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Cashflow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'Investors'!$A$4:$S$586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'Xero'!$A$4:$G$21617</definedName>
    <definedName name="_xlnm._FilterDatabase" localSheetId="8" hidden="1">'Cashflow Projection'!$A$248:$E$599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0C0C0C"/>
      <sz val="18"/>
    </font>
    <font>
      <b val="1"/>
      <color rgb="00FFFFFF"/>
      <sz val="22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2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FA2F6"/>
        <bgColor rgb="003FA2F6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80"/>
        <bgColor rgb="00FFFF80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55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1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2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2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8" borderId="1" pivotButton="0" quotePrefix="0" xfId="0"/>
    <xf numFmtId="0" fontId="3" fillId="8" borderId="6" pivotButton="0" quotePrefix="0" xfId="0"/>
    <xf numFmtId="3" fontId="3" fillId="3" borderId="1" pivotButton="0" quotePrefix="0" xfId="0"/>
    <xf numFmtId="3" fontId="3" fillId="10" borderId="6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1" borderId="0" applyAlignment="1" pivotButton="0" quotePrefix="0" xfId="0">
      <alignment horizontal="center" vertical="center"/>
    </xf>
    <xf numFmtId="0" fontId="0" fillId="11" borderId="0" applyAlignment="1" pivotButton="0" quotePrefix="0" xfId="0">
      <alignment horizontal="center" vertical="center"/>
    </xf>
    <xf numFmtId="0" fontId="11" fillId="11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1" fillId="11" borderId="6" applyAlignment="1" pivotButton="0" quotePrefix="0" xfId="0">
      <alignment horizontal="center" vertical="center"/>
    </xf>
    <xf numFmtId="0" fontId="3" fillId="16" borderId="6" applyAlignment="1" pivotButton="0" quotePrefix="0" xfId="0">
      <alignment horizontal="center" vertical="center"/>
    </xf>
    <xf numFmtId="0" fontId="0" fillId="11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0" fillId="14" borderId="6" pivotButton="0" quotePrefix="0" xfId="0"/>
    <xf numFmtId="9" fontId="3" fillId="8" borderId="6" pivotButton="0" quotePrefix="0" xfId="0"/>
    <xf numFmtId="3" fontId="10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0" fillId="0" borderId="6" pivotButton="0" quotePrefix="0" xfId="0"/>
    <xf numFmtId="3" fontId="10" fillId="0" borderId="1" pivotButton="0" quotePrefix="0" xfId="0"/>
    <xf numFmtId="0" fontId="6" fillId="7" borderId="0" pivotButton="0" quotePrefix="0" xfId="0"/>
    <xf numFmtId="0" fontId="3" fillId="7" borderId="0" pivotButton="0" quotePrefix="0" xfId="0"/>
    <xf numFmtId="3" fontId="10" fillId="7" borderId="6" pivotButton="0" quotePrefix="0" xfId="0"/>
    <xf numFmtId="3" fontId="3" fillId="13" borderId="6" pivotButton="0" quotePrefix="0" xfId="0"/>
    <xf numFmtId="0" fontId="3" fillId="13" borderId="6" pivotButton="0" quotePrefix="0" xfId="0"/>
    <xf numFmtId="3" fontId="10" fillId="13" borderId="6" pivotButton="0" quotePrefix="0" xfId="0"/>
    <xf numFmtId="0" fontId="6" fillId="0" borderId="0" pivotButton="0" quotePrefix="0" xfId="0"/>
    <xf numFmtId="1" fontId="3" fillId="7" borderId="6" pivotButton="0" quotePrefix="0" xfId="0"/>
    <xf numFmtId="3" fontId="3" fillId="7" borderId="6" pivotButton="0" quotePrefix="0" xfId="0"/>
    <xf numFmtId="0" fontId="3" fillId="9" borderId="1" pivotButton="0" quotePrefix="0" xfId="0"/>
    <xf numFmtId="166" fontId="10" fillId="0" borderId="1" pivotButton="0" quotePrefix="0" xfId="0"/>
    <xf numFmtId="166" fontId="3" fillId="0" borderId="1" pivotButton="0" quotePrefix="0" xfId="0"/>
    <xf numFmtId="0" fontId="3" fillId="7" borderId="1" pivotButton="0" quotePrefix="0" xfId="0"/>
    <xf numFmtId="3" fontId="10" fillId="15" borderId="1" pivotButton="0" quotePrefix="0" xfId="0"/>
    <xf numFmtId="0" fontId="10" fillId="15" borderId="6" pivotButton="0" quotePrefix="0" xfId="0"/>
    <xf numFmtId="0" fontId="6" fillId="0" borderId="1" pivotButton="0" quotePrefix="0" xfId="0"/>
    <xf numFmtId="3" fontId="6" fillId="8" borderId="1" pivotButton="0" quotePrefix="0" xfId="0"/>
    <xf numFmtId="3" fontId="11" fillId="10" borderId="1" pivotButton="0" quotePrefix="0" xfId="0"/>
    <xf numFmtId="3" fontId="12" fillId="10" borderId="1" pivotButton="0" quotePrefix="0" xfId="0"/>
    <xf numFmtId="0" fontId="7" fillId="0" borderId="0" pivotButton="0" quotePrefix="0" xfId="0"/>
    <xf numFmtId="3" fontId="11" fillId="11" borderId="6" pivotButton="0" quotePrefix="0" xfId="0"/>
    <xf numFmtId="3" fontId="12" fillId="11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3" fontId="3" fillId="0" borderId="0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1" applyAlignment="1" pivotButton="0" quotePrefix="0" xfId="0">
      <alignment horizontal="center" vertical="center"/>
    </xf>
    <xf numFmtId="0" fontId="13" fillId="17" borderId="13" applyAlignment="1" pivotButton="0" quotePrefix="0" xfId="0">
      <alignment horizontal="center" vertical="center"/>
    </xf>
    <xf numFmtId="0" fontId="0" fillId="17" borderId="14" pivotButton="0" quotePrefix="0" xfId="0"/>
    <xf numFmtId="0" fontId="0" fillId="17" borderId="11" pivotButton="0" quotePrefix="0" xfId="0"/>
    <xf numFmtId="0" fontId="14" fillId="0" borderId="13" applyAlignment="1" pivotButton="0" quotePrefix="0" xfId="0">
      <alignment horizontal="center" vertical="center"/>
    </xf>
    <xf numFmtId="0" fontId="15" fillId="0" borderId="14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6" fillId="0" borderId="13" pivotButton="0" quotePrefix="0" xfId="0"/>
    <xf numFmtId="4" fontId="16" fillId="0" borderId="14" pivotButton="0" quotePrefix="0" xfId="0"/>
    <xf numFmtId="4" fontId="16" fillId="0" borderId="0" pivotButton="0" quotePrefix="0" xfId="0"/>
    <xf numFmtId="0" fontId="14" fillId="0" borderId="13" pivotButton="0" quotePrefix="0" xfId="0"/>
    <xf numFmtId="4" fontId="14" fillId="0" borderId="15" pivotButton="0" quotePrefix="0" xfId="0"/>
    <xf numFmtId="4" fontId="14" fillId="0" borderId="12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2" pivotButton="0" quotePrefix="0" xfId="0"/>
    <xf numFmtId="4" fontId="19" fillId="18" borderId="0" pivotButton="0" quotePrefix="0" xfId="0"/>
    <xf numFmtId="4" fontId="19" fillId="19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1" fillId="20" borderId="1" applyAlignment="1" pivotButton="0" quotePrefix="0" xfId="0">
      <alignment horizontal="center" vertical="center"/>
    </xf>
    <xf numFmtId="0" fontId="22" fillId="18" borderId="16" applyAlignment="1" pivotButton="0" quotePrefix="0" xfId="0">
      <alignment wrapText="1"/>
    </xf>
    <xf numFmtId="1" fontId="23" fillId="11" borderId="16" pivotButton="0" quotePrefix="0" xfId="0"/>
    <xf numFmtId="0" fontId="23" fillId="11" borderId="16" pivotButton="0" quotePrefix="0" xfId="0"/>
    <xf numFmtId="169" fontId="23" fillId="11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8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8" borderId="0" applyAlignment="1" pivotButton="0" quotePrefix="0" xfId="0">
      <alignment horizontal="center" vertical="center"/>
    </xf>
    <xf numFmtId="169" fontId="18" fillId="21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SUBTOTAL(9,M5:M586)</f>
        <v/>
      </c>
      <c r="Q2" s="1">
        <f>SUBTOTAL(9,Q5:Q586)</f>
        <v/>
      </c>
      <c r="R2" s="1">
        <f>SUBTOTAL(9,R5:R586)</f>
        <v/>
      </c>
      <c r="S2" s="1">
        <f>SUBTOTAL(9,S5:S586)</f>
        <v/>
      </c>
      <c r="T2" s="1">
        <f>SUBTOTAL(9,T5:T586)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1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1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1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1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1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1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1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1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1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1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1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45471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124493.1506849315</v>
      </c>
      <c r="S183" s="3" t="n">
        <v>127904.1095890411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1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45471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24377.67734356164</v>
      </c>
      <c r="S184" s="3" t="n">
        <v>25527.27857643836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1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45471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87145.20547945205</v>
      </c>
      <c r="S185" s="3" t="n">
        <v>89873.97260273973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1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45471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21786.30136986301</v>
      </c>
      <c r="S186" s="3" t="n">
        <v>22197.2602739726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1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45482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336871.2328767123</v>
      </c>
      <c r="S187" s="3" t="n">
        <v>340939.7260273973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45471</v>
      </c>
      <c r="J234" s="4" t="n">
        <v>45471</v>
      </c>
      <c r="K234" s="4" t="n">
        <v>45547</v>
      </c>
      <c r="L234" s="3" t="n">
        <v>8</v>
      </c>
      <c r="M234" s="3" t="n">
        <v>192406.85</v>
      </c>
      <c r="N234" s="3" t="n">
        <v>13</v>
      </c>
      <c r="O234" s="3" t="b">
        <v>0</v>
      </c>
      <c r="P234" s="3" t="b">
        <v>0</v>
      </c>
      <c r="Q234" s="3" t="n">
        <v>0</v>
      </c>
      <c r="R234" s="3" t="n">
        <v>5208.163501369863</v>
      </c>
      <c r="S234" s="3" t="n">
        <v>5208.163501369863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4" t="n">
        <v>45468</v>
      </c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3797.260273972602</v>
      </c>
      <c r="R237" s="3" t="n">
        <v>64208.2191780822</v>
      </c>
      <c r="S237" s="3" t="n">
        <v>68005.4794520548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1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1</v>
      </c>
      <c r="G242" s="3" t="b">
        <v>0</v>
      </c>
      <c r="H242" s="3" t="inlineStr">
        <is>
          <t>E</t>
        </is>
      </c>
      <c r="I242" s="4" t="n">
        <v>45447</v>
      </c>
      <c r="J242" s="4" t="n">
        <v>45468</v>
      </c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5695.890410958908</v>
      </c>
      <c r="R242" s="3" t="n">
        <v>96312.32876712328</v>
      </c>
      <c r="S242" s="3" t="n">
        <v>102008.2191780822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1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1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4" t="n">
        <v>45468</v>
      </c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2410.95890410959</v>
      </c>
      <c r="R254" s="3" t="n">
        <v>42805.47945205479</v>
      </c>
      <c r="S254" s="3" t="n">
        <v>45216.43835616438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45609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204657.5342465753</v>
      </c>
      <c r="S333" s="3" t="n">
        <v>209547.9452054795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45609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215408.2191780822</v>
      </c>
      <c r="S334" s="3" t="n">
        <v>221708.2191780822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45609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54698.9639210959</v>
      </c>
      <c r="S335" s="3" t="n">
        <v>55511.05675397261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45609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33216.43835616438</v>
      </c>
      <c r="S336" s="3" t="n">
        <v>33709.58904109589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45609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270027.6326136987</v>
      </c>
      <c r="S337" s="3" t="n">
        <v>275045.7517643836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45609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27079.45205479452</v>
      </c>
      <c r="S338" s="3" t="n">
        <v>27761.64383561644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45609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7760.424153424658</v>
      </c>
      <c r="S340" s="3" t="n">
        <v>7760.424153424658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45469</v>
      </c>
      <c r="J342" s="4" t="n">
        <v>45471</v>
      </c>
      <c r="K342" s="4" t="n">
        <v>45609</v>
      </c>
      <c r="L342" s="3" t="n">
        <v>3</v>
      </c>
      <c r="M342" s="3" t="n">
        <v>500000</v>
      </c>
      <c r="N342" s="3" t="n">
        <v>16</v>
      </c>
      <c r="O342" s="3" t="b">
        <v>0</v>
      </c>
      <c r="P342" s="3" t="b">
        <v>0</v>
      </c>
      <c r="Q342" s="3" t="n">
        <v>301.3698630136986</v>
      </c>
      <c r="R342" s="3" t="n">
        <v>30246.57534246575</v>
      </c>
      <c r="S342" s="3" t="n">
        <v>30547.94520547945</v>
      </c>
      <c r="T342" s="5">
        <f>IF(J342&lt;&gt;"",M342*N342/365/100*('Cashflow Projection'!$B$2-Investors!J342),0)</f>
        <v/>
      </c>
    </row>
    <row r="343">
      <c r="A343" s="3" t="inlineStr">
        <is>
          <t>ZSON01</t>
        </is>
      </c>
      <c r="B343" s="3" t="inlineStr">
        <is>
          <t>Charles</t>
        </is>
      </c>
      <c r="C343" s="3" t="inlineStr">
        <is>
          <t>Maduna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45462</v>
      </c>
      <c r="J343" s="4" t="n">
        <v>45464</v>
      </c>
      <c r="K343" s="4" t="n">
        <v>45609</v>
      </c>
      <c r="L343" s="3" t="n">
        <v>17</v>
      </c>
      <c r="M343" s="3" t="n">
        <v>100000</v>
      </c>
      <c r="N343" s="3" t="n">
        <v>18</v>
      </c>
      <c r="O343" s="3" t="b">
        <v>0</v>
      </c>
      <c r="P343" s="3" t="b">
        <v>0</v>
      </c>
      <c r="Q343" s="3" t="n">
        <v>60.27397260273973</v>
      </c>
      <c r="R343" s="3" t="n">
        <v>7150.684931506849</v>
      </c>
      <c r="S343" s="3" t="n">
        <v>7210.958904109589</v>
      </c>
      <c r="T343" s="5">
        <f>IF(J343&lt;&gt;"",M343*N343/365/100*('Cashflow Projection'!$B$2-Investors!J343),0)</f>
        <v/>
      </c>
    </row>
    <row r="344">
      <c r="A344" s="3" t="inlineStr">
        <is>
          <t>ZZYL02</t>
        </is>
      </c>
      <c r="B344" s="3" t="inlineStr">
        <is>
          <t>Petronella Johanna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45469</v>
      </c>
      <c r="J344" s="4" t="n">
        <v>45471</v>
      </c>
      <c r="K344" s="4" t="n">
        <v>45609</v>
      </c>
      <c r="L344" s="3" t="n">
        <v>4</v>
      </c>
      <c r="M344" s="3" t="n">
        <v>150288.87</v>
      </c>
      <c r="N344" s="3" t="n">
        <v>14</v>
      </c>
      <c r="O344" s="3" t="b">
        <v>0</v>
      </c>
      <c r="P344" s="3" t="b">
        <v>0</v>
      </c>
      <c r="Q344" s="3" t="n">
        <v>90.58507232876711</v>
      </c>
      <c r="R344" s="3" t="n">
        <v>7955.016351780821</v>
      </c>
      <c r="S344" s="3" t="n">
        <v>8045.601424109587</v>
      </c>
      <c r="T344" s="5">
        <f>IF(J344&lt;&gt;"",M344*N344/365/100*('Cashflow Projection'!$B$2-Investors!J344),0)</f>
        <v/>
      </c>
    </row>
    <row r="345">
      <c r="A345" s="3" t="inlineStr">
        <is>
          <t>ZZYL03</t>
        </is>
      </c>
      <c r="B345" s="3" t="inlineStr">
        <is>
          <t>Sandra Robyn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45463</v>
      </c>
      <c r="J345" s="4" t="n">
        <v>45464</v>
      </c>
      <c r="K345" s="4" t="n">
        <v>45609</v>
      </c>
      <c r="L345" s="3" t="n">
        <v>5</v>
      </c>
      <c r="M345" s="3" t="n">
        <v>404386.12</v>
      </c>
      <c r="N345" s="3" t="n">
        <v>18</v>
      </c>
      <c r="O345" s="3" t="b">
        <v>0</v>
      </c>
      <c r="P345" s="3" t="b">
        <v>0</v>
      </c>
      <c r="Q345" s="3" t="n">
        <v>121.8697895890411</v>
      </c>
      <c r="R345" s="3" t="n">
        <v>28916.37734794521</v>
      </c>
      <c r="S345" s="3" t="n">
        <v>29038.24713753425</v>
      </c>
      <c r="T345" s="5">
        <f>IF(J345&lt;&gt;"",M345*N345/365/100*('Cashflow Projection'!$B$2-Investors!J345),0)</f>
        <v/>
      </c>
    </row>
    <row r="346">
      <c r="A346" s="3" t="inlineStr">
        <is>
          <t>ZZYL05</t>
        </is>
      </c>
      <c r="B346" s="3" t="inlineStr">
        <is>
          <t>Diana Wendy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HVJ103</t>
        </is>
      </c>
      <c r="F346" s="3" t="b">
        <v>0</v>
      </c>
      <c r="G346" s="3" t="b">
        <v>0</v>
      </c>
      <c r="H346" s="3" t="inlineStr">
        <is>
          <t>J</t>
        </is>
      </c>
      <c r="I346" s="4" t="n">
        <v>44741</v>
      </c>
      <c r="J346" s="4" t="n">
        <v>44777</v>
      </c>
      <c r="K346" s="4" t="n">
        <v>45457</v>
      </c>
      <c r="L346" s="3" t="n">
        <v>1</v>
      </c>
      <c r="M346" s="3" t="n">
        <v>400000</v>
      </c>
      <c r="N346" s="3" t="n">
        <v>14</v>
      </c>
      <c r="O346" s="3" t="b">
        <v>0</v>
      </c>
      <c r="P346" s="3" t="b">
        <v>0</v>
      </c>
      <c r="Q346" s="3" t="n">
        <v>2991.780821917806</v>
      </c>
      <c r="R346" s="3" t="n">
        <v>104328.7671232877</v>
      </c>
      <c r="S346" s="3" t="n">
        <v>107320.5479452055</v>
      </c>
      <c r="T346" s="5">
        <f>IF(J346&lt;&gt;"",M346*N346/365/100*('Cashflow Projection'!$B$2-Investors!J346),0)</f>
        <v/>
      </c>
    </row>
    <row r="347">
      <c r="A347" s="3" t="inlineStr">
        <is>
          <t>ZBUM01</t>
        </is>
      </c>
      <c r="B347" s="3" t="inlineStr">
        <is>
          <t>Andre Gottfried</t>
        </is>
      </c>
      <c r="C347" s="3" t="inlineStr">
        <is>
          <t>Brummer</t>
        </is>
      </c>
      <c r="D347" s="3" t="inlineStr">
        <is>
          <t>Heron View</t>
        </is>
      </c>
      <c r="E347" s="3" t="inlineStr">
        <is>
          <t>HVJ201</t>
        </is>
      </c>
      <c r="F347" s="3" t="b">
        <v>0</v>
      </c>
      <c r="G347" s="3" t="b">
        <v>0</v>
      </c>
      <c r="H347" s="3" t="inlineStr">
        <is>
          <t>J</t>
        </is>
      </c>
      <c r="I347" s="4" t="n">
        <v>44742</v>
      </c>
      <c r="J347" s="4" t="n">
        <v>44783</v>
      </c>
      <c r="K347" s="4" t="n">
        <v>45546</v>
      </c>
      <c r="L347" s="3" t="n">
        <v>2</v>
      </c>
      <c r="M347" s="3" t="n">
        <v>500000</v>
      </c>
      <c r="N347" s="3" t="n">
        <v>18</v>
      </c>
      <c r="O347" s="3" t="b">
        <v>0</v>
      </c>
      <c r="P347" s="3" t="b">
        <v>0</v>
      </c>
      <c r="Q347" s="3" t="n">
        <v>4315.068493150684</v>
      </c>
      <c r="R347" s="3" t="n">
        <v>188136.9863013699</v>
      </c>
      <c r="S347" s="3" t="n">
        <v>192452.0547945205</v>
      </c>
      <c r="T347" s="5">
        <f>IF(J347&lt;&gt;"",M347*N347/365/100*('Cashflow Projection'!$B$2-Investors!J347),0)</f>
        <v/>
      </c>
    </row>
    <row r="348">
      <c r="A348" s="3" t="inlineStr">
        <is>
          <t>ZSMI03</t>
        </is>
      </c>
      <c r="B348" s="3" t="inlineStr">
        <is>
          <t>Eugene Patrick</t>
        </is>
      </c>
      <c r="C348" s="3" t="inlineStr">
        <is>
          <t>Smit</t>
        </is>
      </c>
      <c r="D348" s="3" t="inlineStr">
        <is>
          <t>Heron View</t>
        </is>
      </c>
      <c r="E348" s="3" t="inlineStr">
        <is>
          <t>HVJ201</t>
        </is>
      </c>
      <c r="F348" s="3" t="b">
        <v>0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45546</v>
      </c>
      <c r="L348" s="3" t="n">
        <v>1</v>
      </c>
      <c r="M348" s="3" t="n">
        <v>300000</v>
      </c>
      <c r="N348" s="3" t="n">
        <v>16</v>
      </c>
      <c r="O348" s="3" t="b">
        <v>0</v>
      </c>
      <c r="P348" s="3" t="b">
        <v>0</v>
      </c>
      <c r="Q348" s="3" t="n">
        <v>3193.150684931509</v>
      </c>
      <c r="R348" s="3" t="n">
        <v>96657.53424657535</v>
      </c>
      <c r="S348" s="3" t="n">
        <v>99850.68493150685</v>
      </c>
      <c r="T348" s="5">
        <f>IF(J348&lt;&gt;"",M348*N348/365/100*('Cashflow Projection'!$B$2-Investors!J348),0)</f>
        <v/>
      </c>
    </row>
    <row r="349">
      <c r="A349" s="3" t="inlineStr">
        <is>
          <t>ZZYL02</t>
        </is>
      </c>
      <c r="B349" s="3" t="inlineStr">
        <is>
          <t>Petronella Johanna</t>
        </is>
      </c>
      <c r="C349" s="3" t="inlineStr">
        <is>
          <t>Zylstra</t>
        </is>
      </c>
      <c r="D349" s="3" t="inlineStr">
        <is>
          <t>Heron View</t>
        </is>
      </c>
      <c r="E349" s="3" t="inlineStr">
        <is>
          <t>HVJ201</t>
        </is>
      </c>
      <c r="F349" s="3" t="b">
        <v>0</v>
      </c>
      <c r="G349" s="3" t="b">
        <v>0</v>
      </c>
      <c r="H349" s="3" t="inlineStr">
        <is>
          <t>J</t>
        </is>
      </c>
      <c r="I349" s="4" t="n">
        <v>44732</v>
      </c>
      <c r="J349" s="4" t="n">
        <v>44916</v>
      </c>
      <c r="K349" s="4" t="n">
        <v>45546</v>
      </c>
      <c r="L349" s="3" t="n">
        <v>2</v>
      </c>
      <c r="M349" s="3" t="n">
        <v>200000</v>
      </c>
      <c r="N349" s="3" t="n">
        <v>14</v>
      </c>
      <c r="O349" s="3" t="b">
        <v>0</v>
      </c>
      <c r="P349" s="3" t="b">
        <v>0</v>
      </c>
      <c r="Q349" s="3" t="n">
        <v>8572.602739726028</v>
      </c>
      <c r="R349" s="3" t="n">
        <v>48328.76712328767</v>
      </c>
      <c r="S349" s="3" t="n">
        <v>56901.36986301369</v>
      </c>
      <c r="T349" s="5">
        <f>IF(J349&lt;&gt;"",M349*N349/365/100*('Cashflow Projection'!$B$2-Investors!J349),0)</f>
        <v/>
      </c>
    </row>
    <row r="350">
      <c r="A350" s="3" t="inlineStr">
        <is>
          <t>ZLAB01</t>
        </is>
      </c>
      <c r="B350" s="3" t="inlineStr">
        <is>
          <t>Andre Jan</t>
        </is>
      </c>
      <c r="C350" s="3" t="inlineStr">
        <is>
          <t>Labuschagne</t>
        </is>
      </c>
      <c r="D350" s="3" t="inlineStr">
        <is>
          <t>Heron View</t>
        </is>
      </c>
      <c r="E350" s="3" t="inlineStr">
        <is>
          <t>HVJ202</t>
        </is>
      </c>
      <c r="F350" s="3" t="b">
        <v>1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45609</v>
      </c>
      <c r="L350" s="3" t="n">
        <v>3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393534.2465753425</v>
      </c>
      <c r="S350" s="3" t="n">
        <v>404178.0821917808</v>
      </c>
      <c r="T350" s="5">
        <f>IF(J350&lt;&gt;"",M350*N350/365/100*('Cashflow Projection'!$B$2-Investors!J350),0)</f>
        <v/>
      </c>
    </row>
    <row r="351">
      <c r="A351" s="3" t="inlineStr">
        <is>
          <t>ZBUM01</t>
        </is>
      </c>
      <c r="B351" s="3" t="inlineStr">
        <is>
          <t>Andre Gottfried</t>
        </is>
      </c>
      <c r="C351" s="3" t="inlineStr">
        <is>
          <t>Brummer</t>
        </is>
      </c>
      <c r="D351" s="3" t="inlineStr">
        <is>
          <t>Heron View</t>
        </is>
      </c>
      <c r="E351" s="3" t="inlineStr">
        <is>
          <t>HVJ203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44741</v>
      </c>
      <c r="J351" s="4" t="n">
        <v>44791</v>
      </c>
      <c r="K351" s="4" t="n">
        <v>45609</v>
      </c>
      <c r="L351" s="3" t="n">
        <v>1</v>
      </c>
      <c r="M351" s="3" t="n">
        <v>1000000</v>
      </c>
      <c r="N351" s="3" t="n">
        <v>18</v>
      </c>
      <c r="O351" s="3" t="b">
        <v>0</v>
      </c>
      <c r="P351" s="3" t="b">
        <v>0</v>
      </c>
      <c r="Q351" s="3" t="n">
        <v>10643.83561643835</v>
      </c>
      <c r="R351" s="3" t="n">
        <v>403397.2602739726</v>
      </c>
      <c r="S351" s="3" t="n">
        <v>414041.095890411</v>
      </c>
      <c r="T351" s="5">
        <f>IF(J351&lt;&gt;"",M351*N351/365/100*('Cashflow Projection'!$B$2-Investors!J351),0)</f>
        <v/>
      </c>
    </row>
    <row r="352">
      <c r="A352" s="3" t="inlineStr">
        <is>
          <t>ZBRO01</t>
        </is>
      </c>
      <c r="B352" s="3" t="inlineStr">
        <is>
          <t>Craig Anthony Richard</t>
        </is>
      </c>
      <c r="C352" s="3" t="inlineStr">
        <is>
          <t>Brown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44845</v>
      </c>
      <c r="J352" s="4" t="n">
        <v>44868</v>
      </c>
      <c r="K352" s="4" t="n">
        <v>45609</v>
      </c>
      <c r="L352" s="3" t="n">
        <v>3</v>
      </c>
      <c r="M352" s="3" t="n">
        <v>127553.41</v>
      </c>
      <c r="N352" s="3" t="n">
        <v>14</v>
      </c>
      <c r="O352" s="3" t="b">
        <v>0</v>
      </c>
      <c r="P352" s="3" t="b">
        <v>0</v>
      </c>
      <c r="Q352" s="3" t="n">
        <v>723.3850923287673</v>
      </c>
      <c r="R352" s="3" t="n">
        <v>36253.12535178082</v>
      </c>
      <c r="S352" s="3" t="n">
        <v>36976.51044410959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45609</v>
      </c>
      <c r="L353" s="3" t="n">
        <v>1</v>
      </c>
      <c r="M353" s="3" t="n">
        <v>550000</v>
      </c>
      <c r="N353" s="3" t="n">
        <v>18</v>
      </c>
      <c r="O353" s="3" t="b">
        <v>0</v>
      </c>
      <c r="P353" s="3" t="b">
        <v>0</v>
      </c>
      <c r="Q353" s="3" t="n">
        <v>5854.109589041095</v>
      </c>
      <c r="R353" s="3" t="n">
        <v>216443.8356164384</v>
      </c>
      <c r="S353" s="3" t="n">
        <v>222297.9452054795</v>
      </c>
      <c r="T353" s="5">
        <f>IF(J353&lt;&gt;"",M353*N353/365/100*('Cashflow Projection'!$B$2-Investors!J353),0)</f>
        <v/>
      </c>
    </row>
    <row r="354">
      <c r="A354" s="3" t="inlineStr">
        <is>
          <t>ZSMI03</t>
        </is>
      </c>
      <c r="B354" s="3" t="inlineStr">
        <is>
          <t>Eugene Patrick</t>
        </is>
      </c>
      <c r="C354" s="3" t="inlineStr">
        <is>
          <t>Smit</t>
        </is>
      </c>
      <c r="D354" s="3" t="inlineStr">
        <is>
          <t>Heron View</t>
        </is>
      </c>
      <c r="E354" s="3" t="inlineStr">
        <is>
          <t>HVJ301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45609</v>
      </c>
      <c r="L354" s="3" t="n">
        <v>2</v>
      </c>
      <c r="M354" s="3" t="n">
        <v>300000</v>
      </c>
      <c r="N354" s="3" t="n">
        <v>16</v>
      </c>
      <c r="O354" s="3" t="b">
        <v>0</v>
      </c>
      <c r="P354" s="3" t="b">
        <v>0</v>
      </c>
      <c r="Q354" s="3" t="n">
        <v>3193.150684931509</v>
      </c>
      <c r="R354" s="3" t="n">
        <v>104942.4657534247</v>
      </c>
      <c r="S354" s="3" t="n">
        <v>108135.6164383562</v>
      </c>
      <c r="T354" s="5">
        <f>IF(J354&lt;&gt;"",M354*N354/365/100*('Cashflow Projection'!$B$2-Investors!J354),0)</f>
        <v/>
      </c>
    </row>
    <row r="355">
      <c r="A355" s="3" t="inlineStr">
        <is>
          <t>ZMAN02</t>
        </is>
      </c>
      <c r="B355" s="3" t="inlineStr">
        <is>
          <t>Ilse</t>
        </is>
      </c>
      <c r="C355" s="3" t="inlineStr">
        <is>
          <t>Mans (Witberg)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44763</v>
      </c>
      <c r="J355" s="4" t="n">
        <v>44811</v>
      </c>
      <c r="K355" s="4" t="n">
        <v>45609</v>
      </c>
      <c r="L355" s="3" t="n">
        <v>2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5321.917808219173</v>
      </c>
      <c r="R355" s="3" t="n">
        <v>196767.1232876712</v>
      </c>
      <c r="S355" s="3" t="n">
        <v>202089.0410958904</v>
      </c>
      <c r="T355" s="5">
        <f>IF(J355&lt;&gt;"",M355*N355/365/100*('Cashflow Projection'!$B$2-Investors!J355),0)</f>
        <v/>
      </c>
    </row>
    <row r="356">
      <c r="A356" s="3" t="inlineStr">
        <is>
          <t>ZVER04</t>
        </is>
      </c>
      <c r="B356" s="3" t="inlineStr">
        <is>
          <t>Floris Nicolaas</t>
        </is>
      </c>
      <c r="C356" s="3" t="inlineStr">
        <is>
          <t>Vermeulen</t>
        </is>
      </c>
      <c r="D356" s="3" t="inlineStr">
        <is>
          <t>Heron View</t>
        </is>
      </c>
      <c r="E356" s="3" t="inlineStr">
        <is>
          <t>HVJ302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44755</v>
      </c>
      <c r="J356" s="4" t="n">
        <v>44798</v>
      </c>
      <c r="K356" s="4" t="n">
        <v>45609</v>
      </c>
      <c r="L356" s="3" t="n">
        <v>1</v>
      </c>
      <c r="M356" s="3" t="n">
        <v>500000</v>
      </c>
      <c r="N356" s="3" t="n">
        <v>18</v>
      </c>
      <c r="O356" s="3" t="b">
        <v>0</v>
      </c>
      <c r="P356" s="3" t="b">
        <v>0</v>
      </c>
      <c r="Q356" s="3" t="n">
        <v>4674.65753424657</v>
      </c>
      <c r="R356" s="3" t="n">
        <v>199972.602739726</v>
      </c>
      <c r="S356" s="3" t="n">
        <v>204647.2602739726</v>
      </c>
      <c r="T356" s="5">
        <f>IF(J356&lt;&gt;"",M356*N356/365/100*('Cashflow Projection'!$B$2-Investors!J356),0)</f>
        <v/>
      </c>
    </row>
    <row r="357">
      <c r="A357" s="3" t="inlineStr">
        <is>
          <t>ZHAY01</t>
        </is>
      </c>
      <c r="B357" s="3" t="inlineStr">
        <is>
          <t>Johannes Wynand</t>
        </is>
      </c>
      <c r="C357" s="3" t="inlineStr">
        <is>
          <t>Haywood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45450</v>
      </c>
      <c r="J357" s="4" t="n">
        <v>45450</v>
      </c>
      <c r="K357" s="4" t="n">
        <v>45609</v>
      </c>
      <c r="L357" s="3" t="n">
        <v>3</v>
      </c>
      <c r="M357" s="3" t="n">
        <v>296151.5</v>
      </c>
      <c r="N357" s="3" t="n">
        <v>13</v>
      </c>
      <c r="O357" s="3" t="b">
        <v>0</v>
      </c>
      <c r="P357" s="3" t="b">
        <v>0</v>
      </c>
      <c r="Q357" s="3" t="n">
        <v>0</v>
      </c>
      <c r="R357" s="3" t="n">
        <v>16771.10001369863</v>
      </c>
      <c r="S357" s="3" t="n">
        <v>16771.10001369863</v>
      </c>
      <c r="T357" s="5">
        <f>IF(J357&lt;&gt;"",M357*N357/365/100*('Cashflow Projection'!$B$2-Investors!J357),0)</f>
        <v/>
      </c>
    </row>
    <row r="358">
      <c r="A358" s="3" t="inlineStr">
        <is>
          <t>ZKRU01</t>
        </is>
      </c>
      <c r="B358" s="3" t="inlineStr">
        <is>
          <t>Jurgen</t>
        </is>
      </c>
      <c r="C358" s="3" t="inlineStr">
        <is>
          <t>Kruger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45609</v>
      </c>
      <c r="L358" s="3" t="n">
        <v>10</v>
      </c>
      <c r="M358" s="3" t="n">
        <v>856280.01</v>
      </c>
      <c r="N358" s="3" t="n">
        <v>18</v>
      </c>
      <c r="O358" s="3" t="b">
        <v>0</v>
      </c>
      <c r="P358" s="3" t="b">
        <v>0</v>
      </c>
      <c r="Q358" s="3" t="n">
        <v>774.1709679452056</v>
      </c>
      <c r="R358" s="3" t="n">
        <v>67141.73667452055</v>
      </c>
      <c r="S358" s="3" t="n">
        <v>67915.90764246575</v>
      </c>
      <c r="T358" s="5">
        <f>IF(J358&lt;&gt;"",M358*N358/365/100*('Cashflow Projection'!$B$2-Investors!J358),0)</f>
        <v/>
      </c>
    </row>
    <row r="359">
      <c r="A359" s="3" t="inlineStr">
        <is>
          <t>ZPLA01</t>
        </is>
      </c>
      <c r="B359" s="3" t="inlineStr">
        <is>
          <t>Aneta</t>
        </is>
      </c>
      <c r="C359" s="3" t="inlineStr">
        <is>
          <t>Placzkowska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45447</v>
      </c>
      <c r="J359" s="4" t="n">
        <v>45450</v>
      </c>
      <c r="K359" s="4" t="n">
        <v>45609</v>
      </c>
      <c r="L359" s="3" t="n">
        <v>4</v>
      </c>
      <c r="M359" s="3" t="n">
        <v>175000</v>
      </c>
      <c r="N359" s="3" t="n">
        <v>18</v>
      </c>
      <c r="O359" s="3" t="b">
        <v>0</v>
      </c>
      <c r="P359" s="3" t="b">
        <v>0</v>
      </c>
      <c r="Q359" s="3" t="n">
        <v>158.2191780821918</v>
      </c>
      <c r="R359" s="3" t="n">
        <v>13721.91780821918</v>
      </c>
      <c r="S359" s="3" t="n">
        <v>13880.13698630137</v>
      </c>
      <c r="T359" s="5">
        <f>IF(J359&lt;&gt;"",M359*N359/365/100*('Cashflow Projection'!$B$2-Investors!J359),0)</f>
        <v/>
      </c>
    </row>
    <row r="360">
      <c r="A360" s="3" t="inlineStr">
        <is>
          <t>ZVER04</t>
        </is>
      </c>
      <c r="B360" s="3" t="inlineStr">
        <is>
          <t>Floris Nicolaas</t>
        </is>
      </c>
      <c r="C360" s="3" t="inlineStr">
        <is>
          <t>Vermeulen</t>
        </is>
      </c>
      <c r="D360" s="3" t="inlineStr">
        <is>
          <t>Heron View</t>
        </is>
      </c>
      <c r="E360" s="3" t="inlineStr">
        <is>
          <t>HVJ303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44755</v>
      </c>
      <c r="J360" s="4" t="n">
        <v>44798</v>
      </c>
      <c r="K360" s="4" t="n">
        <v>45443</v>
      </c>
      <c r="L360" s="3" t="n">
        <v>2</v>
      </c>
      <c r="M360" s="3" t="n">
        <v>1000000</v>
      </c>
      <c r="N360" s="3" t="n">
        <v>18</v>
      </c>
      <c r="O360" s="3" t="b">
        <v>1</v>
      </c>
      <c r="P360" s="3" t="b">
        <v>0</v>
      </c>
      <c r="Q360" s="3" t="n">
        <v>9349.315068493141</v>
      </c>
      <c r="R360" s="3" t="n">
        <v>318082.1917808219</v>
      </c>
      <c r="S360" s="3" t="n">
        <v>327431.5068493151</v>
      </c>
      <c r="T360" s="5">
        <f>IF(J360&lt;&gt;"",M360*N360/365/100*('Cashflow Projection'!$B$2-Investors!J360),0)</f>
        <v/>
      </c>
    </row>
    <row r="361">
      <c r="A361" s="3" t="inlineStr">
        <is>
          <t>ZFOU02</t>
        </is>
      </c>
      <c r="B361" s="3" t="inlineStr">
        <is>
          <t>Clyde Michael</t>
        </is>
      </c>
      <c r="C361" s="3" t="inlineStr">
        <is>
          <t>Fountain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44764</v>
      </c>
      <c r="J361" s="4" t="n">
        <v>44811</v>
      </c>
      <c r="K361" s="4" t="n">
        <v>45457</v>
      </c>
      <c r="L361" s="3" t="n">
        <v>1</v>
      </c>
      <c r="M361" s="3" t="n">
        <v>1000000</v>
      </c>
      <c r="N361" s="3" t="n">
        <v>18</v>
      </c>
      <c r="O361" s="3" t="b">
        <v>0</v>
      </c>
      <c r="P361" s="3" t="b">
        <v>0</v>
      </c>
      <c r="Q361" s="3" t="n">
        <v>10438.35616438355</v>
      </c>
      <c r="R361" s="3" t="n">
        <v>318575.3424657534</v>
      </c>
      <c r="S361" s="3" t="n">
        <v>329013.698630137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45464</v>
      </c>
      <c r="J362" s="4" t="n">
        <v>45464</v>
      </c>
      <c r="K362" s="4" t="n">
        <v>45609</v>
      </c>
      <c r="L362" s="3" t="n">
        <v>7</v>
      </c>
      <c r="M362" s="3" t="n">
        <v>129013.7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6662.762315068492</v>
      </c>
      <c r="S362" s="3" t="n">
        <v>6662.762315068492</v>
      </c>
      <c r="T362" s="5">
        <f>IF(J362&lt;&gt;"",M362*N362/365/100*('Cashflow Projection'!$B$2-Investors!J362),0)</f>
        <v/>
      </c>
    </row>
    <row r="363">
      <c r="A363" s="3" t="inlineStr">
        <is>
          <t>ZJAN01</t>
        </is>
      </c>
      <c r="B363" s="3" t="inlineStr">
        <is>
          <t>Petrus Johannes</t>
        </is>
      </c>
      <c r="C363" s="3" t="inlineStr">
        <is>
          <t>Jansen van Rensburg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45463</v>
      </c>
      <c r="J363" s="4" t="n">
        <v>45464</v>
      </c>
      <c r="K363" s="4" t="n">
        <v>45609</v>
      </c>
      <c r="L363" s="3" t="n">
        <v>3</v>
      </c>
      <c r="M363" s="3" t="n">
        <v>200000</v>
      </c>
      <c r="N363" s="3" t="n">
        <v>14</v>
      </c>
      <c r="O363" s="3" t="b">
        <v>0</v>
      </c>
      <c r="P363" s="3" t="b">
        <v>0</v>
      </c>
      <c r="Q363" s="3" t="n">
        <v>60.27397260273973</v>
      </c>
      <c r="R363" s="3" t="n">
        <v>11123.28767123288</v>
      </c>
      <c r="S363" s="3" t="n">
        <v>11183.56164383562</v>
      </c>
      <c r="T363" s="5">
        <f>IF(J363&lt;&gt;"",M363*N363/365/100*('Cashflow Projection'!$B$2-Investors!J363),0)</f>
        <v/>
      </c>
    </row>
    <row r="364">
      <c r="A364" s="3" t="inlineStr">
        <is>
          <t>ZZYL03</t>
        </is>
      </c>
      <c r="B364" s="3" t="inlineStr">
        <is>
          <t>Sandra Robyn</t>
        </is>
      </c>
      <c r="C364" s="3" t="inlineStr">
        <is>
          <t>Zylstra</t>
        </is>
      </c>
      <c r="D364" s="3" t="inlineStr">
        <is>
          <t>Heron View</t>
        </is>
      </c>
      <c r="E364" s="3" t="inlineStr">
        <is>
          <t>HVJ401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45463</v>
      </c>
      <c r="J364" s="4" t="n">
        <v>45464</v>
      </c>
      <c r="K364" s="4" t="n">
        <v>45609</v>
      </c>
      <c r="L364" s="3" t="n">
        <v>6</v>
      </c>
      <c r="M364" s="3" t="n">
        <v>1000000</v>
      </c>
      <c r="N364" s="3" t="n">
        <v>18</v>
      </c>
      <c r="O364" s="3" t="b">
        <v>0</v>
      </c>
      <c r="P364" s="3" t="b">
        <v>0</v>
      </c>
      <c r="Q364" s="3" t="n">
        <v>301.3698630136986</v>
      </c>
      <c r="R364" s="3" t="n">
        <v>71506.8493150685</v>
      </c>
      <c r="S364" s="3" t="n">
        <v>71808.21917808219</v>
      </c>
      <c r="T364" s="5">
        <f>IF(J364&lt;&gt;"",M364*N364/365/100*('Cashflow Projection'!$B$2-Investors!J364),0)</f>
        <v/>
      </c>
    </row>
    <row r="365">
      <c r="A365" s="3" t="inlineStr">
        <is>
          <t>ZHAY01</t>
        </is>
      </c>
      <c r="B365" s="3" t="inlineStr">
        <is>
          <t>Johannes Wynand</t>
        </is>
      </c>
      <c r="C365" s="3" t="inlineStr">
        <is>
          <t>Haywood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45450</v>
      </c>
      <c r="J365" s="4" t="n">
        <v>45450</v>
      </c>
      <c r="K365" s="4" t="n">
        <v>45609</v>
      </c>
      <c r="L365" s="3" t="n">
        <v>4</v>
      </c>
      <c r="M365" s="3" t="n">
        <v>333591.74</v>
      </c>
      <c r="N365" s="3" t="n">
        <v>13</v>
      </c>
      <c r="O365" s="3" t="b">
        <v>0</v>
      </c>
      <c r="P365" s="3" t="b">
        <v>0</v>
      </c>
      <c r="Q365" s="3" t="n">
        <v>0</v>
      </c>
      <c r="R365" s="3" t="n">
        <v>18891.34593369863</v>
      </c>
      <c r="S365" s="3" t="n">
        <v>18891.34593369863</v>
      </c>
      <c r="T365" s="5">
        <f>IF(J365&lt;&gt;"",M365*N365/365/100*('Cashflow Projection'!$B$2-Investors!J365),0)</f>
        <v/>
      </c>
    </row>
    <row r="366">
      <c r="A366" s="3" t="inlineStr">
        <is>
          <t>ZPLA01</t>
        </is>
      </c>
      <c r="B366" s="3" t="inlineStr">
        <is>
          <t>Aneta</t>
        </is>
      </c>
      <c r="C366" s="3" t="inlineStr">
        <is>
          <t>Placzkowska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45609</v>
      </c>
      <c r="L366" s="3" t="n">
        <v>5</v>
      </c>
      <c r="M366" s="3" t="n">
        <v>525000</v>
      </c>
      <c r="N366" s="3" t="n">
        <v>18</v>
      </c>
      <c r="O366" s="3" t="b">
        <v>0</v>
      </c>
      <c r="P366" s="3" t="b">
        <v>0</v>
      </c>
      <c r="Q366" s="3" t="n">
        <v>474.6575342465753</v>
      </c>
      <c r="R366" s="3" t="n">
        <v>41165.75342465753</v>
      </c>
      <c r="S366" s="3" t="n">
        <v>41640.4109589041</v>
      </c>
      <c r="T366" s="5">
        <f>IF(J366&lt;&gt;"",M366*N366/365/100*('Cashflow Projection'!$B$2-Investors!J366),0)</f>
        <v/>
      </c>
    </row>
    <row r="367">
      <c r="A367" s="3" t="inlineStr">
        <is>
          <t>ZVIS02</t>
        </is>
      </c>
      <c r="B367" s="3" t="inlineStr">
        <is>
          <t>Jimke</t>
        </is>
      </c>
      <c r="C367" s="3" t="inlineStr">
        <is>
          <t>Visser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44761</v>
      </c>
      <c r="J367" s="4" t="n">
        <v>44811</v>
      </c>
      <c r="K367" s="4" t="n">
        <v>45443</v>
      </c>
      <c r="L367" s="3" t="n">
        <v>2</v>
      </c>
      <c r="M367" s="3" t="n">
        <v>1000000</v>
      </c>
      <c r="N367" s="3" t="n">
        <v>18</v>
      </c>
      <c r="O367" s="3" t="b">
        <v>1</v>
      </c>
      <c r="P367" s="3" t="b">
        <v>0</v>
      </c>
      <c r="Q367" s="3" t="n">
        <v>11054.79452054793</v>
      </c>
      <c r="R367" s="3" t="n">
        <v>311671.2328767123</v>
      </c>
      <c r="S367" s="3" t="n">
        <v>322726.0273972603</v>
      </c>
      <c r="T367" s="5">
        <f>IF(J367&lt;&gt;"",M367*N367/365/100*('Cashflow Projection'!$B$2-Investors!J367),0)</f>
        <v/>
      </c>
    </row>
    <row r="368">
      <c r="A368" s="3" t="inlineStr">
        <is>
          <t>ZWEL01</t>
        </is>
      </c>
      <c r="B368" s="3" t="inlineStr">
        <is>
          <t>Christopher John</t>
        </is>
      </c>
      <c r="C368" s="3" t="inlineStr">
        <is>
          <t>Welham</t>
        </is>
      </c>
      <c r="D368" s="3" t="inlineStr">
        <is>
          <t>Heron View</t>
        </is>
      </c>
      <c r="E368" s="3" t="inlineStr">
        <is>
          <t>HVJ402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45447</v>
      </c>
      <c r="J368" s="4" t="n">
        <v>45450</v>
      </c>
      <c r="K368" s="4" t="n">
        <v>45609</v>
      </c>
      <c r="L368" s="3" t="n">
        <v>5</v>
      </c>
      <c r="M368" s="3" t="n">
        <v>464134.29</v>
      </c>
      <c r="N368" s="3" t="n">
        <v>16</v>
      </c>
      <c r="O368" s="3" t="b">
        <v>0</v>
      </c>
      <c r="P368" s="3" t="b">
        <v>0</v>
      </c>
      <c r="Q368" s="3" t="n">
        <v>419.6282621917808</v>
      </c>
      <c r="R368" s="3" t="n">
        <v>32349.52421260274</v>
      </c>
      <c r="S368" s="3" t="n">
        <v>32769.15247479452</v>
      </c>
      <c r="T368" s="5">
        <f>IF(J368&lt;&gt;"",M368*N368/365/100*('Cashflow Projection'!$B$2-Investors!J368),0)</f>
        <v/>
      </c>
    </row>
    <row r="369">
      <c r="A369" s="3" t="inlineStr">
        <is>
          <t>ZFOU02</t>
        </is>
      </c>
      <c r="B369" s="3" t="inlineStr">
        <is>
          <t>Clyde Michael</t>
        </is>
      </c>
      <c r="C369" s="3" t="inlineStr">
        <is>
          <t>Fountain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44764</v>
      </c>
      <c r="J369" s="4" t="n">
        <v>44811</v>
      </c>
      <c r="K369" s="4" t="n">
        <v>45609</v>
      </c>
      <c r="L369" s="3" t="n">
        <v>2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5219.178082191776</v>
      </c>
      <c r="R369" s="3" t="n">
        <v>196767.1232876712</v>
      </c>
      <c r="S369" s="3" t="n">
        <v>201986.301369863</v>
      </c>
      <c r="T369" s="5">
        <f>IF(J369&lt;&gt;"",M369*N369/365/100*('Cashflow Projection'!$B$2-Investors!J369),0)</f>
        <v/>
      </c>
    </row>
    <row r="370">
      <c r="A370" s="3" t="inlineStr">
        <is>
          <t>ZVER04</t>
        </is>
      </c>
      <c r="B370" s="3" t="inlineStr">
        <is>
          <t>Floris Nicolaas</t>
        </is>
      </c>
      <c r="C370" s="3" t="inlineStr">
        <is>
          <t>Vermeulen</t>
        </is>
      </c>
      <c r="D370" s="3" t="inlineStr">
        <is>
          <t>Heron View</t>
        </is>
      </c>
      <c r="E370" s="3" t="inlineStr">
        <is>
          <t>HVJ403</t>
        </is>
      </c>
      <c r="F370" s="3" t="b">
        <v>0</v>
      </c>
      <c r="G370" s="3" t="b">
        <v>0</v>
      </c>
      <c r="H370" s="3" t="inlineStr">
        <is>
          <t>J</t>
        </is>
      </c>
      <c r="I370" s="4" t="n">
        <v>44755</v>
      </c>
      <c r="J370" s="4" t="n">
        <v>44798</v>
      </c>
      <c r="K370" s="4" t="n">
        <v>45609</v>
      </c>
      <c r="L370" s="3" t="n">
        <v>3</v>
      </c>
      <c r="M370" s="3" t="n">
        <v>500000</v>
      </c>
      <c r="N370" s="3" t="n">
        <v>18</v>
      </c>
      <c r="O370" s="3" t="b">
        <v>0</v>
      </c>
      <c r="P370" s="3" t="b">
        <v>0</v>
      </c>
      <c r="Q370" s="3" t="n">
        <v>4674.65753424657</v>
      </c>
      <c r="R370" s="3" t="n">
        <v>199972.602739726</v>
      </c>
      <c r="S370" s="3" t="n">
        <v>204647.2602739726</v>
      </c>
      <c r="T370" s="5">
        <f>IF(J370&lt;&gt;"",M370*N370/365/100*('Cashflow Projection'!$B$2-Investors!J370),0)</f>
        <v/>
      </c>
    </row>
    <row r="371">
      <c r="A371" s="3" t="inlineStr">
        <is>
          <t>ZCRO01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44992</v>
      </c>
      <c r="J371" s="4" t="n">
        <v>45107</v>
      </c>
      <c r="K371" s="4" t="n">
        <v>45546</v>
      </c>
      <c r="L371" s="3" t="n">
        <v>14</v>
      </c>
      <c r="M371" s="3" t="n">
        <v>150000</v>
      </c>
      <c r="N371" s="3" t="n">
        <v>18</v>
      </c>
      <c r="O371" s="3" t="b">
        <v>0</v>
      </c>
      <c r="P371" s="3" t="b">
        <v>0</v>
      </c>
      <c r="Q371" s="3" t="n">
        <v>4974.657534246577</v>
      </c>
      <c r="R371" s="3" t="n">
        <v>32473.97260273973</v>
      </c>
      <c r="S371" s="3" t="n">
        <v>37448.63013698631</v>
      </c>
      <c r="T371" s="5">
        <f>IF(J371&lt;&gt;"",M371*N371/365/100*('Cashflow Projection'!$B$2-Investors!J371),0)</f>
        <v/>
      </c>
    </row>
    <row r="372">
      <c r="A372" s="3" t="inlineStr">
        <is>
          <t>ZINT01</t>
        </is>
      </c>
      <c r="B372" s="3" t="inlineStr">
        <is>
          <t>Marc</t>
        </is>
      </c>
      <c r="C372" s="3" t="inlineStr">
        <is>
          <t>Lunau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45002</v>
      </c>
      <c r="J372" s="4" t="n">
        <v>45107</v>
      </c>
      <c r="K372" s="4" t="n">
        <v>45546</v>
      </c>
      <c r="L372" s="3" t="n">
        <v>16</v>
      </c>
      <c r="M372" s="3" t="n">
        <v>100000</v>
      </c>
      <c r="N372" s="3" t="n">
        <v>18</v>
      </c>
      <c r="O372" s="3" t="b">
        <v>0</v>
      </c>
      <c r="P372" s="3" t="b">
        <v>0</v>
      </c>
      <c r="Q372" s="3" t="n">
        <v>3042.465753424652</v>
      </c>
      <c r="R372" s="3" t="n">
        <v>21649.31506849315</v>
      </c>
      <c r="S372" s="3" t="n">
        <v>24691.7808219178</v>
      </c>
      <c r="T372" s="5">
        <f>IF(J372&lt;&gt;"",M372*N372/365/100*('Cashflow Projection'!$B$2-Investors!J372),0)</f>
        <v/>
      </c>
    </row>
    <row r="373">
      <c r="A373" s="3" t="inlineStr">
        <is>
          <t>ZMIN01</t>
        </is>
      </c>
      <c r="B373" s="3" t="inlineStr">
        <is>
          <t>Irene Petronella</t>
        </is>
      </c>
      <c r="C373" s="3" t="inlineStr">
        <is>
          <t>Minnaar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44938</v>
      </c>
      <c r="J373" s="4" t="n">
        <v>45016</v>
      </c>
      <c r="K373" s="4" t="n">
        <v>45546</v>
      </c>
      <c r="L373" s="3" t="n">
        <v>2</v>
      </c>
      <c r="M373" s="3" t="n">
        <v>500000</v>
      </c>
      <c r="N373" s="3" t="n">
        <v>16</v>
      </c>
      <c r="O373" s="3" t="b">
        <v>0</v>
      </c>
      <c r="P373" s="3" t="b">
        <v>0</v>
      </c>
      <c r="Q373" s="3" t="n">
        <v>10619.86301369864</v>
      </c>
      <c r="R373" s="3" t="n">
        <v>116164.3835616438</v>
      </c>
      <c r="S373" s="3" t="n">
        <v>126784.2465753425</v>
      </c>
      <c r="T373" s="5">
        <f>IF(J373&lt;&gt;"",M373*N373/365/100*('Cashflow Projection'!$B$2-Investors!J373),0)</f>
        <v/>
      </c>
    </row>
    <row r="374">
      <c r="A374" s="3" t="inlineStr">
        <is>
          <t>ZRIT01</t>
        </is>
      </c>
      <c r="B374" s="3" t="inlineStr">
        <is>
          <t>Dennis</t>
        </is>
      </c>
      <c r="C374" s="3" t="inlineStr">
        <is>
          <t>Ritter</t>
        </is>
      </c>
      <c r="D374" s="3" t="inlineStr">
        <is>
          <t>Heron View</t>
        </is>
      </c>
      <c r="E374" s="3" t="inlineStr">
        <is>
          <t>HVK101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44873</v>
      </c>
      <c r="J374" s="4" t="n">
        <v>44909</v>
      </c>
      <c r="K374" s="4" t="n">
        <v>45546</v>
      </c>
      <c r="L374" s="3" t="n">
        <v>8</v>
      </c>
      <c r="M374" s="3" t="n">
        <v>288000</v>
      </c>
      <c r="N374" s="3" t="n">
        <v>18</v>
      </c>
      <c r="O374" s="3" t="b">
        <v>0</v>
      </c>
      <c r="P374" s="3" t="b">
        <v>0</v>
      </c>
      <c r="Q374" s="3" t="n">
        <v>2639.342465753426</v>
      </c>
      <c r="R374" s="3" t="n">
        <v>90471.45205479451</v>
      </c>
      <c r="S374" s="3" t="n">
        <v>93110.79452054793</v>
      </c>
      <c r="T374" s="5">
        <f>IF(J374&lt;&gt;"",M374*N374/365/100*('Cashflow Projection'!$B$2-Investors!J374),0)</f>
        <v/>
      </c>
    </row>
    <row r="375">
      <c r="A375" s="3" t="inlineStr">
        <is>
          <t>ZVAN05</t>
        </is>
      </c>
      <c r="B375" s="3" t="inlineStr">
        <is>
          <t>Hermanus</t>
        </is>
      </c>
      <c r="C375" s="3" t="inlineStr">
        <is>
          <t>van der Sandt</t>
        </is>
      </c>
      <c r="D375" s="3" t="inlineStr">
        <is>
          <t>Heron View</t>
        </is>
      </c>
      <c r="E375" s="3" t="inlineStr">
        <is>
          <t>HVK102</t>
        </is>
      </c>
      <c r="F375" s="3" t="b">
        <v>1</v>
      </c>
      <c r="G375" s="3" t="b">
        <v>0</v>
      </c>
      <c r="H375" s="3" t="inlineStr">
        <is>
          <t>K</t>
        </is>
      </c>
      <c r="I375" s="4" t="n">
        <v>44866</v>
      </c>
      <c r="J375" s="4" t="n">
        <v>44909</v>
      </c>
      <c r="K375" s="4" t="n">
        <v>45546</v>
      </c>
      <c r="L375" s="3" t="n">
        <v>5</v>
      </c>
      <c r="M375" s="3" t="n">
        <v>1100000</v>
      </c>
      <c r="N375" s="3" t="n">
        <v>18</v>
      </c>
      <c r="O375" s="3" t="b">
        <v>0</v>
      </c>
      <c r="P375" s="3" t="b">
        <v>0</v>
      </c>
      <c r="Q375" s="3" t="n">
        <v>11979.45205479453</v>
      </c>
      <c r="R375" s="3" t="n">
        <v>345550.6849315069</v>
      </c>
      <c r="S375" s="3" t="n">
        <v>357530.1369863014</v>
      </c>
      <c r="T375" s="5">
        <f>IF(J375&lt;&gt;"",M375*N375/365/100*('Cashflow Projection'!$B$2-Investors!J375),0)</f>
        <v/>
      </c>
    </row>
    <row r="376">
      <c r="A376" s="3" t="inlineStr">
        <is>
          <t>ZCRO01</t>
        </is>
      </c>
      <c r="B376" s="3" t="inlineStr">
        <is>
          <t>Marc</t>
        </is>
      </c>
      <c r="C376" s="3" t="inlineStr">
        <is>
          <t>Lunau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7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ZDAM01</t>
        </is>
      </c>
      <c r="B377" s="3" t="inlineStr">
        <is>
          <t>Lisbeth</t>
        </is>
      </c>
      <c r="C377" s="3" t="inlineStr">
        <is>
          <t>Damane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3</v>
      </c>
      <c r="M377" s="3" t="n">
        <v>423120.71</v>
      </c>
      <c r="N377" s="3" t="n">
        <v>14</v>
      </c>
      <c r="O377" s="3" t="b">
        <v>0</v>
      </c>
      <c r="P377" s="3" t="b">
        <v>0</v>
      </c>
      <c r="Q377" s="3" t="n">
        <v>1695.380927054795</v>
      </c>
      <c r="R377" s="3" t="n">
        <v>104678.9044191781</v>
      </c>
      <c r="S377" s="3" t="n">
        <v>106374.2853462329</v>
      </c>
      <c r="T377" s="5">
        <f>IF(J377&lt;&gt;"",M377*N377/365/100*('Cashflow Projection'!$B$2-Investors!J377),0)</f>
        <v/>
      </c>
    </row>
    <row r="378">
      <c r="A378" s="3" t="inlineStr">
        <is>
          <t>ZELE01</t>
        </is>
      </c>
      <c r="B378" s="3" t="inlineStr">
        <is>
          <t>Emile Kenneth</t>
        </is>
      </c>
      <c r="C378" s="3" t="inlineStr">
        <is>
          <t>Lew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44901</v>
      </c>
      <c r="J378" s="4" t="n">
        <v>44916</v>
      </c>
      <c r="K378" s="4" t="n">
        <v>45561</v>
      </c>
      <c r="L378" s="3" t="n">
        <v>2</v>
      </c>
      <c r="M378" s="3" t="n">
        <v>200000</v>
      </c>
      <c r="N378" s="3" t="n">
        <v>14</v>
      </c>
      <c r="O378" s="3" t="b">
        <v>0</v>
      </c>
      <c r="P378" s="3" t="b">
        <v>0</v>
      </c>
      <c r="Q378" s="3" t="n">
        <v>801.3698630136985</v>
      </c>
      <c r="R378" s="3" t="n">
        <v>49479.45205479451</v>
      </c>
      <c r="S378" s="3" t="n">
        <v>50280.82191780821</v>
      </c>
      <c r="T378" s="5">
        <f>IF(J378&lt;&gt;"",M378*N378/365/100*('Cashflow Projection'!$B$2-Investors!J378),0)</f>
        <v/>
      </c>
    </row>
    <row r="379">
      <c r="A379" s="3" t="inlineStr">
        <is>
          <t>ZJOH01</t>
        </is>
      </c>
      <c r="B379" s="3" t="inlineStr">
        <is>
          <t>Lisa-Marie Natalie</t>
        </is>
      </c>
      <c r="C379" s="3" t="inlineStr">
        <is>
          <t>Johns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44902</v>
      </c>
      <c r="J379" s="4" t="n">
        <v>44967</v>
      </c>
      <c r="K379" s="4" t="n">
        <v>45561</v>
      </c>
      <c r="L379" s="3" t="n">
        <v>5</v>
      </c>
      <c r="M379" s="3" t="n">
        <v>110000</v>
      </c>
      <c r="N379" s="3" t="n">
        <v>18</v>
      </c>
      <c r="O379" s="3" t="b">
        <v>0</v>
      </c>
      <c r="P379" s="3" t="b">
        <v>0</v>
      </c>
      <c r="Q379" s="3" t="n">
        <v>1917.46575342466</v>
      </c>
      <c r="R379" s="3" t="n">
        <v>32222.46575342466</v>
      </c>
      <c r="S379" s="3" t="n">
        <v>34139.93150684932</v>
      </c>
      <c r="T379" s="5">
        <f>IF(J379&lt;&gt;"",M379*N379/365/100*('Cashflow Projection'!$B$2-Investors!J379),0)</f>
        <v/>
      </c>
    </row>
    <row r="380">
      <c r="A380" s="3" t="inlineStr">
        <is>
          <t>ZRIT01</t>
        </is>
      </c>
      <c r="B380" s="3" t="inlineStr">
        <is>
          <t>Dennis</t>
        </is>
      </c>
      <c r="C380" s="3" t="inlineStr">
        <is>
          <t>Ritter</t>
        </is>
      </c>
      <c r="D380" s="3" t="inlineStr">
        <is>
          <t>Heron View</t>
        </is>
      </c>
      <c r="E380" s="3" t="inlineStr">
        <is>
          <t>HVK103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45028</v>
      </c>
      <c r="J380" s="4" t="n">
        <v>45129</v>
      </c>
      <c r="K380" s="4" t="n">
        <v>45561</v>
      </c>
      <c r="L380" s="3" t="n">
        <v>15</v>
      </c>
      <c r="M380" s="3" t="n">
        <v>248756.16</v>
      </c>
      <c r="N380" s="3" t="n">
        <v>18</v>
      </c>
      <c r="O380" s="3" t="b">
        <v>0</v>
      </c>
      <c r="P380" s="3" t="b">
        <v>0</v>
      </c>
      <c r="Q380" s="3" t="n">
        <v>7404.755283287658</v>
      </c>
      <c r="R380" s="3" t="n">
        <v>52995.28493589041</v>
      </c>
      <c r="S380" s="3" t="n">
        <v>60400.04021917807</v>
      </c>
      <c r="T380" s="5">
        <f>IF(J380&lt;&gt;"",M380*N380/365/100*('Cashflow Projection'!$B$2-Investors!J380),0)</f>
        <v/>
      </c>
    </row>
    <row r="381">
      <c r="A381" s="3" t="inlineStr">
        <is>
          <t>ZINT01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44908</v>
      </c>
      <c r="J381" s="4" t="n">
        <v>44980</v>
      </c>
      <c r="K381" s="4" t="n">
        <v>45561</v>
      </c>
      <c r="L381" s="3" t="n">
        <v>10</v>
      </c>
      <c r="M381" s="3" t="n">
        <v>100000</v>
      </c>
      <c r="N381" s="3" t="n">
        <v>18</v>
      </c>
      <c r="O381" s="3" t="b">
        <v>0</v>
      </c>
      <c r="P381" s="3" t="b">
        <v>0</v>
      </c>
      <c r="Q381" s="3" t="n">
        <v>1939.041095890409</v>
      </c>
      <c r="R381" s="3" t="n">
        <v>28652.05479452055</v>
      </c>
      <c r="S381" s="3" t="n">
        <v>30591.09589041096</v>
      </c>
      <c r="T381" s="5">
        <f>IF(J381&lt;&gt;"",M381*N381/365/100*('Cashflow Projection'!$B$2-Investors!J381),0)</f>
        <v/>
      </c>
    </row>
    <row r="382">
      <c r="A382" s="3" t="inlineStr">
        <is>
          <t>ZNIE01</t>
        </is>
      </c>
      <c r="B382" s="3" t="inlineStr">
        <is>
          <t>Grant Richard</t>
        </is>
      </c>
      <c r="C382" s="3" t="inlineStr">
        <is>
          <t>van Niekerk</t>
        </is>
      </c>
      <c r="D382" s="3" t="inlineStr">
        <is>
          <t>Heron View</t>
        </is>
      </c>
      <c r="E382" s="3" t="inlineStr">
        <is>
          <t>HVK104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44959</v>
      </c>
      <c r="J382" s="4" t="n">
        <v>45044</v>
      </c>
      <c r="K382" s="4" t="n">
        <v>45561</v>
      </c>
      <c r="L382" s="3" t="n">
        <v>4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23671.23287671237</v>
      </c>
      <c r="R382" s="3" t="n">
        <v>254958.9041095891</v>
      </c>
      <c r="S382" s="3" t="n">
        <v>278630.1369863015</v>
      </c>
      <c r="T382" s="5">
        <f>IF(J382&lt;&gt;"",M382*N382/365/100*('Cashflow Projection'!$B$2-Investors!J382),0)</f>
        <v/>
      </c>
    </row>
    <row r="383">
      <c r="A383" s="3" t="inlineStr">
        <is>
          <t>ZBOH01</t>
        </is>
      </c>
      <c r="B383" s="3" t="inlineStr">
        <is>
          <t>Werner Hugo Bohme &amp;</t>
        </is>
      </c>
      <c r="C383" s="3" t="inlineStr">
        <is>
          <t>Brenda Bohme</t>
        </is>
      </c>
      <c r="D383" s="3" t="inlineStr">
        <is>
          <t>Heron View</t>
        </is>
      </c>
      <c r="E383" s="3" t="inlineStr">
        <is>
          <t>HVK105</t>
        </is>
      </c>
      <c r="F383" s="3" t="b">
        <v>1</v>
      </c>
      <c r="G383" s="3" t="b">
        <v>0</v>
      </c>
      <c r="H383" s="3" t="inlineStr">
        <is>
          <t>K</t>
        </is>
      </c>
      <c r="I383" s="4" t="n">
        <v>44901</v>
      </c>
      <c r="J383" s="4" t="n">
        <v>44960</v>
      </c>
      <c r="K383" s="4" t="n">
        <v>45546</v>
      </c>
      <c r="L383" s="3" t="n">
        <v>2</v>
      </c>
      <c r="M383" s="3" t="n">
        <v>1000000</v>
      </c>
      <c r="N383" s="3" t="n">
        <v>18</v>
      </c>
      <c r="O383" s="3" t="b">
        <v>0</v>
      </c>
      <c r="P383" s="3" t="b">
        <v>0</v>
      </c>
      <c r="Q383" s="3" t="n">
        <v>15780.82191780822</v>
      </c>
      <c r="R383" s="3" t="n">
        <v>288986.301369863</v>
      </c>
      <c r="S383" s="3" t="n">
        <v>304767.1232876712</v>
      </c>
      <c r="T383" s="5">
        <f>IF(J383&lt;&gt;"",M383*N383/365/100*('Cashflow Projection'!$B$2-Investors!J383),0)</f>
        <v/>
      </c>
    </row>
    <row r="384">
      <c r="A384" s="3" t="inlineStr">
        <is>
          <t>ZCRO01</t>
        </is>
      </c>
      <c r="B384" s="3" t="inlineStr">
        <is>
          <t>Marc</t>
        </is>
      </c>
      <c r="C384" s="3" t="inlineStr">
        <is>
          <t>Lunau</t>
        </is>
      </c>
      <c r="D384" s="3" t="inlineStr">
        <is>
          <t>Heron View</t>
        </is>
      </c>
      <c r="E384" s="3" t="inlineStr">
        <is>
          <t>HVK105</t>
        </is>
      </c>
      <c r="F384" s="3" t="b">
        <v>1</v>
      </c>
      <c r="G384" s="3" t="b">
        <v>0</v>
      </c>
      <c r="H384" s="3" t="inlineStr">
        <is>
          <t>K</t>
        </is>
      </c>
      <c r="I384" s="4" t="n">
        <v>44900</v>
      </c>
      <c r="J384" s="4" t="n">
        <v>44916</v>
      </c>
      <c r="K384" s="4" t="n">
        <v>45546</v>
      </c>
      <c r="L384" s="3" t="n">
        <v>6</v>
      </c>
      <c r="M384" s="3" t="n">
        <v>120000</v>
      </c>
      <c r="N384" s="3" t="n">
        <v>18</v>
      </c>
      <c r="O384" s="3" t="b">
        <v>0</v>
      </c>
      <c r="P384" s="3" t="b">
        <v>0</v>
      </c>
      <c r="Q384" s="3" t="n">
        <v>512.8767123287671</v>
      </c>
      <c r="R384" s="3" t="n">
        <v>37282.19178082192</v>
      </c>
      <c r="S384" s="3" t="n">
        <v>37795.06849315069</v>
      </c>
      <c r="T384" s="5">
        <f>IF(J384&lt;&gt;"",M384*N384/365/100*('Cashflow Projection'!$B$2-Investors!J384),0)</f>
        <v/>
      </c>
    </row>
    <row r="385">
      <c r="A385" s="3" t="inlineStr">
        <is>
          <t>ZHAR01</t>
        </is>
      </c>
      <c r="B385" s="3" t="inlineStr">
        <is>
          <t>Teresa-Ann</t>
        </is>
      </c>
      <c r="C385" s="3" t="inlineStr">
        <is>
          <t>Hart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4" t="n">
        <v>45457</v>
      </c>
      <c r="K385" s="4" t="n">
        <v>45546</v>
      </c>
      <c r="L385" s="3" t="n">
        <v>3</v>
      </c>
      <c r="M385" s="3" t="n">
        <v>161720.53</v>
      </c>
      <c r="N385" s="3" t="n">
        <v>14</v>
      </c>
      <c r="O385" s="3" t="b">
        <v>0</v>
      </c>
      <c r="P385" s="3" t="b">
        <v>0</v>
      </c>
      <c r="Q385" s="3" t="n">
        <v>146.2130819178082</v>
      </c>
      <c r="R385" s="3" t="n">
        <v>5520.651517260273</v>
      </c>
      <c r="S385" s="3" t="n">
        <v>5666.864599178081</v>
      </c>
      <c r="T385" s="5">
        <f>IF(J385&lt;&gt;"",M385*N385/365/100*('Cashflow Projection'!$B$2-Investors!J385),0)</f>
        <v/>
      </c>
    </row>
    <row r="386">
      <c r="A386" s="3" t="inlineStr">
        <is>
          <t>ZHAY01</t>
        </is>
      </c>
      <c r="B386" s="3" t="inlineStr">
        <is>
          <t>Johannes Wynand</t>
        </is>
      </c>
      <c r="C386" s="3" t="inlineStr">
        <is>
          <t>Haywood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45457</v>
      </c>
      <c r="J386" s="4" t="n">
        <v>45457</v>
      </c>
      <c r="K386" s="4" t="n">
        <v>45546</v>
      </c>
      <c r="L386" s="3" t="n">
        <v>5</v>
      </c>
      <c r="M386" s="3" t="n">
        <v>242665.59</v>
      </c>
      <c r="N386" s="3" t="n">
        <v>13</v>
      </c>
      <c r="O386" s="3" t="b">
        <v>0</v>
      </c>
      <c r="P386" s="3" t="b">
        <v>0</v>
      </c>
      <c r="Q386" s="3" t="n">
        <v>0</v>
      </c>
      <c r="R386" s="3" t="n">
        <v>7692.166784383561</v>
      </c>
      <c r="S386" s="3" t="n">
        <v>7692.166784383561</v>
      </c>
      <c r="T386" s="5">
        <f>IF(J386&lt;&gt;"",M386*N386/365/100*('Cashflow Projection'!$B$2-Investors!J386),0)</f>
        <v/>
      </c>
    </row>
    <row r="387">
      <c r="A387" s="3" t="inlineStr">
        <is>
          <t>ZVER05</t>
        </is>
      </c>
      <c r="B387" s="3" t="inlineStr">
        <is>
          <t>Anita Hester</t>
        </is>
      </c>
      <c r="C387" s="3" t="inlineStr">
        <is>
          <t>Vermeulen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45454</v>
      </c>
      <c r="J387" s="4" t="n">
        <v>45457</v>
      </c>
      <c r="K387" s="4" t="n">
        <v>45546</v>
      </c>
      <c r="L387" s="3" t="n">
        <v>1</v>
      </c>
      <c r="M387" s="3" t="n">
        <v>1000000</v>
      </c>
      <c r="N387" s="3" t="n">
        <v>18</v>
      </c>
      <c r="O387" s="3" t="b">
        <v>0</v>
      </c>
      <c r="P387" s="3" t="b">
        <v>0</v>
      </c>
      <c r="Q387" s="3" t="n">
        <v>904.1095890410959</v>
      </c>
      <c r="R387" s="3" t="n">
        <v>43890.41095890411</v>
      </c>
      <c r="S387" s="3" t="n">
        <v>44794.52054794521</v>
      </c>
      <c r="T387" s="5">
        <f>IF(J387&lt;&gt;"",M387*N387/365/100*('Cashflow Projection'!$B$2-Investors!J387),0)</f>
        <v/>
      </c>
    </row>
    <row r="388">
      <c r="A388" s="3" t="inlineStr">
        <is>
          <t>ZZYL03</t>
        </is>
      </c>
      <c r="B388" s="3" t="inlineStr">
        <is>
          <t>Sandra Robyn</t>
        </is>
      </c>
      <c r="C388" s="3" t="inlineStr">
        <is>
          <t>Zylstra</t>
        </is>
      </c>
      <c r="D388" s="3" t="inlineStr">
        <is>
          <t>Heron View</t>
        </is>
      </c>
      <c r="E388" s="3" t="inlineStr">
        <is>
          <t>HVK106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44897</v>
      </c>
      <c r="J388" s="4" t="n">
        <v>44916</v>
      </c>
      <c r="K388" s="4" t="n">
        <v>45450</v>
      </c>
      <c r="L388" s="3" t="n">
        <v>3</v>
      </c>
      <c r="M388" s="3" t="n">
        <v>1107195.21</v>
      </c>
      <c r="N388" s="3" t="n">
        <v>18</v>
      </c>
      <c r="O388" s="3" t="b">
        <v>1</v>
      </c>
      <c r="P388" s="3" t="b">
        <v>0</v>
      </c>
      <c r="Q388" s="3" t="n">
        <v>5619.394867191781</v>
      </c>
      <c r="R388" s="3" t="n">
        <v>291571.5166717808</v>
      </c>
      <c r="S388" s="3" t="n">
        <v>297190.9115389726</v>
      </c>
      <c r="T388" s="5">
        <f>IF(J388&lt;&gt;"",M388*N388/365/100*('Cashflow Projection'!$B$2-Investors!J388),0)</f>
        <v/>
      </c>
    </row>
    <row r="389">
      <c r="A389" s="3" t="inlineStr">
        <is>
          <t>ZVAN05</t>
        </is>
      </c>
      <c r="B389" s="3" t="inlineStr">
        <is>
          <t>Hermanus</t>
        </is>
      </c>
      <c r="C389" s="3" t="inlineStr">
        <is>
          <t>van der Sandt</t>
        </is>
      </c>
      <c r="D389" s="3" t="inlineStr">
        <is>
          <t>Heron View</t>
        </is>
      </c>
      <c r="E389" s="3" t="inlineStr">
        <is>
          <t>HVK201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44866</v>
      </c>
      <c r="J389" s="4" t="n">
        <v>44916</v>
      </c>
      <c r="K389" s="4" t="n">
        <v>45568</v>
      </c>
      <c r="L389" s="3" t="n">
        <v>6</v>
      </c>
      <c r="M389" s="3" t="n">
        <v>1100000</v>
      </c>
      <c r="N389" s="3" t="n">
        <v>18</v>
      </c>
      <c r="O389" s="3" t="b">
        <v>0</v>
      </c>
      <c r="P389" s="3" t="b">
        <v>0</v>
      </c>
      <c r="Q389" s="3" t="n">
        <v>14036.30136986303</v>
      </c>
      <c r="R389" s="3" t="n">
        <v>353687.6712328767</v>
      </c>
      <c r="S389" s="3" t="n">
        <v>367723.9726027398</v>
      </c>
      <c r="T389" s="5">
        <f>IF(J389&lt;&gt;"",M389*N389/365/100*('Cashflow Projection'!$B$2-Investors!J389),0)</f>
        <v/>
      </c>
    </row>
    <row r="390">
      <c r="A390" s="3" t="inlineStr">
        <is>
          <t>ZBLO01</t>
        </is>
      </c>
      <c r="B390" s="3" t="inlineStr">
        <is>
          <t>Robert Errol</t>
        </is>
      </c>
      <c r="C390" s="3" t="inlineStr">
        <is>
          <t>Blows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3</v>
      </c>
      <c r="M390" s="3" t="n">
        <v>100000</v>
      </c>
      <c r="N390" s="3" t="n">
        <v>14</v>
      </c>
      <c r="O390" s="3" t="b">
        <v>0</v>
      </c>
      <c r="P390" s="3" t="b">
        <v>0</v>
      </c>
      <c r="Q390" s="3" t="n">
        <v>560.9589041095888</v>
      </c>
      <c r="R390" s="3" t="n">
        <v>25008.21917808219</v>
      </c>
      <c r="S390" s="3" t="n">
        <v>25569.17808219178</v>
      </c>
      <c r="T390" s="5">
        <f>IF(J390&lt;&gt;"",M390*N390/365/100*('Cashflow Projection'!$B$2-Investors!J390),0)</f>
        <v/>
      </c>
    </row>
    <row r="391">
      <c r="A391" s="3" t="inlineStr">
        <is>
          <t>ZLAB02</t>
        </is>
      </c>
      <c r="B391" s="3" t="inlineStr">
        <is>
          <t>Jandre</t>
        </is>
      </c>
      <c r="C391" s="3" t="inlineStr">
        <is>
          <t>Labuschagne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44895</v>
      </c>
      <c r="J391" s="4" t="n">
        <v>44916</v>
      </c>
      <c r="K391" s="4" t="n">
        <v>45568</v>
      </c>
      <c r="L391" s="3" t="n">
        <v>2</v>
      </c>
      <c r="M391" s="3" t="n">
        <v>112707.53</v>
      </c>
      <c r="N391" s="3" t="n">
        <v>14</v>
      </c>
      <c r="O391" s="3" t="b">
        <v>0</v>
      </c>
      <c r="P391" s="3" t="b">
        <v>0</v>
      </c>
      <c r="Q391" s="3" t="n">
        <v>632.2429251369863</v>
      </c>
      <c r="R391" s="3" t="n">
        <v>28186.14613260273</v>
      </c>
      <c r="S391" s="3" t="n">
        <v>28818.38905773972</v>
      </c>
      <c r="T391" s="5">
        <f>IF(J391&lt;&gt;"",M391*N391/365/100*('Cashflow Projection'!$B$2-Investors!J391),0)</f>
        <v/>
      </c>
    </row>
    <row r="392">
      <c r="A392" s="3" t="inlineStr">
        <is>
          <t>ZRAN01</t>
        </is>
      </c>
      <c r="B392" s="3" t="inlineStr">
        <is>
          <t>Ross Partick Gemill</t>
        </is>
      </c>
      <c r="C392" s="3" t="inlineStr">
        <is>
          <t>Rankin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44902</v>
      </c>
      <c r="J392" s="4" t="n">
        <v>44967</v>
      </c>
      <c r="K392" s="4" t="n">
        <v>45568</v>
      </c>
      <c r="L392" s="3" t="n">
        <v>23</v>
      </c>
      <c r="M392" s="3" t="n">
        <v>126300</v>
      </c>
      <c r="N392" s="3" t="n">
        <v>18</v>
      </c>
      <c r="O392" s="3" t="b">
        <v>0</v>
      </c>
      <c r="P392" s="3" t="b">
        <v>0</v>
      </c>
      <c r="Q392" s="3" t="n">
        <v>2201.599315068491</v>
      </c>
      <c r="R392" s="3" t="n">
        <v>37433.24383561644</v>
      </c>
      <c r="S392" s="3" t="n">
        <v>39634.84315068493</v>
      </c>
      <c r="T392" s="5">
        <f>IF(J392&lt;&gt;"",M392*N392/365/100*('Cashflow Projection'!$B$2-Investors!J392),0)</f>
        <v/>
      </c>
    </row>
    <row r="393">
      <c r="A393" s="3" t="inlineStr">
        <is>
          <t>ZVDM01</t>
        </is>
      </c>
      <c r="B393" s="3" t="inlineStr">
        <is>
          <t>Paula</t>
        </is>
      </c>
      <c r="C393" s="3" t="inlineStr">
        <is>
          <t>van der Mescht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44903</v>
      </c>
      <c r="J393" s="4" t="n">
        <v>44986</v>
      </c>
      <c r="K393" s="4" t="n">
        <v>45568</v>
      </c>
      <c r="L393" s="3" t="n">
        <v>5</v>
      </c>
      <c r="M393" s="3" t="n">
        <v>65218.15</v>
      </c>
      <c r="N393" s="3" t="n">
        <v>14</v>
      </c>
      <c r="O393" s="3" t="b">
        <v>0</v>
      </c>
      <c r="P393" s="3" t="b">
        <v>0</v>
      </c>
      <c r="Q393" s="3" t="n">
        <v>1458.921081506851</v>
      </c>
      <c r="R393" s="3" t="n">
        <v>14558.83523835616</v>
      </c>
      <c r="S393" s="3" t="n">
        <v>16017.75631986301</v>
      </c>
      <c r="T393" s="5">
        <f>IF(J393&lt;&gt;"",M393*N393/365/100*('Cashflow Projection'!$B$2-Investors!J393),0)</f>
        <v/>
      </c>
    </row>
    <row r="394">
      <c r="A394" s="3" t="inlineStr">
        <is>
          <t>ZZYL03</t>
        </is>
      </c>
      <c r="B394" s="3" t="inlineStr">
        <is>
          <t>Sandra Robyn</t>
        </is>
      </c>
      <c r="C394" s="3" t="inlineStr">
        <is>
          <t>Zylstra</t>
        </is>
      </c>
      <c r="D394" s="3" t="inlineStr">
        <is>
          <t>Heron View</t>
        </is>
      </c>
      <c r="E394" s="3" t="inlineStr">
        <is>
          <t>HVK202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44915</v>
      </c>
      <c r="J394" s="4" t="n">
        <v>45016</v>
      </c>
      <c r="K394" s="4" t="n">
        <v>45568</v>
      </c>
      <c r="L394" s="3" t="n">
        <v>4</v>
      </c>
      <c r="M394" s="3" t="n">
        <v>608441.78</v>
      </c>
      <c r="N394" s="3" t="n">
        <v>18</v>
      </c>
      <c r="O394" s="3" t="b">
        <v>0</v>
      </c>
      <c r="P394" s="3" t="b">
        <v>0</v>
      </c>
      <c r="Q394" s="3" t="n">
        <v>16661.30298931506</v>
      </c>
      <c r="R394" s="3" t="n">
        <v>165629.5212624658</v>
      </c>
      <c r="S394" s="3" t="n">
        <v>182290.8242517808</v>
      </c>
      <c r="T394" s="5">
        <f>IF(J394&lt;&gt;"",M394*N394/365/100*('Cashflow Projection'!$B$2-Investors!J394),0)</f>
        <v/>
      </c>
    </row>
    <row r="395">
      <c r="A395" s="3" t="inlineStr">
        <is>
          <t>ZASD01</t>
        </is>
      </c>
      <c r="B395" s="3" t="inlineStr">
        <is>
          <t>Stuart Charles</t>
        </is>
      </c>
      <c r="C395" s="3" t="inlineStr">
        <is>
          <t>Bendall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44897</v>
      </c>
      <c r="J395" s="4" t="n">
        <v>44916</v>
      </c>
      <c r="K395" s="4" t="n">
        <v>45588</v>
      </c>
      <c r="L395" s="3" t="n">
        <v>2</v>
      </c>
      <c r="M395" s="3" t="n">
        <v>510000</v>
      </c>
      <c r="N395" s="3" t="n">
        <v>16</v>
      </c>
      <c r="O395" s="3" t="b">
        <v>0</v>
      </c>
      <c r="P395" s="3" t="b">
        <v>0</v>
      </c>
      <c r="Q395" s="3" t="n">
        <v>2588.424657534246</v>
      </c>
      <c r="R395" s="3" t="n">
        <v>150233.4246575343</v>
      </c>
      <c r="S395" s="3" t="n">
        <v>152821.8493150685</v>
      </c>
      <c r="T395" s="5">
        <f>IF(J395&lt;&gt;"",M395*N395/365/100*('Cashflow Projection'!$B$2-Investors!J395),0)</f>
        <v/>
      </c>
    </row>
    <row r="396">
      <c r="A396" s="3" t="inlineStr">
        <is>
          <t>ZLOU01</t>
        </is>
      </c>
      <c r="B396" s="3" t="inlineStr">
        <is>
          <t>Ricardo Brandon</t>
        </is>
      </c>
      <c r="C396" s="3" t="inlineStr">
        <is>
          <t>Louw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45044</v>
      </c>
      <c r="K396" s="4" t="n">
        <v>45588</v>
      </c>
      <c r="L396" s="3" t="n">
        <v>2</v>
      </c>
      <c r="M396" s="3" t="n">
        <v>500000</v>
      </c>
      <c r="N396" s="3" t="n">
        <v>16</v>
      </c>
      <c r="O396" s="3" t="b">
        <v>0</v>
      </c>
      <c r="P396" s="3" t="b">
        <v>0</v>
      </c>
      <c r="Q396" s="3" t="n">
        <v>12777.397260274</v>
      </c>
      <c r="R396" s="3" t="n">
        <v>119232.8767123288</v>
      </c>
      <c r="S396" s="3" t="n">
        <v>132010.2739726028</v>
      </c>
      <c r="T396" s="5">
        <f>IF(J396&lt;&gt;"",M396*N396/365/100*('Cashflow Projection'!$B$2-Investors!J396),0)</f>
        <v/>
      </c>
    </row>
    <row r="397">
      <c r="A397" s="3" t="inlineStr">
        <is>
          <t>ZSPE01</t>
        </is>
      </c>
      <c r="B397" s="3" t="inlineStr">
        <is>
          <t>Mosiuoa Samuel</t>
        </is>
      </c>
      <c r="C397" s="3" t="inlineStr">
        <is>
          <t>Speelman</t>
        </is>
      </c>
      <c r="D397" s="3" t="inlineStr">
        <is>
          <t>Heron View</t>
        </is>
      </c>
      <c r="E397" s="3" t="inlineStr">
        <is>
          <t>HVK203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44952</v>
      </c>
      <c r="J397" s="4" t="n">
        <v>45016</v>
      </c>
      <c r="K397" s="4" t="n">
        <v>45588</v>
      </c>
      <c r="L397" s="3" t="n">
        <v>4</v>
      </c>
      <c r="M397" s="3" t="n">
        <v>90419.06</v>
      </c>
      <c r="N397" s="3" t="n">
        <v>14</v>
      </c>
      <c r="O397" s="3" t="b">
        <v>0</v>
      </c>
      <c r="P397" s="3" t="b">
        <v>0</v>
      </c>
      <c r="Q397" s="3" t="n">
        <v>1582.333550000002</v>
      </c>
      <c r="R397" s="3" t="n">
        <v>19837.69404054794</v>
      </c>
      <c r="S397" s="3" t="n">
        <v>21420.02759054795</v>
      </c>
      <c r="T397" s="5">
        <f>IF(J397&lt;&gt;"",M397*N397/365/100*('Cashflow Projection'!$B$2-Investors!J397),0)</f>
        <v/>
      </c>
    </row>
    <row r="398">
      <c r="A398" s="3" t="inlineStr">
        <is>
          <t>ZCAM01</t>
        </is>
      </c>
      <c r="B398" s="3" t="inlineStr">
        <is>
          <t>Jeremy &amp; Rosaline</t>
        </is>
      </c>
      <c r="C398" s="3" t="inlineStr">
        <is>
          <t>Campbell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44950</v>
      </c>
      <c r="J398" s="4" t="n">
        <v>45016</v>
      </c>
      <c r="K398" s="4" t="n">
        <v>45588</v>
      </c>
      <c r="L398" s="3" t="n">
        <v>3</v>
      </c>
      <c r="M398" s="3" t="n">
        <v>400000</v>
      </c>
      <c r="N398" s="3" t="n">
        <v>14</v>
      </c>
      <c r="O398" s="3" t="b">
        <v>0</v>
      </c>
      <c r="P398" s="3" t="b">
        <v>0</v>
      </c>
      <c r="Q398" s="3" t="n">
        <v>7213.698630136977</v>
      </c>
      <c r="R398" s="3" t="n">
        <v>87758.90410958903</v>
      </c>
      <c r="S398" s="3" t="n">
        <v>94972.602739726</v>
      </c>
      <c r="T398" s="5">
        <f>IF(J398&lt;&gt;"",M398*N398/365/100*('Cashflow Projection'!$B$2-Investors!J398),0)</f>
        <v/>
      </c>
    </row>
    <row r="399">
      <c r="A399" s="3" t="inlineStr">
        <is>
          <t>ZFEM01</t>
        </is>
      </c>
      <c r="B399" s="3" t="inlineStr">
        <is>
          <t>Francina Elisabeth</t>
        </is>
      </c>
      <c r="C399" s="3" t="inlineStr">
        <is>
          <t>Morkel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44901</v>
      </c>
      <c r="J399" s="4" t="n">
        <v>44916</v>
      </c>
      <c r="K399" s="4" t="n">
        <v>45588</v>
      </c>
      <c r="L399" s="3" t="n">
        <v>4</v>
      </c>
      <c r="M399" s="3" t="n">
        <v>124948.63</v>
      </c>
      <c r="N399" s="3" t="n">
        <v>14</v>
      </c>
      <c r="O399" s="3" t="b">
        <v>0</v>
      </c>
      <c r="P399" s="3" t="b">
        <v>0</v>
      </c>
      <c r="Q399" s="3" t="n">
        <v>500.6503325342467</v>
      </c>
      <c r="R399" s="3" t="n">
        <v>32205.93728876712</v>
      </c>
      <c r="S399" s="3" t="n">
        <v>32706.58762130137</v>
      </c>
      <c r="T399" s="5">
        <f>IF(J399&lt;&gt;"",M399*N399/365/100*('Cashflow Projection'!$B$2-Investors!J399),0)</f>
        <v/>
      </c>
    </row>
    <row r="400">
      <c r="A400" s="3" t="inlineStr">
        <is>
          <t>ZKRO03</t>
        </is>
      </c>
      <c r="B400" s="3" t="inlineStr">
        <is>
          <t>Jacqueline</t>
        </is>
      </c>
      <c r="C400" s="3" t="inlineStr">
        <is>
          <t>Krohn</t>
        </is>
      </c>
      <c r="D400" s="3" t="inlineStr">
        <is>
          <t>Heron View</t>
        </is>
      </c>
      <c r="E400" s="3" t="inlineStr">
        <is>
          <t>HVK204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44903</v>
      </c>
      <c r="J400" s="4" t="n">
        <v>44980</v>
      </c>
      <c r="K400" s="4" t="n">
        <v>45588</v>
      </c>
      <c r="L400" s="3" t="n">
        <v>2</v>
      </c>
      <c r="M400" s="3" t="n">
        <v>600000</v>
      </c>
      <c r="N400" s="3" t="n">
        <v>16</v>
      </c>
      <c r="O400" s="3" t="b">
        <v>0</v>
      </c>
      <c r="P400" s="3" t="b">
        <v>0</v>
      </c>
      <c r="Q400" s="3" t="n">
        <v>12435.61643835615</v>
      </c>
      <c r="R400" s="3" t="n">
        <v>159912.3287671233</v>
      </c>
      <c r="S400" s="3" t="n">
        <v>172347.9452054795</v>
      </c>
      <c r="T400" s="5">
        <f>IF(J400&lt;&gt;"",M400*N400/365/100*('Cashflow Projection'!$B$2-Investors!J400),0)</f>
        <v/>
      </c>
    </row>
    <row r="401">
      <c r="A401" s="3" t="inlineStr">
        <is>
          <t>ZFOU02</t>
        </is>
      </c>
      <c r="B401" s="3" t="inlineStr">
        <is>
          <t>Clyde Michael</t>
        </is>
      </c>
      <c r="C401" s="3" t="inlineStr">
        <is>
          <t>Fountain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45469</v>
      </c>
      <c r="J401" s="4" t="n">
        <v>45471</v>
      </c>
      <c r="K401" s="4" t="n">
        <v>45603</v>
      </c>
      <c r="L401" s="3" t="n">
        <v>3</v>
      </c>
      <c r="M401" s="3" t="n">
        <v>1100000</v>
      </c>
      <c r="N401" s="3" t="n">
        <v>18</v>
      </c>
      <c r="O401" s="3" t="b">
        <v>0</v>
      </c>
      <c r="P401" s="3" t="b">
        <v>0</v>
      </c>
      <c r="Q401" s="3" t="n">
        <v>663.013698630137</v>
      </c>
      <c r="R401" s="3" t="n">
        <v>71605.4794520548</v>
      </c>
      <c r="S401" s="3" t="n">
        <v>72268.49315068494</v>
      </c>
      <c r="T401" s="5">
        <f>IF(J401&lt;&gt;"",M401*N401/365/100*('Cashflow Projection'!$B$2-Investors!J401),0)</f>
        <v/>
      </c>
    </row>
    <row r="402">
      <c r="A402" s="3" t="inlineStr">
        <is>
          <t>ZHAY01</t>
        </is>
      </c>
      <c r="B402" s="3" t="inlineStr">
        <is>
          <t>Johannes Wynand</t>
        </is>
      </c>
      <c r="C402" s="3" t="inlineStr">
        <is>
          <t>Haywood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45471</v>
      </c>
      <c r="J402" s="4" t="n">
        <v>45471</v>
      </c>
      <c r="K402" s="4" t="n">
        <v>45603</v>
      </c>
      <c r="L402" s="3" t="n">
        <v>9</v>
      </c>
      <c r="M402" s="3" t="n">
        <v>99390.83</v>
      </c>
      <c r="N402" s="3" t="n">
        <v>13</v>
      </c>
      <c r="O402" s="3" t="b">
        <v>0</v>
      </c>
      <c r="P402" s="3" t="b">
        <v>0</v>
      </c>
      <c r="Q402" s="3" t="n">
        <v>0</v>
      </c>
      <c r="R402" s="3" t="n">
        <v>4672.730528219178</v>
      </c>
      <c r="S402" s="3" t="n">
        <v>4672.730528219178</v>
      </c>
      <c r="T402" s="5">
        <f>IF(J402&lt;&gt;"",M402*N402/365/100*('Cashflow Projection'!$B$2-Investors!J402),0)</f>
        <v/>
      </c>
    </row>
    <row r="403">
      <c r="A403" s="3" t="inlineStr">
        <is>
          <t>ZVDW01</t>
        </is>
      </c>
      <c r="B403" s="3" t="inlineStr">
        <is>
          <t>Philip</t>
        </is>
      </c>
      <c r="C403" s="3" t="inlineStr">
        <is>
          <t xml:space="preserve">van der Walt 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44937</v>
      </c>
      <c r="J403" s="4" t="n">
        <v>45016</v>
      </c>
      <c r="K403" s="4" t="n">
        <v>45464</v>
      </c>
      <c r="L403" s="3" t="n">
        <v>2</v>
      </c>
      <c r="M403" s="3" t="n">
        <v>1000500</v>
      </c>
      <c r="N403" s="3" t="n">
        <v>18</v>
      </c>
      <c r="O403" s="3" t="b">
        <v>1</v>
      </c>
      <c r="P403" s="3" t="b">
        <v>0</v>
      </c>
      <c r="Q403" s="3" t="n">
        <v>21517.602739726</v>
      </c>
      <c r="R403" s="3" t="n">
        <v>221041.9726027397</v>
      </c>
      <c r="S403" s="3" t="n">
        <v>242559.5753424657</v>
      </c>
      <c r="T403" s="5">
        <f>IF(J403&lt;&gt;"",M403*N403/365/100*('Cashflow Projection'!$B$2-Investors!J403),0)</f>
        <v/>
      </c>
    </row>
    <row r="404">
      <c r="A404" s="3" t="inlineStr">
        <is>
          <t>ZWEL01</t>
        </is>
      </c>
      <c r="B404" s="3" t="inlineStr">
        <is>
          <t>Christopher John</t>
        </is>
      </c>
      <c r="C404" s="3" t="inlineStr">
        <is>
          <t>Welham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45468</v>
      </c>
      <c r="J404" s="4" t="n">
        <v>45471</v>
      </c>
      <c r="K404" s="4" t="n">
        <v>45603</v>
      </c>
      <c r="L404" s="3" t="n">
        <v>6</v>
      </c>
      <c r="M404" s="3" t="n">
        <v>193957.61</v>
      </c>
      <c r="N404" s="3" t="n">
        <v>16</v>
      </c>
      <c r="O404" s="3" t="b">
        <v>0</v>
      </c>
      <c r="P404" s="3" t="b">
        <v>0</v>
      </c>
      <c r="Q404" s="3" t="n">
        <v>175.3589350684931</v>
      </c>
      <c r="R404" s="3" t="n">
        <v>11222.97184438356</v>
      </c>
      <c r="S404" s="3" t="n">
        <v>11398.33077945205</v>
      </c>
      <c r="T404" s="5">
        <f>IF(J404&lt;&gt;"",M404*N404/365/100*('Cashflow Projection'!$B$2-Investors!J404),0)</f>
        <v/>
      </c>
    </row>
    <row r="405">
      <c r="A405" s="3" t="inlineStr">
        <is>
          <t>ZZYL02</t>
        </is>
      </c>
      <c r="B405" s="3" t="inlineStr">
        <is>
          <t>Petronella Johanna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44895</v>
      </c>
      <c r="J405" s="4" t="n">
        <v>44916</v>
      </c>
      <c r="K405" s="4" t="n">
        <v>45464</v>
      </c>
      <c r="L405" s="3" t="n">
        <v>3</v>
      </c>
      <c r="M405" s="3" t="n">
        <v>123613.01</v>
      </c>
      <c r="N405" s="3" t="n">
        <v>14</v>
      </c>
      <c r="O405" s="3" t="b">
        <v>1</v>
      </c>
      <c r="P405" s="3" t="b">
        <v>0</v>
      </c>
      <c r="Q405" s="3" t="n">
        <v>693.418186232877</v>
      </c>
      <c r="R405" s="3" t="n">
        <v>25982.43870465753</v>
      </c>
      <c r="S405" s="3" t="n">
        <v>26675.85689089041</v>
      </c>
      <c r="T405" s="5">
        <f>IF(J405&lt;&gt;"",M405*N405/365/100*('Cashflow Projection'!$B$2-Investors!J405),0)</f>
        <v/>
      </c>
    </row>
    <row r="406">
      <c r="A406" s="3" t="inlineStr">
        <is>
          <t>ZCOL01</t>
        </is>
      </c>
      <c r="B406" s="3" t="inlineStr">
        <is>
          <t>Christine</t>
        </is>
      </c>
      <c r="C406" s="3" t="inlineStr">
        <is>
          <t>Collins</t>
        </is>
      </c>
      <c r="D406" s="3" t="inlineStr">
        <is>
          <t>Heron View</t>
        </is>
      </c>
      <c r="E406" s="3" t="inlineStr">
        <is>
          <t>HVK206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44914</v>
      </c>
      <c r="J406" s="4" t="n">
        <v>45008</v>
      </c>
      <c r="K406" s="4" t="n">
        <v>45604</v>
      </c>
      <c r="L406" s="3" t="n">
        <v>4</v>
      </c>
      <c r="M406" s="3" t="n">
        <v>130133.7</v>
      </c>
      <c r="N406" s="3" t="n">
        <v>14</v>
      </c>
      <c r="O406" s="3" t="b">
        <v>0</v>
      </c>
      <c r="P406" s="3" t="b">
        <v>0</v>
      </c>
      <c r="Q406" s="3" t="n">
        <v>3313.061389726032</v>
      </c>
      <c r="R406" s="3" t="n">
        <v>29748.92035068493</v>
      </c>
      <c r="S406" s="3" t="n">
        <v>33061.98174041096</v>
      </c>
      <c r="T406" s="5">
        <f>IF(J406&lt;&gt;"",M406*N406/365/100*('Cashflow Projection'!$B$2-Investors!J406),0)</f>
        <v/>
      </c>
    </row>
    <row r="407">
      <c r="A407" s="3" t="inlineStr">
        <is>
          <t>ZDIC01</t>
        </is>
      </c>
      <c r="B407" s="3" t="inlineStr">
        <is>
          <t>Grant Allan</t>
        </is>
      </c>
      <c r="C407" s="3" t="inlineStr">
        <is>
          <t>Dickinson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44952</v>
      </c>
      <c r="J407" s="4" t="n">
        <v>45044</v>
      </c>
      <c r="K407" s="4" t="n">
        <v>45604</v>
      </c>
      <c r="L407" s="3" t="n">
        <v>11</v>
      </c>
      <c r="M407" s="3" t="n">
        <v>767449.3199999999</v>
      </c>
      <c r="N407" s="3" t="n">
        <v>18</v>
      </c>
      <c r="O407" s="3" t="b">
        <v>0</v>
      </c>
      <c r="P407" s="3" t="b">
        <v>0</v>
      </c>
      <c r="Q407" s="3" t="n">
        <v>19612.00967753426</v>
      </c>
      <c r="R407" s="3" t="n">
        <v>211942.1683726028</v>
      </c>
      <c r="S407" s="3" t="n">
        <v>231554.178050137</v>
      </c>
      <c r="T407" s="5">
        <f>IF(J407&lt;&gt;"",M407*N407/365/100*('Cashflow Projection'!$B$2-Investors!J407),0)</f>
        <v/>
      </c>
    </row>
    <row r="408">
      <c r="A408" s="3" t="inlineStr">
        <is>
          <t>ZFOU01</t>
        </is>
      </c>
      <c r="B408" s="3" t="inlineStr">
        <is>
          <t>Hester Magrietha</t>
        </is>
      </c>
      <c r="C408" s="3" t="inlineStr">
        <is>
          <t>Fourie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44944</v>
      </c>
      <c r="J408" s="4" t="n">
        <v>45016</v>
      </c>
      <c r="K408" s="4" t="n">
        <v>45604</v>
      </c>
      <c r="L408" s="3" t="n">
        <v>2</v>
      </c>
      <c r="M408" s="3" t="n">
        <v>100000</v>
      </c>
      <c r="N408" s="3" t="n">
        <v>14</v>
      </c>
      <c r="O408" s="3" t="b">
        <v>0</v>
      </c>
      <c r="P408" s="3" t="b">
        <v>0</v>
      </c>
      <c r="Q408" s="3" t="n">
        <v>1963.698630136983</v>
      </c>
      <c r="R408" s="3" t="n">
        <v>22553.42465753424</v>
      </c>
      <c r="S408" s="3" t="n">
        <v>24517.12328767123</v>
      </c>
      <c r="T408" s="5">
        <f>IF(J408&lt;&gt;"",M408*N408/365/100*('Cashflow Projection'!$B$2-Investors!J408),0)</f>
        <v/>
      </c>
    </row>
    <row r="409">
      <c r="A409" s="3" t="inlineStr">
        <is>
          <t>ZGOV01</t>
        </is>
      </c>
      <c r="B409" s="3" t="inlineStr">
        <is>
          <t>Preshnee</t>
        </is>
      </c>
      <c r="C409" s="3" t="inlineStr">
        <is>
          <t>Govender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44903</v>
      </c>
      <c r="J409" s="4" t="n">
        <v>44967</v>
      </c>
      <c r="K409" s="4" t="n">
        <v>45604</v>
      </c>
      <c r="L409" s="3" t="n">
        <v>2</v>
      </c>
      <c r="M409" s="3" t="n">
        <v>122921.23</v>
      </c>
      <c r="N409" s="3" t="n">
        <v>14</v>
      </c>
      <c r="O409" s="3" t="b">
        <v>0</v>
      </c>
      <c r="P409" s="3" t="b">
        <v>0</v>
      </c>
      <c r="Q409" s="3" t="n">
        <v>2109.867139589041</v>
      </c>
      <c r="R409" s="3" t="n">
        <v>30033.19257917808</v>
      </c>
      <c r="S409" s="3" t="n">
        <v>32143.05971876712</v>
      </c>
      <c r="T409" s="5">
        <f>IF(J409&lt;&gt;"",M409*N409/365/100*('Cashflow Projection'!$B$2-Investors!J409),0)</f>
        <v/>
      </c>
    </row>
    <row r="410">
      <c r="A410" s="3" t="inlineStr">
        <is>
          <t>ZBAR01</t>
        </is>
      </c>
      <c r="B410" s="3" t="inlineStr">
        <is>
          <t>Stuart Christopher</t>
        </is>
      </c>
      <c r="C410" s="3" t="inlineStr">
        <is>
          <t>Barr</t>
        </is>
      </c>
      <c r="D410" s="3" t="inlineStr">
        <is>
          <t>Heron View</t>
        </is>
      </c>
      <c r="E410" s="3" t="inlineStr">
        <is>
          <t>HVK301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44908</v>
      </c>
      <c r="J410" s="4" t="n">
        <v>44986</v>
      </c>
      <c r="K410" s="4" t="n">
        <v>45600</v>
      </c>
      <c r="L410" s="3" t="n">
        <v>2</v>
      </c>
      <c r="M410" s="3" t="n">
        <v>251198.63</v>
      </c>
      <c r="N410" s="3" t="n">
        <v>14</v>
      </c>
      <c r="O410" s="3" t="b">
        <v>0</v>
      </c>
      <c r="P410" s="3" t="b">
        <v>0</v>
      </c>
      <c r="Q410" s="3" t="n">
        <v>5283.773922808226</v>
      </c>
      <c r="R410" s="3" t="n">
        <v>59158.99790356165</v>
      </c>
      <c r="S410" s="3" t="n">
        <v>64442.77182636988</v>
      </c>
      <c r="T410" s="5">
        <f>IF(J410&lt;&gt;"",M410*N410/365/100*('Cashflow Projection'!$B$2-Investors!J410),0)</f>
        <v/>
      </c>
    </row>
    <row r="411">
      <c r="A411" s="3" t="inlineStr">
        <is>
          <t>ZDAV01</t>
        </is>
      </c>
      <c r="B411" s="3" t="inlineStr">
        <is>
          <t>Heather Mary Lyn</t>
        </is>
      </c>
      <c r="C411" s="3" t="inlineStr">
        <is>
          <t>Davies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44903</v>
      </c>
      <c r="J411" s="4" t="n">
        <v>44967</v>
      </c>
      <c r="K411" s="4" t="n">
        <v>45600</v>
      </c>
      <c r="L411" s="3" t="n">
        <v>5</v>
      </c>
      <c r="M411" s="3" t="n">
        <v>250000</v>
      </c>
      <c r="N411" s="3" t="n">
        <v>16</v>
      </c>
      <c r="O411" s="3" t="b">
        <v>0</v>
      </c>
      <c r="P411" s="3" t="b">
        <v>0</v>
      </c>
      <c r="Q411" s="3" t="n">
        <v>4291.09589041096</v>
      </c>
      <c r="R411" s="3" t="n">
        <v>69369.86301369863</v>
      </c>
      <c r="S411" s="3" t="n">
        <v>73660.95890410959</v>
      </c>
      <c r="T411" s="5">
        <f>IF(J411&lt;&gt;"",M411*N411/365/100*('Cashflow Projection'!$B$2-Investors!J411),0)</f>
        <v/>
      </c>
    </row>
    <row r="412">
      <c r="A412" s="3" t="inlineStr">
        <is>
          <t>ZHIL01</t>
        </is>
      </c>
      <c r="B412" s="3" t="inlineStr">
        <is>
          <t>Trevor David</t>
        </is>
      </c>
      <c r="C412" s="3" t="inlineStr">
        <is>
          <t>Hill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44895</v>
      </c>
      <c r="J412" s="4" t="n">
        <v>44916</v>
      </c>
      <c r="K412" s="4" t="n">
        <v>45600</v>
      </c>
      <c r="L412" s="3" t="n">
        <v>2</v>
      </c>
      <c r="M412" s="3" t="n">
        <v>123390.41</v>
      </c>
      <c r="N412" s="3" t="n">
        <v>14</v>
      </c>
      <c r="O412" s="3" t="b">
        <v>0</v>
      </c>
      <c r="P412" s="3" t="b">
        <v>0</v>
      </c>
      <c r="Q412" s="3" t="n">
        <v>692.1694917123287</v>
      </c>
      <c r="R412" s="3" t="n">
        <v>32372.23468931507</v>
      </c>
      <c r="S412" s="3" t="n">
        <v>33064.4041810274</v>
      </c>
      <c r="T412" s="5">
        <f>IF(J412&lt;&gt;"",M412*N412/365/100*('Cashflow Projection'!$B$2-Investors!J412),0)</f>
        <v/>
      </c>
    </row>
    <row r="413">
      <c r="A413" s="3" t="inlineStr">
        <is>
          <t>ZJBM01</t>
        </is>
      </c>
      <c r="B413" s="3" t="inlineStr">
        <is>
          <t>Jacobus Bruwer</t>
        </is>
      </c>
      <c r="C413" s="3" t="inlineStr">
        <is>
          <t>Morkel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44901</v>
      </c>
      <c r="J413" s="4" t="n">
        <v>44916</v>
      </c>
      <c r="K413" s="4" t="n">
        <v>45600</v>
      </c>
      <c r="L413" s="3" t="n">
        <v>2</v>
      </c>
      <c r="M413" s="3" t="n">
        <v>124948.63</v>
      </c>
      <c r="N413" s="3" t="n">
        <v>14</v>
      </c>
      <c r="O413" s="3" t="b">
        <v>0</v>
      </c>
      <c r="P413" s="3" t="b">
        <v>0</v>
      </c>
      <c r="Q413" s="3" t="n">
        <v>500.6503325342467</v>
      </c>
      <c r="R413" s="3" t="n">
        <v>32781.04331178082</v>
      </c>
      <c r="S413" s="3" t="n">
        <v>33281.69364431507</v>
      </c>
      <c r="T413" s="5">
        <f>IF(J413&lt;&gt;"",M413*N413/365/100*('Cashflow Projection'!$B$2-Investors!J413),0)</f>
        <v/>
      </c>
    </row>
    <row r="414">
      <c r="A414" s="3" t="inlineStr">
        <is>
          <t>ZVAN05</t>
        </is>
      </c>
      <c r="B414" s="3" t="inlineStr">
        <is>
          <t>Hermanus</t>
        </is>
      </c>
      <c r="C414" s="3" t="inlineStr">
        <is>
          <t>van der Sandt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44866</v>
      </c>
      <c r="J414" s="4" t="n">
        <v>44909</v>
      </c>
      <c r="K414" s="4" t="n">
        <v>45600</v>
      </c>
      <c r="L414" s="3" t="n">
        <v>7</v>
      </c>
      <c r="M414" s="3" t="n">
        <v>350000</v>
      </c>
      <c r="N414" s="3" t="n">
        <v>18</v>
      </c>
      <c r="O414" s="3" t="b">
        <v>0</v>
      </c>
      <c r="P414" s="3" t="b">
        <v>0</v>
      </c>
      <c r="Q414" s="3" t="n">
        <v>3811.64383561644</v>
      </c>
      <c r="R414" s="3" t="n">
        <v>119268.4931506849</v>
      </c>
      <c r="S414" s="3" t="n">
        <v>123080.1369863014</v>
      </c>
      <c r="T414" s="5">
        <f>IF(J414&lt;&gt;"",M414*N414/365/100*('Cashflow Projection'!$B$2-Investors!J414),0)</f>
        <v/>
      </c>
    </row>
    <row r="415">
      <c r="A415" s="3" t="inlineStr">
        <is>
          <t>ZBEL01</t>
        </is>
      </c>
      <c r="B415" s="3" t="inlineStr">
        <is>
          <t>Helen Constance</t>
        </is>
      </c>
      <c r="C415" s="3" t="inlineStr">
        <is>
          <t>Belford</t>
        </is>
      </c>
      <c r="D415" s="3" t="inlineStr">
        <is>
          <t>Heron View</t>
        </is>
      </c>
      <c r="E415" s="3" t="inlineStr">
        <is>
          <t>HVK302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44903</v>
      </c>
      <c r="J415" s="4" t="n">
        <v>44986</v>
      </c>
      <c r="K415" s="4" t="n">
        <v>45617</v>
      </c>
      <c r="L415" s="3" t="n">
        <v>5</v>
      </c>
      <c r="M415" s="3" t="n">
        <v>369059.18</v>
      </c>
      <c r="N415" s="3" t="n">
        <v>16</v>
      </c>
      <c r="O415" s="3" t="b">
        <v>0</v>
      </c>
      <c r="P415" s="3" t="b">
        <v>0</v>
      </c>
      <c r="Q415" s="3" t="n">
        <v>8255.803300547957</v>
      </c>
      <c r="R415" s="3" t="n">
        <v>102082.7803090411</v>
      </c>
      <c r="S415" s="3" t="n">
        <v>110338.583609589</v>
      </c>
      <c r="T415" s="5">
        <f>IF(J415&lt;&gt;"",M415*N415/365/100*('Cashflow Projection'!$B$2-Investors!J415),0)</f>
        <v/>
      </c>
    </row>
    <row r="416">
      <c r="A416" s="3" t="inlineStr">
        <is>
          <t>ZCRO01</t>
        </is>
      </c>
      <c r="B416" s="3" t="inlineStr">
        <is>
          <t>Marc</t>
        </is>
      </c>
      <c r="C416" s="3" t="inlineStr">
        <is>
          <t>Lunau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44909</v>
      </c>
      <c r="J416" s="4" t="n">
        <v>44995</v>
      </c>
      <c r="K416" s="4" t="n">
        <v>45617</v>
      </c>
      <c r="L416" s="3" t="n">
        <v>8</v>
      </c>
      <c r="M416" s="3" t="n">
        <v>110000</v>
      </c>
      <c r="N416" s="3" t="n">
        <v>18</v>
      </c>
      <c r="O416" s="3" t="b">
        <v>0</v>
      </c>
      <c r="P416" s="3" t="b">
        <v>0</v>
      </c>
      <c r="Q416" s="3" t="n">
        <v>2555.616438356164</v>
      </c>
      <c r="R416" s="3" t="n">
        <v>33741.3698630137</v>
      </c>
      <c r="S416" s="3" t="n">
        <v>36296.98630136986</v>
      </c>
      <c r="T416" s="5">
        <f>IF(J416&lt;&gt;"",M416*N416/365/100*('Cashflow Projection'!$B$2-Investors!J416),0)</f>
        <v/>
      </c>
    </row>
    <row r="417">
      <c r="A417" s="3" t="inlineStr">
        <is>
          <t>ZJOH01</t>
        </is>
      </c>
      <c r="B417" s="3" t="inlineStr">
        <is>
          <t>Lisa-Marie Natalie</t>
        </is>
      </c>
      <c r="C417" s="3" t="inlineStr">
        <is>
          <t>Johns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6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ZLEW01</t>
        </is>
      </c>
      <c r="B418" s="3" t="inlineStr">
        <is>
          <t>Martina Christina</t>
        </is>
      </c>
      <c r="C418" s="3" t="inlineStr">
        <is>
          <t>Lewis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44980</v>
      </c>
      <c r="K418" s="4" t="n">
        <v>45617</v>
      </c>
      <c r="L418" s="3" t="n">
        <v>9</v>
      </c>
      <c r="M418" s="3" t="n">
        <v>400000</v>
      </c>
      <c r="N418" s="3" t="n">
        <v>18</v>
      </c>
      <c r="O418" s="3" t="b">
        <v>0</v>
      </c>
      <c r="P418" s="3" t="b">
        <v>0</v>
      </c>
      <c r="Q418" s="3" t="n">
        <v>7649.315068493143</v>
      </c>
      <c r="R418" s="3" t="n">
        <v>125654.7945205479</v>
      </c>
      <c r="S418" s="3" t="n">
        <v>133304.1095890411</v>
      </c>
      <c r="T418" s="5">
        <f>IF(J418&lt;&gt;"",M418*N418/365/100*('Cashflow Projection'!$B$2-Investors!J418),0)</f>
        <v/>
      </c>
    </row>
    <row r="419">
      <c r="A419" s="3" t="inlineStr">
        <is>
          <t>ZMAR01</t>
        </is>
      </c>
      <c r="B419" s="3" t="inlineStr">
        <is>
          <t>Beverley-Ann Kinsla</t>
        </is>
      </c>
      <c r="C419" s="3" t="inlineStr">
        <is>
          <t>Martin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44903</v>
      </c>
      <c r="J419" s="4" t="n">
        <v>44980</v>
      </c>
      <c r="K419" s="4" t="n">
        <v>45617</v>
      </c>
      <c r="L419" s="3" t="n">
        <v>3</v>
      </c>
      <c r="M419" s="3" t="n">
        <v>100000</v>
      </c>
      <c r="N419" s="3" t="n">
        <v>14</v>
      </c>
      <c r="O419" s="3" t="b">
        <v>0</v>
      </c>
      <c r="P419" s="3" t="b">
        <v>0</v>
      </c>
      <c r="Q419" s="3" t="n">
        <v>2072.602739726026</v>
      </c>
      <c r="R419" s="3" t="n">
        <v>24432.87671232877</v>
      </c>
      <c r="S419" s="3" t="n">
        <v>26505.47945205479</v>
      </c>
      <c r="T419" s="5">
        <f>IF(J419&lt;&gt;"",M419*N419/365/100*('Cashflow Projection'!$B$2-Investors!J419),0)</f>
        <v/>
      </c>
    </row>
    <row r="420">
      <c r="A420" s="3" t="inlineStr">
        <is>
          <t>ZCRO01</t>
        </is>
      </c>
      <c r="B420" s="3" t="inlineStr">
        <is>
          <t>Marc</t>
        </is>
      </c>
      <c r="C420" s="3" t="inlineStr">
        <is>
          <t>Lunau</t>
        </is>
      </c>
      <c r="D420" s="3" t="inlineStr">
        <is>
          <t>Heron View</t>
        </is>
      </c>
      <c r="E420" s="3" t="inlineStr">
        <is>
          <t>HVK303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44909</v>
      </c>
      <c r="J420" s="4" t="n">
        <v>44995</v>
      </c>
      <c r="K420" s="4" t="n">
        <v>45623</v>
      </c>
      <c r="L420" s="3" t="n">
        <v>9</v>
      </c>
      <c r="M420" s="3" t="n">
        <v>120000</v>
      </c>
      <c r="N420" s="3" t="n">
        <v>18</v>
      </c>
      <c r="O420" s="3" t="b">
        <v>0</v>
      </c>
      <c r="P420" s="3" t="b">
        <v>0</v>
      </c>
      <c r="Q420" s="3" t="n">
        <v>2787.945205479453</v>
      </c>
      <c r="R420" s="3" t="n">
        <v>37163.83561643836</v>
      </c>
      <c r="S420" s="3" t="n">
        <v>39951.78082191781</v>
      </c>
      <c r="T420" s="5">
        <f>IF(J420&lt;&gt;"",M420*N420/365/100*('Cashflow Projection'!$B$2-Investors!J420),0)</f>
        <v/>
      </c>
    </row>
    <row r="421">
      <c r="A421" s="3" t="inlineStr">
        <is>
          <t>ZDAD01</t>
        </is>
      </c>
      <c r="B421" s="3" t="inlineStr">
        <is>
          <t>Feroz</t>
        </is>
      </c>
      <c r="C421" s="3" t="inlineStr">
        <is>
          <t>Dadoo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44944</v>
      </c>
      <c r="J421" s="4" t="n">
        <v>45016</v>
      </c>
      <c r="K421" s="4" t="n">
        <v>45623</v>
      </c>
      <c r="L421" s="3" t="n">
        <v>3</v>
      </c>
      <c r="M421" s="3" t="n">
        <v>637482.88</v>
      </c>
      <c r="N421" s="3" t="n">
        <v>18</v>
      </c>
      <c r="O421" s="3" t="b">
        <v>0</v>
      </c>
      <c r="P421" s="3" t="b">
        <v>0</v>
      </c>
      <c r="Q421" s="3" t="n">
        <v>12518.2425819178</v>
      </c>
      <c r="R421" s="3" t="n">
        <v>190825.6971747945</v>
      </c>
      <c r="S421" s="3" t="n">
        <v>203343.9397567123</v>
      </c>
      <c r="T421" s="5">
        <f>IF(J421&lt;&gt;"",M421*N421/365/100*('Cashflow Projection'!$B$2-Investors!J421),0)</f>
        <v/>
      </c>
    </row>
    <row r="422">
      <c r="A422" s="3" t="inlineStr">
        <is>
          <t>ZHUN01</t>
        </is>
      </c>
      <c r="B422" s="3" t="inlineStr">
        <is>
          <t>Lance</t>
        </is>
      </c>
      <c r="C422" s="3" t="inlineStr">
        <is>
          <t>Hunter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44908</v>
      </c>
      <c r="J422" s="4" t="n">
        <v>44980</v>
      </c>
      <c r="K422" s="4" t="n">
        <v>45623</v>
      </c>
      <c r="L422" s="3" t="n">
        <v>4</v>
      </c>
      <c r="M422" s="3" t="n">
        <v>150000</v>
      </c>
      <c r="N422" s="3" t="n">
        <v>14</v>
      </c>
      <c r="O422" s="3" t="b">
        <v>0</v>
      </c>
      <c r="P422" s="3" t="b">
        <v>0</v>
      </c>
      <c r="Q422" s="3" t="n">
        <v>2908.561643835614</v>
      </c>
      <c r="R422" s="3" t="n">
        <v>36994.52054794521</v>
      </c>
      <c r="S422" s="3" t="n">
        <v>39903.08219178082</v>
      </c>
      <c r="T422" s="5">
        <f>IF(J422&lt;&gt;"",M422*N422/365/100*('Cashflow Projection'!$B$2-Investors!J422),0)</f>
        <v/>
      </c>
    </row>
    <row r="423">
      <c r="A423" s="3" t="inlineStr">
        <is>
          <t>ZINT01</t>
        </is>
      </c>
      <c r="B423" s="3" t="inlineStr">
        <is>
          <t>Marc</t>
        </is>
      </c>
      <c r="C423" s="3" t="inlineStr">
        <is>
          <t>Lunau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44909</v>
      </c>
      <c r="J423" s="4" t="n">
        <v>45008</v>
      </c>
      <c r="K423" s="4" t="n">
        <v>45623</v>
      </c>
      <c r="L423" s="3" t="n">
        <v>11</v>
      </c>
      <c r="M423" s="3" t="n">
        <v>100000</v>
      </c>
      <c r="N423" s="3" t="n">
        <v>18</v>
      </c>
      <c r="O423" s="3" t="b">
        <v>0</v>
      </c>
      <c r="P423" s="3" t="b">
        <v>0</v>
      </c>
      <c r="Q423" s="3" t="n">
        <v>2679.452054794521</v>
      </c>
      <c r="R423" s="3" t="n">
        <v>30328.76712328767</v>
      </c>
      <c r="S423" s="3" t="n">
        <v>33008.21917808219</v>
      </c>
      <c r="T423" s="5">
        <f>IF(J423&lt;&gt;"",M423*N423/365/100*('Cashflow Projection'!$B$2-Investors!J423),0)</f>
        <v/>
      </c>
    </row>
    <row r="424">
      <c r="A424" s="3" t="inlineStr">
        <is>
          <t>ZMEH01</t>
        </is>
      </c>
      <c r="B424" s="3" t="inlineStr">
        <is>
          <t>Ralph Graham</t>
        </is>
      </c>
      <c r="C424" s="3" t="inlineStr">
        <is>
          <t>Mehl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44943</v>
      </c>
      <c r="J424" s="4" t="n">
        <v>45016</v>
      </c>
      <c r="K424" s="4" t="n">
        <v>45623</v>
      </c>
      <c r="L424" s="3" t="n">
        <v>2</v>
      </c>
      <c r="M424" s="3" t="n">
        <v>115557.53</v>
      </c>
      <c r="N424" s="3" t="n">
        <v>14</v>
      </c>
      <c r="O424" s="3" t="b">
        <v>0</v>
      </c>
      <c r="P424" s="3" t="b">
        <v>0</v>
      </c>
      <c r="Q424" s="3" t="n">
        <v>2300.069740958906</v>
      </c>
      <c r="R424" s="3" t="n">
        <v>26904.32575178082</v>
      </c>
      <c r="S424" s="3" t="n">
        <v>29204.39549273972</v>
      </c>
      <c r="T424" s="5">
        <f>IF(J424&lt;&gt;"",M424*N424/365/100*('Cashflow Projection'!$B$2-Investors!J424),0)</f>
        <v/>
      </c>
    </row>
    <row r="425">
      <c r="A425" s="3" t="inlineStr">
        <is>
          <t>ZFOU02</t>
        </is>
      </c>
      <c r="B425" s="3" t="inlineStr">
        <is>
          <t>Clyde Michael</t>
        </is>
      </c>
      <c r="C425" s="3" t="inlineStr">
        <is>
          <t>Fountain</t>
        </is>
      </c>
      <c r="D425" s="3" t="inlineStr">
        <is>
          <t>Heron View</t>
        </is>
      </c>
      <c r="E425" s="3" t="inlineStr">
        <is>
          <t>HVK304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45469</v>
      </c>
      <c r="J425" s="4" t="n">
        <v>45471</v>
      </c>
      <c r="K425" s="4" t="n">
        <v>45630</v>
      </c>
      <c r="L425" s="3" t="n">
        <v>4</v>
      </c>
      <c r="M425" s="3" t="n">
        <v>229013.7</v>
      </c>
      <c r="N425" s="3" t="n">
        <v>18</v>
      </c>
      <c r="O425" s="3" t="b">
        <v>0</v>
      </c>
      <c r="P425" s="3" t="b">
        <v>0</v>
      </c>
      <c r="Q425" s="3" t="n">
        <v>138.0356547945206</v>
      </c>
      <c r="R425" s="3" t="n">
        <v>17957.18381917808</v>
      </c>
      <c r="S425" s="3" t="n">
        <v>18095.2194739726</v>
      </c>
      <c r="T425" s="5">
        <f>IF(J425&lt;&gt;"",M425*N425/365/100*('Cashflow Projection'!$B$2-Investors!J425),0)</f>
        <v/>
      </c>
    </row>
    <row r="426">
      <c r="A426" s="3" t="inlineStr">
        <is>
          <t>ZHAY01</t>
        </is>
      </c>
      <c r="B426" s="3" t="inlineStr">
        <is>
          <t>Johannes Wynand</t>
        </is>
      </c>
      <c r="C426" s="3" t="inlineStr">
        <is>
          <t>Haywood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45471</v>
      </c>
      <c r="J426" s="4" t="n">
        <v>45471</v>
      </c>
      <c r="K426" s="4" t="n">
        <v>45630</v>
      </c>
      <c r="L426" s="3" t="n">
        <v>10</v>
      </c>
      <c r="M426" s="3" t="n">
        <v>131288.31</v>
      </c>
      <c r="N426" s="3" t="n">
        <v>13</v>
      </c>
      <c r="O426" s="3" t="b">
        <v>0</v>
      </c>
      <c r="P426" s="3" t="b">
        <v>0</v>
      </c>
      <c r="Q426" s="3" t="n">
        <v>0</v>
      </c>
      <c r="R426" s="3" t="n">
        <v>7434.87498</v>
      </c>
      <c r="S426" s="3" t="n">
        <v>7434.87498</v>
      </c>
      <c r="T426" s="5">
        <f>IF(J426&lt;&gt;"",M426*N426/365/100*('Cashflow Projection'!$B$2-Investors!J426),0)</f>
        <v/>
      </c>
    </row>
    <row r="427">
      <c r="A427" s="3" t="inlineStr">
        <is>
          <t>ZMCD01</t>
        </is>
      </c>
      <c r="B427" s="3" t="inlineStr">
        <is>
          <t>Veronica Agnes</t>
        </is>
      </c>
      <c r="C427" s="3" t="inlineStr">
        <is>
          <t>McDonald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44908</v>
      </c>
      <c r="J427" s="4" t="n">
        <v>44980</v>
      </c>
      <c r="K427" s="4" t="n">
        <v>45464</v>
      </c>
      <c r="L427" s="3" t="n">
        <v>7</v>
      </c>
      <c r="M427" s="3" t="n">
        <v>450000</v>
      </c>
      <c r="N427" s="3" t="n">
        <v>14</v>
      </c>
      <c r="O427" s="3" t="b">
        <v>1</v>
      </c>
      <c r="P427" s="3" t="b">
        <v>0</v>
      </c>
      <c r="Q427" s="3" t="n">
        <v>8725.684931506852</v>
      </c>
      <c r="R427" s="3" t="n">
        <v>83539.72602739726</v>
      </c>
      <c r="S427" s="3" t="n">
        <v>92265.41095890412</v>
      </c>
      <c r="T427" s="5">
        <f>IF(J427&lt;&gt;"",M427*N427/365/100*('Cashflow Projection'!$B$2-Investors!J427),0)</f>
        <v/>
      </c>
    </row>
    <row r="428">
      <c r="A428" s="3" t="inlineStr">
        <is>
          <t>ZOOS01</t>
        </is>
      </c>
      <c r="B428" s="3" t="inlineStr">
        <is>
          <t>Diana</t>
        </is>
      </c>
      <c r="C428" s="3" t="inlineStr">
        <is>
          <t>Oosthuizen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45469</v>
      </c>
      <c r="J428" s="4" t="n">
        <v>45471</v>
      </c>
      <c r="K428" s="4" t="n">
        <v>45630</v>
      </c>
      <c r="L428" s="3" t="n">
        <v>2</v>
      </c>
      <c r="M428" s="3" t="n">
        <v>192406.85</v>
      </c>
      <c r="N428" s="3" t="n">
        <v>14</v>
      </c>
      <c r="O428" s="3" t="b">
        <v>0</v>
      </c>
      <c r="P428" s="3" t="b">
        <v>0</v>
      </c>
      <c r="Q428" s="3" t="n">
        <v>115.9712520547945</v>
      </c>
      <c r="R428" s="3" t="n">
        <v>11734.18213972603</v>
      </c>
      <c r="S428" s="3" t="n">
        <v>11850.15339178082</v>
      </c>
      <c r="T428" s="5">
        <f>IF(J428&lt;&gt;"",M428*N428/365/100*('Cashflow Projection'!$B$2-Investors!J428),0)</f>
        <v/>
      </c>
    </row>
    <row r="429">
      <c r="A429" s="3" t="inlineStr">
        <is>
          <t>ZSCH02</t>
        </is>
      </c>
      <c r="B429" s="3" t="inlineStr">
        <is>
          <t>Zeldre</t>
        </is>
      </c>
      <c r="C429" s="3" t="inlineStr">
        <is>
          <t>van Schalkwyk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44903</v>
      </c>
      <c r="J429" s="4" t="n">
        <v>44995</v>
      </c>
      <c r="K429" s="4" t="n">
        <v>45464</v>
      </c>
      <c r="L429" s="3" t="n">
        <v>2</v>
      </c>
      <c r="M429" s="3" t="n">
        <v>648863.01</v>
      </c>
      <c r="N429" s="3" t="n">
        <v>16</v>
      </c>
      <c r="O429" s="3" t="b">
        <v>1</v>
      </c>
      <c r="P429" s="3" t="b">
        <v>0</v>
      </c>
      <c r="Q429" s="3" t="n">
        <v>16114.91283739726</v>
      </c>
      <c r="R429" s="3" t="n">
        <v>133399.1240284932</v>
      </c>
      <c r="S429" s="3" t="n">
        <v>149514.0368658904</v>
      </c>
      <c r="T429" s="5">
        <f>IF(J429&lt;&gt;"",M429*N429/365/100*('Cashflow Projection'!$B$2-Investors!J429),0)</f>
        <v/>
      </c>
    </row>
    <row r="430">
      <c r="A430" s="3" t="inlineStr">
        <is>
          <t>ZSON01</t>
        </is>
      </c>
      <c r="B430" s="3" t="inlineStr">
        <is>
          <t>Charles</t>
        </is>
      </c>
      <c r="C430" s="3" t="inlineStr">
        <is>
          <t>Maduna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45462</v>
      </c>
      <c r="J430" s="4" t="n">
        <v>45471</v>
      </c>
      <c r="K430" s="4" t="n">
        <v>45630</v>
      </c>
      <c r="L430" s="3" t="n">
        <v>18</v>
      </c>
      <c r="M430" s="3" t="n">
        <v>280613.06</v>
      </c>
      <c r="N430" s="3" t="n">
        <v>18</v>
      </c>
      <c r="O430" s="3" t="b">
        <v>0</v>
      </c>
      <c r="P430" s="3" t="b">
        <v>0</v>
      </c>
      <c r="Q430" s="3" t="n">
        <v>761.114875068493</v>
      </c>
      <c r="R430" s="3" t="n">
        <v>22003.13911561644</v>
      </c>
      <c r="S430" s="3" t="n">
        <v>22764.25399068493</v>
      </c>
      <c r="T430" s="5">
        <f>IF(J430&lt;&gt;"",M430*N430/365/100*('Cashflow Projection'!$B$2-Investors!J430),0)</f>
        <v/>
      </c>
    </row>
    <row r="431">
      <c r="A431" s="3" t="inlineStr">
        <is>
          <t>ZZYL05</t>
        </is>
      </c>
      <c r="B431" s="3" t="inlineStr">
        <is>
          <t>Diana Wendy</t>
        </is>
      </c>
      <c r="C431" s="3" t="inlineStr">
        <is>
          <t>Zylstra</t>
        </is>
      </c>
      <c r="D431" s="3" t="inlineStr">
        <is>
          <t>Heron View</t>
        </is>
      </c>
      <c r="E431" s="3" t="inlineStr">
        <is>
          <t>HVK304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45469</v>
      </c>
      <c r="J431" s="4" t="n">
        <v>45471</v>
      </c>
      <c r="K431" s="4" t="n">
        <v>45630</v>
      </c>
      <c r="L431" s="3" t="n">
        <v>2</v>
      </c>
      <c r="M431" s="3" t="n">
        <v>507320.55</v>
      </c>
      <c r="N431" s="3" t="n">
        <v>16</v>
      </c>
      <c r="O431" s="3" t="b">
        <v>0</v>
      </c>
      <c r="P431" s="3" t="b">
        <v>0</v>
      </c>
      <c r="Q431" s="3" t="n">
        <v>305.7822493150685</v>
      </c>
      <c r="R431" s="3" t="n">
        <v>35359.54737534247</v>
      </c>
      <c r="S431" s="3" t="n">
        <v>35665.32962465753</v>
      </c>
      <c r="T431" s="5">
        <f>IF(J431&lt;&gt;"",M431*N431/365/100*('Cashflow Projection'!$B$2-Investors!J431),0)</f>
        <v/>
      </c>
    </row>
    <row r="432">
      <c r="A432" s="3" t="inlineStr">
        <is>
          <t>ZRAN01</t>
        </is>
      </c>
      <c r="B432" s="3" t="inlineStr">
        <is>
          <t>Ross Partick Gemill</t>
        </is>
      </c>
      <c r="C432" s="3" t="inlineStr">
        <is>
          <t>Rankin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44950</v>
      </c>
      <c r="J432" s="4" t="n">
        <v>45044</v>
      </c>
      <c r="K432" s="4" t="n">
        <v>45638</v>
      </c>
      <c r="L432" s="3" t="n">
        <v>25</v>
      </c>
      <c r="M432" s="3" t="n">
        <v>178013.84</v>
      </c>
      <c r="N432" s="3" t="n">
        <v>18</v>
      </c>
      <c r="O432" s="3" t="b">
        <v>0</v>
      </c>
      <c r="P432" s="3" t="b">
        <v>0</v>
      </c>
      <c r="Q432" s="3" t="n">
        <v>4644.210387397259</v>
      </c>
      <c r="R432" s="3" t="n">
        <v>52145.86239123288</v>
      </c>
      <c r="S432" s="3" t="n">
        <v>56790.07277863014</v>
      </c>
      <c r="T432" s="5">
        <f>IF(J432&lt;&gt;"",M432*N432/365/100*('Cashflow Projection'!$B$2-Investors!J432),0)</f>
        <v/>
      </c>
    </row>
    <row r="433">
      <c r="A433" s="3" t="inlineStr">
        <is>
          <t>ZSCH01</t>
        </is>
      </c>
      <c r="B433" s="3" t="inlineStr">
        <is>
          <t>Inge</t>
        </is>
      </c>
      <c r="C433" s="3" t="inlineStr">
        <is>
          <t>Schubert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44918</v>
      </c>
      <c r="J433" s="4" t="n">
        <v>45016</v>
      </c>
      <c r="K433" s="4" t="n">
        <v>45638</v>
      </c>
      <c r="L433" s="3" t="n">
        <v>16</v>
      </c>
      <c r="M433" s="3" t="n">
        <v>806083.85</v>
      </c>
      <c r="N433" s="3" t="n">
        <v>18</v>
      </c>
      <c r="O433" s="3" t="b">
        <v>0</v>
      </c>
      <c r="P433" s="3" t="b">
        <v>0</v>
      </c>
      <c r="Q433" s="3" t="n">
        <v>21427.47549212326</v>
      </c>
      <c r="R433" s="3" t="n">
        <v>247257.9393041096</v>
      </c>
      <c r="S433" s="3" t="n">
        <v>268685.4147962329</v>
      </c>
      <c r="T433" s="5">
        <f>IF(J433&lt;&gt;"",M433*N433/365/100*('Cashflow Projection'!$B$2-Investors!J433),0)</f>
        <v/>
      </c>
    </row>
    <row r="434">
      <c r="A434" s="3" t="inlineStr">
        <is>
          <t>ZTSH01</t>
        </is>
      </c>
      <c r="B434" s="3" t="inlineStr">
        <is>
          <t>Thandeka Patience</t>
        </is>
      </c>
      <c r="C434" s="3" t="inlineStr">
        <is>
          <t>Tshabalala</t>
        </is>
      </c>
      <c r="D434" s="3" t="inlineStr">
        <is>
          <t>Heron View</t>
        </is>
      </c>
      <c r="E434" s="3" t="inlineStr">
        <is>
          <t>HVK305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44944</v>
      </c>
      <c r="J434" s="4" t="n">
        <v>45016</v>
      </c>
      <c r="K434" s="4" t="n">
        <v>45638</v>
      </c>
      <c r="L434" s="3" t="n">
        <v>2</v>
      </c>
      <c r="M434" s="3" t="n">
        <v>123565.07</v>
      </c>
      <c r="N434" s="3" t="n">
        <v>14</v>
      </c>
      <c r="O434" s="3" t="b">
        <v>0</v>
      </c>
      <c r="P434" s="3" t="b">
        <v>0</v>
      </c>
      <c r="Q434" s="3" t="n">
        <v>2426.445586917807</v>
      </c>
      <c r="R434" s="3" t="n">
        <v>29479.57889205479</v>
      </c>
      <c r="S434" s="3" t="n">
        <v>31906.0244789726</v>
      </c>
      <c r="T434" s="5">
        <f>IF(J434&lt;&gt;"",M434*N434/365/100*('Cashflow Projection'!$B$2-Investors!J434),0)</f>
        <v/>
      </c>
    </row>
    <row r="435">
      <c r="A435" s="3" t="inlineStr">
        <is>
          <t>ZBUF01</t>
        </is>
      </c>
      <c r="B435" s="3" t="inlineStr">
        <is>
          <t>Tabitha Dorcas</t>
        </is>
      </c>
      <c r="C435" s="3" t="inlineStr">
        <is>
          <t>Buffet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44901</v>
      </c>
      <c r="J435" s="4" t="n">
        <v>44980</v>
      </c>
      <c r="K435" s="4" t="n">
        <v>45665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21260.27397260275</v>
      </c>
      <c r="R435" s="3" t="n">
        <v>337808.2191780822</v>
      </c>
      <c r="S435" s="3" t="n">
        <v>359068.4931506849</v>
      </c>
      <c r="T435" s="5">
        <f>IF(J435&lt;&gt;"",M435*N435/365/100*('Cashflow Projection'!$B$2-Investors!J435),0)</f>
        <v/>
      </c>
    </row>
    <row r="436">
      <c r="A436" s="3" t="inlineStr">
        <is>
          <t>ZRIT01</t>
        </is>
      </c>
      <c r="B436" s="3" t="inlineStr">
        <is>
          <t>Dennis</t>
        </is>
      </c>
      <c r="C436" s="3" t="inlineStr">
        <is>
          <t>Ritter</t>
        </is>
      </c>
      <c r="D436" s="3" t="inlineStr">
        <is>
          <t>Heron View</t>
        </is>
      </c>
      <c r="E436" s="3" t="inlineStr">
        <is>
          <t>HVK306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44963</v>
      </c>
      <c r="J436" s="4" t="n">
        <v>45072</v>
      </c>
      <c r="K436" s="4" t="n">
        <v>45665</v>
      </c>
      <c r="L436" s="3" t="n">
        <v>11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3063.013698630143</v>
      </c>
      <c r="R436" s="3" t="n">
        <v>29243.83561643835</v>
      </c>
      <c r="S436" s="3" t="n">
        <v>32306.8493150685</v>
      </c>
      <c r="T436" s="5">
        <f>IF(J436&lt;&gt;"",M436*N436/365/100*('Cashflow Projection'!$B$2-Investors!J436),0)</f>
        <v/>
      </c>
    </row>
    <row r="437">
      <c r="A437" s="3" t="inlineStr">
        <is>
          <t>ZRAN01</t>
        </is>
      </c>
      <c r="B437" s="3" t="inlineStr">
        <is>
          <t>Ross Partick Gemill</t>
        </is>
      </c>
      <c r="C437" s="3" t="inlineStr">
        <is>
          <t>Rankin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44943</v>
      </c>
      <c r="J437" s="4" t="n">
        <v>45016</v>
      </c>
      <c r="K437" s="4" t="n">
        <v>45672</v>
      </c>
      <c r="L437" s="3" t="n">
        <v>24</v>
      </c>
      <c r="M437" s="3" t="n">
        <v>114452.74</v>
      </c>
      <c r="N437" s="3" t="n">
        <v>18</v>
      </c>
      <c r="O437" s="3" t="b">
        <v>0</v>
      </c>
      <c r="P437" s="3" t="b">
        <v>0</v>
      </c>
      <c r="Q437" s="3" t="n">
        <v>2278.079879726029</v>
      </c>
      <c r="R437" s="3" t="n">
        <v>37026.24531287672</v>
      </c>
      <c r="S437" s="3" t="n">
        <v>39304.32519260274</v>
      </c>
      <c r="T437" s="5">
        <f>IF(J437&lt;&gt;"",M437*N437/365/100*('Cashflow Projection'!$B$2-Investors!J437),0)</f>
        <v/>
      </c>
    </row>
    <row r="438">
      <c r="A438" s="3" t="inlineStr">
        <is>
          <t>ZVAN13</t>
        </is>
      </c>
      <c r="B438" s="3" t="inlineStr">
        <is>
          <t>Gian</t>
        </is>
      </c>
      <c r="C438" s="3" t="inlineStr">
        <is>
          <t>van der Spuy</t>
        </is>
      </c>
      <c r="D438" s="3" t="inlineStr">
        <is>
          <t>Heron View</t>
        </is>
      </c>
      <c r="E438" s="3" t="inlineStr">
        <is>
          <t>HVK401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44938</v>
      </c>
      <c r="J438" s="4" t="n">
        <v>44980</v>
      </c>
      <c r="K438" s="4" t="n">
        <v>45672</v>
      </c>
      <c r="L438" s="3" t="n">
        <v>1</v>
      </c>
      <c r="M438" s="3" t="n">
        <v>1000000</v>
      </c>
      <c r="N438" s="3" t="n">
        <v>18</v>
      </c>
      <c r="O438" s="3" t="b">
        <v>0</v>
      </c>
      <c r="P438" s="3" t="b">
        <v>0</v>
      </c>
      <c r="Q438" s="3" t="n">
        <v>11376.71232876713</v>
      </c>
      <c r="R438" s="3" t="n">
        <v>341260.2739726027</v>
      </c>
      <c r="S438" s="3" t="n">
        <v>352636.9863013698</v>
      </c>
      <c r="T438" s="5">
        <f>IF(J438&lt;&gt;"",M438*N438/365/100*('Cashflow Projection'!$B$2-Investors!J438),0)</f>
        <v/>
      </c>
    </row>
    <row r="439">
      <c r="A439" s="3" t="inlineStr">
        <is>
          <t>ZVAN02</t>
        </is>
      </c>
      <c r="B439" s="3" t="inlineStr">
        <is>
          <t>Agatha Dorothea</t>
        </is>
      </c>
      <c r="C439" s="3" t="inlineStr">
        <is>
          <t>van Schalkwyk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44903</v>
      </c>
      <c r="J439" s="4" t="n">
        <v>44995</v>
      </c>
      <c r="K439" s="4" t="n">
        <v>45672</v>
      </c>
      <c r="L439" s="3" t="n">
        <v>2</v>
      </c>
      <c r="M439" s="3" t="n">
        <v>123099.32</v>
      </c>
      <c r="N439" s="3" t="n">
        <v>14</v>
      </c>
      <c r="O439" s="3" t="b">
        <v>0</v>
      </c>
      <c r="P439" s="3" t="b">
        <v>0</v>
      </c>
      <c r="Q439" s="3" t="n">
        <v>3057.247495342462</v>
      </c>
      <c r="R439" s="3" t="n">
        <v>31965.35219068493</v>
      </c>
      <c r="S439" s="3" t="n">
        <v>35022.5996860274</v>
      </c>
      <c r="T439" s="5">
        <f>IF(J439&lt;&gt;"",M439*N439/365/100*('Cashflow Projection'!$B$2-Investors!J439),0)</f>
        <v/>
      </c>
    </row>
    <row r="440">
      <c r="A440" s="3" t="inlineStr">
        <is>
          <t>ZVAN14</t>
        </is>
      </c>
      <c r="B440" s="3" t="inlineStr">
        <is>
          <t>Dorothy Anne</t>
        </is>
      </c>
      <c r="C440" s="3" t="inlineStr">
        <is>
          <t>van der Spuy</t>
        </is>
      </c>
      <c r="D440" s="3" t="inlineStr">
        <is>
          <t>Heron View</t>
        </is>
      </c>
      <c r="E440" s="3" t="inlineStr">
        <is>
          <t>HVK402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44942</v>
      </c>
      <c r="J440" s="4" t="n">
        <v>45016</v>
      </c>
      <c r="K440" s="4" t="n">
        <v>45672</v>
      </c>
      <c r="L440" s="3" t="n">
        <v>1</v>
      </c>
      <c r="M440" s="3" t="n">
        <v>1000000</v>
      </c>
      <c r="N440" s="3" t="n">
        <v>18</v>
      </c>
      <c r="O440" s="3" t="b">
        <v>0</v>
      </c>
      <c r="P440" s="3" t="b">
        <v>0</v>
      </c>
      <c r="Q440" s="3" t="n">
        <v>20171.23287671235</v>
      </c>
      <c r="R440" s="3" t="n">
        <v>323506.8493150685</v>
      </c>
      <c r="S440" s="3" t="n">
        <v>343678.0821917808</v>
      </c>
      <c r="T440" s="5">
        <f>IF(J440&lt;&gt;"",M440*N440/365/100*('Cashflow Projection'!$B$2-Investors!J440),0)</f>
        <v/>
      </c>
    </row>
    <row r="441">
      <c r="A441" s="3" t="inlineStr">
        <is>
          <t>ZALM01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45002</v>
      </c>
      <c r="J441" s="4" t="n">
        <v>45107</v>
      </c>
      <c r="K441" s="4" t="n">
        <v>45663</v>
      </c>
      <c r="L441" s="3" t="n">
        <v>9</v>
      </c>
      <c r="M441" s="3" t="n">
        <v>150000</v>
      </c>
      <c r="N441" s="3" t="n">
        <v>18</v>
      </c>
      <c r="O441" s="3" t="b">
        <v>0</v>
      </c>
      <c r="P441" s="3" t="b">
        <v>0</v>
      </c>
      <c r="Q441" s="3" t="n">
        <v>4563.698630136991</v>
      </c>
      <c r="R441" s="3" t="n">
        <v>41128.76712328767</v>
      </c>
      <c r="S441" s="3" t="n">
        <v>45692.46575342467</v>
      </c>
      <c r="T441" s="5">
        <f>IF(J441&lt;&gt;"",M441*N441/365/100*('Cashflow Projection'!$B$2-Investors!J441),0)</f>
        <v/>
      </c>
    </row>
    <row r="442">
      <c r="A442" s="3" t="inlineStr">
        <is>
          <t>ZGRA01</t>
        </is>
      </c>
      <c r="B442" s="3" t="inlineStr">
        <is>
          <t>Pieter</t>
        </is>
      </c>
      <c r="C442" s="3" t="inlineStr">
        <is>
          <t>Grabe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45663</v>
      </c>
      <c r="L442" s="3" t="n">
        <v>1</v>
      </c>
      <c r="M442" s="3" t="n">
        <v>100000</v>
      </c>
      <c r="N442" s="3" t="n">
        <v>14</v>
      </c>
      <c r="O442" s="3" t="b">
        <v>0</v>
      </c>
      <c r="P442" s="3" t="b">
        <v>0</v>
      </c>
      <c r="Q442" s="3" t="n">
        <v>2017.12328767123</v>
      </c>
      <c r="R442" s="3" t="n">
        <v>24816.43835616438</v>
      </c>
      <c r="S442" s="3" t="n">
        <v>26833.56164383561</v>
      </c>
      <c r="T442" s="5">
        <f>IF(J442&lt;&gt;"",M442*N442/365/100*('Cashflow Projection'!$B$2-Investors!J442),0)</f>
        <v/>
      </c>
    </row>
    <row r="443">
      <c r="A443" s="3" t="inlineStr">
        <is>
          <t>ZHAN06</t>
        </is>
      </c>
      <c r="B443" s="3" t="inlineStr">
        <is>
          <t>Derick</t>
        </is>
      </c>
      <c r="C443" s="3" t="inlineStr">
        <is>
          <t>Hanekom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44937</v>
      </c>
      <c r="J443" s="4" t="n">
        <v>45016</v>
      </c>
      <c r="K443" s="4" t="n">
        <v>45663</v>
      </c>
      <c r="L443" s="3" t="n">
        <v>1</v>
      </c>
      <c r="M443" s="3" t="n">
        <v>200000</v>
      </c>
      <c r="N443" s="3" t="n">
        <v>14</v>
      </c>
      <c r="O443" s="3" t="b">
        <v>0</v>
      </c>
      <c r="P443" s="3" t="b">
        <v>0</v>
      </c>
      <c r="Q443" s="3" t="n">
        <v>4301.369863013692</v>
      </c>
      <c r="R443" s="3" t="n">
        <v>49632.87671232876</v>
      </c>
      <c r="S443" s="3" t="n">
        <v>53934.24657534245</v>
      </c>
      <c r="T443" s="5">
        <f>IF(J443&lt;&gt;"",M443*N443/365/100*('Cashflow Projection'!$B$2-Investors!J443),0)</f>
        <v/>
      </c>
    </row>
    <row r="444">
      <c r="A444" s="3" t="inlineStr">
        <is>
          <t>ZINT01</t>
        </is>
      </c>
      <c r="B444" s="3" t="inlineStr">
        <is>
          <t>Marc</t>
        </is>
      </c>
      <c r="C444" s="3" t="inlineStr">
        <is>
          <t>Lunau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44914</v>
      </c>
      <c r="J444" s="4" t="n">
        <v>45008</v>
      </c>
      <c r="K444" s="4" t="n">
        <v>45663</v>
      </c>
      <c r="L444" s="3" t="n">
        <v>12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2545.890410958903</v>
      </c>
      <c r="R444" s="3" t="n">
        <v>32301.3698630137</v>
      </c>
      <c r="S444" s="3" t="n">
        <v>34847.2602739726</v>
      </c>
      <c r="T444" s="5">
        <f>IF(J444&lt;&gt;"",M444*N444/365/100*('Cashflow Projection'!$B$2-Investors!J444),0)</f>
        <v/>
      </c>
    </row>
    <row r="445">
      <c r="A445" s="3" t="inlineStr">
        <is>
          <t>ZKRO01</t>
        </is>
      </c>
      <c r="B445" s="3" t="inlineStr">
        <is>
          <t>Frans</t>
        </is>
      </c>
      <c r="C445" s="3" t="inlineStr">
        <is>
          <t>van der Merwe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44964</v>
      </c>
      <c r="J445" s="4" t="n">
        <v>45072</v>
      </c>
      <c r="K445" s="4" t="n">
        <v>45663</v>
      </c>
      <c r="L445" s="3" t="n">
        <v>4</v>
      </c>
      <c r="M445" s="3" t="n">
        <v>189647.26</v>
      </c>
      <c r="N445" s="3" t="n">
        <v>16</v>
      </c>
      <c r="O445" s="3" t="b">
        <v>0</v>
      </c>
      <c r="P445" s="3" t="b">
        <v>0</v>
      </c>
      <c r="Q445" s="3" t="n">
        <v>5756.963399452047</v>
      </c>
      <c r="R445" s="3" t="n">
        <v>49131.62987835617</v>
      </c>
      <c r="S445" s="3" t="n">
        <v>54888.59327780821</v>
      </c>
      <c r="T445" s="5">
        <f>IF(J445&lt;&gt;"",M445*N445/365/100*('Cashflow Projection'!$B$2-Investors!J445),0)</f>
        <v/>
      </c>
    </row>
    <row r="446">
      <c r="A446" s="3" t="inlineStr">
        <is>
          <t>ZLUN01</t>
        </is>
      </c>
      <c r="B446" s="3" t="inlineStr">
        <is>
          <t>Marc</t>
        </is>
      </c>
      <c r="C446" s="3" t="inlineStr">
        <is>
          <t>Lunau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45000</v>
      </c>
      <c r="J446" s="4" t="n">
        <v>45107</v>
      </c>
      <c r="K446" s="4" t="n">
        <v>45663</v>
      </c>
      <c r="L446" s="3" t="n">
        <v>7</v>
      </c>
      <c r="M446" s="3" t="n">
        <v>150000</v>
      </c>
      <c r="N446" s="3" t="n">
        <v>18</v>
      </c>
      <c r="O446" s="3" t="b">
        <v>0</v>
      </c>
      <c r="P446" s="3" t="b">
        <v>0</v>
      </c>
      <c r="Q446" s="3" t="n">
        <v>4645.890410958908</v>
      </c>
      <c r="R446" s="3" t="n">
        <v>41128.76712328767</v>
      </c>
      <c r="S446" s="3" t="n">
        <v>45774.65753424658</v>
      </c>
      <c r="T446" s="5">
        <f>IF(J446&lt;&gt;"",M446*N446/365/100*('Cashflow Projection'!$B$2-Investors!J446),0)</f>
        <v/>
      </c>
    </row>
    <row r="447">
      <c r="A447" s="3" t="inlineStr">
        <is>
          <t>ZMCK01</t>
        </is>
      </c>
      <c r="B447" s="3" t="inlineStr">
        <is>
          <t>Caitlin</t>
        </is>
      </c>
      <c r="C447" s="3" t="inlineStr">
        <is>
          <t>MacKenzie-Jones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44959</v>
      </c>
      <c r="J447" s="4" t="n">
        <v>45072</v>
      </c>
      <c r="K447" s="4" t="n">
        <v>45663</v>
      </c>
      <c r="L447" s="3" t="n">
        <v>4</v>
      </c>
      <c r="M447" s="3" t="n">
        <v>100000</v>
      </c>
      <c r="N447" s="3" t="n">
        <v>18</v>
      </c>
      <c r="O447" s="3" t="b">
        <v>0</v>
      </c>
      <c r="P447" s="3" t="b">
        <v>0</v>
      </c>
      <c r="Q447" s="3" t="n">
        <v>3172.602739726034</v>
      </c>
      <c r="R447" s="3" t="n">
        <v>29145.20547945206</v>
      </c>
      <c r="S447" s="3" t="n">
        <v>32317.80821917809</v>
      </c>
      <c r="T447" s="5">
        <f>IF(J447&lt;&gt;"",M447*N447/365/100*('Cashflow Projection'!$B$2-Investors!J447),0)</f>
        <v/>
      </c>
    </row>
    <row r="448">
      <c r="A448" s="3" t="inlineStr">
        <is>
          <t>ZTHA01</t>
        </is>
      </c>
      <c r="B448" s="3" t="inlineStr">
        <is>
          <t>Gerald Adriaan Odendal</t>
        </is>
      </c>
      <c r="C448" s="3" t="inlineStr">
        <is>
          <t>Matthee</t>
        </is>
      </c>
      <c r="D448" s="3" t="inlineStr">
        <is>
          <t>Heron View</t>
        </is>
      </c>
      <c r="E448" s="3" t="inlineStr">
        <is>
          <t>HVK403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44917</v>
      </c>
      <c r="J448" s="4" t="n">
        <v>45008</v>
      </c>
      <c r="K448" s="4" t="n">
        <v>45663</v>
      </c>
      <c r="L448" s="3" t="n">
        <v>3</v>
      </c>
      <c r="M448" s="3" t="n">
        <v>124599.32</v>
      </c>
      <c r="N448" s="3" t="n">
        <v>16</v>
      </c>
      <c r="O448" s="3" t="b">
        <v>0</v>
      </c>
      <c r="P448" s="3" t="b">
        <v>0</v>
      </c>
      <c r="Q448" s="3" t="n">
        <v>3072.312000000007</v>
      </c>
      <c r="R448" s="3" t="n">
        <v>35775.36640000001</v>
      </c>
      <c r="S448" s="3" t="n">
        <v>38847.67840000001</v>
      </c>
      <c r="T448" s="5">
        <f>IF(J448&lt;&gt;"",M448*N448/365/100*('Cashflow Projection'!$B$2-Investors!J448),0)</f>
        <v/>
      </c>
    </row>
    <row r="449">
      <c r="A449" s="3" t="inlineStr">
        <is>
          <t>ZMCK01</t>
        </is>
      </c>
      <c r="B449" s="3" t="inlineStr">
        <is>
          <t>Caitlin</t>
        </is>
      </c>
      <c r="C449" s="3" t="inlineStr">
        <is>
          <t>MacKenzie-Jones</t>
        </is>
      </c>
      <c r="D449" s="3" t="inlineStr">
        <is>
          <t>Heron View</t>
        </is>
      </c>
      <c r="E449" s="3" t="inlineStr">
        <is>
          <t>HVK404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44959</v>
      </c>
      <c r="J449" s="4" t="n">
        <v>45072</v>
      </c>
      <c r="K449" s="4" t="n">
        <v>45622</v>
      </c>
      <c r="L449" s="3" t="n">
        <v>5</v>
      </c>
      <c r="M449" s="3" t="n">
        <v>1100000</v>
      </c>
      <c r="N449" s="3" t="n">
        <v>18</v>
      </c>
      <c r="O449" s="3" t="b">
        <v>0</v>
      </c>
      <c r="P449" s="3" t="b">
        <v>0</v>
      </c>
      <c r="Q449" s="3" t="n">
        <v>34898.63013698635</v>
      </c>
      <c r="R449" s="3" t="n">
        <v>298356.1643835616</v>
      </c>
      <c r="S449" s="3" t="n">
        <v>333254.794520548</v>
      </c>
      <c r="T449" s="5">
        <f>IF(J449&lt;&gt;"",M449*N449/365/100*('Cashflow Projection'!$B$2-Investors!J449),0)</f>
        <v/>
      </c>
    </row>
    <row r="450">
      <c r="A450" s="3" t="inlineStr">
        <is>
          <t>ZVAN15</t>
        </is>
      </c>
      <c r="B450" s="3" t="inlineStr">
        <is>
          <t>Clifford Roy</t>
        </is>
      </c>
      <c r="C450" s="3" t="inlineStr">
        <is>
          <t>van Vuren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44967</v>
      </c>
      <c r="J450" s="4" t="n">
        <v>45072</v>
      </c>
      <c r="K450" s="4" t="n">
        <v>45623</v>
      </c>
      <c r="L450" s="3" t="n">
        <v>1</v>
      </c>
      <c r="M450" s="3" t="n">
        <v>1000000</v>
      </c>
      <c r="N450" s="3" t="n">
        <v>18</v>
      </c>
      <c r="O450" s="3" t="b">
        <v>0</v>
      </c>
      <c r="P450" s="3" t="b">
        <v>0</v>
      </c>
      <c r="Q450" s="3" t="n">
        <v>29534.24657534252</v>
      </c>
      <c r="R450" s="3" t="n">
        <v>271726.0273972603</v>
      </c>
      <c r="S450" s="3" t="n">
        <v>301260.2739726029</v>
      </c>
      <c r="T450" s="5">
        <f>IF(J450&lt;&gt;"",M450*N450/365/100*('Cashflow Projection'!$B$2-Investors!J450),0)</f>
        <v/>
      </c>
    </row>
    <row r="451">
      <c r="A451" s="3" t="inlineStr">
        <is>
          <t>ZVER02</t>
        </is>
      </c>
      <c r="B451" s="3" t="inlineStr">
        <is>
          <t>Jean-Jacques EP</t>
        </is>
      </c>
      <c r="C451" s="3" t="inlineStr">
        <is>
          <t>Verhaeghe</t>
        </is>
      </c>
      <c r="D451" s="3" t="inlineStr">
        <is>
          <t>Heron View</t>
        </is>
      </c>
      <c r="E451" s="3" t="inlineStr">
        <is>
          <t>HVK405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44964</v>
      </c>
      <c r="J451" s="4" t="n">
        <v>45072</v>
      </c>
      <c r="K451" s="4" t="n">
        <v>45623</v>
      </c>
      <c r="L451" s="3" t="n">
        <v>5</v>
      </c>
      <c r="M451" s="3" t="n">
        <v>117916.44</v>
      </c>
      <c r="N451" s="3" t="n">
        <v>14</v>
      </c>
      <c r="O451" s="3" t="b">
        <v>0</v>
      </c>
      <c r="P451" s="3" t="b">
        <v>0</v>
      </c>
      <c r="Q451" s="3" t="n">
        <v>3579.490836164389</v>
      </c>
      <c r="R451" s="3" t="n">
        <v>24920.75118246576</v>
      </c>
      <c r="S451" s="3" t="n">
        <v>28500.24201863015</v>
      </c>
      <c r="T451" s="5">
        <f>IF(J451&lt;&gt;"",M451*N451/365/100*('Cashflow Projection'!$B$2-Investors!J451),0)</f>
        <v/>
      </c>
    </row>
    <row r="452">
      <c r="A452" s="3" t="inlineStr">
        <is>
          <t>ZVAN13</t>
        </is>
      </c>
      <c r="B452" s="3" t="inlineStr">
        <is>
          <t>Gian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44938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10619.86301369864</v>
      </c>
      <c r="R452" s="3" t="n">
        <v>120328.7671232877</v>
      </c>
      <c r="S452" s="3" t="n">
        <v>130948.6301369863</v>
      </c>
      <c r="T452" s="5">
        <f>IF(J452&lt;&gt;"",M452*N452/365/100*('Cashflow Projection'!$B$2-Investors!J452),0)</f>
        <v/>
      </c>
    </row>
    <row r="453">
      <c r="A453" s="3" t="inlineStr">
        <is>
          <t>ZVAN14</t>
        </is>
      </c>
      <c r="B453" s="3" t="inlineStr">
        <is>
          <t>Dorothy Anne</t>
        </is>
      </c>
      <c r="C453" s="3" t="inlineStr">
        <is>
          <t>van der Spuy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2</v>
      </c>
      <c r="M453" s="3" t="n">
        <v>500000</v>
      </c>
      <c r="N453" s="3" t="n">
        <v>18</v>
      </c>
      <c r="O453" s="3" t="b">
        <v>0</v>
      </c>
      <c r="P453" s="3" t="b">
        <v>0</v>
      </c>
      <c r="Q453" s="3" t="n">
        <v>10085.61643835618</v>
      </c>
      <c r="R453" s="3" t="n">
        <v>120328.7671232877</v>
      </c>
      <c r="S453" s="3" t="n">
        <v>130414.3835616438</v>
      </c>
      <c r="T453" s="5">
        <f>IF(J453&lt;&gt;"",M453*N453/365/100*('Cashflow Projection'!$B$2-Investors!J453),0)</f>
        <v/>
      </c>
    </row>
    <row r="454">
      <c r="A454" s="3" t="inlineStr">
        <is>
          <t>ZVOL01</t>
        </is>
      </c>
      <c r="B454" s="3" t="inlineStr">
        <is>
          <t>Gideon Cornelius</t>
        </is>
      </c>
      <c r="C454" s="3" t="inlineStr">
        <is>
          <t>Volschenk</t>
        </is>
      </c>
      <c r="D454" s="3" t="inlineStr">
        <is>
          <t>Heron View</t>
        </is>
      </c>
      <c r="E454" s="3" t="inlineStr">
        <is>
          <t>HVK406</t>
        </is>
      </c>
      <c r="F454" s="3" t="b">
        <v>0</v>
      </c>
      <c r="G454" s="3" t="b">
        <v>0</v>
      </c>
      <c r="H454" s="3" t="inlineStr">
        <is>
          <t>K</t>
        </is>
      </c>
      <c r="I454" s="4" t="n">
        <v>44942</v>
      </c>
      <c r="J454" s="4" t="n">
        <v>45016</v>
      </c>
      <c r="K454" s="4" t="n">
        <v>45504</v>
      </c>
      <c r="L454" s="3" t="n">
        <v>5</v>
      </c>
      <c r="M454" s="3" t="n">
        <v>114058.91</v>
      </c>
      <c r="N454" s="3" t="n">
        <v>14</v>
      </c>
      <c r="O454" s="3" t="b">
        <v>0</v>
      </c>
      <c r="P454" s="3" t="b">
        <v>0</v>
      </c>
      <c r="Q454" s="3" t="n">
        <v>2300.708835273974</v>
      </c>
      <c r="R454" s="3" t="n">
        <v>21349.32803068493</v>
      </c>
      <c r="S454" s="3" t="n">
        <v>23650.03686595891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HVL101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3</v>
      </c>
      <c r="M455" s="3" t="n">
        <v>1100000</v>
      </c>
      <c r="N455" s="3" t="n">
        <v>18</v>
      </c>
      <c r="O455" s="3" t="b">
        <v>0</v>
      </c>
      <c r="P455" s="3" t="b">
        <v>0</v>
      </c>
      <c r="Q455" s="3" t="n">
        <v>60002.73972602739</v>
      </c>
      <c r="R455" s="3" t="n">
        <v>132361.6438356164</v>
      </c>
      <c r="S455" s="3" t="n">
        <v>192364.3835616438</v>
      </c>
      <c r="T455" s="5">
        <f>IF(J455&lt;&gt;"",M455*N455/365/100*('Cashflow Projection'!$B$2-Investors!J455),0)</f>
        <v/>
      </c>
    </row>
    <row r="456">
      <c r="A456" s="3" t="inlineStr">
        <is>
          <t>ZMYB01</t>
        </is>
      </c>
      <c r="B456" s="3" t="inlineStr">
        <is>
          <t>Hermanus Carel</t>
        </is>
      </c>
      <c r="C456" s="3" t="inlineStr">
        <is>
          <t>Myburgh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45280</v>
      </c>
      <c r="K456" s="4" t="n">
        <v>45524</v>
      </c>
      <c r="L456" s="3" t="n">
        <v>4</v>
      </c>
      <c r="M456" s="3" t="n">
        <v>700000</v>
      </c>
      <c r="N456" s="3" t="n">
        <v>18</v>
      </c>
      <c r="O456" s="3" t="b">
        <v>0</v>
      </c>
      <c r="P456" s="3" t="b">
        <v>0</v>
      </c>
      <c r="Q456" s="3" t="n">
        <v>38183.5616438357</v>
      </c>
      <c r="R456" s="3" t="n">
        <v>84230.13698630138</v>
      </c>
      <c r="S456" s="3" t="n">
        <v>122413.6986301371</v>
      </c>
      <c r="T456" s="5">
        <f>IF(J456&lt;&gt;"",M456*N456/365/100*('Cashflow Projection'!$B$2-Investors!J456),0)</f>
        <v/>
      </c>
    </row>
    <row r="457">
      <c r="A457" s="3" t="inlineStr">
        <is>
          <t>ZTUR01</t>
        </is>
      </c>
      <c r="B457" s="3" t="inlineStr">
        <is>
          <t>Janne Petteri</t>
        </is>
      </c>
      <c r="C457" s="3" t="inlineStr">
        <is>
          <t>Turunen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ZVOL01</t>
        </is>
      </c>
      <c r="B458" s="3" t="inlineStr">
        <is>
          <t>Gideon Cornelius</t>
        </is>
      </c>
      <c r="C458" s="3" t="inlineStr">
        <is>
          <t>Volschenk</t>
        </is>
      </c>
      <c r="D458" s="3" t="inlineStr">
        <is>
          <t>Heron View</t>
        </is>
      </c>
      <c r="E458" s="3" t="inlineStr">
        <is>
          <t>HVL102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45112</v>
      </c>
      <c r="J458" s="4" t="n">
        <v>45259</v>
      </c>
      <c r="K458" s="4" t="n">
        <v>45524</v>
      </c>
      <c r="L458" s="3" t="n">
        <v>6</v>
      </c>
      <c r="M458" s="3" t="n">
        <v>250000</v>
      </c>
      <c r="N458" s="3" t="n">
        <v>16</v>
      </c>
      <c r="O458" s="3" t="b">
        <v>0</v>
      </c>
      <c r="P458" s="3" t="b">
        <v>0</v>
      </c>
      <c r="Q458" s="3" t="n">
        <v>11075.34246575342</v>
      </c>
      <c r="R458" s="3" t="n">
        <v>29041.09589041096</v>
      </c>
      <c r="S458" s="3" t="n">
        <v>40116.43835616438</v>
      </c>
      <c r="T458" s="5">
        <f>IF(J458&lt;&gt;"",M458*N458/365/100*('Cashflow Projection'!$B$2-Investors!J458),0)</f>
        <v/>
      </c>
    </row>
    <row r="459">
      <c r="A459" s="3" t="inlineStr">
        <is>
          <t>ZCRO02</t>
        </is>
      </c>
      <c r="B459" s="3" t="inlineStr">
        <is>
          <t>Gregory Murray</t>
        </is>
      </c>
      <c r="C459" s="3" t="inlineStr">
        <is>
          <t>Crouse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45099</v>
      </c>
      <c r="J459" s="4" t="n">
        <v>45273</v>
      </c>
      <c r="K459" s="4" t="n">
        <v>45524</v>
      </c>
      <c r="L459" s="3" t="n">
        <v>2</v>
      </c>
      <c r="M459" s="3" t="n">
        <v>1000004.32</v>
      </c>
      <c r="N459" s="3" t="n">
        <v>18</v>
      </c>
      <c r="O459" s="3" t="b">
        <v>0</v>
      </c>
      <c r="P459" s="3" t="b">
        <v>0</v>
      </c>
      <c r="Q459" s="3" t="n">
        <v>52438.58269808234</v>
      </c>
      <c r="R459" s="3" t="n">
        <v>123781.3566509589</v>
      </c>
      <c r="S459" s="3" t="n">
        <v>176219.9393490412</v>
      </c>
      <c r="T459" s="5">
        <f>IF(J459&lt;&gt;"",M459*N459/365/100*('Cashflow Projection'!$B$2-Investors!J459),0)</f>
        <v/>
      </c>
    </row>
    <row r="460">
      <c r="A460" s="3" t="inlineStr">
        <is>
          <t>ZSIP01</t>
        </is>
      </c>
      <c r="B460" s="3" t="inlineStr">
        <is>
          <t>Elaine Christilene</t>
        </is>
      </c>
      <c r="C460" s="3" t="inlineStr">
        <is>
          <t>Sipongo</t>
        </is>
      </c>
      <c r="D460" s="3" t="inlineStr">
        <is>
          <t>Heron View</t>
        </is>
      </c>
      <c r="E460" s="3" t="inlineStr">
        <is>
          <t>HVL103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45125</v>
      </c>
      <c r="J460" s="4" t="n">
        <v>45259</v>
      </c>
      <c r="K460" s="4" t="n">
        <v>45524</v>
      </c>
      <c r="L460" s="3" t="n">
        <v>1</v>
      </c>
      <c r="M460" s="3" t="n">
        <v>100000</v>
      </c>
      <c r="N460" s="3" t="n">
        <v>14</v>
      </c>
      <c r="O460" s="3" t="b">
        <v>0</v>
      </c>
      <c r="P460" s="3" t="b">
        <v>0</v>
      </c>
      <c r="Q460" s="3" t="n">
        <v>4038.356164383553</v>
      </c>
      <c r="R460" s="3" t="n">
        <v>10164.38356164384</v>
      </c>
      <c r="S460" s="3" t="n">
        <v>14202.73972602739</v>
      </c>
      <c r="T460" s="5">
        <f>IF(J460&lt;&gt;"",M460*N460/365/100*('Cashflow Projection'!$B$2-Investors!J460),0)</f>
        <v/>
      </c>
    </row>
    <row r="461">
      <c r="A461" s="3" t="inlineStr">
        <is>
          <t>ZMYB01</t>
        </is>
      </c>
      <c r="B461" s="3" t="inlineStr">
        <is>
          <t>Hermanus Carel</t>
        </is>
      </c>
      <c r="C461" s="3" t="inlineStr">
        <is>
          <t>Myburgh</t>
        </is>
      </c>
      <c r="D461" s="3" t="inlineStr">
        <is>
          <t>Heron View</t>
        </is>
      </c>
      <c r="E461" s="3" t="inlineStr">
        <is>
          <t>HVL104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45099</v>
      </c>
      <c r="J461" s="4" t="n">
        <v>45280</v>
      </c>
      <c r="K461" s="4" t="n">
        <v>45524</v>
      </c>
      <c r="L461" s="3" t="n">
        <v>5</v>
      </c>
      <c r="M461" s="3" t="n">
        <v>1100000</v>
      </c>
      <c r="N461" s="3" t="n">
        <v>18</v>
      </c>
      <c r="O461" s="3" t="b">
        <v>0</v>
      </c>
      <c r="P461" s="3" t="b">
        <v>0</v>
      </c>
      <c r="Q461" s="3" t="n">
        <v>60002.73972602739</v>
      </c>
      <c r="R461" s="3" t="n">
        <v>132361.6438356164</v>
      </c>
      <c r="S461" s="3" t="n">
        <v>192364.3835616438</v>
      </c>
      <c r="T461" s="5">
        <f>IF(J461&lt;&gt;"",M461*N461/365/100*('Cashflow Projection'!$B$2-Investors!J461),0)</f>
        <v/>
      </c>
    </row>
    <row r="462">
      <c r="A462" s="3" t="inlineStr">
        <is>
          <t>ZHAL03</t>
        </is>
      </c>
      <c r="B462" s="3" t="inlineStr">
        <is>
          <t>Graeme Haffenden</t>
        </is>
      </c>
      <c r="C462" s="3" t="inlineStr">
        <is>
          <t>Hall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45363</v>
      </c>
      <c r="K462" s="4" t="n">
        <v>45524</v>
      </c>
      <c r="L462" s="3" t="n">
        <v>2</v>
      </c>
      <c r="M462" s="3" t="n">
        <v>604260.27</v>
      </c>
      <c r="N462" s="3" t="n">
        <v>16</v>
      </c>
      <c r="O462" s="3" t="b">
        <v>0</v>
      </c>
      <c r="P462" s="3" t="b">
        <v>0</v>
      </c>
      <c r="Q462" s="3" t="n">
        <v>15296.89012273971</v>
      </c>
      <c r="R462" s="3" t="n">
        <v>42645.87549369864</v>
      </c>
      <c r="S462" s="3" t="n">
        <v>57942.76561643835</v>
      </c>
      <c r="T462" s="5">
        <f>IF(J462&lt;&gt;"",M462*N462/365/100*('Cashflow Projection'!$B$2-Investors!J462),0)</f>
        <v/>
      </c>
    </row>
    <row r="463">
      <c r="A463" s="3" t="inlineStr">
        <is>
          <t>ZHEN01</t>
        </is>
      </c>
      <c r="B463" s="3" t="inlineStr">
        <is>
          <t>Theodore Shane</t>
        </is>
      </c>
      <c r="C463" s="3" t="inlineStr">
        <is>
          <t>Hendricks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45097</v>
      </c>
      <c r="J463" s="4" t="n">
        <v>45259</v>
      </c>
      <c r="K463" s="4" t="n">
        <v>45524</v>
      </c>
      <c r="L463" s="3" t="n">
        <v>4</v>
      </c>
      <c r="M463" s="3" t="n">
        <v>400000</v>
      </c>
      <c r="N463" s="3" t="n">
        <v>16</v>
      </c>
      <c r="O463" s="3" t="b">
        <v>0</v>
      </c>
      <c r="P463" s="3" t="b">
        <v>0</v>
      </c>
      <c r="Q463" s="3" t="n">
        <v>19528.76712328762</v>
      </c>
      <c r="R463" s="3" t="n">
        <v>46465.75342465753</v>
      </c>
      <c r="S463" s="3" t="n">
        <v>65994.52054794514</v>
      </c>
      <c r="T463" s="5">
        <f>IF(J463&lt;&gt;"",M463*N463/365/100*('Cashflow Projection'!$B$2-Investors!J463),0)</f>
        <v/>
      </c>
    </row>
    <row r="464">
      <c r="A464" s="3" t="inlineStr">
        <is>
          <t>ZINT01</t>
        </is>
      </c>
      <c r="B464" s="3" t="inlineStr">
        <is>
          <t>Marc</t>
        </is>
      </c>
      <c r="C464" s="3" t="inlineStr">
        <is>
          <t>Lunau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45279</v>
      </c>
      <c r="J464" s="4" t="n">
        <v>45371</v>
      </c>
      <c r="K464" s="4" t="n">
        <v>45524</v>
      </c>
      <c r="L464" s="3" t="n">
        <v>18</v>
      </c>
      <c r="M464" s="3" t="n">
        <v>100000</v>
      </c>
      <c r="N464" s="3" t="n">
        <v>18</v>
      </c>
      <c r="O464" s="3" t="b">
        <v>0</v>
      </c>
      <c r="P464" s="3" t="b">
        <v>0</v>
      </c>
      <c r="Q464" s="3" t="n">
        <v>2772.602739726026</v>
      </c>
      <c r="R464" s="3" t="n">
        <v>7545.205479452055</v>
      </c>
      <c r="S464" s="3" t="n">
        <v>10317.80821917808</v>
      </c>
      <c r="T464" s="5">
        <f>IF(J464&lt;&gt;"",M464*N464/365/100*('Cashflow Projection'!$B$2-Investors!J464),0)</f>
        <v/>
      </c>
    </row>
    <row r="465">
      <c r="A465" s="3" t="inlineStr">
        <is>
          <t>ZKUS03</t>
        </is>
      </c>
      <c r="B465" s="3" t="inlineStr">
        <is>
          <t>Joanne Tracy</t>
        </is>
      </c>
      <c r="C465" s="3" t="inlineStr">
        <is>
          <t>Kuster</t>
        </is>
      </c>
      <c r="D465" s="3" t="inlineStr">
        <is>
          <t>Heron View</t>
        </is>
      </c>
      <c r="E465" s="3" t="inlineStr">
        <is>
          <t>HVL201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45183</v>
      </c>
      <c r="J465" s="4" t="n">
        <v>45273</v>
      </c>
      <c r="K465" s="4" t="n">
        <v>45524</v>
      </c>
      <c r="L465" s="3" t="n">
        <v>5</v>
      </c>
      <c r="M465" s="3" t="n">
        <v>100000</v>
      </c>
      <c r="N465" s="3" t="n">
        <v>14</v>
      </c>
      <c r="O465" s="3" t="b">
        <v>0</v>
      </c>
      <c r="P465" s="3" t="b">
        <v>0</v>
      </c>
      <c r="Q465" s="3" t="n">
        <v>2712.328767123287</v>
      </c>
      <c r="R465" s="3" t="n">
        <v>9627.397260273972</v>
      </c>
      <c r="S465" s="3" t="n">
        <v>12339.72602739726</v>
      </c>
      <c r="T465" s="5">
        <f>IF(J465&lt;&gt;"",M465*N465/365/100*('Cashflow Projection'!$B$2-Investors!J465),0)</f>
        <v/>
      </c>
    </row>
    <row r="466">
      <c r="A466" s="3" t="inlineStr">
        <is>
          <t>ZDEL01</t>
        </is>
      </c>
      <c r="B466" s="3" t="inlineStr">
        <is>
          <t>Pieter</t>
        </is>
      </c>
      <c r="C466" s="3" t="inlineStr">
        <is>
          <t>Jansen van Vuuren</t>
        </is>
      </c>
      <c r="D466" s="3" t="inlineStr">
        <is>
          <t>Heron View</t>
        </is>
      </c>
      <c r="E466" s="3" t="inlineStr">
        <is>
          <t>HVL202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45145</v>
      </c>
      <c r="J466" s="4" t="n">
        <v>45321</v>
      </c>
      <c r="K466" s="4" t="n">
        <v>45524</v>
      </c>
      <c r="L466" s="3" t="n">
        <v>12</v>
      </c>
      <c r="M466" s="3" t="n">
        <v>1200000</v>
      </c>
      <c r="N466" s="3" t="n">
        <v>18</v>
      </c>
      <c r="O466" s="3" t="b">
        <v>0</v>
      </c>
      <c r="P466" s="3" t="b">
        <v>0</v>
      </c>
      <c r="Q466" s="3" t="n">
        <v>63649.31506849304</v>
      </c>
      <c r="R466" s="3" t="n">
        <v>120131.5068493151</v>
      </c>
      <c r="S466" s="3" t="n">
        <v>183780.8219178081</v>
      </c>
      <c r="T466" s="5">
        <f>IF(J466&lt;&gt;"",M466*N466/365/100*('Cashflow Projection'!$B$2-Investors!J466),0)</f>
        <v/>
      </c>
    </row>
    <row r="467">
      <c r="A467" s="3" t="inlineStr">
        <is>
          <t>ZBUM01</t>
        </is>
      </c>
      <c r="B467" s="3" t="inlineStr">
        <is>
          <t>Andre Gottfried</t>
        </is>
      </c>
      <c r="C467" s="3" t="inlineStr">
        <is>
          <t>Brummer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45149</v>
      </c>
      <c r="J467" s="4" t="n">
        <v>45273</v>
      </c>
      <c r="K467" s="4" t="n">
        <v>45524</v>
      </c>
      <c r="L467" s="3" t="n">
        <v>3</v>
      </c>
      <c r="M467" s="3" t="n">
        <v>150000</v>
      </c>
      <c r="N467" s="3" t="n">
        <v>18</v>
      </c>
      <c r="O467" s="3" t="b">
        <v>0</v>
      </c>
      <c r="P467" s="3" t="b">
        <v>0</v>
      </c>
      <c r="Q467" s="3" t="n">
        <v>5605.479452054794</v>
      </c>
      <c r="R467" s="3" t="n">
        <v>18567.12328767123</v>
      </c>
      <c r="S467" s="3" t="n">
        <v>24172.60273972603</v>
      </c>
      <c r="T467" s="5">
        <f>IF(J467&lt;&gt;"",M467*N467/365/100*('Cashflow Projection'!$B$2-Investors!J467),0)</f>
        <v/>
      </c>
    </row>
    <row r="468">
      <c r="A468" s="3" t="inlineStr">
        <is>
          <t>ZDEL01</t>
        </is>
      </c>
      <c r="B468" s="3" t="inlineStr">
        <is>
          <t>Pieter</t>
        </is>
      </c>
      <c r="C468" s="3" t="inlineStr">
        <is>
          <t>Jansen van Vuuren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45173</v>
      </c>
      <c r="J468" s="4" t="n">
        <v>45273</v>
      </c>
      <c r="K468" s="4" t="n">
        <v>45524</v>
      </c>
      <c r="L468" s="3" t="n">
        <v>13</v>
      </c>
      <c r="M468" s="3" t="n">
        <v>180000</v>
      </c>
      <c r="N468" s="3" t="n">
        <v>18</v>
      </c>
      <c r="O468" s="3" t="b">
        <v>0</v>
      </c>
      <c r="P468" s="3" t="b">
        <v>0</v>
      </c>
      <c r="Q468" s="3" t="n">
        <v>5424.657534246579</v>
      </c>
      <c r="R468" s="3" t="n">
        <v>22280.54794520548</v>
      </c>
      <c r="S468" s="3" t="n">
        <v>27705.20547945206</v>
      </c>
      <c r="T468" s="5">
        <f>IF(J468&lt;&gt;"",M468*N468/365/100*('Cashflow Projection'!$B$2-Investors!J468),0)</f>
        <v/>
      </c>
    </row>
    <row r="469">
      <c r="A469" s="3" t="inlineStr">
        <is>
          <t>ZERA02</t>
        </is>
      </c>
      <c r="B469" s="3" t="inlineStr">
        <is>
          <t>Chantal Celeste Jafthaleen</t>
        </is>
      </c>
      <c r="C469" s="3" t="inlineStr">
        <is>
          <t>Erasmus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45160</v>
      </c>
      <c r="J469" s="4" t="n">
        <v>45273</v>
      </c>
      <c r="K469" s="4" t="n">
        <v>45524</v>
      </c>
      <c r="L469" s="3" t="n">
        <v>3</v>
      </c>
      <c r="M469" s="3" t="n">
        <v>300000</v>
      </c>
      <c r="N469" s="3" t="n">
        <v>14</v>
      </c>
      <c r="O469" s="3" t="b">
        <v>0</v>
      </c>
      <c r="P469" s="3" t="b">
        <v>0</v>
      </c>
      <c r="Q469" s="3" t="n">
        <v>10216.43835616439</v>
      </c>
      <c r="R469" s="3" t="n">
        <v>28882.19178082192</v>
      </c>
      <c r="S469" s="3" t="n">
        <v>39098.63013698631</v>
      </c>
      <c r="T469" s="5">
        <f>IF(J469&lt;&gt;"",M469*N469/365/100*('Cashflow Projection'!$B$2-Investors!J469),0)</f>
        <v/>
      </c>
    </row>
    <row r="470">
      <c r="A470" s="3" t="inlineStr">
        <is>
          <t>ZHEN01</t>
        </is>
      </c>
      <c r="B470" s="3" t="inlineStr">
        <is>
          <t>Theodore Shane</t>
        </is>
      </c>
      <c r="C470" s="3" t="inlineStr">
        <is>
          <t>Hendricks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45363</v>
      </c>
      <c r="K470" s="4" t="n">
        <v>45524</v>
      </c>
      <c r="L470" s="3" t="n">
        <v>5</v>
      </c>
      <c r="M470" s="3" t="n">
        <v>121489.04</v>
      </c>
      <c r="N470" s="3" t="n">
        <v>16</v>
      </c>
      <c r="O470" s="3" t="b">
        <v>0</v>
      </c>
      <c r="P470" s="3" t="b">
        <v>0</v>
      </c>
      <c r="Q470" s="3" t="n">
        <v>3075.503368767123</v>
      </c>
      <c r="R470" s="3" t="n">
        <v>8574.130603835616</v>
      </c>
      <c r="S470" s="3" t="n">
        <v>11649.63397260274</v>
      </c>
      <c r="T470" s="5">
        <f>IF(J470&lt;&gt;"",M470*N470/365/100*('Cashflow Projection'!$B$2-Investors!J470),0)</f>
        <v/>
      </c>
    </row>
    <row r="471">
      <c r="A471" s="3" t="inlineStr">
        <is>
          <t>ZHUT01</t>
        </is>
      </c>
      <c r="B471" s="3" t="inlineStr">
        <is>
          <t>Tracy Jane</t>
        </is>
      </c>
      <c r="C471" s="3" t="inlineStr">
        <is>
          <t>Hutchings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45371</v>
      </c>
      <c r="K471" s="4" t="n">
        <v>45524</v>
      </c>
      <c r="L471" s="3" t="n">
        <v>9</v>
      </c>
      <c r="M471" s="3" t="n">
        <v>311181.51</v>
      </c>
      <c r="N471" s="3" t="n">
        <v>16</v>
      </c>
      <c r="O471" s="3" t="b">
        <v>0</v>
      </c>
      <c r="P471" s="3" t="b">
        <v>0</v>
      </c>
      <c r="Q471" s="3" t="n">
        <v>8627.827071780814</v>
      </c>
      <c r="R471" s="3" t="n">
        <v>20870.4749720548</v>
      </c>
      <c r="S471" s="3" t="n">
        <v>29498.30204383561</v>
      </c>
      <c r="T471" s="5">
        <f>IF(J471&lt;&gt;"",M471*N471/365/100*('Cashflow Projection'!$B$2-Investors!J471),0)</f>
        <v/>
      </c>
    </row>
    <row r="472">
      <c r="A472" s="3" t="inlineStr">
        <is>
          <t>ZROD01</t>
        </is>
      </c>
      <c r="B472" s="3" t="inlineStr">
        <is>
          <t>Vuyisile Eustace</t>
        </is>
      </c>
      <c r="C472" s="3" t="inlineStr">
        <is>
          <t>Rodolo</t>
        </is>
      </c>
      <c r="D472" s="3" t="inlineStr">
        <is>
          <t>Heron View</t>
        </is>
      </c>
      <c r="E472" s="3" t="inlineStr">
        <is>
          <t>HVL203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45363</v>
      </c>
      <c r="K472" s="4" t="n">
        <v>45524</v>
      </c>
      <c r="L472" s="3" t="n">
        <v>3</v>
      </c>
      <c r="M472" s="3" t="n">
        <v>139986.32</v>
      </c>
      <c r="N472" s="3" t="n">
        <v>14</v>
      </c>
      <c r="O472" s="3" t="b">
        <v>0</v>
      </c>
      <c r="P472" s="3" t="b">
        <v>0</v>
      </c>
      <c r="Q472" s="3" t="n">
        <v>3543.763278904109</v>
      </c>
      <c r="R472" s="3" t="n">
        <v>8644.63466520548</v>
      </c>
      <c r="S472" s="3" t="n">
        <v>12188.39794410959</v>
      </c>
      <c r="T472" s="5">
        <f>IF(J472&lt;&gt;"",M472*N472/365/100*('Cashflow Projection'!$B$2-Investors!J472),0)</f>
        <v/>
      </c>
    </row>
    <row r="473">
      <c r="A473" s="3" t="inlineStr">
        <is>
          <t>ZHEI01</t>
        </is>
      </c>
      <c r="B473" s="3" t="inlineStr">
        <is>
          <t>Dieter Raimund</t>
        </is>
      </c>
      <c r="C473" s="3" t="inlineStr">
        <is>
          <t>Heinze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45279</v>
      </c>
      <c r="J473" s="4" t="n">
        <v>45371</v>
      </c>
      <c r="K473" s="4" t="n">
        <v>45524</v>
      </c>
      <c r="L473" s="3" t="n">
        <v>12</v>
      </c>
      <c r="M473" s="3" t="n">
        <v>984516</v>
      </c>
      <c r="N473" s="3" t="n">
        <v>18</v>
      </c>
      <c r="O473" s="3" t="b">
        <v>0</v>
      </c>
      <c r="P473" s="3" t="b">
        <v>0</v>
      </c>
      <c r="Q473" s="3" t="n">
        <v>27296.71758904107</v>
      </c>
      <c r="R473" s="3" t="n">
        <v>74283.7551780822</v>
      </c>
      <c r="S473" s="3" t="n">
        <v>101580.4727671233</v>
      </c>
      <c r="T473" s="5">
        <f>IF(J473&lt;&gt;"",M473*N473/365/100*('Cashflow Projection'!$B$2-Investors!J473),0)</f>
        <v/>
      </c>
    </row>
    <row r="474">
      <c r="A474" s="3" t="inlineStr">
        <is>
          <t>ZINT01</t>
        </is>
      </c>
      <c r="B474" s="3" t="inlineStr">
        <is>
          <t>Marc</t>
        </is>
      </c>
      <c r="C474" s="3" t="inlineStr">
        <is>
          <t>Lunau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45159</v>
      </c>
      <c r="J474" s="4" t="n">
        <v>45161</v>
      </c>
      <c r="K474" s="4" t="n">
        <v>45524</v>
      </c>
      <c r="L474" s="3" t="n">
        <v>17</v>
      </c>
      <c r="M474" s="3" t="n">
        <v>106997.26</v>
      </c>
      <c r="N474" s="3" t="n">
        <v>18</v>
      </c>
      <c r="O474" s="3" t="b">
        <v>0</v>
      </c>
      <c r="P474" s="3" t="b">
        <v>0</v>
      </c>
      <c r="Q474" s="3" t="n">
        <v>64.49149917808219</v>
      </c>
      <c r="R474" s="3" t="n">
        <v>19153.97525589041</v>
      </c>
      <c r="S474" s="3" t="n">
        <v>19218.46675506849</v>
      </c>
      <c r="T474" s="5">
        <f>IF(J474&lt;&gt;"",M474*N474/365/100*('Cashflow Projection'!$B$2-Investors!J474),0)</f>
        <v/>
      </c>
    </row>
    <row r="475">
      <c r="A475" s="3" t="inlineStr">
        <is>
          <t>ZNIE02</t>
        </is>
      </c>
      <c r="B475" s="3" t="inlineStr">
        <is>
          <t>Linda Kathleen</t>
        </is>
      </c>
      <c r="C475" s="3" t="inlineStr">
        <is>
          <t>van Niekerk</t>
        </is>
      </c>
      <c r="D475" s="3" t="inlineStr">
        <is>
          <t>Heron View</t>
        </is>
      </c>
      <c r="E475" s="3" t="inlineStr">
        <is>
          <t>HVL204</t>
        </is>
      </c>
      <c r="F475" s="3" t="b">
        <v>0</v>
      </c>
      <c r="G475" s="3" t="b">
        <v>0</v>
      </c>
      <c r="H475" s="3" t="inlineStr">
        <is>
          <t>L</t>
        </is>
      </c>
      <c r="I475" s="4" t="n">
        <v>45160</v>
      </c>
      <c r="J475" s="4" t="n">
        <v>45273</v>
      </c>
      <c r="K475" s="4" t="n">
        <v>45524</v>
      </c>
      <c r="L475" s="3" t="n">
        <v>3</v>
      </c>
      <c r="M475" s="3" t="n">
        <v>100000</v>
      </c>
      <c r="N475" s="3" t="n">
        <v>14</v>
      </c>
      <c r="O475" s="3" t="b">
        <v>0</v>
      </c>
      <c r="P475" s="3" t="b">
        <v>0</v>
      </c>
      <c r="Q475" s="3" t="n">
        <v>3405.479452054789</v>
      </c>
      <c r="R475" s="3" t="n">
        <v>9627.397260273972</v>
      </c>
      <c r="S475" s="3" t="n">
        <v>13032.87671232876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4</v>
      </c>
      <c r="M476" s="3" t="n">
        <v>300931.51</v>
      </c>
      <c r="N476" s="3" t="n">
        <v>18</v>
      </c>
      <c r="O476" s="3" t="b">
        <v>0</v>
      </c>
      <c r="P476" s="3" t="b">
        <v>0</v>
      </c>
      <c r="Q476" s="3" t="n">
        <v>9650.420067260278</v>
      </c>
      <c r="R476" s="3" t="n">
        <v>64110.77867835615</v>
      </c>
      <c r="S476" s="3" t="n">
        <v>73761.19874561644</v>
      </c>
      <c r="T476" s="5">
        <f>IF(J476&lt;&gt;"",M476*N476/365/100*('Cashflow Projection'!$B$2-Investors!J476),0)</f>
        <v/>
      </c>
    </row>
    <row r="477">
      <c r="A477" s="3" t="inlineStr">
        <is>
          <t>ZKOO01</t>
        </is>
      </c>
      <c r="B477" s="3" t="inlineStr">
        <is>
          <t>Jayprakash Brijbukhandas</t>
        </is>
      </c>
      <c r="C477" s="3" t="inlineStr">
        <is>
          <t>Koovarjee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45019</v>
      </c>
      <c r="J477" s="4" t="n">
        <v>45161</v>
      </c>
      <c r="K477" s="4" t="n">
        <v>45561</v>
      </c>
      <c r="L477" s="3" t="n">
        <v>3</v>
      </c>
      <c r="M477" s="3" t="n">
        <v>500000</v>
      </c>
      <c r="N477" s="3" t="n">
        <v>16</v>
      </c>
      <c r="O477" s="3" t="b">
        <v>0</v>
      </c>
      <c r="P477" s="3" t="b">
        <v>0</v>
      </c>
      <c r="Q477" s="3" t="n">
        <v>20999.99999999997</v>
      </c>
      <c r="R477" s="3" t="n">
        <v>87671.23287671233</v>
      </c>
      <c r="S477" s="3" t="n">
        <v>108671.2328767123</v>
      </c>
      <c r="T477" s="5">
        <f>IF(J477&lt;&gt;"",M477*N477/365/100*('Cashflow Projection'!$B$2-Investors!J477),0)</f>
        <v/>
      </c>
    </row>
    <row r="478">
      <c r="A478" s="3" t="inlineStr">
        <is>
          <t>ZRIT01</t>
        </is>
      </c>
      <c r="B478" s="3" t="inlineStr">
        <is>
          <t>Dennis</t>
        </is>
      </c>
      <c r="C478" s="3" t="inlineStr">
        <is>
          <t>Ritter</t>
        </is>
      </c>
      <c r="D478" s="3" t="inlineStr">
        <is>
          <t>Heron View</t>
        </is>
      </c>
      <c r="E478" s="3" t="inlineStr">
        <is>
          <t>HVM101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45013</v>
      </c>
      <c r="J478" s="4" t="n">
        <v>45161</v>
      </c>
      <c r="K478" s="4" t="n">
        <v>45561</v>
      </c>
      <c r="L478" s="3" t="n">
        <v>12</v>
      </c>
      <c r="M478" s="3" t="n">
        <v>300000</v>
      </c>
      <c r="N478" s="3" t="n">
        <v>18</v>
      </c>
      <c r="O478" s="3" t="b">
        <v>0</v>
      </c>
      <c r="P478" s="3" t="b">
        <v>0</v>
      </c>
      <c r="Q478" s="3" t="n">
        <v>13105.47945205478</v>
      </c>
      <c r="R478" s="3" t="n">
        <v>59178.08219178082</v>
      </c>
      <c r="S478" s="3" t="n">
        <v>72283.56164383561</v>
      </c>
      <c r="T478" s="5">
        <f>IF(J478&lt;&gt;"",M478*N478/365/100*('Cashflow Projection'!$B$2-Investors!J478),0)</f>
        <v/>
      </c>
    </row>
    <row r="479">
      <c r="A479" s="3" t="inlineStr">
        <is>
          <t>ZNUN01</t>
        </is>
      </c>
      <c r="B479" s="3" t="inlineStr">
        <is>
          <t>Francisco Antonio</t>
        </is>
      </c>
      <c r="C479" s="3" t="inlineStr">
        <is>
          <t>Nunes</t>
        </is>
      </c>
      <c r="D479" s="3" t="inlineStr">
        <is>
          <t>Heron View</t>
        </is>
      </c>
      <c r="E479" s="3" t="inlineStr">
        <is>
          <t>HVM102</t>
        </is>
      </c>
      <c r="F479" s="3" t="b">
        <v>1</v>
      </c>
      <c r="G479" s="3" t="b">
        <v>0</v>
      </c>
      <c r="H479" s="3" t="inlineStr">
        <is>
          <t>M</t>
        </is>
      </c>
      <c r="I479" s="4" t="n">
        <v>45030</v>
      </c>
      <c r="J479" s="4" t="n">
        <v>45129</v>
      </c>
      <c r="K479" s="4" t="n">
        <v>45561</v>
      </c>
      <c r="L479" s="3" t="n">
        <v>9</v>
      </c>
      <c r="M479" s="3" t="n">
        <v>304366.44</v>
      </c>
      <c r="N479" s="3" t="n">
        <v>18</v>
      </c>
      <c r="O479" s="3" t="b">
        <v>0</v>
      </c>
      <c r="P479" s="3" t="b">
        <v>0</v>
      </c>
      <c r="Q479" s="3" t="n">
        <v>8884.998406027393</v>
      </c>
      <c r="R479" s="3" t="n">
        <v>64842.55992986302</v>
      </c>
      <c r="S479" s="3" t="n">
        <v>73727.55833589041</v>
      </c>
      <c r="T479" s="5">
        <f>IF(J479&lt;&gt;"",M479*N479/365/100*('Cashflow Projection'!$B$2-Investors!J479),0)</f>
        <v/>
      </c>
    </row>
    <row r="480">
      <c r="A480" s="3" t="inlineStr">
        <is>
          <t>ZRIT01</t>
        </is>
      </c>
      <c r="B480" s="3" t="inlineStr">
        <is>
          <t>Dennis</t>
        </is>
      </c>
      <c r="C480" s="3" t="inlineStr">
        <is>
          <t>Ritter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1</v>
      </c>
      <c r="G480" s="3" t="b">
        <v>0</v>
      </c>
      <c r="H480" s="3" t="inlineStr">
        <is>
          <t>M</t>
        </is>
      </c>
      <c r="I480" s="4" t="n">
        <v>45013</v>
      </c>
      <c r="J480" s="4" t="n">
        <v>45161</v>
      </c>
      <c r="K480" s="4" t="n">
        <v>45561</v>
      </c>
      <c r="L480" s="3" t="n">
        <v>13</v>
      </c>
      <c r="M480" s="3" t="n">
        <v>300000</v>
      </c>
      <c r="N480" s="3" t="n">
        <v>18</v>
      </c>
      <c r="O480" s="3" t="b">
        <v>0</v>
      </c>
      <c r="P480" s="3" t="b">
        <v>0</v>
      </c>
      <c r="Q480" s="3" t="n">
        <v>13105.47945205478</v>
      </c>
      <c r="R480" s="3" t="n">
        <v>59178.08219178082</v>
      </c>
      <c r="S480" s="3" t="n">
        <v>72283.56164383561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HVM102</t>
        </is>
      </c>
      <c r="F481" s="3" t="b">
        <v>1</v>
      </c>
      <c r="G481" s="3" t="b">
        <v>0</v>
      </c>
      <c r="H481" s="3" t="inlineStr">
        <is>
          <t>M</t>
        </is>
      </c>
      <c r="I481" s="4" t="n">
        <v>45030</v>
      </c>
      <c r="J481" s="4" t="n">
        <v>45129</v>
      </c>
      <c r="K481" s="4" t="n">
        <v>45561</v>
      </c>
      <c r="L481" s="3" t="n">
        <v>2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14595.89041095886</v>
      </c>
      <c r="R481" s="3" t="n">
        <v>106520.5479452055</v>
      </c>
      <c r="S481" s="3" t="n">
        <v>121116.4383561643</v>
      </c>
      <c r="T481" s="5">
        <f>IF(J481&lt;&gt;"",M481*N481/365/100*('Cashflow Projection'!$B$2-Investors!J481),0)</f>
        <v/>
      </c>
    </row>
    <row r="482">
      <c r="A482" s="3" t="inlineStr">
        <is>
          <t>ZRIT01</t>
        </is>
      </c>
      <c r="B482" s="3" t="inlineStr">
        <is>
          <t>Dennis</t>
        </is>
      </c>
      <c r="C482" s="3" t="inlineStr">
        <is>
          <t>Ritter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45013</v>
      </c>
      <c r="J482" s="4" t="n">
        <v>45161</v>
      </c>
      <c r="K482" s="4" t="n">
        <v>45561</v>
      </c>
      <c r="L482" s="3" t="n">
        <v>14</v>
      </c>
      <c r="M482" s="3" t="n">
        <v>300000</v>
      </c>
      <c r="N482" s="3" t="n">
        <v>18</v>
      </c>
      <c r="O482" s="3" t="b">
        <v>0</v>
      </c>
      <c r="P482" s="3" t="b">
        <v>0</v>
      </c>
      <c r="Q482" s="3" t="n">
        <v>13105.47945205478</v>
      </c>
      <c r="R482" s="3" t="n">
        <v>59178.08219178082</v>
      </c>
      <c r="S482" s="3" t="n">
        <v>72283.56164383561</v>
      </c>
      <c r="T482" s="5">
        <f>IF(J482&lt;&gt;"",M482*N482/365/100*('Cashflow Projection'!$B$2-Investors!J482),0)</f>
        <v/>
      </c>
    </row>
    <row r="483">
      <c r="A483" s="3" t="inlineStr">
        <is>
          <t>ZROU01</t>
        </is>
      </c>
      <c r="B483" s="3" t="inlineStr">
        <is>
          <t>Laura</t>
        </is>
      </c>
      <c r="C483" s="3" t="inlineStr">
        <is>
          <t>Roux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45129</v>
      </c>
      <c r="K483" s="4" t="n">
        <v>45561</v>
      </c>
      <c r="L483" s="3" t="n">
        <v>2</v>
      </c>
      <c r="M483" s="3" t="n">
        <v>234453.42</v>
      </c>
      <c r="N483" s="3" t="n">
        <v>14</v>
      </c>
      <c r="O483" s="3" t="b">
        <v>0</v>
      </c>
      <c r="P483" s="3" t="b">
        <v>0</v>
      </c>
      <c r="Q483" s="3" t="n">
        <v>6844.112849589033</v>
      </c>
      <c r="R483" s="3" t="n">
        <v>38848.61052493152</v>
      </c>
      <c r="S483" s="3" t="n">
        <v>45692.72337452054</v>
      </c>
      <c r="T483" s="5">
        <f>IF(J483&lt;&gt;"",M483*N483/365/100*('Cashflow Projection'!$B$2-Investors!J483),0)</f>
        <v/>
      </c>
    </row>
    <row r="484">
      <c r="A484" s="3" t="inlineStr">
        <is>
          <t>ZSCH04</t>
        </is>
      </c>
      <c r="B484" s="3" t="inlineStr">
        <is>
          <t>Christiaan</t>
        </is>
      </c>
      <c r="C484" s="3" t="inlineStr">
        <is>
          <t>Schroder</t>
        </is>
      </c>
      <c r="D484" s="3" t="inlineStr">
        <is>
          <t>Heron View</t>
        </is>
      </c>
      <c r="E484" s="3" t="inlineStr">
        <is>
          <t>HVM103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45030</v>
      </c>
      <c r="J484" s="4" t="n">
        <v>45161</v>
      </c>
      <c r="K484" s="4" t="n">
        <v>45561</v>
      </c>
      <c r="L484" s="3" t="n">
        <v>3</v>
      </c>
      <c r="M484" s="3" t="n">
        <v>500000</v>
      </c>
      <c r="N484" s="3" t="n">
        <v>18</v>
      </c>
      <c r="O484" s="3" t="b">
        <v>0</v>
      </c>
      <c r="P484" s="3" t="b">
        <v>0</v>
      </c>
      <c r="Q484" s="3" t="n">
        <v>19417.80821917805</v>
      </c>
      <c r="R484" s="3" t="n">
        <v>98630.13698630137</v>
      </c>
      <c r="S484" s="3" t="n">
        <v>118047.9452054794</v>
      </c>
      <c r="T484" s="5">
        <f>IF(J484&lt;&gt;"",M484*N484/365/100*('Cashflow Projection'!$B$2-Investors!J484),0)</f>
        <v/>
      </c>
    </row>
    <row r="485">
      <c r="A485" s="3" t="inlineStr">
        <is>
          <t>ZDEB01</t>
        </is>
      </c>
      <c r="B485" s="3" t="inlineStr">
        <is>
          <t>William Henry</t>
        </is>
      </c>
      <c r="C485" s="3" t="inlineStr">
        <is>
          <t>De Beer</t>
        </is>
      </c>
      <c r="D485" s="3" t="inlineStr">
        <is>
          <t>Heron View</t>
        </is>
      </c>
      <c r="E485" s="3" t="inlineStr">
        <is>
          <t>HVM104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45001</v>
      </c>
      <c r="J485" s="4" t="n">
        <v>45107</v>
      </c>
      <c r="K485" s="4" t="n">
        <v>45561</v>
      </c>
      <c r="L485" s="3" t="n">
        <v>8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33768.49315068498</v>
      </c>
      <c r="R485" s="3" t="n">
        <v>246279.4520547945</v>
      </c>
      <c r="S485" s="3" t="n">
        <v>280047.9452054795</v>
      </c>
      <c r="T485" s="5">
        <f>IF(J485&lt;&gt;"",M485*N485/365/100*('Cashflow Projection'!$B$2-Investors!J485),0)</f>
        <v/>
      </c>
    </row>
    <row r="486">
      <c r="A486" s="3" t="inlineStr">
        <is>
          <t>ZGOF01</t>
        </is>
      </c>
      <c r="B486" s="3" t="inlineStr">
        <is>
          <t>Angela</t>
        </is>
      </c>
      <c r="C486" s="3" t="inlineStr">
        <is>
          <t>Goff</t>
        </is>
      </c>
      <c r="D486" s="3" t="inlineStr">
        <is>
          <t>Heron View</t>
        </is>
      </c>
      <c r="E486" s="3" t="inlineStr">
        <is>
          <t>HVM201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45019</v>
      </c>
      <c r="J486" s="4" t="n">
        <v>45129</v>
      </c>
      <c r="K486" s="4" t="n">
        <v>45561</v>
      </c>
      <c r="L486" s="3" t="n">
        <v>2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35591.78082191783</v>
      </c>
      <c r="R486" s="3" t="n">
        <v>234345.2054794521</v>
      </c>
      <c r="S486" s="3" t="n">
        <v>269936.9863013699</v>
      </c>
      <c r="T486" s="5">
        <f>IF(J486&lt;&gt;"",M486*N486/365/100*('Cashflow Projection'!$B$2-Investors!J486),0)</f>
        <v/>
      </c>
    </row>
    <row r="487">
      <c r="A487" s="3" t="inlineStr">
        <is>
          <t>ZAFR01</t>
        </is>
      </c>
      <c r="B487" s="3" t="inlineStr">
        <is>
          <t>John Robert</t>
        </is>
      </c>
      <c r="C487" s="3" t="inlineStr">
        <is>
          <t>Zylstra</t>
        </is>
      </c>
      <c r="D487" s="3" t="inlineStr">
        <is>
          <t>Heron View</t>
        </is>
      </c>
      <c r="E487" s="3" t="inlineStr">
        <is>
          <t>HVM202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45020</v>
      </c>
      <c r="J487" s="4" t="n">
        <v>45129</v>
      </c>
      <c r="K487" s="4" t="n">
        <v>45561</v>
      </c>
      <c r="L487" s="3" t="n">
        <v>5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35275.34246575345</v>
      </c>
      <c r="R487" s="3" t="n">
        <v>234345.2054794521</v>
      </c>
      <c r="S487" s="3" t="n">
        <v>269620.5479452055</v>
      </c>
      <c r="T487" s="5">
        <f>IF(J487&lt;&gt;"",M487*N487/365/100*('Cashflow Projection'!$B$2-Investors!J487),0)</f>
        <v/>
      </c>
    </row>
    <row r="488">
      <c r="A488" s="3" t="inlineStr">
        <is>
          <t>ZPED01</t>
        </is>
      </c>
      <c r="B488" s="3" t="inlineStr">
        <is>
          <t>Wendy</t>
        </is>
      </c>
      <c r="C488" s="3" t="inlineStr">
        <is>
          <t>Pedersen</t>
        </is>
      </c>
      <c r="D488" s="3" t="inlineStr">
        <is>
          <t>Heron View</t>
        </is>
      </c>
      <c r="E488" s="3" t="inlineStr">
        <is>
          <t>HVM203</t>
        </is>
      </c>
      <c r="F488" s="3" t="b">
        <v>1</v>
      </c>
      <c r="G488" s="3" t="b">
        <v>0</v>
      </c>
      <c r="H488" s="3" t="inlineStr">
        <is>
          <t>M</t>
        </is>
      </c>
      <c r="I488" s="4" t="n">
        <v>45027</v>
      </c>
      <c r="J488" s="4" t="n">
        <v>45129</v>
      </c>
      <c r="K488" s="4" t="n">
        <v>45561</v>
      </c>
      <c r="L488" s="3" t="n">
        <v>4</v>
      </c>
      <c r="M488" s="3" t="n">
        <v>1100000</v>
      </c>
      <c r="N488" s="3" t="n">
        <v>18</v>
      </c>
      <c r="O488" s="3" t="b">
        <v>0</v>
      </c>
      <c r="P488" s="3" t="b">
        <v>0</v>
      </c>
      <c r="Q488" s="3" t="n">
        <v>33060.27397260276</v>
      </c>
      <c r="R488" s="3" t="n">
        <v>234345.2054794521</v>
      </c>
      <c r="S488" s="3" t="n">
        <v>267405.4794520548</v>
      </c>
      <c r="T488" s="5">
        <f>IF(J488&lt;&gt;"",M488*N488/365/100*('Cashflow Projection'!$B$2-Investors!J488),0)</f>
        <v/>
      </c>
    </row>
    <row r="489">
      <c r="A489" s="3" t="inlineStr">
        <is>
          <t>ZDAD01</t>
        </is>
      </c>
      <c r="B489" s="3" t="inlineStr">
        <is>
          <t>Feroz</t>
        </is>
      </c>
      <c r="C489" s="3" t="inlineStr">
        <is>
          <t>Dadoo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45042</v>
      </c>
      <c r="J489" s="4" t="n">
        <v>45129</v>
      </c>
      <c r="K489" s="4" t="n">
        <v>45561</v>
      </c>
      <c r="L489" s="3" t="n">
        <v>5</v>
      </c>
      <c r="M489" s="3" t="n">
        <v>200000</v>
      </c>
      <c r="N489" s="3" t="n">
        <v>18</v>
      </c>
      <c r="O489" s="3" t="b">
        <v>0</v>
      </c>
      <c r="P489" s="3" t="b">
        <v>0</v>
      </c>
      <c r="Q489" s="3" t="n">
        <v>5147.945205479448</v>
      </c>
      <c r="R489" s="3" t="n">
        <v>42608.21917808219</v>
      </c>
      <c r="S489" s="3" t="n">
        <v>47756.16438356163</v>
      </c>
      <c r="T489" s="5">
        <f>IF(J489&lt;&gt;"",M489*N489/365/100*('Cashflow Projection'!$B$2-Investors!J489),0)</f>
        <v/>
      </c>
    </row>
    <row r="490">
      <c r="A490" s="3" t="inlineStr">
        <is>
          <t>ZKRI03</t>
        </is>
      </c>
      <c r="B490" s="3" t="inlineStr">
        <is>
          <t>Helena Jacoba</t>
        </is>
      </c>
      <c r="C490" s="3" t="inlineStr">
        <is>
          <t>Kriel</t>
        </is>
      </c>
      <c r="D490" s="3" t="inlineStr">
        <is>
          <t>Heron View</t>
        </is>
      </c>
      <c r="E490" s="3" t="inlineStr">
        <is>
          <t>HVM204</t>
        </is>
      </c>
      <c r="F490" s="3" t="b">
        <v>0</v>
      </c>
      <c r="G490" s="3" t="b">
        <v>0</v>
      </c>
      <c r="H490" s="3" t="inlineStr">
        <is>
          <t>M</t>
        </is>
      </c>
      <c r="I490" s="4" t="n">
        <v>45033</v>
      </c>
      <c r="J490" s="4" t="n">
        <v>45168</v>
      </c>
      <c r="K490" s="4" t="n">
        <v>45561</v>
      </c>
      <c r="L490" s="3" t="n">
        <v>2</v>
      </c>
      <c r="M490" s="3" t="n">
        <v>900000</v>
      </c>
      <c r="N490" s="3" t="n">
        <v>16</v>
      </c>
      <c r="O490" s="3" t="b">
        <v>0</v>
      </c>
      <c r="P490" s="3" t="b">
        <v>0</v>
      </c>
      <c r="Q490" s="3" t="n">
        <v>36073.97260273969</v>
      </c>
      <c r="R490" s="3" t="n">
        <v>155046.5753424657</v>
      </c>
      <c r="S490" s="3" t="n">
        <v>191120.5479452054</v>
      </c>
      <c r="T490" s="5">
        <f>IF(J490&lt;&gt;"",M490*N490/365/100*('Cashflow Projection'!$B$2-Investors!J490),0)</f>
        <v/>
      </c>
    </row>
    <row r="491">
      <c r="A491" s="3" t="inlineStr">
        <is>
          <t>ZFER01</t>
        </is>
      </c>
      <c r="B491" s="3" t="inlineStr">
        <is>
          <t>Leon</t>
        </is>
      </c>
      <c r="C491" s="3" t="inlineStr">
        <is>
          <t>Ferreira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44739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924.6575342465748</v>
      </c>
      <c r="R491" s="3" t="n">
        <v>20213.69863013698</v>
      </c>
      <c r="S491" s="3" t="n">
        <v>21138.35616438356</v>
      </c>
      <c r="T491" s="5">
        <f>IF(J491&lt;&gt;"",M491*N491/365/100*('Cashflow Projection'!$B$2-Investors!J491),0)</f>
        <v/>
      </c>
    </row>
    <row r="492">
      <c r="A492" s="3" t="inlineStr">
        <is>
          <t>ZMAQ01</t>
        </is>
      </c>
      <c r="B492" s="3" t="inlineStr">
        <is>
          <t>Stanley Tamsanqa</t>
        </is>
      </c>
      <c r="C492" s="3" t="inlineStr">
        <is>
          <t>Maqubela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44757</v>
      </c>
      <c r="J492" s="4" t="n">
        <v>44783</v>
      </c>
      <c r="K492" s="4" t="n">
        <v>45310</v>
      </c>
      <c r="L492" s="3" t="n">
        <v>1</v>
      </c>
      <c r="M492" s="3" t="n">
        <v>100000</v>
      </c>
      <c r="N492" s="3" t="n">
        <v>14</v>
      </c>
      <c r="O492" s="3" t="b">
        <v>0</v>
      </c>
      <c r="P492" s="3" t="b">
        <v>0</v>
      </c>
      <c r="Q492" s="3" t="n">
        <v>554.7945205479449</v>
      </c>
      <c r="R492" s="3" t="n">
        <v>20213.69863013698</v>
      </c>
      <c r="S492" s="3" t="n">
        <v>20768.49315068493</v>
      </c>
      <c r="T492" s="5">
        <f>IF(J492&lt;&gt;"",M492*N492/365/100*('Cashflow Projection'!$B$2-Investors!J492),0)</f>
        <v/>
      </c>
    </row>
    <row r="493">
      <c r="A493" s="3" t="inlineStr">
        <is>
          <t>ZMAT01</t>
        </is>
      </c>
      <c r="B493" s="3" t="inlineStr">
        <is>
          <t>Natalie</t>
        </is>
      </c>
      <c r="C493" s="3" t="inlineStr">
        <is>
          <t>Matthews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44699</v>
      </c>
      <c r="J493" s="4" t="n">
        <v>44777</v>
      </c>
      <c r="K493" s="4" t="n">
        <v>45310</v>
      </c>
      <c r="L493" s="3" t="n">
        <v>5</v>
      </c>
      <c r="M493" s="3" t="n">
        <v>187141.65</v>
      </c>
      <c r="N493" s="3" t="n">
        <v>14</v>
      </c>
      <c r="O493" s="3" t="b">
        <v>0</v>
      </c>
      <c r="P493" s="3" t="b">
        <v>0</v>
      </c>
      <c r="Q493" s="3" t="n">
        <v>2981.448478767124</v>
      </c>
      <c r="R493" s="3" t="n">
        <v>38258.93129589041</v>
      </c>
      <c r="S493" s="3" t="n">
        <v>41240.37977465754</v>
      </c>
      <c r="T493" s="5">
        <f>IF(J493&lt;&gt;"",M493*N493/365/100*('Cashflow Projection'!$B$2-Investors!J493),0)</f>
        <v/>
      </c>
    </row>
    <row r="494">
      <c r="A494" s="3" t="inlineStr">
        <is>
          <t>ZVAN03</t>
        </is>
      </c>
      <c r="B494" s="3" t="inlineStr">
        <is>
          <t>Johan George</t>
        </is>
      </c>
      <c r="C494" s="3" t="inlineStr">
        <is>
          <t>van der Westhuizen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44708</v>
      </c>
      <c r="J494" s="4" t="n">
        <v>44743</v>
      </c>
      <c r="K494" s="4" t="n">
        <v>45310</v>
      </c>
      <c r="L494" s="3" t="n">
        <v>2</v>
      </c>
      <c r="M494" s="3" t="n">
        <v>300000</v>
      </c>
      <c r="N494" s="3" t="n">
        <v>18</v>
      </c>
      <c r="O494" s="3" t="b">
        <v>0</v>
      </c>
      <c r="P494" s="3" t="b">
        <v>0</v>
      </c>
      <c r="Q494" s="3" t="n">
        <v>2141.095890410958</v>
      </c>
      <c r="R494" s="3" t="n">
        <v>83884.93150684932</v>
      </c>
      <c r="S494" s="3" t="n">
        <v>86026.02739726027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HVN101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44763</v>
      </c>
      <c r="K495" s="4" t="n">
        <v>45310</v>
      </c>
      <c r="L495" s="3" t="n">
        <v>4</v>
      </c>
      <c r="M495" s="3" t="n">
        <v>281440.66</v>
      </c>
      <c r="N495" s="3" t="n">
        <v>18</v>
      </c>
      <c r="O495" s="3" t="b">
        <v>0</v>
      </c>
      <c r="P495" s="3" t="b">
        <v>0</v>
      </c>
      <c r="Q495" s="3" t="n">
        <v>2139.72008630137</v>
      </c>
      <c r="R495" s="3" t="n">
        <v>75919.58187287672</v>
      </c>
      <c r="S495" s="3" t="n">
        <v>78059.30195917809</v>
      </c>
      <c r="T495" s="5">
        <f>IF(J495&lt;&gt;"",M495*N495/365/100*('Cashflow Projection'!$B$2-Investors!J495),0)</f>
        <v/>
      </c>
    </row>
    <row r="496">
      <c r="A496" s="3" t="inlineStr">
        <is>
          <t>ZZYL01</t>
        </is>
      </c>
      <c r="B496" s="3" t="inlineStr">
        <is>
          <t>John Robert</t>
        </is>
      </c>
      <c r="C496" s="3" t="inlineStr">
        <is>
          <t>Zylstra</t>
        </is>
      </c>
      <c r="D496" s="3" t="inlineStr">
        <is>
          <t>Heron View</t>
        </is>
      </c>
      <c r="E496" s="3" t="inlineStr">
        <is>
          <t>HVN102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44726</v>
      </c>
      <c r="J496" s="4" t="n">
        <v>44770</v>
      </c>
      <c r="K496" s="4" t="n">
        <v>45420</v>
      </c>
      <c r="L496" s="3" t="n">
        <v>5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320547.9452054795</v>
      </c>
      <c r="S496" s="3" t="n">
        <v>329589.0410958904</v>
      </c>
      <c r="T496" s="5">
        <f>IF(J496&lt;&gt;"",M496*N496/365/100*('Cashflow Projection'!$B$2-Investors!J496),0)</f>
        <v/>
      </c>
    </row>
    <row r="497">
      <c r="A497" s="3" t="inlineStr">
        <is>
          <t>ZLER01</t>
        </is>
      </c>
      <c r="B497" s="3" t="inlineStr">
        <is>
          <t>Lydia</t>
        </is>
      </c>
      <c r="C497" s="3" t="inlineStr">
        <is>
          <t>Kloppers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44719</v>
      </c>
      <c r="J497" s="4" t="n">
        <v>44763</v>
      </c>
      <c r="K497" s="4" t="n">
        <v>45308</v>
      </c>
      <c r="L497" s="3" t="n">
        <v>1</v>
      </c>
      <c r="M497" s="3" t="n">
        <v>250000</v>
      </c>
      <c r="N497" s="3" t="n">
        <v>18</v>
      </c>
      <c r="O497" s="3" t="b">
        <v>0</v>
      </c>
      <c r="P497" s="3" t="b">
        <v>0</v>
      </c>
      <c r="Q497" s="3" t="n">
        <v>2260.273972602741</v>
      </c>
      <c r="R497" s="3" t="n">
        <v>67191.78082191781</v>
      </c>
      <c r="S497" s="3" t="n">
        <v>69452.05479452055</v>
      </c>
      <c r="T497" s="5">
        <f>IF(J497&lt;&gt;"",M497*N497/365/100*('Cashflow Projection'!$B$2-Investors!J497),0)</f>
        <v/>
      </c>
    </row>
    <row r="498">
      <c r="A498" s="3" t="inlineStr">
        <is>
          <t>ZWAT01</t>
        </is>
      </c>
      <c r="B498" s="3" t="inlineStr">
        <is>
          <t>Peter Gregory</t>
        </is>
      </c>
      <c r="C498" s="3" t="inlineStr">
        <is>
          <t>Watts</t>
        </is>
      </c>
      <c r="D498" s="3" t="inlineStr">
        <is>
          <t>Heron View</t>
        </is>
      </c>
      <c r="E498" s="3" t="inlineStr">
        <is>
          <t>HVN103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44706</v>
      </c>
      <c r="J498" s="4" t="n">
        <v>44743</v>
      </c>
      <c r="K498" s="4" t="n">
        <v>45272</v>
      </c>
      <c r="L498" s="3" t="n">
        <v>12</v>
      </c>
      <c r="M498" s="3" t="n">
        <v>700980.33</v>
      </c>
      <c r="N498" s="3" t="n">
        <v>18</v>
      </c>
      <c r="O498" s="3" t="b">
        <v>1</v>
      </c>
      <c r="P498" s="3" t="b">
        <v>0</v>
      </c>
      <c r="Q498" s="3" t="n">
        <v>5271.756180410958</v>
      </c>
      <c r="R498" s="3" t="n">
        <v>182869.4438975342</v>
      </c>
      <c r="S498" s="3" t="n">
        <v>188141.2000779452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45369</v>
      </c>
      <c r="L499" s="3" t="n">
        <v>4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3082.191780821919</v>
      </c>
      <c r="R499" s="3" t="n">
        <v>154356.1643835616</v>
      </c>
      <c r="S499" s="3" t="n">
        <v>157438.3561643836</v>
      </c>
      <c r="T499" s="5">
        <f>IF(J499&lt;&gt;"",M499*N499/365/100*('Cashflow Projection'!$B$2-Investors!J499),0)</f>
        <v/>
      </c>
    </row>
    <row r="500">
      <c r="A500" s="3" t="inlineStr">
        <is>
          <t>ZLEB01</t>
        </is>
      </c>
      <c r="B500" s="3" t="inlineStr">
        <is>
          <t>Hopolang</t>
        </is>
      </c>
      <c r="C500" s="3" t="inlineStr">
        <is>
          <t>Lebusa</t>
        </is>
      </c>
      <c r="D500" s="3" t="inlineStr">
        <is>
          <t>Heron View</t>
        </is>
      </c>
      <c r="E500" s="3" t="inlineStr">
        <is>
          <t>HVN104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44706</v>
      </c>
      <c r="J500" s="4" t="n">
        <v>44743</v>
      </c>
      <c r="K500" s="4" t="n">
        <v>45369</v>
      </c>
      <c r="L500" s="3" t="n">
        <v>12</v>
      </c>
      <c r="M500" s="3" t="n">
        <v>500000</v>
      </c>
      <c r="N500" s="3" t="n">
        <v>18</v>
      </c>
      <c r="O500" s="3" t="b">
        <v>0</v>
      </c>
      <c r="P500" s="3" t="b">
        <v>0</v>
      </c>
      <c r="Q500" s="3" t="n">
        <v>3760.273972602742</v>
      </c>
      <c r="R500" s="3" t="n">
        <v>154356.1643835616</v>
      </c>
      <c r="S500" s="3" t="n">
        <v>158116.4383561644</v>
      </c>
      <c r="T500" s="5">
        <f>IF(J500&lt;&gt;"",M500*N500/365/100*('Cashflow Projection'!$B$2-Investors!J500),0)</f>
        <v/>
      </c>
    </row>
    <row r="501">
      <c r="A501" s="3" t="inlineStr">
        <is>
          <t>ZDEL01</t>
        </is>
      </c>
      <c r="B501" s="3" t="inlineStr">
        <is>
          <t>Pieter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HVN201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44713</v>
      </c>
      <c r="J501" s="4" t="n">
        <v>44743</v>
      </c>
      <c r="K501" s="4" t="n">
        <v>45308</v>
      </c>
      <c r="L501" s="3" t="n">
        <v>5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6164.383561643837</v>
      </c>
      <c r="R501" s="3" t="n">
        <v>278630.1369863014</v>
      </c>
      <c r="S501" s="3" t="n">
        <v>284794.5205479452</v>
      </c>
      <c r="T501" s="5">
        <f>IF(J501&lt;&gt;"",M501*N501/365/100*('Cashflow Projection'!$B$2-Investors!J501),0)</f>
        <v/>
      </c>
    </row>
    <row r="502">
      <c r="A502" s="3" t="inlineStr">
        <is>
          <t>ZERF01</t>
        </is>
      </c>
      <c r="B502" s="3" t="inlineStr">
        <is>
          <t>Hermanus Gerhardus (Gerhard)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HVN202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44727</v>
      </c>
      <c r="J502" s="4" t="n">
        <v>44770</v>
      </c>
      <c r="K502" s="4" t="n">
        <v>45327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8835.61643835617</v>
      </c>
      <c r="R502" s="3" t="n">
        <v>274684.9315068493</v>
      </c>
      <c r="S502" s="3" t="n">
        <v>283520.5479452055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45323</v>
      </c>
      <c r="L503" s="3" t="n">
        <v>6</v>
      </c>
      <c r="M503" s="3" t="n">
        <v>250000</v>
      </c>
      <c r="N503" s="3" t="n">
        <v>18</v>
      </c>
      <c r="O503" s="3" t="b">
        <v>1</v>
      </c>
      <c r="P503" s="3" t="b">
        <v>0</v>
      </c>
      <c r="Q503" s="3" t="n">
        <v>1541.095890410959</v>
      </c>
      <c r="R503" s="3" t="n">
        <v>71506.8493150685</v>
      </c>
      <c r="S503" s="3" t="n">
        <v>73047.94520547945</v>
      </c>
      <c r="T503" s="5">
        <f>IF(J503&lt;&gt;"",M503*N503/365/100*('Cashflow Projection'!$B$2-Investors!J503),0)</f>
        <v/>
      </c>
    </row>
    <row r="504">
      <c r="A504" s="3" t="inlineStr">
        <is>
          <t>ZLER01</t>
        </is>
      </c>
      <c r="B504" s="3" t="inlineStr">
        <is>
          <t>Lydia</t>
        </is>
      </c>
      <c r="C504" s="3" t="inlineStr">
        <is>
          <t>Kloppers</t>
        </is>
      </c>
      <c r="D504" s="3" t="inlineStr">
        <is>
          <t>Heron View</t>
        </is>
      </c>
      <c r="E504" s="3" t="inlineStr">
        <is>
          <t>HVN203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44757</v>
      </c>
      <c r="K504" s="4" t="n">
        <v>45336</v>
      </c>
      <c r="L504" s="3" t="n">
        <v>2</v>
      </c>
      <c r="M504" s="3" t="n">
        <v>750000</v>
      </c>
      <c r="N504" s="3" t="n">
        <v>18</v>
      </c>
      <c r="O504" s="3" t="b">
        <v>0</v>
      </c>
      <c r="P504" s="3" t="b">
        <v>0</v>
      </c>
      <c r="Q504" s="3" t="n">
        <v>5856.164383561649</v>
      </c>
      <c r="R504" s="3" t="n">
        <v>214150.6849315068</v>
      </c>
      <c r="S504" s="3" t="n">
        <v>220006.8493150685</v>
      </c>
      <c r="T504" s="5">
        <f>IF(J504&lt;&gt;"",M504*N504/365/100*('Cashflow Projection'!$B$2-Investors!J504),0)</f>
        <v/>
      </c>
    </row>
    <row r="505">
      <c r="A505" s="3" t="inlineStr">
        <is>
          <t>ZVAL03</t>
        </is>
      </c>
      <c r="B505" s="3" t="inlineStr">
        <is>
          <t>Marinda</t>
        </is>
      </c>
      <c r="C505" s="3" t="inlineStr">
        <is>
          <t>Valentin</t>
        </is>
      </c>
      <c r="D505" s="3" t="inlineStr">
        <is>
          <t>Heron View</t>
        </is>
      </c>
      <c r="E505" s="3" t="inlineStr">
        <is>
          <t>HVN204</t>
        </is>
      </c>
      <c r="F505" s="3" t="b">
        <v>1</v>
      </c>
      <c r="G505" s="3" t="b">
        <v>1</v>
      </c>
      <c r="H505" s="3" t="inlineStr">
        <is>
          <t>N</t>
        </is>
      </c>
      <c r="I505" s="4" t="n">
        <v>44719</v>
      </c>
      <c r="J505" s="4" t="n">
        <v>44763</v>
      </c>
      <c r="K505" s="4" t="n">
        <v>45314</v>
      </c>
      <c r="L505" s="3" t="n">
        <v>1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9041.095890410965</v>
      </c>
      <c r="R505" s="3" t="n">
        <v>271726.0273972603</v>
      </c>
      <c r="S505" s="3" t="n">
        <v>280767.1232876712</v>
      </c>
      <c r="T505" s="5">
        <f>IF(J505&lt;&gt;"",M505*N505/365/100*('Cashflow Projection'!$B$2-Investors!J505),0)</f>
        <v/>
      </c>
    </row>
    <row r="506">
      <c r="A506" s="3" t="inlineStr">
        <is>
          <t>ZDEL01</t>
        </is>
      </c>
      <c r="B506" s="3" t="inlineStr">
        <is>
          <t>Pieter</t>
        </is>
      </c>
      <c r="C506" s="3" t="inlineStr">
        <is>
          <t>Jansen van Vuuren</t>
        </is>
      </c>
      <c r="D506" s="3" t="inlineStr">
        <is>
          <t>Heron View</t>
        </is>
      </c>
      <c r="E506" s="3" t="inlineStr">
        <is>
          <t>HVN301</t>
        </is>
      </c>
      <c r="F506" s="3" t="b">
        <v>1</v>
      </c>
      <c r="G506" s="3" t="b">
        <v>1</v>
      </c>
      <c r="H506" s="3" t="inlineStr">
        <is>
          <t>N</t>
        </is>
      </c>
      <c r="I506" s="4" t="n">
        <v>44713</v>
      </c>
      <c r="J506" s="4" t="n">
        <v>44743</v>
      </c>
      <c r="K506" s="4" t="n">
        <v>45483</v>
      </c>
      <c r="L506" s="3" t="n">
        <v>7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6164.383561643837</v>
      </c>
      <c r="R506" s="3" t="n">
        <v>364931.5068493151</v>
      </c>
      <c r="S506" s="3" t="n">
        <v>371095.8904109589</v>
      </c>
      <c r="T506" s="5">
        <f>IF(J506&lt;&gt;"",M506*N506/365/100*('Cashflow Projection'!$B$2-Investors!J506),0)</f>
        <v/>
      </c>
    </row>
    <row r="507">
      <c r="A507" s="3" t="inlineStr">
        <is>
          <t>ZAMP01</t>
        </is>
      </c>
      <c r="B507" s="3" t="inlineStr">
        <is>
          <t>Andre</t>
        </is>
      </c>
      <c r="C507" s="3" t="inlineStr">
        <is>
          <t>De Villiers</t>
        </is>
      </c>
      <c r="D507" s="3" t="inlineStr">
        <is>
          <t>Heron View</t>
        </is>
      </c>
      <c r="E507" s="3" t="inlineStr">
        <is>
          <t>HVN302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44719</v>
      </c>
      <c r="J507" s="4" t="n">
        <v>44763</v>
      </c>
      <c r="K507" s="4" t="n">
        <v>45547</v>
      </c>
      <c r="L507" s="3" t="n">
        <v>1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9041.095890410965</v>
      </c>
      <c r="R507" s="3" t="n">
        <v>386630.1369863014</v>
      </c>
      <c r="S507" s="3" t="n">
        <v>395671.2328767123</v>
      </c>
      <c r="T507" s="5">
        <f>IF(J507&lt;&gt;"",M507*N507/365/100*('Cashflow Projection'!$B$2-Investors!J507),0)</f>
        <v/>
      </c>
    </row>
    <row r="508">
      <c r="A508" s="3" t="inlineStr">
        <is>
          <t>ZERF01</t>
        </is>
      </c>
      <c r="B508" s="3" t="inlineStr">
        <is>
          <t>Hermanus Gerhardus (Gerhard)</t>
        </is>
      </c>
      <c r="C508" s="3" t="inlineStr">
        <is>
          <t>Jansen van Vuuren</t>
        </is>
      </c>
      <c r="D508" s="3" t="inlineStr">
        <is>
          <t>Heron View</t>
        </is>
      </c>
      <c r="E508" s="3" t="inlineStr">
        <is>
          <t>HVN303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44727</v>
      </c>
      <c r="J508" s="4" t="n">
        <v>44777</v>
      </c>
      <c r="K508" s="4" t="n">
        <v>45547</v>
      </c>
      <c r="L508" s="3" t="n">
        <v>2</v>
      </c>
      <c r="M508" s="3" t="n">
        <v>1000000</v>
      </c>
      <c r="N508" s="3" t="n">
        <v>18</v>
      </c>
      <c r="O508" s="3" t="b">
        <v>0</v>
      </c>
      <c r="P508" s="3" t="b">
        <v>0</v>
      </c>
      <c r="Q508" s="3" t="n">
        <v>10356.16438356165</v>
      </c>
      <c r="R508" s="3" t="n">
        <v>379726.0273972603</v>
      </c>
      <c r="S508" s="3" t="n">
        <v>390082.1917808219</v>
      </c>
      <c r="T508" s="5">
        <f>IF(J508&lt;&gt;"",M508*N508/365/100*('Cashflow Projection'!$B$2-Investors!J508),0)</f>
        <v/>
      </c>
    </row>
    <row r="509">
      <c r="A509" s="3" t="inlineStr">
        <is>
          <t>ZBLO01</t>
        </is>
      </c>
      <c r="B509" s="3" t="inlineStr">
        <is>
          <t>Robert Errol</t>
        </is>
      </c>
      <c r="C509" s="3" t="inlineStr">
        <is>
          <t>Blows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44946</v>
      </c>
      <c r="J509" s="4" t="n">
        <v>45016</v>
      </c>
      <c r="K509" s="4" t="n">
        <v>45547</v>
      </c>
      <c r="L509" s="3" t="n">
        <v>4</v>
      </c>
      <c r="M509" s="3" t="n">
        <v>100000</v>
      </c>
      <c r="N509" s="3" t="n">
        <v>14</v>
      </c>
      <c r="O509" s="3" t="b">
        <v>0</v>
      </c>
      <c r="P509" s="3" t="b">
        <v>0</v>
      </c>
      <c r="Q509" s="3" t="n">
        <v>1910.273972602737</v>
      </c>
      <c r="R509" s="3" t="n">
        <v>20367.12328767123</v>
      </c>
      <c r="S509" s="3" t="n">
        <v>22277.39726027397</v>
      </c>
      <c r="T509" s="5">
        <f>IF(J509&lt;&gt;"",M509*N509/365/100*('Cashflow Projection'!$B$2-Investors!J509),0)</f>
        <v/>
      </c>
    </row>
    <row r="510">
      <c r="A510" s="3" t="inlineStr">
        <is>
          <t>ZDEL01</t>
        </is>
      </c>
      <c r="B510" s="3" t="inlineStr">
        <is>
          <t>Pieter</t>
        </is>
      </c>
      <c r="C510" s="3" t="inlineStr">
        <is>
          <t>Jansen van Vuuren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8</v>
      </c>
      <c r="M510" s="3" t="n">
        <v>265000</v>
      </c>
      <c r="N510" s="3" t="n">
        <v>18</v>
      </c>
      <c r="O510" s="3" t="b">
        <v>0</v>
      </c>
      <c r="P510" s="3" t="b">
        <v>0</v>
      </c>
      <c r="Q510" s="3" t="n">
        <v>1633.561643835617</v>
      </c>
      <c r="R510" s="3" t="n">
        <v>105070.6849315069</v>
      </c>
      <c r="S510" s="3" t="n">
        <v>106704.2465753425</v>
      </c>
      <c r="T510" s="5">
        <f>IF(J510&lt;&gt;"",M510*N510/365/100*('Cashflow Projection'!$B$2-Investors!J510),0)</f>
        <v/>
      </c>
    </row>
    <row r="511">
      <c r="A511" s="3" t="inlineStr">
        <is>
          <t>ZMAD01</t>
        </is>
      </c>
      <c r="B511" s="3" t="inlineStr">
        <is>
          <t>Esther</t>
        </is>
      </c>
      <c r="C511" s="3" t="inlineStr">
        <is>
          <t>Maduna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44713</v>
      </c>
      <c r="J511" s="4" t="n">
        <v>44743</v>
      </c>
      <c r="K511" s="4" t="n">
        <v>45547</v>
      </c>
      <c r="L511" s="3" t="n">
        <v>2</v>
      </c>
      <c r="M511" s="3" t="n">
        <v>147910.96</v>
      </c>
      <c r="N511" s="3" t="n">
        <v>14</v>
      </c>
      <c r="O511" s="3" t="b">
        <v>0</v>
      </c>
      <c r="P511" s="3" t="b">
        <v>0</v>
      </c>
      <c r="Q511" s="3" t="n">
        <v>911.7798904109592</v>
      </c>
      <c r="R511" s="3" t="n">
        <v>45613.3086509589</v>
      </c>
      <c r="S511" s="3" t="n">
        <v>46525.08854136986</v>
      </c>
      <c r="T511" s="5">
        <f>IF(J511&lt;&gt;"",M511*N511/365/100*('Cashflow Projection'!$B$2-Investors!J511),0)</f>
        <v/>
      </c>
    </row>
    <row r="512">
      <c r="A512" s="3" t="inlineStr">
        <is>
          <t>ZSCH01</t>
        </is>
      </c>
      <c r="B512" s="3" t="inlineStr">
        <is>
          <t>Inge</t>
        </is>
      </c>
      <c r="C512" s="3" t="inlineStr">
        <is>
          <t>Schubert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44763</v>
      </c>
      <c r="K512" s="4" t="n">
        <v>45547</v>
      </c>
      <c r="L512" s="3" t="n">
        <v>15</v>
      </c>
      <c r="M512" s="3" t="n">
        <v>400000</v>
      </c>
      <c r="N512" s="3" t="n">
        <v>18</v>
      </c>
      <c r="O512" s="3" t="b">
        <v>0</v>
      </c>
      <c r="P512" s="3" t="b">
        <v>0</v>
      </c>
      <c r="Q512" s="3" t="n">
        <v>3616.438356164381</v>
      </c>
      <c r="R512" s="3" t="n">
        <v>154652.0547945205</v>
      </c>
      <c r="S512" s="3" t="n">
        <v>158268.4931506849</v>
      </c>
      <c r="T512" s="5">
        <f>IF(J512&lt;&gt;"",M512*N512/365/100*('Cashflow Projection'!$B$2-Investors!J512),0)</f>
        <v/>
      </c>
    </row>
    <row r="513">
      <c r="A513" s="3" t="inlineStr">
        <is>
          <t>ZVDM01</t>
        </is>
      </c>
      <c r="B513" s="3" t="inlineStr">
        <is>
          <t>Paula</t>
        </is>
      </c>
      <c r="C513" s="3" t="inlineStr">
        <is>
          <t>van der Mescht</t>
        </is>
      </c>
      <c r="D513" s="3" t="inlineStr">
        <is>
          <t>Heron View</t>
        </is>
      </c>
      <c r="E513" s="3" t="inlineStr">
        <is>
          <t>HVN304</t>
        </is>
      </c>
      <c r="F513" s="3" t="b">
        <v>0</v>
      </c>
      <c r="G513" s="3" t="b">
        <v>0</v>
      </c>
      <c r="H513" s="3" t="inlineStr">
        <is>
          <t>N</t>
        </is>
      </c>
      <c r="I513" s="4" t="n">
        <v>44719</v>
      </c>
      <c r="J513" s="4" t="n">
        <v>44743</v>
      </c>
      <c r="K513" s="4" t="n">
        <v>45547</v>
      </c>
      <c r="L513" s="3" t="n">
        <v>4</v>
      </c>
      <c r="M513" s="3" t="n">
        <v>100000</v>
      </c>
      <c r="N513" s="3" t="n">
        <v>14</v>
      </c>
      <c r="O513" s="3" t="b">
        <v>0</v>
      </c>
      <c r="P513" s="3" t="b">
        <v>0</v>
      </c>
      <c r="Q513" s="3" t="n">
        <v>493.1506849315066</v>
      </c>
      <c r="R513" s="3" t="n">
        <v>30838.35616438356</v>
      </c>
      <c r="S513" s="3" t="n">
        <v>31331.50684931507</v>
      </c>
      <c r="T513" s="5">
        <f>IF(J513&lt;&gt;"",M513*N513/365/100*('Cashflow Projection'!$B$2-Investors!J513),0)</f>
        <v/>
      </c>
    </row>
    <row r="514">
      <c r="A514" s="3" t="inlineStr">
        <is>
          <t>ZALM01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44908</v>
      </c>
      <c r="J514" s="4" t="n">
        <v>44980</v>
      </c>
      <c r="K514" s="4" t="n">
        <v>45518</v>
      </c>
      <c r="L514" s="3" t="n">
        <v>7</v>
      </c>
      <c r="M514" s="3" t="n">
        <v>100000</v>
      </c>
      <c r="N514" s="3" t="n">
        <v>18</v>
      </c>
      <c r="O514" s="3" t="b">
        <v>0</v>
      </c>
      <c r="P514" s="3" t="b">
        <v>0</v>
      </c>
      <c r="Q514" s="3" t="n">
        <v>1939.041095890409</v>
      </c>
      <c r="R514" s="3" t="n">
        <v>26531.50684931507</v>
      </c>
      <c r="S514" s="3" t="n">
        <v>28470.54794520548</v>
      </c>
      <c r="T514" s="5">
        <f>IF(J514&lt;&gt;"",M514*N514/365/100*('Cashflow Projection'!$B$2-Investors!J514),0)</f>
        <v/>
      </c>
    </row>
    <row r="515">
      <c r="A515" s="3" t="inlineStr">
        <is>
          <t>ZCRO01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44978</v>
      </c>
      <c r="J515" s="4" t="n">
        <v>45072</v>
      </c>
      <c r="K515" s="4" t="n">
        <v>45518</v>
      </c>
      <c r="L515" s="3" t="n">
        <v>12</v>
      </c>
      <c r="M515" s="3" t="n">
        <v>120000</v>
      </c>
      <c r="N515" s="3" t="n">
        <v>18</v>
      </c>
      <c r="O515" s="3" t="b">
        <v>0</v>
      </c>
      <c r="P515" s="3" t="b">
        <v>0</v>
      </c>
      <c r="Q515" s="3" t="n">
        <v>3182.46575342466</v>
      </c>
      <c r="R515" s="3" t="n">
        <v>26393.42465753425</v>
      </c>
      <c r="S515" s="3" t="n">
        <v>29575.89041095891</v>
      </c>
      <c r="T515" s="5">
        <f>IF(J515&lt;&gt;"",M515*N515/365/100*('Cashflow Projection'!$B$2-Investors!J515),0)</f>
        <v/>
      </c>
    </row>
    <row r="516">
      <c r="A516" s="3" t="inlineStr">
        <is>
          <t>ZINT01</t>
        </is>
      </c>
      <c r="B516" s="3" t="inlineStr">
        <is>
          <t>Marc</t>
        </is>
      </c>
      <c r="C516" s="3" t="inlineStr">
        <is>
          <t>Lunau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44964</v>
      </c>
      <c r="J516" s="4" t="n">
        <v>45072</v>
      </c>
      <c r="K516" s="4" t="n">
        <v>45518</v>
      </c>
      <c r="L516" s="3" t="n">
        <v>13</v>
      </c>
      <c r="M516" s="3" t="n">
        <v>100000</v>
      </c>
      <c r="N516" s="3" t="n">
        <v>18</v>
      </c>
      <c r="O516" s="3" t="b">
        <v>0</v>
      </c>
      <c r="P516" s="3" t="b">
        <v>0</v>
      </c>
      <c r="Q516" s="3" t="n">
        <v>3035.61643835617</v>
      </c>
      <c r="R516" s="3" t="n">
        <v>21994.52054794521</v>
      </c>
      <c r="S516" s="3" t="n">
        <v>25030.13698630138</v>
      </c>
      <c r="T516" s="5">
        <f>IF(J516&lt;&gt;"",M516*N516/365/100*('Cashflow Projection'!$B$2-Investors!J516),0)</f>
        <v/>
      </c>
    </row>
    <row r="517">
      <c r="A517" s="3" t="inlineStr">
        <is>
          <t>ZJOH01</t>
        </is>
      </c>
      <c r="B517" s="3" t="inlineStr">
        <is>
          <t>Lisa-Marie Natalie</t>
        </is>
      </c>
      <c r="C517" s="3" t="inlineStr">
        <is>
          <t>Johns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44960</v>
      </c>
      <c r="J517" s="4" t="n">
        <v>45072</v>
      </c>
      <c r="K517" s="4" t="n">
        <v>45518</v>
      </c>
      <c r="L517" s="3" t="n">
        <v>7</v>
      </c>
      <c r="M517" s="3" t="n">
        <v>110000</v>
      </c>
      <c r="N517" s="3" t="n">
        <v>18</v>
      </c>
      <c r="O517" s="3" t="b">
        <v>0</v>
      </c>
      <c r="P517" s="3" t="b">
        <v>0</v>
      </c>
      <c r="Q517" s="3" t="n">
        <v>3459.72602739727</v>
      </c>
      <c r="R517" s="3" t="n">
        <v>24193.97260273973</v>
      </c>
      <c r="S517" s="3" t="n">
        <v>27653.698630137</v>
      </c>
      <c r="T517" s="5">
        <f>IF(J517&lt;&gt;"",M517*N517/365/100*('Cashflow Projection'!$B$2-Investors!J517),0)</f>
        <v/>
      </c>
    </row>
    <row r="518">
      <c r="A518" s="3" t="inlineStr">
        <is>
          <t>ZVOR01</t>
        </is>
      </c>
      <c r="B518" s="3" t="inlineStr">
        <is>
          <t xml:space="preserve">Sophia Maria Catharina </t>
        </is>
      </c>
      <c r="C518" s="3" t="inlineStr">
        <is>
          <t>Vorster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45030</v>
      </c>
      <c r="J518" s="4" t="n">
        <v>45129</v>
      </c>
      <c r="K518" s="4" t="n">
        <v>45518</v>
      </c>
      <c r="L518" s="3" t="n">
        <v>5</v>
      </c>
      <c r="M518" s="3" t="n">
        <v>238516.44</v>
      </c>
      <c r="N518" s="3" t="n">
        <v>14</v>
      </c>
      <c r="O518" s="3" t="b">
        <v>0</v>
      </c>
      <c r="P518" s="3" t="b">
        <v>0</v>
      </c>
      <c r="Q518" s="3" t="n">
        <v>6962.719638904126</v>
      </c>
      <c r="R518" s="3" t="n">
        <v>35587.95978739726</v>
      </c>
      <c r="S518" s="3" t="n">
        <v>42550.67942630139</v>
      </c>
      <c r="T518" s="5">
        <f>IF(J518&lt;&gt;"",M518*N518/365/100*('Cashflow Projection'!$B$2-Investors!J518),0)</f>
        <v/>
      </c>
    </row>
    <row r="519">
      <c r="A519" s="3" t="inlineStr">
        <is>
          <t>ZWAT01</t>
        </is>
      </c>
      <c r="B519" s="3" t="inlineStr">
        <is>
          <t>Peter Gregory</t>
        </is>
      </c>
      <c r="C519" s="3" t="inlineStr">
        <is>
          <t>Watts</t>
        </is>
      </c>
      <c r="D519" s="3" t="inlineStr">
        <is>
          <t>Heron View</t>
        </is>
      </c>
      <c r="E519" s="3" t="inlineStr">
        <is>
          <t>HVO101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44943</v>
      </c>
      <c r="J519" s="4" t="n">
        <v>45044</v>
      </c>
      <c r="K519" s="4" t="n">
        <v>45518</v>
      </c>
      <c r="L519" s="3" t="n">
        <v>13</v>
      </c>
      <c r="M519" s="3" t="n">
        <v>435021.99</v>
      </c>
      <c r="N519" s="3" t="n">
        <v>18</v>
      </c>
      <c r="O519" s="3" t="b">
        <v>0</v>
      </c>
      <c r="P519" s="3" t="b">
        <v>0</v>
      </c>
      <c r="Q519" s="3" t="n">
        <v>12162.73810397262</v>
      </c>
      <c r="R519" s="3" t="n">
        <v>101687.8799638356</v>
      </c>
      <c r="S519" s="3" t="n">
        <v>113850.6180678082</v>
      </c>
      <c r="T519" s="5">
        <f>IF(J519&lt;&gt;"",M519*N519/365/100*('Cashflow Projection'!$B$2-Investors!J519),0)</f>
        <v/>
      </c>
    </row>
    <row r="520">
      <c r="A520" s="3" t="inlineStr">
        <is>
          <t>ZALM01</t>
        </is>
      </c>
      <c r="B520" s="3" t="inlineStr">
        <is>
          <t>Marc</t>
        </is>
      </c>
      <c r="C520" s="3" t="inlineStr">
        <is>
          <t>Lunau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44908</v>
      </c>
      <c r="J520" s="4" t="n">
        <v>44980</v>
      </c>
      <c r="K520" s="4" t="n">
        <v>45518</v>
      </c>
      <c r="L520" s="3" t="n">
        <v>8</v>
      </c>
      <c r="M520" s="3" t="n">
        <v>100000</v>
      </c>
      <c r="N520" s="3" t="n">
        <v>18</v>
      </c>
      <c r="O520" s="3" t="b">
        <v>0</v>
      </c>
      <c r="P520" s="3" t="b">
        <v>0</v>
      </c>
      <c r="Q520" s="3" t="n">
        <v>1939.041095890409</v>
      </c>
      <c r="R520" s="3" t="n">
        <v>26531.50684931507</v>
      </c>
      <c r="S520" s="3" t="n">
        <v>28470.54794520548</v>
      </c>
      <c r="T520" s="5">
        <f>IF(J520&lt;&gt;"",M520*N520/365/100*('Cashflow Projection'!$B$2-Investors!J520),0)</f>
        <v/>
      </c>
    </row>
    <row r="521">
      <c r="A521" s="3" t="inlineStr">
        <is>
          <t>ZKFT01</t>
        </is>
      </c>
      <c r="B521" s="3" t="inlineStr">
        <is>
          <t>Koovarjee Family Trust</t>
        </is>
      </c>
      <c r="C521" s="3" t="inlineStr">
        <is>
          <t>Koovarjee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44943</v>
      </c>
      <c r="J521" s="4" t="n">
        <v>45016</v>
      </c>
      <c r="K521" s="4" t="n">
        <v>45518</v>
      </c>
      <c r="L521" s="3" t="n">
        <v>2</v>
      </c>
      <c r="M521" s="3" t="n">
        <v>250000</v>
      </c>
      <c r="N521" s="3" t="n">
        <v>14</v>
      </c>
      <c r="O521" s="3" t="b">
        <v>0</v>
      </c>
      <c r="P521" s="3" t="b">
        <v>0</v>
      </c>
      <c r="Q521" s="3" t="n">
        <v>4976.027397260279</v>
      </c>
      <c r="R521" s="3" t="n">
        <v>48136.98630136986</v>
      </c>
      <c r="S521" s="3" t="n">
        <v>53113.01369863014</v>
      </c>
      <c r="T521" s="5">
        <f>IF(J521&lt;&gt;"",M521*N521/365/100*('Cashflow Projection'!$B$2-Investors!J521),0)</f>
        <v/>
      </c>
    </row>
    <row r="522">
      <c r="A522" s="3" t="inlineStr">
        <is>
          <t>ZPED01</t>
        </is>
      </c>
      <c r="B522" s="3" t="inlineStr">
        <is>
          <t>Wendy</t>
        </is>
      </c>
      <c r="C522" s="3" t="inlineStr">
        <is>
          <t>Pedersen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44964</v>
      </c>
      <c r="J522" s="4" t="n">
        <v>45072</v>
      </c>
      <c r="K522" s="4" t="n">
        <v>45518</v>
      </c>
      <c r="L522" s="3" t="n">
        <v>3</v>
      </c>
      <c r="M522" s="3" t="n">
        <v>131234.94</v>
      </c>
      <c r="N522" s="3" t="n">
        <v>18</v>
      </c>
      <c r="O522" s="3" t="b">
        <v>0</v>
      </c>
      <c r="P522" s="3" t="b">
        <v>0</v>
      </c>
      <c r="Q522" s="3" t="n">
        <v>3983.789411506857</v>
      </c>
      <c r="R522" s="3" t="n">
        <v>28864.49584438356</v>
      </c>
      <c r="S522" s="3" t="n">
        <v>32848.28525589042</v>
      </c>
      <c r="T522" s="5">
        <f>IF(J522&lt;&gt;"",M522*N522/365/100*('Cashflow Projection'!$B$2-Investors!J522),0)</f>
        <v/>
      </c>
    </row>
    <row r="523">
      <c r="A523" s="3" t="inlineStr">
        <is>
          <t>ZRIB01</t>
        </is>
      </c>
      <c r="B523" s="3" t="inlineStr">
        <is>
          <t>Paulo Sergio Da Silva</t>
        </is>
      </c>
      <c r="C523" s="3" t="inlineStr">
        <is>
          <t>Ribeiro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44916</v>
      </c>
      <c r="J523" s="4" t="n">
        <v>45008</v>
      </c>
      <c r="K523" s="4" t="n">
        <v>45518</v>
      </c>
      <c r="L523" s="3" t="n">
        <v>2</v>
      </c>
      <c r="M523" s="3" t="n">
        <v>186816.78</v>
      </c>
      <c r="N523" s="3" t="n">
        <v>14</v>
      </c>
      <c r="O523" s="3" t="b">
        <v>0</v>
      </c>
      <c r="P523" s="3" t="b">
        <v>0</v>
      </c>
      <c r="Q523" s="3" t="n">
        <v>4656.344263150683</v>
      </c>
      <c r="R523" s="3" t="n">
        <v>36544.43312876712</v>
      </c>
      <c r="S523" s="3" t="n">
        <v>41200.77739191781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HVO102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44944</v>
      </c>
      <c r="J524" s="4" t="n">
        <v>45016</v>
      </c>
      <c r="K524" s="4" t="n">
        <v>45518</v>
      </c>
      <c r="L524" s="3" t="n">
        <v>9</v>
      </c>
      <c r="M524" s="3" t="n">
        <v>429243.84</v>
      </c>
      <c r="N524" s="3" t="n">
        <v>18</v>
      </c>
      <c r="O524" s="3" t="b">
        <v>0</v>
      </c>
      <c r="P524" s="3" t="b">
        <v>0</v>
      </c>
      <c r="Q524" s="3" t="n">
        <v>8429.055406027388</v>
      </c>
      <c r="R524" s="3" t="n">
        <v>106264.3106367123</v>
      </c>
      <c r="S524" s="3" t="n">
        <v>114693.3660427397</v>
      </c>
      <c r="T524" s="5">
        <f>IF(J524&lt;&gt;"",M524*N524/365/100*('Cashflow Projection'!$B$2-Investors!J524),0)</f>
        <v/>
      </c>
    </row>
    <row r="525">
      <c r="A525" s="3" t="inlineStr">
        <is>
          <t>ZMOO02</t>
        </is>
      </c>
      <c r="B525" s="3" t="inlineStr">
        <is>
          <t>Chreeson Loganathan</t>
        </is>
      </c>
      <c r="C525" s="3" t="inlineStr">
        <is>
          <t>Moodley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45016</v>
      </c>
      <c r="K525" s="4" t="n">
        <v>45518</v>
      </c>
      <c r="L525" s="3" t="n">
        <v>3</v>
      </c>
      <c r="M525" s="3" t="n">
        <v>602626.71</v>
      </c>
      <c r="N525" s="3" t="n">
        <v>18</v>
      </c>
      <c r="O525" s="3" t="b">
        <v>0</v>
      </c>
      <c r="P525" s="3" t="b">
        <v>0</v>
      </c>
      <c r="Q525" s="3" t="n">
        <v>10867.91868102739</v>
      </c>
      <c r="R525" s="3" t="n">
        <v>149187.2589468493</v>
      </c>
      <c r="S525" s="3" t="n">
        <v>160055.1776278767</v>
      </c>
      <c r="T525" s="5">
        <f>IF(J525&lt;&gt;"",M525*N525/365/100*('Cashflow Projection'!$B$2-Investors!J525),0)</f>
        <v/>
      </c>
    </row>
    <row r="526">
      <c r="A526" s="3" t="inlineStr">
        <is>
          <t>ZNUN01</t>
        </is>
      </c>
      <c r="B526" s="3" t="inlineStr">
        <is>
          <t>Francisco Antonio</t>
        </is>
      </c>
      <c r="C526" s="3" t="inlineStr">
        <is>
          <t>Nunes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45044</v>
      </c>
      <c r="K526" s="4" t="n">
        <v>45518</v>
      </c>
      <c r="L526" s="3" t="n">
        <v>8</v>
      </c>
      <c r="M526" s="3" t="n">
        <v>278815.07</v>
      </c>
      <c r="N526" s="3" t="n">
        <v>18</v>
      </c>
      <c r="O526" s="3" t="b">
        <v>0</v>
      </c>
      <c r="P526" s="3" t="b">
        <v>0</v>
      </c>
      <c r="Q526" s="3" t="n">
        <v>7274.017819383572</v>
      </c>
      <c r="R526" s="3" t="n">
        <v>65173.97745863014</v>
      </c>
      <c r="S526" s="3" t="n">
        <v>72447.99527801371</v>
      </c>
      <c r="T526" s="5">
        <f>IF(J526&lt;&gt;"",M526*N526/365/100*('Cashflow Projection'!$B$2-Investors!J526),0)</f>
        <v/>
      </c>
    </row>
    <row r="527">
      <c r="A527" s="3" t="inlineStr">
        <is>
          <t>ZRIT01</t>
        </is>
      </c>
      <c r="B527" s="3" t="inlineStr">
        <is>
          <t>Dennis</t>
        </is>
      </c>
      <c r="C527" s="3" t="inlineStr">
        <is>
          <t>Ritter</t>
        </is>
      </c>
      <c r="D527" s="3" t="inlineStr">
        <is>
          <t>Heron View</t>
        </is>
      </c>
      <c r="E527" s="3" t="inlineStr">
        <is>
          <t>HVO103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44946</v>
      </c>
      <c r="J527" s="4" t="n">
        <v>45016</v>
      </c>
      <c r="K527" s="4" t="n">
        <v>45518</v>
      </c>
      <c r="L527" s="3" t="n">
        <v>10</v>
      </c>
      <c r="M527" s="3" t="n">
        <v>237315.07</v>
      </c>
      <c r="N527" s="3" t="n">
        <v>18</v>
      </c>
      <c r="O527" s="3" t="b">
        <v>0</v>
      </c>
      <c r="P527" s="3" t="b">
        <v>0</v>
      </c>
      <c r="Q527" s="3" t="n">
        <v>4533.368015273972</v>
      </c>
      <c r="R527" s="3" t="n">
        <v>58750.10883616439</v>
      </c>
      <c r="S527" s="3" t="n">
        <v>63283.47685143835</v>
      </c>
      <c r="T527" s="5">
        <f>IF(J527&lt;&gt;"",M527*N527/365/100*('Cashflow Projection'!$B$2-Investors!J527),0)</f>
        <v/>
      </c>
    </row>
    <row r="528">
      <c r="A528" s="3" t="inlineStr">
        <is>
          <t>ZLEW01</t>
        </is>
      </c>
      <c r="B528" s="3" t="inlineStr">
        <is>
          <t>Martina Christina</t>
        </is>
      </c>
      <c r="C528" s="3" t="inlineStr">
        <is>
          <t>Lewis</t>
        </is>
      </c>
      <c r="D528" s="3" t="inlineStr">
        <is>
          <t>Heron View</t>
        </is>
      </c>
      <c r="E528" s="3" t="inlineStr">
        <is>
          <t>HVO104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44916</v>
      </c>
      <c r="J528" s="4" t="n">
        <v>45016</v>
      </c>
      <c r="K528" s="4" t="n">
        <v>45518</v>
      </c>
      <c r="L528" s="3" t="n">
        <v>10</v>
      </c>
      <c r="M528" s="3" t="n">
        <v>1108630.14</v>
      </c>
      <c r="N528" s="3" t="n">
        <v>18</v>
      </c>
      <c r="O528" s="3" t="b">
        <v>0</v>
      </c>
      <c r="P528" s="3" t="b">
        <v>0</v>
      </c>
      <c r="Q528" s="3" t="n">
        <v>30062.10085109586</v>
      </c>
      <c r="R528" s="3" t="n">
        <v>274454.2998641096</v>
      </c>
      <c r="S528" s="3" t="n">
        <v>304516.4007152055</v>
      </c>
      <c r="T528" s="5">
        <f>IF(J528&lt;&gt;"",M528*N528/365/100*('Cashflow Projection'!$B$2-Investors!J528),0)</f>
        <v/>
      </c>
    </row>
    <row r="529">
      <c r="A529" s="3" t="inlineStr">
        <is>
          <t>ZDEL01</t>
        </is>
      </c>
      <c r="B529" s="3" t="inlineStr">
        <is>
          <t>Pieter</t>
        </is>
      </c>
      <c r="C529" s="3" t="inlineStr">
        <is>
          <t>Jansen van Vuuren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44950</v>
      </c>
      <c r="J529" s="4" t="n">
        <v>45016</v>
      </c>
      <c r="K529" s="4" t="n">
        <v>45518</v>
      </c>
      <c r="L529" s="3" t="n">
        <v>9</v>
      </c>
      <c r="M529" s="3" t="n">
        <v>291044.52</v>
      </c>
      <c r="N529" s="3" t="n">
        <v>18</v>
      </c>
      <c r="O529" s="3" t="b">
        <v>0</v>
      </c>
      <c r="P529" s="3" t="b">
        <v>0</v>
      </c>
      <c r="Q529" s="3" t="n">
        <v>5248.768638082198</v>
      </c>
      <c r="R529" s="3" t="n">
        <v>72051.45980054795</v>
      </c>
      <c r="S529" s="3" t="n">
        <v>77300.22843863015</v>
      </c>
      <c r="T529" s="5">
        <f>IF(J529&lt;&gt;"",M529*N529/365/100*('Cashflow Projection'!$B$2-Investors!J529),0)</f>
        <v/>
      </c>
    </row>
    <row r="530">
      <c r="A530" s="3" t="inlineStr">
        <is>
          <t>ZDIC01</t>
        </is>
      </c>
      <c r="B530" s="3" t="inlineStr">
        <is>
          <t>Grant Allan</t>
        </is>
      </c>
      <c r="C530" s="3" t="inlineStr">
        <is>
          <t>Dickinson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44952</v>
      </c>
      <c r="J530" s="4" t="n">
        <v>45044</v>
      </c>
      <c r="K530" s="4" t="n">
        <v>45518</v>
      </c>
      <c r="L530" s="3" t="n">
        <v>12</v>
      </c>
      <c r="M530" s="3" t="n">
        <v>566390.41</v>
      </c>
      <c r="N530" s="3" t="n">
        <v>18</v>
      </c>
      <c r="O530" s="3" t="b">
        <v>0</v>
      </c>
      <c r="P530" s="3" t="b">
        <v>0</v>
      </c>
      <c r="Q530" s="3" t="n">
        <v>14473.99054595888</v>
      </c>
      <c r="R530" s="3" t="n">
        <v>132395.698030685</v>
      </c>
      <c r="S530" s="3" t="n">
        <v>146869.6885766438</v>
      </c>
      <c r="T530" s="5">
        <f>IF(J530&lt;&gt;"",M530*N530/365/100*('Cashflow Projection'!$B$2-Investors!J530),0)</f>
        <v/>
      </c>
    </row>
    <row r="531">
      <c r="A531" s="3" t="inlineStr">
        <is>
          <t>ZHUT01</t>
        </is>
      </c>
      <c r="B531" s="3" t="inlineStr">
        <is>
          <t>Tracy Jane</t>
        </is>
      </c>
      <c r="C531" s="3" t="inlineStr">
        <is>
          <t>Hutchings</t>
        </is>
      </c>
      <c r="D531" s="3" t="inlineStr">
        <is>
          <t>Heron View</t>
        </is>
      </c>
      <c r="E531" s="3" t="inlineStr">
        <is>
          <t>HVO105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44914</v>
      </c>
      <c r="J531" s="4" t="n">
        <v>45008</v>
      </c>
      <c r="K531" s="4" t="n">
        <v>45518</v>
      </c>
      <c r="L531" s="3" t="n">
        <v>8</v>
      </c>
      <c r="M531" s="3" t="n">
        <v>250000</v>
      </c>
      <c r="N531" s="3" t="n">
        <v>16</v>
      </c>
      <c r="O531" s="3" t="b">
        <v>0</v>
      </c>
      <c r="P531" s="3" t="b">
        <v>0</v>
      </c>
      <c r="Q531" s="3" t="n">
        <v>6364.726027397265</v>
      </c>
      <c r="R531" s="3" t="n">
        <v>55890.41095890411</v>
      </c>
      <c r="S531" s="3" t="n">
        <v>62255.13698630138</v>
      </c>
      <c r="T531" s="5">
        <f>IF(J531&lt;&gt;"",M531*N531/365/100*('Cashflow Projection'!$B$2-Investors!J531),0)</f>
        <v/>
      </c>
    </row>
    <row r="532">
      <c r="A532" s="3" t="inlineStr">
        <is>
          <t>ZCRO01</t>
        </is>
      </c>
      <c r="B532" s="3" t="inlineStr">
        <is>
          <t>Marc</t>
        </is>
      </c>
      <c r="C532" s="3" t="inlineStr">
        <is>
          <t>Lunau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44938</v>
      </c>
      <c r="J532" s="4" t="n">
        <v>45044</v>
      </c>
      <c r="K532" s="4" t="n">
        <v>45518</v>
      </c>
      <c r="L532" s="3" t="n">
        <v>10</v>
      </c>
      <c r="M532" s="3" t="n">
        <v>100000</v>
      </c>
      <c r="N532" s="3" t="n">
        <v>18</v>
      </c>
      <c r="O532" s="3" t="b">
        <v>0</v>
      </c>
      <c r="P532" s="3" t="b">
        <v>0</v>
      </c>
      <c r="Q532" s="3" t="n">
        <v>2929.452054794523</v>
      </c>
      <c r="R532" s="3" t="n">
        <v>23375.34246575342</v>
      </c>
      <c r="S532" s="3" t="n">
        <v>26304.79452054795</v>
      </c>
      <c r="T532" s="5">
        <f>IF(J532&lt;&gt;"",M532*N532/365/100*('Cashflow Projection'!$B$2-Investors!J532),0)</f>
        <v/>
      </c>
    </row>
    <row r="533">
      <c r="A533" s="3" t="inlineStr">
        <is>
          <t>ZJOH01</t>
        </is>
      </c>
      <c r="B533" s="3" t="inlineStr">
        <is>
          <t>Lisa-Marie Natalie</t>
        </is>
      </c>
      <c r="C533" s="3" t="inlineStr">
        <is>
          <t>Johns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44960</v>
      </c>
      <c r="J533" s="4" t="n">
        <v>45072</v>
      </c>
      <c r="K533" s="4" t="n">
        <v>45518</v>
      </c>
      <c r="L533" s="3" t="n">
        <v>8</v>
      </c>
      <c r="M533" s="3" t="n">
        <v>110000</v>
      </c>
      <c r="N533" s="3" t="n">
        <v>18</v>
      </c>
      <c r="O533" s="3" t="b">
        <v>0</v>
      </c>
      <c r="P533" s="3" t="b">
        <v>0</v>
      </c>
      <c r="Q533" s="3" t="n">
        <v>3459.72602739727</v>
      </c>
      <c r="R533" s="3" t="n">
        <v>24193.97260273973</v>
      </c>
      <c r="S533" s="3" t="n">
        <v>27653.698630137</v>
      </c>
      <c r="T533" s="5">
        <f>IF(J533&lt;&gt;"",M533*N533/365/100*('Cashflow Projection'!$B$2-Investors!J533),0)</f>
        <v/>
      </c>
    </row>
    <row r="534">
      <c r="A534" s="3" t="inlineStr">
        <is>
          <t>ZMAT01</t>
        </is>
      </c>
      <c r="B534" s="3" t="inlineStr">
        <is>
          <t>Natalie</t>
        </is>
      </c>
      <c r="C534" s="3" t="inlineStr">
        <is>
          <t>Matthews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44958</v>
      </c>
      <c r="J534" s="4" t="n">
        <v>45072</v>
      </c>
      <c r="K534" s="4" t="n">
        <v>45518</v>
      </c>
      <c r="L534" s="3" t="n">
        <v>6</v>
      </c>
      <c r="M534" s="3" t="n">
        <v>256652.05</v>
      </c>
      <c r="N534" s="3" t="n">
        <v>14</v>
      </c>
      <c r="O534" s="3" t="b">
        <v>0</v>
      </c>
      <c r="P534" s="3" t="b">
        <v>0</v>
      </c>
      <c r="Q534" s="3" t="n">
        <v>8212.865600000019</v>
      </c>
      <c r="R534" s="3" t="n">
        <v>43905.07945753424</v>
      </c>
      <c r="S534" s="3" t="n">
        <v>52117.94505753426</v>
      </c>
      <c r="T534" s="5">
        <f>IF(J534&lt;&gt;"",M534*N534/365/100*('Cashflow Projection'!$B$2-Investors!J534),0)</f>
        <v/>
      </c>
    </row>
    <row r="535">
      <c r="A535" s="3" t="inlineStr">
        <is>
          <t>ZTHA01</t>
        </is>
      </c>
      <c r="B535" s="3" t="inlineStr">
        <is>
          <t>Gerald Adriaan Odendal</t>
        </is>
      </c>
      <c r="C535" s="3" t="inlineStr">
        <is>
          <t>Matthee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44942</v>
      </c>
      <c r="J535" s="4" t="n">
        <v>45016</v>
      </c>
      <c r="K535" s="4" t="n">
        <v>45518</v>
      </c>
      <c r="L535" s="3" t="n">
        <v>4</v>
      </c>
      <c r="M535" s="3" t="n">
        <v>229795.89</v>
      </c>
      <c r="N535" s="3" t="n">
        <v>16</v>
      </c>
      <c r="O535" s="3" t="b">
        <v>0</v>
      </c>
      <c r="P535" s="3" t="b">
        <v>0</v>
      </c>
      <c r="Q535" s="3" t="n">
        <v>4635.266411301377</v>
      </c>
      <c r="R535" s="3" t="n">
        <v>50567.68735561644</v>
      </c>
      <c r="S535" s="3" t="n">
        <v>55202.95376691781</v>
      </c>
      <c r="T535" s="5">
        <f>IF(J535&lt;&gt;"",M535*N535/365/100*('Cashflow Projection'!$B$2-Investors!J535),0)</f>
        <v/>
      </c>
    </row>
    <row r="536">
      <c r="A536" s="3" t="inlineStr">
        <is>
          <t>ZVAN05</t>
        </is>
      </c>
      <c r="B536" s="3" t="inlineStr">
        <is>
          <t>Hermanus</t>
        </is>
      </c>
      <c r="C536" s="3" t="inlineStr">
        <is>
          <t>van der Sandt</t>
        </is>
      </c>
      <c r="D536" s="3" t="inlineStr">
        <is>
          <t>Heron View</t>
        </is>
      </c>
      <c r="E536" s="3" t="inlineStr">
        <is>
          <t>HVO201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44992</v>
      </c>
      <c r="J536" s="4" t="n">
        <v>45107</v>
      </c>
      <c r="K536" s="4" t="n">
        <v>45518</v>
      </c>
      <c r="L536" s="3" t="n">
        <v>8</v>
      </c>
      <c r="M536" s="3" t="n">
        <v>350000</v>
      </c>
      <c r="N536" s="3" t="n">
        <v>18</v>
      </c>
      <c r="O536" s="3" t="b">
        <v>0</v>
      </c>
      <c r="P536" s="3" t="b">
        <v>0</v>
      </c>
      <c r="Q536" s="3" t="n">
        <v>11607.53424657535</v>
      </c>
      <c r="R536" s="3" t="n">
        <v>70939.72602739726</v>
      </c>
      <c r="S536" s="3" t="n">
        <v>82547.26027397261</v>
      </c>
      <c r="T536" s="5">
        <f>IF(J536&lt;&gt;"",M536*N536/365/100*('Cashflow Projection'!$B$2-Investors!J536),0)</f>
        <v/>
      </c>
    </row>
    <row r="537">
      <c r="A537" s="3" t="inlineStr">
        <is>
          <t>ZDEL01</t>
        </is>
      </c>
      <c r="B537" s="3" t="inlineStr">
        <is>
          <t>Pieter</t>
        </is>
      </c>
      <c r="C537" s="3" t="inlineStr">
        <is>
          <t>Jansen van Vuuren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44952</v>
      </c>
      <c r="J537" s="4" t="n">
        <v>45044</v>
      </c>
      <c r="K537" s="4" t="n">
        <v>45518</v>
      </c>
      <c r="L537" s="3" t="n">
        <v>10</v>
      </c>
      <c r="M537" s="3" t="n">
        <v>170585.96</v>
      </c>
      <c r="N537" s="3" t="n">
        <v>18</v>
      </c>
      <c r="O537" s="3" t="b">
        <v>0</v>
      </c>
      <c r="P537" s="3" t="b">
        <v>0</v>
      </c>
      <c r="Q537" s="3" t="n">
        <v>4359.289155890412</v>
      </c>
      <c r="R537" s="3" t="n">
        <v>39875.05234849315</v>
      </c>
      <c r="S537" s="3" t="n">
        <v>44234.34150438356</v>
      </c>
      <c r="T537" s="5">
        <f>IF(J537&lt;&gt;"",M537*N537/365/100*('Cashflow Projection'!$B$2-Investors!J537),0)</f>
        <v/>
      </c>
    </row>
    <row r="538">
      <c r="A538" s="3" t="inlineStr">
        <is>
          <t>ZHEI01</t>
        </is>
      </c>
      <c r="B538" s="3" t="inlineStr">
        <is>
          <t>Dieter Raimund</t>
        </is>
      </c>
      <c r="C538" s="3" t="inlineStr">
        <is>
          <t>Heinze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44960</v>
      </c>
      <c r="J538" s="4" t="n">
        <v>45072</v>
      </c>
      <c r="K538" s="4" t="n">
        <v>45518</v>
      </c>
      <c r="L538" s="3" t="n">
        <v>11</v>
      </c>
      <c r="M538" s="3" t="n">
        <v>258587.14</v>
      </c>
      <c r="N538" s="3" t="n">
        <v>18</v>
      </c>
      <c r="O538" s="3" t="b">
        <v>0</v>
      </c>
      <c r="P538" s="3" t="b">
        <v>0</v>
      </c>
      <c r="Q538" s="3" t="n">
        <v>8133.096896438373</v>
      </c>
      <c r="R538" s="3" t="n">
        <v>56875.00164164384</v>
      </c>
      <c r="S538" s="3" t="n">
        <v>65008.09853808222</v>
      </c>
      <c r="T538" s="5">
        <f>IF(J538&lt;&gt;"",M538*N538/365/100*('Cashflow Projection'!$B$2-Investors!J538),0)</f>
        <v/>
      </c>
    </row>
    <row r="539">
      <c r="A539" s="3" t="inlineStr">
        <is>
          <t>ZLOU03</t>
        </is>
      </c>
      <c r="B539" s="3" t="inlineStr">
        <is>
          <t>Peter Arnold</t>
        </is>
      </c>
      <c r="C539" s="3" t="inlineStr">
        <is>
          <t>Louwrens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44952</v>
      </c>
      <c r="J539" s="4" t="n">
        <v>45044</v>
      </c>
      <c r="K539" s="4" t="n">
        <v>45518</v>
      </c>
      <c r="L539" s="3" t="n">
        <v>2</v>
      </c>
      <c r="M539" s="3" t="n">
        <v>500000</v>
      </c>
      <c r="N539" s="3" t="n">
        <v>16</v>
      </c>
      <c r="O539" s="3" t="b">
        <v>0</v>
      </c>
      <c r="P539" s="3" t="b">
        <v>0</v>
      </c>
      <c r="Q539" s="3" t="n">
        <v>12777.397260274</v>
      </c>
      <c r="R539" s="3" t="n">
        <v>103890.4109589041</v>
      </c>
      <c r="S539" s="3" t="n">
        <v>116667.8082191781</v>
      </c>
      <c r="T539" s="5">
        <f>IF(J539&lt;&gt;"",M539*N539/365/100*('Cashflow Projection'!$B$2-Investors!J539),0)</f>
        <v/>
      </c>
    </row>
    <row r="540">
      <c r="A540" s="3" t="inlineStr">
        <is>
          <t>ZWAL01</t>
        </is>
      </c>
      <c r="B540" s="3" t="inlineStr">
        <is>
          <t>Benedict Joseph</t>
        </is>
      </c>
      <c r="C540" s="3" t="inlineStr">
        <is>
          <t>Walters</t>
        </is>
      </c>
      <c r="D540" s="3" t="inlineStr">
        <is>
          <t>Heron View</t>
        </is>
      </c>
      <c r="E540" s="3" t="inlineStr">
        <is>
          <t>HVO202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44946</v>
      </c>
      <c r="J540" s="4" t="n">
        <v>45016</v>
      </c>
      <c r="K540" s="4" t="n">
        <v>45518</v>
      </c>
      <c r="L540" s="3" t="n">
        <v>2</v>
      </c>
      <c r="M540" s="3" t="n">
        <v>187515.41</v>
      </c>
      <c r="N540" s="3" t="n">
        <v>14</v>
      </c>
      <c r="O540" s="3" t="b">
        <v>0</v>
      </c>
      <c r="P540" s="3" t="b">
        <v>0</v>
      </c>
      <c r="Q540" s="3" t="n">
        <v>3582.058071849312</v>
      </c>
      <c r="R540" s="3" t="n">
        <v>36105.70688986302</v>
      </c>
      <c r="S540" s="3" t="n">
        <v>39687.76496171234</v>
      </c>
      <c r="T540" s="5">
        <f>IF(J540&lt;&gt;"",M540*N540/365/100*('Cashflow Projection'!$B$2-Investors!J540),0)</f>
        <v/>
      </c>
    </row>
    <row r="541">
      <c r="A541" s="3" t="inlineStr">
        <is>
          <t>ZCRO01</t>
        </is>
      </c>
      <c r="B541" s="3" t="inlineStr">
        <is>
          <t>Marc</t>
        </is>
      </c>
      <c r="C541" s="3" t="inlineStr">
        <is>
          <t>Lunau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44965</v>
      </c>
      <c r="J541" s="4" t="n">
        <v>45072</v>
      </c>
      <c r="K541" s="4" t="n">
        <v>45518</v>
      </c>
      <c r="L541" s="3" t="n">
        <v>11</v>
      </c>
      <c r="M541" s="3" t="n">
        <v>110000</v>
      </c>
      <c r="N541" s="3" t="n">
        <v>18</v>
      </c>
      <c r="O541" s="3" t="b">
        <v>0</v>
      </c>
      <c r="P541" s="3" t="b">
        <v>0</v>
      </c>
      <c r="Q541" s="3" t="n">
        <v>3309.041095890419</v>
      </c>
      <c r="R541" s="3" t="n">
        <v>24193.97260273973</v>
      </c>
      <c r="S541" s="3" t="n">
        <v>27503.01369863014</v>
      </c>
      <c r="T541" s="5">
        <f>IF(J541&lt;&gt;"",M541*N541/365/100*('Cashflow Projection'!$B$2-Investors!J541),0)</f>
        <v/>
      </c>
    </row>
    <row r="542">
      <c r="A542" s="3" t="inlineStr">
        <is>
          <t>ZKRU01</t>
        </is>
      </c>
      <c r="B542" s="3" t="inlineStr">
        <is>
          <t>Jurgen</t>
        </is>
      </c>
      <c r="C542" s="3" t="inlineStr">
        <is>
          <t>Kruger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7</v>
      </c>
      <c r="M542" s="3" t="n">
        <v>819398.7</v>
      </c>
      <c r="N542" s="3" t="n">
        <v>18</v>
      </c>
      <c r="O542" s="3" t="b">
        <v>0</v>
      </c>
      <c r="P542" s="3" t="b">
        <v>0</v>
      </c>
      <c r="Q542" s="3" t="n">
        <v>24873.80163287676</v>
      </c>
      <c r="R542" s="3" t="n">
        <v>180222.8154410959</v>
      </c>
      <c r="S542" s="3" t="n">
        <v>205096.6170739727</v>
      </c>
      <c r="T542" s="5">
        <f>IF(J542&lt;&gt;"",M542*N542/365/100*('Cashflow Projection'!$B$2-Investors!J542),0)</f>
        <v/>
      </c>
    </row>
    <row r="543">
      <c r="A543" s="3" t="inlineStr">
        <is>
          <t>ZVAL01</t>
        </is>
      </c>
      <c r="B543" s="3" t="inlineStr">
        <is>
          <t>Manoj</t>
        </is>
      </c>
      <c r="C543" s="3" t="inlineStr">
        <is>
          <t>Vallabh</t>
        </is>
      </c>
      <c r="D543" s="3" t="inlineStr">
        <is>
          <t>Heron View</t>
        </is>
      </c>
      <c r="E543" s="3" t="inlineStr">
        <is>
          <t>HVO203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45012</v>
      </c>
      <c r="J543" s="4" t="n">
        <v>45129</v>
      </c>
      <c r="K543" s="4" t="n">
        <v>45518</v>
      </c>
      <c r="L543" s="3" t="n">
        <v>2</v>
      </c>
      <c r="M543" s="3" t="n">
        <v>192071.92</v>
      </c>
      <c r="N543" s="3" t="n">
        <v>14</v>
      </c>
      <c r="O543" s="3" t="b">
        <v>0</v>
      </c>
      <c r="P543" s="3" t="b">
        <v>0</v>
      </c>
      <c r="Q543" s="3" t="n">
        <v>6590.961090410965</v>
      </c>
      <c r="R543" s="3" t="n">
        <v>28658.18291287672</v>
      </c>
      <c r="S543" s="3" t="n">
        <v>35249.14400328769</v>
      </c>
      <c r="T543" s="5">
        <f>IF(J543&lt;&gt;"",M543*N543/365/100*('Cashflow Projection'!$B$2-Investors!J543),0)</f>
        <v/>
      </c>
    </row>
    <row r="544">
      <c r="A544" s="3" t="inlineStr">
        <is>
          <t>ZLAB01</t>
        </is>
      </c>
      <c r="B544" s="3" t="inlineStr">
        <is>
          <t>Andre Jan</t>
        </is>
      </c>
      <c r="C544" s="3" t="inlineStr">
        <is>
          <t>Labuschagne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4</v>
      </c>
      <c r="M544" s="3" t="n">
        <v>586801.37</v>
      </c>
      <c r="N544" s="3" t="n">
        <v>18</v>
      </c>
      <c r="O544" s="3" t="b">
        <v>0</v>
      </c>
      <c r="P544" s="3" t="b">
        <v>0</v>
      </c>
      <c r="Q544" s="3" t="n">
        <v>17813.03884821915</v>
      </c>
      <c r="R544" s="3" t="n">
        <v>129064.147900274</v>
      </c>
      <c r="S544" s="3" t="n">
        <v>146877.1867484931</v>
      </c>
      <c r="T544" s="5">
        <f>IF(J544&lt;&gt;"",M544*N544/365/100*('Cashflow Projection'!$B$2-Investors!J544),0)</f>
        <v/>
      </c>
    </row>
    <row r="545">
      <c r="A545" s="3" t="inlineStr">
        <is>
          <t>ZTSO01</t>
        </is>
      </c>
      <c r="B545" s="3" t="inlineStr">
        <is>
          <t>Abram Matlotleng</t>
        </is>
      </c>
      <c r="C545" s="3" t="inlineStr">
        <is>
          <t>Tsoku</t>
        </is>
      </c>
      <c r="D545" s="3" t="inlineStr">
        <is>
          <t>Heron View</t>
        </is>
      </c>
      <c r="E545" s="3" t="inlineStr">
        <is>
          <t>HVO204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44964</v>
      </c>
      <c r="J545" s="4" t="n">
        <v>45072</v>
      </c>
      <c r="K545" s="4" t="n">
        <v>45518</v>
      </c>
      <c r="L545" s="3" t="n">
        <v>2</v>
      </c>
      <c r="M545" s="3" t="n">
        <v>504150.68</v>
      </c>
      <c r="N545" s="3" t="n">
        <v>16</v>
      </c>
      <c r="O545" s="3" t="b">
        <v>0</v>
      </c>
      <c r="P545" s="3" t="b">
        <v>0</v>
      </c>
      <c r="Q545" s="3" t="n">
        <v>15304.08091616442</v>
      </c>
      <c r="R545" s="3" t="n">
        <v>98564.91102684931</v>
      </c>
      <c r="S545" s="3" t="n">
        <v>113868.9919430137</v>
      </c>
      <c r="T545" s="5">
        <f>IF(J545&lt;&gt;"",M545*N545/365/100*('Cashflow Projection'!$B$2-Investors!J545),0)</f>
        <v/>
      </c>
    </row>
    <row r="546">
      <c r="A546" s="3" t="inlineStr">
        <is>
          <t>ZKUS04</t>
        </is>
      </c>
      <c r="B546" s="3" t="inlineStr">
        <is>
          <t>Willie</t>
        </is>
      </c>
      <c r="C546" s="3" t="inlineStr">
        <is>
          <t>Kusel</t>
        </is>
      </c>
      <c r="D546" s="3" t="inlineStr">
        <is>
          <t>Heron View</t>
        </is>
      </c>
      <c r="E546" s="3" t="inlineStr">
        <is>
          <t>HVO205</t>
        </is>
      </c>
      <c r="F546" s="3" t="b">
        <v>0</v>
      </c>
      <c r="G546" s="3" t="b">
        <v>0</v>
      </c>
      <c r="H546" s="3" t="inlineStr">
        <is>
          <t>O</t>
        </is>
      </c>
      <c r="I546" s="4" t="n">
        <v>44960</v>
      </c>
      <c r="J546" s="4" t="n">
        <v>45072</v>
      </c>
      <c r="K546" s="4" t="n">
        <v>45545</v>
      </c>
      <c r="L546" s="3" t="n">
        <v>2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31452.05479452062</v>
      </c>
      <c r="R546" s="3" t="n">
        <v>233260.2739726028</v>
      </c>
      <c r="S546" s="3" t="n">
        <v>264712.3287671234</v>
      </c>
      <c r="T546" s="5">
        <f>IF(J546&lt;&gt;"",M546*N546/365/100*('Cashflow Projection'!$B$2-Investors!J546),0)</f>
        <v/>
      </c>
    </row>
    <row r="547">
      <c r="A547" s="3" t="inlineStr">
        <is>
          <t>ZVAN10</t>
        </is>
      </c>
      <c r="B547" s="3" t="inlineStr">
        <is>
          <t>Wilhelm Johannes</t>
        </is>
      </c>
      <c r="C547" s="3" t="inlineStr">
        <is>
          <t>van der Merwe</t>
        </is>
      </c>
      <c r="D547" s="3" t="inlineStr">
        <is>
          <t>Heron View</t>
        </is>
      </c>
      <c r="E547" s="3" t="inlineStr">
        <is>
          <t>HVO205</t>
        </is>
      </c>
      <c r="F547" s="3" t="b">
        <v>0</v>
      </c>
      <c r="G547" s="3" t="b">
        <v>0</v>
      </c>
      <c r="H547" s="3" t="inlineStr">
        <is>
          <t>O</t>
        </is>
      </c>
      <c r="I547" s="4" t="n">
        <v>44973</v>
      </c>
      <c r="J547" s="4" t="n">
        <v>45072</v>
      </c>
      <c r="K547" s="4" t="n">
        <v>45545</v>
      </c>
      <c r="L547" s="3" t="n">
        <v>2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2789.041095890415</v>
      </c>
      <c r="R547" s="3" t="n">
        <v>23326.02739726027</v>
      </c>
      <c r="S547" s="3" t="n">
        <v>26115.06849315069</v>
      </c>
      <c r="T547" s="5">
        <f>IF(J547&lt;&gt;"",M547*N547/365/100*('Cashflow Projection'!$B$2-Investors!J547),0)</f>
        <v/>
      </c>
    </row>
    <row r="548">
      <c r="A548" s="3" t="inlineStr">
        <is>
          <t>ZDEV02</t>
        </is>
      </c>
      <c r="B548" s="3" t="inlineStr">
        <is>
          <t>André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1</v>
      </c>
      <c r="M548" s="3" t="n">
        <v>600000</v>
      </c>
      <c r="N548" s="3" t="n">
        <v>18</v>
      </c>
      <c r="O548" s="3" t="b">
        <v>0</v>
      </c>
      <c r="P548" s="3" t="b">
        <v>0</v>
      </c>
      <c r="Q548" s="3" t="n">
        <v>23021.91780821915</v>
      </c>
      <c r="R548" s="3" t="n">
        <v>125753.4246575343</v>
      </c>
      <c r="S548" s="3" t="n">
        <v>148775.3424657534</v>
      </c>
      <c r="T548" s="5">
        <f>IF(J548&lt;&gt;"",M548*N548/365/100*('Cashflow Projection'!$B$2-Investors!J548),0)</f>
        <v/>
      </c>
    </row>
    <row r="549">
      <c r="A549" s="3" t="inlineStr">
        <is>
          <t>ZGOF01</t>
        </is>
      </c>
      <c r="B549" s="3" t="inlineStr">
        <is>
          <t>Angela</t>
        </is>
      </c>
      <c r="C549" s="3" t="inlineStr">
        <is>
          <t>Goff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45019</v>
      </c>
      <c r="J549" s="4" t="n">
        <v>45129</v>
      </c>
      <c r="K549" s="4" t="n">
        <v>45532</v>
      </c>
      <c r="L549" s="3" t="n">
        <v>3</v>
      </c>
      <c r="M549" s="3" t="n">
        <v>101260.27</v>
      </c>
      <c r="N549" s="3" t="n">
        <v>18</v>
      </c>
      <c r="O549" s="3" t="b">
        <v>0</v>
      </c>
      <c r="P549" s="3" t="b">
        <v>0</v>
      </c>
      <c r="Q549" s="3" t="n">
        <v>3276.39394164383</v>
      </c>
      <c r="R549" s="3" t="n">
        <v>20124.43831726028</v>
      </c>
      <c r="S549" s="3" t="n">
        <v>23400.83225890411</v>
      </c>
      <c r="T549" s="5">
        <f>IF(J549&lt;&gt;"",M549*N549/365/100*('Cashflow Projection'!$B$2-Investors!J549),0)</f>
        <v/>
      </c>
    </row>
    <row r="550">
      <c r="A550" s="3" t="inlineStr">
        <is>
          <t>ZLAM01</t>
        </is>
      </c>
      <c r="B550" s="3" t="inlineStr">
        <is>
          <t>Oswald Robert (Ossie)</t>
        </is>
      </c>
      <c r="C550" s="3" t="inlineStr">
        <is>
          <t>Lamb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45077</v>
      </c>
      <c r="J550" s="4" t="n">
        <v>45252</v>
      </c>
      <c r="K550" s="4" t="n">
        <v>45532</v>
      </c>
      <c r="L550" s="3" t="n">
        <v>1</v>
      </c>
      <c r="M550" s="3" t="n">
        <v>200000</v>
      </c>
      <c r="N550" s="3" t="n">
        <v>14</v>
      </c>
      <c r="O550" s="3" t="b">
        <v>0</v>
      </c>
      <c r="P550" s="3" t="b">
        <v>0</v>
      </c>
      <c r="Q550" s="3" t="n">
        <v>10547.94520547942</v>
      </c>
      <c r="R550" s="3" t="n">
        <v>21479.45205479452</v>
      </c>
      <c r="S550" s="3" t="n">
        <v>32027.39726027394</v>
      </c>
      <c r="T550" s="5">
        <f>IF(J550&lt;&gt;"",M550*N550/365/100*('Cashflow Projection'!$B$2-Investors!J550),0)</f>
        <v/>
      </c>
    </row>
    <row r="551">
      <c r="A551" s="3" t="inlineStr">
        <is>
          <t>ZMAT04</t>
        </is>
      </c>
      <c r="B551" s="3" t="inlineStr">
        <is>
          <t>Mosweu Abraham Stephen</t>
        </is>
      </c>
      <c r="C551" s="3" t="inlineStr">
        <is>
          <t>Matang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45146</v>
      </c>
      <c r="J551" s="4" t="n">
        <v>45273</v>
      </c>
      <c r="K551" s="4" t="n">
        <v>45532</v>
      </c>
      <c r="L551" s="3" t="n">
        <v>1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3827.397260273965</v>
      </c>
      <c r="R551" s="3" t="n">
        <v>9934.246575342466</v>
      </c>
      <c r="S551" s="3" t="n">
        <v>13761.64383561643</v>
      </c>
      <c r="T551" s="5">
        <f>IF(J551&lt;&gt;"",M551*N551/365/100*('Cashflow Projection'!$B$2-Investors!J551),0)</f>
        <v/>
      </c>
    </row>
    <row r="552">
      <c r="A552" s="3" t="inlineStr">
        <is>
          <t>ZVAN08</t>
        </is>
      </c>
      <c r="B552" s="3" t="inlineStr">
        <is>
          <t>Andree-Lauren</t>
        </is>
      </c>
      <c r="C552" s="3" t="inlineStr">
        <is>
          <t>van der Mescht</t>
        </is>
      </c>
      <c r="D552" s="3" t="inlineStr">
        <is>
          <t>Heron View</t>
        </is>
      </c>
      <c r="E552" s="3" t="inlineStr">
        <is>
          <t>HVO301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45097</v>
      </c>
      <c r="J552" s="4" t="n">
        <v>45259</v>
      </c>
      <c r="K552" s="4" t="n">
        <v>45532</v>
      </c>
      <c r="L552" s="3" t="n">
        <v>2</v>
      </c>
      <c r="M552" s="3" t="n">
        <v>115687.67</v>
      </c>
      <c r="N552" s="3" t="n">
        <v>14</v>
      </c>
      <c r="O552" s="3" t="b">
        <v>0</v>
      </c>
      <c r="P552" s="3" t="b">
        <v>0</v>
      </c>
      <c r="Q552" s="3" t="n">
        <v>5648.093916164404</v>
      </c>
      <c r="R552" s="3" t="n">
        <v>12113.92533534246</v>
      </c>
      <c r="S552" s="3" t="n">
        <v>17762.01925150687</v>
      </c>
      <c r="T552" s="5">
        <f>IF(J552&lt;&gt;"",M552*N552/365/100*('Cashflow Projection'!$B$2-Investors!J552),0)</f>
        <v/>
      </c>
    </row>
    <row r="553">
      <c r="A553" s="3" t="inlineStr">
        <is>
          <t>ZLER02</t>
        </is>
      </c>
      <c r="B553" s="3" t="inlineStr">
        <is>
          <t>Jacques</t>
        </is>
      </c>
      <c r="C553" s="3" t="inlineStr">
        <is>
          <t>le Roux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45033</v>
      </c>
      <c r="J553" s="4" t="n">
        <v>45129</v>
      </c>
      <c r="K553" s="4" t="n">
        <v>45518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2832.876712328763</v>
      </c>
      <c r="R553" s="3" t="n">
        <v>14920.54794520548</v>
      </c>
      <c r="S553" s="3" t="n">
        <v>17753.42465753424</v>
      </c>
      <c r="T553" s="5">
        <f>IF(J553&lt;&gt;"",M553*N553/365/100*('Cashflow Projection'!$B$2-Investors!J553),0)</f>
        <v/>
      </c>
    </row>
    <row r="554">
      <c r="A554" s="3" t="inlineStr">
        <is>
          <t>ZPED01</t>
        </is>
      </c>
      <c r="B554" s="3" t="inlineStr">
        <is>
          <t>Wendy</t>
        </is>
      </c>
      <c r="C554" s="3" t="inlineStr">
        <is>
          <t>Pedersen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45027</v>
      </c>
      <c r="J554" s="4" t="n">
        <v>45129</v>
      </c>
      <c r="K554" s="4" t="n">
        <v>45518</v>
      </c>
      <c r="L554" s="3" t="n">
        <v>5</v>
      </c>
      <c r="M554" s="3" t="n">
        <v>111295.21</v>
      </c>
      <c r="N554" s="3" t="n">
        <v>18</v>
      </c>
      <c r="O554" s="3" t="b">
        <v>0</v>
      </c>
      <c r="P554" s="3" t="b">
        <v>0</v>
      </c>
      <c r="Q554" s="3" t="n">
        <v>3344.95466767124</v>
      </c>
      <c r="R554" s="3" t="n">
        <v>21350.3852169863</v>
      </c>
      <c r="S554" s="3" t="n">
        <v>24695.33988465754</v>
      </c>
      <c r="T554" s="5">
        <f>IF(J554&lt;&gt;"",M554*N554/365/100*('Cashflow Projection'!$B$2-Investors!J554),0)</f>
        <v/>
      </c>
    </row>
    <row r="555">
      <c r="A555" s="3" t="inlineStr">
        <is>
          <t>ZVIS03</t>
        </is>
      </c>
      <c r="B555" s="3" t="inlineStr">
        <is>
          <t>Anton Patrick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HVO302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44992</v>
      </c>
      <c r="J555" s="4" t="n">
        <v>45107</v>
      </c>
      <c r="K555" s="4" t="n">
        <v>45518</v>
      </c>
      <c r="L555" s="3" t="n">
        <v>1</v>
      </c>
      <c r="M555" s="3" t="n">
        <v>900000</v>
      </c>
      <c r="N555" s="3" t="n">
        <v>16</v>
      </c>
      <c r="O555" s="3" t="b">
        <v>0</v>
      </c>
      <c r="P555" s="3" t="b">
        <v>0</v>
      </c>
      <c r="Q555" s="3" t="n">
        <v>29847.94520547947</v>
      </c>
      <c r="R555" s="3" t="n">
        <v>162147.9452054795</v>
      </c>
      <c r="S555" s="3" t="n">
        <v>191995.8904109589</v>
      </c>
      <c r="T555" s="5">
        <f>IF(J555&lt;&gt;"",M555*N555/365/100*('Cashflow Projection'!$B$2-Investors!J555),0)</f>
        <v/>
      </c>
    </row>
    <row r="556">
      <c r="A556" s="3" t="inlineStr">
        <is>
          <t>ZDEB01</t>
        </is>
      </c>
      <c r="B556" s="3" t="inlineStr">
        <is>
          <t>William Henry</t>
        </is>
      </c>
      <c r="C556" s="3" t="inlineStr">
        <is>
          <t>De Beer</t>
        </is>
      </c>
      <c r="D556" s="3" t="inlineStr">
        <is>
          <t>Heron View</t>
        </is>
      </c>
      <c r="E556" s="3" t="inlineStr">
        <is>
          <t>HVO303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44979</v>
      </c>
      <c r="J556" s="4" t="n">
        <v>45107</v>
      </c>
      <c r="K556" s="4" t="n">
        <v>45518</v>
      </c>
      <c r="L556" s="3" t="n">
        <v>7</v>
      </c>
      <c r="M556" s="3" t="n">
        <v>1100000</v>
      </c>
      <c r="N556" s="3" t="n">
        <v>18</v>
      </c>
      <c r="O556" s="3" t="b">
        <v>0</v>
      </c>
      <c r="P556" s="3" t="b">
        <v>0</v>
      </c>
      <c r="Q556" s="3" t="n">
        <v>40398.63013698636</v>
      </c>
      <c r="R556" s="3" t="n">
        <v>222953.4246575343</v>
      </c>
      <c r="S556" s="3" t="n">
        <v>263352.0547945206</v>
      </c>
      <c r="T556" s="5">
        <f>IF(J556&lt;&gt;"",M556*N556/365/100*('Cashflow Projection'!$B$2-Investors!J556),0)</f>
        <v/>
      </c>
    </row>
    <row r="557">
      <c r="A557" s="3" t="inlineStr">
        <is>
          <t>ZJAN03</t>
        </is>
      </c>
      <c r="B557" s="3" t="inlineStr">
        <is>
          <t>Rudolph Johannes</t>
        </is>
      </c>
      <c r="C557" s="3" t="inlineStr">
        <is>
          <t>Jansen van Vuuren</t>
        </is>
      </c>
      <c r="D557" s="3" t="inlineStr">
        <is>
          <t>Heron View</t>
        </is>
      </c>
      <c r="E557" s="3" t="inlineStr">
        <is>
          <t>HVO304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45097</v>
      </c>
      <c r="J557" s="4" t="n">
        <v>45259</v>
      </c>
      <c r="K557" s="4" t="n">
        <v>45546</v>
      </c>
      <c r="L557" s="3" t="n">
        <v>2</v>
      </c>
      <c r="M557" s="3" t="n">
        <v>119247.26</v>
      </c>
      <c r="N557" s="3" t="n">
        <v>14</v>
      </c>
      <c r="O557" s="3" t="b">
        <v>0</v>
      </c>
      <c r="P557" s="3" t="b">
        <v>0</v>
      </c>
      <c r="Q557" s="3" t="n">
        <v>5821.879926575351</v>
      </c>
      <c r="R557" s="3" t="n">
        <v>13126.99974465753</v>
      </c>
      <c r="S557" s="3" t="n">
        <v>18948.87967123288</v>
      </c>
      <c r="T557" s="5">
        <f>IF(J557&lt;&gt;"",M557*N557/365/100*('Cashflow Projection'!$B$2-Investors!J557),0)</f>
        <v/>
      </c>
    </row>
    <row r="558">
      <c r="A558" s="3" t="inlineStr">
        <is>
          <t>ZVIS02</t>
        </is>
      </c>
      <c r="B558" s="3" t="inlineStr">
        <is>
          <t>Jimke</t>
        </is>
      </c>
      <c r="C558" s="3" t="inlineStr">
        <is>
          <t>Visser</t>
        </is>
      </c>
      <c r="D558" s="3" t="inlineStr">
        <is>
          <t>Heron View</t>
        </is>
      </c>
      <c r="E558" s="3" t="inlineStr">
        <is>
          <t>HVO304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45075</v>
      </c>
      <c r="J558" s="4" t="n">
        <v>45259</v>
      </c>
      <c r="K558" s="4" t="n">
        <v>45546</v>
      </c>
      <c r="L558" s="3" t="n">
        <v>3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55424.65753424662</v>
      </c>
      <c r="R558" s="3" t="n">
        <v>141534.2465753425</v>
      </c>
      <c r="S558" s="3" t="n">
        <v>196958.9041095891</v>
      </c>
      <c r="T558" s="5">
        <f>IF(J558&lt;&gt;"",M558*N558/365/100*('Cashflow Projection'!$B$2-Investors!J558),0)</f>
        <v/>
      </c>
    </row>
    <row r="559">
      <c r="A559" s="3" t="inlineStr">
        <is>
          <t>ZDEV01</t>
        </is>
      </c>
      <c r="B559" s="3" t="inlineStr">
        <is>
          <t>Andre Deric</t>
        </is>
      </c>
      <c r="C559" s="3" t="inlineStr">
        <is>
          <t>de Villiers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44973</v>
      </c>
      <c r="J559" s="4" t="n">
        <v>45107</v>
      </c>
      <c r="K559" s="4" t="n">
        <v>45532</v>
      </c>
      <c r="L559" s="3" t="n">
        <v>2</v>
      </c>
      <c r="M559" s="3" t="n">
        <v>500000</v>
      </c>
      <c r="N559" s="3" t="n">
        <v>18</v>
      </c>
      <c r="O559" s="3" t="b">
        <v>0</v>
      </c>
      <c r="P559" s="3" t="b">
        <v>0</v>
      </c>
      <c r="Q559" s="3" t="n">
        <v>19184.93150684935</v>
      </c>
      <c r="R559" s="3" t="n">
        <v>104794.5205479452</v>
      </c>
      <c r="S559" s="3" t="n">
        <v>123979.4520547946</v>
      </c>
      <c r="T559" s="5">
        <f>IF(J559&lt;&gt;"",M559*N559/365/100*('Cashflow Projection'!$B$2-Investors!J559),0)</f>
        <v/>
      </c>
    </row>
    <row r="560">
      <c r="A560" s="3" t="inlineStr">
        <is>
          <t>ZFLA01</t>
        </is>
      </c>
      <c r="B560" s="3" t="inlineStr">
        <is>
          <t>Jose Manuel Rezende</t>
        </is>
      </c>
      <c r="C560" s="3" t="inlineStr">
        <is>
          <t>Flamengo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45012</v>
      </c>
      <c r="J560" s="4" t="n">
        <v>45161</v>
      </c>
      <c r="K560" s="4" t="n">
        <v>45532</v>
      </c>
      <c r="L560" s="3" t="n">
        <v>2</v>
      </c>
      <c r="M560" s="3" t="n">
        <v>400000</v>
      </c>
      <c r="N560" s="3" t="n">
        <v>14</v>
      </c>
      <c r="O560" s="3" t="b">
        <v>0</v>
      </c>
      <c r="P560" s="3" t="b">
        <v>0</v>
      </c>
      <c r="Q560" s="3" t="n">
        <v>17583.56164383556</v>
      </c>
      <c r="R560" s="3" t="n">
        <v>56920.54794520547</v>
      </c>
      <c r="S560" s="3" t="n">
        <v>74504.10958904104</v>
      </c>
      <c r="T560" s="5">
        <f>IF(J560&lt;&gt;"",M560*N560/365/100*('Cashflow Projection'!$B$2-Investors!J560),0)</f>
        <v/>
      </c>
    </row>
    <row r="561">
      <c r="A561" s="3" t="inlineStr">
        <is>
          <t>ZLIN01</t>
        </is>
      </c>
      <c r="B561" s="3" t="inlineStr">
        <is>
          <t>Charmain</t>
        </is>
      </c>
      <c r="C561" s="3" t="inlineStr">
        <is>
          <t>Lines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45030</v>
      </c>
      <c r="J561" s="4" t="n">
        <v>45129</v>
      </c>
      <c r="K561" s="4" t="n">
        <v>45532</v>
      </c>
      <c r="L561" s="3" t="n">
        <v>2</v>
      </c>
      <c r="M561" s="3" t="n">
        <v>118439.04</v>
      </c>
      <c r="N561" s="3" t="n">
        <v>14</v>
      </c>
      <c r="O561" s="3" t="b">
        <v>0</v>
      </c>
      <c r="P561" s="3" t="b">
        <v>0</v>
      </c>
      <c r="Q561" s="3" t="n">
        <v>3457.446496438361</v>
      </c>
      <c r="R561" s="3" t="n">
        <v>18307.75516931507</v>
      </c>
      <c r="S561" s="3" t="n">
        <v>21765.20166575343</v>
      </c>
      <c r="T561" s="5">
        <f>IF(J561&lt;&gt;"",M561*N561/365/100*('Cashflow Projection'!$B$2-Investors!J561),0)</f>
        <v/>
      </c>
    </row>
    <row r="562">
      <c r="A562" s="3" t="inlineStr">
        <is>
          <t>ZSOU02</t>
        </is>
      </c>
      <c r="B562" s="3" t="inlineStr">
        <is>
          <t>Frances Leathem</t>
        </is>
      </c>
      <c r="C562" s="3" t="inlineStr">
        <is>
          <t>Sourgen</t>
        </is>
      </c>
      <c r="D562" s="3" t="inlineStr">
        <is>
          <t>Heron View</t>
        </is>
      </c>
      <c r="E562" s="3" t="inlineStr">
        <is>
          <t>HVO305</t>
        </is>
      </c>
      <c r="F562" s="3" t="b">
        <v>1</v>
      </c>
      <c r="G562" s="3" t="b">
        <v>0</v>
      </c>
      <c r="H562" s="3" t="inlineStr">
        <is>
          <t>O</t>
        </is>
      </c>
      <c r="I562" s="4" t="n">
        <v>45033</v>
      </c>
      <c r="J562" s="4" t="n">
        <v>45161</v>
      </c>
      <c r="K562" s="4" t="n">
        <v>45532</v>
      </c>
      <c r="L562" s="3" t="n">
        <v>2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3797.260273972593</v>
      </c>
      <c r="R562" s="3" t="n">
        <v>14230.13698630137</v>
      </c>
      <c r="S562" s="3" t="n">
        <v>18027.39726027396</v>
      </c>
      <c r="T562" s="5">
        <f>IF(J562&lt;&gt;"",M562*N562/365/100*('Cashflow Projection'!$B$2-Investors!J562),0)</f>
        <v/>
      </c>
    </row>
    <row r="563">
      <c r="A563" s="3" t="inlineStr">
        <is>
          <t>ZFER02</t>
        </is>
      </c>
      <c r="B563" s="3" t="inlineStr">
        <is>
          <t>Olga Maria</t>
        </is>
      </c>
      <c r="C563" s="3" t="inlineStr">
        <is>
          <t>Fernandes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44778</v>
      </c>
      <c r="J563" s="4" t="n">
        <v>44791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293.8356164383562</v>
      </c>
      <c r="R563" s="3" t="n">
        <v>14805.47945205479</v>
      </c>
      <c r="S563" s="3" t="n">
        <v>15099.31506849315</v>
      </c>
      <c r="T563" s="5">
        <f>IF(J563&lt;&gt;"",M563*N563/365/100*('Cashflow Projection'!$B$2-Investors!J563),0)</f>
        <v/>
      </c>
    </row>
    <row r="564">
      <c r="A564" s="3" t="inlineStr">
        <is>
          <t>ZJOR01</t>
        </is>
      </c>
      <c r="B564" s="3" t="inlineStr">
        <is>
          <t>Glen Rutherford</t>
        </is>
      </c>
      <c r="C564" s="3" t="inlineStr">
        <is>
          <t>Jordaan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44833</v>
      </c>
      <c r="K564" s="4" t="n">
        <v>45177</v>
      </c>
      <c r="L564" s="3" t="n">
        <v>3</v>
      </c>
      <c r="M564" s="3" t="n">
        <v>300000</v>
      </c>
      <c r="N564" s="3" t="n">
        <v>18</v>
      </c>
      <c r="O564" s="3" t="b">
        <v>0</v>
      </c>
      <c r="P564" s="3" t="b">
        <v>0</v>
      </c>
      <c r="Q564" s="3" t="n">
        <v>2034.246575342467</v>
      </c>
      <c r="R564" s="3" t="n">
        <v>50893.1506849315</v>
      </c>
      <c r="S564" s="3" t="n">
        <v>52927.39726027397</v>
      </c>
      <c r="T564" s="5">
        <f>IF(J564&lt;&gt;"",M564*N564/365/100*('Cashflow Projection'!$B$2-Investors!J564),0)</f>
        <v/>
      </c>
    </row>
    <row r="565">
      <c r="A565" s="3" t="inlineStr">
        <is>
          <t>ZKRU01</t>
        </is>
      </c>
      <c r="B565" s="3" t="inlineStr">
        <is>
          <t>Jurgen</t>
        </is>
      </c>
      <c r="C565" s="3" t="inlineStr">
        <is>
          <t>Kruger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44803</v>
      </c>
      <c r="J565" s="4" t="n">
        <v>44819</v>
      </c>
      <c r="K565" s="4" t="n">
        <v>45177</v>
      </c>
      <c r="L565" s="3" t="n">
        <v>6</v>
      </c>
      <c r="M565" s="3" t="n">
        <v>500000</v>
      </c>
      <c r="N565" s="3" t="n">
        <v>18</v>
      </c>
      <c r="O565" s="3" t="b">
        <v>0</v>
      </c>
      <c r="P565" s="3" t="b">
        <v>0</v>
      </c>
      <c r="Q565" s="3" t="n">
        <v>1808.219178082192</v>
      </c>
      <c r="R565" s="3" t="n">
        <v>88273.97260273973</v>
      </c>
      <c r="S565" s="3" t="n">
        <v>90082.19178082192</v>
      </c>
      <c r="T565" s="5">
        <f>IF(J565&lt;&gt;"",M565*N565/365/100*('Cashflow Projection'!$B$2-Investors!J565),0)</f>
        <v/>
      </c>
    </row>
    <row r="566">
      <c r="A566" s="3" t="inlineStr">
        <is>
          <t>ZTHA01</t>
        </is>
      </c>
      <c r="B566" s="3" t="inlineStr">
        <is>
          <t>Gerald Adriaan Odendal</t>
        </is>
      </c>
      <c r="C566" s="3" t="inlineStr">
        <is>
          <t>Matthee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44784</v>
      </c>
      <c r="J566" s="4" t="n">
        <v>44798</v>
      </c>
      <c r="K566" s="4" t="n">
        <v>45177</v>
      </c>
      <c r="L566" s="3" t="n">
        <v>1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316.4383561643836</v>
      </c>
      <c r="R566" s="3" t="n">
        <v>14536.98630136986</v>
      </c>
      <c r="S566" s="3" t="n">
        <v>14853.42465753425</v>
      </c>
      <c r="T566" s="5">
        <f>IF(J566&lt;&gt;"",M566*N566/365/100*('Cashflow Projection'!$B$2-Investors!J566),0)</f>
        <v/>
      </c>
    </row>
    <row r="567">
      <c r="A567" s="3" t="inlineStr">
        <is>
          <t>ZVER02</t>
        </is>
      </c>
      <c r="B567" s="3" t="inlineStr">
        <is>
          <t>Jean-Jacques EP</t>
        </is>
      </c>
      <c r="C567" s="3" t="inlineStr">
        <is>
          <t>Verhaeghe</t>
        </is>
      </c>
      <c r="D567" s="3" t="inlineStr">
        <is>
          <t>Heron View</t>
        </is>
      </c>
      <c r="E567" s="3" t="inlineStr">
        <is>
          <t>HVP101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44769</v>
      </c>
      <c r="J567" s="4" t="n">
        <v>44791</v>
      </c>
      <c r="K567" s="4" t="n">
        <v>45177</v>
      </c>
      <c r="L567" s="3" t="n">
        <v>4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489.0410958904108</v>
      </c>
      <c r="R567" s="3" t="n">
        <v>14805.47945205479</v>
      </c>
      <c r="S567" s="3" t="n">
        <v>15294.5205479452</v>
      </c>
      <c r="T567" s="5">
        <f>IF(J567&lt;&gt;"",M567*N567/365/100*('Cashflow Projection'!$B$2-Investors!J567),0)</f>
        <v/>
      </c>
    </row>
    <row r="568">
      <c r="A568" s="3" t="inlineStr">
        <is>
          <t>ZHUM01</t>
        </is>
      </c>
      <c r="B568" s="3" t="inlineStr">
        <is>
          <t>Tralee Joan</t>
        </is>
      </c>
      <c r="C568" s="3" t="inlineStr">
        <is>
          <t>Human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44791</v>
      </c>
      <c r="J568" s="4" t="n">
        <v>44840</v>
      </c>
      <c r="K568" s="4" t="n">
        <v>45177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1119.86301369863</v>
      </c>
      <c r="R568" s="3" t="n">
        <v>12926.02739726027</v>
      </c>
      <c r="S568" s="3" t="n">
        <v>14045.8904109589</v>
      </c>
      <c r="T568" s="5">
        <f>IF(J568&lt;&gt;"",M568*N568/365/100*('Cashflow Projection'!$B$2-Investors!J568),0)</f>
        <v/>
      </c>
    </row>
    <row r="569">
      <c r="A569" s="3" t="inlineStr">
        <is>
          <t>ZJEN02</t>
        </is>
      </c>
      <c r="B569" s="3" t="inlineStr">
        <is>
          <t>Andrew Bowden</t>
        </is>
      </c>
      <c r="C569" s="3" t="inlineStr">
        <is>
          <t>Jennings</t>
        </is>
      </c>
      <c r="D569" s="3" t="inlineStr">
        <is>
          <t>Heron View</t>
        </is>
      </c>
      <c r="E569" s="3" t="inlineStr">
        <is>
          <t>HVP102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44785</v>
      </c>
      <c r="J569" s="4" t="n">
        <v>44833</v>
      </c>
      <c r="K569" s="4" t="n">
        <v>45177</v>
      </c>
      <c r="L569" s="3" t="n">
        <v>1</v>
      </c>
      <c r="M569" s="3" t="n">
        <v>1000000</v>
      </c>
      <c r="N569" s="3" t="n">
        <v>18</v>
      </c>
      <c r="O569" s="3" t="b">
        <v>0</v>
      </c>
      <c r="P569" s="3" t="b">
        <v>0</v>
      </c>
      <c r="Q569" s="3" t="n">
        <v>10849.31506849314</v>
      </c>
      <c r="R569" s="3" t="n">
        <v>169643.8356164384</v>
      </c>
      <c r="S569" s="3" t="n">
        <v>180493.1506849315</v>
      </c>
      <c r="T569" s="5">
        <f>IF(J569&lt;&gt;"",M569*N569/365/100*('Cashflow Projection'!$B$2-Investors!J569),0)</f>
        <v/>
      </c>
    </row>
    <row r="570">
      <c r="A570" s="3" t="inlineStr">
        <is>
          <t>ZZEE01</t>
        </is>
      </c>
      <c r="B570" s="3" t="inlineStr">
        <is>
          <t>Michael Christiaan</t>
        </is>
      </c>
      <c r="C570" s="3" t="inlineStr">
        <is>
          <t>Zeeman</t>
        </is>
      </c>
      <c r="D570" s="3" t="inlineStr">
        <is>
          <t>Heron View</t>
        </is>
      </c>
      <c r="E570" s="3" t="inlineStr">
        <is>
          <t>HVP103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44796</v>
      </c>
      <c r="J570" s="4" t="n">
        <v>44833</v>
      </c>
      <c r="K570" s="4" t="n">
        <v>45177</v>
      </c>
      <c r="L570" s="3" t="n">
        <v>1</v>
      </c>
      <c r="M570" s="3" t="n">
        <v>1100000</v>
      </c>
      <c r="N570" s="3" t="n">
        <v>18</v>
      </c>
      <c r="O570" s="3" t="b">
        <v>0</v>
      </c>
      <c r="P570" s="3" t="b">
        <v>0</v>
      </c>
      <c r="Q570" s="3" t="n">
        <v>9199.31506849315</v>
      </c>
      <c r="R570" s="3" t="n">
        <v>186608.2191780822</v>
      </c>
      <c r="S570" s="3" t="n">
        <v>195807.5342465754</v>
      </c>
      <c r="T570" s="5">
        <f>IF(J570&lt;&gt;"",M570*N570/365/100*('Cashflow Projection'!$B$2-Investors!J570),0)</f>
        <v/>
      </c>
    </row>
    <row r="571">
      <c r="A571" s="3" t="inlineStr">
        <is>
          <t>ZBAL02</t>
        </is>
      </c>
      <c r="B571" s="3" t="inlineStr">
        <is>
          <t>Shaheda</t>
        </is>
      </c>
      <c r="C571" s="3" t="inlineStr">
        <is>
          <t>Ballim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44839</v>
      </c>
      <c r="J571" s="4" t="n">
        <v>44861</v>
      </c>
      <c r="K571" s="4" t="n">
        <v>45462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542.4657534246574</v>
      </c>
      <c r="R571" s="3" t="n">
        <v>23052.05479452055</v>
      </c>
      <c r="S571" s="3" t="n">
        <v>23594.52054794521</v>
      </c>
      <c r="T571" s="5">
        <f>IF(J571&lt;&gt;"",M571*N571/365/100*('Cashflow Projection'!$B$2-Investors!J571),0)</f>
        <v/>
      </c>
    </row>
    <row r="572">
      <c r="A572" s="3" t="inlineStr">
        <is>
          <t>ZDEF01</t>
        </is>
      </c>
      <c r="B572" s="3" t="inlineStr">
        <is>
          <t>Allan</t>
        </is>
      </c>
      <c r="C572" s="3" t="inlineStr">
        <is>
          <t>de Freitas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44823</v>
      </c>
      <c r="J572" s="4" t="n">
        <v>44848</v>
      </c>
      <c r="K572" s="4" t="n">
        <v>45462</v>
      </c>
      <c r="L572" s="3" t="n">
        <v>1</v>
      </c>
      <c r="M572" s="3" t="n">
        <v>200000</v>
      </c>
      <c r="N572" s="3" t="n">
        <v>14</v>
      </c>
      <c r="O572" s="3" t="b">
        <v>0</v>
      </c>
      <c r="P572" s="3" t="b">
        <v>0</v>
      </c>
      <c r="Q572" s="3" t="n">
        <v>1187.671232876712</v>
      </c>
      <c r="R572" s="3" t="n">
        <v>47101.36986301369</v>
      </c>
      <c r="S572" s="3" t="n">
        <v>48289.0410958904</v>
      </c>
      <c r="T572" s="5">
        <f>IF(J572&lt;&gt;"",M572*N572/365/100*('Cashflow Projection'!$B$2-Investors!J572),0)</f>
        <v/>
      </c>
    </row>
    <row r="573">
      <c r="A573" s="3" t="inlineStr">
        <is>
          <t>ZJAN05</t>
        </is>
      </c>
      <c r="B573" s="3" t="inlineStr">
        <is>
          <t>Gerda</t>
        </is>
      </c>
      <c r="C573" s="3" t="inlineStr">
        <is>
          <t>Janse van Rensburg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44833</v>
      </c>
      <c r="J573" s="4" t="n">
        <v>44861</v>
      </c>
      <c r="K573" s="4" t="n">
        <v>45462</v>
      </c>
      <c r="L573" s="3" t="n">
        <v>1</v>
      </c>
      <c r="M573" s="3" t="n">
        <v>100000</v>
      </c>
      <c r="N573" s="3" t="n">
        <v>14</v>
      </c>
      <c r="O573" s="3" t="b">
        <v>0</v>
      </c>
      <c r="P573" s="3" t="b">
        <v>0</v>
      </c>
      <c r="Q573" s="3" t="n">
        <v>688.3561643835613</v>
      </c>
      <c r="R573" s="3" t="n">
        <v>23052.05479452055</v>
      </c>
      <c r="S573" s="3" t="n">
        <v>23740.41095890411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44806</v>
      </c>
      <c r="J574" s="4" t="n">
        <v>44826</v>
      </c>
      <c r="K574" s="4" t="n">
        <v>45462</v>
      </c>
      <c r="L574" s="3" t="n">
        <v>5</v>
      </c>
      <c r="M574" s="3" t="n">
        <v>200000</v>
      </c>
      <c r="N574" s="3" t="n">
        <v>18</v>
      </c>
      <c r="O574" s="3" t="b">
        <v>0</v>
      </c>
      <c r="P574" s="3" t="b">
        <v>0</v>
      </c>
      <c r="Q574" s="3" t="n">
        <v>904.1095890410958</v>
      </c>
      <c r="R574" s="3" t="n">
        <v>62728.76712328767</v>
      </c>
      <c r="S574" s="3" t="n">
        <v>63632.87671232876</v>
      </c>
      <c r="T574" s="5">
        <f>IF(J574&lt;&gt;"",M574*N574/365/100*('Cashflow Projection'!$B$2-Investors!J574),0)</f>
        <v/>
      </c>
    </row>
    <row r="575">
      <c r="A575" s="3" t="inlineStr">
        <is>
          <t>ZZEE01</t>
        </is>
      </c>
      <c r="B575" s="3" t="inlineStr">
        <is>
          <t>Michael Christiaan</t>
        </is>
      </c>
      <c r="C575" s="3" t="inlineStr">
        <is>
          <t>Zeeman</t>
        </is>
      </c>
      <c r="D575" s="3" t="inlineStr">
        <is>
          <t>Heron View</t>
        </is>
      </c>
      <c r="E575" s="3" t="inlineStr">
        <is>
          <t>HVP201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44796</v>
      </c>
      <c r="J575" s="4" t="n">
        <v>44826</v>
      </c>
      <c r="K575" s="4" t="n">
        <v>45462</v>
      </c>
      <c r="L575" s="3" t="n">
        <v>2</v>
      </c>
      <c r="M575" s="3" t="n">
        <v>500000</v>
      </c>
      <c r="N575" s="3" t="n">
        <v>18</v>
      </c>
      <c r="O575" s="3" t="b">
        <v>0</v>
      </c>
      <c r="P575" s="3" t="b">
        <v>0</v>
      </c>
      <c r="Q575" s="3" t="n">
        <v>3390.410958904108</v>
      </c>
      <c r="R575" s="3" t="n">
        <v>156821.9178082192</v>
      </c>
      <c r="S575" s="3" t="n">
        <v>160212.3287671233</v>
      </c>
      <c r="T575" s="5">
        <f>IF(J575&lt;&gt;"",M575*N575/365/100*('Cashflow Projection'!$B$2-Investors!J575),0)</f>
        <v/>
      </c>
    </row>
    <row r="576">
      <c r="A576" s="3" t="inlineStr">
        <is>
          <t>ZBUR01</t>
        </is>
      </c>
      <c r="B576" s="3" t="inlineStr">
        <is>
          <t>Barend Frederik</t>
        </is>
      </c>
      <c r="C576" s="3" t="inlineStr">
        <is>
          <t>Burger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2</v>
      </c>
      <c r="M576" s="3" t="n">
        <v>200000</v>
      </c>
      <c r="N576" s="3" t="n">
        <v>14</v>
      </c>
      <c r="O576" s="3" t="b">
        <v>0</v>
      </c>
      <c r="P576" s="3" t="b">
        <v>0</v>
      </c>
      <c r="Q576" s="3" t="n">
        <v>6194.520547945195</v>
      </c>
      <c r="R576" s="3" t="n">
        <v>6443.835616438356</v>
      </c>
      <c r="S576" s="3" t="n">
        <v>12638.35616438355</v>
      </c>
      <c r="T576" s="5">
        <f>IF(J576&lt;&gt;"",M576*N576/365/100*('Cashflow Projection'!$B$2-Investors!J576),0)</f>
        <v/>
      </c>
    </row>
    <row r="577">
      <c r="A577" s="3" t="inlineStr">
        <is>
          <t>ZCRO01</t>
        </is>
      </c>
      <c r="B577" s="3" t="inlineStr">
        <is>
          <t>Marc</t>
        </is>
      </c>
      <c r="C577" s="3" t="inlineStr">
        <is>
          <t>Lunau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45002</v>
      </c>
      <c r="J577" s="4" t="n">
        <v>45107</v>
      </c>
      <c r="K577" s="4" t="n">
        <v>45191</v>
      </c>
      <c r="L577" s="3" t="n">
        <v>15</v>
      </c>
      <c r="M577" s="3" t="n">
        <v>110000</v>
      </c>
      <c r="N577" s="3" t="n">
        <v>18</v>
      </c>
      <c r="O577" s="3" t="b">
        <v>0</v>
      </c>
      <c r="P577" s="3" t="b">
        <v>0</v>
      </c>
      <c r="Q577" s="3" t="n">
        <v>3346.712328767125</v>
      </c>
      <c r="R577" s="3" t="n">
        <v>4556.712328767123</v>
      </c>
      <c r="S577" s="3" t="n">
        <v>7903.424657534248</v>
      </c>
      <c r="T577" s="5">
        <f>IF(J577&lt;&gt;"",M577*N577/365/100*('Cashflow Projection'!$B$2-Investors!J577),0)</f>
        <v/>
      </c>
    </row>
    <row r="578">
      <c r="A578" s="3" t="inlineStr">
        <is>
          <t>ZDUP04</t>
        </is>
      </c>
      <c r="B578" s="3" t="inlineStr">
        <is>
          <t>Emile</t>
        </is>
      </c>
      <c r="C578" s="3" t="inlineStr">
        <is>
          <t>du Plessis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44839</v>
      </c>
      <c r="J578" s="4" t="n">
        <v>44868</v>
      </c>
      <c r="K578" s="4" t="n">
        <v>45191</v>
      </c>
      <c r="L578" s="3" t="n">
        <v>1</v>
      </c>
      <c r="M578" s="3" t="n">
        <v>100000</v>
      </c>
      <c r="N578" s="3" t="n">
        <v>14</v>
      </c>
      <c r="O578" s="3" t="b">
        <v>0</v>
      </c>
      <c r="P578" s="3" t="b">
        <v>0</v>
      </c>
      <c r="Q578" s="3" t="n">
        <v>715.0684931506846</v>
      </c>
      <c r="R578" s="3" t="n">
        <v>12389.04109589041</v>
      </c>
      <c r="S578" s="3" t="n">
        <v>13104.10958904109</v>
      </c>
      <c r="T578" s="5">
        <f>IF(J578&lt;&gt;"",M578*N578/365/100*('Cashflow Projection'!$B$2-Investors!J578),0)</f>
        <v/>
      </c>
    </row>
    <row r="579">
      <c r="A579" s="3" t="inlineStr">
        <is>
          <t>ZVAN10</t>
        </is>
      </c>
      <c r="B579" s="3" t="inlineStr">
        <is>
          <t>Wilhelm Johannes</t>
        </is>
      </c>
      <c r="C579" s="3" t="inlineStr">
        <is>
          <t>van der Merwe</t>
        </is>
      </c>
      <c r="D579" s="3" t="inlineStr">
        <is>
          <t>Heron View</t>
        </is>
      </c>
      <c r="E579" s="3" t="inlineStr">
        <is>
          <t>HVP202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45000</v>
      </c>
      <c r="J579" s="4" t="n">
        <v>45107</v>
      </c>
      <c r="K579" s="4" t="n">
        <v>45191</v>
      </c>
      <c r="L579" s="3" t="n">
        <v>3</v>
      </c>
      <c r="M579" s="3" t="n">
        <v>700000</v>
      </c>
      <c r="N579" s="3" t="n">
        <v>18</v>
      </c>
      <c r="O579" s="3" t="b">
        <v>0</v>
      </c>
      <c r="P579" s="3" t="b">
        <v>0</v>
      </c>
      <c r="Q579" s="3" t="n">
        <v>21680.82191780824</v>
      </c>
      <c r="R579" s="3" t="n">
        <v>28997.26027397261</v>
      </c>
      <c r="S579" s="3" t="n">
        <v>50678.08219178085</v>
      </c>
      <c r="T579" s="5">
        <f>IF(J579&lt;&gt;"",M579*N579/365/100*('Cashflow Projection'!$B$2-Investors!J579),0)</f>
        <v/>
      </c>
    </row>
    <row r="580">
      <c r="A580" s="3" t="inlineStr">
        <is>
          <t>ZSON01</t>
        </is>
      </c>
      <c r="B580" s="3" t="inlineStr">
        <is>
          <t>Charles</t>
        </is>
      </c>
      <c r="C580" s="3" t="inlineStr">
        <is>
          <t>Maduna</t>
        </is>
      </c>
      <c r="D580" s="3" t="inlineStr">
        <is>
          <t>Heron View</t>
        </is>
      </c>
      <c r="E580" s="3" t="inlineStr">
        <is>
          <t>HVP203</t>
        </is>
      </c>
      <c r="F580" s="3" t="b">
        <v>0</v>
      </c>
      <c r="G580" s="3" t="b">
        <v>0</v>
      </c>
      <c r="H580" s="3" t="inlineStr">
        <is>
          <t>P</t>
        </is>
      </c>
      <c r="I580" s="4" t="n">
        <v>44791</v>
      </c>
      <c r="J580" s="4" t="n">
        <v>44833</v>
      </c>
      <c r="K580" s="4" t="n">
        <v>45533</v>
      </c>
      <c r="L580" s="3" t="n">
        <v>13</v>
      </c>
      <c r="M580" s="3" t="n">
        <v>1100000</v>
      </c>
      <c r="N580" s="3" t="n">
        <v>18</v>
      </c>
      <c r="O580" s="3" t="b">
        <v>0</v>
      </c>
      <c r="P580" s="3" t="b">
        <v>0</v>
      </c>
      <c r="Q580" s="3" t="n">
        <v>10442.46575342466</v>
      </c>
      <c r="R580" s="3" t="n">
        <v>379726.0273972603</v>
      </c>
      <c r="S580" s="3" t="n">
        <v>390168.493150685</v>
      </c>
      <c r="T580" s="5">
        <f>IF(J580&lt;&gt;"",M580*N580/365/100*('Cashflow Projection'!$B$2-Investors!J580),0)</f>
        <v/>
      </c>
    </row>
    <row r="581">
      <c r="A581" s="3" t="inlineStr">
        <is>
          <t>ZTRU01</t>
        </is>
      </c>
      <c r="B581" s="3" t="inlineStr">
        <is>
          <t>Cecil Ronald</t>
        </is>
      </c>
      <c r="C581" s="3" t="inlineStr">
        <is>
          <t>Truter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44846</v>
      </c>
      <c r="J581" s="4" t="n">
        <v>44868</v>
      </c>
      <c r="K581" s="4" t="n">
        <v>45247</v>
      </c>
      <c r="L581" s="3" t="n">
        <v>2</v>
      </c>
      <c r="M581" s="3" t="n">
        <v>106405.48</v>
      </c>
      <c r="N581" s="3" t="n">
        <v>14</v>
      </c>
      <c r="O581" s="3" t="b">
        <v>0</v>
      </c>
      <c r="P581" s="3" t="b">
        <v>0</v>
      </c>
      <c r="Q581" s="3" t="n">
        <v>577.2132887671233</v>
      </c>
      <c r="R581" s="3" t="n">
        <v>15468.15005150685</v>
      </c>
      <c r="S581" s="3" t="n">
        <v>16045.36334027397</v>
      </c>
      <c r="T581" s="5">
        <f>IF(J581&lt;&gt;"",M581*N581/365/100*('Cashflow Projection'!$B$2-Investors!J581),0)</f>
        <v/>
      </c>
    </row>
    <row r="582">
      <c r="A582" s="3" t="inlineStr">
        <is>
          <t>ZVAN09</t>
        </is>
      </c>
      <c r="B582" s="3" t="inlineStr">
        <is>
          <t>Eugene Brandt</t>
        </is>
      </c>
      <c r="C582" s="3" t="inlineStr">
        <is>
          <t>van Zyl</t>
        </is>
      </c>
      <c r="D582" s="3" t="inlineStr">
        <is>
          <t>Heron View</t>
        </is>
      </c>
      <c r="E582" s="3" t="inlineStr">
        <is>
          <t>HVP301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44811</v>
      </c>
      <c r="J582" s="4" t="n">
        <v>44833</v>
      </c>
      <c r="K582" s="4" t="n">
        <v>45247</v>
      </c>
      <c r="L582" s="3" t="n">
        <v>1</v>
      </c>
      <c r="M582" s="3" t="n">
        <v>1000000</v>
      </c>
      <c r="N582" s="3" t="n">
        <v>18</v>
      </c>
      <c r="O582" s="3" t="b">
        <v>0</v>
      </c>
      <c r="P582" s="3" t="b">
        <v>0</v>
      </c>
      <c r="Q582" s="3" t="n">
        <v>4972.602739726027</v>
      </c>
      <c r="R582" s="3" t="n">
        <v>204164.3835616439</v>
      </c>
      <c r="S582" s="3" t="n">
        <v>209136.9863013699</v>
      </c>
      <c r="T582" s="5">
        <f>IF(J582&lt;&gt;"",M582*N582/365/100*('Cashflow Projection'!$B$2-Investors!J582),0)</f>
        <v/>
      </c>
    </row>
    <row r="583">
      <c r="A583" s="3" t="inlineStr">
        <is>
          <t>ZAFR01</t>
        </is>
      </c>
      <c r="B583" s="3" t="inlineStr">
        <is>
          <t>John Robert</t>
        </is>
      </c>
      <c r="C583" s="3" t="inlineStr">
        <is>
          <t>Zylstra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44851</v>
      </c>
      <c r="J583" s="4" t="n">
        <v>44889</v>
      </c>
      <c r="K583" s="4" t="n">
        <v>45271</v>
      </c>
      <c r="L583" s="3" t="n">
        <v>3</v>
      </c>
      <c r="M583" s="3" t="n">
        <v>264742.12</v>
      </c>
      <c r="N583" s="3" t="n">
        <v>18</v>
      </c>
      <c r="O583" s="3" t="b">
        <v>0</v>
      </c>
      <c r="P583" s="3" t="b">
        <v>0</v>
      </c>
      <c r="Q583" s="3" t="n">
        <v>2480.597398356166</v>
      </c>
      <c r="R583" s="3" t="n">
        <v>49873.06348273973</v>
      </c>
      <c r="S583" s="3" t="n">
        <v>52353.66088109589</v>
      </c>
      <c r="T583" s="5">
        <f>IF(J583&lt;&gt;"",M583*N583/365/100*('Cashflow Projection'!$B$2-Investors!J583),0)</f>
        <v/>
      </c>
    </row>
    <row r="584">
      <c r="A584" s="3" t="inlineStr">
        <is>
          <t>ZKRO01</t>
        </is>
      </c>
      <c r="B584" s="3" t="inlineStr">
        <is>
          <t>Frans</t>
        </is>
      </c>
      <c r="C584" s="3" t="inlineStr">
        <is>
          <t>van der Merwe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44816</v>
      </c>
      <c r="J584" s="4" t="n">
        <v>44848</v>
      </c>
      <c r="K584" s="4" t="n">
        <v>45271</v>
      </c>
      <c r="L584" s="3" t="n">
        <v>2</v>
      </c>
      <c r="M584" s="3" t="n">
        <v>500000</v>
      </c>
      <c r="N584" s="3" t="n">
        <v>16</v>
      </c>
      <c r="O584" s="3" t="b">
        <v>0</v>
      </c>
      <c r="P584" s="3" t="b">
        <v>0</v>
      </c>
      <c r="Q584" s="3" t="n">
        <v>3760.273972602739</v>
      </c>
      <c r="R584" s="3" t="n">
        <v>92712.32876712328</v>
      </c>
      <c r="S584" s="3" t="n">
        <v>96472.60273972602</v>
      </c>
      <c r="T584" s="5">
        <f>IF(J584&lt;&gt;"",M584*N584/365/100*('Cashflow Projection'!$B$2-Investors!J584),0)</f>
        <v/>
      </c>
    </row>
    <row r="585">
      <c r="A585" s="3" t="inlineStr">
        <is>
          <t>ZNUN01</t>
        </is>
      </c>
      <c r="B585" s="3" t="inlineStr">
        <is>
          <t>Francisco Antonio</t>
        </is>
      </c>
      <c r="C585" s="3" t="inlineStr">
        <is>
          <t>Nunes</t>
        </is>
      </c>
      <c r="D585" s="3" t="inlineStr">
        <is>
          <t>Heron View</t>
        </is>
      </c>
      <c r="E585" s="3" t="inlineStr">
        <is>
          <t>HVP302</t>
        </is>
      </c>
      <c r="F585" s="3" t="b">
        <v>1</v>
      </c>
      <c r="G585" s="3" t="b">
        <v>1</v>
      </c>
      <c r="H585" s="3" t="inlineStr">
        <is>
          <t>P</t>
        </is>
      </c>
      <c r="I585" s="4" t="n">
        <v>44846</v>
      </c>
      <c r="J585" s="4" t="n">
        <v>44876</v>
      </c>
      <c r="K585" s="4" t="n">
        <v>45271</v>
      </c>
      <c r="L585" s="3" t="n">
        <v>6</v>
      </c>
      <c r="M585" s="3" t="n">
        <v>285996.58</v>
      </c>
      <c r="N585" s="3" t="n">
        <v>18</v>
      </c>
      <c r="O585" s="3" t="b">
        <v>0</v>
      </c>
      <c r="P585" s="3" t="b">
        <v>0</v>
      </c>
      <c r="Q585" s="3" t="n">
        <v>2115.591139726027</v>
      </c>
      <c r="R585" s="3" t="n">
        <v>55710.56667945206</v>
      </c>
      <c r="S585" s="3" t="n">
        <v>57826.15781917809</v>
      </c>
      <c r="T585" s="5">
        <f>IF(J585&lt;&gt;"",M585*N585/365/100*('Cashflow Projection'!$B$2-Investors!J585),0)</f>
        <v/>
      </c>
    </row>
    <row r="586">
      <c r="A586" s="3" t="inlineStr">
        <is>
          <t>ZKRI02</t>
        </is>
      </c>
      <c r="B586" s="3" t="inlineStr">
        <is>
          <t>Hermanus Johannes</t>
        </is>
      </c>
      <c r="C586" s="3" t="inlineStr">
        <is>
          <t>Kriel</t>
        </is>
      </c>
      <c r="D586" s="3" t="inlineStr">
        <is>
          <t>Heron View</t>
        </is>
      </c>
      <c r="E586" s="3" t="inlineStr">
        <is>
          <t>HVP303</t>
        </is>
      </c>
      <c r="F586" s="3" t="b">
        <v>0</v>
      </c>
      <c r="G586" s="3" t="b">
        <v>0</v>
      </c>
      <c r="H586" s="3" t="inlineStr">
        <is>
          <t>P</t>
        </is>
      </c>
      <c r="I586" s="4" t="n">
        <v>44846</v>
      </c>
      <c r="J586" s="4" t="n">
        <v>44861</v>
      </c>
      <c r="K586" s="4" t="n">
        <v>45533</v>
      </c>
      <c r="L586" s="3" t="n">
        <v>4</v>
      </c>
      <c r="M586" s="3" t="n">
        <v>1100000</v>
      </c>
      <c r="N586" s="3" t="n">
        <v>18</v>
      </c>
      <c r="O586" s="3" t="b">
        <v>0</v>
      </c>
      <c r="P586" s="3" t="b">
        <v>0</v>
      </c>
      <c r="Q586" s="3" t="n">
        <v>4068.493150684933</v>
      </c>
      <c r="R586" s="3" t="n">
        <v>364536.9863013699</v>
      </c>
      <c r="S586" s="3" t="n">
        <v>368605.4794520548</v>
      </c>
      <c r="T586" s="5">
        <f>IF(J586&lt;&gt;"",M586*N586/365/100*('Cashflow Projection'!$B$2-Investors!J586),0)</f>
        <v/>
      </c>
    </row>
  </sheetData>
  <autoFilter ref="A4:S58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1072BA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1</v>
      </c>
      <c r="E40" t="n">
        <v>1000000</v>
      </c>
      <c r="F40" s="7" t="n">
        <v>45471</v>
      </c>
      <c r="G40" s="7" t="n">
        <v>45471</v>
      </c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1</v>
      </c>
      <c r="E41" t="n">
        <v>900000</v>
      </c>
      <c r="F41" s="7" t="n">
        <v>45497</v>
      </c>
      <c r="G41" s="7" t="n">
        <v>45485</v>
      </c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1</v>
      </c>
      <c r="E44" t="n">
        <v>900000</v>
      </c>
      <c r="F44" s="7" t="n">
        <v>45497</v>
      </c>
      <c r="G44" s="7" t="n">
        <v>45485</v>
      </c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1</v>
      </c>
      <c r="E45" t="n">
        <v>900000</v>
      </c>
      <c r="F45" s="7" t="n">
        <v>45497</v>
      </c>
      <c r="G45" s="7" t="n">
        <v>45484</v>
      </c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1</v>
      </c>
      <c r="E46" t="n">
        <v>900000</v>
      </c>
      <c r="F46" s="7" t="n">
        <v>45497</v>
      </c>
      <c r="G46" s="7" t="n">
        <v>45484</v>
      </c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1</v>
      </c>
      <c r="E47" t="n">
        <v>1000000</v>
      </c>
      <c r="F47" s="7" t="n">
        <v>45497</v>
      </c>
      <c r="G47" s="7" t="n">
        <v>45484</v>
      </c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1</v>
      </c>
      <c r="E49" t="n">
        <v>1000000</v>
      </c>
      <c r="F49" s="7" t="n">
        <v>45485</v>
      </c>
      <c r="G49" s="7" t="n">
        <v>45484</v>
      </c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1</v>
      </c>
      <c r="E75" t="n">
        <v>1100000</v>
      </c>
      <c r="F75" s="7" t="n">
        <v>45471</v>
      </c>
      <c r="G75" s="7" t="n">
        <v>45471</v>
      </c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1</v>
      </c>
      <c r="E76" t="n">
        <v>1100000</v>
      </c>
      <c r="F76" s="7" t="n">
        <v>45495</v>
      </c>
      <c r="G76" s="7" t="n">
        <v>45482</v>
      </c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1192406.85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1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1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45609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45609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45609</v>
      </c>
      <c r="G145" t="inlineStr"/>
      <c r="H145" t="n">
        <v>2804943.15</v>
      </c>
    </row>
    <row r="146">
      <c r="A146" t="inlineStr">
        <is>
          <t>Heron View</t>
        </is>
      </c>
      <c r="B146" t="inlineStr">
        <is>
          <t>HVJ201</t>
        </is>
      </c>
      <c r="C146" t="b">
        <v>0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45609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45609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45609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45609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45609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45609</v>
      </c>
      <c r="G152" t="inlineStr"/>
      <c r="H152" t="n">
        <v>2329013.7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45609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45609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1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1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2517461.45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2439505.48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1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1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1</v>
      </c>
      <c r="E203" t="n">
        <v>1000000</v>
      </c>
      <c r="F203" s="7" t="n">
        <v>45484</v>
      </c>
      <c r="G203" s="7" t="n">
        <v>45483</v>
      </c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0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1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1072BA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Projection'!$E$121:$E$155,'Cashflow Projection'!$D$121:$D$155,Sales!C5)=1),0,SUMIFS('Cashflow Projection'!$C$7:$C$23,'Cashflow Projection'!$B$7:$B$23,Sales!B5,'Cashflow Projection'!$A$7:$A$23,Sales!A5))</f>
        <v/>
      </c>
      <c r="G5" s="4" t="n">
        <v>45259</v>
      </c>
      <c r="H5" s="4" t="n">
        <v>45259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Projection'!$E$121:$E$155,'Cashflow Projection'!$D$121:$D$155,Sales!C5)&lt;&gt;0,TRUE,FALSE)</f>
        <v/>
      </c>
      <c r="U5" s="4" t="n">
        <v>45322</v>
      </c>
      <c r="V5" s="10" t="n">
        <v>285658.2006849311</v>
      </c>
      <c r="W5" s="11">
        <f>IF(SUMIFS('Cashflow Projection'!$E$121:$E$155,'Cashflow Projection'!$D$121:$D$155,Sales!C5)=1,SUMIFS('Cashflow Projection'!$C$121:$C$155,'Cashflow Projection'!$D$121:$D$155,Sales!C5),+Sales!H5)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Projection'!$E$121:$E$155,'Cashflow Projection'!$D$121:$D$155,Sales!C6)=1),0,SUMIFS('Cashflow Projection'!$C$7:$C$23,'Cashflow Projection'!$B$7:$B$23,Sales!B6,'Cashflow Projection'!$A$7:$A$23,Sales!A6))</f>
        <v/>
      </c>
      <c r="G6" s="4" t="n">
        <v>45442</v>
      </c>
      <c r="H6" s="4" t="n">
        <v>45484</v>
      </c>
      <c r="I6" s="3" t="n">
        <v>1200000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Projection'!$E$121:$E$155,'Cashflow Projection'!$D$121:$D$155,Sales!C6)&lt;&gt;0,TRUE,FALSE)</f>
        <v/>
      </c>
      <c r="U6" s="4" t="n">
        <v>45565</v>
      </c>
      <c r="V6" s="10" t="n">
        <v>824500</v>
      </c>
      <c r="W6" s="11">
        <f>IF(SUMIFS('Cashflow Projection'!$E$121:$E$155,'Cashflow Projection'!$D$121:$D$155,Sales!C6)=1,SUMIFS('Cashflow Projection'!$C$121:$C$155,'Cashflow Projection'!$D$121:$D$155,Sales!C6),+Sales!H6)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Projection'!$E$121:$E$155,'Cashflow Projection'!$D$121:$D$155,Sales!C7)=1),0,SUMIFS('Cashflow Projection'!$C$7:$C$23,'Cashflow Projection'!$B$7:$B$23,Sales!B7,'Cashflow Projection'!$A$7:$A$23,Sales!A7))</f>
        <v/>
      </c>
      <c r="G7" s="4" t="n">
        <v>45272</v>
      </c>
      <c r="H7" s="4" t="n">
        <v>45272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Projection'!$E$121:$E$155,'Cashflow Projection'!$D$121:$D$155,Sales!C7)&lt;&gt;0,TRUE,FALSE)</f>
        <v/>
      </c>
      <c r="U7" s="4" t="n">
        <v>45322</v>
      </c>
      <c r="V7" s="10" t="n">
        <v>190757.1732876711</v>
      </c>
      <c r="W7" s="11">
        <f>IF(SUMIFS('Cashflow Projection'!$E$121:$E$155,'Cashflow Projection'!$D$121:$D$155,Sales!C7)=1,SUMIFS('Cashflow Projection'!$C$121:$C$155,'Cashflow Projection'!$D$121:$D$155,Sales!C7),+Sales!H7)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Projection'!$E$121:$E$155,'Cashflow Projection'!$D$121:$D$155,Sales!C8)=1),0,SUMIFS('Cashflow Projection'!$C$7:$C$23,'Cashflow Projection'!$B$7:$B$23,Sales!B8,'Cashflow Projection'!$A$7:$A$23,Sales!A8))</f>
        <v/>
      </c>
      <c r="G8" s="4" t="n">
        <v>44690</v>
      </c>
      <c r="H8" s="4" t="n">
        <v>44690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Projection'!$E$121:$E$155,'Cashflow Projection'!$D$121:$D$155,Sales!C8)&lt;&gt;0,TRUE,FALSE)</f>
        <v/>
      </c>
      <c r="U8" s="4" t="n">
        <v>44773</v>
      </c>
      <c r="V8" s="10" t="n">
        <v>150393.9589598631</v>
      </c>
      <c r="W8" s="11">
        <f>IF(SUMIFS('Cashflow Projection'!$E$121:$E$155,'Cashflow Projection'!$D$121:$D$155,Sales!C8)=1,SUMIFS('Cashflow Projection'!$C$121:$C$155,'Cashflow Projection'!$D$121:$D$155,Sales!C8),+Sales!H8)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Projection'!$E$121:$E$155,'Cashflow Projection'!$D$121:$D$155,Sales!C9)=1),0,SUMIFS('Cashflow Projection'!$C$7:$C$23,'Cashflow Projection'!$B$7:$B$23,Sales!B9,'Cashflow Projection'!$A$7:$A$23,Sales!A9))</f>
        <v/>
      </c>
      <c r="G9" s="4" t="n">
        <v>44657</v>
      </c>
      <c r="H9" s="4" t="n">
        <v>44657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Projection'!$E$121:$E$155,'Cashflow Projection'!$D$121:$D$155,Sales!C9)&lt;&gt;0,TRUE,FALSE)</f>
        <v/>
      </c>
      <c r="U9" s="4" t="n">
        <v>44712</v>
      </c>
      <c r="V9" s="10" t="n">
        <v>166567.6572410958</v>
      </c>
      <c r="W9" s="11">
        <f>IF(SUMIFS('Cashflow Projection'!$E$121:$E$155,'Cashflow Projection'!$D$121:$D$155,Sales!C9)=1,SUMIFS('Cashflow Projection'!$C$121:$C$155,'Cashflow Projection'!$D$121:$D$155,Sales!C9),+Sales!H9)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Projection'!$E$121:$E$155,'Cashflow Projection'!$D$121:$D$155,Sales!C10)=1),0,SUMIFS('Cashflow Projection'!$C$7:$C$23,'Cashflow Projection'!$B$7:$B$23,Sales!B10,'Cashflow Projection'!$A$7:$A$23,Sales!A10))</f>
        <v/>
      </c>
      <c r="G10" s="4" t="n">
        <v>45442</v>
      </c>
      <c r="H10" s="4" t="n">
        <v>45485</v>
      </c>
      <c r="I10" s="3" t="n">
        <v>1200000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Projection'!$E$121:$E$155,'Cashflow Projection'!$D$121:$D$155,Sales!C10)&lt;&gt;0,TRUE,FALSE)</f>
        <v/>
      </c>
      <c r="U10" s="4" t="n">
        <v>45565</v>
      </c>
      <c r="V10" s="10" t="n">
        <v>902100</v>
      </c>
      <c r="W10" s="11">
        <f>IF(SUMIFS('Cashflow Projection'!$E$121:$E$155,'Cashflow Projection'!$D$121:$D$155,Sales!C10)=1,SUMIFS('Cashflow Projection'!$C$121:$C$155,'Cashflow Projection'!$D$121:$D$155,Sales!C10),+Sales!H10)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Projection'!$E$121:$E$155,'Cashflow Projection'!$D$121:$D$155,Sales!C11)=1),0,SUMIFS('Cashflow Projection'!$C$7:$C$23,'Cashflow Projection'!$B$7:$B$23,Sales!B11,'Cashflow Projection'!$A$7:$A$23,Sales!A11))</f>
        <v/>
      </c>
      <c r="G11" s="4" t="n">
        <v>45442</v>
      </c>
      <c r="H11" s="4" t="n">
        <v>45485</v>
      </c>
      <c r="I11" s="3" t="n">
        <v>1200000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Projection'!$E$121:$E$155,'Cashflow Projection'!$D$121:$D$155,Sales!C11)&lt;&gt;0,TRUE,FALSE)</f>
        <v/>
      </c>
      <c r="U11" s="4" t="n">
        <v>45565</v>
      </c>
      <c r="V11" s="10" t="n">
        <v>911800</v>
      </c>
      <c r="W11" s="11">
        <f>IF(SUMIFS('Cashflow Projection'!$E$121:$E$155,'Cashflow Projection'!$D$121:$D$155,Sales!C11)=1,SUMIFS('Cashflow Projection'!$C$121:$C$155,'Cashflow Projection'!$D$121:$D$155,Sales!C11),+Sales!H11)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Projection'!$E$121:$E$155,'Cashflow Projection'!$D$121:$D$155,Sales!C12)=1),0,SUMIFS('Cashflow Projection'!$C$7:$C$23,'Cashflow Projection'!$B$7:$B$23,Sales!B12,'Cashflow Projection'!$A$7:$A$23,Sales!A12))</f>
        <v/>
      </c>
      <c r="G12" s="4" t="n">
        <v>44831</v>
      </c>
      <c r="H12" s="4" t="n">
        <v>44831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Projection'!$E$121:$E$155,'Cashflow Projection'!$D$121:$D$155,Sales!C12)&lt;&gt;0,TRUE,FALSE)</f>
        <v/>
      </c>
      <c r="U12" s="4" t="n">
        <v>44895</v>
      </c>
      <c r="V12" s="10" t="n">
        <v>220103.7486301367</v>
      </c>
      <c r="W12" s="11">
        <f>IF(SUMIFS('Cashflow Projection'!$E$121:$E$155,'Cashflow Projection'!$D$121:$D$155,Sales!C12)=1,SUMIFS('Cashflow Projection'!$C$121:$C$155,'Cashflow Projection'!$D$121:$D$155,Sales!C12),+Sales!H12)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Projection'!$E$121:$E$155,'Cashflow Projection'!$D$121:$D$155,Sales!C13)=1),0,SUMIFS('Cashflow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1519900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Projection'!$E$121:$E$155,'Cashflow Projection'!$D$121:$D$155,Sales!C13)&lt;&gt;0,TRUE,FALSE)</f>
        <v/>
      </c>
      <c r="U13" s="4" t="n">
        <v>45504</v>
      </c>
      <c r="V13" s="10" t="n">
        <v>130005.1184931505</v>
      </c>
      <c r="W13" s="11">
        <f>IF(SUMIFS('Cashflow Projection'!$E$121:$E$155,'Cashflow Projection'!$D$121:$D$155,Sales!C13)=1,SUMIFS('Cashflow Projection'!$C$121:$C$155,'Cashflow Projection'!$D$121:$D$155,Sales!C13),+Sales!H13)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Projection'!$E$121:$E$155,'Cashflow Projection'!$D$121:$D$155,Sales!C14)=1),0,SUMIFS('Cashflow Projection'!$C$7:$C$23,'Cashflow Projection'!$B$7:$B$23,Sales!B14,'Cashflow Projection'!$A$7:$A$23,Sales!A14))</f>
        <v/>
      </c>
      <c r="G14" s="4" t="n">
        <v>44858</v>
      </c>
      <c r="H14" s="4" t="n">
        <v>44858</v>
      </c>
      <c r="I14" s="3" t="n">
        <v>1553900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Projection'!$E$121:$E$155,'Cashflow Projection'!$D$121:$D$155,Sales!C14)&lt;&gt;0,TRUE,FALSE)</f>
        <v/>
      </c>
      <c r="U14" s="4" t="n">
        <v>44895</v>
      </c>
      <c r="V14" s="10" t="n">
        <v>224923.6116438354</v>
      </c>
      <c r="W14" s="11">
        <f>IF(SUMIFS('Cashflow Projection'!$E$121:$E$155,'Cashflow Projection'!$D$121:$D$155,Sales!C14)=1,SUMIFS('Cashflow Projection'!$C$121:$C$155,'Cashflow Projection'!$D$121:$D$155,Sales!C14),+Sales!H14)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Projection'!$E$121:$E$155,'Cashflow Projection'!$D$121:$D$155,Sales!C15)=1),0,SUMIFS('Cashflow Projection'!$C$7:$C$23,'Cashflow Projection'!$B$7:$B$23,Sales!B15,'Cashflow Projection'!$A$7:$A$23,Sales!A15))</f>
        <v/>
      </c>
      <c r="G15" s="4" t="n">
        <v>45505</v>
      </c>
      <c r="H15" s="4" t="n">
        <v>45485</v>
      </c>
      <c r="I15" s="3" t="n">
        <v>1200000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Projection'!$E$121:$E$155,'Cashflow Projection'!$D$121:$D$155,Sales!C15)&lt;&gt;0,TRUE,FALSE)</f>
        <v/>
      </c>
      <c r="U15" s="4" t="n">
        <v>45565</v>
      </c>
      <c r="V15" s="10" t="n">
        <v>911800</v>
      </c>
      <c r="W15" s="11">
        <f>IF(SUMIFS('Cashflow Projection'!$E$121:$E$155,'Cashflow Projection'!$D$121:$D$155,Sales!C15)=1,SUMIFS('Cashflow Projection'!$C$121:$C$155,'Cashflow Projection'!$D$121:$D$155,Sales!C15),+Sales!H15)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Projection'!$E$121:$E$155,'Cashflow Projection'!$D$121:$D$155,Sales!C16)=1),0,SUMIFS('Cashflow Projection'!$C$7:$C$23,'Cashflow Projection'!$B$7:$B$23,Sales!B16,'Cashflow Projection'!$A$7:$A$23,Sales!A16))</f>
        <v/>
      </c>
      <c r="G16" s="4" t="n">
        <v>44732</v>
      </c>
      <c r="H16" s="4" t="n">
        <v>44732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Projection'!$E$121:$E$155,'Cashflow Projection'!$D$121:$D$155,Sales!C16)&lt;&gt;0,TRUE,FALSE)</f>
        <v/>
      </c>
      <c r="U16" s="4" t="n">
        <v>44773</v>
      </c>
      <c r="V16" s="10" t="n">
        <v>63234.22808219166</v>
      </c>
      <c r="W16" s="11">
        <f>IF(SUMIFS('Cashflow Projection'!$E$121:$E$155,'Cashflow Projection'!$D$121:$D$155,Sales!C16)=1,SUMIFS('Cashflow Projection'!$C$121:$C$155,'Cashflow Projection'!$D$121:$D$155,Sales!C16),+Sales!H16)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Projection'!$E$121:$E$155,'Cashflow Projection'!$D$121:$D$155,Sales!C17)=1),0,SUMIFS('Cashflow Projection'!$C$7:$C$23,'Cashflow Projection'!$B$7:$B$23,Sales!B17,'Cashflow Projection'!$A$7:$A$23,Sales!A17))</f>
        <v/>
      </c>
      <c r="G17" s="4" t="n">
        <v>44704</v>
      </c>
      <c r="H17" s="4" t="n">
        <v>44704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Projection'!$E$121:$E$155,'Cashflow Projection'!$D$121:$D$155,Sales!C17)&lt;&gt;0,TRUE,FALSE)</f>
        <v/>
      </c>
      <c r="U17" s="4" t="n">
        <v>44773</v>
      </c>
      <c r="V17" s="10" t="n">
        <v>-41082.55273972615</v>
      </c>
      <c r="W17" s="11">
        <f>IF(SUMIFS('Cashflow Projection'!$E$121:$E$155,'Cashflow Projection'!$D$121:$D$155,Sales!C17)=1,SUMIFS('Cashflow Projection'!$C$121:$C$155,'Cashflow Projection'!$D$121:$D$155,Sales!C17),+Sales!H17)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Projection'!$E$121:$E$155,'Cashflow Projection'!$D$121:$D$155,Sales!C18)=1),0,SUMIFS('Cashflow Projection'!$C$7:$C$23,'Cashflow Projection'!$B$7:$B$23,Sales!B18,'Cashflow Projection'!$A$7:$A$23,Sales!A18))</f>
        <v/>
      </c>
      <c r="G18" s="4" t="n">
        <v>44711</v>
      </c>
      <c r="H18" s="4" t="n">
        <v>44711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Projection'!$E$121:$E$155,'Cashflow Projection'!$D$121:$D$155,Sales!C18)&lt;&gt;0,TRUE,FALSE)</f>
        <v/>
      </c>
      <c r="U18" s="4" t="n">
        <v>44773</v>
      </c>
      <c r="V18" s="10" t="n">
        <v>147455.6225892464</v>
      </c>
      <c r="W18" s="11">
        <f>IF(SUMIFS('Cashflow Projection'!$E$121:$E$155,'Cashflow Projection'!$D$121:$D$155,Sales!C18)=1,SUMIFS('Cashflow Projection'!$C$121:$C$155,'Cashflow Projection'!$D$121:$D$155,Sales!C18),+Sales!H18)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Projection'!$E$121:$E$155,'Cashflow Projection'!$D$121:$D$155,Sales!C19)=1),0,SUMIFS('Cashflow Projection'!$C$7:$C$23,'Cashflow Projection'!$B$7:$B$23,Sales!B19,'Cashflow Projection'!$A$7:$A$23,Sales!A19))</f>
        <v/>
      </c>
      <c r="G19" s="4" t="n">
        <v>44887</v>
      </c>
      <c r="H19" s="4" t="n">
        <v>44887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Projection'!$E$121:$E$155,'Cashflow Projection'!$D$121:$D$155,Sales!C19)&lt;&gt;0,TRUE,FALSE)</f>
        <v/>
      </c>
      <c r="U19" s="4" t="n">
        <v>44957</v>
      </c>
      <c r="V19" s="10" t="n">
        <v>-613.5349545208737</v>
      </c>
      <c r="W19" s="11">
        <f>IF(SUMIFS('Cashflow Projection'!$E$121:$E$155,'Cashflow Projection'!$D$121:$D$155,Sales!C19)=1,SUMIFS('Cashflow Projection'!$C$121:$C$155,'Cashflow Projection'!$D$121:$D$155,Sales!C19),+Sales!H19)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Projection'!$E$121:$E$155,'Cashflow Projection'!$D$121:$D$155,Sales!C20)=1),0,SUMIFS('Cashflow Projection'!$C$7:$C$23,'Cashflow Projection'!$B$7:$B$23,Sales!B20,'Cashflow Projection'!$A$7:$A$23,Sales!A20))</f>
        <v/>
      </c>
      <c r="G20" s="4" t="n">
        <v>45027</v>
      </c>
      <c r="H20" s="4" t="n">
        <v>45027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Projection'!$E$121:$E$155,'Cashflow Projection'!$D$121:$D$155,Sales!C20)&lt;&gt;0,TRUE,FALSE)</f>
        <v/>
      </c>
      <c r="U20" s="4" t="n">
        <v>45077</v>
      </c>
      <c r="V20" s="10" t="n">
        <v>273720.5294520545</v>
      </c>
      <c r="W20" s="11">
        <f>IF(SUMIFS('Cashflow Projection'!$E$121:$E$155,'Cashflow Projection'!$D$121:$D$155,Sales!C20)=1,SUMIFS('Cashflow Projection'!$C$121:$C$155,'Cashflow Projection'!$D$121:$D$155,Sales!C20),+Sales!H20)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Projection'!$E$121:$E$155,'Cashflow Projection'!$D$121:$D$155,Sales!C21)=1),0,SUMIFS('Cashflow Projection'!$C$7:$C$23,'Cashflow Projection'!$B$7:$B$23,Sales!B21,'Cashflow Projection'!$A$7:$A$23,Sales!A21))</f>
        <v/>
      </c>
      <c r="G21" s="4" t="n">
        <v>44936</v>
      </c>
      <c r="H21" s="4" t="n">
        <v>44936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Projection'!$E$121:$E$155,'Cashflow Projection'!$D$121:$D$155,Sales!C21)&lt;&gt;0,TRUE,FALSE)</f>
        <v/>
      </c>
      <c r="U21" s="4" t="n">
        <v>45016</v>
      </c>
      <c r="V21" s="10" t="n">
        <v>171292.1047945204</v>
      </c>
      <c r="W21" s="11">
        <f>IF(SUMIFS('Cashflow Projection'!$E$121:$E$155,'Cashflow Projection'!$D$121:$D$155,Sales!C21)=1,SUMIFS('Cashflow Projection'!$C$121:$C$155,'Cashflow Projection'!$D$121:$D$155,Sales!C21),+Sales!H21)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Projection'!$E$121:$E$155,'Cashflow Projection'!$D$121:$D$155,Sales!C22)=1),0,SUMIFS('Cashflow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Projection'!$E$121:$E$155,'Cashflow Projection'!$D$121:$D$155,Sales!C22)&lt;&gt;0,TRUE,FALSE)</f>
        <v/>
      </c>
      <c r="U22" s="4" t="n">
        <v>45382</v>
      </c>
      <c r="V22" s="10" t="n">
        <v>188568.1321917807</v>
      </c>
      <c r="W22" s="11">
        <f>IF(SUMIFS('Cashflow Projection'!$E$121:$E$155,'Cashflow Projection'!$D$121:$D$155,Sales!C22)=1,SUMIFS('Cashflow Projection'!$C$121:$C$155,'Cashflow Projection'!$D$121:$D$155,Sales!C22),+Sales!H22)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Projection'!$E$121:$E$155,'Cashflow Projection'!$D$121:$D$155,Sales!C23)=1),0,SUMIFS('Cashflow Projection'!$C$7:$C$23,'Cashflow Projection'!$B$7:$B$23,Sales!B23,'Cashflow Projection'!$A$7:$A$23,Sales!A23))</f>
        <v/>
      </c>
      <c r="G23" s="4" t="n">
        <v>45464</v>
      </c>
      <c r="H23" s="4" t="n">
        <v>45547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Projection'!$E$121:$E$155,'Cashflow Projection'!$D$121:$D$155,Sales!C23)&lt;&gt;0,TRUE,FALSE)</f>
        <v/>
      </c>
      <c r="U23" s="4" t="n">
        <v>45626</v>
      </c>
      <c r="V23" s="10" t="n">
        <v>38167.76955506834</v>
      </c>
      <c r="W23" s="11">
        <f>IF(SUMIFS('Cashflow Projection'!$E$121:$E$155,'Cashflow Projection'!$D$121:$D$155,Sales!C23)=1,SUMIFS('Cashflow Projection'!$C$121:$C$155,'Cashflow Projection'!$D$121:$D$155,Sales!C23),+Sales!H23)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Projection'!$E$121:$E$155,'Cashflow Projection'!$D$121:$D$155,Sales!C24)=1),0,SUMIFS('Cashflow Projection'!$C$7:$C$23,'Cashflow Projection'!$B$7:$B$23,Sales!B24,'Cashflow Projection'!$A$7:$A$23,Sales!A24))</f>
        <v/>
      </c>
      <c r="G24" s="4" t="n">
        <v>45552</v>
      </c>
      <c r="H24" s="4" t="n">
        <v>45609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Projection'!$E$121:$E$155,'Cashflow Projection'!$D$121:$D$155,Sales!C24)&lt;&gt;0,TRUE,FALSE)</f>
        <v/>
      </c>
      <c r="U24" s="4" t="n">
        <v>45688</v>
      </c>
      <c r="V24" s="10" t="n">
        <v>141013.3376712326</v>
      </c>
      <c r="W24" s="11">
        <f>IF(SUMIFS('Cashflow Projection'!$E$121:$E$155,'Cashflow Projection'!$D$121:$D$155,Sales!C24)=1,SUMIFS('Cashflow Projection'!$C$121:$C$155,'Cashflow Projection'!$D$121:$D$155,Sales!C24),+Sales!H24)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Projection'!$E$121:$E$155,'Cashflow Projection'!$D$121:$D$155,Sales!C25)=1),0,SUMIFS('Cashflow Projection'!$C$7:$C$23,'Cashflow Projection'!$B$7:$B$23,Sales!B25,'Cashflow Projection'!$A$7:$A$23,Sales!A25))</f>
        <v/>
      </c>
      <c r="G25" s="4" t="n">
        <v>45552</v>
      </c>
      <c r="H25" s="4" t="n">
        <v>45609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Projection'!$E$121:$E$155,'Cashflow Projection'!$D$121:$D$155,Sales!C25)&lt;&gt;0,TRUE,FALSE)</f>
        <v/>
      </c>
      <c r="U25" s="4" t="n">
        <v>45688</v>
      </c>
      <c r="V25" s="10" t="n">
        <v>138455.1184931505</v>
      </c>
      <c r="W25" s="11">
        <f>IF(SUMIFS('Cashflow Projection'!$E$121:$E$155,'Cashflow Projection'!$D$121:$D$155,Sales!C25)=1,SUMIFS('Cashflow Projection'!$C$121:$C$155,'Cashflow Projection'!$D$121:$D$155,Sales!C25),+Sales!H25)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Projection'!$E$121:$E$155,'Cashflow Projection'!$D$121:$D$155,Sales!C26)=1),0,SUMIFS('Cashflow Projection'!$C$7:$C$23,'Cashflow Projection'!$B$7:$B$23,Sales!B26,'Cashflow Projection'!$A$7:$A$23,Sales!A26))</f>
        <v/>
      </c>
      <c r="G26" s="4" t="n">
        <v>45552</v>
      </c>
      <c r="H26" s="4" t="n">
        <v>45609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Projection'!$E$121:$E$155,'Cashflow Projection'!$D$121:$D$155,Sales!C26)&lt;&gt;0,TRUE,FALSE)</f>
        <v/>
      </c>
      <c r="U26" s="4" t="n">
        <v>45688</v>
      </c>
      <c r="V26" s="10" t="n">
        <v>190410.5979452054</v>
      </c>
      <c r="W26" s="11">
        <f>IF(SUMIFS('Cashflow Projection'!$E$121:$E$155,'Cashflow Projection'!$D$121:$D$155,Sales!C26)=1,SUMIFS('Cashflow Projection'!$C$121:$C$155,'Cashflow Projection'!$D$121:$D$155,Sales!C26),+Sales!H26)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Projection'!$E$121:$E$155,'Cashflow Projection'!$D$121:$D$155,Sales!C27)=1),0,SUMIFS('Cashflow Projection'!$C$7:$C$23,'Cashflow Projection'!$B$7:$B$23,Sales!B27,'Cashflow Projection'!$A$7:$A$23,Sales!A27))</f>
        <v/>
      </c>
      <c r="G27" s="4" t="n">
        <v>45177</v>
      </c>
      <c r="H27" s="4" t="n">
        <v>45177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Projection'!$E$121:$E$155,'Cashflow Projection'!$D$121:$D$155,Sales!C27)&lt;&gt;0,TRUE,FALSE)</f>
        <v/>
      </c>
      <c r="U27" s="4" t="n">
        <v>45260</v>
      </c>
      <c r="V27" s="10" t="n">
        <v>325883.2006849311</v>
      </c>
      <c r="W27" s="11">
        <f>IF(SUMIFS('Cashflow Projection'!$E$121:$E$155,'Cashflow Projection'!$D$121:$D$155,Sales!C27)=1,SUMIFS('Cashflow Projection'!$C$121:$C$155,'Cashflow Projection'!$D$121:$D$155,Sales!C27),+Sales!H27)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Projection'!$E$121:$E$155,'Cashflow Projection'!$D$121:$D$155,Sales!C28)=1),0,SUMIFS('Cashflow Projection'!$C$7:$C$23,'Cashflow Projection'!$B$7:$B$23,Sales!B28,'Cashflow Projection'!$A$7:$A$23,Sales!A28))</f>
        <v/>
      </c>
      <c r="G28" s="4" t="n">
        <v>45523</v>
      </c>
      <c r="H28" s="4" t="n">
        <v>45532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Projection'!$E$121:$E$155,'Cashflow Projection'!$D$121:$D$155,Sales!C28)&lt;&gt;0,TRUE,FALSE)</f>
        <v/>
      </c>
      <c r="U28" s="4" t="n">
        <v>45565</v>
      </c>
      <c r="V28" s="10" t="n">
        <v>200679.7760273973</v>
      </c>
      <c r="W28" s="11">
        <f>IF(SUMIFS('Cashflow Projection'!$E$121:$E$155,'Cashflow Projection'!$D$121:$D$155,Sales!C28)=1,SUMIFS('Cashflow Projection'!$C$121:$C$155,'Cashflow Projection'!$D$121:$D$155,Sales!C28),+Sales!H28)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Projection'!$E$121:$E$155,'Cashflow Projection'!$D$121:$D$155,Sales!C29)=1),0,SUMIFS('Cashflow Projection'!$C$7:$C$23,'Cashflow Projection'!$B$7:$B$23,Sales!B29,'Cashflow Projection'!$A$7:$A$23,Sales!A29))</f>
        <v/>
      </c>
      <c r="G29" s="4" t="n">
        <v>45485</v>
      </c>
      <c r="H29" s="4" t="n">
        <v>45530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Projection'!$E$121:$E$155,'Cashflow Projection'!$D$121:$D$155,Sales!C29)&lt;&gt;0,TRUE,FALSE)</f>
        <v/>
      </c>
      <c r="U29" s="4" t="n">
        <v>45565</v>
      </c>
      <c r="V29" s="10" t="n">
        <v>-59785.28313773987</v>
      </c>
      <c r="W29" s="11">
        <f>IF(SUMIFS('Cashflow Projection'!$E$121:$E$155,'Cashflow Projection'!$D$121:$D$155,Sales!C29)=1,SUMIFS('Cashflow Projection'!$C$121:$C$155,'Cashflow Projection'!$D$121:$D$155,Sales!C29),+Sales!H29)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Projection'!$E$121:$E$155,'Cashflow Projection'!$D$121:$D$155,Sales!C30)=1),0,SUMIFS('Cashflow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Projection'!$E$121:$E$155,'Cashflow Projection'!$D$121:$D$155,Sales!C30)&lt;&gt;0,TRUE,FALSE)</f>
        <v/>
      </c>
      <c r="U30" s="4" t="n">
        <v>45565</v>
      </c>
      <c r="V30" s="10" t="n">
        <v>210830.0659984243</v>
      </c>
      <c r="W30" s="11">
        <f>IF(SUMIFS('Cashflow Projection'!$E$121:$E$155,'Cashflow Projection'!$D$121:$D$155,Sales!C30)=1,SUMIFS('Cashflow Projection'!$C$121:$C$155,'Cashflow Projection'!$D$121:$D$155,Sales!C30),+Sales!H30)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Projection'!$E$121:$E$155,'Cashflow Projection'!$D$121:$D$155,Sales!C31)=1),0,SUMIFS('Cashflow Projection'!$C$7:$C$23,'Cashflow Projection'!$B$7:$B$23,Sales!B31,'Cashflow Projection'!$A$7:$A$23,Sales!A31))</f>
        <v/>
      </c>
      <c r="G31" s="4" t="n">
        <v>45177</v>
      </c>
      <c r="H31" s="4" t="n">
        <v>45177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Projection'!$E$121:$E$155,'Cashflow Projection'!$D$121:$D$155,Sales!C31)&lt;&gt;0,TRUE,FALSE)</f>
        <v/>
      </c>
      <c r="U31" s="4" t="n">
        <v>45260</v>
      </c>
      <c r="V31" s="10" t="n">
        <v>177717.2514810958</v>
      </c>
      <c r="W31" s="11">
        <f>IF(SUMIFS('Cashflow Projection'!$E$121:$E$155,'Cashflow Projection'!$D$121:$D$155,Sales!C31)=1,SUMIFS('Cashflow Projection'!$C$121:$C$155,'Cashflow Projection'!$D$121:$D$155,Sales!C31),+Sales!H31)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Projection'!$E$121:$E$155,'Cashflow Projection'!$D$121:$D$155,Sales!C32)=1),0,SUMIFS('Cashflow Projection'!$C$7:$C$23,'Cashflow Projection'!$B$7:$B$23,Sales!B32,'Cashflow Projection'!$A$7:$A$23,Sales!A32))</f>
        <v/>
      </c>
      <c r="G32" s="4" t="n">
        <v>45685</v>
      </c>
      <c r="H32" s="4" t="n">
        <v>45685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Projection'!$E$121:$E$155,'Cashflow Projection'!$D$121:$D$155,Sales!C32)&lt;&gt;0,TRUE,FALSE)</f>
        <v/>
      </c>
      <c r="U32" s="4" t="n">
        <v>45747</v>
      </c>
      <c r="V32" s="10" t="n">
        <v>-78942.82671232894</v>
      </c>
      <c r="W32" s="11">
        <f>IF(SUMIFS('Cashflow Projection'!$E$121:$E$155,'Cashflow Projection'!$D$121:$D$155,Sales!C32)=1,SUMIFS('Cashflow Projection'!$C$121:$C$155,'Cashflow Projection'!$D$121:$D$155,Sales!C32),+Sales!H32)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Projection'!$E$121:$E$155,'Cashflow Projection'!$D$121:$D$155,Sales!C33)=1),0,SUMIFS('Cashflow Projection'!$C$7:$C$23,'Cashflow Projection'!$B$7:$B$23,Sales!B33,'Cashflow Projection'!$A$7:$A$23,Sales!A33))</f>
        <v/>
      </c>
      <c r="G33" s="4" t="n">
        <v>45510</v>
      </c>
      <c r="H33" s="4" t="n">
        <v>45588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Projection'!$E$121:$E$155,'Cashflow Projection'!$D$121:$D$155,Sales!C33)&lt;&gt;0,TRUE,FALSE)</f>
        <v/>
      </c>
      <c r="U33" s="4" t="n">
        <v>45626</v>
      </c>
      <c r="V33" s="10" t="n">
        <v>-10865.33463609591</v>
      </c>
      <c r="W33" s="11">
        <f>IF(SUMIFS('Cashflow Projection'!$E$121:$E$155,'Cashflow Projection'!$D$121:$D$155,Sales!C33)=1,SUMIFS('Cashflow Projection'!$C$121:$C$155,'Cashflow Projection'!$D$121:$D$155,Sales!C33),+Sales!H33)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Projection'!$E$121:$E$155,'Cashflow Projection'!$D$121:$D$155,Sales!C34)=1),0,SUMIFS('Cashflow Projection'!$C$7:$C$23,'Cashflow Projection'!$B$7:$B$23,Sales!B34,'Cashflow Projection'!$A$7:$A$23,Sales!A34))</f>
        <v/>
      </c>
      <c r="G34" s="4" t="n">
        <v>45510</v>
      </c>
      <c r="H34" s="4" t="n">
        <v>45663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Projection'!$E$121:$E$155,'Cashflow Projection'!$D$121:$D$155,Sales!C34)&lt;&gt;0,TRUE,FALSE)</f>
        <v/>
      </c>
      <c r="U34" s="4" t="n">
        <v>45747</v>
      </c>
      <c r="V34" s="10" t="n">
        <v>243164.749769863</v>
      </c>
      <c r="W34" s="11">
        <f>IF(SUMIFS('Cashflow Projection'!$E$121:$E$155,'Cashflow Projection'!$D$121:$D$155,Sales!C34)=1,SUMIFS('Cashflow Projection'!$C$121:$C$155,'Cashflow Projection'!$D$121:$D$155,Sales!C34),+Sales!H34)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Projection'!$E$121:$E$155,'Cashflow Projection'!$D$121:$D$155,Sales!C35)=1),0,SUMIFS('Cashflow Projection'!$C$7:$C$23,'Cashflow Projection'!$B$7:$B$23,Sales!B35,'Cashflow Projection'!$A$7:$A$23,Sales!A35))</f>
        <v/>
      </c>
      <c r="G35" s="4" t="n">
        <v>45079</v>
      </c>
      <c r="H35" s="4" t="n">
        <v>45079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Projection'!$E$121:$E$155,'Cashflow Projection'!$D$121:$D$155,Sales!C35)&lt;&gt;0,TRUE,FALSE)</f>
        <v/>
      </c>
      <c r="U35" s="4" t="n">
        <v>45138</v>
      </c>
      <c r="V35" s="10" t="n">
        <v>397481.1458904108</v>
      </c>
      <c r="W35" s="11">
        <f>IF(SUMIFS('Cashflow Projection'!$E$121:$E$155,'Cashflow Projection'!$D$121:$D$155,Sales!C35)=1,SUMIFS('Cashflow Projection'!$C$121:$C$155,'Cashflow Projection'!$D$121:$D$155,Sales!C35),+Sales!H35)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Projection'!$E$121:$E$155,'Cashflow Projection'!$D$121:$D$155,Sales!C36)=1),0,SUMIFS('Cashflow Projection'!$C$7:$C$23,'Cashflow Projection'!$B$7:$B$23,Sales!B36,'Cashflow Projection'!$A$7:$A$23,Sales!A36))</f>
        <v/>
      </c>
      <c r="G36" s="4" t="n">
        <v>44869</v>
      </c>
      <c r="H36" s="4" t="n">
        <v>44869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Projection'!$E$121:$E$155,'Cashflow Projection'!$D$121:$D$155,Sales!C36)&lt;&gt;0,TRUE,FALSE)</f>
        <v/>
      </c>
      <c r="U36" s="4" t="n">
        <v>44957</v>
      </c>
      <c r="V36" s="10" t="n">
        <v>196095.5294520545</v>
      </c>
      <c r="W36" s="11">
        <f>IF(SUMIFS('Cashflow Projection'!$E$121:$E$155,'Cashflow Projection'!$D$121:$D$155,Sales!C36)=1,SUMIFS('Cashflow Projection'!$C$121:$C$155,'Cashflow Projection'!$D$121:$D$155,Sales!C36),+Sales!H36)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Projection'!$E$121:$E$155,'Cashflow Projection'!$D$121:$D$155,Sales!C37)=1),0,SUMIFS('Cashflow Projection'!$C$7:$C$23,'Cashflow Projection'!$B$7:$B$23,Sales!B37,'Cashflow Projection'!$A$7:$A$23,Sales!A37))</f>
        <v/>
      </c>
      <c r="G37" s="4" t="n">
        <v>44960</v>
      </c>
      <c r="H37" s="4" t="n">
        <v>44960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Projection'!$E$121:$E$155,'Cashflow Projection'!$D$121:$D$155,Sales!C37)&lt;&gt;0,TRUE,FALSE)</f>
        <v/>
      </c>
      <c r="U37" s="4" t="n">
        <v>45016</v>
      </c>
      <c r="V37" s="10" t="n">
        <v>156487.3102739723</v>
      </c>
      <c r="W37" s="11">
        <f>IF(SUMIFS('Cashflow Projection'!$E$121:$E$155,'Cashflow Projection'!$D$121:$D$155,Sales!C37)=1,SUMIFS('Cashflow Projection'!$C$121:$C$155,'Cashflow Projection'!$D$121:$D$155,Sales!C37),+Sales!H37)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Projection'!$E$121:$E$155,'Cashflow Projection'!$D$121:$D$155,Sales!C38)=1),0,SUMIFS('Cashflow Projection'!$C$7:$C$23,'Cashflow Projection'!$B$7:$B$23,Sales!B38,'Cashflow Projection'!$A$7:$A$23,Sales!A38))</f>
        <v/>
      </c>
      <c r="G38" s="4" t="n">
        <v>45478</v>
      </c>
      <c r="H38" s="4" t="n">
        <v>45485</v>
      </c>
      <c r="I38" s="3" t="n">
        <v>1200000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Projection'!$E$121:$E$155,'Cashflow Projection'!$D$121:$D$155,Sales!C38)&lt;&gt;0,TRUE,FALSE)</f>
        <v/>
      </c>
      <c r="U38" s="4" t="n">
        <v>45565</v>
      </c>
      <c r="V38" s="10" t="n">
        <v>921500</v>
      </c>
      <c r="W38" s="11">
        <f>IF(SUMIFS('Cashflow Projection'!$E$121:$E$155,'Cashflow Projection'!$D$121:$D$155,Sales!C38)=1,SUMIFS('Cashflow Projection'!$C$121:$C$155,'Cashflow Projection'!$D$121:$D$155,Sales!C38),+Sales!H38)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Projection'!$E$121:$E$155,'Cashflow Projection'!$D$121:$D$155,Sales!C39)=1),0,SUMIFS('Cashflow Projection'!$C$7:$C$23,'Cashflow Projection'!$B$7:$B$23,Sales!B39,'Cashflow Projection'!$A$7:$A$23,Sales!A39))</f>
        <v/>
      </c>
      <c r="G39" s="4" t="n">
        <v>44845</v>
      </c>
      <c r="H39" s="4" t="n">
        <v>44845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Projection'!$E$121:$E$155,'Cashflow Projection'!$D$121:$D$155,Sales!C39)&lt;&gt;0,TRUE,FALSE)</f>
        <v/>
      </c>
      <c r="U39" s="4" t="n">
        <v>44895</v>
      </c>
      <c r="V39" s="10" t="n">
        <v>288141.4198630136</v>
      </c>
      <c r="W39" s="11">
        <f>IF(SUMIFS('Cashflow Projection'!$E$121:$E$155,'Cashflow Projection'!$D$121:$D$155,Sales!C39)=1,SUMIFS('Cashflow Projection'!$C$121:$C$155,'Cashflow Projection'!$D$121:$D$155,Sales!C39),+Sales!H39)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Projection'!$E$121:$E$155,'Cashflow Projection'!$D$121:$D$155,Sales!C40)=1),0,SUMIFS('Cashflow Projection'!$C$7:$C$23,'Cashflow Projection'!$B$7:$B$23,Sales!B40,'Cashflow Projection'!$A$7:$A$23,Sales!A40))</f>
        <v/>
      </c>
      <c r="G40" s="4" t="n">
        <v>44848</v>
      </c>
      <c r="H40" s="4" t="n">
        <v>44848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Projection'!$E$121:$E$155,'Cashflow Projection'!$D$121:$D$155,Sales!C40)&lt;&gt;0,TRUE,FALSE)</f>
        <v/>
      </c>
      <c r="U40" s="4" t="n">
        <v>44895</v>
      </c>
      <c r="V40" s="10" t="n">
        <v>166868.4524613698</v>
      </c>
      <c r="W40" s="11">
        <f>IF(SUMIFS('Cashflow Projection'!$E$121:$E$155,'Cashflow Projection'!$D$121:$D$155,Sales!C40)=1,SUMIFS('Cashflow Projection'!$C$121:$C$155,'Cashflow Projection'!$D$121:$D$155,Sales!C40),+Sales!H40)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Projection'!$E$121:$E$155,'Cashflow Projection'!$D$121:$D$155,Sales!C41)=1),0,SUMIFS('Cashflow Projection'!$C$7:$C$23,'Cashflow Projection'!$B$7:$B$23,Sales!B41,'Cashflow Projection'!$A$7:$A$23,Sales!A41))</f>
        <v/>
      </c>
      <c r="G41" s="4" t="n">
        <v>44687</v>
      </c>
      <c r="H41" s="4" t="n">
        <v>44687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Projection'!$E$121:$E$155,'Cashflow Projection'!$D$121:$D$155,Sales!C41)&lt;&gt;0,TRUE,FALSE)</f>
        <v/>
      </c>
      <c r="U41" s="4" t="n">
        <v>44773</v>
      </c>
      <c r="V41" s="10" t="n">
        <v>33144.35634356132</v>
      </c>
      <c r="W41" s="11">
        <f>IF(SUMIFS('Cashflow Projection'!$E$121:$E$155,'Cashflow Projection'!$D$121:$D$155,Sales!C41)=1,SUMIFS('Cashflow Projection'!$C$121:$C$155,'Cashflow Projection'!$D$121:$D$155,Sales!C41),+Sales!H41)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Projection'!$E$121:$E$155,'Cashflow Projection'!$D$121:$D$155,Sales!C42)=1),0,SUMIFS('Cashflow Projection'!$C$7:$C$23,'Cashflow Projection'!$B$7:$B$23,Sales!B42,'Cashflow Projection'!$A$7:$A$23,Sales!A42))</f>
        <v/>
      </c>
      <c r="G42" s="4" t="n">
        <v>44657</v>
      </c>
      <c r="H42" s="4" t="n">
        <v>44657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Projection'!$E$121:$E$155,'Cashflow Projection'!$D$121:$D$155,Sales!C42)&lt;&gt;0,TRUE,FALSE)</f>
        <v/>
      </c>
      <c r="U42" s="4" t="n">
        <v>44712</v>
      </c>
      <c r="V42" s="10" t="n">
        <v>82555.46095890389</v>
      </c>
      <c r="W42" s="11">
        <f>IF(SUMIFS('Cashflow Projection'!$E$121:$E$155,'Cashflow Projection'!$D$121:$D$155,Sales!C42)=1,SUMIFS('Cashflow Projection'!$C$121:$C$155,'Cashflow Projection'!$D$121:$D$155,Sales!C42),+Sales!H42)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Projection'!$E$121:$E$155,'Cashflow Projection'!$D$121:$D$155,Sales!C43)=1),0,SUMIFS('Cashflow Projection'!$C$7:$C$23,'Cashflow Projection'!$B$7:$B$23,Sales!B43,'Cashflow Projection'!$A$7:$A$23,Sales!A43))</f>
        <v/>
      </c>
      <c r="G43" s="4" t="n">
        <v>44887</v>
      </c>
      <c r="H43" s="4" t="n">
        <v>44887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Projection'!$E$121:$E$155,'Cashflow Projection'!$D$121:$D$155,Sales!C43)&lt;&gt;0,TRUE,FALSE)</f>
        <v/>
      </c>
      <c r="U43" s="4" t="n">
        <v>44957</v>
      </c>
      <c r="V43" s="10" t="n">
        <v>206805.4259752054</v>
      </c>
      <c r="W43" s="11">
        <f>IF(SUMIFS('Cashflow Projection'!$E$121:$E$155,'Cashflow Projection'!$D$121:$D$155,Sales!C43)=1,SUMIFS('Cashflow Projection'!$C$121:$C$155,'Cashflow Projection'!$D$121:$D$155,Sales!C43),+Sales!H43)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Projection'!$E$121:$E$155,'Cashflow Projection'!$D$121:$D$155,Sales!C44)=1),0,SUMIFS('Cashflow Projection'!$C$7:$C$23,'Cashflow Projection'!$B$7:$B$23,Sales!B44,'Cashflow Projection'!$A$7:$A$23,Sales!A44))</f>
        <v/>
      </c>
      <c r="G44" s="4" t="n">
        <v>44943</v>
      </c>
      <c r="H44" s="4" t="n">
        <v>44943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Projection'!$E$121:$E$155,'Cashflow Projection'!$D$121:$D$155,Sales!C44)&lt;&gt;0,TRUE,FALSE)</f>
        <v/>
      </c>
      <c r="U44" s="4" t="n">
        <v>45016</v>
      </c>
      <c r="V44" s="10" t="n">
        <v>3265.925640958594</v>
      </c>
      <c r="W44" s="11">
        <f>IF(SUMIFS('Cashflow Projection'!$E$121:$E$155,'Cashflow Projection'!$D$121:$D$155,Sales!C44)=1,SUMIFS('Cashflow Projection'!$C$121:$C$155,'Cashflow Projection'!$D$121:$D$155,Sales!C44),+Sales!H44)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Projection'!$E$121:$E$155,'Cashflow Projection'!$D$121:$D$155,Sales!C45)=1),0,SUMIFS('Cashflow Projection'!$C$7:$C$23,'Cashflow Projection'!$B$7:$B$23,Sales!B45,'Cashflow Projection'!$A$7:$A$23,Sales!A45))</f>
        <v/>
      </c>
      <c r="G45" s="4" t="n">
        <v>44887</v>
      </c>
      <c r="H45" s="4" t="n">
        <v>44887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Projection'!$E$121:$E$155,'Cashflow Projection'!$D$121:$D$155,Sales!C45)&lt;&gt;0,TRUE,FALSE)</f>
        <v/>
      </c>
      <c r="U45" s="4" t="n">
        <v>44957</v>
      </c>
      <c r="V45" s="10" t="n">
        <v>265790.1212876712</v>
      </c>
      <c r="W45" s="11">
        <f>IF(SUMIFS('Cashflow Projection'!$E$121:$E$155,'Cashflow Projection'!$D$121:$D$155,Sales!C45)=1,SUMIFS('Cashflow Projection'!$C$121:$C$155,'Cashflow Projection'!$D$121:$D$155,Sales!C45),+Sales!H45)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Projection'!$E$121:$E$155,'Cashflow Projection'!$D$121:$D$155,Sales!C46)=1),0,SUMIFS('Cashflow Projection'!$C$7:$C$23,'Cashflow Projection'!$B$7:$B$23,Sales!B46,'Cashflow Projection'!$A$7:$A$23,Sales!A46))</f>
        <v/>
      </c>
      <c r="G46" s="4" t="n">
        <v>45308</v>
      </c>
      <c r="H46" s="4" t="n">
        <v>45308</v>
      </c>
      <c r="I46" s="3" t="n">
        <v>1694900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Projection'!$E$121:$E$155,'Cashflow Projection'!$D$121:$D$155,Sales!C46)&lt;&gt;0,TRUE,FALSE)</f>
        <v/>
      </c>
      <c r="U46" s="4" t="n">
        <v>45382</v>
      </c>
      <c r="V46" s="10" t="n">
        <v>348866.465127534</v>
      </c>
      <c r="W46" s="11">
        <f>IF(SUMIFS('Cashflow Projection'!$E$121:$E$155,'Cashflow Projection'!$D$121:$D$155,Sales!C46)=1,SUMIFS('Cashflow Projection'!$C$121:$C$155,'Cashflow Projection'!$D$121:$D$155,Sales!C46),+Sales!H46)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Projection'!$E$121:$E$155,'Cashflow Projection'!$D$121:$D$155,Sales!C47)=1),0,SUMIFS('Cashflow Projection'!$C$7:$C$23,'Cashflow Projection'!$B$7:$B$23,Sales!B47,'Cashflow Projection'!$A$7:$A$23,Sales!A47))</f>
        <v/>
      </c>
      <c r="G47" s="4" t="n">
        <v>45422</v>
      </c>
      <c r="H47" s="4" t="n">
        <v>45547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Projection'!$E$121:$E$155,'Cashflow Projection'!$D$121:$D$155,Sales!C47)&lt;&gt;0,TRUE,FALSE)</f>
        <v/>
      </c>
      <c r="U47" s="4" t="n">
        <v>45626</v>
      </c>
      <c r="V47" s="10" t="n">
        <v>34412.65273972577</v>
      </c>
      <c r="W47" s="11">
        <f>IF(SUMIFS('Cashflow Projection'!$E$121:$E$155,'Cashflow Projection'!$D$121:$D$155,Sales!C47)=1,SUMIFS('Cashflow Projection'!$C$121:$C$155,'Cashflow Projection'!$D$121:$D$155,Sales!C47),+Sales!H47)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Projection'!$E$121:$E$155,'Cashflow Projection'!$D$121:$D$155,Sales!C48)=1),0,SUMIFS('Cashflow Projection'!$C$7:$C$23,'Cashflow Projection'!$B$7:$B$23,Sales!B48,'Cashflow Projection'!$A$7:$A$23,Sales!A48))</f>
        <v/>
      </c>
      <c r="G48" s="4" t="n">
        <v>45552</v>
      </c>
      <c r="H48" s="4" t="n">
        <v>45609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Projection'!$E$121:$E$155,'Cashflow Projection'!$D$121:$D$155,Sales!C48)&lt;&gt;0,TRUE,FALSE)</f>
        <v/>
      </c>
      <c r="U48" s="4" t="n">
        <v>45688</v>
      </c>
      <c r="V48" s="10" t="n">
        <v>267553.0636986298</v>
      </c>
      <c r="W48" s="11">
        <f>IF(SUMIFS('Cashflow Projection'!$E$121:$E$155,'Cashflow Projection'!$D$121:$D$155,Sales!C48)=1,SUMIFS('Cashflow Projection'!$C$121:$C$155,'Cashflow Projection'!$D$121:$D$155,Sales!C48),+Sales!H48)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Projection'!$E$121:$E$155,'Cashflow Projection'!$D$121:$D$155,Sales!C49)=1),0,SUMIFS('Cashflow Projection'!$C$7:$C$23,'Cashflow Projection'!$B$7:$B$23,Sales!B49,'Cashflow Projection'!$A$7:$A$23,Sales!A49))</f>
        <v/>
      </c>
      <c r="G49" s="4" t="n">
        <v>45552</v>
      </c>
      <c r="H49" s="4" t="n">
        <v>45609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Projection'!$E$121:$E$155,'Cashflow Projection'!$D$121:$D$155,Sales!C49)&lt;&gt;0,TRUE,FALSE)</f>
        <v/>
      </c>
      <c r="U49" s="4" t="n">
        <v>45688</v>
      </c>
      <c r="V49" s="10" t="n">
        <v>200421.4342457533</v>
      </c>
      <c r="W49" s="11">
        <f>IF(SUMIFS('Cashflow Projection'!$E$121:$E$155,'Cashflow Projection'!$D$121:$D$155,Sales!C49)=1,SUMIFS('Cashflow Projection'!$C$121:$C$155,'Cashflow Projection'!$D$121:$D$155,Sales!C49),+Sales!H49)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Projection'!$E$121:$E$155,'Cashflow Projection'!$D$121:$D$155,Sales!C50)=1),0,SUMIFS('Cashflow Projection'!$C$7:$C$23,'Cashflow Projection'!$B$7:$B$23,Sales!B50,'Cashflow Projection'!$A$7:$A$23,Sales!A50))</f>
        <v/>
      </c>
      <c r="G50" s="4" t="n">
        <v>45552</v>
      </c>
      <c r="H50" s="4" t="n">
        <v>45609</v>
      </c>
      <c r="I50" s="3" t="n">
        <v>1604900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Projection'!$E$121:$E$155,'Cashflow Projection'!$D$121:$D$155,Sales!C50)&lt;&gt;0,TRUE,FALSE)</f>
        <v/>
      </c>
      <c r="U50" s="4" t="n">
        <v>45688</v>
      </c>
      <c r="V50" s="10" t="n">
        <v>96321.55684931483</v>
      </c>
      <c r="W50" s="11">
        <f>IF(SUMIFS('Cashflow Projection'!$E$121:$E$155,'Cashflow Projection'!$D$121:$D$155,Sales!C50)=1,SUMIFS('Cashflow Projection'!$C$121:$C$155,'Cashflow Projection'!$D$121:$D$155,Sales!C50),+Sales!H50)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Projection'!$E$121:$E$155,'Cashflow Projection'!$D$121:$D$155,Sales!C51)=1),0,SUMIFS('Cashflow Projection'!$C$7:$C$23,'Cashflow Projection'!$B$7:$B$23,Sales!B51,'Cashflow Projection'!$A$7:$A$23,Sales!A51))</f>
        <v/>
      </c>
      <c r="G51" s="4" t="n">
        <v>45175</v>
      </c>
      <c r="H51" s="4" t="n">
        <v>45175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Projection'!$E$121:$E$155,'Cashflow Projection'!$D$121:$D$155,Sales!C51)&lt;&gt;0,TRUE,FALSE)</f>
        <v/>
      </c>
      <c r="U51" s="4" t="n">
        <v>45260</v>
      </c>
      <c r="V51" s="10" t="n">
        <v>198815.4802572601</v>
      </c>
      <c r="W51" s="11">
        <f>IF(SUMIFS('Cashflow Projection'!$E$121:$E$155,'Cashflow Projection'!$D$121:$D$155,Sales!C51)=1,SUMIFS('Cashflow Projection'!$C$121:$C$155,'Cashflow Projection'!$D$121:$D$155,Sales!C51),+Sales!H51)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Projection'!$E$121:$E$155,'Cashflow Projection'!$D$121:$D$155,Sales!C52)=1),0,SUMIFS('Cashflow Projection'!$C$7:$C$23,'Cashflow Projection'!$B$7:$B$23,Sales!B52,'Cashflow Projection'!$A$7:$A$23,Sales!A52))</f>
        <v/>
      </c>
      <c r="G52" s="4" t="n">
        <v>45167</v>
      </c>
      <c r="H52" s="4" t="n">
        <v>45167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Projection'!$E$121:$E$155,'Cashflow Projection'!$D$121:$D$155,Sales!C52)&lt;&gt;0,TRUE,FALSE)</f>
        <v/>
      </c>
      <c r="U52" s="4" t="n">
        <v>45199</v>
      </c>
      <c r="V52" s="10" t="n">
        <v>215929.5020547942</v>
      </c>
      <c r="W52" s="11">
        <f>IF(SUMIFS('Cashflow Projection'!$E$121:$E$155,'Cashflow Projection'!$D$121:$D$155,Sales!C52)=1,SUMIFS('Cashflow Projection'!$C$121:$C$155,'Cashflow Projection'!$D$121:$D$155,Sales!C52),+Sales!H52)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Projection'!$E$121:$E$155,'Cashflow Projection'!$D$121:$D$155,Sales!C53)=1),0,SUMIFS('Cashflow Projection'!$C$7:$C$23,'Cashflow Projection'!$B$7:$B$23,Sales!B53,'Cashflow Projection'!$A$7:$A$23,Sales!A53))</f>
        <v/>
      </c>
      <c r="G53" s="4" t="n">
        <v>45510</v>
      </c>
      <c r="H53" s="4" t="n">
        <v>45638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Projection'!$E$121:$E$155,'Cashflow Projection'!$D$121:$D$155,Sales!C53)&lt;&gt;0,TRUE,FALSE)</f>
        <v/>
      </c>
      <c r="U53" s="4" t="n">
        <v>45688</v>
      </c>
      <c r="V53" s="10" t="n">
        <v>9381.796663972549</v>
      </c>
      <c r="W53" s="11">
        <f>IF(SUMIFS('Cashflow Projection'!$E$121:$E$155,'Cashflow Projection'!$D$121:$D$155,Sales!C53)=1,SUMIFS('Cashflow Projection'!$C$121:$C$155,'Cashflow Projection'!$D$121:$D$155,Sales!C53),+Sales!H53)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Projection'!$E$121:$E$155,'Cashflow Projection'!$D$121:$D$155,Sales!C54)=1),0,SUMIFS('Cashflow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Projection'!$E$121:$E$155,'Cashflow Projection'!$D$121:$D$155,Sales!C54)&lt;&gt;0,TRUE,FALSE)</f>
        <v/>
      </c>
      <c r="U54" s="4" t="n">
        <v>45565</v>
      </c>
      <c r="V54" s="10" t="n">
        <v>334464.9063698628</v>
      </c>
      <c r="W54" s="11">
        <f>IF(SUMIFS('Cashflow Projection'!$E$121:$E$155,'Cashflow Projection'!$D$121:$D$155,Sales!C54)=1,SUMIFS('Cashflow Projection'!$C$121:$C$155,'Cashflow Projection'!$D$121:$D$155,Sales!C54),+Sales!H54)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Projection'!$E$121:$E$155,'Cashflow Projection'!$D$121:$D$155,Sales!C55)=1),0,SUMIFS('Cashflow Projection'!$C$7:$C$23,'Cashflow Projection'!$B$7:$B$23,Sales!B55,'Cashflow Projection'!$A$7:$A$23,Sales!A55))</f>
        <v/>
      </c>
      <c r="G55" s="4" t="n">
        <v>45510</v>
      </c>
      <c r="H55" s="4" t="n">
        <v>45546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Projection'!$E$121:$E$155,'Cashflow Projection'!$D$121:$D$155,Sales!C55)&lt;&gt;0,TRUE,FALSE)</f>
        <v/>
      </c>
      <c r="U55" s="4" t="n">
        <v>45626</v>
      </c>
      <c r="V55" s="10" t="n">
        <v>167543.0838911643</v>
      </c>
      <c r="W55" s="11">
        <f>IF(SUMIFS('Cashflow Projection'!$E$121:$E$155,'Cashflow Projection'!$D$121:$D$155,Sales!C55)=1,SUMIFS('Cashflow Projection'!$C$121:$C$155,'Cashflow Projection'!$D$121:$D$155,Sales!C55),+Sales!H55)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Projection'!$E$121:$E$155,'Cashflow Projection'!$D$121:$D$155,Sales!C56)=1),0,SUMIFS('Cashflow Projection'!$C$7:$C$23,'Cashflow Projection'!$B$7:$B$23,Sales!B56,'Cashflow Projection'!$A$7:$A$23,Sales!A56))</f>
        <v/>
      </c>
      <c r="G56" s="4" t="n">
        <v>45056</v>
      </c>
      <c r="H56" s="4" t="n">
        <v>45056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Projection'!$E$121:$E$155,'Cashflow Projection'!$D$121:$D$155,Sales!C56)&lt;&gt;0,TRUE,FALSE)</f>
        <v/>
      </c>
      <c r="U56" s="4" t="n">
        <v>45138</v>
      </c>
      <c r="V56" s="10" t="n">
        <v>306409.5705479451</v>
      </c>
      <c r="W56" s="11">
        <f>IF(SUMIFS('Cashflow Projection'!$E$121:$E$155,'Cashflow Projection'!$D$121:$D$155,Sales!C56)=1,SUMIFS('Cashflow Projection'!$C$121:$C$155,'Cashflow Projection'!$D$121:$D$155,Sales!C56),+Sales!H56)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Projection'!$E$121:$E$155,'Cashflow Projection'!$D$121:$D$155,Sales!C57)=1),0,SUMIFS('Cashflow Projection'!$C$7:$C$23,'Cashflow Projection'!$B$7:$B$23,Sales!B57,'Cashflow Projection'!$A$7:$A$23,Sales!A57))</f>
        <v/>
      </c>
      <c r="G57" s="4" t="n">
        <v>44942</v>
      </c>
      <c r="H57" s="4" t="n">
        <v>44942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Projection'!$E$121:$E$155,'Cashflow Projection'!$D$121:$D$155,Sales!C57)&lt;&gt;0,TRUE,FALSE)</f>
        <v/>
      </c>
      <c r="U57" s="4" t="n">
        <v>45016</v>
      </c>
      <c r="V57" s="10" t="n">
        <v>702474.6390410957</v>
      </c>
      <c r="W57" s="11">
        <f>IF(SUMIFS('Cashflow Projection'!$E$121:$E$155,'Cashflow Projection'!$D$121:$D$155,Sales!C57)=1,SUMIFS('Cashflow Projection'!$C$121:$C$155,'Cashflow Projection'!$D$121:$D$155,Sales!C57),+Sales!H57)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Projection'!$E$121:$E$155,'Cashflow Projection'!$D$121:$D$155,Sales!C58)=1),0,SUMIFS('Cashflow Projection'!$C$7:$C$23,'Cashflow Projection'!$B$7:$B$23,Sales!B58,'Cashflow Projection'!$A$7:$A$23,Sales!A58))</f>
        <v/>
      </c>
      <c r="G58" s="4" t="n">
        <v>44952</v>
      </c>
      <c r="H58" s="4" t="n">
        <v>44952</v>
      </c>
      <c r="I58" s="3" t="n">
        <v>1309900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Projection'!$E$121:$E$155,'Cashflow Projection'!$D$121:$D$155,Sales!C58)&lt;&gt;0,TRUE,FALSE)</f>
        <v/>
      </c>
      <c r="U58" s="4" t="n">
        <v>45016</v>
      </c>
      <c r="V58" s="10" t="n">
        <v>121640.0499999998</v>
      </c>
      <c r="W58" s="11">
        <f>IF(SUMIFS('Cashflow Projection'!$E$121:$E$155,'Cashflow Projection'!$D$121:$D$155,Sales!C58)=1,SUMIFS('Cashflow Projection'!$C$121:$C$155,'Cashflow Projection'!$D$121:$D$155,Sales!C58),+Sales!H58)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Projection'!$E$121:$E$155,'Cashflow Projection'!$D$121:$D$155,Sales!C59)=1),0,SUMIFS('Cashflow Projection'!$C$7:$C$23,'Cashflow Projection'!$B$7:$B$23,Sales!B59,'Cashflow Projection'!$A$7:$A$23,Sales!A59))</f>
        <v/>
      </c>
      <c r="G59" s="4" t="n">
        <v>45027</v>
      </c>
      <c r="H59" s="4" t="n">
        <v>45027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Projection'!$E$121:$E$155,'Cashflow Projection'!$D$121:$D$155,Sales!C59)&lt;&gt;0,TRUE,FALSE)</f>
        <v/>
      </c>
      <c r="U59" s="4" t="n">
        <v>45077</v>
      </c>
      <c r="V59" s="10" t="n">
        <v>138829.776027397</v>
      </c>
      <c r="W59" s="11">
        <f>IF(SUMIFS('Cashflow Projection'!$E$121:$E$155,'Cashflow Projection'!$D$121:$D$155,Sales!C59)=1,SUMIFS('Cashflow Projection'!$C$121:$C$155,'Cashflow Projection'!$D$121:$D$155,Sales!C59),+Sales!H59)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Projection'!$E$121:$E$155,'Cashflow Projection'!$D$121:$D$155,Sales!C60)=1),0,SUMIFS('Cashflow Projection'!$C$7:$C$23,'Cashflow Projection'!$B$7:$B$23,Sales!B60,'Cashflow Projection'!$A$7:$A$23,Sales!A60))</f>
        <v/>
      </c>
      <c r="G60" s="4" t="n">
        <v>45027</v>
      </c>
      <c r="H60" s="4" t="n">
        <v>45027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Projection'!$E$121:$E$155,'Cashflow Projection'!$D$121:$D$155,Sales!C60)&lt;&gt;0,TRUE,FALSE)</f>
        <v/>
      </c>
      <c r="U60" s="4" t="n">
        <v>45077</v>
      </c>
      <c r="V60" s="10" t="n">
        <v>42376.35136986291</v>
      </c>
      <c r="W60" s="11">
        <f>IF(SUMIFS('Cashflow Projection'!$E$121:$E$155,'Cashflow Projection'!$D$121:$D$155,Sales!C60)=1,SUMIFS('Cashflow Projection'!$C$121:$C$155,'Cashflow Projection'!$D$121:$D$155,Sales!C60),+Sales!H60)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Projection'!$E$121:$E$155,'Cashflow Projection'!$D$121:$D$155,Sales!C61)=1),0,SUMIFS('Cashflow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149900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Projection'!$E$121:$E$155,'Cashflow Projection'!$D$121:$D$155,Sales!C61)&lt;&gt;0,TRUE,FALSE)</f>
        <v/>
      </c>
      <c r="U61" s="4" t="n">
        <v>45382</v>
      </c>
      <c r="V61" s="10" t="n">
        <v>303985.9404109586</v>
      </c>
      <c r="W61" s="11">
        <f>IF(SUMIFS('Cashflow Projection'!$E$121:$E$155,'Cashflow Projection'!$D$121:$D$155,Sales!C61)=1,SUMIFS('Cashflow Projection'!$C$121:$C$155,'Cashflow Projection'!$D$121:$D$155,Sales!C61),+Sales!H61)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Projection'!$E$121:$E$155,'Cashflow Projection'!$D$121:$D$155,Sales!C62)=1),0,SUMIFS('Cashflow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1699900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Projection'!$E$121:$E$155,'Cashflow Projection'!$D$121:$D$155,Sales!C62)&lt;&gt;0,TRUE,FALSE)</f>
        <v/>
      </c>
      <c r="U62" s="4" t="n">
        <v>45504</v>
      </c>
      <c r="V62" s="10" t="n">
        <v>223905.8034246573</v>
      </c>
      <c r="W62" s="11">
        <f>IF(SUMIFS('Cashflow Projection'!$E$121:$E$155,'Cashflow Projection'!$D$121:$D$155,Sales!C62)=1,SUMIFS('Cashflow Projection'!$C$121:$C$155,'Cashflow Projection'!$D$121:$D$155,Sales!C62),+Sales!H62)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Projection'!$E$121:$E$155,'Cashflow Projection'!$D$121:$D$155,Sales!C63)=1),0,SUMIFS('Cashflow Projection'!$C$7:$C$23,'Cashflow Projection'!$B$7:$B$23,Sales!B63,'Cashflow Projection'!$A$7:$A$23,Sales!A63))</f>
        <v/>
      </c>
      <c r="G63" s="4" t="n">
        <v>45336</v>
      </c>
      <c r="H63" s="4" t="n">
        <v>45336</v>
      </c>
      <c r="I63" s="3" t="n">
        <v>1489900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Projection'!$E$121:$E$155,'Cashflow Projection'!$D$121:$D$155,Sales!C63)&lt;&gt;0,TRUE,FALSE)</f>
        <v/>
      </c>
      <c r="U63" s="4" t="n">
        <v>45382</v>
      </c>
      <c r="V63" s="10" t="n">
        <v>56485.25547945197</v>
      </c>
      <c r="W63" s="11">
        <f>IF(SUMIFS('Cashflow Projection'!$E$121:$E$155,'Cashflow Projection'!$D$121:$D$155,Sales!C63)=1,SUMIFS('Cashflow Projection'!$C$121:$C$155,'Cashflow Projection'!$D$121:$D$155,Sales!C63),+Sales!H63)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Projection'!$E$121:$E$155,'Cashflow Projection'!$D$121:$D$155,Sales!C64)=1),0,SUMIFS('Cashflow Projection'!$C$7:$C$23,'Cashflow Projection'!$B$7:$B$23,Sales!B64,'Cashflow Projection'!$A$7:$A$23,Sales!A64))</f>
        <v/>
      </c>
      <c r="G64" s="4" t="n">
        <v>45271</v>
      </c>
      <c r="H64" s="4" t="n">
        <v>45271</v>
      </c>
      <c r="I64" s="3" t="n">
        <v>1784900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Projection'!$E$121:$E$155,'Cashflow Projection'!$D$121:$D$155,Sales!C64)&lt;&gt;0,TRUE,FALSE)</f>
        <v/>
      </c>
      <c r="U64" s="4" t="n">
        <v>45322</v>
      </c>
      <c r="V64" s="10" t="n">
        <v>385098.9285599999</v>
      </c>
      <c r="W64" s="11">
        <f>IF(SUMIFS('Cashflow Projection'!$E$121:$E$155,'Cashflow Projection'!$D$121:$D$155,Sales!C64)=1,SUMIFS('Cashflow Projection'!$C$121:$C$155,'Cashflow Projection'!$D$121:$D$155,Sales!C64),+Sales!H64)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Projection'!$E$121:$E$155,'Cashflow Projection'!$D$121:$D$155,Sales!C65)=1),0,SUMIFS('Cashflow Projection'!$C$7:$C$23,'Cashflow Projection'!$B$7:$B$23,Sales!B65,'Cashflow Projection'!$A$7:$A$23,Sales!A65))</f>
        <v/>
      </c>
      <c r="G65" s="4" t="n">
        <v>45510</v>
      </c>
      <c r="H65" s="4" t="n">
        <v>45622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Projection'!$E$121:$E$155,'Cashflow Projection'!$D$121:$D$155,Sales!C65)&lt;&gt;0,TRUE,FALSE)</f>
        <v/>
      </c>
      <c r="U65" s="4" t="n">
        <v>45688</v>
      </c>
      <c r="V65" s="10" t="n">
        <v>5391.419863013551</v>
      </c>
      <c r="W65" s="11">
        <f>IF(SUMIFS('Cashflow Projection'!$E$121:$E$155,'Cashflow Projection'!$D$121:$D$155,Sales!C65)=1,SUMIFS('Cashflow Projection'!$C$121:$C$155,'Cashflow Projection'!$D$121:$D$155,Sales!C65),+Sales!H65)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Projection'!$E$121:$E$155,'Cashflow Projection'!$D$121:$D$155,Sales!C66)=1),0,SUMIFS('Cashflow Projection'!$C$7:$C$23,'Cashflow Projection'!$B$7:$B$23,Sales!B66,'Cashflow Projection'!$A$7:$A$23,Sales!A66))</f>
        <v/>
      </c>
      <c r="G66" s="4" t="n">
        <v>45523</v>
      </c>
      <c r="H66" s="4" t="n">
        <v>45532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Projection'!$E$121:$E$155,'Cashflow Projection'!$D$121:$D$155,Sales!C66)&lt;&gt;0,TRUE,FALSE)</f>
        <v/>
      </c>
      <c r="U66" s="4" t="n">
        <v>45565</v>
      </c>
      <c r="V66" s="10" t="n">
        <v>28879.09109589015</v>
      </c>
      <c r="W66" s="11">
        <f>IF(SUMIFS('Cashflow Projection'!$E$121:$E$155,'Cashflow Projection'!$D$121:$D$155,Sales!C66)=1,SUMIFS('Cashflow Projection'!$C$121:$C$155,'Cashflow Projection'!$D$121:$D$155,Sales!C66),+Sales!H66)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Projection'!$E$121:$E$155,'Cashflow Projection'!$D$121:$D$155,Sales!C67)=1),0,SUMIFS('Cashflow Projection'!$C$7:$C$23,'Cashflow Projection'!$B$7:$B$23,Sales!B67,'Cashflow Projection'!$A$7:$A$23,Sales!A67))</f>
        <v/>
      </c>
      <c r="G67" s="4" t="n">
        <v>45510</v>
      </c>
      <c r="H67" s="4" t="n">
        <v>45604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Projection'!$E$121:$E$155,'Cashflow Projection'!$D$121:$D$155,Sales!C67)&lt;&gt;0,TRUE,FALSE)</f>
        <v/>
      </c>
      <c r="U67" s="4" t="n">
        <v>45688</v>
      </c>
      <c r="V67" s="10" t="n">
        <v>-15585.21300739748</v>
      </c>
      <c r="W67" s="11">
        <f>IF(SUMIFS('Cashflow Projection'!$E$121:$E$155,'Cashflow Projection'!$D$121:$D$155,Sales!C67)=1,SUMIFS('Cashflow Projection'!$C$121:$C$155,'Cashflow Projection'!$D$121:$D$155,Sales!C67),+Sales!H67)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Projection'!$E$121:$E$155,'Cashflow Projection'!$D$121:$D$155,Sales!C68)=1),0,SUMIFS('Cashflow Projection'!$C$7:$C$23,'Cashflow Projection'!$B$7:$B$23,Sales!B68,'Cashflow Projection'!$A$7:$A$23,Sales!A68))</f>
        <v/>
      </c>
      <c r="G68" s="4" t="n">
        <v>45523</v>
      </c>
      <c r="H68" s="4" t="n">
        <v>45532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Projection'!$E$121:$E$155,'Cashflow Projection'!$D$121:$D$155,Sales!C68)&lt;&gt;0,TRUE,FALSE)</f>
        <v/>
      </c>
      <c r="U68" s="4" t="n">
        <v>45565</v>
      </c>
      <c r="V68" s="10" t="n">
        <v>170000.0499999998</v>
      </c>
      <c r="W68" s="11">
        <f>IF(SUMIFS('Cashflow Projection'!$E$121:$E$155,'Cashflow Projection'!$D$121:$D$155,Sales!C68)=1,SUMIFS('Cashflow Projection'!$C$121:$C$155,'Cashflow Projection'!$D$121:$D$155,Sales!C68),+Sales!H68)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Projection'!$E$121:$E$155,'Cashflow Projection'!$D$121:$D$155,Sales!C69)=1),0,SUMIFS('Cashflow Projection'!$C$7:$C$23,'Cashflow Projection'!$B$7:$B$23,Sales!B69,'Cashflow Projection'!$A$7:$A$23,Sales!A69))</f>
        <v/>
      </c>
      <c r="G69" s="4" t="n">
        <v>45491</v>
      </c>
      <c r="H69" s="4" t="n">
        <v>45516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Projection'!$E$121:$E$155,'Cashflow Projection'!$D$121:$D$155,Sales!C69)&lt;&gt;0,TRUE,FALSE)</f>
        <v/>
      </c>
      <c r="U69" s="4" t="n">
        <v>45565</v>
      </c>
      <c r="V69" s="10" t="n">
        <v>145583.8856164382</v>
      </c>
      <c r="W69" s="11">
        <f>IF(SUMIFS('Cashflow Projection'!$E$121:$E$155,'Cashflow Projection'!$D$121:$D$155,Sales!C69)=1,SUMIFS('Cashflow Projection'!$C$121:$C$155,'Cashflow Projection'!$D$121:$D$155,Sales!C69),+Sales!H69)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1</v>
      </c>
      <c r="E70" s="3" t="b">
        <v>0</v>
      </c>
      <c r="F70" s="3">
        <f>IF(OR(Z70=TRUE,SUMIFS('Cashflow Projection'!$E$121:$E$155,'Cashflow Projection'!$D$121:$D$155,Sales!C70)=1),0,SUMIFS('Cashflow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Projection'!$E$121:$E$155,'Cashflow Projection'!$D$121:$D$155,Sales!C70)&lt;&gt;0,TRUE,FALSE)</f>
        <v/>
      </c>
      <c r="U70" s="4" t="n">
        <v>45565</v>
      </c>
      <c r="V70" s="10" t="n">
        <v>211700.1850468493</v>
      </c>
      <c r="W70" s="11">
        <f>IF(SUMIFS('Cashflow Projection'!$E$121:$E$155,'Cashflow Projection'!$D$121:$D$155,Sales!C70)=1,SUMIFS('Cashflow Projection'!$C$121:$C$155,'Cashflow Projection'!$D$121:$D$155,Sales!C70),+Sales!H70)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Projection'!$E$121:$E$155,'Cashflow Projection'!$D$121:$D$155,Sales!C71)=1),0,SUMIFS('Cashflow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Projection'!$E$121:$E$155,'Cashflow Projection'!$D$121:$D$155,Sales!C71)&lt;&gt;0,TRUE,FALSE)</f>
        <v/>
      </c>
      <c r="U71" s="4" t="n">
        <v>45565</v>
      </c>
      <c r="V71" s="10" t="n">
        <v>158670.6552241091</v>
      </c>
      <c r="W71" s="11">
        <f>IF(SUMIFS('Cashflow Projection'!$E$121:$E$155,'Cashflow Projection'!$D$121:$D$155,Sales!C71)=1,SUMIFS('Cashflow Projection'!$C$121:$C$155,'Cashflow Projection'!$D$121:$D$155,Sales!C71),+Sales!H71)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Projection'!$E$121:$E$155,'Cashflow Projection'!$D$121:$D$155,Sales!C72)=1),0,SUMIFS('Cashflow Projection'!$C$7:$C$23,'Cashflow Projection'!$B$7:$B$23,Sales!B72,'Cashflow Projection'!$A$7:$A$23,Sales!A72))</f>
        <v/>
      </c>
      <c r="G72" s="4" t="n">
        <v>45685</v>
      </c>
      <c r="H72" s="4" t="n">
        <v>45685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Projection'!$E$121:$E$155,'Cashflow Projection'!$D$121:$D$155,Sales!C72)&lt;&gt;0,TRUE,FALSE)</f>
        <v/>
      </c>
      <c r="U72" s="4" t="n">
        <v>45747</v>
      </c>
      <c r="V72" s="10" t="n">
        <v>511532.7897260272</v>
      </c>
      <c r="W72" s="11">
        <f>IF(SUMIFS('Cashflow Projection'!$E$121:$E$155,'Cashflow Projection'!$D$121:$D$155,Sales!C72)=1,SUMIFS('Cashflow Projection'!$C$121:$C$155,'Cashflow Projection'!$D$121:$D$155,Sales!C72),+Sales!H72)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Projection'!$E$121:$E$155,'Cashflow Projection'!$D$121:$D$155,Sales!C73)=1),0,SUMIFS('Cashflow Projection'!$C$7:$C$23,'Cashflow Projection'!$B$7:$B$23,Sales!B73,'Cashflow Projection'!$A$7:$A$23,Sales!A73))</f>
        <v/>
      </c>
      <c r="G73" s="4" t="n">
        <v>45279</v>
      </c>
      <c r="H73" s="4" t="n">
        <v>45279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Projection'!$E$121:$E$155,'Cashflow Projection'!$D$121:$D$155,Sales!C73)&lt;&gt;0,TRUE,FALSE)</f>
        <v/>
      </c>
      <c r="U73" s="4" t="n">
        <v>45322</v>
      </c>
      <c r="V73" s="10" t="n">
        <v>161890.0499999998</v>
      </c>
      <c r="W73" s="11">
        <f>IF(SUMIFS('Cashflow Projection'!$E$121:$E$155,'Cashflow Projection'!$D$121:$D$155,Sales!C73)=1,SUMIFS('Cashflow Projection'!$C$121:$C$155,'Cashflow Projection'!$D$121:$D$155,Sales!C73),+Sales!H73)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Projection'!$E$121:$E$155,'Cashflow Projection'!$D$121:$D$155,Sales!C74)=1),0,SUMIFS('Cashflow Projection'!$C$7:$C$23,'Cashflow Projection'!$B$7:$B$23,Sales!B74,'Cashflow Projection'!$A$7:$A$23,Sales!A74))</f>
        <v/>
      </c>
      <c r="G74" s="4" t="n">
        <v>44687</v>
      </c>
      <c r="H74" s="4" t="n">
        <v>44687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Projection'!$E$121:$E$155,'Cashflow Projection'!$D$121:$D$155,Sales!C74)&lt;&gt;0,TRUE,FALSE)</f>
        <v/>
      </c>
      <c r="U74" s="4" t="n">
        <v>44773</v>
      </c>
      <c r="V74" s="10" t="n">
        <v>86580.59173582168</v>
      </c>
      <c r="W74" s="11">
        <f>IF(SUMIFS('Cashflow Projection'!$E$121:$E$155,'Cashflow Projection'!$D$121:$D$155,Sales!C74)=1,SUMIFS('Cashflow Projection'!$C$121:$C$155,'Cashflow Projection'!$D$121:$D$155,Sales!C74),+Sales!H74)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Projection'!$E$121:$E$155,'Cashflow Projection'!$D$121:$D$155,Sales!C75)=1),0,SUMIFS('Cashflow Projection'!$C$7:$C$23,'Cashflow Projection'!$B$7:$B$23,Sales!B75,'Cashflow Projection'!$A$7:$A$23,Sales!A75))</f>
        <v/>
      </c>
      <c r="G75" s="4" t="n">
        <v>45259</v>
      </c>
      <c r="H75" s="4" t="n">
        <v>45259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Projection'!$E$121:$E$155,'Cashflow Projection'!$D$121:$D$155,Sales!C75)&lt;&gt;0,TRUE,FALSE)</f>
        <v/>
      </c>
      <c r="U75" s="4" t="n">
        <v>45322</v>
      </c>
      <c r="V75" s="10" t="n">
        <v>67850.74232328753</v>
      </c>
      <c r="W75" s="11">
        <f>IF(SUMIFS('Cashflow Projection'!$E$121:$E$155,'Cashflow Projection'!$D$121:$D$155,Sales!C75)=1,SUMIFS('Cashflow Projection'!$C$121:$C$155,'Cashflow Projection'!$D$121:$D$155,Sales!C75),+Sales!H75)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Projection'!$E$121:$E$155,'Cashflow Projection'!$D$121:$D$155,Sales!C76)=1),0,SUMIFS('Cashflow Projection'!$C$7:$C$23,'Cashflow Projection'!$B$7:$B$23,Sales!B76,'Cashflow Projection'!$A$7:$A$23,Sales!A76))</f>
        <v/>
      </c>
      <c r="G76" s="4" t="n">
        <v>44887</v>
      </c>
      <c r="H76" s="4" t="n">
        <v>44887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Projection'!$E$121:$E$155,'Cashflow Projection'!$D$121:$D$155,Sales!C76)&lt;&gt;0,TRUE,FALSE)</f>
        <v/>
      </c>
      <c r="U76" s="4" t="n">
        <v>44957</v>
      </c>
      <c r="V76" s="10" t="n">
        <v>275537.3102739723</v>
      </c>
      <c r="W76" s="11">
        <f>IF(SUMIFS('Cashflow Projection'!$E$121:$E$155,'Cashflow Projection'!$D$121:$D$155,Sales!C76)=1,SUMIFS('Cashflow Projection'!$C$121:$C$155,'Cashflow Projection'!$D$121:$D$155,Sales!C76),+Sales!H76)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Projection'!$E$121:$E$155,'Cashflow Projection'!$D$121:$D$155,Sales!C77)=1),0,SUMIFS('Cashflow Projection'!$C$7:$C$23,'Cashflow Projection'!$B$7:$B$23,Sales!B77,'Cashflow Projection'!$A$7:$A$23,Sales!A77))</f>
        <v/>
      </c>
      <c r="G77" s="4" t="n">
        <v>44832</v>
      </c>
      <c r="H77" s="4" t="n">
        <v>44832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Projection'!$E$121:$E$155,'Cashflow Projection'!$D$121:$D$155,Sales!C77)&lt;&gt;0,TRUE,FALSE)</f>
        <v/>
      </c>
      <c r="U77" s="4" t="n">
        <v>44895</v>
      </c>
      <c r="V77" s="10" t="n">
        <v>210442.1158383559</v>
      </c>
      <c r="W77" s="11">
        <f>IF(SUMIFS('Cashflow Projection'!$E$121:$E$155,'Cashflow Projection'!$D$121:$D$155,Sales!C77)=1,SUMIFS('Cashflow Projection'!$C$121:$C$155,'Cashflow Projection'!$D$121:$D$155,Sales!C77),+Sales!H77)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Projection'!$E$121:$E$155,'Cashflow Projection'!$D$121:$D$155,Sales!C78)=1),0,SUMIFS('Cashflow Projection'!$C$7:$C$23,'Cashflow Projection'!$B$7:$B$23,Sales!B78,'Cashflow Projection'!$A$7:$A$23,Sales!A78))</f>
        <v/>
      </c>
      <c r="G78" s="4" t="n">
        <v>44887</v>
      </c>
      <c r="H78" s="4" t="n">
        <v>44887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Projection'!$E$121:$E$155,'Cashflow Projection'!$D$121:$D$155,Sales!C78)&lt;&gt;0,TRUE,FALSE)</f>
        <v/>
      </c>
      <c r="U78" s="4" t="n">
        <v>44957</v>
      </c>
      <c r="V78" s="10" t="n">
        <v>43564.70753424638</v>
      </c>
      <c r="W78" s="11">
        <f>IF(SUMIFS('Cashflow Projection'!$E$121:$E$155,'Cashflow Projection'!$D$121:$D$155,Sales!C78)=1,SUMIFS('Cashflow Projection'!$C$121:$C$155,'Cashflow Projection'!$D$121:$D$155,Sales!C78),+Sales!H78)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Projection'!$E$121:$E$155,'Cashflow Projection'!$D$121:$D$155,Sales!C79)=1),0,SUMIFS('Cashflow Projection'!$C$7:$C$23,'Cashflow Projection'!$B$7:$B$23,Sales!B79,'Cashflow Projection'!$A$7:$A$23,Sales!A79))</f>
        <v/>
      </c>
      <c r="G79" s="4" t="n">
        <v>44657</v>
      </c>
      <c r="H79" s="4" t="n">
        <v>44657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Projection'!$E$121:$E$155,'Cashflow Projection'!$D$121:$D$155,Sales!C79)&lt;&gt;0,TRUE,FALSE)</f>
        <v/>
      </c>
      <c r="U79" s="4" t="n">
        <v>44712</v>
      </c>
      <c r="V79" s="10" t="n">
        <v>52561.70052315039</v>
      </c>
      <c r="W79" s="11">
        <f>IF(SUMIFS('Cashflow Projection'!$E$121:$E$155,'Cashflow Projection'!$D$121:$D$155,Sales!C79)=1,SUMIFS('Cashflow Projection'!$C$121:$C$155,'Cashflow Projection'!$D$121:$D$155,Sales!C79),+Sales!H79)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Projection'!$E$121:$E$155,'Cashflow Projection'!$D$121:$D$155,Sales!C80)=1),0,SUMIFS('Cashflow Projection'!$C$7:$C$23,'Cashflow Projection'!$B$7:$B$23,Sales!B80,'Cashflow Projection'!$A$7:$A$23,Sales!A80))</f>
        <v/>
      </c>
      <c r="G80" s="4" t="n">
        <v>44887</v>
      </c>
      <c r="H80" s="4" t="n">
        <v>44887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Projection'!$E$121:$E$155,'Cashflow Projection'!$D$121:$D$155,Sales!C80)&lt;&gt;0,TRUE,FALSE)</f>
        <v/>
      </c>
      <c r="U80" s="4" t="n">
        <v>44957</v>
      </c>
      <c r="V80" s="10" t="n">
        <v>236666.8782342463</v>
      </c>
      <c r="W80" s="11">
        <f>IF(SUMIFS('Cashflow Projection'!$E$121:$E$155,'Cashflow Projection'!$D$121:$D$155,Sales!C80)=1,SUMIFS('Cashflow Projection'!$C$121:$C$155,'Cashflow Projection'!$D$121:$D$155,Sales!C80),+Sales!H80)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Projection'!$E$121:$E$155,'Cashflow Projection'!$D$121:$D$155,Sales!C81)=1),0,SUMIFS('Cashflow Projection'!$C$7:$C$23,'Cashflow Projection'!$B$7:$B$23,Sales!B81,'Cashflow Projection'!$A$7:$A$23,Sales!A81))</f>
        <v/>
      </c>
      <c r="G81" s="4" t="n">
        <v>44657</v>
      </c>
      <c r="H81" s="4" t="n">
        <v>44657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Projection'!$E$121:$E$155,'Cashflow Projection'!$D$121:$D$155,Sales!C81)&lt;&gt;0,TRUE,FALSE)</f>
        <v/>
      </c>
      <c r="U81" s="4" t="n">
        <v>44712</v>
      </c>
      <c r="V81" s="10" t="n">
        <v>87788.91897630133</v>
      </c>
      <c r="W81" s="11">
        <f>IF(SUMIFS('Cashflow Projection'!$E$121:$E$155,'Cashflow Projection'!$D$121:$D$155,Sales!C81)=1,SUMIFS('Cashflow Projection'!$C$121:$C$155,'Cashflow Projection'!$D$121:$D$155,Sales!C81),+Sales!H81)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Projection'!$E$121:$E$155,'Cashflow Projection'!$D$121:$D$155,Sales!C82)=1),0,SUMIFS('Cashflow Projection'!$C$7:$C$23,'Cashflow Projection'!$B$7:$B$23,Sales!B82,'Cashflow Projection'!$A$7:$A$23,Sales!A82))</f>
        <v/>
      </c>
      <c r="G82" s="4" t="n">
        <v>44943</v>
      </c>
      <c r="H82" s="4" t="n">
        <v>44943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Projection'!$E$121:$E$155,'Cashflow Projection'!$D$121:$D$155,Sales!C82)&lt;&gt;0,TRUE,FALSE)</f>
        <v/>
      </c>
      <c r="U82" s="4" t="n">
        <v>45016</v>
      </c>
      <c r="V82" s="10" t="n">
        <v>-40329.6589853426</v>
      </c>
      <c r="W82" s="11">
        <f>IF(SUMIFS('Cashflow Projection'!$E$121:$E$155,'Cashflow Projection'!$D$121:$D$155,Sales!C82)=1,SUMIFS('Cashflow Projection'!$C$121:$C$155,'Cashflow Projection'!$D$121:$D$155,Sales!C82),+Sales!H82)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Projection'!$E$121:$E$155,'Cashflow Projection'!$D$121:$D$155,Sales!C83)=1),0,SUMIFS('Cashflow Projection'!$C$7:$C$23,'Cashflow Projection'!$B$7:$B$23,Sales!B83,'Cashflow Projection'!$A$7:$A$23,Sales!A83))</f>
        <v/>
      </c>
      <c r="G83" s="4" t="n">
        <v>45128</v>
      </c>
      <c r="H83" s="4" t="n">
        <v>45128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Projection'!$E$121:$E$155,'Cashflow Projection'!$D$121:$D$155,Sales!C83)&lt;&gt;0,TRUE,FALSE)</f>
        <v/>
      </c>
      <c r="U83" s="4" t="n">
        <v>45199</v>
      </c>
      <c r="V83" s="10" t="n">
        <v>44073.61164383544</v>
      </c>
      <c r="W83" s="11">
        <f>IF(SUMIFS('Cashflow Projection'!$E$121:$E$155,'Cashflow Projection'!$D$121:$D$155,Sales!C83)=1,SUMIFS('Cashflow Projection'!$C$121:$C$155,'Cashflow Projection'!$D$121:$D$155,Sales!C83),+Sales!H83)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Projection'!$E$121:$E$155,'Cashflow Projection'!$D$121:$D$155,Sales!C84)=1),0,SUMIFS('Cashflow Projection'!$C$7:$C$23,'Cashflow Projection'!$B$7:$B$23,Sales!B84,'Cashflow Projection'!$A$7:$A$23,Sales!A84))</f>
        <v/>
      </c>
      <c r="G84" s="4" t="n">
        <v>45051</v>
      </c>
      <c r="H84" s="4" t="n">
        <v>45051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Projection'!$E$121:$E$155,'Cashflow Projection'!$D$121:$D$155,Sales!C84)&lt;&gt;0,TRUE,FALSE)</f>
        <v/>
      </c>
      <c r="U84" s="4" t="n">
        <v>45138</v>
      </c>
      <c r="V84" s="10" t="n">
        <v>50597.88917808188</v>
      </c>
      <c r="W84" s="11">
        <f>IF(SUMIFS('Cashflow Projection'!$E$121:$E$155,'Cashflow Projection'!$D$121:$D$155,Sales!C84)=1,SUMIFS('Cashflow Projection'!$C$121:$C$155,'Cashflow Projection'!$D$121:$D$155,Sales!C84),+Sales!H84)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Projection'!$E$121:$E$155,'Cashflow Projection'!$D$121:$D$155,Sales!C85)=1),0,SUMIFS('Cashflow Projection'!$C$7:$C$23,'Cashflow Projection'!$B$7:$B$23,Sales!B85,'Cashflow Projection'!$A$7:$A$23,Sales!A85))</f>
        <v/>
      </c>
      <c r="G85" s="4" t="n">
        <v>45035</v>
      </c>
      <c r="H85" s="4" t="n">
        <v>45035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Projection'!$E$121:$E$155,'Cashflow Projection'!$D$121:$D$155,Sales!C85)&lt;&gt;0,TRUE,FALSE)</f>
        <v/>
      </c>
      <c r="U85" s="4" t="n">
        <v>45077</v>
      </c>
      <c r="V85" s="10" t="n">
        <v>601605.8034246573</v>
      </c>
      <c r="W85" s="11">
        <f>IF(SUMIFS('Cashflow Projection'!$E$121:$E$155,'Cashflow Projection'!$D$121:$D$155,Sales!C85)=1,SUMIFS('Cashflow Projection'!$C$121:$C$155,'Cashflow Projection'!$D$121:$D$155,Sales!C85),+Sales!H85)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Projection'!$E$121:$E$155,'Cashflow Projection'!$D$121:$D$155,Sales!C86)=1),0,SUMIFS('Cashflow Projection'!$C$7:$C$23,'Cashflow Projection'!$B$7:$B$23,Sales!B86,'Cashflow Projection'!$A$7:$A$23,Sales!A86))</f>
        <v/>
      </c>
      <c r="G86" s="4" t="n">
        <v>45308</v>
      </c>
      <c r="H86" s="4" t="n">
        <v>45308</v>
      </c>
      <c r="I86" s="3" t="n">
        <v>1679900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Projection'!$E$121:$E$155,'Cashflow Projection'!$D$121:$D$155,Sales!C86)&lt;&gt;0,TRUE,FALSE)</f>
        <v/>
      </c>
      <c r="U86" s="4" t="n">
        <v>45382</v>
      </c>
      <c r="V86" s="10" t="n">
        <v>264034.9722779451</v>
      </c>
      <c r="W86" s="11">
        <f>IF(SUMIFS('Cashflow Projection'!$E$121:$E$155,'Cashflow Projection'!$D$121:$D$155,Sales!C86)=1,SUMIFS('Cashflow Projection'!$C$121:$C$155,'Cashflow Projection'!$D$121:$D$155,Sales!C86),+Sales!H86)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Projection'!$E$121:$E$155,'Cashflow Projection'!$D$121:$D$155,Sales!C87)=1),0,SUMIFS('Cashflow Projection'!$C$7:$C$23,'Cashflow Projection'!$B$7:$B$23,Sales!B87,'Cashflow Projection'!$A$7:$A$23,Sales!A87))</f>
        <v/>
      </c>
      <c r="G87" s="4" t="n">
        <v>45407</v>
      </c>
      <c r="H87" s="4" t="n">
        <v>45547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Projection'!$E$121:$E$155,'Cashflow Projection'!$D$121:$D$155,Sales!C87)&lt;&gt;0,TRUE,FALSE)</f>
        <v/>
      </c>
      <c r="U87" s="4" t="n">
        <v>45626</v>
      </c>
      <c r="V87" s="10" t="n">
        <v>73386.09300328745</v>
      </c>
      <c r="W87" s="11">
        <f>IF(SUMIFS('Cashflow Projection'!$E$121:$E$155,'Cashflow Projection'!$D$121:$D$155,Sales!C87)=1,SUMIFS('Cashflow Projection'!$C$121:$C$155,'Cashflow Projection'!$D$121:$D$155,Sales!C87),+Sales!H87)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1</v>
      </c>
      <c r="F88" s="3">
        <f>IF(OR(Z88=TRUE,SUMIFS('Cashflow Projection'!$E$121:$E$155,'Cashflow Projection'!$D$121:$D$155,Sales!C88)=1),0,SUMIFS('Cashflow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Projection'!$E$121:$E$155,'Cashflow Projection'!$D$121:$D$155,Sales!C88)&lt;&gt;0,TRUE,FALSE)</f>
        <v/>
      </c>
      <c r="U88" s="4" t="n">
        <v>45504</v>
      </c>
      <c r="V88" s="10" t="n">
        <v>101802.850768219</v>
      </c>
      <c r="W88" s="11">
        <f>IF(SUMIFS('Cashflow Projection'!$E$121:$E$155,'Cashflow Projection'!$D$121:$D$155,Sales!C88)=1,SUMIFS('Cashflow Projection'!$C$121:$C$155,'Cashflow Projection'!$D$121:$D$155,Sales!C88),+Sales!H88)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Projection'!$E$121:$E$155,'Cashflow Projection'!$D$121:$D$155,Sales!C89)=1),0,SUMIFS('Cashflow Projection'!$C$7:$C$23,'Cashflow Projection'!$B$7:$B$23,Sales!B89,'Cashflow Projection'!$A$7:$A$23,Sales!A89))</f>
        <v/>
      </c>
      <c r="G89" s="4" t="n">
        <v>45314</v>
      </c>
      <c r="H89" s="4" t="n">
        <v>45314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Projection'!$E$121:$E$155,'Cashflow Projection'!$D$121:$D$155,Sales!C89)&lt;&gt;0,TRUE,FALSE)</f>
        <v/>
      </c>
      <c r="U89" s="4" t="n">
        <v>45382</v>
      </c>
      <c r="V89" s="10" t="n">
        <v>78222.92671232857</v>
      </c>
      <c r="W89" s="11">
        <f>IF(SUMIFS('Cashflow Projection'!$E$121:$E$155,'Cashflow Projection'!$D$121:$D$155,Sales!C89)=1,SUMIFS('Cashflow Projection'!$C$121:$C$155,'Cashflow Projection'!$D$121:$D$155,Sales!C89),+Sales!H89)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Projection'!$E$121:$E$155,'Cashflow Projection'!$D$121:$D$155,Sales!C90)=1),0,SUMIFS('Cashflow Projection'!$C$7:$C$23,'Cashflow Projection'!$B$7:$B$23,Sales!B90,'Cashflow Projection'!$A$7:$A$23,Sales!A90))</f>
        <v/>
      </c>
      <c r="G90" s="4" t="n">
        <v>45491</v>
      </c>
      <c r="H90" s="4" t="n">
        <v>45516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Projection'!$E$121:$E$155,'Cashflow Projection'!$D$121:$D$155,Sales!C90)&lt;&gt;0,TRUE,FALSE)</f>
        <v/>
      </c>
      <c r="U90" s="4" t="n">
        <v>45565</v>
      </c>
      <c r="V90" s="10" t="n">
        <v>157600.3239726024</v>
      </c>
      <c r="W90" s="11">
        <f>IF(SUMIFS('Cashflow Projection'!$E$121:$E$155,'Cashflow Projection'!$D$121:$D$155,Sales!C90)=1,SUMIFS('Cashflow Projection'!$C$121:$C$155,'Cashflow Projection'!$D$121:$D$155,Sales!C90),+Sales!H90)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Projection'!$E$121:$E$155,'Cashflow Projection'!$D$121:$D$155,Sales!C91)=1),0,SUMIFS('Cashflow Projection'!$C$7:$C$23,'Cashflow Projection'!$B$7:$B$23,Sales!B91,'Cashflow Projection'!$A$7:$A$23,Sales!A91))</f>
        <v/>
      </c>
      <c r="G91" s="4" t="n">
        <v>45177</v>
      </c>
      <c r="H91" s="4" t="n">
        <v>45177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Projection'!$E$121:$E$155,'Cashflow Projection'!$D$121:$D$155,Sales!C91)&lt;&gt;0,TRUE,FALSE)</f>
        <v/>
      </c>
      <c r="U91" s="4" t="n">
        <v>45260</v>
      </c>
      <c r="V91" s="10" t="n">
        <v>366851.0089041092</v>
      </c>
      <c r="W91" s="11">
        <f>IF(SUMIFS('Cashflow Projection'!$E$121:$E$155,'Cashflow Projection'!$D$121:$D$155,Sales!C91)=1,SUMIFS('Cashflow Projection'!$C$121:$C$155,'Cashflow Projection'!$D$121:$D$155,Sales!C91),+Sales!H91)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Projection'!$E$121:$E$155,'Cashflow Projection'!$D$121:$D$155,Sales!C92)=1),0,SUMIFS('Cashflow Projection'!$C$7:$C$23,'Cashflow Projection'!$B$7:$B$23,Sales!B92,'Cashflow Projection'!$A$7:$A$23,Sales!A92))</f>
        <v/>
      </c>
      <c r="G92" s="4" t="n">
        <v>45510</v>
      </c>
      <c r="H92" s="4" t="n">
        <v>45546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Projection'!$E$121:$E$155,'Cashflow Projection'!$D$121:$D$155,Sales!C92)&lt;&gt;0,TRUE,FALSE)</f>
        <v/>
      </c>
      <c r="U92" s="4" t="n">
        <v>45626</v>
      </c>
      <c r="V92" s="10" t="n">
        <v>302096.3513698627</v>
      </c>
      <c r="W92" s="11">
        <f>IF(SUMIFS('Cashflow Projection'!$E$121:$E$155,'Cashflow Projection'!$D$121:$D$155,Sales!C92)=1,SUMIFS('Cashflow Projection'!$C$121:$C$155,'Cashflow Projection'!$D$121:$D$155,Sales!C92),+Sales!H92)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Projection'!$E$121:$E$155,'Cashflow Projection'!$D$121:$D$155,Sales!C93)=1),0,SUMIFS('Cashflow Projection'!$C$7:$C$23,'Cashflow Projection'!$B$7:$B$23,Sales!B93,'Cashflow Projection'!$A$7:$A$23,Sales!A93))</f>
        <v/>
      </c>
      <c r="G93" s="4" t="n">
        <v>45177</v>
      </c>
      <c r="H93" s="4" t="n">
        <v>45177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Projection'!$E$121:$E$155,'Cashflow Projection'!$D$121:$D$155,Sales!C93)&lt;&gt;0,TRUE,FALSE)</f>
        <v/>
      </c>
      <c r="U93" s="4" t="n">
        <v>45260</v>
      </c>
      <c r="V93" s="10" t="n">
        <v>337232.5157534245</v>
      </c>
      <c r="W93" s="11">
        <f>IF(SUMIFS('Cashflow Projection'!$E$121:$E$155,'Cashflow Projection'!$D$121:$D$155,Sales!C93)=1,SUMIFS('Cashflow Projection'!$C$121:$C$155,'Cashflow Projection'!$D$121:$D$155,Sales!C93),+Sales!H93)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Projection'!$E$121:$E$155,'Cashflow Projection'!$D$121:$D$155,Sales!C94)=1),0,SUMIFS('Cashflow Projection'!$C$7:$C$23,'Cashflow Projection'!$B$7:$B$23,Sales!B94,'Cashflow Projection'!$A$7:$A$23,Sales!A94))</f>
        <v/>
      </c>
      <c r="G94" s="4" t="n">
        <v>45685</v>
      </c>
      <c r="H94" s="4" t="n">
        <v>45685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Projection'!$E$121:$E$155,'Cashflow Projection'!$D$121:$D$155,Sales!C94)&lt;&gt;0,TRUE,FALSE)</f>
        <v/>
      </c>
      <c r="U94" s="4" t="n">
        <v>45747</v>
      </c>
      <c r="V94" s="10" t="n">
        <v>-74109.95000000019</v>
      </c>
      <c r="W94" s="11">
        <f>IF(SUMIFS('Cashflow Projection'!$E$121:$E$155,'Cashflow Projection'!$D$121:$D$155,Sales!C94)=1,SUMIFS('Cashflow Projection'!$C$121:$C$155,'Cashflow Projection'!$D$121:$D$155,Sales!C94),+Sales!H94)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Projection'!$E$121:$E$155,'Cashflow Projection'!$D$121:$D$155,Sales!C95)=1),0,SUMIFS('Cashflow Projection'!$C$7:$C$23,'Cashflow Projection'!$B$7:$B$23,Sales!B95,'Cashflow Projection'!$A$7:$A$23,Sales!A95))</f>
        <v/>
      </c>
      <c r="G95" s="4" t="n">
        <v>45685</v>
      </c>
      <c r="H95" s="4" t="n">
        <v>45685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Projection'!$E$121:$E$155,'Cashflow Projection'!$D$121:$D$155,Sales!C95)&lt;&gt;0,TRUE,FALSE)</f>
        <v/>
      </c>
      <c r="U95" s="4" t="n">
        <v>45747</v>
      </c>
      <c r="V95" s="10" t="n">
        <v>-40155.89124164404</v>
      </c>
      <c r="W95" s="11">
        <f>IF(SUMIFS('Cashflow Projection'!$E$121:$E$155,'Cashflow Projection'!$D$121:$D$155,Sales!C95)=1,SUMIFS('Cashflow Projection'!$C$121:$C$155,'Cashflow Projection'!$D$121:$D$155,Sales!C95),+Sales!H95)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Projection'!$E$121:$E$155,'Cashflow Projection'!$D$121:$D$155,Sales!C96)=1),0,SUMIFS('Cashflow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1684900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Projection'!$E$121:$E$155,'Cashflow Projection'!$D$121:$D$155,Sales!C96)&lt;&gt;0,TRUE,FALSE)</f>
        <v/>
      </c>
      <c r="U96" s="4" t="n">
        <v>45565</v>
      </c>
      <c r="V96" s="10" t="n">
        <v>196291.8213084929</v>
      </c>
      <c r="W96" s="11">
        <f>IF(SUMIFS('Cashflow Projection'!$E$121:$E$155,'Cashflow Projection'!$D$121:$D$155,Sales!C96)=1,SUMIFS('Cashflow Projection'!$C$121:$C$155,'Cashflow Projection'!$D$121:$D$155,Sales!C96),+Sales!H96)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Projection'!$E$121:$E$155,'Cashflow Projection'!$D$121:$D$155,Sales!C97)=1),0,SUMIFS('Cashflow Projection'!$C$7:$C$23,'Cashflow Projection'!$B$7:$B$23,Sales!B97,'Cashflow Projection'!$A$7:$A$23,Sales!A97))</f>
        <v/>
      </c>
      <c r="G97" s="4" t="n">
        <v>45510</v>
      </c>
      <c r="H97" s="4" t="n">
        <v>45546</v>
      </c>
      <c r="I97" s="3" t="n">
        <v>1779900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Projection'!$E$121:$E$155,'Cashflow Projection'!$D$121:$D$155,Sales!C97)&lt;&gt;0,TRUE,FALSE)</f>
        <v/>
      </c>
      <c r="U97" s="4" t="n">
        <v>45626</v>
      </c>
      <c r="V97" s="10" t="n">
        <v>162011.6938356163</v>
      </c>
      <c r="W97" s="11">
        <f>IF(SUMIFS('Cashflow Projection'!$E$121:$E$155,'Cashflow Projection'!$D$121:$D$155,Sales!C97)=1,SUMIFS('Cashflow Projection'!$C$121:$C$155,'Cashflow Projection'!$D$121:$D$155,Sales!C97),+Sales!H97)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Projection'!$E$121:$E$155,'Cashflow Projection'!$D$121:$D$155,Sales!C98)=1),0,SUMIFS('Cashflow Projection'!$C$7:$C$23,'Cashflow Projection'!$B$7:$B$23,Sales!B98,'Cashflow Projection'!$A$7:$A$23,Sales!A98))</f>
        <v/>
      </c>
      <c r="G98" s="4" t="n">
        <v>45510</v>
      </c>
      <c r="H98" s="4" t="n">
        <v>45672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Projection'!$E$121:$E$155,'Cashflow Projection'!$D$121:$D$155,Sales!C98)&lt;&gt;0,TRUE,FALSE)</f>
        <v/>
      </c>
      <c r="U98" s="4" t="n">
        <v>45747</v>
      </c>
      <c r="V98" s="10" t="n">
        <v>-36370.52015835652</v>
      </c>
      <c r="W98" s="11">
        <f>IF(SUMIFS('Cashflow Projection'!$E$121:$E$155,'Cashflow Projection'!$D$121:$D$155,Sales!C98)=1,SUMIFS('Cashflow Projection'!$C$121:$C$155,'Cashflow Projection'!$D$121:$D$155,Sales!C98),+Sales!H98)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Projection'!$E$121:$E$155,'Cashflow Projection'!$D$121:$D$155,Sales!C99)=1),0,SUMIFS('Cashflow Projection'!$C$7:$C$23,'Cashflow Projection'!$B$7:$B$23,Sales!B99,'Cashflow Projection'!$A$7:$A$23,Sales!A99))</f>
        <v/>
      </c>
      <c r="G99" s="4" t="n">
        <v>45510</v>
      </c>
      <c r="H99" s="4" t="n">
        <v>45623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Projection'!$E$121:$E$155,'Cashflow Projection'!$D$121:$D$155,Sales!C99)&lt;&gt;0,TRUE,FALSE)</f>
        <v/>
      </c>
      <c r="U99" s="4" t="n">
        <v>45688</v>
      </c>
      <c r="V99" s="10" t="n">
        <v>-8950.089331506984</v>
      </c>
      <c r="W99" s="11">
        <f>IF(SUMIFS('Cashflow Projection'!$E$121:$E$155,'Cashflow Projection'!$D$121:$D$155,Sales!C99)=1,SUMIFS('Cashflow Projection'!$C$121:$C$155,'Cashflow Projection'!$D$121:$D$155,Sales!C99),+Sales!H99)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Projection'!$E$121:$E$155,'Cashflow Projection'!$D$121:$D$155,Sales!C100)=1),0,SUMIFS('Cashflow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Projection'!$E$121:$E$155,'Cashflow Projection'!$D$121:$D$155,Sales!C100)&lt;&gt;0,TRUE,FALSE)</f>
        <v/>
      </c>
      <c r="U100" s="4" t="n">
        <v>45565</v>
      </c>
      <c r="V100" s="10" t="n">
        <v>194087.9952054792</v>
      </c>
      <c r="W100" s="11">
        <f>IF(SUMIFS('Cashflow Projection'!$E$121:$E$155,'Cashflow Projection'!$D$121:$D$155,Sales!C100)=1,SUMIFS('Cashflow Projection'!$C$121:$C$155,'Cashflow Projection'!$D$121:$D$155,Sales!C100),+Sales!H100)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Projection'!$E$121:$E$155,'Cashflow Projection'!$D$121:$D$155,Sales!C101)=1),0,SUMIFS('Cashflow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45685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Projection'!$E$121:$E$155,'Cashflow Projection'!$D$121:$D$155,Sales!C101)&lt;&gt;0,TRUE,FALSE)</f>
        <v/>
      </c>
      <c r="U101" s="4" t="n">
        <v>45747</v>
      </c>
      <c r="V101" s="10" t="n">
        <v>-83085.29246575362</v>
      </c>
      <c r="W101" s="11">
        <f>IF(SUMIFS('Cashflow Projection'!$E$121:$E$155,'Cashflow Projection'!$D$121:$D$155,Sales!C101)=1,SUMIFS('Cashflow Projection'!$C$121:$C$155,'Cashflow Projection'!$D$121:$D$155,Sales!C101),+Sales!H101)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Projection'!$E$121:$E$155,'Cashflow Projection'!$D$121:$D$155,Sales!C102)=1),0,SUMIFS('Cashflow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45588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Projection'!$E$121:$E$155,'Cashflow Projection'!$D$121:$D$155,Sales!C102)&lt;&gt;0,TRUE,FALSE)</f>
        <v/>
      </c>
      <c r="U102" s="4" t="n">
        <v>45626</v>
      </c>
      <c r="V102" s="10" t="n">
        <v>413041.4087967121</v>
      </c>
      <c r="W102" s="11">
        <f>IF(SUMIFS('Cashflow Projection'!$E$121:$E$155,'Cashflow Projection'!$D$121:$D$155,Sales!C102)=1,SUMIFS('Cashflow Projection'!$C$121:$C$155,'Cashflow Projection'!$D$121:$D$155,Sales!C102),+Sales!H102)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Projection'!$E$121:$E$155,'Cashflow Projection'!$D$121:$D$155,Sales!C103)=1),0,SUMIFS('Cashflow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45623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Projection'!$E$121:$E$155,'Cashflow Projection'!$D$121:$D$155,Sales!C103)&lt;&gt;0,TRUE,FALSE)</f>
        <v/>
      </c>
      <c r="U103" s="4" t="n">
        <v>45688</v>
      </c>
      <c r="V103" s="10" t="n">
        <v>186082.2551719176</v>
      </c>
      <c r="W103" s="11">
        <f>IF(SUMIFS('Cashflow Projection'!$E$121:$E$155,'Cashflow Projection'!$D$121:$D$155,Sales!C103)=1,SUMIFS('Cashflow Projection'!$C$121:$C$155,'Cashflow Projection'!$D$121:$D$155,Sales!C103),+Sales!H103)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Projection'!$E$121:$E$155,'Cashflow Projection'!$D$121:$D$155,Sales!C104)=1),0,SUMIFS('Cashflow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45533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Projection'!$E$121:$E$155,'Cashflow Projection'!$D$121:$D$155,Sales!C104)&lt;&gt;0,TRUE,FALSE)</f>
        <v/>
      </c>
      <c r="U104" s="4" t="n">
        <v>45565</v>
      </c>
      <c r="V104" s="10" t="n">
        <v>-1138.032191781094</v>
      </c>
      <c r="W104" s="11">
        <f>IF(SUMIFS('Cashflow Projection'!$E$121:$E$155,'Cashflow Projection'!$D$121:$D$155,Sales!C104)=1,SUMIFS('Cashflow Projection'!$C$121:$C$155,'Cashflow Projection'!$D$121:$D$155,Sales!C104),+Sales!H104)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Projection'!$E$121:$E$155,'Cashflow Projection'!$D$121:$D$155,Sales!C105)=1),0,SUMIFS('Cashflow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45524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Projection'!$E$121:$E$155,'Cashflow Projection'!$D$121:$D$155,Sales!C105)&lt;&gt;0,TRUE,FALSE)</f>
        <v/>
      </c>
      <c r="U105" s="4" t="n">
        <v>45565</v>
      </c>
      <c r="V105" s="10" t="n">
        <v>155102.378767123</v>
      </c>
      <c r="W105" s="11">
        <f>IF(SUMIFS('Cashflow Projection'!$E$121:$E$155,'Cashflow Projection'!$D$121:$D$155,Sales!C105)=1,SUMIFS('Cashflow Projection'!$C$121:$C$155,'Cashflow Projection'!$D$121:$D$155,Sales!C105),+Sales!H105)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Projection'!$E$121:$E$155,'Cashflow Projection'!$D$121:$D$155,Sales!C106)=1),0,SUMIFS('Cashflow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Projection'!$E$121:$E$155,'Cashflow Projection'!$D$121:$D$155,Sales!C106)&lt;&gt;0,TRUE,FALSE)</f>
        <v/>
      </c>
      <c r="U106" s="4" t="n">
        <v>45565</v>
      </c>
      <c r="V106" s="10" t="n">
        <v>177320.0485332874</v>
      </c>
      <c r="W106" s="11">
        <f>IF(SUMIFS('Cashflow Projection'!$E$121:$E$155,'Cashflow Projection'!$D$121:$D$155,Sales!C106)=1,SUMIFS('Cashflow Projection'!$C$121:$C$155,'Cashflow Projection'!$D$121:$D$155,Sales!C106),+Sales!H106)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Projection'!$E$121:$E$155,'Cashflow Projection'!$D$121:$D$155,Sales!C107)=1),0,SUMIFS('Cashflow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45191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Projection'!$E$121:$E$155,'Cashflow Projection'!$D$121:$D$155,Sales!C107)&lt;&gt;0,TRUE,FALSE)</f>
        <v/>
      </c>
      <c r="U107" s="4" t="n">
        <v>45260</v>
      </c>
      <c r="V107" s="10" t="n">
        <v>438716.0773972599</v>
      </c>
      <c r="W107" s="11">
        <f>IF(SUMIFS('Cashflow Projection'!$E$121:$E$155,'Cashflow Projection'!$D$121:$D$155,Sales!C107)=1,SUMIFS('Cashflow Projection'!$C$121:$C$155,'Cashflow Projection'!$D$121:$D$155,Sales!C107),+Sales!H107)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Projection'!$E$121:$E$155,'Cashflow Projection'!$D$121:$D$155,Sales!C108)=1),0,SUMIFS('Cashflow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45532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Projection'!$E$121:$E$155,'Cashflow Projection'!$D$121:$D$155,Sales!C108)&lt;&gt;0,TRUE,FALSE)</f>
        <v/>
      </c>
      <c r="U108" s="4" t="n">
        <v>45565</v>
      </c>
      <c r="V108" s="10" t="n">
        <v>94628.86760397255</v>
      </c>
      <c r="W108" s="11">
        <f>IF(SUMIFS('Cashflow Projection'!$E$121:$E$155,'Cashflow Projection'!$D$121:$D$155,Sales!C108)=1,SUMIFS('Cashflow Projection'!$C$121:$C$155,'Cashflow Projection'!$D$121:$D$155,Sales!C108),+Sales!H108)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Projection'!$E$121:$E$155,'Cashflow Projection'!$D$121:$D$155,Sales!C109)=1),0,SUMIFS('Cashflow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45561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Projection'!$E$121:$E$155,'Cashflow Projection'!$D$121:$D$155,Sales!C109)&lt;&gt;0,TRUE,FALSE)</f>
        <v/>
      </c>
      <c r="U109" s="4" t="n">
        <v>45626</v>
      </c>
      <c r="V109" s="10" t="n">
        <v>223134.5705479449</v>
      </c>
      <c r="W109" s="11">
        <f>IF(SUMIFS('Cashflow Projection'!$E$121:$E$155,'Cashflow Projection'!$D$121:$D$155,Sales!C109)=1,SUMIFS('Cashflow Projection'!$C$121:$C$155,'Cashflow Projection'!$D$121:$D$155,Sales!C109),+Sales!H109)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Projection'!$E$121:$E$155,'Cashflow Projection'!$D$121:$D$155,Sales!C110)=1),0,SUMIFS('Cashflow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45232</v>
      </c>
      <c r="I110" s="3" t="n">
        <v>1399900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Projection'!$E$121:$E$155,'Cashflow Projection'!$D$121:$D$155,Sales!C110)&lt;&gt;0,TRUE,FALSE)</f>
        <v/>
      </c>
      <c r="U110" s="4" t="n">
        <v>45322</v>
      </c>
      <c r="V110" s="10" t="n">
        <v>43323.269178082</v>
      </c>
      <c r="W110" s="11">
        <f>IF(SUMIFS('Cashflow Projection'!$E$121:$E$155,'Cashflow Projection'!$D$121:$D$155,Sales!C110)=1,SUMIFS('Cashflow Projection'!$C$121:$C$155,'Cashflow Projection'!$D$121:$D$155,Sales!C110),+Sales!H110)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Projection'!$E$121:$E$155,'Cashflow Projection'!$D$121:$D$155,Sales!C111)=1),0,SUMIFS('Cashflow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44701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Projection'!$E$121:$E$155,'Cashflow Projection'!$D$121:$D$155,Sales!C111)&lt;&gt;0,TRUE,FALSE)</f>
        <v/>
      </c>
      <c r="U111" s="4" t="n">
        <v>44773</v>
      </c>
      <c r="V111" s="10" t="n">
        <v>-139975.1432935616</v>
      </c>
      <c r="W111" s="11">
        <f>IF(SUMIFS('Cashflow Projection'!$E$121:$E$155,'Cashflow Projection'!$D$121:$D$155,Sales!C111)=1,SUMIFS('Cashflow Projection'!$C$121:$C$155,'Cashflow Projection'!$D$121:$D$155,Sales!C111),+Sales!H111)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Projection'!$E$121:$E$155,'Cashflow Projection'!$D$121:$D$155,Sales!C112)=1),0,SUMIFS('Cashflow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44657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Projection'!$E$121:$E$155,'Cashflow Projection'!$D$121:$D$155,Sales!C112)&lt;&gt;0,TRUE,FALSE)</f>
        <v/>
      </c>
      <c r="U112" s="4" t="n">
        <v>44712</v>
      </c>
      <c r="V112" s="10" t="n">
        <v>121559.0433560272</v>
      </c>
      <c r="W112" s="11">
        <f>IF(SUMIFS('Cashflow Projection'!$E$121:$E$155,'Cashflow Projection'!$D$121:$D$155,Sales!C112)=1,SUMIFS('Cashflow Projection'!$C$121:$C$155,'Cashflow Projection'!$D$121:$D$155,Sales!C112),+Sales!H112)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Projection'!$E$121:$E$155,'Cashflow Projection'!$D$121:$D$155,Sales!C113)=1),0,SUMIFS('Cashflow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44956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Projection'!$E$121:$E$155,'Cashflow Projection'!$D$121:$D$155,Sales!C113)&lt;&gt;0,TRUE,FALSE)</f>
        <v/>
      </c>
      <c r="U113" s="4" t="n">
        <v>45016</v>
      </c>
      <c r="V113" s="10" t="n">
        <v>263192.1047945204</v>
      </c>
      <c r="W113" s="11">
        <f>IF(SUMIFS('Cashflow Projection'!$E$121:$E$155,'Cashflow Projection'!$D$121:$D$155,Sales!C113)=1,SUMIFS('Cashflow Projection'!$C$121:$C$155,'Cashflow Projection'!$D$121:$D$155,Sales!C113),+Sales!H113)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Projection'!$E$121:$E$155,'Cashflow Projection'!$D$121:$D$155,Sales!C114)=1),0,SUMIFS('Cashflow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45484</v>
      </c>
      <c r="I114" s="3" t="n">
        <v>1200000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Projection'!$E$121:$E$155,'Cashflow Projection'!$D$121:$D$155,Sales!C114)&lt;&gt;0,TRUE,FALSE)</f>
        <v/>
      </c>
      <c r="U114" s="4" t="n">
        <v>45565</v>
      </c>
      <c r="V114" s="10" t="n">
        <v>892400</v>
      </c>
      <c r="W114" s="11">
        <f>IF(SUMIFS('Cashflow Projection'!$E$121:$E$155,'Cashflow Projection'!$D$121:$D$155,Sales!C114)=1,SUMIFS('Cashflow Projection'!$C$121:$C$155,'Cashflow Projection'!$D$121:$D$155,Sales!C114),+Sales!H114)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Projection'!$E$121:$E$155,'Cashflow Projection'!$D$121:$D$155,Sales!C115)=1),0,SUMIFS('Cashflow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45014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Projection'!$E$121:$E$155,'Cashflow Projection'!$D$121:$D$155,Sales!C115)&lt;&gt;0,TRUE,FALSE)</f>
        <v/>
      </c>
      <c r="U115" s="4" t="n">
        <v>45077</v>
      </c>
      <c r="V115" s="10" t="n">
        <v>91064.70753424638</v>
      </c>
      <c r="W115" s="11">
        <f>IF(SUMIFS('Cashflow Projection'!$E$121:$E$155,'Cashflow Projection'!$D$121:$D$155,Sales!C115)=1,SUMIFS('Cashflow Projection'!$C$121:$C$155,'Cashflow Projection'!$D$121:$D$155,Sales!C115),+Sales!H115)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Projection'!$E$121:$E$155,'Cashflow Projection'!$D$121:$D$155,Sales!C116)=1),0,SUMIFS('Cashflow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45609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Projection'!$E$121:$E$155,'Cashflow Projection'!$D$121:$D$155,Sales!C116)&lt;&gt;0,TRUE,FALSE)</f>
        <v/>
      </c>
      <c r="U116" s="4" t="n">
        <v>45688</v>
      </c>
      <c r="V116" s="10" t="n">
        <v>86458.5431506848</v>
      </c>
      <c r="W116" s="11">
        <f>IF(SUMIFS('Cashflow Projection'!$E$121:$E$155,'Cashflow Projection'!$D$121:$D$155,Sales!C116)=1,SUMIFS('Cashflow Projection'!$C$121:$C$155,'Cashflow Projection'!$D$121:$D$155,Sales!C116),+Sales!H116)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Projection'!$E$121:$E$155,'Cashflow Projection'!$D$121:$D$155,Sales!C117)=1),0,SUMIFS('Cashflow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45532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Projection'!$E$121:$E$155,'Cashflow Projection'!$D$121:$D$155,Sales!C117)&lt;&gt;0,TRUE,FALSE)</f>
        <v/>
      </c>
      <c r="U117" s="4" t="n">
        <v>45565</v>
      </c>
      <c r="V117" s="10" t="n">
        <v>-35901.04589041113</v>
      </c>
      <c r="W117" s="11">
        <f>IF(SUMIFS('Cashflow Projection'!$E$121:$E$155,'Cashflow Projection'!$D$121:$D$155,Sales!C117)=1,SUMIFS('Cashflow Projection'!$C$121:$C$155,'Cashflow Projection'!$D$121:$D$155,Sales!C117),+Sales!H117)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1</v>
      </c>
      <c r="E118" s="3" t="b">
        <v>0</v>
      </c>
      <c r="F118" s="3">
        <f>IF(OR(Z118=TRUE,SUMIFS('Cashflow Projection'!$E$121:$E$155,'Cashflow Projection'!$D$121:$D$155,Sales!C118)=1),0,SUMIFS('Cashflow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45561</v>
      </c>
      <c r="I118" s="3" t="n">
        <v>1699900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Projection'!$E$121:$E$155,'Cashflow Projection'!$D$121:$D$155,Sales!C118)&lt;&gt;0,TRUE,FALSE)</f>
        <v/>
      </c>
      <c r="U118" s="4" t="n">
        <v>45626</v>
      </c>
      <c r="V118" s="10" t="n">
        <v>208598.7680235617</v>
      </c>
      <c r="W118" s="11">
        <f>IF(SUMIFS('Cashflow Projection'!$E$121:$E$155,'Cashflow Projection'!$D$121:$D$155,Sales!C118)=1,SUMIFS('Cashflow Projection'!$C$121:$C$155,'Cashflow Projection'!$D$121:$D$155,Sales!C118),+Sales!H118)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Projection'!$E$121:$E$155,'Cashflow Projection'!$D$121:$D$155,Sales!C119)=1),0,SUMIFS('Cashflow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45516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Projection'!$E$121:$E$155,'Cashflow Projection'!$D$121:$D$155,Sales!C119)&lt;&gt;0,TRUE,FALSE)</f>
        <v/>
      </c>
      <c r="U119" s="4" t="n">
        <v>45565</v>
      </c>
      <c r="V119" s="10" t="n">
        <v>239311.2828767123</v>
      </c>
      <c r="W119" s="11">
        <f>IF(SUMIFS('Cashflow Projection'!$E$121:$E$155,'Cashflow Projection'!$D$121:$D$155,Sales!C119)=1,SUMIFS('Cashflow Projection'!$C$121:$C$155,'Cashflow Projection'!$D$121:$D$155,Sales!C119),+Sales!H119)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Projection'!$E$121:$E$155,'Cashflow Projection'!$D$121:$D$155,Sales!C120)=1),0,SUMIFS('Cashflow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45685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Projection'!$E$121:$E$155,'Cashflow Projection'!$D$121:$D$155,Sales!C120)&lt;&gt;0,TRUE,FALSE)</f>
        <v/>
      </c>
      <c r="U120" s="4" t="n">
        <v>45747</v>
      </c>
      <c r="V120" s="10" t="n">
        <v>-31692.82671232894</v>
      </c>
      <c r="W120" s="11">
        <f>IF(SUMIFS('Cashflow Projection'!$E$121:$E$155,'Cashflow Projection'!$D$121:$D$155,Sales!C120)=1,SUMIFS('Cashflow Projection'!$C$121:$C$155,'Cashflow Projection'!$D$121:$D$155,Sales!C120),+Sales!H120)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Projection'!$E$121:$E$155,'Cashflow Projection'!$D$121:$D$155,Sales!C121)=1),0,SUMIFS('Cashflow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45685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Projection'!$E$121:$E$155,'Cashflow Projection'!$D$121:$D$155,Sales!C121)&lt;&gt;0,TRUE,FALSE)</f>
        <v/>
      </c>
      <c r="U121" s="4" t="n">
        <v>45747</v>
      </c>
      <c r="V121" s="10" t="n">
        <v>782203.5933945205</v>
      </c>
      <c r="W121" s="11">
        <f>IF(SUMIFS('Cashflow Projection'!$E$121:$E$155,'Cashflow Projection'!$D$121:$D$155,Sales!C121)=1,SUMIFS('Cashflow Projection'!$C$121:$C$155,'Cashflow Projection'!$D$121:$D$155,Sales!C121),+Sales!H121)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Projection'!$E$121:$E$155,'Cashflow Projection'!$D$121:$D$155,Sales!C122)=1),0,SUMIFS('Cashflow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45685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Projection'!$E$121:$E$155,'Cashflow Projection'!$D$121:$D$155,Sales!C122)&lt;&gt;0,TRUE,FALSE)</f>
        <v/>
      </c>
      <c r="U122" s="4" t="n">
        <v>45747</v>
      </c>
      <c r="V122" s="10" t="n">
        <v>-45759.95000000019</v>
      </c>
      <c r="W122" s="11">
        <f>IF(SUMIFS('Cashflow Projection'!$E$121:$E$155,'Cashflow Projection'!$D$121:$D$155,Sales!C122)=1,SUMIFS('Cashflow Projection'!$C$121:$C$155,'Cashflow Projection'!$D$121:$D$155,Sales!C122),+Sales!H122)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Projection'!$E$121:$E$155,'Cashflow Projection'!$D$121:$D$155,Sales!C123)=1),0,SUMIFS('Cashflow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45672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Projection'!$E$121:$E$155,'Cashflow Projection'!$D$121:$D$155,Sales!C123)&lt;&gt;0,TRUE,FALSE)</f>
        <v/>
      </c>
      <c r="U123" s="4" t="n">
        <v>45747</v>
      </c>
      <c r="V123" s="10" t="n">
        <v>-39469.91410109587</v>
      </c>
      <c r="W123" s="11">
        <f>IF(SUMIFS('Cashflow Projection'!$E$121:$E$155,'Cashflow Projection'!$D$121:$D$155,Sales!C123)=1,SUMIFS('Cashflow Projection'!$C$121:$C$155,'Cashflow Projection'!$D$121:$D$155,Sales!C123),+Sales!H123)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1</v>
      </c>
      <c r="E124" s="3" t="b">
        <v>0</v>
      </c>
      <c r="F124" s="3">
        <f>IF(OR(Z124=TRUE,SUMIFS('Cashflow Projection'!$E$121:$E$155,'Cashflow Projection'!$D$121:$D$155,Sales!C124)=1),0,SUMIFS('Cashflow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45545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Projection'!$E$121:$E$155,'Cashflow Projection'!$D$121:$D$155,Sales!C124)&lt;&gt;0,TRUE,FALSE)</f>
        <v/>
      </c>
      <c r="U124" s="4" t="n">
        <v>45626</v>
      </c>
      <c r="V124" s="10" t="n">
        <v>237959.2280821914</v>
      </c>
      <c r="W124" s="11">
        <f>IF(SUMIFS('Cashflow Projection'!$E$121:$E$155,'Cashflow Projection'!$D$121:$D$155,Sales!C124)=1,SUMIFS('Cashflow Projection'!$C$121:$C$155,'Cashflow Projection'!$D$121:$D$155,Sales!C124),+Sales!H124)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Projection'!$E$121:$E$155,'Cashflow Projection'!$D$121:$D$155,Sales!C125)=1),0,SUMIFS('Cashflow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44830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Projection'!$E$121:$E$155,'Cashflow Projection'!$D$121:$D$155,Sales!C125)&lt;&gt;0,TRUE,FALSE)</f>
        <v/>
      </c>
      <c r="U125" s="4" t="n">
        <v>44895</v>
      </c>
      <c r="V125" s="10" t="n">
        <v>277876.3513698629</v>
      </c>
      <c r="W125" s="11">
        <f>IF(SUMIFS('Cashflow Projection'!$E$121:$E$155,'Cashflow Projection'!$D$121:$D$155,Sales!C125)=1,SUMIFS('Cashflow Projection'!$C$121:$C$155,'Cashflow Projection'!$D$121:$D$155,Sales!C125),+Sales!H125)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Projection'!$E$121:$E$155,'Cashflow Projection'!$D$121:$D$155,Sales!C126)=1),0,SUMIFS('Cashflow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44690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Projection'!$E$121:$E$155,'Cashflow Projection'!$D$121:$D$155,Sales!C126)&lt;&gt;0,TRUE,FALSE)</f>
        <v/>
      </c>
      <c r="U126" s="4" t="n">
        <v>44773</v>
      </c>
      <c r="V126" s="10" t="n">
        <v>228154.262328767</v>
      </c>
      <c r="W126" s="11">
        <f>IF(SUMIFS('Cashflow Projection'!$E$121:$E$155,'Cashflow Projection'!$D$121:$D$155,Sales!C126)=1,SUMIFS('Cashflow Projection'!$C$121:$C$155,'Cashflow Projection'!$D$121:$D$155,Sales!C126),+Sales!H126)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Projection'!$E$121:$E$155,'Cashflow Projection'!$D$121:$D$155,Sales!C127)=1),0,SUMIFS('Cashflow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45390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Projection'!$E$121:$E$155,'Cashflow Projection'!$D$121:$D$155,Sales!C127)&lt;&gt;0,TRUE,FALSE)</f>
        <v/>
      </c>
      <c r="U127" s="4" t="n">
        <v>45443</v>
      </c>
      <c r="V127" s="10" t="n">
        <v>873000</v>
      </c>
      <c r="W127" s="11">
        <f>IF(SUMIFS('Cashflow Projection'!$E$121:$E$155,'Cashflow Projection'!$D$121:$D$155,Sales!C127)=1,SUMIFS('Cashflow Projection'!$C$121:$C$155,'Cashflow Projection'!$D$121:$D$155,Sales!C127),+Sales!H127)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Projection'!$E$121:$E$155,'Cashflow Projection'!$D$121:$D$155,Sales!C128)=1),0,SUMIFS('Cashflow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45002</v>
      </c>
      <c r="I128" s="3" t="n">
        <v>1422900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Projection'!$E$121:$E$155,'Cashflow Projection'!$D$121:$D$155,Sales!C128)&lt;&gt;0,TRUE,FALSE)</f>
        <v/>
      </c>
      <c r="U128" s="4" t="n">
        <v>45077</v>
      </c>
      <c r="V128" s="10" t="n">
        <v>202806.4883561642</v>
      </c>
      <c r="W128" s="11">
        <f>IF(SUMIFS('Cashflow Projection'!$E$121:$E$155,'Cashflow Projection'!$D$121:$D$155,Sales!C128)=1,SUMIFS('Cashflow Projection'!$C$121:$C$155,'Cashflow Projection'!$D$121:$D$155,Sales!C128),+Sales!H128)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Projection'!$E$121:$E$155,'Cashflow Projection'!$D$121:$D$155,Sales!C129)=1),0,SUMIFS('Cashflow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45027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Projection'!$E$121:$E$155,'Cashflow Projection'!$D$121:$D$155,Sales!C129)&lt;&gt;0,TRUE,FALSE)</f>
        <v/>
      </c>
      <c r="U129" s="4" t="n">
        <v>45077</v>
      </c>
      <c r="V129" s="10" t="n">
        <v>0</v>
      </c>
      <c r="W129" s="11">
        <f>IF(SUMIFS('Cashflow Projection'!$E$121:$E$155,'Cashflow Projection'!$D$121:$D$155,Sales!C129)=1,SUMIFS('Cashflow Projection'!$C$121:$C$155,'Cashflow Projection'!$D$121:$D$155,Sales!C129),+Sales!H129)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Projection'!$E$121:$E$155,'Cashflow Projection'!$D$121:$D$155,Sales!C130)=1),0,SUMIFS('Cashflow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45485</v>
      </c>
      <c r="I130" s="3" t="n">
        <v>1200000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Projection'!$E$121:$E$155,'Cashflow Projection'!$D$121:$D$155,Sales!C130)&lt;&gt;0,TRUE,FALSE)</f>
        <v/>
      </c>
      <c r="U130" s="4" t="n">
        <v>45565</v>
      </c>
      <c r="V130" s="10" t="n">
        <v>902100</v>
      </c>
      <c r="W130" s="11">
        <f>IF(SUMIFS('Cashflow Projection'!$E$121:$E$155,'Cashflow Projection'!$D$121:$D$155,Sales!C130)=1,SUMIFS('Cashflow Projection'!$C$121:$C$155,'Cashflow Projection'!$D$121:$D$155,Sales!C130),+Sales!H130)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Projection'!$E$121:$E$155,'Cashflow Projection'!$D$121:$D$155,Sales!C131)=1),0,SUMIFS('Cashflow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45204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Projection'!$E$121:$E$155,'Cashflow Projection'!$D$121:$D$155,Sales!C131)&lt;&gt;0,TRUE,FALSE)</f>
        <v/>
      </c>
      <c r="U131" s="4" t="n">
        <v>45260</v>
      </c>
      <c r="V131" s="10" t="n">
        <v>0</v>
      </c>
      <c r="W131" s="11">
        <f>IF(SUMIFS('Cashflow Projection'!$E$121:$E$155,'Cashflow Projection'!$D$121:$D$155,Sales!C131)=1,SUMIFS('Cashflow Projection'!$C$121:$C$155,'Cashflow Projection'!$D$121:$D$155,Sales!C131),+Sales!H131)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Projection'!$E$121:$E$155,'Cashflow Projection'!$D$121:$D$155,Sales!C132)=1),0,SUMIFS('Cashflow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44956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Projection'!$E$121:$E$155,'Cashflow Projection'!$D$121:$D$155,Sales!C132)&lt;&gt;0,TRUE,FALSE)</f>
        <v/>
      </c>
      <c r="U132" s="4" t="n">
        <v>45016</v>
      </c>
      <c r="V132" s="10" t="n">
        <v>211441.4198630136</v>
      </c>
      <c r="W132" s="11">
        <f>IF(SUMIFS('Cashflow Projection'!$E$121:$E$155,'Cashflow Projection'!$D$121:$D$155,Sales!C132)=1,SUMIFS('Cashflow Projection'!$C$121:$C$155,'Cashflow Projection'!$D$121:$D$155,Sales!C132),+Sales!H132)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Projection'!$E$121:$E$155,'Cashflow Projection'!$D$121:$D$155,Sales!C133)=1),0,SUMIFS('Cashflow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45336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Projection'!$E$121:$E$155,'Cashflow Projection'!$D$121:$D$155,Sales!C133)&lt;&gt;0,TRUE,FALSE)</f>
        <v/>
      </c>
      <c r="U133" s="4" t="n">
        <v>45382</v>
      </c>
      <c r="V133" s="10" t="n">
        <v>290152.7237819175</v>
      </c>
      <c r="W133" s="11">
        <f>IF(SUMIFS('Cashflow Projection'!$E$121:$E$155,'Cashflow Projection'!$D$121:$D$155,Sales!C133)=1,SUMIFS('Cashflow Projection'!$C$121:$C$155,'Cashflow Projection'!$D$121:$D$155,Sales!C133),+Sales!H133)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Projection'!$E$121:$E$155,'Cashflow Projection'!$D$121:$D$155,Sales!C134)=1),0,SUMIFS('Cashflow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45154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Projection'!$E$121:$E$155,'Cashflow Projection'!$D$121:$D$155,Sales!C134)&lt;&gt;0,TRUE,FALSE)</f>
        <v/>
      </c>
      <c r="U134" s="4" t="n">
        <v>45199</v>
      </c>
      <c r="V134" s="10" t="n">
        <v>248020.03729726</v>
      </c>
      <c r="W134" s="11">
        <f>IF(SUMIFS('Cashflow Projection'!$E$121:$E$155,'Cashflow Projection'!$D$121:$D$155,Sales!C134)=1,SUMIFS('Cashflow Projection'!$C$121:$C$155,'Cashflow Projection'!$D$121:$D$155,Sales!C134),+Sales!H134)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Projection'!$E$121:$E$155,'Cashflow Projection'!$D$121:$D$155,Sales!C135)=1),0,SUMIFS('Cashflow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1504900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Projection'!$E$121:$E$155,'Cashflow Projection'!$D$121:$D$155,Sales!C135)&lt;&gt;0,TRUE,FALSE)</f>
        <v/>
      </c>
      <c r="U135" s="4" t="n">
        <v>45443</v>
      </c>
      <c r="V135" s="10" t="n">
        <v>16425.66643835604</v>
      </c>
      <c r="W135" s="11">
        <f>IF(SUMIFS('Cashflow Projection'!$E$121:$E$155,'Cashflow Projection'!$D$121:$D$155,Sales!C135)=1,SUMIFS('Cashflow Projection'!$C$121:$C$155,'Cashflow Projection'!$D$121:$D$155,Sales!C135),+Sales!H135)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Projection'!$E$121:$E$155,'Cashflow Projection'!$D$121:$D$155,Sales!C136)=1),0,SUMIFS('Cashflow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Projection'!$E$121:$E$155,'Cashflow Projection'!$D$121:$D$155,Sales!C136)&lt;&gt;0,TRUE,FALSE)</f>
        <v/>
      </c>
      <c r="U136" s="4" t="n">
        <v>45565</v>
      </c>
      <c r="V136" s="10" t="n">
        <v>334464.9063698628</v>
      </c>
      <c r="W136" s="11">
        <f>IF(SUMIFS('Cashflow Projection'!$E$121:$E$155,'Cashflow Projection'!$D$121:$D$155,Sales!C136)=1,SUMIFS('Cashflow Projection'!$C$121:$C$155,'Cashflow Projection'!$D$121:$D$155,Sales!C136),+Sales!H136)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Projection'!$E$121:$E$155,'Cashflow Projection'!$D$121:$D$155,Sales!C137)=1),0,SUMIFS('Cashflow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45561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Projection'!$E$121:$E$155,'Cashflow Projection'!$D$121:$D$155,Sales!C137)&lt;&gt;0,TRUE,FALSE)</f>
        <v/>
      </c>
      <c r="U137" s="4" t="n">
        <v>45626</v>
      </c>
      <c r="V137" s="10" t="n">
        <v>249566.1400757532</v>
      </c>
      <c r="W137" s="11">
        <f>IF(SUMIFS('Cashflow Projection'!$E$121:$E$155,'Cashflow Projection'!$D$121:$D$155,Sales!C137)=1,SUMIFS('Cashflow Projection'!$C$121:$C$155,'Cashflow Projection'!$D$121:$D$155,Sales!C137),+Sales!H137)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Projection'!$E$121:$E$155,'Cashflow Projection'!$D$121:$D$155,Sales!C138)=1),0,SUMIFS('Cashflow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44781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Projection'!$E$121:$E$155,'Cashflow Projection'!$D$121:$D$155,Sales!C138)&lt;&gt;0,TRUE,FALSE)</f>
        <v/>
      </c>
      <c r="U138" s="4" t="n">
        <v>44834</v>
      </c>
      <c r="V138" s="10" t="n">
        <v>24912.71458904096</v>
      </c>
      <c r="W138" s="11">
        <f>IF(SUMIFS('Cashflow Projection'!$E$121:$E$155,'Cashflow Projection'!$D$121:$D$155,Sales!C138)=1,SUMIFS('Cashflow Projection'!$C$121:$C$155,'Cashflow Projection'!$D$121:$D$155,Sales!C138),+Sales!H138)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Projection'!$E$121:$E$155,'Cashflow Projection'!$D$121:$D$155,Sales!C139)=1),0,SUMIFS('Cashflow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44700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Projection'!$E$121:$E$155,'Cashflow Projection'!$D$121:$D$155,Sales!C139)&lt;&gt;0,TRUE,FALSE)</f>
        <v/>
      </c>
      <c r="U139" s="4" t="n">
        <v>44773</v>
      </c>
      <c r="V139" s="10" t="n">
        <v>73946.19820499979</v>
      </c>
      <c r="W139" s="11">
        <f>IF(SUMIFS('Cashflow Projection'!$E$121:$E$155,'Cashflow Projection'!$D$121:$D$155,Sales!C139)=1,SUMIFS('Cashflow Projection'!$C$121:$C$155,'Cashflow Projection'!$D$121:$D$155,Sales!C139),+Sales!H139)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Projection'!$E$121:$E$155,'Cashflow Projection'!$D$121:$D$155,Sales!C140)=1),0,SUMIFS('Cashflow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44701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Projection'!$E$121:$E$155,'Cashflow Projection'!$D$121:$D$155,Sales!C140)&lt;&gt;0,TRUE,FALSE)</f>
        <v/>
      </c>
      <c r="U140" s="4" t="n">
        <v>44773</v>
      </c>
      <c r="V140" s="10" t="n">
        <v>45446.89931506827</v>
      </c>
      <c r="W140" s="11">
        <f>IF(SUMIFS('Cashflow Projection'!$E$121:$E$155,'Cashflow Projection'!$D$121:$D$155,Sales!C140)=1,SUMIFS('Cashflow Projection'!$C$121:$C$155,'Cashflow Projection'!$D$121:$D$155,Sales!C140),+Sales!H140)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Projection'!$E$121:$E$155,'Cashflow Projection'!$D$121:$D$155,Sales!C141)=1),0,SUMIFS('Cashflow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44887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Projection'!$E$121:$E$155,'Cashflow Projection'!$D$121:$D$155,Sales!C141)&lt;&gt;0,TRUE,FALSE)</f>
        <v/>
      </c>
      <c r="U141" s="4" t="n">
        <v>44957</v>
      </c>
      <c r="V141" s="10" t="n">
        <v>447298.0458415067</v>
      </c>
      <c r="W141" s="11">
        <f>IF(SUMIFS('Cashflow Projection'!$E$121:$E$155,'Cashflow Projection'!$D$121:$D$155,Sales!C141)=1,SUMIFS('Cashflow Projection'!$C$121:$C$155,'Cashflow Projection'!$D$121:$D$155,Sales!C141),+Sales!H141)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Projection'!$E$121:$E$155,'Cashflow Projection'!$D$121:$D$155,Sales!C142)=1),0,SUMIFS('Cashflow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44908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Projection'!$E$121:$E$155,'Cashflow Projection'!$D$121:$D$155,Sales!C142)&lt;&gt;0,TRUE,FALSE)</f>
        <v/>
      </c>
      <c r="U142" s="4" t="n">
        <v>44957</v>
      </c>
      <c r="V142" s="10" t="n">
        <v>313362.8434960959</v>
      </c>
      <c r="W142" s="11">
        <f>IF(SUMIFS('Cashflow Projection'!$E$121:$E$155,'Cashflow Projection'!$D$121:$D$155,Sales!C142)=1,SUMIFS('Cashflow Projection'!$C$121:$C$155,'Cashflow Projection'!$D$121:$D$155,Sales!C142),+Sales!H142)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Projection'!$E$121:$E$155,'Cashflow Projection'!$D$121:$D$155,Sales!C143)=1),0,SUMIFS('Cashflow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44999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Projection'!$E$121:$E$155,'Cashflow Projection'!$D$121:$D$155,Sales!C143)&lt;&gt;0,TRUE,FALSE)</f>
        <v/>
      </c>
      <c r="U143" s="4" t="n">
        <v>45077</v>
      </c>
      <c r="V143" s="10" t="n">
        <v>263138.4061643835</v>
      </c>
      <c r="W143" s="11">
        <f>IF(SUMIFS('Cashflow Projection'!$E$121:$E$155,'Cashflow Projection'!$D$121:$D$155,Sales!C143)=1,SUMIFS('Cashflow Projection'!$C$121:$C$155,'Cashflow Projection'!$D$121:$D$155,Sales!C143),+Sales!H143)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Projection'!$E$121:$E$155,'Cashflow Projection'!$D$121:$D$155,Sales!C144)=1),0,SUMIFS('Cashflow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45484</v>
      </c>
      <c r="I144" s="3" t="n">
        <v>1200000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Projection'!$E$121:$E$155,'Cashflow Projection'!$D$121:$D$155,Sales!C144)&lt;&gt;0,TRUE,FALSE)</f>
        <v/>
      </c>
      <c r="U144" s="4" t="n">
        <v>45565</v>
      </c>
      <c r="V144" s="10" t="n">
        <v>921500</v>
      </c>
      <c r="W144" s="11">
        <f>IF(SUMIFS('Cashflow Projection'!$E$121:$E$155,'Cashflow Projection'!$D$121:$D$155,Sales!C144)=1,SUMIFS('Cashflow Projection'!$C$121:$C$155,'Cashflow Projection'!$D$121:$D$155,Sales!C144),+Sales!H144)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Projection'!$E$121:$E$155,'Cashflow Projection'!$D$121:$D$155,Sales!C145)=1),0,SUMIFS('Cashflow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44974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Projection'!$E$121:$E$155,'Cashflow Projection'!$D$121:$D$155,Sales!C145)&lt;&gt;0,TRUE,FALSE)</f>
        <v/>
      </c>
      <c r="U145" s="4" t="n">
        <v>45016</v>
      </c>
      <c r="V145" s="10" t="n">
        <v>266020.1869863011</v>
      </c>
      <c r="W145" s="11">
        <f>IF(SUMIFS('Cashflow Projection'!$E$121:$E$155,'Cashflow Projection'!$D$121:$D$155,Sales!C145)=1,SUMIFS('Cashflow Projection'!$C$121:$C$155,'Cashflow Projection'!$D$121:$D$155,Sales!C145),+Sales!H145)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Projection'!$E$121:$E$155,'Cashflow Projection'!$D$121:$D$155,Sales!C146)=1),0,SUMIFS('Cashflow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45547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Projection'!$E$121:$E$155,'Cashflow Projection'!$D$121:$D$155,Sales!C146)&lt;&gt;0,TRUE,FALSE)</f>
        <v/>
      </c>
      <c r="U146" s="4" t="n">
        <v>45626</v>
      </c>
      <c r="V146" s="10" t="n">
        <v>98536.59862123267</v>
      </c>
      <c r="W146" s="11">
        <f>IF(SUMIFS('Cashflow Projection'!$E$121:$E$155,'Cashflow Projection'!$D$121:$D$155,Sales!C146)=1,SUMIFS('Cashflow Projection'!$C$121:$C$155,'Cashflow Projection'!$D$121:$D$155,Sales!C146),+Sales!H146)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1</v>
      </c>
      <c r="F147" s="3">
        <f>IF(OR(Z147=TRUE,SUMIFS('Cashflow Projection'!$E$121:$E$155,'Cashflow Projection'!$D$121:$D$155,Sales!C147)=1),0,SUMIFS('Cashflow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45471</v>
      </c>
      <c r="I147" s="3" t="n">
        <v>1499900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Projection'!$E$121:$E$155,'Cashflow Projection'!$D$121:$D$155,Sales!C147)&lt;&gt;0,TRUE,FALSE)</f>
        <v/>
      </c>
      <c r="U147" s="4" t="n">
        <v>45504</v>
      </c>
      <c r="V147" s="10" t="n">
        <v>25991.46491835592</v>
      </c>
      <c r="W147" s="11">
        <f>IF(SUMIFS('Cashflow Projection'!$E$121:$E$155,'Cashflow Projection'!$D$121:$D$155,Sales!C147)=1,SUMIFS('Cashflow Projection'!$C$121:$C$155,'Cashflow Projection'!$D$121:$D$155,Sales!C147),+Sales!H147)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Projection'!$E$121:$E$155,'Cashflow Projection'!$D$121:$D$155,Sales!C148)=1),0,SUMIFS('Cashflow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45685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Projection'!$E$121:$E$155,'Cashflow Projection'!$D$121:$D$155,Sales!C148)&lt;&gt;0,TRUE,FALSE)</f>
        <v/>
      </c>
      <c r="U148" s="4" t="n">
        <v>45747</v>
      </c>
      <c r="V148" s="10" t="n">
        <v>-83085.29246575362</v>
      </c>
      <c r="W148" s="11">
        <f>IF(SUMIFS('Cashflow Projection'!$E$121:$E$155,'Cashflow Projection'!$D$121:$D$155,Sales!C148)=1,SUMIFS('Cashflow Projection'!$C$121:$C$155,'Cashflow Projection'!$D$121:$D$155,Sales!C148),+Sales!H148)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Projection'!$E$121:$E$155,'Cashflow Projection'!$D$121:$D$155,Sales!C149)=1),0,SUMIFS('Cashflow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45561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Projection'!$E$121:$E$155,'Cashflow Projection'!$D$121:$D$155,Sales!C149)&lt;&gt;0,TRUE,FALSE)</f>
        <v/>
      </c>
      <c r="U149" s="4" t="n">
        <v>45626</v>
      </c>
      <c r="V149" s="10" t="n">
        <v>238583.2006849314</v>
      </c>
      <c r="W149" s="11">
        <f>IF(SUMIFS('Cashflow Projection'!$E$121:$E$155,'Cashflow Projection'!$D$121:$D$155,Sales!C149)=1,SUMIFS('Cashflow Projection'!$C$121:$C$155,'Cashflow Projection'!$D$121:$D$155,Sales!C149),+Sales!H149)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Projection'!$E$121:$E$155,'Cashflow Projection'!$D$121:$D$155,Sales!C150)=1),0,SUMIFS('Cashflow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45524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Projection'!$E$121:$E$155,'Cashflow Projection'!$D$121:$D$155,Sales!C150)&lt;&gt;0,TRUE,FALSE)</f>
        <v/>
      </c>
      <c r="U150" s="4" t="n">
        <v>45565</v>
      </c>
      <c r="V150" s="10" t="n">
        <v>-1156.525342465844</v>
      </c>
      <c r="W150" s="11">
        <f>IF(SUMIFS('Cashflow Projection'!$E$121:$E$155,'Cashflow Projection'!$D$121:$D$155,Sales!C150)=1,SUMIFS('Cashflow Projection'!$C$121:$C$155,'Cashflow Projection'!$D$121:$D$155,Sales!C150),+Sales!H150)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Projection'!$E$121:$E$155,'Cashflow Projection'!$D$121:$D$155,Sales!C151)=1),0,SUMIFS('Cashflow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45532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Projection'!$E$121:$E$155,'Cashflow Projection'!$D$121:$D$155,Sales!C151)&lt;&gt;0,TRUE,FALSE)</f>
        <v/>
      </c>
      <c r="U151" s="4" t="n">
        <v>45565</v>
      </c>
      <c r="V151" s="10" t="n">
        <v>83683.94412547909</v>
      </c>
      <c r="W151" s="11">
        <f>IF(SUMIFS('Cashflow Projection'!$E$121:$E$155,'Cashflow Projection'!$D$121:$D$155,Sales!C151)=1,SUMIFS('Cashflow Projection'!$C$121:$C$155,'Cashflow Projection'!$D$121:$D$155,Sales!C151),+Sales!H151)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Projection'!$E$121:$E$155,'Cashflow Projection'!$D$121:$D$155,Sales!C152)=1),0,SUMIFS('Cashflow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45482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Projection'!$E$121:$E$155,'Cashflow Projection'!$D$121:$D$155,Sales!C152)&lt;&gt;0,TRUE,FALSE)</f>
        <v/>
      </c>
      <c r="U152" s="4" t="n">
        <v>45565</v>
      </c>
      <c r="V152" s="10" t="n">
        <v>-5862.68972602766</v>
      </c>
      <c r="W152" s="11">
        <f>IF(SUMIFS('Cashflow Projection'!$E$121:$E$155,'Cashflow Projection'!$D$121:$D$155,Sales!C152)=1,SUMIFS('Cashflow Projection'!$C$121:$C$155,'Cashflow Projection'!$D$121:$D$155,Sales!C152),+Sales!H152)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Projection'!$E$121:$E$155,'Cashflow Projection'!$D$121:$D$155,Sales!C153)=1),0,SUMIFS('Cashflow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45533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Projection'!$E$121:$E$155,'Cashflow Projection'!$D$121:$D$155,Sales!C153)&lt;&gt;0,TRUE,FALSE)</f>
        <v/>
      </c>
      <c r="U153" s="4" t="n">
        <v>45565</v>
      </c>
      <c r="V153" s="10" t="n">
        <v>34170.07971095876</v>
      </c>
      <c r="W153" s="11">
        <f>IF(SUMIFS('Cashflow Projection'!$E$121:$E$155,'Cashflow Projection'!$D$121:$D$155,Sales!C153)=1,SUMIFS('Cashflow Projection'!$C$121:$C$155,'Cashflow Projection'!$D$121:$D$155,Sales!C153),+Sales!H153)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Projection'!$E$121:$E$155,'Cashflow Projection'!$D$121:$D$155,Sales!C154)=1),0,SUMIFS('Cashflow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45532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Projection'!$E$121:$E$155,'Cashflow Projection'!$D$121:$D$155,Sales!C154)&lt;&gt;0,TRUE,FALSE)</f>
        <v/>
      </c>
      <c r="U154" s="4" t="n">
        <v>45565</v>
      </c>
      <c r="V154" s="10" t="n">
        <v>-5890.455245479476</v>
      </c>
      <c r="W154" s="11">
        <f>IF(SUMIFS('Cashflow Projection'!$E$121:$E$155,'Cashflow Projection'!$D$121:$D$155,Sales!C154)=1,SUMIFS('Cashflow Projection'!$C$121:$C$155,'Cashflow Projection'!$D$121:$D$155,Sales!C154),+Sales!H154)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Projection'!$E$121:$E$155,'Cashflow Projection'!$D$121:$D$155,Sales!C155)=1),0,SUMIFS('Cashflow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45600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Projection'!$E$121:$E$155,'Cashflow Projection'!$D$121:$D$155,Sales!C155)&lt;&gt;0,TRUE,FALSE)</f>
        <v/>
      </c>
      <c r="U155" s="4" t="n">
        <v>45688</v>
      </c>
      <c r="V155" s="10" t="n">
        <v>21813.98881952045</v>
      </c>
      <c r="W155" s="11">
        <f>IF(SUMIFS('Cashflow Projection'!$E$121:$E$155,'Cashflow Projection'!$D$121:$D$155,Sales!C155)=1,SUMIFS('Cashflow Projection'!$C$121:$C$155,'Cashflow Projection'!$D$121:$D$155,Sales!C155),+Sales!H155)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Projection'!$E$121:$E$155,'Cashflow Projection'!$D$121:$D$155,Sales!C156)=1),0,SUMIFS('Cashflow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45665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Projection'!$E$121:$E$155,'Cashflow Projection'!$D$121:$D$155,Sales!C156)&lt;&gt;0,TRUE,FALSE)</f>
        <v/>
      </c>
      <c r="U156" s="4" t="n">
        <v>45747</v>
      </c>
      <c r="V156" s="10" t="n">
        <v>-1053.100684931502</v>
      </c>
      <c r="W156" s="11">
        <f>IF(SUMIFS('Cashflow Projection'!$E$121:$E$155,'Cashflow Projection'!$D$121:$D$155,Sales!C156)=1,SUMIFS('Cashflow Projection'!$C$121:$C$155,'Cashflow Projection'!$D$121:$D$155,Sales!C156),+Sales!H156)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1</v>
      </c>
      <c r="E157" s="3" t="b">
        <v>0</v>
      </c>
      <c r="F157" s="3">
        <f>IF(OR(Z157=TRUE,SUMIFS('Cashflow Projection'!$E$121:$E$155,'Cashflow Projection'!$D$121:$D$155,Sales!C157)=1),0,SUMIFS('Cashflow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1759900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Projection'!$E$121:$E$155,'Cashflow Projection'!$D$121:$D$155,Sales!C157)&lt;&gt;0,TRUE,FALSE)</f>
        <v/>
      </c>
      <c r="U157" s="4" t="n">
        <v>45747</v>
      </c>
      <c r="V157" s="10" t="n">
        <v>1383822.8524</v>
      </c>
      <c r="W157" s="11">
        <f>IF(SUMIFS('Cashflow Projection'!$E$121:$E$155,'Cashflow Projection'!$D$121:$D$155,Sales!C157)=1,SUMIFS('Cashflow Projection'!$C$121:$C$155,'Cashflow Projection'!$D$121:$D$155,Sales!C157),+Sales!H157)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Projection'!$E$121:$E$155,'Cashflow Projection'!$D$121:$D$155,Sales!C158)=1),0,SUMIFS('Cashflow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45603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Projection'!$E$121:$E$155,'Cashflow Projection'!$D$121:$D$155,Sales!C158)&lt;&gt;0,TRUE,FALSE)</f>
        <v/>
      </c>
      <c r="U158" s="4" t="n">
        <v>45688</v>
      </c>
      <c r="V158" s="10" t="n">
        <v>-40335.67383445217</v>
      </c>
      <c r="W158" s="11">
        <f>IF(SUMIFS('Cashflow Projection'!$E$121:$E$155,'Cashflow Projection'!$D$121:$D$155,Sales!C158)=1,SUMIFS('Cashflow Projection'!$C$121:$C$155,'Cashflow Projection'!$D$121:$D$155,Sales!C158),+Sales!H158)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Projection'!$E$121:$E$155,'Cashflow Projection'!$D$121:$D$155,Sales!C159)=1),0,SUMIFS('Cashflow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45281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Projection'!$E$121:$E$155,'Cashflow Projection'!$D$121:$D$155,Sales!C159)&lt;&gt;0,TRUE,FALSE)</f>
        <v/>
      </c>
      <c r="U159" s="4" t="n">
        <v>45322</v>
      </c>
      <c r="V159" s="10" t="n">
        <v>119092.7721843834</v>
      </c>
      <c r="W159" s="11">
        <f>IF(SUMIFS('Cashflow Projection'!$E$121:$E$155,'Cashflow Projection'!$D$121:$D$155,Sales!C159)=1,SUMIFS('Cashflow Projection'!$C$121:$C$155,'Cashflow Projection'!$D$121:$D$155,Sales!C159),+Sales!H159)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Projection'!$E$121:$E$155,'Cashflow Projection'!$D$121:$D$155,Sales!C160)=1),0,SUMIFS('Cashflow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44887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Projection'!$E$121:$E$155,'Cashflow Projection'!$D$121:$D$155,Sales!C160)&lt;&gt;0,TRUE,FALSE)</f>
        <v/>
      </c>
      <c r="U160" s="4" t="n">
        <v>44957</v>
      </c>
      <c r="V160" s="10" t="n">
        <v>249320.871917808</v>
      </c>
      <c r="W160" s="11">
        <f>IF(SUMIFS('Cashflow Projection'!$E$121:$E$155,'Cashflow Projection'!$D$121:$D$155,Sales!C160)=1,SUMIFS('Cashflow Projection'!$C$121:$C$155,'Cashflow Projection'!$D$121:$D$155,Sales!C160),+Sales!H160)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Projection'!$E$121:$E$155,'Cashflow Projection'!$D$121:$D$155,Sales!C161)=1),0,SUMIFS('Cashflow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44984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Projection'!$E$121:$E$155,'Cashflow Projection'!$D$121:$D$155,Sales!C161)&lt;&gt;0,TRUE,FALSE)</f>
        <v/>
      </c>
      <c r="U161" s="4" t="n">
        <v>45016</v>
      </c>
      <c r="V161" s="10" t="n">
        <v>305409.159589041</v>
      </c>
      <c r="W161" s="11">
        <f>IF(SUMIFS('Cashflow Projection'!$E$121:$E$155,'Cashflow Projection'!$D$121:$D$155,Sales!C161)=1,SUMIFS('Cashflow Projection'!$C$121:$C$155,'Cashflow Projection'!$D$121:$D$155,Sales!C161),+Sales!H161)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Projection'!$E$121:$E$155,'Cashflow Projection'!$D$121:$D$155,Sales!C162)=1),0,SUMIFS('Cashflow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44896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Projection'!$E$121:$E$155,'Cashflow Projection'!$D$121:$D$155,Sales!C162)&lt;&gt;0,TRUE,FALSE)</f>
        <v/>
      </c>
      <c r="U162" s="4" t="n">
        <v>44957</v>
      </c>
      <c r="V162" s="10" t="n">
        <v>248089.159589041</v>
      </c>
      <c r="W162" s="11">
        <f>IF(SUMIFS('Cashflow Projection'!$E$121:$E$155,'Cashflow Projection'!$D$121:$D$155,Sales!C162)=1,SUMIFS('Cashflow Projection'!$C$121:$C$155,'Cashflow Projection'!$D$121:$D$155,Sales!C162),+Sales!H162)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Projection'!$E$121:$E$155,'Cashflow Projection'!$D$121:$D$155,Sales!C163)=1),0,SUMIFS('Cashflow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45310</v>
      </c>
      <c r="I163" s="3" t="n">
        <v>1679900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Projection'!$E$121:$E$155,'Cashflow Projection'!$D$121:$D$155,Sales!C163)&lt;&gt;0,TRUE,FALSE)</f>
        <v/>
      </c>
      <c r="U163" s="4" t="n">
        <v>45382</v>
      </c>
      <c r="V163" s="10" t="n">
        <v>351075.1815538355</v>
      </c>
      <c r="W163" s="11">
        <f>IF(SUMIFS('Cashflow Projection'!$E$121:$E$155,'Cashflow Projection'!$D$121:$D$155,Sales!C163)=1,SUMIFS('Cashflow Projection'!$C$121:$C$155,'Cashflow Projection'!$D$121:$D$155,Sales!C163),+Sales!H163)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Projection'!$E$121:$E$155,'Cashflow Projection'!$D$121:$D$155,Sales!C164)=1),0,SUMIFS('Cashflow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45609</v>
      </c>
      <c r="I164" s="3" t="n">
        <v>1754900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Projection'!$E$121:$E$155,'Cashflow Projection'!$D$121:$D$155,Sales!C164)&lt;&gt;0,TRUE,FALSE)</f>
        <v/>
      </c>
      <c r="U164" s="4" t="n">
        <v>45688</v>
      </c>
      <c r="V164" s="10" t="n">
        <v>240804.3385128765</v>
      </c>
      <c r="W164" s="11">
        <f>IF(SUMIFS('Cashflow Projection'!$E$121:$E$155,'Cashflow Projection'!$D$121:$D$155,Sales!C164)=1,SUMIFS('Cashflow Projection'!$C$121:$C$155,'Cashflow Projection'!$D$121:$D$155,Sales!C164),+Sales!H164)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Projection'!$E$121:$E$155,'Cashflow Projection'!$D$121:$D$155,Sales!C165)=1),0,SUMIFS('Cashflow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45170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Projection'!$E$121:$E$155,'Cashflow Projection'!$D$121:$D$155,Sales!C165)&lt;&gt;0,TRUE,FALSE)</f>
        <v/>
      </c>
      <c r="U165" s="4" t="n">
        <v>45260</v>
      </c>
      <c r="V165" s="10" t="n">
        <v>217507.3102739723</v>
      </c>
      <c r="W165" s="11">
        <f>IF(SUMIFS('Cashflow Projection'!$E$121:$E$155,'Cashflow Projection'!$D$121:$D$155,Sales!C165)=1,SUMIFS('Cashflow Projection'!$C$121:$C$155,'Cashflow Projection'!$D$121:$D$155,Sales!C165),+Sales!H165)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Projection'!$E$121:$E$155,'Cashflow Projection'!$D$121:$D$155,Sales!C166)=1),0,SUMIFS('Cashflow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45561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Projection'!$E$121:$E$155,'Cashflow Projection'!$D$121:$D$155,Sales!C166)&lt;&gt;0,TRUE,FALSE)</f>
        <v/>
      </c>
      <c r="U166" s="4" t="n">
        <v>45626</v>
      </c>
      <c r="V166" s="10" t="n">
        <v>350186.1152468491</v>
      </c>
      <c r="W166" s="11">
        <f>IF(SUMIFS('Cashflow Projection'!$E$121:$E$155,'Cashflow Projection'!$D$121:$D$155,Sales!C166)=1,SUMIFS('Cashflow Projection'!$C$121:$C$155,'Cashflow Projection'!$D$121:$D$155,Sales!C166),+Sales!H166)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Projection'!$E$121:$E$155,'Cashflow Projection'!$D$121:$D$155,Sales!C167)=1),0,SUMIFS('Cashflow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45524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Projection'!$E$121:$E$155,'Cashflow Projection'!$D$121:$D$155,Sales!C167)&lt;&gt;0,TRUE,FALSE)</f>
        <v/>
      </c>
      <c r="U167" s="4" t="n">
        <v>45565</v>
      </c>
      <c r="V167" s="10" t="n">
        <v>91715.12276273966</v>
      </c>
      <c r="W167" s="11">
        <f>IF(SUMIFS('Cashflow Projection'!$E$121:$E$155,'Cashflow Projection'!$D$121:$D$155,Sales!C167)=1,SUMIFS('Cashflow Projection'!$C$121:$C$155,'Cashflow Projection'!$D$121:$D$155,Sales!C167),+Sales!H167)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Projection'!$E$121:$E$155,'Cashflow Projection'!$D$121:$D$155,Sales!C168)=1),0,SUMIFS('Cashflow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Projection'!$E$121:$E$155,'Cashflow Projection'!$D$121:$D$155,Sales!C168)&lt;&gt;0,TRUE,FALSE)</f>
        <v/>
      </c>
      <c r="U168" s="4" t="n">
        <v>45565</v>
      </c>
      <c r="V168" s="10" t="n">
        <v>165703.5267766435</v>
      </c>
      <c r="W168" s="11">
        <f>IF(SUMIFS('Cashflow Projection'!$E$121:$E$155,'Cashflow Projection'!$D$121:$D$155,Sales!C168)=1,SUMIFS('Cashflow Projection'!$C$121:$C$155,'Cashflow Projection'!$D$121:$D$155,Sales!C168),+Sales!H168)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Projection'!$E$121:$E$155,'Cashflow Projection'!$D$121:$D$155,Sales!C169)=1),0,SUMIFS('Cashflow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45533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Projection'!$E$121:$E$155,'Cashflow Projection'!$D$121:$D$155,Sales!C169)&lt;&gt;0,TRUE,FALSE)</f>
        <v/>
      </c>
      <c r="U169" s="4" t="n">
        <v>45565</v>
      </c>
      <c r="V169" s="10" t="n">
        <v>187304.4335616436</v>
      </c>
      <c r="W169" s="11">
        <f>IF(SUMIFS('Cashflow Projection'!$E$121:$E$155,'Cashflow Projection'!$D$121:$D$155,Sales!C169)=1,SUMIFS('Cashflow Projection'!$C$121:$C$155,'Cashflow Projection'!$D$121:$D$155,Sales!C169),+Sales!H169)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Projection'!$E$121:$E$155,'Cashflow Projection'!$D$121:$D$155,Sales!C170)=1),0,SUMIFS('Cashflow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Projection'!$E$121:$E$155,'Cashflow Projection'!$D$121:$D$155,Sales!C170)&lt;&gt;0,TRUE,FALSE)</f>
        <v/>
      </c>
      <c r="U170" s="4" t="n">
        <v>45565</v>
      </c>
      <c r="V170" s="10" t="n">
        <v>309541.6186986298</v>
      </c>
      <c r="W170" s="11">
        <f>IF(SUMIFS('Cashflow Projection'!$E$121:$E$155,'Cashflow Projection'!$D$121:$D$155,Sales!C170)=1,SUMIFS('Cashflow Projection'!$C$121:$C$155,'Cashflow Projection'!$D$121:$D$155,Sales!C170),+Sales!H170)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Projection'!$E$121:$E$155,'Cashflow Projection'!$D$121:$D$155,Sales!C171)=1),0,SUMIFS('Cashflow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45516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Projection'!$E$121:$E$155,'Cashflow Projection'!$D$121:$D$155,Sales!C171)&lt;&gt;0,TRUE,FALSE)</f>
        <v/>
      </c>
      <c r="U171" s="4" t="n">
        <v>45565</v>
      </c>
      <c r="V171" s="10" t="n">
        <v>150677.0363013698</v>
      </c>
      <c r="W171" s="11">
        <f>IF(SUMIFS('Cashflow Projection'!$E$121:$E$155,'Cashflow Projection'!$D$121:$D$155,Sales!C171)=1,SUMIFS('Cashflow Projection'!$C$121:$C$155,'Cashflow Projection'!$D$121:$D$155,Sales!C171),+Sales!H171)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Projection'!$E$121:$E$155,'Cashflow Projection'!$D$121:$D$155,Sales!C172)=1),0,SUMIFS('Cashflow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45089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Projection'!$E$121:$E$155,'Cashflow Projection'!$D$121:$D$155,Sales!C172)&lt;&gt;0,TRUE,FALSE)</f>
        <v/>
      </c>
      <c r="U172" s="4" t="n">
        <v>45138</v>
      </c>
      <c r="V172" s="10" t="n">
        <v>262736.58569726</v>
      </c>
      <c r="W172" s="11">
        <f>IF(SUMIFS('Cashflow Projection'!$E$121:$E$155,'Cashflow Projection'!$D$121:$D$155,Sales!C172)=1,SUMIFS('Cashflow Projection'!$C$121:$C$155,'Cashflow Projection'!$D$121:$D$155,Sales!C172),+Sales!H172)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Projection'!$E$121:$E$155,'Cashflow Projection'!$D$121:$D$155,Sales!C173)=1),0,SUMIFS('Cashflow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45485</v>
      </c>
      <c r="I173" s="3" t="n">
        <v>1200000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Projection'!$E$121:$E$155,'Cashflow Projection'!$D$121:$D$155,Sales!C173)&lt;&gt;0,TRUE,FALSE)</f>
        <v/>
      </c>
      <c r="U173" s="4" t="n">
        <v>45565</v>
      </c>
      <c r="V173" s="10" t="n">
        <v>873000</v>
      </c>
      <c r="W173" s="11">
        <f>IF(SUMIFS('Cashflow Projection'!$E$121:$E$155,'Cashflow Projection'!$D$121:$D$155,Sales!C173)=1,SUMIFS('Cashflow Projection'!$C$121:$C$155,'Cashflow Projection'!$D$121:$D$155,Sales!C173),+Sales!H173)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Projection'!$E$121:$E$155,'Cashflow Projection'!$D$121:$D$155,Sales!C174)=1),0,SUMIFS('Cashflow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44686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Projection'!$E$121:$E$155,'Cashflow Projection'!$D$121:$D$155,Sales!C174)&lt;&gt;0,TRUE,FALSE)</f>
        <v/>
      </c>
      <c r="U174" s="4" t="n">
        <v>44773</v>
      </c>
      <c r="V174" s="10" t="n">
        <v>90057.00205479423</v>
      </c>
      <c r="W174" s="11">
        <f>IF(SUMIFS('Cashflow Projection'!$E$121:$E$155,'Cashflow Projection'!$D$121:$D$155,Sales!C174)=1,SUMIFS('Cashflow Projection'!$C$121:$C$155,'Cashflow Projection'!$D$121:$D$155,Sales!C174),+Sales!H174)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Projection'!$E$121:$E$155,'Cashflow Projection'!$D$121:$D$155,Sales!C175)=1),0,SUMIFS('Cashflow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45007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Projection'!$E$121:$E$155,'Cashflow Projection'!$D$121:$D$155,Sales!C175)&lt;&gt;0,TRUE,FALSE)</f>
        <v/>
      </c>
      <c r="U175" s="4" t="n">
        <v>45077</v>
      </c>
      <c r="V175" s="10" t="n">
        <v>158996.2143835616</v>
      </c>
      <c r="W175" s="11">
        <f>IF(SUMIFS('Cashflow Projection'!$E$121:$E$155,'Cashflow Projection'!$D$121:$D$155,Sales!C175)=1,SUMIFS('Cashflow Projection'!$C$121:$C$155,'Cashflow Projection'!$D$121:$D$155,Sales!C175),+Sales!H175)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Projection'!$E$121:$E$155,'Cashflow Projection'!$D$121:$D$155,Sales!C176)=1),0,SUMIFS('Cashflow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44896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Projection'!$E$121:$E$155,'Cashflow Projection'!$D$121:$D$155,Sales!C176)&lt;&gt;0,TRUE,FALSE)</f>
        <v/>
      </c>
      <c r="U176" s="4" t="n">
        <v>44957</v>
      </c>
      <c r="V176" s="10" t="n">
        <v>92601.46095890389</v>
      </c>
      <c r="W176" s="11">
        <f>IF(SUMIFS('Cashflow Projection'!$E$121:$E$155,'Cashflow Projection'!$D$121:$D$155,Sales!C176)=1,SUMIFS('Cashflow Projection'!$C$121:$C$155,'Cashflow Projection'!$D$121:$D$155,Sales!C176),+Sales!H176)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Projection'!$E$121:$E$155,'Cashflow Projection'!$D$121:$D$155,Sales!C177)=1),0,SUMIFS('Cashflow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45086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Projection'!$E$121:$E$155,'Cashflow Projection'!$D$121:$D$155,Sales!C177)&lt;&gt;0,TRUE,FALSE)</f>
        <v/>
      </c>
      <c r="U177" s="4" t="n">
        <v>45138</v>
      </c>
      <c r="V177" s="10" t="n">
        <v>368807.706027123</v>
      </c>
      <c r="W177" s="11">
        <f>IF(SUMIFS('Cashflow Projection'!$E$121:$E$155,'Cashflow Projection'!$D$121:$D$155,Sales!C177)=1,SUMIFS('Cashflow Projection'!$C$121:$C$155,'Cashflow Projection'!$D$121:$D$155,Sales!C177),+Sales!H177)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Projection'!$E$121:$E$155,'Cashflow Projection'!$D$121:$D$155,Sales!C178)=1),0,SUMIFS('Cashflow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1524900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Projection'!$E$121:$E$155,'Cashflow Projection'!$D$121:$D$155,Sales!C178)&lt;&gt;0,TRUE,FALSE)</f>
        <v/>
      </c>
      <c r="U178" s="4" t="n">
        <v>45443</v>
      </c>
      <c r="V178" s="10" t="n">
        <v>70283.20068493136</v>
      </c>
      <c r="W178" s="11">
        <f>IF(SUMIFS('Cashflow Projection'!$E$121:$E$155,'Cashflow Projection'!$D$121:$D$155,Sales!C178)=1,SUMIFS('Cashflow Projection'!$C$121:$C$155,'Cashflow Projection'!$D$121:$D$155,Sales!C178),+Sales!H178)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Projection'!$E$121:$E$155,'Cashflow Projection'!$D$121:$D$155,Sales!C179)=1),0,SUMIFS('Cashflow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45483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Projection'!$E$121:$E$155,'Cashflow Projection'!$D$121:$D$155,Sales!C179)&lt;&gt;0,TRUE,FALSE)</f>
        <v/>
      </c>
      <c r="U179" s="4" t="n">
        <v>45565</v>
      </c>
      <c r="V179" s="10" t="n">
        <v>16164.02260273951</v>
      </c>
      <c r="W179" s="11">
        <f>IF(SUMIFS('Cashflow Projection'!$E$121:$E$155,'Cashflow Projection'!$D$121:$D$155,Sales!C179)=1,SUMIFS('Cashflow Projection'!$C$121:$C$155,'Cashflow Projection'!$D$121:$D$155,Sales!C179),+Sales!H179)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Projection'!$E$121:$E$155,'Cashflow Projection'!$D$121:$D$155,Sales!C180)=1),0,SUMIFS('Cashflow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45533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Projection'!$E$121:$E$155,'Cashflow Projection'!$D$121:$D$155,Sales!C180)&lt;&gt;0,TRUE,FALSE)</f>
        <v/>
      </c>
      <c r="U180" s="4" t="n">
        <v>45565</v>
      </c>
      <c r="V180" s="10" t="n">
        <v>-2950.521597671555</v>
      </c>
      <c r="W180" s="11">
        <f>IF(SUMIFS('Cashflow Projection'!$E$121:$E$155,'Cashflow Projection'!$D$121:$D$155,Sales!C180)=1,SUMIFS('Cashflow Projection'!$C$121:$C$155,'Cashflow Projection'!$D$121:$D$155,Sales!C180),+Sales!H180)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Projection'!$E$121:$E$155,'Cashflow Projection'!$D$121:$D$155,Sales!C181)=1),0,SUMIFS('Cashflow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45154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Projection'!$E$121:$E$155,'Cashflow Projection'!$D$121:$D$155,Sales!C181)&lt;&gt;0,TRUE,FALSE)</f>
        <v/>
      </c>
      <c r="U181" s="4" t="n">
        <v>45199</v>
      </c>
      <c r="V181" s="10" t="n">
        <v>228279.0910958902</v>
      </c>
      <c r="W181" s="11">
        <f>IF(SUMIFS('Cashflow Projection'!$E$121:$E$155,'Cashflow Projection'!$D$121:$D$155,Sales!C181)=1,SUMIFS('Cashflow Projection'!$C$121:$C$155,'Cashflow Projection'!$D$121:$D$155,Sales!C181),+Sales!H181)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Projection'!$E$121:$E$155,'Cashflow Projection'!$D$121:$D$155,Sales!C182)=1),0,SUMIFS('Cashflow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45561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Projection'!$E$121:$E$155,'Cashflow Projection'!$D$121:$D$155,Sales!C182)&lt;&gt;0,TRUE,FALSE)</f>
        <v/>
      </c>
      <c r="U182" s="4" t="n">
        <v>45626</v>
      </c>
      <c r="V182" s="10" t="n">
        <v>266616.762328767</v>
      </c>
      <c r="W182" s="11">
        <f>IF(SUMIFS('Cashflow Projection'!$E$121:$E$155,'Cashflow Projection'!$D$121:$D$155,Sales!C182)=1,SUMIFS('Cashflow Projection'!$C$121:$C$155,'Cashflow Projection'!$D$121:$D$155,Sales!C182),+Sales!H182)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Projection'!$E$121:$E$155,'Cashflow Projection'!$D$121:$D$155,Sales!C183)=1),0,SUMIFS('Cashflow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45617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Projection'!$E$121:$E$155,'Cashflow Projection'!$D$121:$D$155,Sales!C183)&lt;&gt;0,TRUE,FALSE)</f>
        <v/>
      </c>
      <c r="U183" s="4" t="n">
        <v>45688</v>
      </c>
      <c r="V183" s="10" t="n">
        <v>28568.8429975342</v>
      </c>
      <c r="W183" s="11">
        <f>IF(SUMIFS('Cashflow Projection'!$E$121:$E$155,'Cashflow Projection'!$D$121:$D$155,Sales!C183)=1,SUMIFS('Cashflow Projection'!$C$121:$C$155,'Cashflow Projection'!$D$121:$D$155,Sales!C183),+Sales!H183)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Projection'!$E$121:$E$155,'Cashflow Projection'!$D$121:$D$155,Sales!C184)=1),0,SUMIFS('Cashflow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45174</v>
      </c>
      <c r="I184" s="3" t="n">
        <v>1599900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Projection'!$E$121:$E$155,'Cashflow Projection'!$D$121:$D$155,Sales!C184)&lt;&gt;0,TRUE,FALSE)</f>
        <v/>
      </c>
      <c r="U184" s="4" t="n">
        <v>45260</v>
      </c>
      <c r="V184" s="10" t="n">
        <v>197267.0595569862</v>
      </c>
      <c r="W184" s="11">
        <f>IF(SUMIFS('Cashflow Projection'!$E$121:$E$155,'Cashflow Projection'!$D$121:$D$155,Sales!C184)=1,SUMIFS('Cashflow Projection'!$C$121:$C$155,'Cashflow Projection'!$D$121:$D$155,Sales!C184),+Sales!H184)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Projection'!$E$121:$E$155,'Cashflow Projection'!$D$121:$D$155,Sales!C185)=1),0,SUMIFS('Cashflow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45524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Projection'!$E$121:$E$155,'Cashflow Projection'!$D$121:$D$155,Sales!C185)&lt;&gt;0,TRUE,FALSE)</f>
        <v/>
      </c>
      <c r="U185" s="4" t="n">
        <v>45565</v>
      </c>
      <c r="V185" s="10" t="n">
        <v>89865.39246575325</v>
      </c>
      <c r="W185" s="11">
        <f>IF(SUMIFS('Cashflow Projection'!$E$121:$E$155,'Cashflow Projection'!$D$121:$D$155,Sales!C185)=1,SUMIFS('Cashflow Projection'!$C$121:$C$155,'Cashflow Projection'!$D$121:$D$155,Sales!C185),+Sales!H185)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Projection'!$E$121:$E$155,'Cashflow Projection'!$D$121:$D$155,Sales!C186)=1),0,SUMIFS('Cashflow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45154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Projection'!$E$121:$E$155,'Cashflow Projection'!$D$121:$D$155,Sales!C186)&lt;&gt;0,TRUE,FALSE)</f>
        <v/>
      </c>
      <c r="U186" s="4" t="n">
        <v>45199</v>
      </c>
      <c r="V186" s="10" t="n">
        <v>129372.2417808217</v>
      </c>
      <c r="W186" s="11">
        <f>IF(SUMIFS('Cashflow Projection'!$E$121:$E$155,'Cashflow Projection'!$D$121:$D$155,Sales!C186)=1,SUMIFS('Cashflow Projection'!$C$121:$C$155,'Cashflow Projection'!$D$121:$D$155,Sales!C186),+Sales!H186)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Projection'!$E$121:$E$155,'Cashflow Projection'!$D$121:$D$155,Sales!C187)=1),0,SUMIFS('Cashflow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Projection'!$E$121:$E$155,'Cashflow Projection'!$D$121:$D$155,Sales!C187)&lt;&gt;0,TRUE,FALSE)</f>
        <v/>
      </c>
      <c r="U187" s="4" t="n">
        <v>45565</v>
      </c>
      <c r="V187" s="10" t="n">
        <v>309541.6186986298</v>
      </c>
      <c r="W187" s="11">
        <f>IF(SUMIFS('Cashflow Projection'!$E$121:$E$155,'Cashflow Projection'!$D$121:$D$155,Sales!C187)=1,SUMIFS('Cashflow Projection'!$C$121:$C$155,'Cashflow Projection'!$D$121:$D$155,Sales!C187),+Sales!H187)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Projection'!$E$121:$E$155,'Cashflow Projection'!$D$121:$D$155,Sales!C188)=1),0,SUMIFS('Cashflow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45484</v>
      </c>
      <c r="I188" s="3" t="n">
        <v>1200000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Projection'!$E$121:$E$155,'Cashflow Projection'!$D$121:$D$155,Sales!C188)&lt;&gt;0,TRUE,FALSE)</f>
        <v/>
      </c>
      <c r="U188" s="4" t="n">
        <v>45565</v>
      </c>
      <c r="V188" s="10" t="n">
        <v>950600</v>
      </c>
      <c r="W188" s="11">
        <f>IF(SUMIFS('Cashflow Projection'!$E$121:$E$155,'Cashflow Projection'!$D$121:$D$155,Sales!C188)=1,SUMIFS('Cashflow Projection'!$C$121:$C$155,'Cashflow Projection'!$D$121:$D$155,Sales!C188),+Sales!H188)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Projection'!$E$121:$E$155,'Cashflow Projection'!$D$121:$D$155,Sales!C189)=1),0,SUMIFS('Cashflow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44880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Projection'!$E$121:$E$155,'Cashflow Projection'!$D$121:$D$155,Sales!C189)&lt;&gt;0,TRUE,FALSE)</f>
        <v/>
      </c>
      <c r="U189" s="4" t="n">
        <v>44957</v>
      </c>
      <c r="V189" s="10" t="n">
        <v>433280.1184931506</v>
      </c>
      <c r="W189" s="11">
        <f>IF(SUMIFS('Cashflow Projection'!$E$121:$E$155,'Cashflow Projection'!$D$121:$D$155,Sales!C189)=1,SUMIFS('Cashflow Projection'!$C$121:$C$155,'Cashflow Projection'!$D$121:$D$155,Sales!C189),+Sales!H189)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Projection'!$E$121:$E$155,'Cashflow Projection'!$D$121:$D$155,Sales!C190)=1),0,SUMIFS('Cashflow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1500000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Projection'!$E$121:$E$155,'Cashflow Projection'!$D$121:$D$155,Sales!C190)&lt;&gt;0,TRUE,FALSE)</f>
        <v/>
      </c>
      <c r="U190" s="4" t="n">
        <v>45443</v>
      </c>
      <c r="V190" s="10" t="n">
        <v>-164791.4568493152</v>
      </c>
      <c r="W190" s="11">
        <f>IF(SUMIFS('Cashflow Projection'!$E$121:$E$155,'Cashflow Projection'!$D$121:$D$155,Sales!C190)=1,SUMIFS('Cashflow Projection'!$C$121:$C$155,'Cashflow Projection'!$D$121:$D$155,Sales!C190),+Sales!H190)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Projection'!$E$121:$E$155,'Cashflow Projection'!$D$121:$D$155,Sales!C191)=1),0,SUMIFS('Cashflow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45240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Projection'!$E$121:$E$155,'Cashflow Projection'!$D$121:$D$155,Sales!C191)&lt;&gt;0,TRUE,FALSE)</f>
        <v/>
      </c>
      <c r="U191" s="4" t="n">
        <v>45322</v>
      </c>
      <c r="V191" s="10" t="n">
        <v>123122.9267123286</v>
      </c>
      <c r="W191" s="11">
        <f>IF(SUMIFS('Cashflow Projection'!$E$121:$E$155,'Cashflow Projection'!$D$121:$D$155,Sales!C191)=1,SUMIFS('Cashflow Projection'!$C$121:$C$155,'Cashflow Projection'!$D$121:$D$155,Sales!C191),+Sales!H191)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Projection'!$E$121:$E$155,'Cashflow Projection'!$D$121:$D$155,Sales!C192)=1),0,SUMIFS('Cashflow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44901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Projection'!$E$121:$E$155,'Cashflow Projection'!$D$121:$D$155,Sales!C192)&lt;&gt;0,TRUE,FALSE)</f>
        <v/>
      </c>
      <c r="U192" s="4" t="n">
        <v>44957</v>
      </c>
      <c r="V192" s="10" t="n">
        <v>163857.4623287669</v>
      </c>
      <c r="W192" s="11">
        <f>IF(SUMIFS('Cashflow Projection'!$E$121:$E$155,'Cashflow Projection'!$D$121:$D$155,Sales!C192)=1,SUMIFS('Cashflow Projection'!$C$121:$C$155,'Cashflow Projection'!$D$121:$D$155,Sales!C192),+Sales!H192)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Projection'!$E$121:$E$155,'Cashflow Projection'!$D$121:$D$155,Sales!C193)=1),0,SUMIFS('Cashflow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44909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Projection'!$E$121:$E$155,'Cashflow Projection'!$D$121:$D$155,Sales!C193)&lt;&gt;0,TRUE,FALSE)</f>
        <v/>
      </c>
      <c r="U193" s="4" t="n">
        <v>44957</v>
      </c>
      <c r="V193" s="10" t="n">
        <v>289148.9541095889</v>
      </c>
      <c r="W193" s="11">
        <f>IF(SUMIFS('Cashflow Projection'!$E$121:$E$155,'Cashflow Projection'!$D$121:$D$155,Sales!C193)=1,SUMIFS('Cashflow Projection'!$C$121:$C$155,'Cashflow Projection'!$D$121:$D$155,Sales!C193),+Sales!H193)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Projection'!$E$121:$E$155,'Cashflow Projection'!$D$121:$D$155,Sales!C194)=1),0,SUMIFS('Cashflow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45007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Projection'!$E$121:$E$155,'Cashflow Projection'!$D$121:$D$155,Sales!C194)&lt;&gt;0,TRUE,FALSE)</f>
        <v/>
      </c>
      <c r="U194" s="4" t="n">
        <v>45077</v>
      </c>
      <c r="V194" s="10" t="n">
        <v>108893.1321917805</v>
      </c>
      <c r="W194" s="11">
        <f>IF(SUMIFS('Cashflow Projection'!$E$121:$E$155,'Cashflow Projection'!$D$121:$D$155,Sales!C194)=1,SUMIFS('Cashflow Projection'!$C$121:$C$155,'Cashflow Projection'!$D$121:$D$155,Sales!C194),+Sales!H194)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Projection'!$E$121:$E$155,'Cashflow Projection'!$D$121:$D$155,Sales!C195)=1),0,SUMIFS('Cashflow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45007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Projection'!$E$121:$E$155,'Cashflow Projection'!$D$121:$D$155,Sales!C195)&lt;&gt;0,TRUE,FALSE)</f>
        <v/>
      </c>
      <c r="U195" s="4" t="n">
        <v>45077</v>
      </c>
      <c r="V195" s="10" t="n">
        <v>0</v>
      </c>
      <c r="W195" s="11">
        <f>IF(SUMIFS('Cashflow Projection'!$E$121:$E$155,'Cashflow Projection'!$D$121:$D$155,Sales!C195)=1,SUMIFS('Cashflow Projection'!$C$121:$C$155,'Cashflow Projection'!$D$121:$D$155,Sales!C195),+Sales!H195)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Projection'!$E$121:$E$155,'Cashflow Projection'!$D$121:$D$155,Sales!C196)=1),0,SUMIFS('Cashflow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45546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Projection'!$E$121:$E$155,'Cashflow Projection'!$D$121:$D$155,Sales!C196)&lt;&gt;0,TRUE,FALSE)</f>
        <v/>
      </c>
      <c r="U196" s="4" t="n">
        <v>45626</v>
      </c>
      <c r="V196" s="10" t="n">
        <v>120457.1732876711</v>
      </c>
      <c r="W196" s="11">
        <f>IF(SUMIFS('Cashflow Projection'!$E$121:$E$155,'Cashflow Projection'!$D$121:$D$155,Sales!C196)=1,SUMIFS('Cashflow Projection'!$C$121:$C$155,'Cashflow Projection'!$D$121:$D$155,Sales!C196),+Sales!H196)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1</v>
      </c>
      <c r="E197" s="3" t="b">
        <v>0</v>
      </c>
      <c r="F197" s="3">
        <f>IF(OR(Z197=TRUE,SUMIFS('Cashflow Projection'!$E$121:$E$155,'Cashflow Projection'!$D$121:$D$155,Sales!C197)=1),0,SUMIFS('Cashflow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45532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Projection'!$E$121:$E$155,'Cashflow Projection'!$D$121:$D$155,Sales!C197)&lt;&gt;0,TRUE,FALSE)</f>
        <v/>
      </c>
      <c r="U197" s="4" t="n">
        <v>45565</v>
      </c>
      <c r="V197" s="10" t="n">
        <v>273647.8371517807</v>
      </c>
      <c r="W197" s="11">
        <f>IF(SUMIFS('Cashflow Projection'!$E$121:$E$155,'Cashflow Projection'!$D$121:$D$155,Sales!C197)=1,SUMIFS('Cashflow Projection'!$C$121:$C$155,'Cashflow Projection'!$D$121:$D$155,Sales!C197),+Sales!H197)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Projection'!$E$121:$E$155,'Cashflow Projection'!$D$121:$D$155,Sales!C198)=1),0,SUMIFS('Cashflow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45516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Projection'!$E$121:$E$155,'Cashflow Projection'!$D$121:$D$155,Sales!C198)&lt;&gt;0,TRUE,FALSE)</f>
        <v/>
      </c>
      <c r="U198" s="4" t="n">
        <v>45565</v>
      </c>
      <c r="V198" s="10" t="n">
        <v>145583.8856164382</v>
      </c>
      <c r="W198" s="11">
        <f>IF(SUMIFS('Cashflow Projection'!$E$121:$E$155,'Cashflow Projection'!$D$121:$D$155,Sales!C198)=1,SUMIFS('Cashflow Projection'!$C$121:$C$155,'Cashflow Projection'!$D$121:$D$155,Sales!C198),+Sales!H198)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Projection'!$E$121:$E$155,'Cashflow Projection'!$D$121:$D$155,Sales!C199)=1),0,SUMIFS('Cashflow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45524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Projection'!$E$121:$E$155,'Cashflow Projection'!$D$121:$D$155,Sales!C199)&lt;&gt;0,TRUE,FALSE)</f>
        <v/>
      </c>
      <c r="U199" s="4" t="n">
        <v>45565</v>
      </c>
      <c r="V199" s="10" t="n">
        <v>57158.06717479439</v>
      </c>
      <c r="W199" s="11">
        <f>IF(SUMIFS('Cashflow Projection'!$E$121:$E$155,'Cashflow Projection'!$D$121:$D$155,Sales!C199)=1,SUMIFS('Cashflow Projection'!$C$121:$C$155,'Cashflow Projection'!$D$121:$D$155,Sales!C199),+Sales!H199)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Projection'!$E$121:$E$155,'Cashflow Projection'!$D$121:$D$155,Sales!C200)=1),0,SUMIFS('Cashflow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Projection'!$E$121:$E$155,'Cashflow Projection'!$D$121:$D$155,Sales!C200)&lt;&gt;0,TRUE,FALSE)</f>
        <v/>
      </c>
      <c r="U200" s="4" t="n">
        <v>45565</v>
      </c>
      <c r="V200" s="10" t="n">
        <v>347576.4817123285</v>
      </c>
      <c r="W200" s="11">
        <f>IF(SUMIFS('Cashflow Projection'!$E$121:$E$155,'Cashflow Projection'!$D$121:$D$155,Sales!C200)=1,SUMIFS('Cashflow Projection'!$C$121:$C$155,'Cashflow Projection'!$D$121:$D$155,Sales!C200),+Sales!H200)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Projection'!$E$121:$E$155,'Cashflow Projection'!$D$121:$D$155,Sales!C201)=1),0,SUMIFS('Cashflow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/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Projection'!$E$121:$E$155,'Cashflow Projection'!$D$121:$D$155,Sales!C201)&lt;&gt;0,TRUE,FALSE)</f>
        <v/>
      </c>
      <c r="U201" s="4" t="n">
        <v>45565</v>
      </c>
      <c r="V201" s="10" t="n">
        <v>115943.5092847943</v>
      </c>
      <c r="W201" s="11">
        <f>IF(SUMIFS('Cashflow Projection'!$E$121:$E$155,'Cashflow Projection'!$D$121:$D$155,Sales!C201)=1,SUMIFS('Cashflow Projection'!$C$121:$C$155,'Cashflow Projection'!$D$121:$D$155,Sales!C201),+Sales!H201)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Projection'!$E$121:$E$155,'Cashflow Projection'!$D$121:$D$155,Sales!C202)=1),0,SUMIFS('Cashflow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44887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Projection'!$E$121:$E$155,'Cashflow Projection'!$D$121:$D$155,Sales!C202)&lt;&gt;0,TRUE,FALSE)</f>
        <v/>
      </c>
      <c r="U202" s="4" t="n">
        <v>44957</v>
      </c>
      <c r="V202" s="10" t="n">
        <v>210694.8445205479</v>
      </c>
      <c r="W202" s="11">
        <f>IF(SUMIFS('Cashflow Projection'!$E$121:$E$155,'Cashflow Projection'!$D$121:$D$155,Sales!C202)=1,SUMIFS('Cashflow Projection'!$C$121:$C$155,'Cashflow Projection'!$D$121:$D$155,Sales!C202),+Sales!H202)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Projection'!$E$121:$E$155,'Cashflow Projection'!$D$121:$D$155,Sales!C203)=1),0,SUMIFS('Cashflow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44992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Projection'!$E$121:$E$155,'Cashflow Projection'!$D$121:$D$155,Sales!C203)&lt;&gt;0,TRUE,FALSE)</f>
        <v/>
      </c>
      <c r="U203" s="4" t="n">
        <v>45077</v>
      </c>
      <c r="V203" s="10" t="n">
        <v>360381.4873442464</v>
      </c>
      <c r="W203" s="11">
        <f>IF(SUMIFS('Cashflow Projection'!$E$121:$E$155,'Cashflow Projection'!$D$121:$D$155,Sales!C203)=1,SUMIFS('Cashflow Projection'!$C$121:$C$155,'Cashflow Projection'!$D$121:$D$155,Sales!C203),+Sales!H203)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Projection'!$E$121:$E$155,'Cashflow Projection'!$D$121:$D$155,Sales!C204)=1),0,SUMIFS('Cashflow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44942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Projection'!$E$121:$E$155,'Cashflow Projection'!$D$121:$D$155,Sales!C204)&lt;&gt;0,TRUE,FALSE)</f>
        <v/>
      </c>
      <c r="U204" s="4" t="n">
        <v>45016</v>
      </c>
      <c r="V204" s="10" t="n">
        <v>397609.3164383559</v>
      </c>
      <c r="W204" s="11">
        <f>IF(SUMIFS('Cashflow Projection'!$E$121:$E$155,'Cashflow Projection'!$D$121:$D$155,Sales!C204)=1,SUMIFS('Cashflow Projection'!$C$121:$C$155,'Cashflow Projection'!$D$121:$D$155,Sales!C204),+Sales!H204)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Projection'!$E$121:$E$155,'Cashflow Projection'!$D$121:$D$155,Sales!C205)=1),0,SUMIFS('Cashflow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44887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Projection'!$E$121:$E$155,'Cashflow Projection'!$D$121:$D$155,Sales!C205)&lt;&gt;0,TRUE,FALSE)</f>
        <v/>
      </c>
      <c r="U205" s="4" t="n">
        <v>44957</v>
      </c>
      <c r="V205" s="10" t="n">
        <v>247128.7486301369</v>
      </c>
      <c r="W205" s="11">
        <f>IF(SUMIFS('Cashflow Projection'!$E$121:$E$155,'Cashflow Projection'!$D$121:$D$155,Sales!C205)=1,SUMIFS('Cashflow Projection'!$C$121:$C$155,'Cashflow Projection'!$D$121:$D$155,Sales!C205),+Sales!H205)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Projection'!$E$121:$E$155,'Cashflow Projection'!$D$121:$D$155,Sales!C206)=1),0,SUMIFS('Cashflow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45027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Projection'!$E$121:$E$155,'Cashflow Projection'!$D$121:$D$155,Sales!C206)&lt;&gt;0,TRUE,FALSE)</f>
        <v/>
      </c>
      <c r="U206" s="4" t="n">
        <v>45077</v>
      </c>
      <c r="V206" s="10" t="n">
        <v>201845.5294520545</v>
      </c>
      <c r="W206" s="11">
        <f>IF(SUMIFS('Cashflow Projection'!$E$121:$E$155,'Cashflow Projection'!$D$121:$D$155,Sales!C206)=1,SUMIFS('Cashflow Projection'!$C$121:$C$155,'Cashflow Projection'!$D$121:$D$155,Sales!C206),+Sales!H206)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Projection'!$E$121:$E$155,'Cashflow Projection'!$D$121:$D$155,Sales!C207)=1),0,SUMIFS('Cashflow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45054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Projection'!$E$121:$E$155,'Cashflow Projection'!$D$121:$D$155,Sales!C207)&lt;&gt;0,TRUE,FALSE)</f>
        <v/>
      </c>
      <c r="U207" s="4" t="n">
        <v>45138</v>
      </c>
      <c r="V207" s="10" t="n">
        <v>810420.1869863011</v>
      </c>
      <c r="W207" s="11">
        <f>IF(SUMIFS('Cashflow Projection'!$E$121:$E$155,'Cashflow Projection'!$D$121:$D$155,Sales!C207)=1,SUMIFS('Cashflow Projection'!$C$121:$C$155,'Cashflow Projection'!$D$121:$D$155,Sales!C207),+Sales!H207)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Projection'!$E$121:$E$155,'Cashflow Projection'!$D$121:$D$155,Sales!C208)=1),0,SUMIFS('Cashflow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45019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Projection'!$E$121:$E$155,'Cashflow Projection'!$D$121:$D$155,Sales!C208)&lt;&gt;0,TRUE,FALSE)</f>
        <v/>
      </c>
      <c r="U208" s="4" t="n">
        <v>45077</v>
      </c>
      <c r="V208" s="10" t="n">
        <v>213844.8445205477</v>
      </c>
      <c r="W208" s="11">
        <f>IF(SUMIFS('Cashflow Projection'!$E$121:$E$155,'Cashflow Projection'!$D$121:$D$155,Sales!C208)=1,SUMIFS('Cashflow Projection'!$C$121:$C$155,'Cashflow Projection'!$D$121:$D$155,Sales!C208),+Sales!H208)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Projection'!$E$121:$E$155,'Cashflow Projection'!$D$121:$D$155,Sales!C209)=1),0,SUMIFS('Cashflow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45330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Projection'!$E$121:$E$155,'Cashflow Projection'!$D$121:$D$155,Sales!C209)&lt;&gt;0,TRUE,FALSE)</f>
        <v/>
      </c>
      <c r="U209" s="4" t="n">
        <v>45382</v>
      </c>
      <c r="V209" s="10" t="n">
        <v>173085.7106034243</v>
      </c>
      <c r="W209" s="11">
        <f>IF(SUMIFS('Cashflow Projection'!$E$121:$E$155,'Cashflow Projection'!$D$121:$D$155,Sales!C209)=1,SUMIFS('Cashflow Projection'!$C$121:$C$155,'Cashflow Projection'!$D$121:$D$155,Sales!C209),+Sales!H209)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Projection'!$E$121:$E$155,'Cashflow Projection'!$D$121:$D$155,Sales!C210)=1),0,SUMIFS('Cashflow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45327</v>
      </c>
      <c r="I210" s="3" t="n">
        <v>1474900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Projection'!$E$121:$E$155,'Cashflow Projection'!$D$121:$D$155,Sales!C210)&lt;&gt;0,TRUE,FALSE)</f>
        <v/>
      </c>
      <c r="U210" s="4" t="n">
        <v>45382</v>
      </c>
      <c r="V210" s="10" t="n">
        <v>66019.50205479423</v>
      </c>
      <c r="W210" s="11">
        <f>IF(SUMIFS('Cashflow Projection'!$E$121:$E$155,'Cashflow Projection'!$D$121:$D$155,Sales!C210)=1,SUMIFS('Cashflow Projection'!$C$121:$C$155,'Cashflow Projection'!$D$121:$D$155,Sales!C210),+Sales!H210)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Projection'!$E$121:$E$155,'Cashflow Projection'!$D$121:$D$155,Sales!C211)=1),0,SUMIFS('Cashflow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45609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Projection'!$E$121:$E$155,'Cashflow Projection'!$D$121:$D$155,Sales!C211)&lt;&gt;0,TRUE,FALSE)</f>
        <v/>
      </c>
      <c r="U211" s="4" t="n">
        <v>45688</v>
      </c>
      <c r="V211" s="10" t="n">
        <v>191027.0363013698</v>
      </c>
      <c r="W211" s="11">
        <f>IF(SUMIFS('Cashflow Projection'!$E$121:$E$155,'Cashflow Projection'!$D$121:$D$155,Sales!C211)=1,SUMIFS('Cashflow Projection'!$C$121:$C$155,'Cashflow Projection'!$D$121:$D$155,Sales!C211),+Sales!H211)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Projection'!$E$121:$E$155,'Cashflow Projection'!$D$121:$D$155,Sales!C212)=1),0,SUMIFS('Cashflow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45533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Projection'!$E$121:$E$155,'Cashflow Projection'!$D$121:$D$155,Sales!C212)&lt;&gt;0,TRUE,FALSE)</f>
        <v/>
      </c>
      <c r="U212" s="4" t="n">
        <v>45565</v>
      </c>
      <c r="V212" s="10" t="n">
        <v>146841.4198630136</v>
      </c>
      <c r="W212" s="11">
        <f>IF(SUMIFS('Cashflow Projection'!$E$121:$E$155,'Cashflow Projection'!$D$121:$D$155,Sales!C212)=1,SUMIFS('Cashflow Projection'!$C$121:$C$155,'Cashflow Projection'!$D$121:$D$155,Sales!C212),+Sales!H212)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Projection'!$E$121:$E$155,'Cashflow Projection'!$D$121:$D$155,Sales!C213)=1),0,SUMIFS('Cashflow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45533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Projection'!$E$121:$E$155,'Cashflow Projection'!$D$121:$D$155,Sales!C213)&lt;&gt;0,TRUE,FALSE)</f>
        <v/>
      </c>
      <c r="U213" s="4" t="n">
        <v>45565</v>
      </c>
      <c r="V213" s="10" t="n">
        <v>1003.756094794255</v>
      </c>
      <c r="W213" s="11">
        <f>IF(SUMIFS('Cashflow Projection'!$E$121:$E$155,'Cashflow Projection'!$D$121:$D$155,Sales!C213)=1,SUMIFS('Cashflow Projection'!$C$121:$C$155,'Cashflow Projection'!$D$121:$D$155,Sales!C213),+Sales!H213)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Projection'!$E$121:$E$155,'Cashflow Projection'!$D$121:$D$155,Sales!C214)=1),0,SUMIFS('Cashflow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45588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Projection'!$E$121:$E$155,'Cashflow Projection'!$D$121:$D$155,Sales!C214)&lt;&gt;0,TRUE,FALSE)</f>
        <v/>
      </c>
      <c r="U214" s="4" t="n">
        <v>45626</v>
      </c>
      <c r="V214" s="10" t="n">
        <v>73543.48670465732</v>
      </c>
      <c r="W214" s="11">
        <f>IF(SUMIFS('Cashflow Projection'!$E$121:$E$155,'Cashflow Projection'!$D$121:$D$155,Sales!C214)=1,SUMIFS('Cashflow Projection'!$C$121:$C$155,'Cashflow Projection'!$D$121:$D$155,Sales!C214),+Sales!H214)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Projection'!$E$121:$E$155,'Cashflow Projection'!$D$121:$D$155,Sales!C215)=1),0,SUMIFS('Cashflow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45588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Projection'!$E$121:$E$155,'Cashflow Projection'!$D$121:$D$155,Sales!C215)&lt;&gt;0,TRUE,FALSE)</f>
        <v/>
      </c>
      <c r="U215" s="4" t="n">
        <v>45626</v>
      </c>
      <c r="V215" s="10" t="n">
        <v>151378.804887397</v>
      </c>
      <c r="W215" s="11">
        <f>IF(SUMIFS('Cashflow Projection'!$E$121:$E$155,'Cashflow Projection'!$D$121:$D$155,Sales!C215)=1,SUMIFS('Cashflow Projection'!$C$121:$C$155,'Cashflow Projection'!$D$121:$D$155,Sales!C215),+Sales!H215)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Projection'!$E$121:$E$155,'Cashflow Projection'!$D$121:$D$155,Sales!C216)=1),0,SUMIFS('Cashflow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45177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Projection'!$E$121:$E$155,'Cashflow Projection'!$D$121:$D$155,Sales!C216)&lt;&gt;0,TRUE,FALSE)</f>
        <v/>
      </c>
      <c r="U216" s="4" t="n">
        <v>45260</v>
      </c>
      <c r="V216" s="10" t="n">
        <v>164183.3933342465</v>
      </c>
      <c r="W216" s="11">
        <f>IF(SUMIFS('Cashflow Projection'!$E$121:$E$155,'Cashflow Projection'!$D$121:$D$155,Sales!C216)=1,SUMIFS('Cashflow Projection'!$C$121:$C$155,'Cashflow Projection'!$D$121:$D$155,Sales!C216),+Sales!H216)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Projection'!$E$121:$E$155,'Cashflow Projection'!$D$121:$D$155,Sales!C217)=1),0,SUMIFS('Cashflow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45516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Projection'!$E$121:$E$155,'Cashflow Projection'!$D$121:$D$155,Sales!C217)&lt;&gt;0,TRUE,FALSE)</f>
        <v/>
      </c>
      <c r="U217" s="4" t="n">
        <v>45565</v>
      </c>
      <c r="V217" s="10" t="n">
        <v>247785.5705479453</v>
      </c>
      <c r="W217" s="11">
        <f>IF(SUMIFS('Cashflow Projection'!$E$121:$E$155,'Cashflow Projection'!$D$121:$D$155,Sales!C217)=1,SUMIFS('Cashflow Projection'!$C$121:$C$155,'Cashflow Projection'!$D$121:$D$155,Sales!C217),+Sales!H217)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Projection'!$E$121:$E$155,'Cashflow Projection'!$D$121:$D$155,Sales!C218)=1),0,SUMIFS('Cashflow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45561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Projection'!$E$121:$E$155,'Cashflow Projection'!$D$121:$D$155,Sales!C218)&lt;&gt;0,TRUE,FALSE)</f>
        <v/>
      </c>
      <c r="U218" s="4" t="n">
        <v>45626</v>
      </c>
      <c r="V218" s="10" t="n">
        <v>251456.9733885615</v>
      </c>
      <c r="W218" s="11">
        <f>IF(SUMIFS('Cashflow Projection'!$E$121:$E$155,'Cashflow Projection'!$D$121:$D$155,Sales!C218)=1,SUMIFS('Cashflow Projection'!$C$121:$C$155,'Cashflow Projection'!$D$121:$D$155,Sales!C218),+Sales!H218)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Projection'!$E$121:$E$155,'Cashflow Projection'!$D$121:$D$155,Sales!C219)=1),0,SUMIFS('Cashflow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45524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Projection'!$E$121:$E$155,'Cashflow Projection'!$D$121:$D$155,Sales!C219)&lt;&gt;0,TRUE,FALSE)</f>
        <v/>
      </c>
      <c r="U219" s="4" t="n">
        <v>45565</v>
      </c>
      <c r="V219" s="10" t="n">
        <v>31258.11889205477</v>
      </c>
      <c r="W219" s="11">
        <f>IF(SUMIFS('Cashflow Projection'!$E$121:$E$155,'Cashflow Projection'!$D$121:$D$155,Sales!C219)=1,SUMIFS('Cashflow Projection'!$C$121:$C$155,'Cashflow Projection'!$D$121:$D$155,Sales!C219),+Sales!H219)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Projection'!$E$121:$E$155,'Cashflow Projection'!$D$121:$D$155,Sales!C220)=1),0,SUMIFS('Cashflow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Projection'!$E$121:$E$155,'Cashflow Projection'!$D$121:$D$155,Sales!C220)&lt;&gt;0,TRUE,FALSE)</f>
        <v/>
      </c>
      <c r="U220" s="4" t="n">
        <v>45565</v>
      </c>
      <c r="V220" s="10" t="n">
        <v>289696.6186986298</v>
      </c>
      <c r="W220" s="11">
        <f>IF(SUMIFS('Cashflow Projection'!$E$121:$E$155,'Cashflow Projection'!$D$121:$D$155,Sales!C220)=1,SUMIFS('Cashflow Projection'!$C$121:$C$155,'Cashflow Projection'!$D$121:$D$155,Sales!C220),+Sales!H220)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Projection'!$E$121:$E$155,'Cashflow Projection'!$D$121:$D$155,Sales!C221)=1),0,SUMIFS('Cashflow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45524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Projection'!$E$121:$E$155,'Cashflow Projection'!$D$121:$D$155,Sales!C221)&lt;&gt;0,TRUE,FALSE)</f>
        <v/>
      </c>
      <c r="U221" s="4" t="n">
        <v>45565</v>
      </c>
      <c r="V221" s="10" t="n">
        <v>35089.73092273949</v>
      </c>
      <c r="W221" s="11">
        <f>IF(SUMIFS('Cashflow Projection'!$E$121:$E$155,'Cashflow Projection'!$D$121:$D$155,Sales!C221)=1,SUMIFS('Cashflow Projection'!$C$121:$C$155,'Cashflow Projection'!$D$121:$D$155,Sales!C221),+Sales!H221)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Projection'!$E$121:$E$155,'Cashflow Projection'!$D$121:$D$155,Sales!C222)=1),0,SUMIFS('Cashflow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45588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Projection'!$E$121:$E$155,'Cashflow Projection'!$D$121:$D$155,Sales!C222)&lt;&gt;0,TRUE,FALSE)</f>
        <v/>
      </c>
      <c r="U222" s="4" t="n">
        <v>45626</v>
      </c>
      <c r="V222" s="10" t="n">
        <v>86782.34097369853</v>
      </c>
      <c r="W222" s="11">
        <f>IF(SUMIFS('Cashflow Projection'!$E$121:$E$155,'Cashflow Projection'!$D$121:$D$155,Sales!C222)=1,SUMIFS('Cashflow Projection'!$C$121:$C$155,'Cashflow Projection'!$D$121:$D$155,Sales!C222),+Sales!H222)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Projection'!$E$121:$E$155,'Cashflow Projection'!$D$121:$D$155,Sales!C223)=1),0,SUMIFS('Cashflow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44855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Projection'!$E$121:$E$155,'Cashflow Projection'!$D$121:$D$155,Sales!C223)&lt;&gt;0,TRUE,FALSE)</f>
        <v/>
      </c>
      <c r="U223" s="4" t="n">
        <v>44895</v>
      </c>
      <c r="V223" s="10" t="n">
        <v>344555.8034246573</v>
      </c>
      <c r="W223" s="11">
        <f>IF(SUMIFS('Cashflow Projection'!$E$121:$E$155,'Cashflow Projection'!$D$121:$D$155,Sales!C223)=1,SUMIFS('Cashflow Projection'!$C$121:$C$155,'Cashflow Projection'!$D$121:$D$155,Sales!C223),+Sales!H223)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Projection'!$E$121:$E$155,'Cashflow Projection'!$D$121:$D$155,Sales!C224)=1),0,SUMIFS('Cashflow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44838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Projection'!$E$121:$E$155,'Cashflow Projection'!$D$121:$D$155,Sales!C224)&lt;&gt;0,TRUE,FALSE)</f>
        <v/>
      </c>
      <c r="U224" s="4" t="n">
        <v>44895</v>
      </c>
      <c r="V224" s="10" t="n">
        <v>336393.8159950683</v>
      </c>
      <c r="W224" s="11">
        <f>IF(SUMIFS('Cashflow Projection'!$E$121:$E$155,'Cashflow Projection'!$D$121:$D$155,Sales!C224)=1,SUMIFS('Cashflow Projection'!$C$121:$C$155,'Cashflow Projection'!$D$121:$D$155,Sales!C224),+Sales!H224)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Projection'!$E$121:$E$155,'Cashflow Projection'!$D$121:$D$155,Sales!C225)=1),0,SUMIFS('Cashflow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44830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Projection'!$E$121:$E$155,'Cashflow Projection'!$D$121:$D$155,Sales!C225)&lt;&gt;0,TRUE,FALSE)</f>
        <v/>
      </c>
      <c r="U225" s="4" t="n">
        <v>44895</v>
      </c>
      <c r="V225" s="10" t="n">
        <v>248403.7486301367</v>
      </c>
      <c r="W225" s="11">
        <f>IF(SUMIFS('Cashflow Projection'!$E$121:$E$155,'Cashflow Projection'!$D$121:$D$155,Sales!C225)=1,SUMIFS('Cashflow Projection'!$C$121:$C$155,'Cashflow Projection'!$D$121:$D$155,Sales!C225),+Sales!H225)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Projection'!$E$121:$E$155,'Cashflow Projection'!$D$121:$D$155,Sales!C226)=1),0,SUMIFS('Cashflow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44851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Projection'!$E$121:$E$155,'Cashflow Projection'!$D$121:$D$155,Sales!C226)&lt;&gt;0,TRUE,FALSE)</f>
        <v/>
      </c>
      <c r="U226" s="4" t="n">
        <v>44895</v>
      </c>
      <c r="V226" s="10" t="n">
        <v>296637.4952054792</v>
      </c>
      <c r="W226" s="11">
        <f>IF(SUMIFS('Cashflow Projection'!$E$121:$E$155,'Cashflow Projection'!$D$121:$D$155,Sales!C226)=1,SUMIFS('Cashflow Projection'!$C$121:$C$155,'Cashflow Projection'!$D$121:$D$155,Sales!C226),+Sales!H226)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Projection'!$E$121:$E$155,'Cashflow Projection'!$D$121:$D$155,Sales!C227)=1),0,SUMIFS('Cashflow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45484</v>
      </c>
      <c r="I227" s="3" t="n">
        <v>1200000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Projection'!$E$121:$E$155,'Cashflow Projection'!$D$121:$D$155,Sales!C227)&lt;&gt;0,TRUE,FALSE)</f>
        <v/>
      </c>
      <c r="U227" s="4" t="n">
        <v>45565</v>
      </c>
      <c r="V227" s="10" t="n">
        <v>902100</v>
      </c>
      <c r="W227" s="11">
        <f>IF(SUMIFS('Cashflow Projection'!$E$121:$E$155,'Cashflow Projection'!$D$121:$D$155,Sales!C227)=1,SUMIFS('Cashflow Projection'!$C$121:$C$155,'Cashflow Projection'!$D$121:$D$155,Sales!C227),+Sales!H227)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Projection'!$E$121:$E$155,'Cashflow Projection'!$D$121:$D$155,Sales!C228)=1),0,SUMIFS('Cashflow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44687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Projection'!$E$121:$E$155,'Cashflow Projection'!$D$121:$D$155,Sales!C228)&lt;&gt;0,TRUE,FALSE)</f>
        <v/>
      </c>
      <c r="U228" s="4" t="n">
        <v>44773</v>
      </c>
      <c r="V228" s="10" t="n">
        <v>110728.5592725342</v>
      </c>
      <c r="W228" s="11">
        <f>IF(SUMIFS('Cashflow Projection'!$E$121:$E$155,'Cashflow Projection'!$D$121:$D$155,Sales!C228)=1,SUMIFS('Cashflow Projection'!$C$121:$C$155,'Cashflow Projection'!$D$121:$D$155,Sales!C228),+Sales!H228)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Projection'!$E$121:$E$155,'Cashflow Projection'!$D$121:$D$155,Sales!C229)=1),0,SUMIFS('Cashflow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44690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Projection'!$E$121:$E$155,'Cashflow Projection'!$D$121:$D$155,Sales!C229)&lt;&gt;0,TRUE,FALSE)</f>
        <v/>
      </c>
      <c r="U229" s="4" t="n">
        <v>44773</v>
      </c>
      <c r="V229" s="10" t="n">
        <v>119014.2744549997</v>
      </c>
      <c r="W229" s="11">
        <f>IF(SUMIFS('Cashflow Projection'!$E$121:$E$155,'Cashflow Projection'!$D$121:$D$155,Sales!C229)=1,SUMIFS('Cashflow Projection'!$C$121:$C$155,'Cashflow Projection'!$D$121:$D$155,Sales!C229),+Sales!H229)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Projection'!$E$121:$E$155,'Cashflow Projection'!$D$121:$D$155,Sales!C230)=1),0,SUMIFS('Cashflow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44936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Projection'!$E$121:$E$155,'Cashflow Projection'!$D$121:$D$155,Sales!C230)&lt;&gt;0,TRUE,FALSE)</f>
        <v/>
      </c>
      <c r="U230" s="4" t="n">
        <v>45016</v>
      </c>
      <c r="V230" s="10" t="n">
        <v>262275.3239726026</v>
      </c>
      <c r="W230" s="11">
        <f>IF(SUMIFS('Cashflow Projection'!$E$121:$E$155,'Cashflow Projection'!$D$121:$D$155,Sales!C230)=1,SUMIFS('Cashflow Projection'!$C$121:$C$155,'Cashflow Projection'!$D$121:$D$155,Sales!C230),+Sales!H230)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Projection'!$E$121:$E$155,'Cashflow Projection'!$D$121:$D$155,Sales!C231)=1),0,SUMIFS('Cashflow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45327</v>
      </c>
      <c r="I231" s="3" t="n">
        <v>1544900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Projection'!$E$121:$E$155,'Cashflow Projection'!$D$121:$D$155,Sales!C231)&lt;&gt;0,TRUE,FALSE)</f>
        <v/>
      </c>
      <c r="U231" s="4" t="n">
        <v>45382</v>
      </c>
      <c r="V231" s="10" t="n">
        <v>167242.5410523287</v>
      </c>
      <c r="W231" s="11">
        <f>IF(SUMIFS('Cashflow Projection'!$E$121:$E$155,'Cashflow Projection'!$D$121:$D$155,Sales!C231)=1,SUMIFS('Cashflow Projection'!$C$121:$C$155,'Cashflow Projection'!$D$121:$D$155,Sales!C231),+Sales!H231)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Projection'!$E$121:$E$155,'Cashflow Projection'!$D$121:$D$155,Sales!C232)=1),0,SUMIFS('Cashflow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45532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Projection'!$E$121:$E$155,'Cashflow Projection'!$D$121:$D$155,Sales!C232)&lt;&gt;0,TRUE,FALSE)</f>
        <v/>
      </c>
      <c r="U232" s="4" t="n">
        <v>45565</v>
      </c>
      <c r="V232" s="10" t="n">
        <v>57618.81712328759</v>
      </c>
      <c r="W232" s="11">
        <f>IF(SUMIFS('Cashflow Projection'!$E$121:$E$155,'Cashflow Projection'!$D$121:$D$155,Sales!C232)=1,SUMIFS('Cashflow Projection'!$C$121:$C$155,'Cashflow Projection'!$D$121:$D$155,Sales!C232),+Sales!H232)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Projection'!$E$121:$E$155,'Cashflow Projection'!$D$121:$D$155,Sales!C233)=1),0,SUMIFS('Cashflow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45561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Projection'!$E$121:$E$155,'Cashflow Projection'!$D$121:$D$155,Sales!C233)&lt;&gt;0,TRUE,FALSE)</f>
        <v/>
      </c>
      <c r="U233" s="4" t="n">
        <v>45626</v>
      </c>
      <c r="V233" s="10" t="n">
        <v>282753.0636986298</v>
      </c>
      <c r="W233" s="11">
        <f>IF(SUMIFS('Cashflow Projection'!$E$121:$E$155,'Cashflow Projection'!$D$121:$D$155,Sales!C233)=1,SUMIFS('Cashflow Projection'!$C$121:$C$155,'Cashflow Projection'!$D$121:$D$155,Sales!C233),+Sales!H233)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Projection'!$E$121:$E$155,'Cashflow Projection'!$D$121:$D$155,Sales!C234)=1),0,SUMIFS('Cashflow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45568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Projection'!$E$121:$E$155,'Cashflow Projection'!$D$121:$D$155,Sales!C234)&lt;&gt;0,TRUE,FALSE)</f>
        <v/>
      </c>
      <c r="U234" s="4" t="n">
        <v>45626</v>
      </c>
      <c r="V234" s="10" t="n">
        <v>-58370.90890410985</v>
      </c>
      <c r="W234" s="11">
        <f>IF(SUMIFS('Cashflow Projection'!$E$121:$E$155,'Cashflow Projection'!$D$121:$D$155,Sales!C234)=1,SUMIFS('Cashflow Projection'!$C$121:$C$155,'Cashflow Projection'!$D$121:$D$155,Sales!C234),+Sales!H234)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Projection'!$E$121:$E$155,'Cashflow Projection'!$D$121:$D$155,Sales!C235)=1),0,SUMIFS('Cashflow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45532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Projection'!$E$121:$E$155,'Cashflow Projection'!$D$121:$D$155,Sales!C235)&lt;&gt;0,TRUE,FALSE)</f>
        <v/>
      </c>
      <c r="U235" s="4" t="n">
        <v>45565</v>
      </c>
      <c r="V235" s="10" t="n">
        <v>169984.7490986299</v>
      </c>
      <c r="W235" s="11">
        <f>IF(SUMIFS('Cashflow Projection'!$E$121:$E$155,'Cashflow Projection'!$D$121:$D$155,Sales!C235)=1,SUMIFS('Cashflow Projection'!$C$121:$C$155,'Cashflow Projection'!$D$121:$D$155,Sales!C235),+Sales!H235)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Projection'!$E$121:$E$155,'Cashflow Projection'!$D$121:$D$155,Sales!C236)=1),0,SUMIFS('Cashflow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45546</v>
      </c>
      <c r="I236" s="3" t="n">
        <v>1799900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Projection'!$E$121:$E$155,'Cashflow Projection'!$D$121:$D$155,Sales!C236)&lt;&gt;0,TRUE,FALSE)</f>
        <v/>
      </c>
      <c r="U236" s="4" t="n">
        <v>45626</v>
      </c>
      <c r="V236" s="10" t="n">
        <v>166688.6801369861</v>
      </c>
      <c r="W236" s="11">
        <f>IF(SUMIFS('Cashflow Projection'!$E$121:$E$155,'Cashflow Projection'!$D$121:$D$155,Sales!C236)=1,SUMIFS('Cashflow Projection'!$C$121:$C$155,'Cashflow Projection'!$D$121:$D$155,Sales!C236),+Sales!H236)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Projection'!$E$121:$E$155,'Cashflow Projection'!$D$121:$D$155,Sales!C237)=1),0,SUMIFS('Cashflow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Projection'!$E$121:$E$155,'Cashflow Projection'!$D$121:$D$155,Sales!C237)&lt;&gt;0,TRUE,FALSE)</f>
        <v/>
      </c>
      <c r="U237" s="4" t="n">
        <v>45565</v>
      </c>
      <c r="V237" s="10" t="n">
        <v>114546.5502426713</v>
      </c>
      <c r="W237" s="11">
        <f>IF(SUMIFS('Cashflow Projection'!$E$121:$E$155,'Cashflow Projection'!$D$121:$D$155,Sales!C237)=1,SUMIFS('Cashflow Projection'!$C$121:$C$155,'Cashflow Projection'!$D$121:$D$155,Sales!C237),+Sales!H237)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Projection'!$E$121:$E$155,'Cashflow Projection'!$D$121:$D$155,Sales!C238)=1),0,SUMIFS('Cashflow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Projection'!$E$121:$E$155,'Cashflow Projection'!$D$121:$D$155,Sales!C238)&lt;&gt;0,TRUE,FALSE)</f>
        <v/>
      </c>
      <c r="U238" s="4" t="n">
        <v>45565</v>
      </c>
      <c r="V238" s="10" t="n">
        <v>350529.9063698628</v>
      </c>
      <c r="W238" s="11">
        <f>IF(SUMIFS('Cashflow Projection'!$E$121:$E$155,'Cashflow Projection'!$D$121:$D$155,Sales!C238)=1,SUMIFS('Cashflow Projection'!$C$121:$C$155,'Cashflow Projection'!$D$121:$D$155,Sales!C238),+Sales!H238)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Projection'!$E$121:$E$155,'Cashflow Projection'!$D$121:$D$155,Sales!C239)=1),0,SUMIFS('Cashflow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Projection'!$E$121:$E$155,'Cashflow Projection'!$D$121:$D$155,Sales!C239)&lt;&gt;0,TRUE,FALSE)</f>
        <v/>
      </c>
      <c r="U239" s="4" t="n">
        <v>45565</v>
      </c>
      <c r="V239" s="10" t="n">
        <v>161468.4996656161</v>
      </c>
      <c r="W239" s="11">
        <f>IF(SUMIFS('Cashflow Projection'!$E$121:$E$155,'Cashflow Projection'!$D$121:$D$155,Sales!C239)=1,SUMIFS('Cashflow Projection'!$C$121:$C$155,'Cashflow Projection'!$D$121:$D$155,Sales!C239),+Sales!H239)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Projection'!$E$121:$E$155,'Cashflow Projection'!$D$121:$D$155,Sales!C240)=1),0,SUMIFS('Cashflow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45588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Projection'!$E$121:$E$155,'Cashflow Projection'!$D$121:$D$155,Sales!C240)&lt;&gt;0,TRUE,FALSE)</f>
        <v/>
      </c>
      <c r="U240" s="4" t="n">
        <v>45626</v>
      </c>
      <c r="V240" s="10" t="n">
        <v>279221.2483942464</v>
      </c>
      <c r="W240" s="11">
        <f>IF(SUMIFS('Cashflow Projection'!$E$121:$E$155,'Cashflow Projection'!$D$121:$D$155,Sales!C240)=1,SUMIFS('Cashflow Projection'!$C$121:$C$155,'Cashflow Projection'!$D$121:$D$155,Sales!C240),+Sales!H240)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Projection'!$E$121:$E$155,'Cashflow Projection'!$D$121:$D$155,Sales!C241)=1),0,SUMIFS('Cashflow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45532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Projection'!$E$121:$E$155,'Cashflow Projection'!$D$121:$D$155,Sales!C241)&lt;&gt;0,TRUE,FALSE)</f>
        <v/>
      </c>
      <c r="U241" s="4" t="n">
        <v>45565</v>
      </c>
      <c r="V241" s="10" t="n">
        <v>64244.84452054766</v>
      </c>
      <c r="W241" s="11">
        <f>IF(SUMIFS('Cashflow Projection'!$E$121:$E$155,'Cashflow Projection'!$D$121:$D$155,Sales!C241)=1,SUMIFS('Cashflow Projection'!$C$121:$C$155,'Cashflow Projection'!$D$121:$D$155,Sales!C241),+Sales!H241)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1</v>
      </c>
      <c r="E242" s="3" t="b">
        <v>0</v>
      </c>
      <c r="F242" s="3">
        <f>IF(OR(Z242=TRUE,SUMIFS('Cashflow Projection'!$E$121:$E$155,'Cashflow Projection'!$D$121:$D$155,Sales!C242)=1),0,SUMIFS('Cashflow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45546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Projection'!$E$121:$E$155,'Cashflow Projection'!$D$121:$D$155,Sales!C242)&lt;&gt;0,TRUE,FALSE)</f>
        <v/>
      </c>
      <c r="U242" s="4" t="n">
        <v>45626</v>
      </c>
      <c r="V242" s="10" t="n">
        <v>237373.9082991779</v>
      </c>
      <c r="W242" s="11">
        <f>IF(SUMIFS('Cashflow Projection'!$E$121:$E$155,'Cashflow Projection'!$D$121:$D$155,Sales!C242)=1,SUMIFS('Cashflow Projection'!$C$121:$C$155,'Cashflow Projection'!$D$121:$D$155,Sales!C242),+Sales!H242)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Projection'!$E$121:$E$155,'Cashflow Projection'!$D$121:$D$155,Sales!C243)=1),0,SUMIFS('Cashflow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45274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Projection'!$E$121:$E$155,'Cashflow Projection'!$D$121:$D$155,Sales!C243)&lt;&gt;0,TRUE,FALSE)</f>
        <v/>
      </c>
      <c r="U243" s="4" t="n">
        <v>45322</v>
      </c>
      <c r="V243" s="10" t="n">
        <v>133229.776027397</v>
      </c>
      <c r="W243" s="11">
        <f>IF(SUMIFS('Cashflow Projection'!$E$121:$E$155,'Cashflow Projection'!$D$121:$D$155,Sales!C243)=1,SUMIFS('Cashflow Projection'!$C$121:$C$155,'Cashflow Projection'!$D$121:$D$155,Sales!C243),+Sales!H243)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Projection'!$E$121:$E$155,'Cashflow Projection'!$D$121:$D$155,Sales!C244)=1),0,SUMIFS('Cashflow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45264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Projection'!$E$121:$E$155,'Cashflow Projection'!$D$121:$D$155,Sales!C244)&lt;&gt;0,TRUE,FALSE)</f>
        <v/>
      </c>
      <c r="U244" s="4" t="n">
        <v>45322</v>
      </c>
      <c r="V244" s="10" t="n">
        <v>324976.3513698627</v>
      </c>
      <c r="W244" s="11">
        <f>IF(SUMIFS('Cashflow Projection'!$E$121:$E$155,'Cashflow Projection'!$D$121:$D$155,Sales!C244)=1,SUMIFS('Cashflow Projection'!$C$121:$C$155,'Cashflow Projection'!$D$121:$D$155,Sales!C244),+Sales!H244)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Projection'!$E$121:$E$155,'Cashflow Projection'!$D$121:$D$155,Sales!C245)=1),0,SUMIFS('Cashflow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44841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Projection'!$E$121:$E$155,'Cashflow Projection'!$D$121:$D$155,Sales!C245)&lt;&gt;0,TRUE,FALSE)</f>
        <v/>
      </c>
      <c r="U245" s="4" t="n">
        <v>44895</v>
      </c>
      <c r="V245" s="10" t="n">
        <v>242139.7075342464</v>
      </c>
      <c r="W245" s="11">
        <f>IF(SUMIFS('Cashflow Projection'!$E$121:$E$155,'Cashflow Projection'!$D$121:$D$155,Sales!C245)=1,SUMIFS('Cashflow Projection'!$C$121:$C$155,'Cashflow Projection'!$D$121:$D$155,Sales!C245),+Sales!H245)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Projection'!$E$121:$E$155,'Cashflow Projection'!$D$121:$D$155,Sales!C246)=1),0,SUMIFS('Cashflow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45265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Projection'!$E$121:$E$155,'Cashflow Projection'!$D$121:$D$155,Sales!C246)&lt;&gt;0,TRUE,FALSE)</f>
        <v/>
      </c>
      <c r="U246" s="4" t="n">
        <v>45322</v>
      </c>
      <c r="V246" s="10" t="n">
        <v>156079.0212124656</v>
      </c>
      <c r="W246" s="11">
        <f>IF(SUMIFS('Cashflow Projection'!$E$121:$E$155,'Cashflow Projection'!$D$121:$D$155,Sales!C246)=1,SUMIFS('Cashflow Projection'!$C$121:$C$155,'Cashflow Projection'!$D$121:$D$155,Sales!C246),+Sales!H246)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Projection'!$E$121:$E$155,'Cashflow Projection'!$D$121:$D$155,Sales!C247)=1),0,SUMIFS('Cashflow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44711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Projection'!$E$121:$E$155,'Cashflow Projection'!$D$121:$D$155,Sales!C247)&lt;&gt;0,TRUE,FALSE)</f>
        <v/>
      </c>
      <c r="U247" s="4" t="n">
        <v>44773</v>
      </c>
      <c r="V247" s="10" t="n">
        <v>49965.39246575325</v>
      </c>
      <c r="W247" s="11">
        <f>IF(SUMIFS('Cashflow Projection'!$E$121:$E$155,'Cashflow Projection'!$D$121:$D$155,Sales!C247)=1,SUMIFS('Cashflow Projection'!$C$121:$C$155,'Cashflow Projection'!$D$121:$D$155,Sales!C247),+Sales!H247)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Projection'!$E$121:$E$155,'Cashflow Projection'!$D$121:$D$155,Sales!C248)=1),0,SUMIFS('Cashflow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44901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Projection'!$E$121:$E$155,'Cashflow Projection'!$D$121:$D$155,Sales!C248)&lt;&gt;0,TRUE,FALSE)</f>
        <v/>
      </c>
      <c r="U248" s="4" t="n">
        <v>44957</v>
      </c>
      <c r="V248" s="10" t="n">
        <v>97089.0805238355</v>
      </c>
      <c r="W248" s="11">
        <f>IF(SUMIFS('Cashflow Projection'!$E$121:$E$155,'Cashflow Projection'!$D$121:$D$155,Sales!C248)=1,SUMIFS('Cashflow Projection'!$C$121:$C$155,'Cashflow Projection'!$D$121:$D$155,Sales!C248),+Sales!H248)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Projection'!$E$121:$E$155,'Cashflow Projection'!$D$121:$D$155,Sales!C249)=1),0,SUMIFS('Cashflow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45484</v>
      </c>
      <c r="I249" s="3" t="n">
        <v>1200000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Projection'!$E$121:$E$155,'Cashflow Projection'!$D$121:$D$155,Sales!C249)&lt;&gt;0,TRUE,FALSE)</f>
        <v/>
      </c>
      <c r="U249" s="4" t="n">
        <v>45565</v>
      </c>
      <c r="V249" s="10" t="n">
        <v>921500</v>
      </c>
      <c r="W249" s="11">
        <f>IF(SUMIFS('Cashflow Projection'!$E$121:$E$155,'Cashflow Projection'!$D$121:$D$155,Sales!C249)=1,SUMIFS('Cashflow Projection'!$C$121:$C$155,'Cashflow Projection'!$D$121:$D$155,Sales!C249),+Sales!H249)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Projection'!$E$121:$E$155,'Cashflow Projection'!$D$121:$D$155,Sales!C250)=1),0,SUMIFS('Cashflow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45547</v>
      </c>
      <c r="I250" s="3" t="n">
        <v>1689900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Projection'!$E$121:$E$155,'Cashflow Projection'!$D$121:$D$155,Sales!C250)&lt;&gt;0,TRUE,FALSE)</f>
        <v/>
      </c>
      <c r="U250" s="4" t="n">
        <v>45626</v>
      </c>
      <c r="V250" s="10" t="n">
        <v>136568.8171232874</v>
      </c>
      <c r="W250" s="11">
        <f>IF(SUMIFS('Cashflow Projection'!$E$121:$E$155,'Cashflow Projection'!$D$121:$D$155,Sales!C250)=1,SUMIFS('Cashflow Projection'!$C$121:$C$155,'Cashflow Projection'!$D$121:$D$155,Sales!C250),+Sales!H250)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Projection'!$E$121:$E$155,'Cashflow Projection'!$D$121:$D$155,Sales!C251)=1),0,SUMIFS('Cashflow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45308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Projection'!$E$121:$E$155,'Cashflow Projection'!$D$121:$D$155,Sales!C251)&lt;&gt;0,TRUE,FALSE)</f>
        <v/>
      </c>
      <c r="U251" s="4" t="n">
        <v>45382</v>
      </c>
      <c r="V251" s="10" t="n">
        <v>74195.52945205453</v>
      </c>
      <c r="W251" s="11">
        <f>IF(SUMIFS('Cashflow Projection'!$E$121:$E$155,'Cashflow Projection'!$D$121:$D$155,Sales!C251)=1,SUMIFS('Cashflow Projection'!$C$121:$C$155,'Cashflow Projection'!$D$121:$D$155,Sales!C251),+Sales!H251)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1</v>
      </c>
      <c r="F252" s="3">
        <f>IF(OR(Z252=TRUE,SUMIFS('Cashflow Projection'!$E$121:$E$155,'Cashflow Projection'!$D$121:$D$155,Sales!C252)=1),0,SUMIFS('Cashflow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Projection'!$E$121:$E$155,'Cashflow Projection'!$D$121:$D$155,Sales!C252)&lt;&gt;0,TRUE,FALSE)</f>
        <v/>
      </c>
      <c r="U252" s="4" t="n">
        <v>45504</v>
      </c>
      <c r="V252" s="10" t="n">
        <v>163875.666438356</v>
      </c>
      <c r="W252" s="11">
        <f>IF(SUMIFS('Cashflow Projection'!$E$121:$E$155,'Cashflow Projection'!$D$121:$D$155,Sales!C252)=1,SUMIFS('Cashflow Projection'!$C$121:$C$155,'Cashflow Projection'!$D$121:$D$155,Sales!C252),+Sales!H252)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Projection'!$E$121:$E$155,'Cashflow Projection'!$D$121:$D$155,Sales!C253)=1),0,SUMIFS('Cashflow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45588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Projection'!$E$121:$E$155,'Cashflow Projection'!$D$121:$D$155,Sales!C253)&lt;&gt;0,TRUE,FALSE)</f>
        <v/>
      </c>
      <c r="U253" s="4" t="n">
        <v>45626</v>
      </c>
      <c r="V253" s="10" t="n">
        <v>0</v>
      </c>
      <c r="W253" s="11">
        <f>IF(SUMIFS('Cashflow Projection'!$E$121:$E$155,'Cashflow Projection'!$D$121:$D$155,Sales!C253)=1,SUMIFS('Cashflow Projection'!$C$121:$C$155,'Cashflow Projection'!$D$121:$D$155,Sales!C253),+Sales!H253)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Projection'!$E$121:$E$155,'Cashflow Projection'!$D$121:$D$155,Sales!C254)=1),0,SUMIFS('Cashflow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45685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Projection'!$E$121:$E$155,'Cashflow Projection'!$D$121:$D$155,Sales!C254)&lt;&gt;0,TRUE,FALSE)</f>
        <v/>
      </c>
      <c r="U254" s="4" t="n">
        <v>45747</v>
      </c>
      <c r="V254" s="10" t="n">
        <v>67640.04999999981</v>
      </c>
      <c r="W254" s="11">
        <f>IF(SUMIFS('Cashflow Projection'!$E$121:$E$155,'Cashflow Projection'!$D$121:$D$155,Sales!C254)=1,SUMIFS('Cashflow Projection'!$C$121:$C$155,'Cashflow Projection'!$D$121:$D$155,Sales!C254),+Sales!H254)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Projection'!$E$121:$E$155,'Cashflow Projection'!$D$121:$D$155,Sales!C255)=1),0,SUMIFS('Cashflow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45568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Projection'!$E$121:$E$155,'Cashflow Projection'!$D$121:$D$155,Sales!C255)&lt;&gt;0,TRUE,FALSE)</f>
        <v/>
      </c>
      <c r="U255" s="4" t="n">
        <v>45626</v>
      </c>
      <c r="V255" s="10" t="n">
        <v>100090.1216166434</v>
      </c>
      <c r="W255" s="11">
        <f>IF(SUMIFS('Cashflow Projection'!$E$121:$E$155,'Cashflow Projection'!$D$121:$D$155,Sales!C255)=1,SUMIFS('Cashflow Projection'!$C$121:$C$155,'Cashflow Projection'!$D$121:$D$155,Sales!C255),+Sales!H255)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Projection'!$E$121:$E$155,'Cashflow Projection'!$D$121:$D$155,Sales!C256)=1),0,SUMIFS('Cashflow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45588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Projection'!$E$121:$E$155,'Cashflow Projection'!$D$121:$D$155,Sales!C256)&lt;&gt;0,TRUE,FALSE)</f>
        <v/>
      </c>
      <c r="U256" s="4" t="n">
        <v>45626</v>
      </c>
      <c r="V256" s="10" t="n">
        <v>197457.6778483558</v>
      </c>
      <c r="W256" s="11">
        <f>IF(SUMIFS('Cashflow Projection'!$E$121:$E$155,'Cashflow Projection'!$D$121:$D$155,Sales!C256)=1,SUMIFS('Cashflow Projection'!$C$121:$C$155,'Cashflow Projection'!$D$121:$D$155,Sales!C256),+Sales!H256)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Projection'!$E$121:$E$155,'Cashflow Projection'!$D$121:$D$155,Sales!C257)=1),0,SUMIFS('Cashflow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45532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Projection'!$E$121:$E$155,'Cashflow Projection'!$D$121:$D$155,Sales!C257)&lt;&gt;0,TRUE,FALSE)</f>
        <v/>
      </c>
      <c r="U257" s="4" t="n">
        <v>45565</v>
      </c>
      <c r="V257" s="10" t="n">
        <v>19431.92394739715</v>
      </c>
      <c r="W257" s="11">
        <f>IF(SUMIFS('Cashflow Projection'!$E$121:$E$155,'Cashflow Projection'!$D$121:$D$155,Sales!C257)=1,SUMIFS('Cashflow Projection'!$C$121:$C$155,'Cashflow Projection'!$D$121:$D$155,Sales!C257),+Sales!H257)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Projection'!$E$121:$E$155,'Cashflow Projection'!$D$121:$D$155,Sales!C258)=1),0,SUMIFS('Cashflow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45561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Projection'!$E$121:$E$155,'Cashflow Projection'!$D$121:$D$155,Sales!C258)&lt;&gt;0,TRUE,FALSE)</f>
        <v/>
      </c>
      <c r="U258" s="4" t="n">
        <v>45626</v>
      </c>
      <c r="V258" s="10" t="n">
        <v>228155.8034246573</v>
      </c>
      <c r="W258" s="11">
        <f>IF(SUMIFS('Cashflow Projection'!$E$121:$E$155,'Cashflow Projection'!$D$121:$D$155,Sales!C258)=1,SUMIFS('Cashflow Projection'!$C$121:$C$155,'Cashflow Projection'!$D$121:$D$155,Sales!C258),+Sales!H258)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Projection'!$E$121:$E$155,'Cashflow Projection'!$D$121:$D$155,Sales!C259)=1),0,SUMIFS('Cashflow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45504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Projection'!$E$121:$E$155,'Cashflow Projection'!$D$121:$D$155,Sales!C259)&lt;&gt;0,TRUE,FALSE)</f>
        <v/>
      </c>
      <c r="U259" s="4" t="n">
        <v>45565</v>
      </c>
      <c r="V259" s="10" t="n">
        <v>-24403.30641226051</v>
      </c>
      <c r="W259" s="11">
        <f>IF(SUMIFS('Cashflow Projection'!$E$121:$E$155,'Cashflow Projection'!$D$121:$D$155,Sales!C259)=1,SUMIFS('Cashflow Projection'!$C$121:$C$155,'Cashflow Projection'!$D$121:$D$155,Sales!C259),+Sales!H259)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Projection'!$E$121:$E$155,'Cashflow Projection'!$D$121:$D$155,Sales!C260)=1),0,SUMIFS('Cashflow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45516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Projection'!$E$121:$E$155,'Cashflow Projection'!$D$121:$D$155,Sales!C260)&lt;&gt;0,TRUE,FALSE)</f>
        <v/>
      </c>
      <c r="U260" s="4" t="n">
        <v>45565</v>
      </c>
      <c r="V260" s="10" t="n">
        <v>240741.4198630136</v>
      </c>
      <c r="W260" s="11">
        <f>IF(SUMIFS('Cashflow Projection'!$E$121:$E$155,'Cashflow Projection'!$D$121:$D$155,Sales!C260)=1,SUMIFS('Cashflow Projection'!$C$121:$C$155,'Cashflow Projection'!$D$121:$D$155,Sales!C260),+Sales!H260)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Projection'!$E$121:$E$155,'Cashflow Projection'!$D$121:$D$155,Sales!C261)=1),0,SUMIFS('Cashflow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45630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Projection'!$E$121:$E$155,'Cashflow Projection'!$D$121:$D$155,Sales!C261)&lt;&gt;0,TRUE,FALSE)</f>
        <v/>
      </c>
      <c r="U261" s="4" t="n">
        <v>45688</v>
      </c>
      <c r="V261" s="10" t="n">
        <v>26263.56270506838</v>
      </c>
      <c r="W261" s="11">
        <f>IF(SUMIFS('Cashflow Projection'!$E$121:$E$155,'Cashflow Projection'!$D$121:$D$155,Sales!C261)=1,SUMIFS('Cashflow Projection'!$C$121:$C$155,'Cashflow Projection'!$D$121:$D$155,Sales!C261),+Sales!H261)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Projection'!$E$121:$E$155,'Cashflow Projection'!$D$121:$D$155,Sales!C262)=1),0,SUMIFS('Cashflow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45485</v>
      </c>
      <c r="I262" s="3" t="n">
        <v>1200000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Projection'!$E$121:$E$155,'Cashflow Projection'!$D$121:$D$155,Sales!C262)&lt;&gt;0,TRUE,FALSE)</f>
        <v/>
      </c>
      <c r="U262" s="4" t="n">
        <v>45565</v>
      </c>
      <c r="V262" s="10" t="n">
        <v>921500</v>
      </c>
      <c r="W262" s="11">
        <f>IF(SUMIFS('Cashflow Projection'!$E$121:$E$155,'Cashflow Projection'!$D$121:$D$155,Sales!C262)=1,SUMIFS('Cashflow Projection'!$C$121:$C$155,'Cashflow Projection'!$D$121:$D$155,Sales!C262),+Sales!H262)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Projection'!$E$121:$E$155,'Cashflow Projection'!$D$121:$D$155,Sales!C263)=1),0,SUMIFS('Cashflow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44837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Projection'!$E$121:$E$155,'Cashflow Projection'!$D$121:$D$155,Sales!C263)&lt;&gt;0,TRUE,FALSE)</f>
        <v/>
      </c>
      <c r="U263" s="4" t="n">
        <v>44895</v>
      </c>
      <c r="V263" s="10" t="n">
        <v>255059.2280821917</v>
      </c>
      <c r="W263" s="11">
        <f>IF(SUMIFS('Cashflow Projection'!$E$121:$E$155,'Cashflow Projection'!$D$121:$D$155,Sales!C263)=1,SUMIFS('Cashflow Projection'!$C$121:$C$155,'Cashflow Projection'!$D$121:$D$155,Sales!C263),+Sales!H263)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Projection'!$E$121:$E$155,'Cashflow Projection'!$D$121:$D$155,Sales!C264)=1),0,SUMIFS('Cashflow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44657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Projection'!$E$121:$E$155,'Cashflow Projection'!$D$121:$D$155,Sales!C264)&lt;&gt;0,TRUE,FALSE)</f>
        <v/>
      </c>
      <c r="U264" s="4" t="n">
        <v>44712</v>
      </c>
      <c r="V264" s="10" t="n">
        <v>177167.5671541095</v>
      </c>
      <c r="W264" s="11">
        <f>IF(SUMIFS('Cashflow Projection'!$E$121:$E$155,'Cashflow Projection'!$D$121:$D$155,Sales!C264)=1,SUMIFS('Cashflow Projection'!$C$121:$C$155,'Cashflow Projection'!$D$121:$D$155,Sales!C264),+Sales!H264)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Projection'!$E$121:$E$155,'Cashflow Projection'!$D$121:$D$155,Sales!C265)=1),0,SUMIFS('Cashflow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44897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Projection'!$E$121:$E$155,'Cashflow Projection'!$D$121:$D$155,Sales!C265)&lt;&gt;0,TRUE,FALSE)</f>
        <v/>
      </c>
      <c r="U265" s="4" t="n">
        <v>44957</v>
      </c>
      <c r="V265" s="10" t="n">
        <v>103177.5842465751</v>
      </c>
      <c r="W265" s="11">
        <f>IF(SUMIFS('Cashflow Projection'!$E$121:$E$155,'Cashflow Projection'!$D$121:$D$155,Sales!C265)=1,SUMIFS('Cashflow Projection'!$C$121:$C$155,'Cashflow Projection'!$D$121:$D$155,Sales!C265),+Sales!H265)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Projection'!$E$121:$E$155,'Cashflow Projection'!$D$121:$D$155,Sales!C266)=1),0,SUMIFS('Cashflow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45061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Projection'!$E$121:$E$155,'Cashflow Projection'!$D$121:$D$155,Sales!C266)&lt;&gt;0,TRUE,FALSE)</f>
        <v/>
      </c>
      <c r="U266" s="4" t="n">
        <v>45138</v>
      </c>
      <c r="V266" s="10" t="n">
        <v>70629.77602739702</v>
      </c>
      <c r="W266" s="11">
        <f>IF(SUMIFS('Cashflow Projection'!$E$121:$E$155,'Cashflow Projection'!$D$121:$D$155,Sales!C266)=1,SUMIFS('Cashflow Projection'!$C$121:$C$155,'Cashflow Projection'!$D$121:$D$155,Sales!C266),+Sales!H266)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Projection'!$E$121:$E$155,'Cashflow Projection'!$D$121:$D$155,Sales!C267)=1),0,SUMIFS('Cashflow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45323</v>
      </c>
      <c r="I267" s="3" t="n">
        <v>1704900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Projection'!$E$121:$E$155,'Cashflow Projection'!$D$121:$D$155,Sales!C267)&lt;&gt;0,TRUE,FALSE)</f>
        <v/>
      </c>
      <c r="U267" s="4" t="n">
        <v>45382</v>
      </c>
      <c r="V267" s="10" t="n">
        <v>313960.6180572601</v>
      </c>
      <c r="W267" s="11">
        <f>IF(SUMIFS('Cashflow Projection'!$E$121:$E$155,'Cashflow Projection'!$D$121:$D$155,Sales!C267)=1,SUMIFS('Cashflow Projection'!$C$121:$C$155,'Cashflow Projection'!$D$121:$D$155,Sales!C267),+Sales!H267)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Projection'!$E$121:$E$155,'Cashflow Projection'!$D$121:$D$155,Sales!C268)=1),0,SUMIFS('Cashflow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Projection'!$E$121:$E$155,'Cashflow Projection'!$D$121:$D$155,Sales!C268)&lt;&gt;0,TRUE,FALSE)</f>
        <v/>
      </c>
      <c r="U268" s="4" t="n">
        <v>45443</v>
      </c>
      <c r="V268" s="10" t="n">
        <v>251335.2554794517</v>
      </c>
      <c r="W268" s="11">
        <f>IF(SUMIFS('Cashflow Projection'!$E$121:$E$155,'Cashflow Projection'!$D$121:$D$155,Sales!C268)=1,SUMIFS('Cashflow Projection'!$C$121:$C$155,'Cashflow Projection'!$D$121:$D$155,Sales!C268),+Sales!H268)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Projection'!$E$121:$E$155,'Cashflow Projection'!$D$121:$D$155,Sales!C269)=1),0,SUMIFS('Cashflow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45609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Projection'!$E$121:$E$155,'Cashflow Projection'!$D$121:$D$155,Sales!C269)&lt;&gt;0,TRUE,FALSE)</f>
        <v/>
      </c>
      <c r="U269" s="4" t="n">
        <v>45688</v>
      </c>
      <c r="V269" s="10" t="n">
        <v>196146.2143835614</v>
      </c>
      <c r="W269" s="11">
        <f>IF(SUMIFS('Cashflow Projection'!$E$121:$E$155,'Cashflow Projection'!$D$121:$D$155,Sales!C269)=1,SUMIFS('Cashflow Projection'!$C$121:$C$155,'Cashflow Projection'!$D$121:$D$155,Sales!C269),+Sales!H269)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Projection'!$E$121:$E$155,'Cashflow Projection'!$D$121:$D$155,Sales!C270)=1),0,SUMIFS('Cashflow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Projection'!$E$121:$E$155,'Cashflow Projection'!$D$121:$D$155,Sales!C270)&lt;&gt;0,TRUE,FALSE)</f>
        <v/>
      </c>
      <c r="U270" s="4" t="n">
        <v>45565</v>
      </c>
      <c r="V270" s="10" t="n">
        <v>289696.6186986298</v>
      </c>
      <c r="W270" s="11">
        <f>IF(SUMIFS('Cashflow Projection'!$E$121:$E$155,'Cashflow Projection'!$D$121:$D$155,Sales!C270)=1,SUMIFS('Cashflow Projection'!$C$121:$C$155,'Cashflow Projection'!$D$121:$D$155,Sales!C270),+Sales!H270)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Projection'!$E$121:$E$155,'Cashflow Projection'!$D$121:$D$155,Sales!C271)=1),0,SUMIFS('Cashflow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45154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Projection'!$E$121:$E$155,'Cashflow Projection'!$D$121:$D$155,Sales!C271)&lt;&gt;0,TRUE,FALSE)</f>
        <v/>
      </c>
      <c r="U271" s="4" t="n">
        <v>45199</v>
      </c>
      <c r="V271" s="10" t="n">
        <v>174406.3808467123</v>
      </c>
      <c r="W271" s="11">
        <f>IF(SUMIFS('Cashflow Projection'!$E$121:$E$155,'Cashflow Projection'!$D$121:$D$155,Sales!C271)=1,SUMIFS('Cashflow Projection'!$C$121:$C$155,'Cashflow Projection'!$D$121:$D$155,Sales!C271),+Sales!H271)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1</v>
      </c>
      <c r="E272" s="3" t="b">
        <v>0</v>
      </c>
      <c r="F272" s="3">
        <f>IF(OR(Z272=TRUE,SUMIFS('Cashflow Projection'!$E$121:$E$155,'Cashflow Projection'!$D$121:$D$155,Sales!C272)=1),0,SUMIFS('Cashflow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45561</v>
      </c>
      <c r="I272" s="3" t="n">
        <v>1799900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Projection'!$E$121:$E$155,'Cashflow Projection'!$D$121:$D$155,Sales!C272)&lt;&gt;0,TRUE,FALSE)</f>
        <v/>
      </c>
      <c r="U272" s="4" t="n">
        <v>45626</v>
      </c>
      <c r="V272" s="10" t="n">
        <v>288048.269178082</v>
      </c>
      <c r="W272" s="11">
        <f>IF(SUMIFS('Cashflow Projection'!$E$121:$E$155,'Cashflow Projection'!$D$121:$D$155,Sales!C272)=1,SUMIFS('Cashflow Projection'!$C$121:$C$155,'Cashflow Projection'!$D$121:$D$155,Sales!C272),+Sales!H272)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Projection'!$E$121:$E$155,'Cashflow Projection'!$D$121:$D$155,Sales!C273)=1),0,SUMIFS('Cashflow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45524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Projection'!$E$121:$E$155,'Cashflow Projection'!$D$121:$D$155,Sales!C273)&lt;&gt;0,TRUE,FALSE)</f>
        <v/>
      </c>
      <c r="U273" s="4" t="n">
        <v>45565</v>
      </c>
      <c r="V273" s="10" t="n">
        <v>89865.39246575325</v>
      </c>
      <c r="W273" s="11">
        <f>IF(SUMIFS('Cashflow Projection'!$E$121:$E$155,'Cashflow Projection'!$D$121:$D$155,Sales!C273)=1,SUMIFS('Cashflow Projection'!$C$121:$C$155,'Cashflow Projection'!$D$121:$D$155,Sales!C273),+Sales!H273)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Projection'!$E$121:$E$155,'Cashflow Projection'!$D$121:$D$155,Sales!C274)=1),0,SUMIFS('Cashflow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45588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Projection'!$E$121:$E$155,'Cashflow Projection'!$D$121:$D$155,Sales!C274)&lt;&gt;0,TRUE,FALSE)</f>
        <v/>
      </c>
      <c r="U274" s="4" t="n">
        <v>45626</v>
      </c>
      <c r="V274" s="10" t="n">
        <v>358449.0610342463</v>
      </c>
      <c r="W274" s="11">
        <f>IF(SUMIFS('Cashflow Projection'!$E$121:$E$155,'Cashflow Projection'!$D$121:$D$155,Sales!C274)=1,SUMIFS('Cashflow Projection'!$C$121:$C$155,'Cashflow Projection'!$D$121:$D$155,Sales!C274),+Sales!H274)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Projection'!$E$121:$E$155,'Cashflow Projection'!$D$121:$D$155,Sales!C275)=1),0,SUMIFS('Cashflow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45532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Projection'!$E$121:$E$155,'Cashflow Projection'!$D$121:$D$155,Sales!C275)&lt;&gt;0,TRUE,FALSE)</f>
        <v/>
      </c>
      <c r="U275" s="4" t="n">
        <v>45565</v>
      </c>
      <c r="V275" s="10" t="n">
        <v>221288.6385268492</v>
      </c>
      <c r="W275" s="11">
        <f>IF(SUMIFS('Cashflow Projection'!$E$121:$E$155,'Cashflow Projection'!$D$121:$D$155,Sales!C275)=1,SUMIFS('Cashflow Projection'!$C$121:$C$155,'Cashflow Projection'!$D$121:$D$155,Sales!C275),+Sales!H275)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Projection'!$E$121:$E$155,'Cashflow Projection'!$D$121:$D$155,Sales!C276)=1),0,SUMIFS('Cashflow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44685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Projection'!$E$121:$E$155,'Cashflow Projection'!$D$121:$D$155,Sales!C276)&lt;&gt;0,TRUE,FALSE)</f>
        <v/>
      </c>
      <c r="U276" s="4" t="n">
        <v>44773</v>
      </c>
      <c r="V276" s="10" t="n">
        <v>318915.3105557533</v>
      </c>
      <c r="W276" s="11">
        <f>IF(SUMIFS('Cashflow Projection'!$E$121:$E$155,'Cashflow Projection'!$D$121:$D$155,Sales!C276)=1,SUMIFS('Cashflow Projection'!$C$121:$C$155,'Cashflow Projection'!$D$121:$D$155,Sales!C276),+Sales!H276)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Projection'!$E$121:$E$155,'Cashflow Projection'!$D$121:$D$155,Sales!C277)=1),0,SUMIFS('Cashflow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44657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Projection'!$E$121:$E$155,'Cashflow Projection'!$D$121:$D$155,Sales!C277)&lt;&gt;0,TRUE,FALSE)</f>
        <v/>
      </c>
      <c r="U277" s="4" t="n">
        <v>44712</v>
      </c>
      <c r="V277" s="10" t="n">
        <v>116166.2944530135</v>
      </c>
      <c r="W277" s="11">
        <f>IF(SUMIFS('Cashflow Projection'!$E$121:$E$155,'Cashflow Projection'!$D$121:$D$155,Sales!C277)=1,SUMIFS('Cashflow Projection'!$C$121:$C$155,'Cashflow Projection'!$D$121:$D$155,Sales!C277),+Sales!H277)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Projection'!$E$121:$E$155,'Cashflow Projection'!$D$121:$D$155,Sales!C278)=1),0,SUMIFS('Cashflow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44887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Projection'!$E$121:$E$155,'Cashflow Projection'!$D$121:$D$155,Sales!C278)&lt;&gt;0,TRUE,FALSE)</f>
        <v/>
      </c>
      <c r="U278" s="4" t="n">
        <v>44957</v>
      </c>
      <c r="V278" s="10" t="n">
        <v>60455.76790821902</v>
      </c>
      <c r="W278" s="11">
        <f>IF(SUMIFS('Cashflow Projection'!$E$121:$E$155,'Cashflow Projection'!$D$121:$D$155,Sales!C278)=1,SUMIFS('Cashflow Projection'!$C$121:$C$155,'Cashflow Projection'!$D$121:$D$155,Sales!C278),+Sales!H278)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1</v>
      </c>
      <c r="F279" s="3">
        <f>IF(OR(Z279=TRUE,SUMIFS('Cashflow Projection'!$E$121:$E$155,'Cashflow Projection'!$D$121:$D$155,Sales!C279)=1),0,SUMIFS('Cashflow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45471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Projection'!$E$121:$E$155,'Cashflow Projection'!$D$121:$D$155,Sales!C279)&lt;&gt;0,TRUE,FALSE)</f>
        <v/>
      </c>
      <c r="U279" s="4" t="n">
        <v>45504</v>
      </c>
      <c r="V279" s="10" t="n">
        <v>824500</v>
      </c>
      <c r="W279" s="11">
        <f>IF(SUMIFS('Cashflow Projection'!$E$121:$E$155,'Cashflow Projection'!$D$121:$D$155,Sales!C279)=1,SUMIFS('Cashflow Projection'!$C$121:$C$155,'Cashflow Projection'!$D$121:$D$155,Sales!C279),+Sales!H279)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Projection'!$E$121:$E$155,'Cashflow Projection'!$D$121:$D$155,Sales!C280)=1),0,SUMIFS('Cashflow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45485</v>
      </c>
      <c r="I280" s="3" t="n">
        <v>1200000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Projection'!$E$121:$E$155,'Cashflow Projection'!$D$121:$D$155,Sales!C280)&lt;&gt;0,TRUE,FALSE)</f>
        <v/>
      </c>
      <c r="U280" s="4" t="n">
        <v>45565</v>
      </c>
      <c r="V280" s="10" t="n">
        <v>824500</v>
      </c>
      <c r="W280" s="11">
        <f>IF(SUMIFS('Cashflow Projection'!$E$121:$E$155,'Cashflow Projection'!$D$121:$D$155,Sales!C280)=1,SUMIFS('Cashflow Projection'!$C$121:$C$155,'Cashflow Projection'!$D$121:$D$155,Sales!C280),+Sales!H280)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Projection'!$E$121:$E$155,'Cashflow Projection'!$D$121:$D$155,Sales!C281)=1),0,SUMIFS('Cashflow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45027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Projection'!$E$121:$E$155,'Cashflow Projection'!$D$121:$D$155,Sales!C281)&lt;&gt;0,TRUE,FALSE)</f>
        <v/>
      </c>
      <c r="U281" s="4" t="n">
        <v>45077</v>
      </c>
      <c r="V281" s="10" t="n">
        <v>132790.7349315067</v>
      </c>
      <c r="W281" s="11">
        <f>IF(SUMIFS('Cashflow Projection'!$E$121:$E$155,'Cashflow Projection'!$D$121:$D$155,Sales!C281)=1,SUMIFS('Cashflow Projection'!$C$121:$C$155,'Cashflow Projection'!$D$121:$D$155,Sales!C281),+Sales!H281)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Projection'!$E$121:$E$155,'Cashflow Projection'!$D$121:$D$155,Sales!C282)=1),0,SUMIFS('Cashflow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45484</v>
      </c>
      <c r="I282" s="3" t="n">
        <v>1200000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Projection'!$E$121:$E$155,'Cashflow Projection'!$D$121:$D$155,Sales!C282)&lt;&gt;0,TRUE,FALSE)</f>
        <v/>
      </c>
      <c r="U282" s="4" t="n">
        <v>45565</v>
      </c>
      <c r="V282" s="10" t="n">
        <v>892400</v>
      </c>
      <c r="W282" s="11">
        <f>IF(SUMIFS('Cashflow Projection'!$E$121:$E$155,'Cashflow Projection'!$D$121:$D$155,Sales!C282)=1,SUMIFS('Cashflow Projection'!$C$121:$C$155,'Cashflow Projection'!$D$121:$D$155,Sales!C282),+Sales!H282)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Projection'!$E$121:$E$155,'Cashflow Projection'!$D$121:$D$155,Sales!C283)=1),0,SUMIFS('Cashflow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45547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Projection'!$E$121:$E$155,'Cashflow Projection'!$D$121:$D$155,Sales!C283)&lt;&gt;0,TRUE,FALSE)</f>
        <v/>
      </c>
      <c r="U283" s="4" t="n">
        <v>45626</v>
      </c>
      <c r="V283" s="10" t="n">
        <v>19289.36506849295</v>
      </c>
      <c r="W283" s="11">
        <f>IF(SUMIFS('Cashflow Projection'!$E$121:$E$155,'Cashflow Projection'!$D$121:$D$155,Sales!C283)=1,SUMIFS('Cashflow Projection'!$C$121:$C$155,'Cashflow Projection'!$D$121:$D$155,Sales!C283),+Sales!H283)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Projection'!$E$121:$E$155,'Cashflow Projection'!$D$121:$D$155,Sales!C284)=1),0,SUMIFS('Cashflow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45609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Projection'!$E$121:$E$155,'Cashflow Projection'!$D$121:$D$155,Sales!C284)&lt;&gt;0,TRUE,FALSE)</f>
        <v/>
      </c>
      <c r="U284" s="4" t="n">
        <v>45688</v>
      </c>
      <c r="V284" s="10" t="n">
        <v>188366.0773972601</v>
      </c>
      <c r="W284" s="11">
        <f>IF(SUMIFS('Cashflow Projection'!$E$121:$E$155,'Cashflow Projection'!$D$121:$D$155,Sales!C284)=1,SUMIFS('Cashflow Projection'!$C$121:$C$155,'Cashflow Projection'!$D$121:$D$155,Sales!C284),+Sales!H284)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Projection'!$E$121:$E$155,'Cashflow Projection'!$D$121:$D$155,Sales!C285)=1),0,SUMIFS('Cashflow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45247</v>
      </c>
      <c r="I285" s="3" t="n">
        <v>1744900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Projection'!$E$121:$E$155,'Cashflow Projection'!$D$121:$D$155,Sales!C285)&lt;&gt;0,TRUE,FALSE)</f>
        <v/>
      </c>
      <c r="U285" s="4" t="n">
        <v>45322</v>
      </c>
      <c r="V285" s="10" t="n">
        <v>254202.2203583559</v>
      </c>
      <c r="W285" s="11">
        <f>IF(SUMIFS('Cashflow Projection'!$E$121:$E$155,'Cashflow Projection'!$D$121:$D$155,Sales!C285)=1,SUMIFS('Cashflow Projection'!$C$121:$C$155,'Cashflow Projection'!$D$121:$D$155,Sales!C285),+Sales!H285)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Projection'!$E$121:$E$155,'Cashflow Projection'!$D$121:$D$155,Sales!C286)=1),0,SUMIFS('Cashflow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45588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Projection'!$E$121:$E$155,'Cashflow Projection'!$D$121:$D$155,Sales!C286)&lt;&gt;0,TRUE,FALSE)</f>
        <v/>
      </c>
      <c r="U286" s="4" t="n">
        <v>45626</v>
      </c>
      <c r="V286" s="10" t="n">
        <v>284828.4061643833</v>
      </c>
      <c r="W286" s="11">
        <f>IF(SUMIFS('Cashflow Projection'!$E$121:$E$155,'Cashflow Projection'!$D$121:$D$155,Sales!C286)=1,SUMIFS('Cashflow Projection'!$C$121:$C$155,'Cashflow Projection'!$D$121:$D$155,Sales!C286),+Sales!H286)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Projection'!$E$121:$E$155,'Cashflow Projection'!$D$121:$D$155,Sales!C287)=1),0,SUMIFS('Cashflow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1704400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Projection'!$E$121:$E$155,'Cashflow Projection'!$D$121:$D$155,Sales!C287)&lt;&gt;0,TRUE,FALSE)</f>
        <v/>
      </c>
      <c r="U287" s="4" t="n">
        <v>45565</v>
      </c>
      <c r="V287" s="10" t="n">
        <v>267165.4577508902</v>
      </c>
      <c r="W287" s="11">
        <f>IF(SUMIFS('Cashflow Projection'!$E$121:$E$155,'Cashflow Projection'!$D$121:$D$155,Sales!C287)=1,SUMIFS('Cashflow Projection'!$C$121:$C$155,'Cashflow Projection'!$D$121:$D$155,Sales!C287),+Sales!H287)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1</v>
      </c>
      <c r="E288" s="3" t="b">
        <v>0</v>
      </c>
      <c r="F288" s="3">
        <f>IF(OR(Z288=TRUE,SUMIFS('Cashflow Projection'!$E$121:$E$155,'Cashflow Projection'!$D$121:$D$155,Sales!C288)=1),0,SUMIFS('Cashflow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1759900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Projection'!$E$121:$E$155,'Cashflow Projection'!$D$121:$D$155,Sales!C288)&lt;&gt;0,TRUE,FALSE)</f>
        <v/>
      </c>
      <c r="U288" s="4" t="n">
        <v>45747</v>
      </c>
      <c r="V288" s="10" t="n">
        <v>0</v>
      </c>
      <c r="W288" s="11">
        <f>IF(SUMIFS('Cashflow Projection'!$E$121:$E$155,'Cashflow Projection'!$D$121:$D$155,Sales!C288)=1,SUMIFS('Cashflow Projection'!$C$121:$C$155,'Cashflow Projection'!$D$121:$D$155,Sales!C288),+Sales!H288)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Projection'!$E$121:$E$155,'Cashflow Projection'!$D$121:$D$155,Sales!C289)=1),0,SUMIFS('Cashflow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45532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Projection'!$E$121:$E$155,'Cashflow Projection'!$D$121:$D$155,Sales!C289)&lt;&gt;0,TRUE,FALSE)</f>
        <v/>
      </c>
      <c r="U289" s="4" t="n">
        <v>45565</v>
      </c>
      <c r="V289" s="10" t="n">
        <v>165231.0096150683</v>
      </c>
      <c r="W289" s="11">
        <f>IF(SUMIFS('Cashflow Projection'!$E$121:$E$155,'Cashflow Projection'!$D$121:$D$155,Sales!C289)=1,SUMIFS('Cashflow Projection'!$C$121:$C$155,'Cashflow Projection'!$D$121:$D$155,Sales!C289),+Sales!H289)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Projection'!$E$121:$E$155,'Cashflow Projection'!$D$121:$D$155,Sales!C290)=1),0,SUMIFS('Cashflow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45516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Projection'!$E$121:$E$155,'Cashflow Projection'!$D$121:$D$155,Sales!C290)&lt;&gt;0,TRUE,FALSE)</f>
        <v/>
      </c>
      <c r="U290" s="4" t="n">
        <v>45565</v>
      </c>
      <c r="V290" s="10" t="n">
        <v>215627.7212328764</v>
      </c>
      <c r="W290" s="11">
        <f>IF(SUMIFS('Cashflow Projection'!$E$121:$E$155,'Cashflow Projection'!$D$121:$D$155,Sales!C290)=1,SUMIFS('Cashflow Projection'!$C$121:$C$155,'Cashflow Projection'!$D$121:$D$155,Sales!C290),+Sales!H290)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161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SUBTOTAL(9,F5:F21617)</f>
        <v/>
      </c>
      <c r="G2" s="1">
        <f>SUBTOTAL(9,G5:G21617)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Cape Projects Construction (Pty) Ltd</t>
        </is>
      </c>
      <c r="B6312" s="4" t="n">
        <v>45412</v>
      </c>
      <c r="C6312" s="3" t="inlineStr">
        <is>
          <t>Revenue</t>
        </is>
      </c>
      <c r="D6312" s="3" t="inlineStr">
        <is>
          <t>1050/034</t>
        </is>
      </c>
      <c r="E6312" s="3" t="inlineStr">
        <is>
          <t>Accounting fees Endulini</t>
        </is>
      </c>
      <c r="F6312" s="3" t="n">
        <v>-1000000</v>
      </c>
      <c r="G6312" s="3" t="n">
        <v>-1000000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1111/000</t>
        </is>
      </c>
      <c r="E6313" s="3" t="inlineStr">
        <is>
          <t>OMH - Accounting Management fees</t>
        </is>
      </c>
      <c r="F6313" s="3" t="n">
        <v>0</v>
      </c>
      <c r="G6313" s="3" t="n">
        <v>-434782.61</v>
      </c>
    </row>
    <row r="6314">
      <c r="A6314" s="3" t="inlineStr">
        <is>
          <t>Heron View (Pty) Ltd</t>
        </is>
      </c>
      <c r="B6314" s="4" t="n">
        <v>45412</v>
      </c>
      <c r="C6314" s="3" t="inlineStr">
        <is>
          <t>Revenue</t>
        </is>
      </c>
      <c r="D6314" s="3" t="inlineStr">
        <is>
          <t>1111/001</t>
        </is>
      </c>
      <c r="E6314" s="3" t="inlineStr">
        <is>
          <t>CPC - Accounting Management Fee</t>
        </is>
      </c>
      <c r="F6314" s="3" t="n">
        <v>0</v>
      </c>
      <c r="G6314" s="3" t="n">
        <v>-869565.22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1500/002</t>
        </is>
      </c>
      <c r="E6315" s="3" t="inlineStr">
        <is>
          <t>Rental Income</t>
        </is>
      </c>
      <c r="F6315" s="3" t="n">
        <v>-152081.3</v>
      </c>
      <c r="G6315" s="3" t="n">
        <v>-201839.6</v>
      </c>
    </row>
    <row r="6316">
      <c r="A6316" s="3" t="inlineStr">
        <is>
          <t>Heron Fields (Pty) Ltd</t>
        </is>
      </c>
      <c r="B6316" s="4" t="n">
        <v>45412</v>
      </c>
      <c r="C6316" s="3" t="inlineStr">
        <is>
          <t>Revenue</t>
        </is>
      </c>
      <c r="D6316" s="3" t="inlineStr">
        <is>
          <t>1600/100</t>
        </is>
      </c>
      <c r="E6316" s="3" t="inlineStr">
        <is>
          <t>Rental Income - Payprop ABSA</t>
        </is>
      </c>
      <c r="F6316" s="3" t="n">
        <v>-34027.44</v>
      </c>
      <c r="G6316" s="3" t="n">
        <v>-34027.44</v>
      </c>
    </row>
    <row r="6317">
      <c r="A6317" s="3" t="inlineStr">
        <is>
          <t>Heron View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2000/030</t>
        </is>
      </c>
      <c r="E6317" s="3" t="inlineStr">
        <is>
          <t>COS - HV COCT Rates clearance</t>
        </is>
      </c>
      <c r="F6317" s="3" t="n">
        <v>8072.94</v>
      </c>
      <c r="G6317" s="3" t="n">
        <v>13214.11</v>
      </c>
    </row>
    <row r="6318">
      <c r="A6318" s="3" t="inlineStr">
        <is>
          <t>Heron Fields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38341.94</v>
      </c>
      <c r="G6318" s="3" t="n">
        <v>38341.94</v>
      </c>
    </row>
    <row r="6319">
      <c r="A6319" s="3" t="inlineStr">
        <is>
          <t>Heron View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2000/040</t>
        </is>
      </c>
      <c r="E6319" s="3" t="inlineStr">
        <is>
          <t>COS - Legal Fees</t>
        </is>
      </c>
      <c r="F6319" s="3" t="n">
        <v>19604.25</v>
      </c>
      <c r="G6319" s="3" t="n">
        <v>97588.82000000001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2000/050</t>
        </is>
      </c>
      <c r="E6320" s="3" t="inlineStr">
        <is>
          <t>COS - Rates clearance</t>
        </is>
      </c>
      <c r="F6320" s="3" t="n">
        <v>0</v>
      </c>
      <c r="G6320" s="3" t="n">
        <v>8386.200000000001</v>
      </c>
    </row>
    <row r="6321">
      <c r="A6321" s="3" t="inlineStr">
        <is>
          <t>Heron Fields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HF Units</t>
        </is>
      </c>
      <c r="F6321" s="3" t="n">
        <v>65213.04</v>
      </c>
      <c r="G6321" s="3" t="n">
        <v>65213.04</v>
      </c>
    </row>
    <row r="6322">
      <c r="A6322" s="3" t="inlineStr">
        <is>
          <t>Heron View (Pty) Ltd</t>
        </is>
      </c>
      <c r="B6322" s="4" t="n">
        <v>45412</v>
      </c>
      <c r="C6322" s="3" t="inlineStr">
        <is>
          <t>Expenses</t>
        </is>
      </c>
      <c r="D6322" s="3" t="inlineStr">
        <is>
          <t>2000/070</t>
        </is>
      </c>
      <c r="E6322" s="3" t="inlineStr">
        <is>
          <t>COS - Commission HV Units</t>
        </is>
      </c>
      <c r="F6322" s="3" t="n">
        <v>65647.83</v>
      </c>
      <c r="G6322" s="3" t="n">
        <v>205639.14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2006/000</t>
        </is>
      </c>
      <c r="E6323" s="3" t="inlineStr">
        <is>
          <t>COS - Endulini Construction</t>
        </is>
      </c>
      <c r="F6323" s="3" t="n">
        <v>16685.25</v>
      </c>
      <c r="G6323" s="3" t="n">
        <v>19685.25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2006/450</t>
        </is>
      </c>
      <c r="E6324" s="3" t="inlineStr">
        <is>
          <t>COS - Endulini - Computer expenses</t>
        </is>
      </c>
      <c r="F6324" s="3" t="n">
        <v>219.96</v>
      </c>
      <c r="G6324" s="3" t="n">
        <v>219.96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2007/000</t>
        </is>
      </c>
      <c r="E6325" s="3" t="inlineStr">
        <is>
          <t>COS - Repairs &amp; Maintenance - SW Southwark</t>
        </is>
      </c>
      <c r="F6325" s="3" t="n">
        <v>0</v>
      </c>
      <c r="G6325" s="3" t="n">
        <v>8355.959999999999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2011/500</t>
        </is>
      </c>
      <c r="E6326" s="3" t="inlineStr">
        <is>
          <t>COS - Heron Fields - Construction</t>
        </is>
      </c>
      <c r="F6326" s="3" t="n">
        <v>2489.57</v>
      </c>
      <c r="G6326" s="3" t="n">
        <v>9323.620000000001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2011/600</t>
        </is>
      </c>
      <c r="E6327" s="3" t="inlineStr">
        <is>
          <t>COS - Heron Fields - P &amp; G</t>
        </is>
      </c>
      <c r="F6327" s="3" t="n">
        <v>543.04</v>
      </c>
      <c r="G6327" s="3" t="n">
        <v>923.47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2011/900</t>
        </is>
      </c>
      <c r="E6328" s="3" t="inlineStr">
        <is>
          <t>COS - Heron - Internet</t>
        </is>
      </c>
      <c r="F6328" s="3" t="n">
        <v>1849.57</v>
      </c>
      <c r="G6328" s="3" t="n">
        <v>3699.14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2012/001</t>
        </is>
      </c>
      <c r="E6329" s="3" t="inlineStr">
        <is>
          <t>COS - Heron View - Printing &amp; Stationary</t>
        </is>
      </c>
      <c r="F6329" s="3" t="n">
        <v>116.5</v>
      </c>
      <c r="G6329" s="3" t="n">
        <v>116.5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2012/002</t>
        </is>
      </c>
      <c r="E6330" s="3" t="inlineStr">
        <is>
          <t>COS - Heron View - Construction</t>
        </is>
      </c>
      <c r="F6330" s="3" t="n">
        <v>5117121.68</v>
      </c>
      <c r="G6330" s="3" t="n">
        <v>11009558.47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2012/003</t>
        </is>
      </c>
      <c r="E6331" s="3" t="inlineStr">
        <is>
          <t>COS - Heron View - P&amp;G</t>
        </is>
      </c>
      <c r="F6331" s="3" t="n">
        <v>673.45</v>
      </c>
      <c r="G6331" s="3" t="n">
        <v>12272.2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Expenses</t>
        </is>
      </c>
      <c r="D6332" s="3" t="inlineStr">
        <is>
          <t>2111/001</t>
        </is>
      </c>
      <c r="E6332" s="3" t="inlineStr">
        <is>
          <t>Heron Project - Accounting Management Fee</t>
        </is>
      </c>
      <c r="F6332" s="3" t="n">
        <v>0</v>
      </c>
      <c r="G6332" s="3" t="n">
        <v>869565.22</v>
      </c>
    </row>
    <row r="6333">
      <c r="A6333" s="3" t="inlineStr">
        <is>
          <t>Cape Projects Construction (Pty) Ltd</t>
        </is>
      </c>
      <c r="B6333" s="4" t="n">
        <v>45412</v>
      </c>
      <c r="C6333" s="3" t="inlineStr">
        <is>
          <t>Revenue</t>
        </is>
      </c>
      <c r="D6333" s="3" t="inlineStr">
        <is>
          <t>2750/000</t>
        </is>
      </c>
      <c r="E6333" s="3" t="inlineStr">
        <is>
          <t>Interest Received - FNB</t>
        </is>
      </c>
      <c r="F6333" s="3" t="n">
        <v>-81.98</v>
      </c>
      <c r="G6333" s="3" t="n">
        <v>-148.04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Revenue</t>
        </is>
      </c>
      <c r="D6334" s="3" t="inlineStr">
        <is>
          <t>2755/001</t>
        </is>
      </c>
      <c r="E6334" s="3" t="inlineStr">
        <is>
          <t>Interest Received - Momentum</t>
        </is>
      </c>
      <c r="F6334" s="3" t="n">
        <v>-34734.9</v>
      </c>
      <c r="G6334" s="3" t="n">
        <v>-104357.52</v>
      </c>
    </row>
    <row r="6335">
      <c r="A6335" s="3" t="inlineStr">
        <is>
          <t>Heron Fields (Pty) Ltd</t>
        </is>
      </c>
      <c r="B6335" s="4" t="n">
        <v>45412</v>
      </c>
      <c r="C6335" s="3" t="inlineStr">
        <is>
          <t>Expenses</t>
        </is>
      </c>
      <c r="D6335" s="3" t="inlineStr">
        <is>
          <t>3000/000</t>
        </is>
      </c>
      <c r="E6335" s="3" t="inlineStr">
        <is>
          <t>Accounting Fees</t>
        </is>
      </c>
      <c r="F6335" s="3" t="n">
        <v>580</v>
      </c>
      <c r="G6335" s="3" t="n">
        <v>580</v>
      </c>
    </row>
    <row r="6336">
      <c r="A6336" s="3" t="inlineStr">
        <is>
          <t>Cape Projects Construction (Pty) Ltd</t>
        </is>
      </c>
      <c r="B6336" s="4" t="n">
        <v>45412</v>
      </c>
      <c r="C6336" s="3" t="inlineStr">
        <is>
          <t>Expenses</t>
        </is>
      </c>
      <c r="D6336" s="3" t="inlineStr">
        <is>
          <t>3001/000</t>
        </is>
      </c>
      <c r="E6336" s="3" t="inlineStr">
        <is>
          <t>Accounting Fees - Other</t>
        </is>
      </c>
      <c r="F6336" s="3" t="n">
        <v>580</v>
      </c>
      <c r="G6336" s="3" t="n">
        <v>580</v>
      </c>
    </row>
    <row r="6337">
      <c r="A6337" s="3" t="inlineStr">
        <is>
          <t>Heron Fields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500</v>
      </c>
      <c r="G6337" s="3" t="n">
        <v>2013.96</v>
      </c>
    </row>
    <row r="6338">
      <c r="A6338" s="3" t="inlineStr">
        <is>
          <t>Heron View (Pty) Ltd</t>
        </is>
      </c>
      <c r="B6338" s="4" t="n">
        <v>45412</v>
      </c>
      <c r="C6338" s="3" t="inlineStr">
        <is>
          <t>Expenses</t>
        </is>
      </c>
      <c r="D6338" s="3" t="inlineStr">
        <is>
          <t>3050/000</t>
        </is>
      </c>
      <c r="E6338" s="3" t="inlineStr">
        <is>
          <t>Advertising _AND_ Promotions</t>
        </is>
      </c>
      <c r="F6338" s="3" t="n">
        <v>2700</v>
      </c>
      <c r="G6338" s="3" t="n">
        <v>5000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3050/450</t>
        </is>
      </c>
      <c r="E6339" s="3" t="inlineStr">
        <is>
          <t>Advertising - Other</t>
        </is>
      </c>
      <c r="F6339" s="3" t="n">
        <v>0</v>
      </c>
      <c r="G6339" s="3" t="n">
        <v>150</v>
      </c>
    </row>
    <row r="6340">
      <c r="A6340" s="3" t="inlineStr">
        <is>
          <t>Cape Projects Construction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2152.12</v>
      </c>
      <c r="G6340" s="3" t="n">
        <v>4075.27</v>
      </c>
    </row>
    <row r="6341">
      <c r="A6341" s="3" t="inlineStr">
        <is>
          <t>Heron Fields (Pty) Ltd</t>
        </is>
      </c>
      <c r="B6341" s="4" t="n">
        <v>45412</v>
      </c>
      <c r="C6341" s="3" t="inlineStr">
        <is>
          <t>Expenses</t>
        </is>
      </c>
      <c r="D6341" s="3" t="inlineStr">
        <is>
          <t>3200/000</t>
        </is>
      </c>
      <c r="E6341" s="3" t="inlineStr">
        <is>
          <t>Bank Charges</t>
        </is>
      </c>
      <c r="F6341" s="3" t="n">
        <v>432.96</v>
      </c>
      <c r="G6341" s="3" t="n">
        <v>832.76</v>
      </c>
    </row>
    <row r="6342">
      <c r="A6342" s="3" t="inlineStr">
        <is>
          <t>Cape Projects Construction (Pty) Ltd</t>
        </is>
      </c>
      <c r="B6342" s="4" t="n">
        <v>45412</v>
      </c>
      <c r="C6342" s="3" t="inlineStr">
        <is>
          <t>Expenses</t>
        </is>
      </c>
      <c r="D6342" s="3" t="inlineStr">
        <is>
          <t>3300/100</t>
        </is>
      </c>
      <c r="E6342" s="3" t="inlineStr">
        <is>
          <t>Computer Exp - IT, Internet/Hosting Fee</t>
        </is>
      </c>
      <c r="F6342" s="3" t="n">
        <v>3725</v>
      </c>
      <c r="G6342" s="3" t="n">
        <v>7450</v>
      </c>
    </row>
    <row r="6343">
      <c r="A6343" s="3" t="inlineStr">
        <is>
          <t>Heron Fields (Pty) Ltd</t>
        </is>
      </c>
      <c r="B6343" s="4" t="n">
        <v>45412</v>
      </c>
      <c r="C6343" s="3" t="inlineStr">
        <is>
          <t>Expenses</t>
        </is>
      </c>
      <c r="D6343" s="3" t="inlineStr">
        <is>
          <t>3350/100</t>
        </is>
      </c>
      <c r="E6343" s="3" t="inlineStr">
        <is>
          <t>Consulting Fees - Admin and Finance</t>
        </is>
      </c>
      <c r="F6343" s="3" t="n">
        <v>126260.32</v>
      </c>
      <c r="G6343" s="3" t="n">
        <v>250445.64</v>
      </c>
    </row>
    <row r="6344">
      <c r="A6344" s="3" t="inlineStr">
        <is>
          <t>Cape Projects Construction (Pty) Ltd</t>
        </is>
      </c>
      <c r="B6344" s="4" t="n">
        <v>45412</v>
      </c>
      <c r="C6344" s="3" t="inlineStr">
        <is>
          <t>Expenses</t>
        </is>
      </c>
      <c r="D6344" s="3" t="inlineStr">
        <is>
          <t>3350/300</t>
        </is>
      </c>
      <c r="E6344" s="3" t="inlineStr">
        <is>
          <t>Consulting Fees - Admin and Finance</t>
        </is>
      </c>
      <c r="F6344" s="3" t="n">
        <v>132436.08</v>
      </c>
      <c r="G6344" s="3" t="n">
        <v>264442.16</v>
      </c>
    </row>
    <row r="6345">
      <c r="A6345" s="3" t="inlineStr">
        <is>
          <t>Heron Fields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4200</v>
      </c>
      <c r="G6345" s="3" t="n">
        <v>8400</v>
      </c>
    </row>
    <row r="6346">
      <c r="A6346" s="3" t="inlineStr">
        <is>
          <t>Heron View (Pty) Ltd</t>
        </is>
      </c>
      <c r="B6346" s="4" t="n">
        <v>45412</v>
      </c>
      <c r="C6346" s="3" t="inlineStr">
        <is>
          <t>Expenses</t>
        </is>
      </c>
      <c r="D6346" s="3" t="inlineStr">
        <is>
          <t>3351/000</t>
        </is>
      </c>
      <c r="E6346" s="3" t="inlineStr">
        <is>
          <t>Consulting fees - Trustee</t>
        </is>
      </c>
      <c r="F6346" s="3" t="n">
        <v>12750</v>
      </c>
      <c r="G6346" s="3" t="n">
        <v>25500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3450/001</t>
        </is>
      </c>
      <c r="E6347" s="3" t="inlineStr">
        <is>
          <t>Depreciation - Computer Equipment</t>
        </is>
      </c>
      <c r="F6347" s="3" t="n">
        <v>4719.63</v>
      </c>
      <c r="G6347" s="3" t="n">
        <v>10120.99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3450/002</t>
        </is>
      </c>
      <c r="E6348" s="3" t="inlineStr">
        <is>
          <t>Depreciation - Generator Fixed Asset</t>
        </is>
      </c>
      <c r="F6348" s="3" t="n">
        <v>1188.7</v>
      </c>
      <c r="G6348" s="3" t="n">
        <v>2538.51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3450/003</t>
        </is>
      </c>
      <c r="E6349" s="3" t="inlineStr">
        <is>
          <t>Depreciation - Motor vehicle</t>
        </is>
      </c>
      <c r="F6349" s="3" t="n">
        <v>0</v>
      </c>
      <c r="G6349" s="3" t="n">
        <v>1</v>
      </c>
    </row>
    <row r="6350">
      <c r="A6350" s="3" t="inlineStr">
        <is>
          <t>Cape Projects Construction (Pty) Ltd</t>
        </is>
      </c>
      <c r="B6350" s="4" t="n">
        <v>45412</v>
      </c>
      <c r="C6350" s="3" t="inlineStr">
        <is>
          <t>Expenses</t>
        </is>
      </c>
      <c r="D6350" s="3" t="inlineStr">
        <is>
          <t>3450/030</t>
        </is>
      </c>
      <c r="E6350" s="3" t="inlineStr">
        <is>
          <t>Depreciation - Furniture and Fittings</t>
        </is>
      </c>
      <c r="F6350" s="3" t="n">
        <v>547.67</v>
      </c>
      <c r="G6350" s="3" t="n">
        <v>1115.87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3640/000</t>
        </is>
      </c>
      <c r="E6351" s="3" t="inlineStr">
        <is>
          <t>COCT: Developers Rates &amp; Refuse Acc: 236356811</t>
        </is>
      </c>
      <c r="F6351" s="3" t="n">
        <v>1320.35</v>
      </c>
      <c r="G6351" s="3" t="n">
        <v>125588.71</v>
      </c>
    </row>
    <row r="6352">
      <c r="A6352" s="3" t="inlineStr">
        <is>
          <t>Heron Fields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CoCT - Electricity</t>
        </is>
      </c>
      <c r="F6352" s="3" t="n">
        <v>-1093.19</v>
      </c>
      <c r="G6352" s="3" t="n">
        <v>108074.29</v>
      </c>
    </row>
    <row r="6353">
      <c r="A6353" s="3" t="inlineStr">
        <is>
          <t>Cape Projects Construction (Pty) Ltd</t>
        </is>
      </c>
      <c r="B6353" s="4" t="n">
        <v>45412</v>
      </c>
      <c r="C6353" s="3" t="inlineStr">
        <is>
          <t>Expenses</t>
        </is>
      </c>
      <c r="D6353" s="3" t="inlineStr">
        <is>
          <t>3650/000</t>
        </is>
      </c>
      <c r="E6353" s="3" t="inlineStr">
        <is>
          <t>Electricity _AND_ Water</t>
        </is>
      </c>
      <c r="F6353" s="3" t="n">
        <v>6158.43</v>
      </c>
      <c r="G6353" s="3" t="n">
        <v>6158.43</v>
      </c>
    </row>
    <row r="6354">
      <c r="A6354" s="3" t="inlineStr">
        <is>
          <t>Heron Fields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CoCT - Water</t>
        </is>
      </c>
      <c r="F6354" s="3" t="n">
        <v>1093.19</v>
      </c>
      <c r="G6354" s="3" t="n">
        <v>4577.68</v>
      </c>
    </row>
    <row r="6355">
      <c r="A6355" s="3" t="inlineStr">
        <is>
          <t>Heron View (Pty) Ltd</t>
        </is>
      </c>
      <c r="B6355" s="4" t="n">
        <v>45412</v>
      </c>
      <c r="C6355" s="3" t="inlineStr">
        <is>
          <t>Expenses</t>
        </is>
      </c>
      <c r="D6355" s="3" t="inlineStr">
        <is>
          <t>3660/000</t>
        </is>
      </c>
      <c r="E6355" s="3" t="inlineStr">
        <is>
          <t>Water</t>
        </is>
      </c>
      <c r="F6355" s="3" t="n">
        <v>-0.01</v>
      </c>
      <c r="G6355" s="3" t="n">
        <v>75.69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3800/000</t>
        </is>
      </c>
      <c r="E6356" s="3" t="inlineStr">
        <is>
          <t>General Expenses</t>
        </is>
      </c>
      <c r="F6356" s="3" t="n">
        <v>191.3</v>
      </c>
      <c r="G6356" s="3" t="n">
        <v>191.3</v>
      </c>
    </row>
    <row r="6357">
      <c r="A6357" s="3" t="inlineStr">
        <is>
          <t>Cape Projects Construction (Pty) Ltd</t>
        </is>
      </c>
      <c r="B6357" s="4" t="n">
        <v>45412</v>
      </c>
      <c r="C6357" s="3" t="inlineStr">
        <is>
          <t>Expenses</t>
        </is>
      </c>
      <c r="D6357" s="3" t="inlineStr">
        <is>
          <t>3850/001</t>
        </is>
      </c>
      <c r="E6357" s="3" t="inlineStr">
        <is>
          <t>Insurance - Santam</t>
        </is>
      </c>
      <c r="F6357" s="3" t="n">
        <v>5836.72</v>
      </c>
      <c r="G6357" s="3" t="n">
        <v>18893.08</v>
      </c>
    </row>
    <row r="6358">
      <c r="A6358" s="3" t="inlineStr">
        <is>
          <t>Heron Fields (Pty) Ltd</t>
        </is>
      </c>
      <c r="B6358" s="4" t="n">
        <v>45412</v>
      </c>
      <c r="C6358" s="3" t="inlineStr">
        <is>
          <t>Expenses</t>
        </is>
      </c>
      <c r="D6358" s="3" t="inlineStr">
        <is>
          <t>3900/000</t>
        </is>
      </c>
      <c r="E6358" s="3" t="inlineStr">
        <is>
          <t>Interest Paid</t>
        </is>
      </c>
      <c r="F6358" s="3" t="n">
        <v>0</v>
      </c>
      <c r="G6358" s="3" t="n">
        <v>5281.4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3900/120</t>
        </is>
      </c>
      <c r="E6359" s="3" t="inlineStr">
        <is>
          <t>Interest Paid - Investors @ 7%</t>
        </is>
      </c>
      <c r="F6359" s="3" t="n">
        <v>0</v>
      </c>
      <c r="G6359" s="3" t="n">
        <v>575.35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3900/126</t>
        </is>
      </c>
      <c r="E6360" s="3" t="inlineStr">
        <is>
          <t>Interest Paid - Investors @ 7.5%</t>
        </is>
      </c>
      <c r="F6360" s="3" t="n">
        <v>0</v>
      </c>
      <c r="G6360" s="3" t="n">
        <v>6267.13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3900/230</t>
        </is>
      </c>
      <c r="E6361" s="3" t="inlineStr">
        <is>
          <t>Interest Paid - Investors @ 18%</t>
        </is>
      </c>
      <c r="F6361" s="3" t="n">
        <v>0</v>
      </c>
      <c r="G6361" s="3" t="n">
        <v>308712.32</v>
      </c>
    </row>
    <row r="6362">
      <c r="A6362" s="3" t="inlineStr">
        <is>
          <t>Heron View (Pty) Ltd</t>
        </is>
      </c>
      <c r="B6362" s="4" t="n">
        <v>45412</v>
      </c>
      <c r="C6362" s="3" t="inlineStr">
        <is>
          <t>Expenses</t>
        </is>
      </c>
      <c r="D6362" s="3" t="inlineStr">
        <is>
          <t>4050/000</t>
        </is>
      </c>
      <c r="E6362" s="3" t="inlineStr">
        <is>
          <t>Levies</t>
        </is>
      </c>
      <c r="F6362" s="3" t="n">
        <v>4158.39</v>
      </c>
      <c r="G6362" s="3" t="n">
        <v>10797.32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4050/100</t>
        </is>
      </c>
      <c r="E6363" s="3" t="inlineStr">
        <is>
          <t>Developers Levies</t>
        </is>
      </c>
      <c r="F6363" s="3" t="n">
        <v>0</v>
      </c>
      <c r="G6363" s="3" t="n">
        <v>-129865.72</v>
      </c>
    </row>
    <row r="6364">
      <c r="A6364" s="3" t="inlineStr">
        <is>
          <t>Heron Fields (Pty) Ltd</t>
        </is>
      </c>
      <c r="B6364" s="4" t="n">
        <v>45412</v>
      </c>
      <c r="C6364" s="3" t="inlineStr">
        <is>
          <t>Expenses</t>
        </is>
      </c>
      <c r="D6364" s="3" t="inlineStr">
        <is>
          <t>4050/200</t>
        </is>
      </c>
      <c r="E6364" s="3" t="inlineStr">
        <is>
          <t>Levies - Amari</t>
        </is>
      </c>
      <c r="F6364" s="3" t="n">
        <v>6060.21</v>
      </c>
      <c r="G6364" s="3" t="n">
        <v>21701.3</v>
      </c>
    </row>
    <row r="6365">
      <c r="A6365" s="3" t="inlineStr">
        <is>
          <t>Heron View (Pty) Ltd</t>
        </is>
      </c>
      <c r="B6365" s="4" t="n">
        <v>45412</v>
      </c>
      <c r="C6365" s="3" t="inlineStr">
        <is>
          <t>Expenses</t>
        </is>
      </c>
      <c r="D6365" s="3" t="inlineStr">
        <is>
          <t>4060/000</t>
        </is>
      </c>
      <c r="E6365" s="3" t="inlineStr">
        <is>
          <t>Levies - Developer</t>
        </is>
      </c>
      <c r="F6365" s="3" t="n">
        <v>0</v>
      </c>
      <c r="G6365" s="3" t="n">
        <v>-101864.75</v>
      </c>
    </row>
    <row r="6366">
      <c r="A6366" s="3" t="inlineStr">
        <is>
          <t>Heron Fields (Pty) Ltd</t>
        </is>
      </c>
      <c r="B6366" s="4" t="n">
        <v>45412</v>
      </c>
      <c r="C6366" s="3" t="inlineStr">
        <is>
          <t>Expenses</t>
        </is>
      </c>
      <c r="D6366" s="3" t="inlineStr">
        <is>
          <t>4100/001</t>
        </is>
      </c>
      <c r="E6366" s="3" t="inlineStr">
        <is>
          <t>Momentum Admin Fee</t>
        </is>
      </c>
      <c r="F6366" s="3" t="n">
        <v>2086.06</v>
      </c>
      <c r="G6366" s="3" t="n">
        <v>7227.08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4150/010</t>
        </is>
      </c>
      <c r="E6367" s="3" t="inlineStr">
        <is>
          <t>Motor Vehicle - Petrol _AND_ Oil</t>
        </is>
      </c>
      <c r="F6367" s="3" t="n">
        <v>200</v>
      </c>
      <c r="G6367" s="3" t="n">
        <v>5208.46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4200/000</t>
        </is>
      </c>
      <c r="E6368" s="3" t="inlineStr">
        <is>
          <t>Printing _AND_ Stationery</t>
        </is>
      </c>
      <c r="F6368" s="3" t="n">
        <v>2232.92</v>
      </c>
      <c r="G6368" s="3" t="n">
        <v>4971.8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4201/000</t>
        </is>
      </c>
      <c r="E6369" s="3" t="inlineStr">
        <is>
          <t>Printing - Printer rental</t>
        </is>
      </c>
      <c r="F6369" s="3" t="n">
        <v>2409.2</v>
      </c>
      <c r="G6369" s="3" t="n">
        <v>3915.67</v>
      </c>
    </row>
    <row r="6370">
      <c r="A6370" s="3" t="inlineStr">
        <is>
          <t>Cape Projects Construction (Pty) Ltd</t>
        </is>
      </c>
      <c r="B6370" s="4" t="n">
        <v>45412</v>
      </c>
      <c r="C6370" s="3" t="inlineStr">
        <is>
          <t>Expenses</t>
        </is>
      </c>
      <c r="D6370" s="3" t="inlineStr">
        <is>
          <t>4300/000</t>
        </is>
      </c>
      <c r="E6370" s="3" t="inlineStr">
        <is>
          <t>Rent Paid</t>
        </is>
      </c>
      <c r="F6370" s="3" t="n">
        <v>31820</v>
      </c>
      <c r="G6370" s="3" t="n">
        <v>74001.42999999999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4310/000</t>
        </is>
      </c>
      <c r="E6371" s="3" t="inlineStr">
        <is>
          <t>Rates</t>
        </is>
      </c>
      <c r="F6371" s="3" t="n">
        <v>989.75</v>
      </c>
      <c r="G6371" s="3" t="n">
        <v>1979.5</v>
      </c>
    </row>
    <row r="6372">
      <c r="A6372" s="3" t="inlineStr">
        <is>
          <t>Cape Projects Construction (Pty) Ltd</t>
        </is>
      </c>
      <c r="B6372" s="4" t="n">
        <v>45412</v>
      </c>
      <c r="C6372" s="3" t="inlineStr">
        <is>
          <t>Expenses</t>
        </is>
      </c>
      <c r="D6372" s="3" t="inlineStr">
        <is>
          <t>4350/000</t>
        </is>
      </c>
      <c r="E6372" s="3" t="inlineStr">
        <is>
          <t>Repairs _AND_ Maintenance</t>
        </is>
      </c>
      <c r="F6372" s="3" t="n">
        <v>3919.34</v>
      </c>
      <c r="G6372" s="3" t="n">
        <v>8361.940000000001</v>
      </c>
    </row>
    <row r="6373">
      <c r="A6373" s="3" t="inlineStr">
        <is>
          <t>Heron View (Pty) Ltd</t>
        </is>
      </c>
      <c r="B6373" s="4" t="n">
        <v>45412</v>
      </c>
      <c r="C6373" s="3" t="inlineStr">
        <is>
          <t>Expenses</t>
        </is>
      </c>
      <c r="D6373" s="3" t="inlineStr">
        <is>
          <t>4350/000</t>
        </is>
      </c>
      <c r="E6373" s="3" t="inlineStr">
        <is>
          <t>Repairs _AND_ Maintenance</t>
        </is>
      </c>
      <c r="F6373" s="3" t="n">
        <v>2815.04</v>
      </c>
      <c r="G6373" s="3" t="n">
        <v>2815.04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4400/000</t>
        </is>
      </c>
      <c r="E6374" s="3" t="inlineStr">
        <is>
          <t>Salaries _AND_ Wages</t>
        </is>
      </c>
      <c r="F6374" s="3" t="n">
        <v>378433.62</v>
      </c>
      <c r="G6374" s="3" t="n">
        <v>771426.33</v>
      </c>
    </row>
    <row r="6375">
      <c r="A6375" s="3" t="inlineStr">
        <is>
          <t>Heron Fields (Pty) Ltd</t>
        </is>
      </c>
      <c r="B6375" s="4" t="n">
        <v>45412</v>
      </c>
      <c r="C6375" s="3" t="inlineStr">
        <is>
          <t>Expenses</t>
        </is>
      </c>
      <c r="D6375" s="3" t="inlineStr">
        <is>
          <t>4420/001</t>
        </is>
      </c>
      <c r="E6375" s="3" t="inlineStr">
        <is>
          <t>Security - ADT</t>
        </is>
      </c>
      <c r="F6375" s="3" t="n">
        <v>0</v>
      </c>
      <c r="G6375" s="3" t="n">
        <v>749.28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4420/100</t>
        </is>
      </c>
      <c r="E6376" s="3" t="inlineStr">
        <is>
          <t>Small Assets - Show Unit O101</t>
        </is>
      </c>
      <c r="F6376" s="3" t="n">
        <v>0</v>
      </c>
      <c r="G6376" s="3" t="n">
        <v>4356.7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4500/000</t>
        </is>
      </c>
      <c r="E6377" s="3" t="inlineStr">
        <is>
          <t>Staff Welfare _AND_ Refreshmts</t>
        </is>
      </c>
      <c r="F6377" s="3" t="n">
        <v>2092.06</v>
      </c>
      <c r="G6377" s="3" t="n">
        <v>2931.24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4550/000</t>
        </is>
      </c>
      <c r="E6378" s="3" t="inlineStr">
        <is>
          <t>Subscriptions / Licenses</t>
        </is>
      </c>
      <c r="F6378" s="3" t="n">
        <v>8625</v>
      </c>
      <c r="G6378" s="3" t="n">
        <v>9775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4550/001</t>
        </is>
      </c>
      <c r="E6379" s="3" t="inlineStr">
        <is>
          <t>Subscriptions &amp; Licenses - Sage payroll</t>
        </is>
      </c>
      <c r="F6379" s="3" t="n">
        <v>3240</v>
      </c>
      <c r="G6379" s="3" t="n">
        <v>3240</v>
      </c>
    </row>
    <row r="6380">
      <c r="A6380" s="3" t="inlineStr">
        <is>
          <t>Cape Projects Construction (Pty) Ltd</t>
        </is>
      </c>
      <c r="B6380" s="4" t="n">
        <v>45412</v>
      </c>
      <c r="C6380" s="3" t="inlineStr">
        <is>
          <t>Expenses</t>
        </is>
      </c>
      <c r="D6380" s="3" t="inlineStr">
        <is>
          <t>4550/003</t>
        </is>
      </c>
      <c r="E6380" s="3" t="inlineStr">
        <is>
          <t>Subscriptions &amp; Licenses - Xero</t>
        </is>
      </c>
      <c r="F6380" s="3" t="n">
        <v>600</v>
      </c>
      <c r="G6380" s="3" t="n">
        <v>1200</v>
      </c>
    </row>
    <row r="6381">
      <c r="A6381" s="3" t="inlineStr">
        <is>
          <t>Cape Projects Construction (Pty) Ltd</t>
        </is>
      </c>
      <c r="B6381" s="4" t="n">
        <v>45412</v>
      </c>
      <c r="C6381" s="3" t="inlineStr">
        <is>
          <t>Expenses</t>
        </is>
      </c>
      <c r="D6381" s="3" t="inlineStr">
        <is>
          <t>4550/004</t>
        </is>
      </c>
      <c r="E6381" s="3" t="inlineStr">
        <is>
          <t>Subscriptions - Smartsheet</t>
        </is>
      </c>
      <c r="F6381" s="3" t="n">
        <v>1089</v>
      </c>
      <c r="G6381" s="3" t="n">
        <v>2178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4550/007</t>
        </is>
      </c>
      <c r="E6382" s="3" t="inlineStr">
        <is>
          <t>Subscription &amp; Licenses - ERS Bio</t>
        </is>
      </c>
      <c r="F6382" s="3" t="n">
        <v>0</v>
      </c>
      <c r="G6382" s="3" t="n">
        <v>718.9299999999999</v>
      </c>
    </row>
    <row r="6383">
      <c r="A6383" s="3" t="inlineStr">
        <is>
          <t>Heron Fields (Pty) Ltd</t>
        </is>
      </c>
      <c r="B6383" s="4" t="n">
        <v>45412</v>
      </c>
      <c r="C6383" s="3" t="inlineStr">
        <is>
          <t>Expenses</t>
        </is>
      </c>
      <c r="D6383" s="3" t="inlineStr">
        <is>
          <t>4550/100</t>
        </is>
      </c>
      <c r="E6383" s="3" t="inlineStr">
        <is>
          <t>Subscriptions - Xero</t>
        </is>
      </c>
      <c r="F6383" s="3" t="n">
        <v>600</v>
      </c>
      <c r="G6383" s="3" t="n">
        <v>1200</v>
      </c>
    </row>
    <row r="6384">
      <c r="A6384" s="3" t="inlineStr">
        <is>
          <t>Heron View (Pty) Ltd</t>
        </is>
      </c>
      <c r="B6384" s="4" t="n">
        <v>45412</v>
      </c>
      <c r="C6384" s="3" t="inlineStr">
        <is>
          <t>Expenses</t>
        </is>
      </c>
      <c r="D6384" s="3" t="inlineStr">
        <is>
          <t>4550/100</t>
        </is>
      </c>
      <c r="E6384" s="3" t="inlineStr">
        <is>
          <t>Subscriptions - Xero</t>
        </is>
      </c>
      <c r="F6384" s="3" t="n">
        <v>600</v>
      </c>
      <c r="G6384" s="3" t="n">
        <v>1200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4600/000</t>
        </is>
      </c>
      <c r="E6385" s="3" t="inlineStr">
        <is>
          <t>Telephone _AND_ Fax</t>
        </is>
      </c>
      <c r="F6385" s="3" t="n">
        <v>3435.07</v>
      </c>
      <c r="G6385" s="3" t="n">
        <v>6716.06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4700/000</t>
        </is>
      </c>
      <c r="E6386" s="3" t="inlineStr">
        <is>
          <t>PAYE Contributions</t>
        </is>
      </c>
      <c r="F6386" s="3" t="n">
        <v>90747.36</v>
      </c>
      <c r="G6386" s="3" t="n">
        <v>182556.26</v>
      </c>
    </row>
    <row r="6387">
      <c r="A6387" s="3" t="inlineStr">
        <is>
          <t>Cape Projects Construction (Pty) Ltd</t>
        </is>
      </c>
      <c r="B6387" s="4" t="n">
        <v>45412</v>
      </c>
      <c r="C6387" s="3" t="inlineStr">
        <is>
          <t>Expenses</t>
        </is>
      </c>
      <c r="D6387" s="3" t="inlineStr">
        <is>
          <t>4720/000</t>
        </is>
      </c>
      <c r="E6387" s="3" t="inlineStr">
        <is>
          <t>SDL Contributions</t>
        </is>
      </c>
      <c r="F6387" s="3" t="n">
        <v>4593.54</v>
      </c>
      <c r="G6387" s="3" t="n">
        <v>9344.92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Expenses</t>
        </is>
      </c>
      <c r="D6388" s="3" t="inlineStr">
        <is>
          <t>4730/000</t>
        </is>
      </c>
      <c r="E6388" s="3" t="inlineStr">
        <is>
          <t>UIF Company Contributions</t>
        </is>
      </c>
      <c r="F6388" s="3" t="n">
        <v>2426.09</v>
      </c>
      <c r="G6388" s="3" t="n">
        <v>5009.96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Expenses</t>
        </is>
      </c>
      <c r="D6389" s="3" t="inlineStr">
        <is>
          <t>4731/000</t>
        </is>
      </c>
      <c r="E6389" s="3" t="inlineStr">
        <is>
          <t>UIF Employee Contribution</t>
        </is>
      </c>
      <c r="F6389" s="3" t="n">
        <v>2426.09</v>
      </c>
      <c r="G6389" s="3" t="n">
        <v>5009.96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5100-000</t>
        </is>
      </c>
      <c r="E6390" s="3" t="inlineStr">
        <is>
          <t>Share Capital</t>
        </is>
      </c>
      <c r="F6390" s="3" t="n">
        <v>0</v>
      </c>
      <c r="G6390" s="3" t="n">
        <v>-100</v>
      </c>
    </row>
    <row r="6391">
      <c r="A6391" s="3" t="inlineStr">
        <is>
          <t>Cape Projects Construction (Pty) Ltd</t>
        </is>
      </c>
      <c r="B6391" s="4" t="n">
        <v>45412</v>
      </c>
      <c r="C6391" s="3" t="inlineStr">
        <is>
          <t>Equity</t>
        </is>
      </c>
      <c r="D6391" s="3" t="inlineStr">
        <is>
          <t>5100/000</t>
        </is>
      </c>
      <c r="E6391" s="3" t="inlineStr">
        <is>
          <t>Share Capital / Members Contribution</t>
        </is>
      </c>
      <c r="F6391" s="3" t="n">
        <v>0</v>
      </c>
      <c r="G6391" s="3" t="n">
        <v>-120</v>
      </c>
    </row>
    <row r="6392">
      <c r="A6392" s="3" t="inlineStr">
        <is>
          <t>Cape Projects Construction (Pty) Ltd</t>
        </is>
      </c>
      <c r="B6392" s="4" t="n">
        <v>45412</v>
      </c>
      <c r="C6392" s="3" t="inlineStr">
        <is>
          <t>Equity</t>
        </is>
      </c>
      <c r="D6392" s="3" t="inlineStr">
        <is>
          <t>5200/000</t>
        </is>
      </c>
      <c r="E6392" s="3" t="inlineStr">
        <is>
          <t>Retained Earnings / Loss</t>
        </is>
      </c>
      <c r="F6392" s="3" t="n">
        <v>0</v>
      </c>
      <c r="G6392" s="3" t="n">
        <v>491203.52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Equity</t>
        </is>
      </c>
      <c r="D6393" s="3" t="inlineStr">
        <is>
          <t>5200/000</t>
        </is>
      </c>
      <c r="E6393" s="3" t="inlineStr">
        <is>
          <t>Retained Earnings / Loss</t>
        </is>
      </c>
      <c r="F6393" s="3" t="n">
        <v>0</v>
      </c>
      <c r="G6393" s="3" t="n">
        <v>-39646093.08</v>
      </c>
    </row>
    <row r="6394">
      <c r="A6394" s="3" t="inlineStr">
        <is>
          <t>Heron View (Pty) Ltd</t>
        </is>
      </c>
      <c r="B6394" s="4" t="n">
        <v>45412</v>
      </c>
      <c r="C6394" s="3" t="inlineStr">
        <is>
          <t>Equity</t>
        </is>
      </c>
      <c r="D6394" s="3" t="inlineStr">
        <is>
          <t>5200/000</t>
        </is>
      </c>
      <c r="E6394" s="3" t="inlineStr">
        <is>
          <t>Retained Earnings / Loss</t>
        </is>
      </c>
      <c r="F6394" s="3" t="n">
        <v>0</v>
      </c>
      <c r="G6394" s="3" t="n">
        <v>-30870454.8</v>
      </c>
    </row>
    <row r="6395">
      <c r="A6395" s="3" t="inlineStr">
        <is>
          <t>Heron Fields (Pty) Ltd</t>
        </is>
      </c>
      <c r="B6395" s="4" t="n">
        <v>45412</v>
      </c>
      <c r="C6395" s="3" t="inlineStr">
        <is>
          <t>Assets</t>
        </is>
      </c>
      <c r="D6395" s="3" t="inlineStr">
        <is>
          <t>5300/001</t>
        </is>
      </c>
      <c r="E6395" s="3" t="inlineStr">
        <is>
          <t>Revaluation of Land stock</t>
        </is>
      </c>
      <c r="F6395" s="3" t="n">
        <v>0</v>
      </c>
      <c r="G6395" s="3" t="n">
        <v>17562360.85</v>
      </c>
    </row>
    <row r="6396">
      <c r="A6396" s="3" t="inlineStr">
        <is>
          <t>Heron Fields (Pty) Ltd</t>
        </is>
      </c>
      <c r="B6396" s="4" t="n">
        <v>45412</v>
      </c>
      <c r="C6396" s="3" t="inlineStr">
        <is>
          <t>Assets</t>
        </is>
      </c>
      <c r="D6396" s="3" t="inlineStr">
        <is>
          <t>5400/000</t>
        </is>
      </c>
      <c r="E6396" s="3" t="inlineStr">
        <is>
          <t>Deposit: Ruiterwacht development</t>
        </is>
      </c>
      <c r="F6396" s="3" t="n">
        <v>0</v>
      </c>
      <c r="G6396" s="3" t="n">
        <v>13457359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5400/150</t>
        </is>
      </c>
      <c r="E6397" s="3" t="inlineStr">
        <is>
          <t>Loan - Quinate</t>
        </is>
      </c>
      <c r="F6397" s="3" t="n">
        <v>-30000</v>
      </c>
      <c r="G6397" s="3" t="n">
        <v>-4047423.63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5400/160</t>
        </is>
      </c>
      <c r="E6398" s="3" t="inlineStr">
        <is>
          <t>Loan - Sales</t>
        </is>
      </c>
      <c r="F6398" s="3" t="n">
        <v>15000</v>
      </c>
      <c r="G6398" s="3" t="n">
        <v>-145000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5400/220</t>
        </is>
      </c>
      <c r="E6399" s="3" t="inlineStr">
        <is>
          <t>Members Loan - WH</t>
        </is>
      </c>
      <c r="F6399" s="3" t="n">
        <v>0</v>
      </c>
      <c r="G6399" s="3" t="n">
        <v>-4342.5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5400/300</t>
        </is>
      </c>
      <c r="E6400" s="3" t="inlineStr">
        <is>
          <t>Loan - Opportunity ResidentialCUST ACC</t>
        </is>
      </c>
      <c r="F6400" s="3" t="n">
        <v>0</v>
      </c>
      <c r="G6400" s="3" t="n">
        <v>4702.35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5400/450</t>
        </is>
      </c>
      <c r="E6401" s="3" t="inlineStr">
        <is>
          <t>Loan - Opportunity Investment</t>
        </is>
      </c>
      <c r="F6401" s="3" t="n">
        <v>34000</v>
      </c>
      <c r="G6401" s="3" t="n">
        <v>-1212000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5400/500</t>
        </is>
      </c>
      <c r="E6402" s="3" t="inlineStr">
        <is>
          <t>Loan - Blou Mamba Trust</t>
        </is>
      </c>
      <c r="F6402" s="3" t="n">
        <v>0</v>
      </c>
      <c r="G6402" s="3" t="n">
        <v>4342.5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5400/550</t>
        </is>
      </c>
      <c r="E6403" s="3" t="inlineStr">
        <is>
          <t>Loan - Trademark</t>
        </is>
      </c>
      <c r="F6403" s="3" t="n">
        <v>600</v>
      </c>
      <c r="G6403" s="3" t="n">
        <v>-56400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5400/600</t>
        </is>
      </c>
      <c r="E6404" s="3" t="inlineStr">
        <is>
          <t>Loan - Heron Projects</t>
        </is>
      </c>
      <c r="F6404" s="3" t="n">
        <v>-1705000</v>
      </c>
      <c r="G6404" s="3" t="n">
        <v>-28629738.42</v>
      </c>
    </row>
    <row r="6405">
      <c r="A6405" s="3" t="inlineStr">
        <is>
          <t>Cape Projects Construction (Pty) Ltd</t>
        </is>
      </c>
      <c r="B6405" s="4" t="n">
        <v>45412</v>
      </c>
      <c r="C6405" s="3" t="inlineStr">
        <is>
          <t>Assets</t>
        </is>
      </c>
      <c r="D6405" s="3" t="inlineStr">
        <is>
          <t>5400/650</t>
        </is>
      </c>
      <c r="E6405" s="3" t="inlineStr">
        <is>
          <t>Loan - Noble Shield</t>
        </is>
      </c>
      <c r="F6405" s="3" t="n">
        <v>600</v>
      </c>
      <c r="G6405" s="3" t="n">
        <v>-198989.44</v>
      </c>
    </row>
    <row r="6406">
      <c r="A6406" s="3" t="inlineStr">
        <is>
          <t>Cape Projects Construction (Pty) Ltd</t>
        </is>
      </c>
      <c r="B6406" s="4" t="n">
        <v>45412</v>
      </c>
      <c r="C6406" s="3" t="inlineStr">
        <is>
          <t>Assets</t>
        </is>
      </c>
      <c r="D6406" s="3" t="inlineStr">
        <is>
          <t>5400/750</t>
        </is>
      </c>
      <c r="E6406" s="3" t="inlineStr">
        <is>
          <t>Loan - Endulini</t>
        </is>
      </c>
      <c r="F6406" s="3" t="n">
        <v>-150000</v>
      </c>
      <c r="G6406" s="3" t="n">
        <v>26492687.4</v>
      </c>
    </row>
    <row r="6407">
      <c r="A6407" s="3" t="inlineStr">
        <is>
          <t>Cape Projects Construction (Pty) Ltd</t>
        </is>
      </c>
      <c r="B6407" s="4" t="n">
        <v>45412</v>
      </c>
      <c r="C6407" s="3" t="inlineStr">
        <is>
          <t>Assets</t>
        </is>
      </c>
      <c r="D6407" s="3" t="inlineStr">
        <is>
          <t>5400/800</t>
        </is>
      </c>
      <c r="E6407" s="3" t="inlineStr">
        <is>
          <t>Loan - Opportunity Management Holdings</t>
        </is>
      </c>
      <c r="F6407" s="3" t="n">
        <v>0</v>
      </c>
      <c r="G6407" s="3" t="n">
        <v>317399</v>
      </c>
    </row>
    <row r="6408">
      <c r="A6408" s="3" t="inlineStr">
        <is>
          <t>Heron View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5500/001</t>
        </is>
      </c>
      <c r="E6408" s="3" t="inlineStr">
        <is>
          <t>Loan - Heron Fields</t>
        </is>
      </c>
      <c r="F6408" s="3" t="n">
        <v>-4694873.96</v>
      </c>
      <c r="G6408" s="3" t="n">
        <v>-58867954.34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5500/010</t>
        </is>
      </c>
      <c r="E6409" s="3" t="inlineStr">
        <is>
          <t>Loan - Quinate</t>
        </is>
      </c>
      <c r="F6409" s="3" t="n">
        <v>0</v>
      </c>
      <c r="G6409" s="3" t="n">
        <v>1846000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5500/020</t>
        </is>
      </c>
      <c r="E6410" s="3" t="inlineStr">
        <is>
          <t>Loan - Cape Projects Construction</t>
        </is>
      </c>
      <c r="F6410" s="3" t="n">
        <v>1705000</v>
      </c>
      <c r="G6410" s="3" t="n">
        <v>28629738.42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5500/030</t>
        </is>
      </c>
      <c r="E6411" s="3" t="inlineStr">
        <is>
          <t>Loan - Opportunity Global Investments</t>
        </is>
      </c>
      <c r="F6411" s="3" t="n">
        <v>-380000</v>
      </c>
      <c r="G6411" s="3" t="n">
        <v>2104275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5500/050</t>
        </is>
      </c>
      <c r="E6412" s="3" t="inlineStr">
        <is>
          <t>Loan - Heron View</t>
        </is>
      </c>
      <c r="F6412" s="3" t="n">
        <v>4694873.96</v>
      </c>
      <c r="G6412" s="3" t="n">
        <v>59067953.81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5500/051</t>
        </is>
      </c>
      <c r="E6413" s="3" t="inlineStr">
        <is>
          <t>Loan - HV N204</t>
        </is>
      </c>
      <c r="F6413" s="3" t="n">
        <v>-2500</v>
      </c>
      <c r="G6413" s="3" t="n">
        <v>5000</v>
      </c>
    </row>
    <row r="6414">
      <c r="A6414" s="3" t="inlineStr">
        <is>
          <t>Heron Fields (Pty) Ltd</t>
        </is>
      </c>
      <c r="B6414" s="4" t="n">
        <v>45412</v>
      </c>
      <c r="C6414" s="3" t="inlineStr">
        <is>
          <t>Liabilities</t>
        </is>
      </c>
      <c r="D6414" s="3" t="inlineStr">
        <is>
          <t>5500/060</t>
        </is>
      </c>
      <c r="E6414" s="3" t="inlineStr">
        <is>
          <t>Loan - Opportunity Management Holdings</t>
        </is>
      </c>
      <c r="F6414" s="3" t="n">
        <v>107900</v>
      </c>
      <c r="G6414" s="3" t="n">
        <v>0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Liabilities</t>
        </is>
      </c>
      <c r="D6415" s="3" t="inlineStr">
        <is>
          <t>5500/080</t>
        </is>
      </c>
      <c r="E6415" s="3" t="inlineStr">
        <is>
          <t>Loan - NSST2 Trust</t>
        </is>
      </c>
      <c r="F6415" s="3" t="n">
        <v>0</v>
      </c>
      <c r="G6415" s="3" t="n">
        <v>500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Liabilities</t>
        </is>
      </c>
      <c r="D6416" s="3" t="inlineStr">
        <is>
          <t>5500/090</t>
        </is>
      </c>
      <c r="E6416" s="3" t="inlineStr">
        <is>
          <t>Loan - Purple Block</t>
        </is>
      </c>
      <c r="F6416" s="3" t="n">
        <v>300000</v>
      </c>
      <c r="G6416" s="3" t="n">
        <v>0</v>
      </c>
    </row>
    <row r="6417">
      <c r="A6417" s="3" t="inlineStr">
        <is>
          <t>Cape Projects Construction (Pty) Ltd</t>
        </is>
      </c>
      <c r="B6417" s="4" t="n">
        <v>45412</v>
      </c>
      <c r="C6417" s="3" t="inlineStr">
        <is>
          <t>Liabilities</t>
        </is>
      </c>
      <c r="D6417" s="3" t="inlineStr">
        <is>
          <t>5600/100</t>
        </is>
      </c>
      <c r="E6417" s="3" t="inlineStr">
        <is>
          <t>Motor Vehical Car Repaymts - Toyota</t>
        </is>
      </c>
      <c r="F6417" s="3" t="n">
        <v>2507.05</v>
      </c>
      <c r="G6417" s="3" t="n">
        <v>2507.05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6150/010</t>
        </is>
      </c>
      <c r="E6418" s="3" t="inlineStr">
        <is>
          <t>Endulini -  A204</t>
        </is>
      </c>
      <c r="F6418" s="3" t="n">
        <v>0</v>
      </c>
      <c r="G6418" s="3" t="n">
        <v>1304260.87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6150/020</t>
        </is>
      </c>
      <c r="E6419" s="3" t="inlineStr">
        <is>
          <t>Endulini - A304</t>
        </is>
      </c>
      <c r="F6419" s="3" t="n">
        <v>0</v>
      </c>
      <c r="G6419" s="3" t="n">
        <v>1356434.78</v>
      </c>
    </row>
    <row r="6420">
      <c r="A6420" s="3" t="inlineStr">
        <is>
          <t>Heron Fields (Pty) Ltd</t>
        </is>
      </c>
      <c r="B6420" s="4" t="n">
        <v>45412</v>
      </c>
      <c r="C6420" s="3" t="inlineStr">
        <is>
          <t>Assets</t>
        </is>
      </c>
      <c r="D6420" s="3" t="inlineStr">
        <is>
          <t>6150/030</t>
        </is>
      </c>
      <c r="E6420" s="3" t="inlineStr">
        <is>
          <t>Endulini - B101</t>
        </is>
      </c>
      <c r="F6420" s="3" t="n">
        <v>0</v>
      </c>
      <c r="G6420" s="3" t="n">
        <v>1373826.09</v>
      </c>
    </row>
    <row r="6421">
      <c r="A6421" s="3" t="inlineStr">
        <is>
          <t>Heron Fields (Pty) Ltd</t>
        </is>
      </c>
      <c r="B6421" s="4" t="n">
        <v>45412</v>
      </c>
      <c r="C6421" s="3" t="inlineStr">
        <is>
          <t>Assets</t>
        </is>
      </c>
      <c r="D6421" s="3" t="inlineStr">
        <is>
          <t>6150/040</t>
        </is>
      </c>
      <c r="E6421" s="3" t="inlineStr">
        <is>
          <t>Endulini - A306</t>
        </is>
      </c>
      <c r="F6421" s="3" t="n">
        <v>0</v>
      </c>
      <c r="G6421" s="3" t="n">
        <v>1391217.39</v>
      </c>
    </row>
    <row r="6422">
      <c r="A6422" s="3" t="inlineStr">
        <is>
          <t>Heron Fields (Pty) Ltd</t>
        </is>
      </c>
      <c r="B6422" s="4" t="n">
        <v>45412</v>
      </c>
      <c r="C6422" s="3" t="inlineStr">
        <is>
          <t>Assets</t>
        </is>
      </c>
      <c r="D6422" s="3" t="inlineStr">
        <is>
          <t>6150/050</t>
        </is>
      </c>
      <c r="E6422" s="3" t="inlineStr">
        <is>
          <t>Endulini - C301</t>
        </is>
      </c>
      <c r="F6422" s="3" t="n">
        <v>0</v>
      </c>
      <c r="G6422" s="3" t="n">
        <v>1304260.87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6200/010</t>
        </is>
      </c>
      <c r="E6423" s="3" t="inlineStr">
        <is>
          <t>Motor Vehicles - @ Cost</t>
        </is>
      </c>
      <c r="F6423" s="3" t="n">
        <v>0</v>
      </c>
      <c r="G6423" s="3" t="n">
        <v>216064.1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6200/020</t>
        </is>
      </c>
      <c r="E6424" s="3" t="inlineStr">
        <is>
          <t>Motor Vehicles - Accum Depre</t>
        </is>
      </c>
      <c r="F6424" s="3" t="n">
        <v>0</v>
      </c>
      <c r="G6424" s="3" t="n">
        <v>-216064.1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6250/010</t>
        </is>
      </c>
      <c r="E6425" s="3" t="inlineStr">
        <is>
          <t>Computer Equipment - @ Cost</t>
        </is>
      </c>
      <c r="F6425" s="3" t="n">
        <v>0</v>
      </c>
      <c r="G6425" s="3" t="n">
        <v>170108.57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6250/020</t>
        </is>
      </c>
      <c r="E6426" s="3" t="inlineStr">
        <is>
          <t>Computer Equipment - Accum Depre</t>
        </is>
      </c>
      <c r="F6426" s="3" t="n">
        <v>-4719.63</v>
      </c>
      <c r="G6426" s="3" t="n">
        <v>-85431.91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6350/010</t>
        </is>
      </c>
      <c r="E6427" s="3" t="inlineStr">
        <is>
          <t>Furniture _AND_ Fittings - @ Cost</t>
        </is>
      </c>
      <c r="F6427" s="3" t="n">
        <v>0</v>
      </c>
      <c r="G6427" s="3" t="n">
        <v>37955.3</v>
      </c>
    </row>
    <row r="6428">
      <c r="A6428" s="3" t="inlineStr">
        <is>
          <t>Cape Projects Construction (Pty) Ltd</t>
        </is>
      </c>
      <c r="B6428" s="4" t="n">
        <v>45412</v>
      </c>
      <c r="C6428" s="3" t="inlineStr">
        <is>
          <t>Assets</t>
        </is>
      </c>
      <c r="D6428" s="3" t="inlineStr">
        <is>
          <t>6350/020</t>
        </is>
      </c>
      <c r="E6428" s="3" t="inlineStr">
        <is>
          <t>Furniture _AND_ Fittings - Accum Depre</t>
        </is>
      </c>
      <c r="F6428" s="3" t="n">
        <v>-547.67</v>
      </c>
      <c r="G6428" s="3" t="n">
        <v>-13582.54</v>
      </c>
    </row>
    <row r="6429">
      <c r="A6429" s="3" t="inlineStr">
        <is>
          <t>Cape Projects Construction (Pty) Ltd</t>
        </is>
      </c>
      <c r="B6429" s="4" t="n">
        <v>45412</v>
      </c>
      <c r="C6429" s="3" t="inlineStr">
        <is>
          <t>Assets</t>
        </is>
      </c>
      <c r="D6429" s="3" t="inlineStr">
        <is>
          <t>6600/010</t>
        </is>
      </c>
      <c r="E6429" s="3" t="inlineStr">
        <is>
          <t>Generator Fixed Asset - @ Cost</t>
        </is>
      </c>
      <c r="F6429" s="3" t="n">
        <v>0</v>
      </c>
      <c r="G6429" s="3" t="n">
        <v>71322</v>
      </c>
    </row>
    <row r="6430">
      <c r="A6430" s="3" t="inlineStr">
        <is>
          <t>Cape Projects Construction (Pty) Ltd</t>
        </is>
      </c>
      <c r="B6430" s="4" t="n">
        <v>45412</v>
      </c>
      <c r="C6430" s="3" t="inlineStr">
        <is>
          <t>Assets</t>
        </is>
      </c>
      <c r="D6430" s="3" t="inlineStr">
        <is>
          <t>6600/020</t>
        </is>
      </c>
      <c r="E6430" s="3" t="inlineStr">
        <is>
          <t>Generator Fixed Asset - Accum Depre</t>
        </is>
      </c>
      <c r="F6430" s="3" t="n">
        <v>-1188.7</v>
      </c>
      <c r="G6430" s="3" t="n">
        <v>-17937.74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7610/395</t>
        </is>
      </c>
      <c r="E6431" s="3" t="inlineStr">
        <is>
          <t>HF CIP NHBRC</t>
        </is>
      </c>
      <c r="F6431" s="3" t="n">
        <v>0</v>
      </c>
      <c r="G6431" s="3" t="n">
        <v>874505.75</v>
      </c>
    </row>
    <row r="6432">
      <c r="A6432" s="3" t="inlineStr">
        <is>
          <t>Heron View (Pty) Ltd</t>
        </is>
      </c>
      <c r="B6432" s="4" t="n">
        <v>45412</v>
      </c>
      <c r="C6432" s="3" t="inlineStr">
        <is>
          <t>Assets</t>
        </is>
      </c>
      <c r="D6432" s="3" t="inlineStr">
        <is>
          <t>7610/395</t>
        </is>
      </c>
      <c r="E6432" s="3" t="inlineStr">
        <is>
          <t>Heron CIP NHBRC</t>
        </is>
      </c>
      <c r="F6432" s="3" t="n">
        <v>0</v>
      </c>
      <c r="G6432" s="3" t="n">
        <v>2472501.08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7620/100</t>
        </is>
      </c>
      <c r="E6433" s="3" t="inlineStr">
        <is>
          <t>Heron View Land</t>
        </is>
      </c>
      <c r="F6433" s="3" t="n">
        <v>0</v>
      </c>
      <c r="G6433" s="3" t="n">
        <v>26200000</v>
      </c>
    </row>
    <row r="6434">
      <c r="A6434" s="3" t="inlineStr">
        <is>
          <t>Heron Fields (Pty) Ltd</t>
        </is>
      </c>
      <c r="B6434" s="4" t="n">
        <v>45412</v>
      </c>
      <c r="C6434" s="3" t="inlineStr">
        <is>
          <t>Assets</t>
        </is>
      </c>
      <c r="D6434" s="3" t="inlineStr">
        <is>
          <t>7620/101</t>
        </is>
      </c>
      <c r="E6434" s="3" t="inlineStr">
        <is>
          <t>HF CIP Bond Registration Fee</t>
        </is>
      </c>
      <c r="F6434" s="3" t="n">
        <v>0</v>
      </c>
      <c r="G6434" s="3" t="n">
        <v>68427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7620/102</t>
        </is>
      </c>
      <c r="E6435" s="3" t="inlineStr">
        <is>
          <t>HF CIP Transfer Fee</t>
        </is>
      </c>
      <c r="F6435" s="3" t="n">
        <v>0</v>
      </c>
      <c r="G6435" s="3" t="n">
        <v>103812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7620/220</t>
        </is>
      </c>
      <c r="E6436" s="3" t="inlineStr">
        <is>
          <t>HF CIP Architectural Designs</t>
        </is>
      </c>
      <c r="F6436" s="3" t="n">
        <v>0</v>
      </c>
      <c r="G6436" s="3" t="n">
        <v>314087</v>
      </c>
    </row>
    <row r="6437">
      <c r="A6437" s="3" t="inlineStr">
        <is>
          <t>Heron View (Pty) Ltd</t>
        </is>
      </c>
      <c r="B6437" s="4" t="n">
        <v>45412</v>
      </c>
      <c r="C6437" s="3" t="inlineStr">
        <is>
          <t>Assets</t>
        </is>
      </c>
      <c r="D6437" s="3" t="inlineStr">
        <is>
          <t>7620/220</t>
        </is>
      </c>
      <c r="E6437" s="3" t="inlineStr">
        <is>
          <t>Heron View CIP Architectural Designs</t>
        </is>
      </c>
      <c r="F6437" s="3" t="n">
        <v>0</v>
      </c>
      <c r="G6437" s="3" t="n">
        <v>719552.6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7620/230</t>
        </is>
      </c>
      <c r="E6438" s="3" t="inlineStr">
        <is>
          <t>HF CIP Construction Management</t>
        </is>
      </c>
      <c r="F6438" s="3" t="n">
        <v>0</v>
      </c>
      <c r="G6438" s="3" t="n">
        <v>139500</v>
      </c>
    </row>
    <row r="6439">
      <c r="A6439" s="3" t="inlineStr">
        <is>
          <t>Heron Fields (Pty) Ltd</t>
        </is>
      </c>
      <c r="B6439" s="4" t="n">
        <v>45412</v>
      </c>
      <c r="C6439" s="3" t="inlineStr">
        <is>
          <t>Assets</t>
        </is>
      </c>
      <c r="D6439" s="3" t="inlineStr">
        <is>
          <t>7620/240</t>
        </is>
      </c>
      <c r="E6439" s="3" t="inlineStr">
        <is>
          <t>HF CIP Civil Engineering</t>
        </is>
      </c>
      <c r="F6439" s="3" t="n">
        <v>0</v>
      </c>
      <c r="G6439" s="3" t="n">
        <v>8557641.800000001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7620/245</t>
        </is>
      </c>
      <c r="E6440" s="3" t="inlineStr">
        <is>
          <t>HF CIP Development fee</t>
        </is>
      </c>
      <c r="F6440" s="3" t="n">
        <v>0</v>
      </c>
      <c r="G6440" s="3" t="n">
        <v>13807.78</v>
      </c>
    </row>
    <row r="6441">
      <c r="A6441" s="3" t="inlineStr">
        <is>
          <t>Heron Fields (Pty) Ltd</t>
        </is>
      </c>
      <c r="B6441" s="4" t="n">
        <v>45412</v>
      </c>
      <c r="C6441" s="3" t="inlineStr">
        <is>
          <t>Assets</t>
        </is>
      </c>
      <c r="D6441" s="3" t="inlineStr">
        <is>
          <t>7620/250</t>
        </is>
      </c>
      <c r="E6441" s="3" t="inlineStr">
        <is>
          <t>HF CIP Land Surveyor</t>
        </is>
      </c>
      <c r="F6441" s="3" t="n">
        <v>0</v>
      </c>
      <c r="G6441" s="3" t="n">
        <v>197060.09</v>
      </c>
    </row>
    <row r="6442">
      <c r="A6442" s="3" t="inlineStr">
        <is>
          <t>Heron View (Pty) Ltd</t>
        </is>
      </c>
      <c r="B6442" s="4" t="n">
        <v>45412</v>
      </c>
      <c r="C6442" s="3" t="inlineStr">
        <is>
          <t>Assets</t>
        </is>
      </c>
      <c r="D6442" s="3" t="inlineStr">
        <is>
          <t>7620/250</t>
        </is>
      </c>
      <c r="E6442" s="3" t="inlineStr">
        <is>
          <t>Heron View CIP Land Surveyor</t>
        </is>
      </c>
      <c r="F6442" s="3" t="n">
        <v>0</v>
      </c>
      <c r="G6442" s="3" t="n">
        <v>321942.47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7620/255</t>
        </is>
      </c>
      <c r="E6443" s="3" t="inlineStr">
        <is>
          <t>HF CIP Landscaping</t>
        </is>
      </c>
      <c r="F6443" s="3" t="n">
        <v>0</v>
      </c>
      <c r="G6443" s="3" t="n">
        <v>7500</v>
      </c>
    </row>
    <row r="6444">
      <c r="A6444" s="3" t="inlineStr">
        <is>
          <t>Heron View (Pty) Ltd</t>
        </is>
      </c>
      <c r="B6444" s="4" t="n">
        <v>45412</v>
      </c>
      <c r="C6444" s="3" t="inlineStr">
        <is>
          <t>Assets</t>
        </is>
      </c>
      <c r="D6444" s="3" t="inlineStr">
        <is>
          <t>7620/255</t>
        </is>
      </c>
      <c r="E6444" s="3" t="inlineStr">
        <is>
          <t>Heron View CIP Landscaping</t>
        </is>
      </c>
      <c r="F6444" s="3" t="n">
        <v>0</v>
      </c>
      <c r="G6444" s="3" t="n">
        <v>114370.5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7620/260</t>
        </is>
      </c>
      <c r="E6445" s="3" t="inlineStr">
        <is>
          <t>HF CIP Mechanical Engineers</t>
        </is>
      </c>
      <c r="F6445" s="3" t="n">
        <v>0</v>
      </c>
      <c r="G6445" s="3" t="n">
        <v>146256.38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7620/265</t>
        </is>
      </c>
      <c r="E6446" s="3" t="inlineStr">
        <is>
          <t>HF CIP Health &amp; Safety</t>
        </is>
      </c>
      <c r="F6446" s="3" t="n">
        <v>0</v>
      </c>
      <c r="G6446" s="3" t="n">
        <v>20600</v>
      </c>
    </row>
    <row r="6447">
      <c r="A6447" s="3" t="inlineStr">
        <is>
          <t>Heron Fields (Pty) Ltd</t>
        </is>
      </c>
      <c r="B6447" s="4" t="n">
        <v>45412</v>
      </c>
      <c r="C6447" s="3" t="inlineStr">
        <is>
          <t>Assets</t>
        </is>
      </c>
      <c r="D6447" s="3" t="inlineStr">
        <is>
          <t>7620/270</t>
        </is>
      </c>
      <c r="E6447" s="3" t="inlineStr">
        <is>
          <t>HF CIP Geotechnical</t>
        </is>
      </c>
      <c r="F6447" s="3" t="n">
        <v>0</v>
      </c>
      <c r="G6447" s="3" t="n">
        <v>15175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7620/275</t>
        </is>
      </c>
      <c r="E6448" s="3" t="inlineStr">
        <is>
          <t>HF CIP Retaining Wall</t>
        </is>
      </c>
      <c r="F6448" s="3" t="n">
        <v>0</v>
      </c>
      <c r="G6448" s="3" t="n">
        <v>570856.08</v>
      </c>
    </row>
    <row r="6449">
      <c r="A6449" s="3" t="inlineStr">
        <is>
          <t>Heron Fields (Pty) Ltd</t>
        </is>
      </c>
      <c r="B6449" s="4" t="n">
        <v>45412</v>
      </c>
      <c r="C6449" s="3" t="inlineStr">
        <is>
          <t>Assets</t>
        </is>
      </c>
      <c r="D6449" s="3" t="inlineStr">
        <is>
          <t>7620/280</t>
        </is>
      </c>
      <c r="E6449" s="3" t="inlineStr">
        <is>
          <t>HF CIP Site Establishment</t>
        </is>
      </c>
      <c r="F6449" s="3" t="n">
        <v>0</v>
      </c>
      <c r="G6449" s="3" t="n">
        <v>47748851.51</v>
      </c>
    </row>
    <row r="6450">
      <c r="A6450" s="3" t="inlineStr">
        <is>
          <t>Heron View (Pty) Ltd</t>
        </is>
      </c>
      <c r="B6450" s="4" t="n">
        <v>45412</v>
      </c>
      <c r="C6450" s="3" t="inlineStr">
        <is>
          <t>Assets</t>
        </is>
      </c>
      <c r="D6450" s="3" t="inlineStr">
        <is>
          <t>7620/280</t>
        </is>
      </c>
      <c r="E6450" s="3" t="inlineStr">
        <is>
          <t>Heron View CIP Site Establishment</t>
        </is>
      </c>
      <c r="F6450" s="3" t="n">
        <v>4119475.14</v>
      </c>
      <c r="G6450" s="3" t="n">
        <v>59166357.65</v>
      </c>
    </row>
    <row r="6451">
      <c r="A6451" s="3" t="inlineStr">
        <is>
          <t>Heron Fields (Pty) Ltd</t>
        </is>
      </c>
      <c r="B6451" s="4" t="n">
        <v>45412</v>
      </c>
      <c r="C6451" s="3" t="inlineStr">
        <is>
          <t>Assets</t>
        </is>
      </c>
      <c r="D6451" s="3" t="inlineStr">
        <is>
          <t>7620/285</t>
        </is>
      </c>
      <c r="E6451" s="3" t="inlineStr">
        <is>
          <t>HF CIP Structuring Fee - Invest</t>
        </is>
      </c>
      <c r="F6451" s="3" t="n">
        <v>0</v>
      </c>
      <c r="G6451" s="3" t="n">
        <v>3850818.04</v>
      </c>
    </row>
    <row r="6452">
      <c r="A6452" s="3" t="inlineStr">
        <is>
          <t>Heron View (Pty) Ltd</t>
        </is>
      </c>
      <c r="B6452" s="4" t="n">
        <v>45412</v>
      </c>
      <c r="C6452" s="3" t="inlineStr">
        <is>
          <t>Assets</t>
        </is>
      </c>
      <c r="D6452" s="3" t="inlineStr">
        <is>
          <t>7620/285</t>
        </is>
      </c>
      <c r="E6452" s="3" t="inlineStr">
        <is>
          <t>Heron View CIP Structuring Fee - Invest</t>
        </is>
      </c>
      <c r="F6452" s="3" t="n">
        <v>0</v>
      </c>
      <c r="G6452" s="3" t="n">
        <v>1826086.96</v>
      </c>
    </row>
    <row r="6453">
      <c r="A6453" s="3" t="inlineStr">
        <is>
          <t>Heron Fields (Pty) Ltd</t>
        </is>
      </c>
      <c r="B6453" s="4" t="n">
        <v>45412</v>
      </c>
      <c r="C6453" s="3" t="inlineStr">
        <is>
          <t>Assets</t>
        </is>
      </c>
      <c r="D6453" s="3" t="inlineStr">
        <is>
          <t>7620/287</t>
        </is>
      </c>
      <c r="E6453" s="3" t="inlineStr">
        <is>
          <t>HF CIP Structuring Fee - Development</t>
        </is>
      </c>
      <c r="F6453" s="3" t="n">
        <v>0</v>
      </c>
      <c r="G6453" s="3" t="n">
        <v>782608.0699999999</v>
      </c>
    </row>
    <row r="6454">
      <c r="A6454" s="3" t="inlineStr">
        <is>
          <t>Heron View (Pty) Ltd</t>
        </is>
      </c>
      <c r="B6454" s="4" t="n">
        <v>45412</v>
      </c>
      <c r="C6454" s="3" t="inlineStr">
        <is>
          <t>Assets</t>
        </is>
      </c>
      <c r="D6454" s="3" t="inlineStr">
        <is>
          <t>7620/287</t>
        </is>
      </c>
      <c r="E6454" s="3" t="inlineStr">
        <is>
          <t>Heron View CIP Structuring Fee - Development</t>
        </is>
      </c>
      <c r="F6454" s="3" t="n">
        <v>0</v>
      </c>
      <c r="G6454" s="3" t="n">
        <v>217391.3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7620/290</t>
        </is>
      </c>
      <c r="E6455" s="3" t="inlineStr">
        <is>
          <t>HF CIP Town Planning</t>
        </is>
      </c>
      <c r="F6455" s="3" t="n">
        <v>0</v>
      </c>
      <c r="G6455" s="3" t="n">
        <v>166550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7620/290</t>
        </is>
      </c>
      <c r="E6456" s="3" t="inlineStr">
        <is>
          <t>Heron View CIP Town Planning</t>
        </is>
      </c>
      <c r="F6456" s="3" t="n">
        <v>0</v>
      </c>
      <c r="G6456" s="3" t="n">
        <v>2834.7</v>
      </c>
    </row>
    <row r="6457">
      <c r="A6457" s="3" t="inlineStr">
        <is>
          <t>Heron Fields (Pty) Ltd</t>
        </is>
      </c>
      <c r="B6457" s="4" t="n">
        <v>45412</v>
      </c>
      <c r="C6457" s="3" t="inlineStr">
        <is>
          <t>Assets</t>
        </is>
      </c>
      <c r="D6457" s="3" t="inlineStr">
        <is>
          <t>7620/295</t>
        </is>
      </c>
      <c r="E6457" s="3" t="inlineStr">
        <is>
          <t>HF CIP Traffic Planning</t>
        </is>
      </c>
      <c r="F6457" s="3" t="n">
        <v>0</v>
      </c>
      <c r="G6457" s="3" t="n">
        <v>45000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7620/600</t>
        </is>
      </c>
      <c r="E6458" s="3" t="inlineStr">
        <is>
          <t>HF CIP Eco work</t>
        </is>
      </c>
      <c r="F6458" s="3" t="n">
        <v>6000</v>
      </c>
      <c r="G6458" s="3" t="n">
        <v>215000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7620/605</t>
        </is>
      </c>
      <c r="E6459" s="3" t="inlineStr">
        <is>
          <t>Heron View CIP Structural Engineers</t>
        </is>
      </c>
      <c r="F6459" s="3" t="n">
        <v>0</v>
      </c>
      <c r="G6459" s="3" t="n">
        <v>695752.14</v>
      </c>
    </row>
    <row r="6460">
      <c r="A6460" s="3" t="inlineStr">
        <is>
          <t>Heron View (Pty) Ltd</t>
        </is>
      </c>
      <c r="B6460" s="4" t="n">
        <v>45412</v>
      </c>
      <c r="C6460" s="3" t="inlineStr">
        <is>
          <t>Assets</t>
        </is>
      </c>
      <c r="D6460" s="3" t="inlineStr">
        <is>
          <t>7620/610</t>
        </is>
      </c>
      <c r="E6460" s="3" t="inlineStr">
        <is>
          <t>HV CIP Retaining wall</t>
        </is>
      </c>
      <c r="F6460" s="3" t="n">
        <v>0</v>
      </c>
      <c r="G6460" s="3" t="n">
        <v>66190.11</v>
      </c>
    </row>
    <row r="6461">
      <c r="A6461" s="3" t="inlineStr">
        <is>
          <t>Heron Fields (Pty) Ltd</t>
        </is>
      </c>
      <c r="B6461" s="4" t="n">
        <v>45412</v>
      </c>
      <c r="C6461" s="3" t="inlineStr">
        <is>
          <t>Assets</t>
        </is>
      </c>
      <c r="D6461" s="3" t="inlineStr">
        <is>
          <t>7620/630</t>
        </is>
      </c>
      <c r="E6461" s="3" t="inlineStr">
        <is>
          <t>HF CIP CoCT development contribution</t>
        </is>
      </c>
      <c r="F6461" s="3" t="n">
        <v>0</v>
      </c>
      <c r="G6461" s="3" t="n">
        <v>3252759.95</v>
      </c>
    </row>
    <row r="6462">
      <c r="A6462" s="3" t="inlineStr">
        <is>
          <t>Heron View (Pty) Ltd</t>
        </is>
      </c>
      <c r="B6462" s="4" t="n">
        <v>45412</v>
      </c>
      <c r="C6462" s="3" t="inlineStr">
        <is>
          <t>Assets</t>
        </is>
      </c>
      <c r="D6462" s="3" t="inlineStr">
        <is>
          <t>7620/630</t>
        </is>
      </c>
      <c r="E6462" s="3" t="inlineStr">
        <is>
          <t>Heron CIP - CoCT development contribution</t>
        </is>
      </c>
      <c r="F6462" s="3" t="n">
        <v>0</v>
      </c>
      <c r="G6462" s="3" t="n">
        <v>1673231.19</v>
      </c>
    </row>
    <row r="6463">
      <c r="A6463" s="3" t="inlineStr">
        <is>
          <t>Heron Fields (Pty) Ltd</t>
        </is>
      </c>
      <c r="B6463" s="4" t="n">
        <v>45412</v>
      </c>
      <c r="C6463" s="3" t="inlineStr">
        <is>
          <t>Assets</t>
        </is>
      </c>
      <c r="D6463" s="3" t="inlineStr">
        <is>
          <t>7620/640</t>
        </is>
      </c>
      <c r="E6463" s="3" t="inlineStr">
        <is>
          <t>HF CIP Project costs</t>
        </is>
      </c>
      <c r="F6463" s="3" t="n">
        <v>0</v>
      </c>
      <c r="G6463" s="3" t="n">
        <v>622274.51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7620/650</t>
        </is>
      </c>
      <c r="E6464" s="3" t="inlineStr">
        <is>
          <t>CIP - Construction Management</t>
        </is>
      </c>
      <c r="F6464" s="3" t="n">
        <v>0</v>
      </c>
      <c r="G6464" s="3" t="n">
        <v>76530</v>
      </c>
    </row>
    <row r="6465">
      <c r="A6465" s="3" t="inlineStr">
        <is>
          <t>Heron Fields (Pty) Ltd</t>
        </is>
      </c>
      <c r="B6465" s="4" t="n">
        <v>45412</v>
      </c>
      <c r="C6465" s="3" t="inlineStr">
        <is>
          <t>Assets</t>
        </is>
      </c>
      <c r="D6465" s="3" t="inlineStr">
        <is>
          <t>7620/650</t>
        </is>
      </c>
      <c r="E6465" s="3" t="inlineStr">
        <is>
          <t>HF CIP Electrical</t>
        </is>
      </c>
      <c r="F6465" s="3" t="n">
        <v>0</v>
      </c>
      <c r="G6465" s="3" t="n">
        <v>985049.6800000001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7620/660</t>
        </is>
      </c>
      <c r="E6466" s="3" t="inlineStr">
        <is>
          <t>HV CIP Health &amp; Safety</t>
        </is>
      </c>
      <c r="F6466" s="3" t="n">
        <v>0</v>
      </c>
      <c r="G6466" s="3" t="n">
        <v>31400</v>
      </c>
    </row>
    <row r="6467">
      <c r="A6467" s="3" t="inlineStr">
        <is>
          <t>Heron View (Pty) Ltd</t>
        </is>
      </c>
      <c r="B6467" s="4" t="n">
        <v>45412</v>
      </c>
      <c r="C6467" s="3" t="inlineStr">
        <is>
          <t>Assets</t>
        </is>
      </c>
      <c r="D6467" s="3" t="inlineStr">
        <is>
          <t>7620/670</t>
        </is>
      </c>
      <c r="E6467" s="3" t="inlineStr">
        <is>
          <t>HV CIP - Project costs CPSD</t>
        </is>
      </c>
      <c r="F6467" s="3" t="n">
        <v>334782.61</v>
      </c>
      <c r="G6467" s="3" t="n">
        <v>3363043.48</v>
      </c>
    </row>
    <row r="6468">
      <c r="A6468" s="3" t="inlineStr">
        <is>
          <t>Heron View (Pty) Ltd</t>
        </is>
      </c>
      <c r="B6468" s="4" t="n">
        <v>45412</v>
      </c>
      <c r="C6468" s="3" t="inlineStr">
        <is>
          <t>Assets</t>
        </is>
      </c>
      <c r="D6468" s="3" t="inlineStr">
        <is>
          <t>7620/680</t>
        </is>
      </c>
      <c r="E6468" s="3" t="inlineStr">
        <is>
          <t>HV CIP Elextrical</t>
        </is>
      </c>
      <c r="F6468" s="3" t="n">
        <v>256943.76</v>
      </c>
      <c r="G6468" s="3" t="n">
        <v>1797445.87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7620/690</t>
        </is>
      </c>
      <c r="E6469" s="3" t="inlineStr">
        <is>
          <t>HV CIP Site Establishment</t>
        </is>
      </c>
      <c r="F6469" s="3" t="n">
        <v>0</v>
      </c>
      <c r="G6469" s="3" t="n">
        <v>16307183.05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7620/750</t>
        </is>
      </c>
      <c r="E6470" s="3" t="inlineStr">
        <is>
          <t>HF CIP Project costs CPSD</t>
        </is>
      </c>
      <c r="F6470" s="3" t="n">
        <v>0</v>
      </c>
      <c r="G6470" s="3" t="n">
        <v>2148883.15</v>
      </c>
    </row>
    <row r="6471">
      <c r="A6471" s="3" t="inlineStr">
        <is>
          <t>Heron Fields (Pty) Ltd</t>
        </is>
      </c>
      <c r="B6471" s="4" t="n">
        <v>45412</v>
      </c>
      <c r="C6471" s="3" t="inlineStr">
        <is>
          <t>Assets</t>
        </is>
      </c>
      <c r="D6471" s="3" t="inlineStr">
        <is>
          <t>7620/800</t>
        </is>
      </c>
      <c r="E6471" s="3" t="inlineStr">
        <is>
          <t>HF CIP GL Conradie</t>
        </is>
      </c>
      <c r="F6471" s="3" t="n">
        <v>0</v>
      </c>
      <c r="G6471" s="3" t="n">
        <v>1068455</v>
      </c>
    </row>
    <row r="6472">
      <c r="A6472" s="3" t="inlineStr">
        <is>
          <t>Heron View (Pty) Ltd</t>
        </is>
      </c>
      <c r="B6472" s="4" t="n">
        <v>45412</v>
      </c>
      <c r="C6472" s="3" t="inlineStr">
        <is>
          <t>Assets</t>
        </is>
      </c>
      <c r="D6472" s="3" t="inlineStr">
        <is>
          <t>7620/800</t>
        </is>
      </c>
      <c r="E6472" s="3" t="inlineStr">
        <is>
          <t>HV CIP GL Conradie</t>
        </is>
      </c>
      <c r="F6472" s="3" t="n">
        <v>0</v>
      </c>
      <c r="G6472" s="3" t="n">
        <v>2188325.96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7700/010</t>
        </is>
      </c>
      <c r="E6473" s="3" t="inlineStr">
        <is>
          <t>Construction 28 Feb 23 HF</t>
        </is>
      </c>
      <c r="F6473" s="3" t="n">
        <v>0</v>
      </c>
      <c r="G6473" s="3" t="n">
        <v>-24427668.44</v>
      </c>
    </row>
    <row r="6474">
      <c r="A6474" s="3" t="inlineStr">
        <is>
          <t>Cape Projects Construction (Pty) Ltd</t>
        </is>
      </c>
      <c r="B6474" s="4" t="n">
        <v>45412</v>
      </c>
      <c r="C6474" s="3" t="inlineStr">
        <is>
          <t>Assets</t>
        </is>
      </c>
      <c r="D6474" s="3" t="inlineStr">
        <is>
          <t>7800/000</t>
        </is>
      </c>
      <c r="E6474" s="3" t="inlineStr">
        <is>
          <t>Deposits paid</t>
        </is>
      </c>
      <c r="F6474" s="3" t="n">
        <v>0</v>
      </c>
      <c r="G6474" s="3" t="n">
        <v>29600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8000/000</t>
        </is>
      </c>
      <c r="E6475" s="3" t="inlineStr">
        <is>
          <t>Customer Control Account</t>
        </is>
      </c>
      <c r="F6475" s="3" t="n">
        <v>1587396.41</v>
      </c>
      <c r="G6475" s="3" t="n">
        <v>9795779.49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8000/000</t>
        </is>
      </c>
      <c r="E6476" s="3" t="inlineStr">
        <is>
          <t>Customer Control Account</t>
        </is>
      </c>
      <c r="F6476" s="3" t="n">
        <v>120128.38</v>
      </c>
      <c r="G6476" s="3" t="n">
        <v>494986.51</v>
      </c>
    </row>
    <row r="6477">
      <c r="A6477" s="3" t="inlineStr">
        <is>
          <t>Heron View (Pty) Ltd</t>
        </is>
      </c>
      <c r="B6477" s="4" t="n">
        <v>45412</v>
      </c>
      <c r="C6477" s="3" t="inlineStr">
        <is>
          <t>Assets</t>
        </is>
      </c>
      <c r="D6477" s="3" t="inlineStr">
        <is>
          <t>8000/000</t>
        </is>
      </c>
      <c r="E6477" s="3" t="inlineStr">
        <is>
          <t>Customer Control Account</t>
        </is>
      </c>
      <c r="F6477" s="3" t="n">
        <v>1474056.72</v>
      </c>
      <c r="G6477" s="3" t="n">
        <v>2975428.34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8300/000</t>
        </is>
      </c>
      <c r="E6478" s="3" t="inlineStr">
        <is>
          <t>FNB Credit Card 8812 7100 446 6006</t>
        </is>
      </c>
      <c r="F6478" s="3" t="n">
        <v>173</v>
      </c>
      <c r="G6478" s="3" t="n">
        <v>-1762</v>
      </c>
    </row>
    <row r="6479">
      <c r="A6479" s="3" t="inlineStr">
        <is>
          <t>Heron Fields (Pty) Ltd</t>
        </is>
      </c>
      <c r="B6479" s="4" t="n">
        <v>45412</v>
      </c>
      <c r="C6479" s="3" t="inlineStr">
        <is>
          <t>Assets</t>
        </is>
      </c>
      <c r="D6479" s="3" t="inlineStr">
        <is>
          <t>8400/000</t>
        </is>
      </c>
      <c r="E6479" s="3" t="inlineStr">
        <is>
          <t>RMB - 62882379087</t>
        </is>
      </c>
      <c r="F6479" s="3" t="n">
        <v>-51849.3</v>
      </c>
      <c r="G6479" s="3" t="n">
        <v>150853</v>
      </c>
    </row>
    <row r="6480">
      <c r="A6480" s="3" t="inlineStr">
        <is>
          <t>Cape Projects Construction (Pty) Ltd</t>
        </is>
      </c>
      <c r="B6480" s="4" t="n">
        <v>45412</v>
      </c>
      <c r="C6480" s="3" t="inlineStr">
        <is>
          <t>Assets</t>
        </is>
      </c>
      <c r="D6480" s="3" t="inlineStr">
        <is>
          <t>8400/000</t>
        </is>
      </c>
      <c r="E6480" s="3" t="inlineStr">
        <is>
          <t>RMB 62275138470</t>
        </is>
      </c>
      <c r="F6480" s="3" t="n">
        <v>-24503.2</v>
      </c>
      <c r="G6480" s="3" t="n">
        <v>-130132.37</v>
      </c>
    </row>
    <row r="6481">
      <c r="A6481" s="3" t="inlineStr">
        <is>
          <t>Cape Projects Construction (Pty) Ltd</t>
        </is>
      </c>
      <c r="B6481" s="4" t="n">
        <v>45412</v>
      </c>
      <c r="C6481" s="3" t="inlineStr">
        <is>
          <t>Assets</t>
        </is>
      </c>
      <c r="D6481" s="3" t="inlineStr">
        <is>
          <t>8410/000</t>
        </is>
      </c>
      <c r="E6481" s="3" t="inlineStr">
        <is>
          <t>Petty Cash</t>
        </is>
      </c>
      <c r="F6481" s="3" t="n">
        <v>0</v>
      </c>
      <c r="G6481" s="3" t="n">
        <v>-1188</v>
      </c>
    </row>
    <row r="6482">
      <c r="A6482" s="3" t="inlineStr">
        <is>
          <t>Cape Projects Construction (Pty) Ltd</t>
        </is>
      </c>
      <c r="B6482" s="4" t="n">
        <v>45412</v>
      </c>
      <c r="C6482" s="3" t="inlineStr">
        <is>
          <t>Assets</t>
        </is>
      </c>
      <c r="D6482" s="3" t="inlineStr">
        <is>
          <t>8420/000</t>
        </is>
      </c>
      <c r="E6482" s="3" t="inlineStr">
        <is>
          <t>Momentum Priv Acc RU502230981</t>
        </is>
      </c>
      <c r="F6482" s="3" t="n">
        <v>0</v>
      </c>
      <c r="G6482" s="3" t="n">
        <v>571.55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8420/000</t>
        </is>
      </c>
      <c r="E6483" s="3" t="inlineStr">
        <is>
          <t>Petty Cash</t>
        </is>
      </c>
      <c r="F6483" s="3" t="n">
        <v>0</v>
      </c>
      <c r="G6483" s="3" t="n">
        <v>8620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8430/000</t>
        </is>
      </c>
      <c r="E6484" s="3" t="inlineStr">
        <is>
          <t>Momentum Private Account RU502230151</t>
        </is>
      </c>
      <c r="F6484" s="3" t="n">
        <v>0</v>
      </c>
      <c r="G6484" s="3" t="n">
        <v>889.13</v>
      </c>
    </row>
    <row r="6485">
      <c r="A6485" s="3" t="inlineStr">
        <is>
          <t>Heron Fields (Pty) Ltd</t>
        </is>
      </c>
      <c r="B6485" s="4" t="n">
        <v>45412</v>
      </c>
      <c r="C6485" s="3" t="inlineStr">
        <is>
          <t>Assets</t>
        </is>
      </c>
      <c r="D6485" s="3" t="inlineStr">
        <is>
          <t>8440/000</t>
        </is>
      </c>
      <c r="E6485" s="3" t="inlineStr">
        <is>
          <t>Momentum Investors Account RU502229930</t>
        </is>
      </c>
      <c r="F6485" s="3" t="n">
        <v>-3317153.36</v>
      </c>
      <c r="G6485" s="3" t="n">
        <v>1711292.42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Assets</t>
        </is>
      </c>
      <c r="D6486" s="3" t="inlineStr">
        <is>
          <t>8450/000</t>
        </is>
      </c>
      <c r="E6486" s="3" t="inlineStr">
        <is>
          <t>ABSA Current Acc : 4109071013</t>
        </is>
      </c>
      <c r="F6486" s="3" t="n">
        <v>34027.44</v>
      </c>
      <c r="G6486" s="3" t="n">
        <v>184527.44</v>
      </c>
    </row>
    <row r="6487">
      <c r="A6487" s="3" t="inlineStr">
        <is>
          <t>Heron Fields (Pty) Ltd</t>
        </is>
      </c>
      <c r="B6487" s="4" t="n">
        <v>45412</v>
      </c>
      <c r="C6487" s="3" t="inlineStr">
        <is>
          <t>Assets</t>
        </is>
      </c>
      <c r="D6487" s="3" t="inlineStr">
        <is>
          <t>8500/000</t>
        </is>
      </c>
      <c r="E6487" s="3" t="inlineStr">
        <is>
          <t>Laas and Scholtz - Funds in transit</t>
        </is>
      </c>
      <c r="F6487" s="3" t="n">
        <v>-1772907.12</v>
      </c>
      <c r="G6487" s="3" t="n">
        <v>-1872907.12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860</t>
        </is>
      </c>
      <c r="E6488" s="3" t="inlineStr">
        <is>
          <t>Rounding</t>
        </is>
      </c>
      <c r="F6488" s="3" t="n">
        <v>-0.24</v>
      </c>
      <c r="G6488" s="3" t="n">
        <v>-13.32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860</t>
        </is>
      </c>
      <c r="E6489" s="3" t="inlineStr">
        <is>
          <t>Rounding</t>
        </is>
      </c>
      <c r="F6489" s="3" t="n">
        <v>0</v>
      </c>
      <c r="G6489" s="3" t="n">
        <v>0.04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860</t>
        </is>
      </c>
      <c r="E6490" s="3" t="inlineStr">
        <is>
          <t>Rounding</t>
        </is>
      </c>
      <c r="F6490" s="3" t="n">
        <v>0.01</v>
      </c>
      <c r="G6490" s="3" t="n">
        <v>-0.02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9000/000</t>
        </is>
      </c>
      <c r="E6491" s="3" t="inlineStr">
        <is>
          <t>Supplier Control Account</t>
        </is>
      </c>
      <c r="F6491" s="3" t="n">
        <v>-406398.11</v>
      </c>
      <c r="G6491" s="3" t="n">
        <v>-4222245.82</v>
      </c>
    </row>
    <row r="6492">
      <c r="A6492" s="3" t="inlineStr">
        <is>
          <t>Heron Fields (Pty) Ltd</t>
        </is>
      </c>
      <c r="B6492" s="4" t="n">
        <v>45412</v>
      </c>
      <c r="C6492" s="3" t="inlineStr">
        <is>
          <t>Liabilities</t>
        </is>
      </c>
      <c r="D6492" s="3" t="inlineStr">
        <is>
          <t>9000/000</t>
        </is>
      </c>
      <c r="E6492" s="3" t="inlineStr">
        <is>
          <t>Supplier Control Account</t>
        </is>
      </c>
      <c r="F6492" s="3" t="n">
        <v>-1776515.41</v>
      </c>
      <c r="G6492" s="3" t="n">
        <v>-149118468.43</v>
      </c>
    </row>
    <row r="6493">
      <c r="A6493" s="3" t="inlineStr">
        <is>
          <t>Heron View (Pty) Ltd</t>
        </is>
      </c>
      <c r="B6493" s="4" t="n">
        <v>45412</v>
      </c>
      <c r="C6493" s="3" t="inlineStr">
        <is>
          <t>Liabilities</t>
        </is>
      </c>
      <c r="D6493" s="3" t="inlineStr">
        <is>
          <t>9000/000</t>
        </is>
      </c>
      <c r="E6493" s="3" t="inlineStr">
        <is>
          <t>Supplier Control Account</t>
        </is>
      </c>
      <c r="F6493" s="3" t="n">
        <v>-826286.63</v>
      </c>
      <c r="G6493" s="3" t="n">
        <v>-7285998.09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9200/000</t>
        </is>
      </c>
      <c r="E6494" s="3" t="inlineStr">
        <is>
          <t>Sundry Suppliers</t>
        </is>
      </c>
      <c r="F6494" s="3" t="n">
        <v>0</v>
      </c>
      <c r="G6494" s="3" t="n">
        <v>-2920.29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9250/010</t>
        </is>
      </c>
      <c r="E6495" s="3" t="inlineStr">
        <is>
          <t>SALARY CONTROL</t>
        </is>
      </c>
      <c r="F6495" s="3" t="n">
        <v>378433.62</v>
      </c>
      <c r="G6495" s="3" t="n">
        <v>378433.62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9250/020</t>
        </is>
      </c>
      <c r="E6496" s="3" t="inlineStr">
        <is>
          <t>PAYE, UIF AND SDL CONTROL</t>
        </is>
      </c>
      <c r="F6496" s="3" t="n">
        <v>12716.81</v>
      </c>
      <c r="G6496" s="3" t="n">
        <v>-89011.21000000001</v>
      </c>
    </row>
    <row r="6497">
      <c r="A6497" s="3" t="inlineStr">
        <is>
          <t>Cape Projects Construction (Pty) Ltd</t>
        </is>
      </c>
      <c r="B6497" s="4" t="n">
        <v>45412</v>
      </c>
      <c r="C6497" s="3" t="inlineStr">
        <is>
          <t>Liabilities</t>
        </is>
      </c>
      <c r="D6497" s="3" t="inlineStr">
        <is>
          <t>9250/030</t>
        </is>
      </c>
      <c r="E6497" s="3" t="inlineStr">
        <is>
          <t>BIBC CONTROL</t>
        </is>
      </c>
      <c r="F6497" s="3" t="n">
        <v>0</v>
      </c>
      <c r="G6497" s="3" t="n">
        <v>-49413.95</v>
      </c>
    </row>
    <row r="6498">
      <c r="A6498" s="3" t="inlineStr">
        <is>
          <t>Cape Projects Construction (Pty) Ltd</t>
        </is>
      </c>
      <c r="B6498" s="4" t="n">
        <v>45412</v>
      </c>
      <c r="C6498" s="3" t="inlineStr">
        <is>
          <t>Liabilities</t>
        </is>
      </c>
      <c r="D6498" s="3" t="inlineStr">
        <is>
          <t>9350/000</t>
        </is>
      </c>
      <c r="E6498" s="3" t="inlineStr">
        <is>
          <t>Dividends Payable</t>
        </is>
      </c>
      <c r="F6498" s="3" t="n">
        <v>0</v>
      </c>
      <c r="G6498" s="3" t="n">
        <v>130000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9500/000</t>
        </is>
      </c>
      <c r="E6499" s="3" t="inlineStr">
        <is>
          <t>VAT Control Account</t>
        </is>
      </c>
      <c r="F6499" s="3" t="n">
        <v>-47592.07</v>
      </c>
      <c r="G6499" s="3" t="n">
        <v>-243823.95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9500/000</t>
        </is>
      </c>
      <c r="E6500" s="3" t="inlineStr">
        <is>
          <t>Vat / Tax Control Account</t>
        </is>
      </c>
      <c r="F6500" s="3" t="n">
        <v>-160402.08</v>
      </c>
      <c r="G6500" s="3" t="n">
        <v>-2353447.52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9500/000</t>
        </is>
      </c>
      <c r="E6501" s="3" t="inlineStr">
        <is>
          <t>Vat / Tax Control Account</t>
        </is>
      </c>
      <c r="F6501" s="3" t="n">
        <v>523814.77</v>
      </c>
      <c r="G6501" s="3" t="n">
        <v>6523157.12</v>
      </c>
    </row>
    <row r="6502">
      <c r="A6502" s="3" t="inlineStr">
        <is>
          <t>Cape Projects Construction (Pty) Ltd</t>
        </is>
      </c>
      <c r="B6502" s="4" t="n">
        <v>45412</v>
      </c>
      <c r="C6502" s="3" t="inlineStr">
        <is>
          <t>Liabilities</t>
        </is>
      </c>
      <c r="D6502" s="3" t="inlineStr">
        <is>
          <t>9510/000</t>
        </is>
      </c>
      <c r="E6502" s="3" t="inlineStr">
        <is>
          <t>Tax Provision Account</t>
        </is>
      </c>
      <c r="F6502" s="3" t="n">
        <v>0</v>
      </c>
      <c r="G6502" s="3" t="n">
        <v>-1869.8</v>
      </c>
    </row>
    <row r="6503">
      <c r="A6503" s="3" t="inlineStr">
        <is>
          <t>Heron Fields (Pty) Ltd</t>
        </is>
      </c>
      <c r="B6503" s="4" t="n">
        <v>45412</v>
      </c>
      <c r="C6503" s="3" t="inlineStr">
        <is>
          <t>Liabilities</t>
        </is>
      </c>
      <c r="D6503" s="3" t="inlineStr">
        <is>
          <t>9520/000</t>
        </is>
      </c>
      <c r="E6503" s="3" t="inlineStr">
        <is>
          <t>Income Tax Payable</t>
        </is>
      </c>
      <c r="F6503" s="3" t="n">
        <v>0</v>
      </c>
      <c r="G6503" s="3" t="n">
        <v>59039.93</v>
      </c>
    </row>
    <row r="6504">
      <c r="A6504" s="3" t="inlineStr">
        <is>
          <t>Heron View (Pty) Ltd</t>
        </is>
      </c>
      <c r="B6504" s="4" t="n">
        <v>45412</v>
      </c>
      <c r="C6504" s="3" t="inlineStr">
        <is>
          <t>Liabilities</t>
        </is>
      </c>
      <c r="D6504" s="3" t="inlineStr">
        <is>
          <t>9899/C102</t>
        </is>
      </c>
      <c r="E6504" s="3" t="inlineStr">
        <is>
          <t>Sales - Unit Reg Control C102</t>
        </is>
      </c>
      <c r="F6504" s="3" t="n">
        <v>0</v>
      </c>
      <c r="G6504" s="3" t="n">
        <v>-0.4</v>
      </c>
    </row>
    <row r="6505">
      <c r="A6505" s="3" t="inlineStr">
        <is>
          <t>Heron View (Pty) Ltd</t>
        </is>
      </c>
      <c r="B6505" s="4" t="n">
        <v>45412</v>
      </c>
      <c r="C6505" s="3" t="inlineStr">
        <is>
          <t>Liabilities</t>
        </is>
      </c>
      <c r="D6505" s="3" t="inlineStr">
        <is>
          <t>9899/D203</t>
        </is>
      </c>
      <c r="E6505" s="3" t="inlineStr">
        <is>
          <t>Sales - Unit Reg Control D203</t>
        </is>
      </c>
      <c r="F6505" s="3" t="n">
        <v>0</v>
      </c>
      <c r="G6505" s="3" t="n">
        <v>1326506.85</v>
      </c>
    </row>
    <row r="6506">
      <c r="A6506" s="3" t="inlineStr">
        <is>
          <t>Cape Projects Construction (Pty) Ltd</t>
        </is>
      </c>
      <c r="B6506" s="4" t="n">
        <v>45412</v>
      </c>
      <c r="C6506" s="3" t="inlineStr">
        <is>
          <t>Liabilities</t>
        </is>
      </c>
      <c r="D6506" s="3" t="inlineStr">
        <is>
          <t>B/S</t>
        </is>
      </c>
      <c r="E6506" s="3" t="inlineStr">
        <is>
          <t>Taxation Payable</t>
        </is>
      </c>
      <c r="F6506" s="3" t="n">
        <v>0</v>
      </c>
      <c r="G6506" s="3" t="n">
        <v>393799.61</v>
      </c>
    </row>
    <row r="6507">
      <c r="A6507" s="3" t="inlineStr">
        <is>
          <t>Cape Projects Construction (Pty) Ltd</t>
        </is>
      </c>
      <c r="B6507" s="4" t="n">
        <v>45412</v>
      </c>
      <c r="C6507" s="3" t="inlineStr">
        <is>
          <t>Liabilities</t>
        </is>
      </c>
      <c r="D6507" s="3" t="inlineStr">
        <is>
          <t>TEMP/ACC</t>
        </is>
      </c>
      <c r="E6507" s="3" t="inlineStr">
        <is>
          <t>Conversion Account</t>
        </is>
      </c>
      <c r="F6507" s="3" t="n">
        <v>0</v>
      </c>
      <c r="G6507" s="3" t="n">
        <v>-254.99</v>
      </c>
    </row>
    <row r="6508">
      <c r="A6508" s="3" t="inlineStr">
        <is>
          <t>Heron Fields (Pty) Ltd</t>
        </is>
      </c>
      <c r="B6508" s="4" t="n">
        <v>45443</v>
      </c>
      <c r="C6508" s="3" t="inlineStr">
        <is>
          <t>Revenue</t>
        </is>
      </c>
      <c r="D6508" s="3" t="inlineStr">
        <is>
          <t>1000/100</t>
        </is>
      </c>
      <c r="E6508" s="3" t="inlineStr">
        <is>
          <t>Sales - Heron Fields</t>
        </is>
      </c>
      <c r="F6508" s="3" t="n">
        <v>0</v>
      </c>
      <c r="G6508" s="3" t="n">
        <v>-1304260.87</v>
      </c>
    </row>
    <row r="6509">
      <c r="A6509" s="3" t="inlineStr">
        <is>
          <t>Heron View (Pty) Ltd</t>
        </is>
      </c>
      <c r="B6509" s="4" t="n">
        <v>45443</v>
      </c>
      <c r="C6509" s="3" t="inlineStr">
        <is>
          <t>Revenue</t>
        </is>
      </c>
      <c r="D6509" s="3" t="inlineStr">
        <is>
          <t>1000/100</t>
        </is>
      </c>
      <c r="E6509" s="3" t="inlineStr">
        <is>
          <t>Sales - Heron View Sales</t>
        </is>
      </c>
      <c r="F6509" s="3" t="n">
        <v>-1479373.91</v>
      </c>
      <c r="G6509" s="3" t="n">
        <v>-5587808.69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1000/101</t>
        </is>
      </c>
      <c r="E6510" s="3" t="inlineStr">
        <is>
          <t>Sales - Heron View Occupational Rent</t>
        </is>
      </c>
      <c r="F6510" s="3" t="n">
        <v>-3100</v>
      </c>
      <c r="G6510" s="3" t="n">
        <v>-6661.29</v>
      </c>
    </row>
    <row r="6511">
      <c r="A6511" s="3" t="inlineStr">
        <is>
          <t>Cape Projects Construction (Pty) Ltd</t>
        </is>
      </c>
      <c r="B6511" s="4" t="n">
        <v>45443</v>
      </c>
      <c r="C6511" s="3" t="inlineStr">
        <is>
          <t>Revenue</t>
        </is>
      </c>
      <c r="D6511" s="3" t="inlineStr">
        <is>
          <t>1040/100</t>
        </is>
      </c>
      <c r="E6511" s="3" t="inlineStr">
        <is>
          <t>Fees - Construction - Heron</t>
        </is>
      </c>
      <c r="F6511" s="3" t="n">
        <v>-2263040.14</v>
      </c>
      <c r="G6511" s="3" t="n">
        <v>-13403606.88</v>
      </c>
    </row>
    <row r="6512">
      <c r="A6512" s="3" t="inlineStr">
        <is>
          <t>Cape Projects Construction (Pty) Ltd</t>
        </is>
      </c>
      <c r="B6512" s="4" t="n">
        <v>45443</v>
      </c>
      <c r="C6512" s="3" t="inlineStr">
        <is>
          <t>Revenue</t>
        </is>
      </c>
      <c r="D6512" s="3" t="inlineStr">
        <is>
          <t>1050/034</t>
        </is>
      </c>
      <c r="E6512" s="3" t="inlineStr">
        <is>
          <t>Accounting fees Endulini</t>
        </is>
      </c>
      <c r="F6512" s="3" t="n">
        <v>0</v>
      </c>
      <c r="G6512" s="3" t="n">
        <v>-1000000</v>
      </c>
    </row>
    <row r="6513">
      <c r="A6513" s="3" t="inlineStr">
        <is>
          <t>Heron View (Pty) Ltd</t>
        </is>
      </c>
      <c r="B6513" s="4" t="n">
        <v>45443</v>
      </c>
      <c r="C6513" s="3" t="inlineStr">
        <is>
          <t>Revenue</t>
        </is>
      </c>
      <c r="D6513" s="3" t="inlineStr">
        <is>
          <t>1111/000</t>
        </is>
      </c>
      <c r="E6513" s="3" t="inlineStr">
        <is>
          <t>OMH - Accounting Management fees</t>
        </is>
      </c>
      <c r="F6513" s="3" t="n">
        <v>0</v>
      </c>
      <c r="G6513" s="3" t="n">
        <v>-434782.61</v>
      </c>
    </row>
    <row r="6514">
      <c r="A6514" s="3" t="inlineStr">
        <is>
          <t>Heron View (Pty) Ltd</t>
        </is>
      </c>
      <c r="B6514" s="4" t="n">
        <v>45443</v>
      </c>
      <c r="C6514" s="3" t="inlineStr">
        <is>
          <t>Revenue</t>
        </is>
      </c>
      <c r="D6514" s="3" t="inlineStr">
        <is>
          <t>1111/001</t>
        </is>
      </c>
      <c r="E6514" s="3" t="inlineStr">
        <is>
          <t>CPC - Accounting Management Fee</t>
        </is>
      </c>
      <c r="F6514" s="3" t="n">
        <v>0</v>
      </c>
      <c r="G6514" s="3" t="n">
        <v>-869565.22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Revenue</t>
        </is>
      </c>
      <c r="D6515" s="3" t="inlineStr">
        <is>
          <t>1200/100</t>
        </is>
      </c>
      <c r="E6515" s="3" t="inlineStr">
        <is>
          <t>Recovery of Costs - Showhouse</t>
        </is>
      </c>
      <c r="F6515" s="3" t="n">
        <v>-32173.91</v>
      </c>
      <c r="G6515" s="3" t="n">
        <v>-32173.91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Revenue</t>
        </is>
      </c>
      <c r="D6516" s="3" t="inlineStr">
        <is>
          <t>1500/002</t>
        </is>
      </c>
      <c r="E6516" s="3" t="inlineStr">
        <is>
          <t>Rental Income</t>
        </is>
      </c>
      <c r="F6516" s="3" t="n">
        <v>-82174</v>
      </c>
      <c r="G6516" s="3" t="n">
        <v>-284013.6</v>
      </c>
    </row>
    <row r="6517">
      <c r="A6517" s="3" t="inlineStr">
        <is>
          <t>Heron Fields (Pty) Ltd</t>
        </is>
      </c>
      <c r="B6517" s="4" t="n">
        <v>45443</v>
      </c>
      <c r="C6517" s="3" t="inlineStr">
        <is>
          <t>Revenue</t>
        </is>
      </c>
      <c r="D6517" s="3" t="inlineStr">
        <is>
          <t>1600/100</t>
        </is>
      </c>
      <c r="E6517" s="3" t="inlineStr">
        <is>
          <t>Rental Income - Payprop ABSA</t>
        </is>
      </c>
      <c r="F6517" s="3" t="n">
        <v>-103585</v>
      </c>
      <c r="G6517" s="3" t="n">
        <v>-137612.44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2000/030</t>
        </is>
      </c>
      <c r="E6518" s="3" t="inlineStr">
        <is>
          <t>COS - HV COCT Rates clearance</t>
        </is>
      </c>
      <c r="F6518" s="3" t="n">
        <v>17392.37</v>
      </c>
      <c r="G6518" s="3" t="n">
        <v>30606.48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2000/040</t>
        </is>
      </c>
      <c r="E6519" s="3" t="inlineStr">
        <is>
          <t>COS - Legal Fees</t>
        </is>
      </c>
      <c r="F6519" s="3" t="n">
        <v>0</v>
      </c>
      <c r="G6519" s="3" t="n">
        <v>38341.94</v>
      </c>
    </row>
    <row r="6520">
      <c r="A6520" s="3" t="inlineStr">
        <is>
          <t>Heron View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2000/040</t>
        </is>
      </c>
      <c r="E6520" s="3" t="inlineStr">
        <is>
          <t>COS - Legal Fees</t>
        </is>
      </c>
      <c r="F6520" s="3" t="n">
        <v>40024.61</v>
      </c>
      <c r="G6520" s="3" t="n">
        <v>137613.43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2000/041</t>
        </is>
      </c>
      <c r="E6521" s="3" t="inlineStr">
        <is>
          <t>COS - Legal Fees Opening of Sec Title Fees</t>
        </is>
      </c>
      <c r="F6521" s="3" t="n">
        <v>14800</v>
      </c>
      <c r="G6521" s="3" t="n">
        <v>14800</v>
      </c>
    </row>
    <row r="6522">
      <c r="A6522" s="3" t="inlineStr">
        <is>
          <t>Heron Fields (Pty) Ltd</t>
        </is>
      </c>
      <c r="B6522" s="4" t="n">
        <v>45443</v>
      </c>
      <c r="C6522" s="3" t="inlineStr">
        <is>
          <t>Expenses</t>
        </is>
      </c>
      <c r="D6522" s="3" t="inlineStr">
        <is>
          <t>2000/050</t>
        </is>
      </c>
      <c r="E6522" s="3" t="inlineStr">
        <is>
          <t>COS - Rates clearance</t>
        </is>
      </c>
      <c r="F6522" s="3" t="n">
        <v>69935.42999999999</v>
      </c>
      <c r="G6522" s="3" t="n">
        <v>78321.63</v>
      </c>
    </row>
    <row r="6523">
      <c r="A6523" s="3" t="inlineStr">
        <is>
          <t>Heron Fields (Pty) Ltd</t>
        </is>
      </c>
      <c r="B6523" s="4" t="n">
        <v>45443</v>
      </c>
      <c r="C6523" s="3" t="inlineStr">
        <is>
          <t>Expenses</t>
        </is>
      </c>
      <c r="D6523" s="3" t="inlineStr">
        <is>
          <t>2000/070</t>
        </is>
      </c>
      <c r="E6523" s="3" t="inlineStr">
        <is>
          <t>COS - Commission HF Units</t>
        </is>
      </c>
      <c r="F6523" s="3" t="n">
        <v>0</v>
      </c>
      <c r="G6523" s="3" t="n">
        <v>65213.04</v>
      </c>
    </row>
    <row r="6524">
      <c r="A6524" s="3" t="inlineStr">
        <is>
          <t>Heron View (Pty) Ltd</t>
        </is>
      </c>
      <c r="B6524" s="4" t="n">
        <v>45443</v>
      </c>
      <c r="C6524" s="3" t="inlineStr">
        <is>
          <t>Expenses</t>
        </is>
      </c>
      <c r="D6524" s="3" t="inlineStr">
        <is>
          <t>2000/070</t>
        </is>
      </c>
      <c r="E6524" s="3" t="inlineStr">
        <is>
          <t>COS - Commission HV Units</t>
        </is>
      </c>
      <c r="F6524" s="3" t="n">
        <v>73473.91</v>
      </c>
      <c r="G6524" s="3" t="n">
        <v>279113.05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2006/000</t>
        </is>
      </c>
      <c r="E6525" s="3" t="inlineStr">
        <is>
          <t>COS - Endulini Construction</t>
        </is>
      </c>
      <c r="F6525" s="3" t="n">
        <v>14327.48</v>
      </c>
      <c r="G6525" s="3" t="n">
        <v>34012.73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2006/450</t>
        </is>
      </c>
      <c r="E6526" s="3" t="inlineStr">
        <is>
          <t>COS - Endulini - Computer expenses</t>
        </is>
      </c>
      <c r="F6526" s="3" t="n">
        <v>0</v>
      </c>
      <c r="G6526" s="3" t="n">
        <v>219.96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2007/000</t>
        </is>
      </c>
      <c r="E6527" s="3" t="inlineStr">
        <is>
          <t>COS - Repairs &amp; Maintenance - SW Southwark</t>
        </is>
      </c>
      <c r="F6527" s="3" t="n">
        <v>0</v>
      </c>
      <c r="G6527" s="3" t="n">
        <v>8355.959999999999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2011/500</t>
        </is>
      </c>
      <c r="E6528" s="3" t="inlineStr">
        <is>
          <t>COS - Heron Fields - Construction</t>
        </is>
      </c>
      <c r="F6528" s="3" t="n">
        <v>17800</v>
      </c>
      <c r="G6528" s="3" t="n">
        <v>27123.62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2011/600</t>
        </is>
      </c>
      <c r="E6529" s="3" t="inlineStr">
        <is>
          <t>COS - Heron Fields - P &amp; G</t>
        </is>
      </c>
      <c r="F6529" s="3" t="n">
        <v>543.04</v>
      </c>
      <c r="G6529" s="3" t="n">
        <v>1466.51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2011/900</t>
        </is>
      </c>
      <c r="E6530" s="3" t="inlineStr">
        <is>
          <t>COS - Heron - Internet</t>
        </is>
      </c>
      <c r="F6530" s="3" t="n">
        <v>1901.74</v>
      </c>
      <c r="G6530" s="3" t="n">
        <v>5600.88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2012/001</t>
        </is>
      </c>
      <c r="E6531" s="3" t="inlineStr">
        <is>
          <t>COS - Heron View - Printing &amp; Stationary</t>
        </is>
      </c>
      <c r="F6531" s="3" t="n">
        <v>8481.950000000001</v>
      </c>
      <c r="G6531" s="3" t="n">
        <v>8598.450000000001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Expenses</t>
        </is>
      </c>
      <c r="D6532" s="3" t="inlineStr">
        <is>
          <t>2012/002</t>
        </is>
      </c>
      <c r="E6532" s="3" t="inlineStr">
        <is>
          <t>COS - Heron View - Construction</t>
        </is>
      </c>
      <c r="F6532" s="3" t="n">
        <v>4883184.88</v>
      </c>
      <c r="G6532" s="3" t="n">
        <v>15892743.35</v>
      </c>
    </row>
    <row r="6533">
      <c r="A6533" s="3" t="inlineStr">
        <is>
          <t>Cape Projects Construction (Pty) Ltd</t>
        </is>
      </c>
      <c r="B6533" s="4" t="n">
        <v>45443</v>
      </c>
      <c r="C6533" s="3" t="inlineStr">
        <is>
          <t>Expenses</t>
        </is>
      </c>
      <c r="D6533" s="3" t="inlineStr">
        <is>
          <t>2012/003</t>
        </is>
      </c>
      <c r="E6533" s="3" t="inlineStr">
        <is>
          <t>COS - Heron View - P&amp;G</t>
        </is>
      </c>
      <c r="F6533" s="3" t="n">
        <v>0</v>
      </c>
      <c r="G6533" s="3" t="n">
        <v>12272.2</v>
      </c>
    </row>
    <row r="6534">
      <c r="A6534" s="3" t="inlineStr">
        <is>
          <t>Cape Projects Construction (Pty) Ltd</t>
        </is>
      </c>
      <c r="B6534" s="4" t="n">
        <v>45443</v>
      </c>
      <c r="C6534" s="3" t="inlineStr">
        <is>
          <t>Expenses</t>
        </is>
      </c>
      <c r="D6534" s="3" t="inlineStr">
        <is>
          <t>2111/001</t>
        </is>
      </c>
      <c r="E6534" s="3" t="inlineStr">
        <is>
          <t>Heron Project - Accounting Management Fee</t>
        </is>
      </c>
      <c r="F6534" s="3" t="n">
        <v>0</v>
      </c>
      <c r="G6534" s="3" t="n">
        <v>869565.22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Revenue</t>
        </is>
      </c>
      <c r="D6535" s="3" t="inlineStr">
        <is>
          <t>2750/000</t>
        </is>
      </c>
      <c r="E6535" s="3" t="inlineStr">
        <is>
          <t>Interest Received - FNB</t>
        </is>
      </c>
      <c r="F6535" s="3" t="n">
        <v>-168.62</v>
      </c>
      <c r="G6535" s="3" t="n">
        <v>-316.66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Revenue</t>
        </is>
      </c>
      <c r="D6536" s="3" t="inlineStr">
        <is>
          <t>2755/001</t>
        </is>
      </c>
      <c r="E6536" s="3" t="inlineStr">
        <is>
          <t>Interest Received - Momentum</t>
        </is>
      </c>
      <c r="F6536" s="3" t="n">
        <v>-18893.57</v>
      </c>
      <c r="G6536" s="3" t="n">
        <v>-123251.09</v>
      </c>
    </row>
    <row r="6537">
      <c r="A6537" s="3" t="inlineStr">
        <is>
          <t>Heron Fields (Pty) Ltd</t>
        </is>
      </c>
      <c r="B6537" s="4" t="n">
        <v>45443</v>
      </c>
      <c r="C6537" s="3" t="inlineStr">
        <is>
          <t>Expenses</t>
        </is>
      </c>
      <c r="D6537" s="3" t="inlineStr">
        <is>
          <t>3000/000</t>
        </is>
      </c>
      <c r="E6537" s="3" t="inlineStr">
        <is>
          <t>Accounting Fees</t>
        </is>
      </c>
      <c r="F6537" s="3" t="n">
        <v>0</v>
      </c>
      <c r="G6537" s="3" t="n">
        <v>580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3001/000</t>
        </is>
      </c>
      <c r="E6538" s="3" t="inlineStr">
        <is>
          <t>Accounting Fees - Other</t>
        </is>
      </c>
      <c r="F6538" s="3" t="n">
        <v>0</v>
      </c>
      <c r="G6538" s="3" t="n">
        <v>580</v>
      </c>
    </row>
    <row r="6539">
      <c r="A6539" s="3" t="inlineStr">
        <is>
          <t>Heron Fields (Pty) Ltd</t>
        </is>
      </c>
      <c r="B6539" s="4" t="n">
        <v>45443</v>
      </c>
      <c r="C6539" s="3" t="inlineStr">
        <is>
          <t>Expenses</t>
        </is>
      </c>
      <c r="D6539" s="3" t="inlineStr">
        <is>
          <t>3050/000</t>
        </is>
      </c>
      <c r="E6539" s="3" t="inlineStr">
        <is>
          <t>Advertising _AND_ Promotions</t>
        </is>
      </c>
      <c r="F6539" s="3" t="n">
        <v>3396</v>
      </c>
      <c r="G6539" s="3" t="n">
        <v>5409.96</v>
      </c>
    </row>
    <row r="6540">
      <c r="A6540" s="3" t="inlineStr">
        <is>
          <t>Heron View (Pty) Ltd</t>
        </is>
      </c>
      <c r="B6540" s="4" t="n">
        <v>45443</v>
      </c>
      <c r="C6540" s="3" t="inlineStr">
        <is>
          <t>Expenses</t>
        </is>
      </c>
      <c r="D6540" s="3" t="inlineStr">
        <is>
          <t>3050/000</t>
        </is>
      </c>
      <c r="E6540" s="3" t="inlineStr">
        <is>
          <t>Advertising _AND_ Promotions</t>
        </is>
      </c>
      <c r="F6540" s="3" t="n">
        <v>0</v>
      </c>
      <c r="G6540" s="3" t="n">
        <v>5000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3050/450</t>
        </is>
      </c>
      <c r="E6541" s="3" t="inlineStr">
        <is>
          <t>Advertising - Other</t>
        </is>
      </c>
      <c r="F6541" s="3" t="n">
        <v>0</v>
      </c>
      <c r="G6541" s="3" t="n">
        <v>150</v>
      </c>
    </row>
    <row r="6542">
      <c r="A6542" s="3" t="inlineStr">
        <is>
          <t>Cape Projects Construction (Pty) Ltd</t>
        </is>
      </c>
      <c r="B6542" s="4" t="n">
        <v>45443</v>
      </c>
      <c r="C6542" s="3" t="inlineStr">
        <is>
          <t>Expenses</t>
        </is>
      </c>
      <c r="D6542" s="3" t="inlineStr">
        <is>
          <t>3200/000</t>
        </is>
      </c>
      <c r="E6542" s="3" t="inlineStr">
        <is>
          <t>Bank Charges</t>
        </is>
      </c>
      <c r="F6542" s="3" t="n">
        <v>1844.44</v>
      </c>
      <c r="G6542" s="3" t="n">
        <v>5919.71</v>
      </c>
    </row>
    <row r="6543">
      <c r="A6543" s="3" t="inlineStr">
        <is>
          <t>Heron Fields (Pty) Ltd</t>
        </is>
      </c>
      <c r="B6543" s="4" t="n">
        <v>45443</v>
      </c>
      <c r="C6543" s="3" t="inlineStr">
        <is>
          <t>Expenses</t>
        </is>
      </c>
      <c r="D6543" s="3" t="inlineStr">
        <is>
          <t>3200/000</t>
        </is>
      </c>
      <c r="E6543" s="3" t="inlineStr">
        <is>
          <t>Bank Charges</t>
        </is>
      </c>
      <c r="F6543" s="3" t="n">
        <v>426.08</v>
      </c>
      <c r="G6543" s="3" t="n">
        <v>1258.84</v>
      </c>
    </row>
    <row r="6544">
      <c r="A6544" s="3" t="inlineStr">
        <is>
          <t>Cape Projects Construction (Pty) Ltd</t>
        </is>
      </c>
      <c r="B6544" s="4" t="n">
        <v>45443</v>
      </c>
      <c r="C6544" s="3" t="inlineStr">
        <is>
          <t>Expenses</t>
        </is>
      </c>
      <c r="D6544" s="3" t="inlineStr">
        <is>
          <t>3300/100</t>
        </is>
      </c>
      <c r="E6544" s="3" t="inlineStr">
        <is>
          <t>Computer Exp - IT, Internet/Hosting Fee</t>
        </is>
      </c>
      <c r="F6544" s="3" t="n">
        <v>3725</v>
      </c>
      <c r="G6544" s="3" t="n">
        <v>11175</v>
      </c>
    </row>
    <row r="6545">
      <c r="A6545" s="3" t="inlineStr">
        <is>
          <t>Heron Fields (Pty) Ltd</t>
        </is>
      </c>
      <c r="B6545" s="4" t="n">
        <v>45443</v>
      </c>
      <c r="C6545" s="3" t="inlineStr">
        <is>
          <t>Expenses</t>
        </is>
      </c>
      <c r="D6545" s="3" t="inlineStr">
        <is>
          <t>3350/100</t>
        </is>
      </c>
      <c r="E6545" s="3" t="inlineStr">
        <is>
          <t>Consulting Fees - Admin and Finance</t>
        </is>
      </c>
      <c r="F6545" s="3" t="n">
        <v>91600.32000000001</v>
      </c>
      <c r="G6545" s="3" t="n">
        <v>342045.96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3350/300</t>
        </is>
      </c>
      <c r="E6546" s="3" t="inlineStr">
        <is>
          <t>Consulting Fees - Admin and Finance</t>
        </is>
      </c>
      <c r="F6546" s="3" t="n">
        <v>105436.08</v>
      </c>
      <c r="G6546" s="3" t="n">
        <v>369878.24</v>
      </c>
    </row>
    <row r="6547">
      <c r="A6547" s="3" t="inlineStr">
        <is>
          <t>Heron Fields (Pty) Ltd</t>
        </is>
      </c>
      <c r="B6547" s="4" t="n">
        <v>45443</v>
      </c>
      <c r="C6547" s="3" t="inlineStr">
        <is>
          <t>Expenses</t>
        </is>
      </c>
      <c r="D6547" s="3" t="inlineStr">
        <is>
          <t>3351/000</t>
        </is>
      </c>
      <c r="E6547" s="3" t="inlineStr">
        <is>
          <t>Consulting fees - Trustee</t>
        </is>
      </c>
      <c r="F6547" s="3" t="n">
        <v>4200</v>
      </c>
      <c r="G6547" s="3" t="n">
        <v>12600</v>
      </c>
    </row>
    <row r="6548">
      <c r="A6548" s="3" t="inlineStr">
        <is>
          <t>Heron View (Pty) Ltd</t>
        </is>
      </c>
      <c r="B6548" s="4" t="n">
        <v>45443</v>
      </c>
      <c r="C6548" s="3" t="inlineStr">
        <is>
          <t>Expenses</t>
        </is>
      </c>
      <c r="D6548" s="3" t="inlineStr">
        <is>
          <t>3351/000</t>
        </is>
      </c>
      <c r="E6548" s="3" t="inlineStr">
        <is>
          <t>Consulting fees - Trustee</t>
        </is>
      </c>
      <c r="F6548" s="3" t="n">
        <v>9750</v>
      </c>
      <c r="G6548" s="3" t="n">
        <v>35250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3400/000</t>
        </is>
      </c>
      <c r="E6549" s="3" t="inlineStr">
        <is>
          <t>Courier _AND_ Postage</t>
        </is>
      </c>
      <c r="F6549" s="3" t="n">
        <v>3571.52</v>
      </c>
      <c r="G6549" s="3" t="n">
        <v>3571.52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3450/001</t>
        </is>
      </c>
      <c r="E6550" s="3" t="inlineStr">
        <is>
          <t>Depreciation - Computer Equipment</t>
        </is>
      </c>
      <c r="F6550" s="3" t="n">
        <v>0</v>
      </c>
      <c r="G6550" s="3" t="n">
        <v>10120.99</v>
      </c>
    </row>
    <row r="6551">
      <c r="A6551" s="3" t="inlineStr">
        <is>
          <t>Cape Projects Construction (Pty) Ltd</t>
        </is>
      </c>
      <c r="B6551" s="4" t="n">
        <v>45443</v>
      </c>
      <c r="C6551" s="3" t="inlineStr">
        <is>
          <t>Expenses</t>
        </is>
      </c>
      <c r="D6551" s="3" t="inlineStr">
        <is>
          <t>3450/002</t>
        </is>
      </c>
      <c r="E6551" s="3" t="inlineStr">
        <is>
          <t>Depreciation - Generator Fixed Asset</t>
        </is>
      </c>
      <c r="F6551" s="3" t="n">
        <v>0</v>
      </c>
      <c r="G6551" s="3" t="n">
        <v>2538.51</v>
      </c>
    </row>
    <row r="6552">
      <c r="A6552" s="3" t="inlineStr">
        <is>
          <t>Cape Projects Construction (Pty) Ltd</t>
        </is>
      </c>
      <c r="B6552" s="4" t="n">
        <v>45443</v>
      </c>
      <c r="C6552" s="3" t="inlineStr">
        <is>
          <t>Expenses</t>
        </is>
      </c>
      <c r="D6552" s="3" t="inlineStr">
        <is>
          <t>3450/003</t>
        </is>
      </c>
      <c r="E6552" s="3" t="inlineStr">
        <is>
          <t>Depreciation - Motor vehicle</t>
        </is>
      </c>
      <c r="F6552" s="3" t="n">
        <v>0</v>
      </c>
      <c r="G6552" s="3" t="n">
        <v>1</v>
      </c>
    </row>
    <row r="6553">
      <c r="A6553" s="3" t="inlineStr">
        <is>
          <t>Cape Projects Construction (Pty) Ltd</t>
        </is>
      </c>
      <c r="B6553" s="4" t="n">
        <v>45443</v>
      </c>
      <c r="C6553" s="3" t="inlineStr">
        <is>
          <t>Expenses</t>
        </is>
      </c>
      <c r="D6553" s="3" t="inlineStr">
        <is>
          <t>3450/030</t>
        </is>
      </c>
      <c r="E6553" s="3" t="inlineStr">
        <is>
          <t>Depreciation - Furniture and Fittings</t>
        </is>
      </c>
      <c r="F6553" s="3" t="n">
        <v>0</v>
      </c>
      <c r="G6553" s="3" t="n">
        <v>1115.87</v>
      </c>
    </row>
    <row r="6554">
      <c r="A6554" s="3" t="inlineStr">
        <is>
          <t>Heron Fields (Pty) Ltd</t>
        </is>
      </c>
      <c r="B6554" s="4" t="n">
        <v>45443</v>
      </c>
      <c r="C6554" s="3" t="inlineStr">
        <is>
          <t>Expenses</t>
        </is>
      </c>
      <c r="D6554" s="3" t="inlineStr">
        <is>
          <t>3640/000</t>
        </is>
      </c>
      <c r="E6554" s="3" t="inlineStr">
        <is>
          <t>COCT: Developers Rates &amp; Refuse Acc: 236356811</t>
        </is>
      </c>
      <c r="F6554" s="3" t="n">
        <v>0</v>
      </c>
      <c r="G6554" s="3" t="n">
        <v>125588.71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3650/000</t>
        </is>
      </c>
      <c r="E6555" s="3" t="inlineStr">
        <is>
          <t>CoCT - Electricity</t>
        </is>
      </c>
      <c r="F6555" s="3" t="n">
        <v>0</v>
      </c>
      <c r="G6555" s="3" t="n">
        <v>108074.29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3650/000</t>
        </is>
      </c>
      <c r="E6556" s="3" t="inlineStr">
        <is>
          <t>Electricity</t>
        </is>
      </c>
      <c r="F6556" s="3" t="n">
        <v>9396.76</v>
      </c>
      <c r="G6556" s="3" t="n">
        <v>9396.76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3650/000</t>
        </is>
      </c>
      <c r="E6557" s="3" t="inlineStr">
        <is>
          <t>Electricity _AND_ Water</t>
        </is>
      </c>
      <c r="F6557" s="3" t="n">
        <v>6600.41</v>
      </c>
      <c r="G6557" s="3" t="n">
        <v>12758.84</v>
      </c>
    </row>
    <row r="6558">
      <c r="A6558" s="3" t="inlineStr">
        <is>
          <t>Heron Fields (Pty) Ltd</t>
        </is>
      </c>
      <c r="B6558" s="4" t="n">
        <v>45443</v>
      </c>
      <c r="C6558" s="3" t="inlineStr">
        <is>
          <t>Expenses</t>
        </is>
      </c>
      <c r="D6558" s="3" t="inlineStr">
        <is>
          <t>3660/000</t>
        </is>
      </c>
      <c r="E6558" s="3" t="inlineStr">
        <is>
          <t>CoCT - Water</t>
        </is>
      </c>
      <c r="F6558" s="3" t="n">
        <v>0</v>
      </c>
      <c r="G6558" s="3" t="n">
        <v>4577.68</v>
      </c>
    </row>
    <row r="6559">
      <c r="A6559" s="3" t="inlineStr">
        <is>
          <t>Heron View (Pty) Ltd</t>
        </is>
      </c>
      <c r="B6559" s="4" t="n">
        <v>45443</v>
      </c>
      <c r="C6559" s="3" t="inlineStr">
        <is>
          <t>Expenses</t>
        </is>
      </c>
      <c r="D6559" s="3" t="inlineStr">
        <is>
          <t>3660/000</t>
        </is>
      </c>
      <c r="E6559" s="3" t="inlineStr">
        <is>
          <t>Water</t>
        </is>
      </c>
      <c r="F6559" s="3" t="n">
        <v>40.36</v>
      </c>
      <c r="G6559" s="3" t="n">
        <v>116.05</v>
      </c>
    </row>
    <row r="6560">
      <c r="A6560" s="3" t="inlineStr">
        <is>
          <t>Cape Projects Construction (Pty) Ltd</t>
        </is>
      </c>
      <c r="B6560" s="4" t="n">
        <v>45443</v>
      </c>
      <c r="C6560" s="3" t="inlineStr">
        <is>
          <t>Expenses</t>
        </is>
      </c>
      <c r="D6560" s="3" t="inlineStr">
        <is>
          <t>3800/000</t>
        </is>
      </c>
      <c r="E6560" s="3" t="inlineStr">
        <is>
          <t>General Expenses</t>
        </is>
      </c>
      <c r="F6560" s="3" t="n">
        <v>0</v>
      </c>
      <c r="G6560" s="3" t="n">
        <v>191.3</v>
      </c>
    </row>
    <row r="6561">
      <c r="A6561" s="3" t="inlineStr">
        <is>
          <t>Cape Projects Construction (Pty) Ltd</t>
        </is>
      </c>
      <c r="B6561" s="4" t="n">
        <v>45443</v>
      </c>
      <c r="C6561" s="3" t="inlineStr">
        <is>
          <t>Expenses</t>
        </is>
      </c>
      <c r="D6561" s="3" t="inlineStr">
        <is>
          <t>3850/001</t>
        </is>
      </c>
      <c r="E6561" s="3" t="inlineStr">
        <is>
          <t>Insurance - Santam</t>
        </is>
      </c>
      <c r="F6561" s="3" t="n">
        <v>0</v>
      </c>
      <c r="G6561" s="3" t="n">
        <v>18893.08</v>
      </c>
    </row>
    <row r="6562">
      <c r="A6562" s="3" t="inlineStr">
        <is>
          <t>Heron Fields (Pty) Ltd</t>
        </is>
      </c>
      <c r="B6562" s="4" t="n">
        <v>45443</v>
      </c>
      <c r="C6562" s="3" t="inlineStr">
        <is>
          <t>Expenses</t>
        </is>
      </c>
      <c r="D6562" s="3" t="inlineStr">
        <is>
          <t>3900/000</t>
        </is>
      </c>
      <c r="E6562" s="3" t="inlineStr">
        <is>
          <t>Interest Paid</t>
        </is>
      </c>
      <c r="F6562" s="3" t="n">
        <v>0</v>
      </c>
      <c r="G6562" s="3" t="n">
        <v>5281.4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3900/120</t>
        </is>
      </c>
      <c r="E6563" s="3" t="inlineStr">
        <is>
          <t>Interest Paid - Investors @ 7%</t>
        </is>
      </c>
      <c r="F6563" s="3" t="n">
        <v>0</v>
      </c>
      <c r="G6563" s="3" t="n">
        <v>575.35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3900/126</t>
        </is>
      </c>
      <c r="E6564" s="3" t="inlineStr">
        <is>
          <t>Interest Paid - Investors @ 7.5%</t>
        </is>
      </c>
      <c r="F6564" s="3" t="n">
        <v>0</v>
      </c>
      <c r="G6564" s="3" t="n">
        <v>6267.13</v>
      </c>
    </row>
    <row r="6565">
      <c r="A6565" s="3" t="inlineStr">
        <is>
          <t>Heron View (Pty) Ltd</t>
        </is>
      </c>
      <c r="B6565" s="4" t="n">
        <v>45443</v>
      </c>
      <c r="C6565" s="3" t="inlineStr">
        <is>
          <t>Expenses</t>
        </is>
      </c>
      <c r="D6565" s="3" t="inlineStr">
        <is>
          <t>3900/230</t>
        </is>
      </c>
      <c r="E6565" s="3" t="inlineStr">
        <is>
          <t>Interest Paid - Investors @ 18%</t>
        </is>
      </c>
      <c r="F6565" s="3" t="n">
        <v>0</v>
      </c>
      <c r="G6565" s="3" t="n">
        <v>308712.32</v>
      </c>
    </row>
    <row r="6566">
      <c r="A6566" s="3" t="inlineStr">
        <is>
          <t>Heron View (Pty) Ltd</t>
        </is>
      </c>
      <c r="B6566" s="4" t="n">
        <v>45443</v>
      </c>
      <c r="C6566" s="3" t="inlineStr">
        <is>
          <t>Expenses</t>
        </is>
      </c>
      <c r="D6566" s="3" t="inlineStr">
        <is>
          <t>4040/000</t>
        </is>
      </c>
      <c r="E6566" s="3" t="inlineStr">
        <is>
          <t>Levies - Special Levies</t>
        </is>
      </c>
      <c r="F6566" s="3" t="n">
        <v>147000.46</v>
      </c>
      <c r="G6566" s="3" t="n">
        <v>147000.46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4050/000</t>
        </is>
      </c>
      <c r="E6567" s="3" t="inlineStr">
        <is>
          <t>Levies</t>
        </is>
      </c>
      <c r="F6567" s="3" t="n">
        <v>5429</v>
      </c>
      <c r="G6567" s="3" t="n">
        <v>16226.32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4050/100</t>
        </is>
      </c>
      <c r="E6568" s="3" t="inlineStr">
        <is>
          <t>Developers Levies</t>
        </is>
      </c>
      <c r="F6568" s="3" t="n">
        <v>413304.52</v>
      </c>
      <c r="G6568" s="3" t="n">
        <v>283438.8</v>
      </c>
    </row>
    <row r="6569">
      <c r="A6569" s="3" t="inlineStr">
        <is>
          <t>Heron Fields (Pty) Ltd</t>
        </is>
      </c>
      <c r="B6569" s="4" t="n">
        <v>45443</v>
      </c>
      <c r="C6569" s="3" t="inlineStr">
        <is>
          <t>Expenses</t>
        </is>
      </c>
      <c r="D6569" s="3" t="inlineStr">
        <is>
          <t>4050/200</t>
        </is>
      </c>
      <c r="E6569" s="3" t="inlineStr">
        <is>
          <t>Levies - Amari</t>
        </is>
      </c>
      <c r="F6569" s="3" t="n">
        <v>6060.18</v>
      </c>
      <c r="G6569" s="3" t="n">
        <v>27761.48</v>
      </c>
    </row>
    <row r="6570">
      <c r="A6570" s="3" t="inlineStr">
        <is>
          <t>Heron View (Pty) Ltd</t>
        </is>
      </c>
      <c r="B6570" s="4" t="n">
        <v>45443</v>
      </c>
      <c r="C6570" s="3" t="inlineStr">
        <is>
          <t>Expenses</t>
        </is>
      </c>
      <c r="D6570" s="3" t="inlineStr">
        <is>
          <t>4060/000</t>
        </is>
      </c>
      <c r="E6570" s="3" t="inlineStr">
        <is>
          <t>Levies - Developer</t>
        </is>
      </c>
      <c r="F6570" s="3" t="n">
        <v>290294.2</v>
      </c>
      <c r="G6570" s="3" t="n">
        <v>188429.45</v>
      </c>
    </row>
    <row r="6571">
      <c r="A6571" s="3" t="inlineStr">
        <is>
          <t>Heron Fields (Pty) Ltd</t>
        </is>
      </c>
      <c r="B6571" s="4" t="n">
        <v>45443</v>
      </c>
      <c r="C6571" s="3" t="inlineStr">
        <is>
          <t>Expenses</t>
        </is>
      </c>
      <c r="D6571" s="3" t="inlineStr">
        <is>
          <t>4100/001</t>
        </is>
      </c>
      <c r="E6571" s="3" t="inlineStr">
        <is>
          <t>Momentum Admin Fee</t>
        </is>
      </c>
      <c r="F6571" s="3" t="n">
        <v>1173.03</v>
      </c>
      <c r="G6571" s="3" t="n">
        <v>8400.110000000001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4150/010</t>
        </is>
      </c>
      <c r="E6572" s="3" t="inlineStr">
        <is>
          <t>Motor Vehicle - Petrol _AND_ Oil</t>
        </is>
      </c>
      <c r="F6572" s="3" t="n">
        <v>5724.8</v>
      </c>
      <c r="G6572" s="3" t="n">
        <v>10933.26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4200/000</t>
        </is>
      </c>
      <c r="E6573" s="3" t="inlineStr">
        <is>
          <t>Printing _AND_ Stationery</t>
        </is>
      </c>
      <c r="F6573" s="3" t="n">
        <v>4434.08</v>
      </c>
      <c r="G6573" s="3" t="n">
        <v>9405.879999999999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4201/000</t>
        </is>
      </c>
      <c r="E6574" s="3" t="inlineStr">
        <is>
          <t>Printing - Printer rental</t>
        </is>
      </c>
      <c r="F6574" s="3" t="n">
        <v>2383.97</v>
      </c>
      <c r="G6574" s="3" t="n">
        <v>6299.64</v>
      </c>
    </row>
    <row r="6575">
      <c r="A6575" s="3" t="inlineStr">
        <is>
          <t>Cape Projects Construction (Pty) Ltd</t>
        </is>
      </c>
      <c r="B6575" s="4" t="n">
        <v>45443</v>
      </c>
      <c r="C6575" s="3" t="inlineStr">
        <is>
          <t>Expenses</t>
        </is>
      </c>
      <c r="D6575" s="3" t="inlineStr">
        <is>
          <t>4300/000</t>
        </is>
      </c>
      <c r="E6575" s="3" t="inlineStr">
        <is>
          <t>Rent Paid</t>
        </is>
      </c>
      <c r="F6575" s="3" t="n">
        <v>31820</v>
      </c>
      <c r="G6575" s="3" t="n">
        <v>105821.43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4310/000</t>
        </is>
      </c>
      <c r="E6576" s="3" t="inlineStr">
        <is>
          <t>Rates</t>
        </is>
      </c>
      <c r="F6576" s="3" t="n">
        <v>989.75</v>
      </c>
      <c r="G6576" s="3" t="n">
        <v>2969.25</v>
      </c>
    </row>
    <row r="6577">
      <c r="A6577" s="3" t="inlineStr">
        <is>
          <t>Cape Projects Construction (Pty) Ltd</t>
        </is>
      </c>
      <c r="B6577" s="4" t="n">
        <v>45443</v>
      </c>
      <c r="C6577" s="3" t="inlineStr">
        <is>
          <t>Expenses</t>
        </is>
      </c>
      <c r="D6577" s="3" t="inlineStr">
        <is>
          <t>4350/000</t>
        </is>
      </c>
      <c r="E6577" s="3" t="inlineStr">
        <is>
          <t>Repairs _AND_ Maintenance</t>
        </is>
      </c>
      <c r="F6577" s="3" t="n">
        <v>3370.9</v>
      </c>
      <c r="G6577" s="3" t="n">
        <v>11732.84</v>
      </c>
    </row>
    <row r="6578">
      <c r="A6578" s="3" t="inlineStr">
        <is>
          <t>Heron View (Pty) Ltd</t>
        </is>
      </c>
      <c r="B6578" s="4" t="n">
        <v>45443</v>
      </c>
      <c r="C6578" s="3" t="inlineStr">
        <is>
          <t>Expenses</t>
        </is>
      </c>
      <c r="D6578" s="3" t="inlineStr">
        <is>
          <t>4350/000</t>
        </is>
      </c>
      <c r="E6578" s="3" t="inlineStr">
        <is>
          <t>Repairs _AND_ Maintenance</t>
        </is>
      </c>
      <c r="F6578" s="3" t="n">
        <v>0</v>
      </c>
      <c r="G6578" s="3" t="n">
        <v>2815.04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4400/000</t>
        </is>
      </c>
      <c r="E6579" s="3" t="inlineStr">
        <is>
          <t>Salaries _AND_ Wages</t>
        </is>
      </c>
      <c r="F6579" s="3" t="n">
        <v>366361.83</v>
      </c>
      <c r="G6579" s="3" t="n">
        <v>1137788.16</v>
      </c>
    </row>
    <row r="6580">
      <c r="A6580" s="3" t="inlineStr">
        <is>
          <t>Heron Fields (Pty) Ltd</t>
        </is>
      </c>
      <c r="B6580" s="4" t="n">
        <v>45443</v>
      </c>
      <c r="C6580" s="3" t="inlineStr">
        <is>
          <t>Expenses</t>
        </is>
      </c>
      <c r="D6580" s="3" t="inlineStr">
        <is>
          <t>4420/001</t>
        </is>
      </c>
      <c r="E6580" s="3" t="inlineStr">
        <is>
          <t>Security - ADT</t>
        </is>
      </c>
      <c r="F6580" s="3" t="n">
        <v>374.64</v>
      </c>
      <c r="G6580" s="3" t="n">
        <v>1123.92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4420/100</t>
        </is>
      </c>
      <c r="E6581" s="3" t="inlineStr">
        <is>
          <t>Small Assets - Show Unit O101</t>
        </is>
      </c>
      <c r="F6581" s="3" t="n">
        <v>865.63</v>
      </c>
      <c r="G6581" s="3" t="n">
        <v>5222.33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4500/000</t>
        </is>
      </c>
      <c r="E6582" s="3" t="inlineStr">
        <is>
          <t>Staff Welfare _AND_ Refreshmts</t>
        </is>
      </c>
      <c r="F6582" s="3" t="n">
        <v>3907.75</v>
      </c>
      <c r="G6582" s="3" t="n">
        <v>6838.99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4550/000</t>
        </is>
      </c>
      <c r="E6583" s="3" t="inlineStr">
        <is>
          <t>Subscriptions / Licenses</t>
        </is>
      </c>
      <c r="F6583" s="3" t="n">
        <v>0</v>
      </c>
      <c r="G6583" s="3" t="n">
        <v>9775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4550/001</t>
        </is>
      </c>
      <c r="E6584" s="3" t="inlineStr">
        <is>
          <t>Subscriptions &amp; Licenses - Sage payroll</t>
        </is>
      </c>
      <c r="F6584" s="3" t="n">
        <v>810</v>
      </c>
      <c r="G6584" s="3" t="n">
        <v>4050</v>
      </c>
    </row>
    <row r="6585">
      <c r="A6585" s="3" t="inlineStr">
        <is>
          <t>Cape Projects Construction (Pty) Ltd</t>
        </is>
      </c>
      <c r="B6585" s="4" t="n">
        <v>45443</v>
      </c>
      <c r="C6585" s="3" t="inlineStr">
        <is>
          <t>Expenses</t>
        </is>
      </c>
      <c r="D6585" s="3" t="inlineStr">
        <is>
          <t>4550/003</t>
        </is>
      </c>
      <c r="E6585" s="3" t="inlineStr">
        <is>
          <t>Subscriptions &amp; Licenses - Xero</t>
        </is>
      </c>
      <c r="F6585" s="3" t="n">
        <v>600</v>
      </c>
      <c r="G6585" s="3" t="n">
        <v>1800</v>
      </c>
    </row>
    <row r="6586">
      <c r="A6586" s="3" t="inlineStr">
        <is>
          <t>Cape Projects Construction (Pty) Ltd</t>
        </is>
      </c>
      <c r="B6586" s="4" t="n">
        <v>45443</v>
      </c>
      <c r="C6586" s="3" t="inlineStr">
        <is>
          <t>Expenses</t>
        </is>
      </c>
      <c r="D6586" s="3" t="inlineStr">
        <is>
          <t>4550/004</t>
        </is>
      </c>
      <c r="E6586" s="3" t="inlineStr">
        <is>
          <t>Subscriptions - Smartsheet</t>
        </is>
      </c>
      <c r="F6586" s="3" t="n">
        <v>1089</v>
      </c>
      <c r="G6586" s="3" t="n">
        <v>3267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4550/007</t>
        </is>
      </c>
      <c r="E6587" s="3" t="inlineStr">
        <is>
          <t>Subscription &amp; Licenses - ERS Bio</t>
        </is>
      </c>
      <c r="F6587" s="3" t="n">
        <v>0</v>
      </c>
      <c r="G6587" s="3" t="n">
        <v>718.9299999999999</v>
      </c>
    </row>
    <row r="6588">
      <c r="A6588" s="3" t="inlineStr">
        <is>
          <t>Heron Fields (Pty) Ltd</t>
        </is>
      </c>
      <c r="B6588" s="4" t="n">
        <v>45443</v>
      </c>
      <c r="C6588" s="3" t="inlineStr">
        <is>
          <t>Expenses</t>
        </is>
      </c>
      <c r="D6588" s="3" t="inlineStr">
        <is>
          <t>4550/100</t>
        </is>
      </c>
      <c r="E6588" s="3" t="inlineStr">
        <is>
          <t>Subscriptions - Xero</t>
        </is>
      </c>
      <c r="F6588" s="3" t="n">
        <v>600</v>
      </c>
      <c r="G6588" s="3" t="n">
        <v>1800</v>
      </c>
    </row>
    <row r="6589">
      <c r="A6589" s="3" t="inlineStr">
        <is>
          <t>Heron View (Pty) Ltd</t>
        </is>
      </c>
      <c r="B6589" s="4" t="n">
        <v>45443</v>
      </c>
      <c r="C6589" s="3" t="inlineStr">
        <is>
          <t>Expenses</t>
        </is>
      </c>
      <c r="D6589" s="3" t="inlineStr">
        <is>
          <t>4550/100</t>
        </is>
      </c>
      <c r="E6589" s="3" t="inlineStr">
        <is>
          <t>Subscriptions - Xero</t>
        </is>
      </c>
      <c r="F6589" s="3" t="n">
        <v>600</v>
      </c>
      <c r="G6589" s="3" t="n">
        <v>1800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4600/000</t>
        </is>
      </c>
      <c r="E6590" s="3" t="inlineStr">
        <is>
          <t>Telephone _AND_ Fax</t>
        </is>
      </c>
      <c r="F6590" s="3" t="n">
        <v>3667.52</v>
      </c>
      <c r="G6590" s="3" t="n">
        <v>10383.58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4700/000</t>
        </is>
      </c>
      <c r="E6591" s="3" t="inlineStr">
        <is>
          <t>PAYE Contributions</t>
        </is>
      </c>
      <c r="F6591" s="3" t="n">
        <v>89401.74000000001</v>
      </c>
      <c r="G6591" s="3" t="n">
        <v>271958</v>
      </c>
    </row>
    <row r="6592">
      <c r="A6592" s="3" t="inlineStr">
        <is>
          <t>Cape Projects Construction (Pty) Ltd</t>
        </is>
      </c>
      <c r="B6592" s="4" t="n">
        <v>45443</v>
      </c>
      <c r="C6592" s="3" t="inlineStr">
        <is>
          <t>Expenses</t>
        </is>
      </c>
      <c r="D6592" s="3" t="inlineStr">
        <is>
          <t>4720/000</t>
        </is>
      </c>
      <c r="E6592" s="3" t="inlineStr">
        <is>
          <t>SDL Contributions</t>
        </is>
      </c>
      <c r="F6592" s="3" t="n">
        <v>4458.06</v>
      </c>
      <c r="G6592" s="3" t="n">
        <v>13802.98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Expenses</t>
        </is>
      </c>
      <c r="D6593" s="3" t="inlineStr">
        <is>
          <t>4730/000</t>
        </is>
      </c>
      <c r="E6593" s="3" t="inlineStr">
        <is>
          <t>UIF Company Contributions</t>
        </is>
      </c>
      <c r="F6593" s="3" t="n">
        <v>2290.55</v>
      </c>
      <c r="G6593" s="3" t="n">
        <v>7300.51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Expenses</t>
        </is>
      </c>
      <c r="D6594" s="3" t="inlineStr">
        <is>
          <t>4731/000</t>
        </is>
      </c>
      <c r="E6594" s="3" t="inlineStr">
        <is>
          <t>UIF Employee Contribution</t>
        </is>
      </c>
      <c r="F6594" s="3" t="n">
        <v>2290.55</v>
      </c>
      <c r="G6594" s="3" t="n">
        <v>7300.51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5100-000</t>
        </is>
      </c>
      <c r="E6595" s="3" t="inlineStr">
        <is>
          <t>Share Capital</t>
        </is>
      </c>
      <c r="F6595" s="3" t="n">
        <v>0</v>
      </c>
      <c r="G6595" s="3" t="n">
        <v>-100</v>
      </c>
    </row>
    <row r="6596">
      <c r="A6596" s="3" t="inlineStr">
        <is>
          <t>Cape Projects Construction (Pty) Ltd</t>
        </is>
      </c>
      <c r="B6596" s="4" t="n">
        <v>45443</v>
      </c>
      <c r="C6596" s="3" t="inlineStr">
        <is>
          <t>Equity</t>
        </is>
      </c>
      <c r="D6596" s="3" t="inlineStr">
        <is>
          <t>5100/000</t>
        </is>
      </c>
      <c r="E6596" s="3" t="inlineStr">
        <is>
          <t>Share Capital / Members Contribution</t>
        </is>
      </c>
      <c r="F6596" s="3" t="n">
        <v>0</v>
      </c>
      <c r="G6596" s="3" t="n">
        <v>-120</v>
      </c>
    </row>
    <row r="6597">
      <c r="A6597" s="3" t="inlineStr">
        <is>
          <t>Cape Projects Construction (Pty) Ltd</t>
        </is>
      </c>
      <c r="B6597" s="4" t="n">
        <v>45443</v>
      </c>
      <c r="C6597" s="3" t="inlineStr">
        <is>
          <t>Equity</t>
        </is>
      </c>
      <c r="D6597" s="3" t="inlineStr">
        <is>
          <t>5200/000</t>
        </is>
      </c>
      <c r="E6597" s="3" t="inlineStr">
        <is>
          <t>Retained Earnings / Loss</t>
        </is>
      </c>
      <c r="F6597" s="3" t="n">
        <v>0</v>
      </c>
      <c r="G6597" s="3" t="n">
        <v>491203.52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Equity</t>
        </is>
      </c>
      <c r="D6598" s="3" t="inlineStr">
        <is>
          <t>5200/000</t>
        </is>
      </c>
      <c r="E6598" s="3" t="inlineStr">
        <is>
          <t>Retained Earnings / Loss</t>
        </is>
      </c>
      <c r="F6598" s="3" t="n">
        <v>0</v>
      </c>
      <c r="G6598" s="3" t="n">
        <v>-39646093.08</v>
      </c>
    </row>
    <row r="6599">
      <c r="A6599" s="3" t="inlineStr">
        <is>
          <t>Heron View (Pty) Ltd</t>
        </is>
      </c>
      <c r="B6599" s="4" t="n">
        <v>45443</v>
      </c>
      <c r="C6599" s="3" t="inlineStr">
        <is>
          <t>Equity</t>
        </is>
      </c>
      <c r="D6599" s="3" t="inlineStr">
        <is>
          <t>5200/000</t>
        </is>
      </c>
      <c r="E6599" s="3" t="inlineStr">
        <is>
          <t>Retained Earnings / Loss</t>
        </is>
      </c>
      <c r="F6599" s="3" t="n">
        <v>0</v>
      </c>
      <c r="G6599" s="3" t="n">
        <v>-30870454.8</v>
      </c>
    </row>
    <row r="6600">
      <c r="A6600" s="3" t="inlineStr">
        <is>
          <t>Heron Fields (Pty) Ltd</t>
        </is>
      </c>
      <c r="B6600" s="4" t="n">
        <v>45443</v>
      </c>
      <c r="C6600" s="3" t="inlineStr">
        <is>
          <t>Assets</t>
        </is>
      </c>
      <c r="D6600" s="3" t="inlineStr">
        <is>
          <t>5300/001</t>
        </is>
      </c>
      <c r="E6600" s="3" t="inlineStr">
        <is>
          <t>Revaluation of Land stock</t>
        </is>
      </c>
      <c r="F6600" s="3" t="n">
        <v>0</v>
      </c>
      <c r="G6600" s="3" t="n">
        <v>17562360.85</v>
      </c>
    </row>
    <row r="6601">
      <c r="A6601" s="3" t="inlineStr">
        <is>
          <t>Heron Fields (Pty) Ltd</t>
        </is>
      </c>
      <c r="B6601" s="4" t="n">
        <v>45443</v>
      </c>
      <c r="C6601" s="3" t="inlineStr">
        <is>
          <t>Assets</t>
        </is>
      </c>
      <c r="D6601" s="3" t="inlineStr">
        <is>
          <t>5400/000</t>
        </is>
      </c>
      <c r="E6601" s="3" t="inlineStr">
        <is>
          <t>Deposit: Ruiterwacht development</t>
        </is>
      </c>
      <c r="F6601" s="3" t="n">
        <v>0</v>
      </c>
      <c r="G6601" s="3" t="n">
        <v>13457359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5400/150</t>
        </is>
      </c>
      <c r="E6602" s="3" t="inlineStr">
        <is>
          <t>Loan - Quinate</t>
        </is>
      </c>
      <c r="F6602" s="3" t="n">
        <v>-81000</v>
      </c>
      <c r="G6602" s="3" t="n">
        <v>-4128423.63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5400/160</t>
        </is>
      </c>
      <c r="E6603" s="3" t="inlineStr">
        <is>
          <t>Loan - Sales</t>
        </is>
      </c>
      <c r="F6603" s="3" t="n">
        <v>0</v>
      </c>
      <c r="G6603" s="3" t="n">
        <v>-145000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5400/220</t>
        </is>
      </c>
      <c r="E6604" s="3" t="inlineStr">
        <is>
          <t>Members Loan - WH</t>
        </is>
      </c>
      <c r="F6604" s="3" t="n">
        <v>0</v>
      </c>
      <c r="G6604" s="3" t="n">
        <v>-4342.5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5400/300</t>
        </is>
      </c>
      <c r="E6605" s="3" t="inlineStr">
        <is>
          <t>Loan - Opportunity ResidentialCUST ACC</t>
        </is>
      </c>
      <c r="F6605" s="3" t="n">
        <v>0</v>
      </c>
      <c r="G6605" s="3" t="n">
        <v>4702.35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5400/450</t>
        </is>
      </c>
      <c r="E6606" s="3" t="inlineStr">
        <is>
          <t>Loan - Opportunity Investment</t>
        </is>
      </c>
      <c r="F6606" s="3" t="n">
        <v>32000</v>
      </c>
      <c r="G6606" s="3" t="n">
        <v>-1180000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5400/500</t>
        </is>
      </c>
      <c r="E6607" s="3" t="inlineStr">
        <is>
          <t>Loan - Blou Mamba Trust</t>
        </is>
      </c>
      <c r="F6607" s="3" t="n">
        <v>0</v>
      </c>
      <c r="G6607" s="3" t="n">
        <v>4342.5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5400/550</t>
        </is>
      </c>
      <c r="E6608" s="3" t="inlineStr">
        <is>
          <t>Loan - Trademark</t>
        </is>
      </c>
      <c r="F6608" s="3" t="n">
        <v>600</v>
      </c>
      <c r="G6608" s="3" t="n">
        <v>-55800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5400/600</t>
        </is>
      </c>
      <c r="E6609" s="3" t="inlineStr">
        <is>
          <t>Loan - Heron Projects</t>
        </is>
      </c>
      <c r="F6609" s="3" t="n">
        <v>-4946500</v>
      </c>
      <c r="G6609" s="3" t="n">
        <v>-33576238.42</v>
      </c>
    </row>
    <row r="6610">
      <c r="A6610" s="3" t="inlineStr">
        <is>
          <t>Cape Projects Construction (Pty) Ltd</t>
        </is>
      </c>
      <c r="B6610" s="4" t="n">
        <v>45443</v>
      </c>
      <c r="C6610" s="3" t="inlineStr">
        <is>
          <t>Assets</t>
        </is>
      </c>
      <c r="D6610" s="3" t="inlineStr">
        <is>
          <t>5400/650</t>
        </is>
      </c>
      <c r="E6610" s="3" t="inlineStr">
        <is>
          <t>Loan - Noble Shield</t>
        </is>
      </c>
      <c r="F6610" s="3" t="n">
        <v>-50024.5</v>
      </c>
      <c r="G6610" s="3" t="n">
        <v>-249013.94</v>
      </c>
    </row>
    <row r="6611">
      <c r="A6611" s="3" t="inlineStr">
        <is>
          <t>Cape Projects Construction (Pty) Ltd</t>
        </is>
      </c>
      <c r="B6611" s="4" t="n">
        <v>45443</v>
      </c>
      <c r="C6611" s="3" t="inlineStr">
        <is>
          <t>Assets</t>
        </is>
      </c>
      <c r="D6611" s="3" t="inlineStr">
        <is>
          <t>5400/750</t>
        </is>
      </c>
      <c r="E6611" s="3" t="inlineStr">
        <is>
          <t>Loan - Endulini</t>
        </is>
      </c>
      <c r="F6611" s="3" t="n">
        <v>-1300000</v>
      </c>
      <c r="G6611" s="3" t="n">
        <v>25192687.4</v>
      </c>
    </row>
    <row r="6612">
      <c r="A6612" s="3" t="inlineStr">
        <is>
          <t>Cape Projects Construction (Pty) Ltd</t>
        </is>
      </c>
      <c r="B6612" s="4" t="n">
        <v>45443</v>
      </c>
      <c r="C6612" s="3" t="inlineStr">
        <is>
          <t>Assets</t>
        </is>
      </c>
      <c r="D6612" s="3" t="inlineStr">
        <is>
          <t>5400/800</t>
        </is>
      </c>
      <c r="E6612" s="3" t="inlineStr">
        <is>
          <t>Loan - Opportunity Management Holdings</t>
        </is>
      </c>
      <c r="F6612" s="3" t="n">
        <v>50000</v>
      </c>
      <c r="G6612" s="3" t="n">
        <v>367399</v>
      </c>
    </row>
    <row r="6613">
      <c r="A6613" s="3" t="inlineStr">
        <is>
          <t>Heron View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5500/001</t>
        </is>
      </c>
      <c r="E6613" s="3" t="inlineStr">
        <is>
          <t>Loan - Heron Fields</t>
        </is>
      </c>
      <c r="F6613" s="3" t="n">
        <v>-140305.7</v>
      </c>
      <c r="G6613" s="3" t="n">
        <v>-59008260.04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5500/010</t>
        </is>
      </c>
      <c r="E6614" s="3" t="inlineStr">
        <is>
          <t>Loan - Quinate</t>
        </is>
      </c>
      <c r="F6614" s="3" t="n">
        <v>0</v>
      </c>
      <c r="G6614" s="3" t="n">
        <v>1846000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5500/020</t>
        </is>
      </c>
      <c r="E6615" s="3" t="inlineStr">
        <is>
          <t>Loan - Cape Projects Construction</t>
        </is>
      </c>
      <c r="F6615" s="3" t="n">
        <v>4946500</v>
      </c>
      <c r="G6615" s="3" t="n">
        <v>33576238.42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5500/030</t>
        </is>
      </c>
      <c r="E6616" s="3" t="inlineStr">
        <is>
          <t>Loan - Opportunity Global Investments</t>
        </is>
      </c>
      <c r="F6616" s="3" t="n">
        <v>35000</v>
      </c>
      <c r="G6616" s="3" t="n">
        <v>2139275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5500/050</t>
        </is>
      </c>
      <c r="E6617" s="3" t="inlineStr">
        <is>
          <t>Loan - Heron View</t>
        </is>
      </c>
      <c r="F6617" s="3" t="n">
        <v>140304.98</v>
      </c>
      <c r="G6617" s="3" t="n">
        <v>59208258.79</v>
      </c>
    </row>
    <row r="6618">
      <c r="A6618" s="3" t="inlineStr">
        <is>
          <t>Heron Fields (Pty) Ltd</t>
        </is>
      </c>
      <c r="B6618" s="4" t="n">
        <v>45443</v>
      </c>
      <c r="C6618" s="3" t="inlineStr">
        <is>
          <t>Liabilities</t>
        </is>
      </c>
      <c r="D6618" s="3" t="inlineStr">
        <is>
          <t>5500/051</t>
        </is>
      </c>
      <c r="E6618" s="3" t="inlineStr">
        <is>
          <t>Loan - HV N204</t>
        </is>
      </c>
      <c r="F6618" s="3" t="n">
        <v>-5000</v>
      </c>
      <c r="G6618" s="3" t="n">
        <v>0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Liabilities</t>
        </is>
      </c>
      <c r="D6619" s="3" t="inlineStr">
        <is>
          <t>5500/060</t>
        </is>
      </c>
      <c r="E6619" s="3" t="inlineStr">
        <is>
          <t>Loan - Opportunity Management Holdings</t>
        </is>
      </c>
      <c r="F6619" s="3" t="n">
        <v>-54000</v>
      </c>
      <c r="G6619" s="3" t="n">
        <v>-54000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Liabilities</t>
        </is>
      </c>
      <c r="D6620" s="3" t="inlineStr">
        <is>
          <t>5500/080</t>
        </is>
      </c>
      <c r="E6620" s="3" t="inlineStr">
        <is>
          <t>Loan - NSST2 Trust</t>
        </is>
      </c>
      <c r="F6620" s="3" t="n">
        <v>500</v>
      </c>
      <c r="G6620" s="3" t="n">
        <v>1000</v>
      </c>
    </row>
    <row r="6621">
      <c r="A6621" s="3" t="inlineStr">
        <is>
          <t>Cape Projects Construction (Pty) Ltd</t>
        </is>
      </c>
      <c r="B6621" s="4" t="n">
        <v>45443</v>
      </c>
      <c r="C6621" s="3" t="inlineStr">
        <is>
          <t>Liabilities</t>
        </is>
      </c>
      <c r="D6621" s="3" t="inlineStr">
        <is>
          <t>5600/100</t>
        </is>
      </c>
      <c r="E6621" s="3" t="inlineStr">
        <is>
          <t>Motor Vehical Car Repaymts - Toyota</t>
        </is>
      </c>
      <c r="F6621" s="3" t="n">
        <v>0</v>
      </c>
      <c r="G6621" s="3" t="n">
        <v>2507.05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6150/010</t>
        </is>
      </c>
      <c r="E6622" s="3" t="inlineStr">
        <is>
          <t>Endulini -  A204</t>
        </is>
      </c>
      <c r="F6622" s="3" t="n">
        <v>0</v>
      </c>
      <c r="G6622" s="3" t="n">
        <v>1304260.87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6150/020</t>
        </is>
      </c>
      <c r="E6623" s="3" t="inlineStr">
        <is>
          <t>Endulini - A304</t>
        </is>
      </c>
      <c r="F6623" s="3" t="n">
        <v>0</v>
      </c>
      <c r="G6623" s="3" t="n">
        <v>1356434.78</v>
      </c>
    </row>
    <row r="6624">
      <c r="A6624" s="3" t="inlineStr">
        <is>
          <t>Heron Fields (Pty) Ltd</t>
        </is>
      </c>
      <c r="B6624" s="4" t="n">
        <v>45443</v>
      </c>
      <c r="C6624" s="3" t="inlineStr">
        <is>
          <t>Assets</t>
        </is>
      </c>
      <c r="D6624" s="3" t="inlineStr">
        <is>
          <t>6150/030</t>
        </is>
      </c>
      <c r="E6624" s="3" t="inlineStr">
        <is>
          <t>Endulini - B101</t>
        </is>
      </c>
      <c r="F6624" s="3" t="n">
        <v>0</v>
      </c>
      <c r="G6624" s="3" t="n">
        <v>1373826.09</v>
      </c>
    </row>
    <row r="6625">
      <c r="A6625" s="3" t="inlineStr">
        <is>
          <t>Heron Fields (Pty) Ltd</t>
        </is>
      </c>
      <c r="B6625" s="4" t="n">
        <v>45443</v>
      </c>
      <c r="C6625" s="3" t="inlineStr">
        <is>
          <t>Assets</t>
        </is>
      </c>
      <c r="D6625" s="3" t="inlineStr">
        <is>
          <t>6150/040</t>
        </is>
      </c>
      <c r="E6625" s="3" t="inlineStr">
        <is>
          <t>Endulini - A306</t>
        </is>
      </c>
      <c r="F6625" s="3" t="n">
        <v>0</v>
      </c>
      <c r="G6625" s="3" t="n">
        <v>1391217.39</v>
      </c>
    </row>
    <row r="6626">
      <c r="A6626" s="3" t="inlineStr">
        <is>
          <t>Heron Fields (Pty) Ltd</t>
        </is>
      </c>
      <c r="B6626" s="4" t="n">
        <v>45443</v>
      </c>
      <c r="C6626" s="3" t="inlineStr">
        <is>
          <t>Assets</t>
        </is>
      </c>
      <c r="D6626" s="3" t="inlineStr">
        <is>
          <t>6150/050</t>
        </is>
      </c>
      <c r="E6626" s="3" t="inlineStr">
        <is>
          <t>Endulini - C301</t>
        </is>
      </c>
      <c r="F6626" s="3" t="n">
        <v>0</v>
      </c>
      <c r="G6626" s="3" t="n">
        <v>1304260.87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6200/010</t>
        </is>
      </c>
      <c r="E6627" s="3" t="inlineStr">
        <is>
          <t>Motor Vehicles - @ Cost</t>
        </is>
      </c>
      <c r="F6627" s="3" t="n">
        <v>0</v>
      </c>
      <c r="G6627" s="3" t="n">
        <v>216064.1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6200/020</t>
        </is>
      </c>
      <c r="E6628" s="3" t="inlineStr">
        <is>
          <t>Motor Vehicles - Accum Depre</t>
        </is>
      </c>
      <c r="F6628" s="3" t="n">
        <v>0</v>
      </c>
      <c r="G6628" s="3" t="n">
        <v>-216064.1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6250/010</t>
        </is>
      </c>
      <c r="E6629" s="3" t="inlineStr">
        <is>
          <t>Computer Equipment - @ Cost</t>
        </is>
      </c>
      <c r="F6629" s="3" t="n">
        <v>0</v>
      </c>
      <c r="G6629" s="3" t="n">
        <v>170108.57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6250/020</t>
        </is>
      </c>
      <c r="E6630" s="3" t="inlineStr">
        <is>
          <t>Computer Equipment - Accum Depre</t>
        </is>
      </c>
      <c r="F6630" s="3" t="n">
        <v>0</v>
      </c>
      <c r="G6630" s="3" t="n">
        <v>-85431.91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6350/010</t>
        </is>
      </c>
      <c r="E6631" s="3" t="inlineStr">
        <is>
          <t>Furniture _AND_ Fittings - @ Cost</t>
        </is>
      </c>
      <c r="F6631" s="3" t="n">
        <v>0</v>
      </c>
      <c r="G6631" s="3" t="n">
        <v>37955.3</v>
      </c>
    </row>
    <row r="6632">
      <c r="A6632" s="3" t="inlineStr">
        <is>
          <t>Cape Projects Construction (Pty) Ltd</t>
        </is>
      </c>
      <c r="B6632" s="4" t="n">
        <v>45443</v>
      </c>
      <c r="C6632" s="3" t="inlineStr">
        <is>
          <t>Assets</t>
        </is>
      </c>
      <c r="D6632" s="3" t="inlineStr">
        <is>
          <t>6350/020</t>
        </is>
      </c>
      <c r="E6632" s="3" t="inlineStr">
        <is>
          <t>Furniture _AND_ Fittings - Accum Depre</t>
        </is>
      </c>
      <c r="F6632" s="3" t="n">
        <v>0</v>
      </c>
      <c r="G6632" s="3" t="n">
        <v>-13582.54</v>
      </c>
    </row>
    <row r="6633">
      <c r="A6633" s="3" t="inlineStr">
        <is>
          <t>Cape Projects Construction (Pty) Ltd</t>
        </is>
      </c>
      <c r="B6633" s="4" t="n">
        <v>45443</v>
      </c>
      <c r="C6633" s="3" t="inlineStr">
        <is>
          <t>Assets</t>
        </is>
      </c>
      <c r="D6633" s="3" t="inlineStr">
        <is>
          <t>6600/010</t>
        </is>
      </c>
      <c r="E6633" s="3" t="inlineStr">
        <is>
          <t>Generator Fixed Asset - @ Cost</t>
        </is>
      </c>
      <c r="F6633" s="3" t="n">
        <v>0</v>
      </c>
      <c r="G6633" s="3" t="n">
        <v>71322</v>
      </c>
    </row>
    <row r="6634">
      <c r="A6634" s="3" t="inlineStr">
        <is>
          <t>Cape Projects Construction (Pty) Ltd</t>
        </is>
      </c>
      <c r="B6634" s="4" t="n">
        <v>45443</v>
      </c>
      <c r="C6634" s="3" t="inlineStr">
        <is>
          <t>Assets</t>
        </is>
      </c>
      <c r="D6634" s="3" t="inlineStr">
        <is>
          <t>6600/020</t>
        </is>
      </c>
      <c r="E6634" s="3" t="inlineStr">
        <is>
          <t>Generator Fixed Asset - Accum Depre</t>
        </is>
      </c>
      <c r="F6634" s="3" t="n">
        <v>0</v>
      </c>
      <c r="G6634" s="3" t="n">
        <v>-17937.74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7610/395</t>
        </is>
      </c>
      <c r="E6635" s="3" t="inlineStr">
        <is>
          <t>HF CIP NHBRC</t>
        </is>
      </c>
      <c r="F6635" s="3" t="n">
        <v>0</v>
      </c>
      <c r="G6635" s="3" t="n">
        <v>874505.75</v>
      </c>
    </row>
    <row r="6636">
      <c r="A6636" s="3" t="inlineStr">
        <is>
          <t>Heron View (Pty) Ltd</t>
        </is>
      </c>
      <c r="B6636" s="4" t="n">
        <v>45443</v>
      </c>
      <c r="C6636" s="3" t="inlineStr">
        <is>
          <t>Assets</t>
        </is>
      </c>
      <c r="D6636" s="3" t="inlineStr">
        <is>
          <t>7610/395</t>
        </is>
      </c>
      <c r="E6636" s="3" t="inlineStr">
        <is>
          <t>Heron CIP NHBRC</t>
        </is>
      </c>
      <c r="F6636" s="3" t="n">
        <v>0</v>
      </c>
      <c r="G6636" s="3" t="n">
        <v>2472501.08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7620/100</t>
        </is>
      </c>
      <c r="E6637" s="3" t="inlineStr">
        <is>
          <t>Heron View Land</t>
        </is>
      </c>
      <c r="F6637" s="3" t="n">
        <v>0</v>
      </c>
      <c r="G6637" s="3" t="n">
        <v>26200000</v>
      </c>
    </row>
    <row r="6638">
      <c r="A6638" s="3" t="inlineStr">
        <is>
          <t>Heron Fields (Pty) Ltd</t>
        </is>
      </c>
      <c r="B6638" s="4" t="n">
        <v>45443</v>
      </c>
      <c r="C6638" s="3" t="inlineStr">
        <is>
          <t>Assets</t>
        </is>
      </c>
      <c r="D6638" s="3" t="inlineStr">
        <is>
          <t>7620/101</t>
        </is>
      </c>
      <c r="E6638" s="3" t="inlineStr">
        <is>
          <t>HF CIP Bond Registration Fee</t>
        </is>
      </c>
      <c r="F6638" s="3" t="n">
        <v>0</v>
      </c>
      <c r="G6638" s="3" t="n">
        <v>68427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7620/102</t>
        </is>
      </c>
      <c r="E6639" s="3" t="inlineStr">
        <is>
          <t>HF CIP Transfer Fee</t>
        </is>
      </c>
      <c r="F6639" s="3" t="n">
        <v>0</v>
      </c>
      <c r="G6639" s="3" t="n">
        <v>103812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7620/220</t>
        </is>
      </c>
      <c r="E6640" s="3" t="inlineStr">
        <is>
          <t>HF CIP Architectural Designs</t>
        </is>
      </c>
      <c r="F6640" s="3" t="n">
        <v>0</v>
      </c>
      <c r="G6640" s="3" t="n">
        <v>314087</v>
      </c>
    </row>
    <row r="6641">
      <c r="A6641" s="3" t="inlineStr">
        <is>
          <t>Heron View (Pty) Ltd</t>
        </is>
      </c>
      <c r="B6641" s="4" t="n">
        <v>45443</v>
      </c>
      <c r="C6641" s="3" t="inlineStr">
        <is>
          <t>Assets</t>
        </is>
      </c>
      <c r="D6641" s="3" t="inlineStr">
        <is>
          <t>7620/220</t>
        </is>
      </c>
      <c r="E6641" s="3" t="inlineStr">
        <is>
          <t>Heron View CIP Architectural Designs</t>
        </is>
      </c>
      <c r="F6641" s="3" t="n">
        <v>0</v>
      </c>
      <c r="G6641" s="3" t="n">
        <v>719552.6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7620/230</t>
        </is>
      </c>
      <c r="E6642" s="3" t="inlineStr">
        <is>
          <t>HF CIP Construction Management</t>
        </is>
      </c>
      <c r="F6642" s="3" t="n">
        <v>0</v>
      </c>
      <c r="G6642" s="3" t="n">
        <v>139500</v>
      </c>
    </row>
    <row r="6643">
      <c r="A6643" s="3" t="inlineStr">
        <is>
          <t>Heron Fields (Pty) Ltd</t>
        </is>
      </c>
      <c r="B6643" s="4" t="n">
        <v>45443</v>
      </c>
      <c r="C6643" s="3" t="inlineStr">
        <is>
          <t>Assets</t>
        </is>
      </c>
      <c r="D6643" s="3" t="inlineStr">
        <is>
          <t>7620/240</t>
        </is>
      </c>
      <c r="E6643" s="3" t="inlineStr">
        <is>
          <t>HF CIP Civil Engineering</t>
        </is>
      </c>
      <c r="F6643" s="3" t="n">
        <v>0</v>
      </c>
      <c r="G6643" s="3" t="n">
        <v>8557641.800000001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7620/245</t>
        </is>
      </c>
      <c r="E6644" s="3" t="inlineStr">
        <is>
          <t>HF CIP Development fee</t>
        </is>
      </c>
      <c r="F6644" s="3" t="n">
        <v>0</v>
      </c>
      <c r="G6644" s="3" t="n">
        <v>13807.78</v>
      </c>
    </row>
    <row r="6645">
      <c r="A6645" s="3" t="inlineStr">
        <is>
          <t>Heron Fields (Pty) Ltd</t>
        </is>
      </c>
      <c r="B6645" s="4" t="n">
        <v>45443</v>
      </c>
      <c r="C6645" s="3" t="inlineStr">
        <is>
          <t>Assets</t>
        </is>
      </c>
      <c r="D6645" s="3" t="inlineStr">
        <is>
          <t>7620/250</t>
        </is>
      </c>
      <c r="E6645" s="3" t="inlineStr">
        <is>
          <t>HF CIP Land Surveyor</t>
        </is>
      </c>
      <c r="F6645" s="3" t="n">
        <v>0</v>
      </c>
      <c r="G6645" s="3" t="n">
        <v>197060.09</v>
      </c>
    </row>
    <row r="6646">
      <c r="A6646" s="3" t="inlineStr">
        <is>
          <t>Heron View (Pty) Ltd</t>
        </is>
      </c>
      <c r="B6646" s="4" t="n">
        <v>45443</v>
      </c>
      <c r="C6646" s="3" t="inlineStr">
        <is>
          <t>Assets</t>
        </is>
      </c>
      <c r="D6646" s="3" t="inlineStr">
        <is>
          <t>7620/250</t>
        </is>
      </c>
      <c r="E6646" s="3" t="inlineStr">
        <is>
          <t>Heron View CIP Land Surveyor</t>
        </is>
      </c>
      <c r="F6646" s="3" t="n">
        <v>0</v>
      </c>
      <c r="G6646" s="3" t="n">
        <v>321942.47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7620/255</t>
        </is>
      </c>
      <c r="E6647" s="3" t="inlineStr">
        <is>
          <t>HF CIP Landscaping</t>
        </is>
      </c>
      <c r="F6647" s="3" t="n">
        <v>0</v>
      </c>
      <c r="G6647" s="3" t="n">
        <v>7500</v>
      </c>
    </row>
    <row r="6648">
      <c r="A6648" s="3" t="inlineStr">
        <is>
          <t>Heron View (Pty) Ltd</t>
        </is>
      </c>
      <c r="B6648" s="4" t="n">
        <v>45443</v>
      </c>
      <c r="C6648" s="3" t="inlineStr">
        <is>
          <t>Assets</t>
        </is>
      </c>
      <c r="D6648" s="3" t="inlineStr">
        <is>
          <t>7620/255</t>
        </is>
      </c>
      <c r="E6648" s="3" t="inlineStr">
        <is>
          <t>Heron View CIP Landscaping</t>
        </is>
      </c>
      <c r="F6648" s="3" t="n">
        <v>0</v>
      </c>
      <c r="G6648" s="3" t="n">
        <v>114370.5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7620/260</t>
        </is>
      </c>
      <c r="E6649" s="3" t="inlineStr">
        <is>
          <t>HF CIP Mechanical Engineers</t>
        </is>
      </c>
      <c r="F6649" s="3" t="n">
        <v>0</v>
      </c>
      <c r="G6649" s="3" t="n">
        <v>146256.38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7620/265</t>
        </is>
      </c>
      <c r="E6650" s="3" t="inlineStr">
        <is>
          <t>HF CIP Health &amp; Safety</t>
        </is>
      </c>
      <c r="F6650" s="3" t="n">
        <v>0</v>
      </c>
      <c r="G6650" s="3" t="n">
        <v>20600</v>
      </c>
    </row>
    <row r="6651">
      <c r="A6651" s="3" t="inlineStr">
        <is>
          <t>Heron Fields (Pty) Ltd</t>
        </is>
      </c>
      <c r="B6651" s="4" t="n">
        <v>45443</v>
      </c>
      <c r="C6651" s="3" t="inlineStr">
        <is>
          <t>Assets</t>
        </is>
      </c>
      <c r="D6651" s="3" t="inlineStr">
        <is>
          <t>7620/270</t>
        </is>
      </c>
      <c r="E6651" s="3" t="inlineStr">
        <is>
          <t>HF CIP Geotechnical</t>
        </is>
      </c>
      <c r="F6651" s="3" t="n">
        <v>0</v>
      </c>
      <c r="G6651" s="3" t="n">
        <v>15175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7620/275</t>
        </is>
      </c>
      <c r="E6652" s="3" t="inlineStr">
        <is>
          <t>HF CIP Retaining Wall</t>
        </is>
      </c>
      <c r="F6652" s="3" t="n">
        <v>0</v>
      </c>
      <c r="G6652" s="3" t="n">
        <v>570856.08</v>
      </c>
    </row>
    <row r="6653">
      <c r="A6653" s="3" t="inlineStr">
        <is>
          <t>Heron Fields (Pty) Ltd</t>
        </is>
      </c>
      <c r="B6653" s="4" t="n">
        <v>45443</v>
      </c>
      <c r="C6653" s="3" t="inlineStr">
        <is>
          <t>Assets</t>
        </is>
      </c>
      <c r="D6653" s="3" t="inlineStr">
        <is>
          <t>7620/280</t>
        </is>
      </c>
      <c r="E6653" s="3" t="inlineStr">
        <is>
          <t>HF CIP Site Establishment</t>
        </is>
      </c>
      <c r="F6653" s="3" t="n">
        <v>0</v>
      </c>
      <c r="G6653" s="3" t="n">
        <v>47748851.51</v>
      </c>
    </row>
    <row r="6654">
      <c r="A6654" s="3" t="inlineStr">
        <is>
          <t>Heron View (Pty) Ltd</t>
        </is>
      </c>
      <c r="B6654" s="4" t="n">
        <v>45443</v>
      </c>
      <c r="C6654" s="3" t="inlineStr">
        <is>
          <t>Assets</t>
        </is>
      </c>
      <c r="D6654" s="3" t="inlineStr">
        <is>
          <t>7620/280</t>
        </is>
      </c>
      <c r="E6654" s="3" t="inlineStr">
        <is>
          <t>Heron View CIP Site Establishment</t>
        </is>
      </c>
      <c r="F6654" s="3" t="n">
        <v>2263040.14</v>
      </c>
      <c r="G6654" s="3" t="n">
        <v>61429397.79</v>
      </c>
    </row>
    <row r="6655">
      <c r="A6655" s="3" t="inlineStr">
        <is>
          <t>Heron Fields (Pty) Ltd</t>
        </is>
      </c>
      <c r="B6655" s="4" t="n">
        <v>45443</v>
      </c>
      <c r="C6655" s="3" t="inlineStr">
        <is>
          <t>Assets</t>
        </is>
      </c>
      <c r="D6655" s="3" t="inlineStr">
        <is>
          <t>7620/285</t>
        </is>
      </c>
      <c r="E6655" s="3" t="inlineStr">
        <is>
          <t>HF CIP Structuring Fee - Invest</t>
        </is>
      </c>
      <c r="F6655" s="3" t="n">
        <v>0</v>
      </c>
      <c r="G6655" s="3" t="n">
        <v>3850818.04</v>
      </c>
    </row>
    <row r="6656">
      <c r="A6656" s="3" t="inlineStr">
        <is>
          <t>Heron View (Pty) Ltd</t>
        </is>
      </c>
      <c r="B6656" s="4" t="n">
        <v>45443</v>
      </c>
      <c r="C6656" s="3" t="inlineStr">
        <is>
          <t>Assets</t>
        </is>
      </c>
      <c r="D6656" s="3" t="inlineStr">
        <is>
          <t>7620/285</t>
        </is>
      </c>
      <c r="E6656" s="3" t="inlineStr">
        <is>
          <t>Heron View CIP Structuring Fee - Invest</t>
        </is>
      </c>
      <c r="F6656" s="3" t="n">
        <v>0</v>
      </c>
      <c r="G6656" s="3" t="n">
        <v>1826086.96</v>
      </c>
    </row>
    <row r="6657">
      <c r="A6657" s="3" t="inlineStr">
        <is>
          <t>Heron Fields (Pty) Ltd</t>
        </is>
      </c>
      <c r="B6657" s="4" t="n">
        <v>45443</v>
      </c>
      <c r="C6657" s="3" t="inlineStr">
        <is>
          <t>Assets</t>
        </is>
      </c>
      <c r="D6657" s="3" t="inlineStr">
        <is>
          <t>7620/287</t>
        </is>
      </c>
      <c r="E6657" s="3" t="inlineStr">
        <is>
          <t>HF CIP Structuring Fee - Development</t>
        </is>
      </c>
      <c r="F6657" s="3" t="n">
        <v>0</v>
      </c>
      <c r="G6657" s="3" t="n">
        <v>782608.0699999999</v>
      </c>
    </row>
    <row r="6658">
      <c r="A6658" s="3" t="inlineStr">
        <is>
          <t>Heron View (Pty) Ltd</t>
        </is>
      </c>
      <c r="B6658" s="4" t="n">
        <v>45443</v>
      </c>
      <c r="C6658" s="3" t="inlineStr">
        <is>
          <t>Assets</t>
        </is>
      </c>
      <c r="D6658" s="3" t="inlineStr">
        <is>
          <t>7620/287</t>
        </is>
      </c>
      <c r="E6658" s="3" t="inlineStr">
        <is>
          <t>Heron View CIP Structuring Fee - Development</t>
        </is>
      </c>
      <c r="F6658" s="3" t="n">
        <v>0</v>
      </c>
      <c r="G6658" s="3" t="n">
        <v>217391.3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7620/290</t>
        </is>
      </c>
      <c r="E6659" s="3" t="inlineStr">
        <is>
          <t>HF CIP Town Planning</t>
        </is>
      </c>
      <c r="F6659" s="3" t="n">
        <v>0</v>
      </c>
      <c r="G6659" s="3" t="n">
        <v>166550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7620/290</t>
        </is>
      </c>
      <c r="E6660" s="3" t="inlineStr">
        <is>
          <t>Heron View CIP Town Planning</t>
        </is>
      </c>
      <c r="F6660" s="3" t="n">
        <v>0</v>
      </c>
      <c r="G6660" s="3" t="n">
        <v>2834.7</v>
      </c>
    </row>
    <row r="6661">
      <c r="A6661" s="3" t="inlineStr">
        <is>
          <t>Heron Fields (Pty) Ltd</t>
        </is>
      </c>
      <c r="B6661" s="4" t="n">
        <v>45443</v>
      </c>
      <c r="C6661" s="3" t="inlineStr">
        <is>
          <t>Assets</t>
        </is>
      </c>
      <c r="D6661" s="3" t="inlineStr">
        <is>
          <t>7620/295</t>
        </is>
      </c>
      <c r="E6661" s="3" t="inlineStr">
        <is>
          <t>HF CIP Traffic Planning</t>
        </is>
      </c>
      <c r="F6661" s="3" t="n">
        <v>0</v>
      </c>
      <c r="G6661" s="3" t="n">
        <v>45000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7620/600</t>
        </is>
      </c>
      <c r="E6662" s="3" t="inlineStr">
        <is>
          <t>HF CIP Eco work</t>
        </is>
      </c>
      <c r="F6662" s="3" t="n">
        <v>6000</v>
      </c>
      <c r="G6662" s="3" t="n">
        <v>221000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7620/605</t>
        </is>
      </c>
      <c r="E6663" s="3" t="inlineStr">
        <is>
          <t>Heron View CIP Structural Engineers</t>
        </is>
      </c>
      <c r="F6663" s="3" t="n">
        <v>0</v>
      </c>
      <c r="G6663" s="3" t="n">
        <v>695752.14</v>
      </c>
    </row>
    <row r="6664">
      <c r="A6664" s="3" t="inlineStr">
        <is>
          <t>Heron View (Pty) Ltd</t>
        </is>
      </c>
      <c r="B6664" s="4" t="n">
        <v>45443</v>
      </c>
      <c r="C6664" s="3" t="inlineStr">
        <is>
          <t>Assets</t>
        </is>
      </c>
      <c r="D6664" s="3" t="inlineStr">
        <is>
          <t>7620/610</t>
        </is>
      </c>
      <c r="E6664" s="3" t="inlineStr">
        <is>
          <t>HV CIP Retaining wall</t>
        </is>
      </c>
      <c r="F6664" s="3" t="n">
        <v>0</v>
      </c>
      <c r="G6664" s="3" t="n">
        <v>66190.11</v>
      </c>
    </row>
    <row r="6665">
      <c r="A6665" s="3" t="inlineStr">
        <is>
          <t>Heron Fields (Pty) Ltd</t>
        </is>
      </c>
      <c r="B6665" s="4" t="n">
        <v>45443</v>
      </c>
      <c r="C6665" s="3" t="inlineStr">
        <is>
          <t>Assets</t>
        </is>
      </c>
      <c r="D6665" s="3" t="inlineStr">
        <is>
          <t>7620/630</t>
        </is>
      </c>
      <c r="E6665" s="3" t="inlineStr">
        <is>
          <t>HF CIP CoCT development contribution</t>
        </is>
      </c>
      <c r="F6665" s="3" t="n">
        <v>0</v>
      </c>
      <c r="G6665" s="3" t="n">
        <v>3252759.95</v>
      </c>
    </row>
    <row r="6666">
      <c r="A6666" s="3" t="inlineStr">
        <is>
          <t>Heron View (Pty) Ltd</t>
        </is>
      </c>
      <c r="B6666" s="4" t="n">
        <v>45443</v>
      </c>
      <c r="C6666" s="3" t="inlineStr">
        <is>
          <t>Assets</t>
        </is>
      </c>
      <c r="D6666" s="3" t="inlineStr">
        <is>
          <t>7620/630</t>
        </is>
      </c>
      <c r="E6666" s="3" t="inlineStr">
        <is>
          <t>Heron CIP - CoCT development contribution</t>
        </is>
      </c>
      <c r="F6666" s="3" t="n">
        <v>0</v>
      </c>
      <c r="G6666" s="3" t="n">
        <v>1673231.19</v>
      </c>
    </row>
    <row r="6667">
      <c r="A6667" s="3" t="inlineStr">
        <is>
          <t>Heron Fields (Pty) Ltd</t>
        </is>
      </c>
      <c r="B6667" s="4" t="n">
        <v>45443</v>
      </c>
      <c r="C6667" s="3" t="inlineStr">
        <is>
          <t>Assets</t>
        </is>
      </c>
      <c r="D6667" s="3" t="inlineStr">
        <is>
          <t>7620/640</t>
        </is>
      </c>
      <c r="E6667" s="3" t="inlineStr">
        <is>
          <t>HF CIP Project costs</t>
        </is>
      </c>
      <c r="F6667" s="3" t="n">
        <v>0</v>
      </c>
      <c r="G6667" s="3" t="n">
        <v>622274.51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7620/650</t>
        </is>
      </c>
      <c r="E6668" s="3" t="inlineStr">
        <is>
          <t>CIP - Construction Management</t>
        </is>
      </c>
      <c r="F6668" s="3" t="n">
        <v>0</v>
      </c>
      <c r="G6668" s="3" t="n">
        <v>76530</v>
      </c>
    </row>
    <row r="6669">
      <c r="A6669" s="3" t="inlineStr">
        <is>
          <t>Heron Fields (Pty) Ltd</t>
        </is>
      </c>
      <c r="B6669" s="4" t="n">
        <v>45443</v>
      </c>
      <c r="C6669" s="3" t="inlineStr">
        <is>
          <t>Assets</t>
        </is>
      </c>
      <c r="D6669" s="3" t="inlineStr">
        <is>
          <t>7620/650</t>
        </is>
      </c>
      <c r="E6669" s="3" t="inlineStr">
        <is>
          <t>HF CIP Electrical</t>
        </is>
      </c>
      <c r="F6669" s="3" t="n">
        <v>0</v>
      </c>
      <c r="G6669" s="3" t="n">
        <v>985049.6800000001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7620/660</t>
        </is>
      </c>
      <c r="E6670" s="3" t="inlineStr">
        <is>
          <t>HV CIP Health &amp; Safety</t>
        </is>
      </c>
      <c r="F6670" s="3" t="n">
        <v>2800</v>
      </c>
      <c r="G6670" s="3" t="n">
        <v>34200</v>
      </c>
    </row>
    <row r="6671">
      <c r="A6671" s="3" t="inlineStr">
        <is>
          <t>Heron View (Pty) Ltd</t>
        </is>
      </c>
      <c r="B6671" s="4" t="n">
        <v>45443</v>
      </c>
      <c r="C6671" s="3" t="inlineStr">
        <is>
          <t>Assets</t>
        </is>
      </c>
      <c r="D6671" s="3" t="inlineStr">
        <is>
          <t>7620/670</t>
        </is>
      </c>
      <c r="E6671" s="3" t="inlineStr">
        <is>
          <t>HV CIP - Project costs CPSD</t>
        </is>
      </c>
      <c r="F6671" s="3" t="n">
        <v>0</v>
      </c>
      <c r="G6671" s="3" t="n">
        <v>3363043.48</v>
      </c>
    </row>
    <row r="6672">
      <c r="A6672" s="3" t="inlineStr">
        <is>
          <t>Heron View (Pty) Ltd</t>
        </is>
      </c>
      <c r="B6672" s="4" t="n">
        <v>45443</v>
      </c>
      <c r="C6672" s="3" t="inlineStr">
        <is>
          <t>Assets</t>
        </is>
      </c>
      <c r="D6672" s="3" t="inlineStr">
        <is>
          <t>7620/680</t>
        </is>
      </c>
      <c r="E6672" s="3" t="inlineStr">
        <is>
          <t>HV CIP Elextrical</t>
        </is>
      </c>
      <c r="F6672" s="3" t="n">
        <v>0</v>
      </c>
      <c r="G6672" s="3" t="n">
        <v>1797445.87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7620/690</t>
        </is>
      </c>
      <c r="E6673" s="3" t="inlineStr">
        <is>
          <t>HV CIP Site Establishment</t>
        </is>
      </c>
      <c r="F6673" s="3" t="n">
        <v>0</v>
      </c>
      <c r="G6673" s="3" t="n">
        <v>16307183.05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7620/750</t>
        </is>
      </c>
      <c r="E6674" s="3" t="inlineStr">
        <is>
          <t>HF CIP Project costs CPSD</t>
        </is>
      </c>
      <c r="F6674" s="3" t="n">
        <v>0</v>
      </c>
      <c r="G6674" s="3" t="n">
        <v>2148883.15</v>
      </c>
    </row>
    <row r="6675">
      <c r="A6675" s="3" t="inlineStr">
        <is>
          <t>Heron Fields (Pty) Ltd</t>
        </is>
      </c>
      <c r="B6675" s="4" t="n">
        <v>45443</v>
      </c>
      <c r="C6675" s="3" t="inlineStr">
        <is>
          <t>Assets</t>
        </is>
      </c>
      <c r="D6675" s="3" t="inlineStr">
        <is>
          <t>7620/800</t>
        </is>
      </c>
      <c r="E6675" s="3" t="inlineStr">
        <is>
          <t>HF CIP GL Conradie</t>
        </is>
      </c>
      <c r="F6675" s="3" t="n">
        <v>0</v>
      </c>
      <c r="G6675" s="3" t="n">
        <v>1068455</v>
      </c>
    </row>
    <row r="6676">
      <c r="A6676" s="3" t="inlineStr">
        <is>
          <t>Heron View (Pty) Ltd</t>
        </is>
      </c>
      <c r="B6676" s="4" t="n">
        <v>45443</v>
      </c>
      <c r="C6676" s="3" t="inlineStr">
        <is>
          <t>Assets</t>
        </is>
      </c>
      <c r="D6676" s="3" t="inlineStr">
        <is>
          <t>7620/800</t>
        </is>
      </c>
      <c r="E6676" s="3" t="inlineStr">
        <is>
          <t>HV CIP GL Conradie</t>
        </is>
      </c>
      <c r="F6676" s="3" t="n">
        <v>0</v>
      </c>
      <c r="G6676" s="3" t="n">
        <v>2188325.96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7700/010</t>
        </is>
      </c>
      <c r="E6677" s="3" t="inlineStr">
        <is>
          <t>Construction 28 Feb 23 HF</t>
        </is>
      </c>
      <c r="F6677" s="3" t="n">
        <v>0</v>
      </c>
      <c r="G6677" s="3" t="n">
        <v>-24427668.44</v>
      </c>
    </row>
    <row r="6678">
      <c r="A6678" s="3" t="inlineStr">
        <is>
          <t>Cape Projects Construction (Pty) Ltd</t>
        </is>
      </c>
      <c r="B6678" s="4" t="n">
        <v>45443</v>
      </c>
      <c r="C6678" s="3" t="inlineStr">
        <is>
          <t>Assets</t>
        </is>
      </c>
      <c r="D6678" s="3" t="inlineStr">
        <is>
          <t>7800/000</t>
        </is>
      </c>
      <c r="E6678" s="3" t="inlineStr">
        <is>
          <t>Deposits paid</t>
        </is>
      </c>
      <c r="F6678" s="3" t="n">
        <v>0</v>
      </c>
      <c r="G6678" s="3" t="n">
        <v>29600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8000/000</t>
        </is>
      </c>
      <c r="E6679" s="3" t="inlineStr">
        <is>
          <t>Customer Control Account</t>
        </is>
      </c>
      <c r="F6679" s="3" t="n">
        <v>2602496.16</v>
      </c>
      <c r="G6679" s="3" t="n">
        <v>12398275.65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8000/000</t>
        </is>
      </c>
      <c r="E6680" s="3" t="inlineStr">
        <is>
          <t>Customer Control Account</t>
        </is>
      </c>
      <c r="F6680" s="3" t="n">
        <v>152.91</v>
      </c>
      <c r="G6680" s="3" t="n">
        <v>495139.42</v>
      </c>
    </row>
    <row r="6681">
      <c r="A6681" s="3" t="inlineStr">
        <is>
          <t>Heron View (Pty) Ltd</t>
        </is>
      </c>
      <c r="B6681" s="4" t="n">
        <v>45443</v>
      </c>
      <c r="C6681" s="3" t="inlineStr">
        <is>
          <t>Assets</t>
        </is>
      </c>
      <c r="D6681" s="3" t="inlineStr">
        <is>
          <t>8000/000</t>
        </is>
      </c>
      <c r="E6681" s="3" t="inlineStr">
        <is>
          <t>Customer Control Account</t>
        </is>
      </c>
      <c r="F6681" s="3" t="n">
        <v>1460578.41</v>
      </c>
      <c r="G6681" s="3" t="n">
        <v>4436006.75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8300/000</t>
        </is>
      </c>
      <c r="E6682" s="3" t="inlineStr">
        <is>
          <t>FNB Credit Card 8812 7100 446 6006</t>
        </is>
      </c>
      <c r="F6682" s="3" t="n">
        <v>173</v>
      </c>
      <c r="G6682" s="3" t="n">
        <v>-1589</v>
      </c>
    </row>
    <row r="6683">
      <c r="A6683" s="3" t="inlineStr">
        <is>
          <t>Heron Fields (Pty) Ltd</t>
        </is>
      </c>
      <c r="B6683" s="4" t="n">
        <v>45443</v>
      </c>
      <c r="C6683" s="3" t="inlineStr">
        <is>
          <t>Assets</t>
        </is>
      </c>
      <c r="D6683" s="3" t="inlineStr">
        <is>
          <t>8400/000</t>
        </is>
      </c>
      <c r="E6683" s="3" t="inlineStr">
        <is>
          <t>RMB - 62882379087</t>
        </is>
      </c>
      <c r="F6683" s="3" t="n">
        <v>1548294.98</v>
      </c>
      <c r="G6683" s="3" t="n">
        <v>1699147.98</v>
      </c>
    </row>
    <row r="6684">
      <c r="A6684" s="3" t="inlineStr">
        <is>
          <t>Cape Projects Construction (Pty) Ltd</t>
        </is>
      </c>
      <c r="B6684" s="4" t="n">
        <v>45443</v>
      </c>
      <c r="C6684" s="3" t="inlineStr">
        <is>
          <t>Assets</t>
        </is>
      </c>
      <c r="D6684" s="3" t="inlineStr">
        <is>
          <t>8400/000</t>
        </is>
      </c>
      <c r="E6684" s="3" t="inlineStr">
        <is>
          <t>RMB 62275138470</t>
        </is>
      </c>
      <c r="F6684" s="3" t="n">
        <v>22796.91</v>
      </c>
      <c r="G6684" s="3" t="n">
        <v>-107335.46</v>
      </c>
    </row>
    <row r="6685">
      <c r="A6685" s="3" t="inlineStr">
        <is>
          <t>Cape Projects Construction (Pty) Ltd</t>
        </is>
      </c>
      <c r="B6685" s="4" t="n">
        <v>45443</v>
      </c>
      <c r="C6685" s="3" t="inlineStr">
        <is>
          <t>Assets</t>
        </is>
      </c>
      <c r="D6685" s="3" t="inlineStr">
        <is>
          <t>8410/000</t>
        </is>
      </c>
      <c r="E6685" s="3" t="inlineStr">
        <is>
          <t>Petty Cash</t>
        </is>
      </c>
      <c r="F6685" s="3" t="n">
        <v>0</v>
      </c>
      <c r="G6685" s="3" t="n">
        <v>-1188</v>
      </c>
    </row>
    <row r="6686">
      <c r="A6686" s="3" t="inlineStr">
        <is>
          <t>Cape Projects Construction (Pty) Ltd</t>
        </is>
      </c>
      <c r="B6686" s="4" t="n">
        <v>45443</v>
      </c>
      <c r="C6686" s="3" t="inlineStr">
        <is>
          <t>Assets</t>
        </is>
      </c>
      <c r="D6686" s="3" t="inlineStr">
        <is>
          <t>8420/000</t>
        </is>
      </c>
      <c r="E6686" s="3" t="inlineStr">
        <is>
          <t>Momentum Priv Acc RU502230981</t>
        </is>
      </c>
      <c r="F6686" s="3" t="n">
        <v>0</v>
      </c>
      <c r="G6686" s="3" t="n">
        <v>571.55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8420/000</t>
        </is>
      </c>
      <c r="E6687" s="3" t="inlineStr">
        <is>
          <t>Petty Cash</t>
        </is>
      </c>
      <c r="F6687" s="3" t="n">
        <v>0</v>
      </c>
      <c r="G6687" s="3" t="n">
        <v>8620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8430/000</t>
        </is>
      </c>
      <c r="E6688" s="3" t="inlineStr">
        <is>
          <t>Momentum Private Account RU502230151</t>
        </is>
      </c>
      <c r="F6688" s="3" t="n">
        <v>0</v>
      </c>
      <c r="G6688" s="3" t="n">
        <v>889.13</v>
      </c>
    </row>
    <row r="6689">
      <c r="A6689" s="3" t="inlineStr">
        <is>
          <t>Heron Fields (Pty) Ltd</t>
        </is>
      </c>
      <c r="B6689" s="4" t="n">
        <v>45443</v>
      </c>
      <c r="C6689" s="3" t="inlineStr">
        <is>
          <t>Assets</t>
        </is>
      </c>
      <c r="D6689" s="3" t="inlineStr">
        <is>
          <t>8440/000</t>
        </is>
      </c>
      <c r="E6689" s="3" t="inlineStr">
        <is>
          <t>Momentum Investors Account RU502229930</t>
        </is>
      </c>
      <c r="F6689" s="3" t="n">
        <v>-1552866.37</v>
      </c>
      <c r="G6689" s="3" t="n">
        <v>158426.05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Assets</t>
        </is>
      </c>
      <c r="D6690" s="3" t="inlineStr">
        <is>
          <t>8450/000</t>
        </is>
      </c>
      <c r="E6690" s="3" t="inlineStr">
        <is>
          <t>ABSA Current Acc : 4109071013</t>
        </is>
      </c>
      <c r="F6690" s="3" t="n">
        <v>37198.32</v>
      </c>
      <c r="G6690" s="3" t="n">
        <v>221725.76</v>
      </c>
    </row>
    <row r="6691">
      <c r="A6691" s="3" t="inlineStr">
        <is>
          <t>Heron Fields (Pty) Ltd</t>
        </is>
      </c>
      <c r="B6691" s="4" t="n">
        <v>45443</v>
      </c>
      <c r="C6691" s="3" t="inlineStr">
        <is>
          <t>Assets</t>
        </is>
      </c>
      <c r="D6691" s="3" t="inlineStr">
        <is>
          <t>8500/000</t>
        </is>
      </c>
      <c r="E6691" s="3" t="inlineStr">
        <is>
          <t>Laas and Scholtz - Funds in transit</t>
        </is>
      </c>
      <c r="F6691" s="3" t="n">
        <v>-1929589.04</v>
      </c>
      <c r="G6691" s="3" t="n">
        <v>-3802496.16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860</t>
        </is>
      </c>
      <c r="E6692" s="3" t="inlineStr">
        <is>
          <t>Rounding</t>
        </is>
      </c>
      <c r="F6692" s="3" t="n">
        <v>-0.03</v>
      </c>
      <c r="G6692" s="3" t="n">
        <v>-13.59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860</t>
        </is>
      </c>
      <c r="E6693" s="3" t="inlineStr">
        <is>
          <t>Rounding</t>
        </is>
      </c>
      <c r="F6693" s="3" t="n">
        <v>0.03</v>
      </c>
      <c r="G6693" s="3" t="n">
        <v>0.07000000000000001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860</t>
        </is>
      </c>
      <c r="E6694" s="3" t="inlineStr">
        <is>
          <t>Rounding</t>
        </is>
      </c>
      <c r="F6694" s="3" t="n">
        <v>0.02</v>
      </c>
      <c r="G6694" s="3" t="n">
        <v>0.01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9000/000</t>
        </is>
      </c>
      <c r="E6695" s="3" t="inlineStr">
        <is>
          <t>Supplier Control Account</t>
        </is>
      </c>
      <c r="F6695" s="3" t="n">
        <v>14417.79</v>
      </c>
      <c r="G6695" s="3" t="n">
        <v>-4207828.03</v>
      </c>
    </row>
    <row r="6696">
      <c r="A6696" s="3" t="inlineStr">
        <is>
          <t>Heron Fields (Pty) Ltd</t>
        </is>
      </c>
      <c r="B6696" s="4" t="n">
        <v>45443</v>
      </c>
      <c r="C6696" s="3" t="inlineStr">
        <is>
          <t>Liabilities</t>
        </is>
      </c>
      <c r="D6696" s="3" t="inlineStr">
        <is>
          <t>9000/000</t>
        </is>
      </c>
      <c r="E6696" s="3" t="inlineStr">
        <is>
          <t>Supplier Control Account</t>
        </is>
      </c>
      <c r="F6696" s="3" t="n">
        <v>-2309396.55</v>
      </c>
      <c r="G6696" s="3" t="n">
        <v>-151427864.98</v>
      </c>
    </row>
    <row r="6697">
      <c r="A6697" s="3" t="inlineStr">
        <is>
          <t>Heron View (Pty) Ltd</t>
        </is>
      </c>
      <c r="B6697" s="4" t="n">
        <v>45443</v>
      </c>
      <c r="C6697" s="3" t="inlineStr">
        <is>
          <t>Liabilities</t>
        </is>
      </c>
      <c r="D6697" s="3" t="inlineStr">
        <is>
          <t>9000/000</t>
        </is>
      </c>
      <c r="E6697" s="3" t="inlineStr">
        <is>
          <t>Supplier Control Account</t>
        </is>
      </c>
      <c r="F6697" s="3" t="n">
        <v>-2810394.11</v>
      </c>
      <c r="G6697" s="3" t="n">
        <v>-10096392.2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9200/000</t>
        </is>
      </c>
      <c r="E6698" s="3" t="inlineStr">
        <is>
          <t>Sundry Suppliers</t>
        </is>
      </c>
      <c r="F6698" s="3" t="n">
        <v>0</v>
      </c>
      <c r="G6698" s="3" t="n">
        <v>-2920.29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9250/010</t>
        </is>
      </c>
      <c r="E6699" s="3" t="inlineStr">
        <is>
          <t>SALARY CONTROL</t>
        </is>
      </c>
      <c r="F6699" s="3" t="n">
        <v>366361.83</v>
      </c>
      <c r="G6699" s="3" t="n">
        <v>366361.83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9250/020</t>
        </is>
      </c>
      <c r="E6700" s="3" t="inlineStr">
        <is>
          <t>PAYE, UIF AND SDL CONTROL</t>
        </is>
      </c>
      <c r="F6700" s="3" t="n">
        <v>1752.18</v>
      </c>
      <c r="G6700" s="3" t="n">
        <v>-87259.03</v>
      </c>
    </row>
    <row r="6701">
      <c r="A6701" s="3" t="inlineStr">
        <is>
          <t>Cape Projects Construction (Pty) Ltd</t>
        </is>
      </c>
      <c r="B6701" s="4" t="n">
        <v>45443</v>
      </c>
      <c r="C6701" s="3" t="inlineStr">
        <is>
          <t>Liabilities</t>
        </is>
      </c>
      <c r="D6701" s="3" t="inlineStr">
        <is>
          <t>9250/030</t>
        </is>
      </c>
      <c r="E6701" s="3" t="inlineStr">
        <is>
          <t>BIBC CONTROL</t>
        </is>
      </c>
      <c r="F6701" s="3" t="n">
        <v>3156.9</v>
      </c>
      <c r="G6701" s="3" t="n">
        <v>-46257.05</v>
      </c>
    </row>
    <row r="6702">
      <c r="A6702" s="3" t="inlineStr">
        <is>
          <t>Cape Projects Construction (Pty) Ltd</t>
        </is>
      </c>
      <c r="B6702" s="4" t="n">
        <v>45443</v>
      </c>
      <c r="C6702" s="3" t="inlineStr">
        <is>
          <t>Liabilities</t>
        </is>
      </c>
      <c r="D6702" s="3" t="inlineStr">
        <is>
          <t>9350/000</t>
        </is>
      </c>
      <c r="E6702" s="3" t="inlineStr">
        <is>
          <t>Dividends Payable</t>
        </is>
      </c>
      <c r="F6702" s="3" t="n">
        <v>0</v>
      </c>
      <c r="G6702" s="3" t="n">
        <v>130000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9500/000</t>
        </is>
      </c>
      <c r="E6703" s="3" t="inlineStr">
        <is>
          <t>VAT Control Account</t>
        </is>
      </c>
      <c r="F6703" s="3" t="n">
        <v>341457.44</v>
      </c>
      <c r="G6703" s="3" t="n">
        <v>97633.49000000001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9500/000</t>
        </is>
      </c>
      <c r="E6704" s="3" t="inlineStr">
        <is>
          <t>Vat / Tax Control Account</t>
        </is>
      </c>
      <c r="F6704" s="3" t="n">
        <v>-3245407.61</v>
      </c>
      <c r="G6704" s="3" t="n">
        <v>-5598855.13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9500/000</t>
        </is>
      </c>
      <c r="E6705" s="3" t="inlineStr">
        <is>
          <t>Vat / Tax Control Account</t>
        </is>
      </c>
      <c r="F6705" s="3" t="n">
        <v>130727.39</v>
      </c>
      <c r="G6705" s="3" t="n">
        <v>6653884.51</v>
      </c>
    </row>
    <row r="6706">
      <c r="A6706" s="3" t="inlineStr">
        <is>
          <t>Cape Projects Construction (Pty) Ltd</t>
        </is>
      </c>
      <c r="B6706" s="4" t="n">
        <v>45443</v>
      </c>
      <c r="C6706" s="3" t="inlineStr">
        <is>
          <t>Liabilities</t>
        </is>
      </c>
      <c r="D6706" s="3" t="inlineStr">
        <is>
          <t>9510/000</t>
        </is>
      </c>
      <c r="E6706" s="3" t="inlineStr">
        <is>
          <t>Tax Provision Account</t>
        </is>
      </c>
      <c r="F6706" s="3" t="n">
        <v>0</v>
      </c>
      <c r="G6706" s="3" t="n">
        <v>-1869.8</v>
      </c>
    </row>
    <row r="6707">
      <c r="A6707" s="3" t="inlineStr">
        <is>
          <t>Heron Fields (Pty) Ltd</t>
        </is>
      </c>
      <c r="B6707" s="4" t="n">
        <v>45443</v>
      </c>
      <c r="C6707" s="3" t="inlineStr">
        <is>
          <t>Liabilities</t>
        </is>
      </c>
      <c r="D6707" s="3" t="inlineStr">
        <is>
          <t>9520/000</t>
        </is>
      </c>
      <c r="E6707" s="3" t="inlineStr">
        <is>
          <t>Income Tax Payable</t>
        </is>
      </c>
      <c r="F6707" s="3" t="n">
        <v>0</v>
      </c>
      <c r="G6707" s="3" t="n">
        <v>59039.93</v>
      </c>
    </row>
    <row r="6708">
      <c r="A6708" s="3" t="inlineStr">
        <is>
          <t>Heron View (Pty) Ltd</t>
        </is>
      </c>
      <c r="B6708" s="4" t="n">
        <v>45443</v>
      </c>
      <c r="C6708" s="3" t="inlineStr">
        <is>
          <t>Liabilities</t>
        </is>
      </c>
      <c r="D6708" s="3" t="inlineStr">
        <is>
          <t>9899/C102</t>
        </is>
      </c>
      <c r="E6708" s="3" t="inlineStr">
        <is>
          <t>Sales - Unit Reg Control C102</t>
        </is>
      </c>
      <c r="F6708" s="3" t="n">
        <v>0</v>
      </c>
      <c r="G6708" s="3" t="n">
        <v>-0.4</v>
      </c>
    </row>
    <row r="6709">
      <c r="A6709" s="3" t="inlineStr">
        <is>
          <t>Heron View (Pty) Ltd</t>
        </is>
      </c>
      <c r="B6709" s="4" t="n">
        <v>45443</v>
      </c>
      <c r="C6709" s="3" t="inlineStr">
        <is>
          <t>Liabilities</t>
        </is>
      </c>
      <c r="D6709" s="3" t="inlineStr">
        <is>
          <t>9899/D203</t>
        </is>
      </c>
      <c r="E6709" s="3" t="inlineStr">
        <is>
          <t>Sales - Unit Reg Control D203</t>
        </is>
      </c>
      <c r="F6709" s="3" t="n">
        <v>0</v>
      </c>
      <c r="G6709" s="3" t="n">
        <v>1326506.85</v>
      </c>
    </row>
    <row r="6710">
      <c r="A6710" s="3" t="inlineStr">
        <is>
          <t>Cape Projects Construction (Pty) Ltd</t>
        </is>
      </c>
      <c r="B6710" s="4" t="n">
        <v>45443</v>
      </c>
      <c r="C6710" s="3" t="inlineStr">
        <is>
          <t>Liabilities</t>
        </is>
      </c>
      <c r="D6710" s="3" t="inlineStr">
        <is>
          <t>B/S</t>
        </is>
      </c>
      <c r="E6710" s="3" t="inlineStr">
        <is>
          <t>Taxation Payable</t>
        </is>
      </c>
      <c r="F6710" s="3" t="n">
        <v>0</v>
      </c>
      <c r="G6710" s="3" t="n">
        <v>393799.61</v>
      </c>
    </row>
    <row r="6711">
      <c r="A6711" s="3" t="inlineStr">
        <is>
          <t>Cape Projects Construction (Pty) Ltd</t>
        </is>
      </c>
      <c r="B6711" s="4" t="n">
        <v>45443</v>
      </c>
      <c r="C6711" s="3" t="inlineStr">
        <is>
          <t>Liabilities</t>
        </is>
      </c>
      <c r="D6711" s="3" t="inlineStr">
        <is>
          <t>TEMP/ACC</t>
        </is>
      </c>
      <c r="E6711" s="3" t="inlineStr">
        <is>
          <t>Conversion Account</t>
        </is>
      </c>
      <c r="F6711" s="3" t="n">
        <v>0</v>
      </c>
      <c r="G6711" s="3" t="n">
        <v>-254.99</v>
      </c>
    </row>
    <row r="6712">
      <c r="A6712" s="3" t="inlineStr">
        <is>
          <t>Heron Fields (Pty) Ltd</t>
        </is>
      </c>
      <c r="B6712" s="4" t="n">
        <v>45473</v>
      </c>
      <c r="C6712" s="3" t="inlineStr">
        <is>
          <t>Revenue</t>
        </is>
      </c>
      <c r="D6712" s="3" t="inlineStr">
        <is>
          <t>1000/100</t>
        </is>
      </c>
      <c r="E6712" s="3" t="inlineStr">
        <is>
          <t>Sales - Heron Fields</t>
        </is>
      </c>
      <c r="F6712" s="3" t="n">
        <v>-1217304.35</v>
      </c>
      <c r="G6712" s="3" t="n">
        <v>-2521565.22</v>
      </c>
    </row>
    <row r="6713">
      <c r="A6713" s="3" t="inlineStr">
        <is>
          <t>Heron View (Pty) Ltd</t>
        </is>
      </c>
      <c r="B6713" s="4" t="n">
        <v>45473</v>
      </c>
      <c r="C6713" s="3" t="inlineStr">
        <is>
          <t>Revenue</t>
        </is>
      </c>
      <c r="D6713" s="3" t="inlineStr">
        <is>
          <t>1000/100</t>
        </is>
      </c>
      <c r="E6713" s="3" t="inlineStr">
        <is>
          <t>Sales - Heron View Sales</t>
        </is>
      </c>
      <c r="F6713" s="3" t="n">
        <v>-1321652.17</v>
      </c>
      <c r="G6713" s="3" t="n">
        <v>-6909460.86</v>
      </c>
    </row>
    <row r="6714">
      <c r="A6714" s="3" t="inlineStr">
        <is>
          <t>Heron View (Pty) Ltd</t>
        </is>
      </c>
      <c r="B6714" s="4" t="n">
        <v>45473</v>
      </c>
      <c r="C6714" s="3" t="inlineStr">
        <is>
          <t>Revenue</t>
        </is>
      </c>
      <c r="D6714" s="3" t="inlineStr">
        <is>
          <t>1000/101</t>
        </is>
      </c>
      <c r="E6714" s="3" t="inlineStr">
        <is>
          <t>Sales - Heron View Occupational Rent</t>
        </is>
      </c>
      <c r="F6714" s="3" t="n">
        <v>-2794730.43</v>
      </c>
      <c r="G6714" s="3" t="n">
        <v>-2801391.72</v>
      </c>
    </row>
    <row r="6715">
      <c r="A6715" s="3" t="inlineStr">
        <is>
          <t>Cape Projects Construction (Pty) Ltd</t>
        </is>
      </c>
      <c r="B6715" s="4" t="n">
        <v>45473</v>
      </c>
      <c r="C6715" s="3" t="inlineStr">
        <is>
          <t>Revenue</t>
        </is>
      </c>
      <c r="D6715" s="3" t="inlineStr">
        <is>
          <t>1040/100</t>
        </is>
      </c>
      <c r="E6715" s="3" t="inlineStr">
        <is>
          <t>Fees - Construction - Heron</t>
        </is>
      </c>
      <c r="F6715" s="3" t="n">
        <v>-1652173.91</v>
      </c>
      <c r="G6715" s="3" t="n">
        <v>-15055780.79</v>
      </c>
    </row>
    <row r="6716">
      <c r="A6716" s="3" t="inlineStr">
        <is>
          <t>Cape Projects Construction (Pty) Ltd</t>
        </is>
      </c>
      <c r="B6716" s="4" t="n">
        <v>45473</v>
      </c>
      <c r="C6716" s="3" t="inlineStr">
        <is>
          <t>Revenue</t>
        </is>
      </c>
      <c r="D6716" s="3" t="inlineStr">
        <is>
          <t>1050/034</t>
        </is>
      </c>
      <c r="E6716" s="3" t="inlineStr">
        <is>
          <t>Accounting fees Endulini</t>
        </is>
      </c>
      <c r="F6716" s="3" t="n">
        <v>0</v>
      </c>
      <c r="G6716" s="3" t="n">
        <v>-1000000</v>
      </c>
    </row>
    <row r="6717">
      <c r="A6717" s="3" t="inlineStr">
        <is>
          <t>Heron View (Pty) Ltd</t>
        </is>
      </c>
      <c r="B6717" s="4" t="n">
        <v>45473</v>
      </c>
      <c r="C6717" s="3" t="inlineStr">
        <is>
          <t>Revenue</t>
        </is>
      </c>
      <c r="D6717" s="3" t="inlineStr">
        <is>
          <t>1111/000</t>
        </is>
      </c>
      <c r="E6717" s="3" t="inlineStr">
        <is>
          <t>OMH - Accounting Management fees</t>
        </is>
      </c>
      <c r="F6717" s="3" t="n">
        <v>0</v>
      </c>
      <c r="G6717" s="3" t="n">
        <v>-434782.61</v>
      </c>
    </row>
    <row r="6718">
      <c r="A6718" s="3" t="inlineStr">
        <is>
          <t>Heron View (Pty) Ltd</t>
        </is>
      </c>
      <c r="B6718" s="4" t="n">
        <v>45473</v>
      </c>
      <c r="C6718" s="3" t="inlineStr">
        <is>
          <t>Revenue</t>
        </is>
      </c>
      <c r="D6718" s="3" t="inlineStr">
        <is>
          <t>1111/001</t>
        </is>
      </c>
      <c r="E6718" s="3" t="inlineStr">
        <is>
          <t>CPC - Accounting Management Fee</t>
        </is>
      </c>
      <c r="F6718" s="3" t="n">
        <v>0</v>
      </c>
      <c r="G6718" s="3" t="n">
        <v>-869565.22</v>
      </c>
    </row>
    <row r="6719">
      <c r="A6719" s="3" t="inlineStr">
        <is>
          <t>Heron View (Pty) Ltd</t>
        </is>
      </c>
      <c r="B6719" s="4" t="n">
        <v>45473</v>
      </c>
      <c r="C6719" s="3" t="inlineStr">
        <is>
          <t>Revenue</t>
        </is>
      </c>
      <c r="D6719" s="3" t="inlineStr">
        <is>
          <t>1200/100</t>
        </is>
      </c>
      <c r="E6719" s="3" t="inlineStr">
        <is>
          <t>Recovery of Costs - Showhouse</t>
        </is>
      </c>
      <c r="F6719" s="3" t="n">
        <v>0</v>
      </c>
      <c r="G6719" s="3" t="n">
        <v>-32173.91</v>
      </c>
    </row>
    <row r="6720">
      <c r="A6720" s="3" t="inlineStr">
        <is>
          <t>Heron Fields (Pty) Ltd</t>
        </is>
      </c>
      <c r="B6720" s="4" t="n">
        <v>45473</v>
      </c>
      <c r="C6720" s="3" t="inlineStr">
        <is>
          <t>Revenue</t>
        </is>
      </c>
      <c r="D6720" s="3" t="inlineStr">
        <is>
          <t>1500/002</t>
        </is>
      </c>
      <c r="E6720" s="3" t="inlineStr">
        <is>
          <t>Rental Income</t>
        </is>
      </c>
      <c r="F6720" s="3" t="n">
        <v>-103953.4</v>
      </c>
      <c r="G6720" s="3" t="n">
        <v>-387967</v>
      </c>
    </row>
    <row r="6721">
      <c r="A6721" s="3" t="inlineStr">
        <is>
          <t>Heron Fields (Pty) Ltd</t>
        </is>
      </c>
      <c r="B6721" s="4" t="n">
        <v>45473</v>
      </c>
      <c r="C6721" s="3" t="inlineStr">
        <is>
          <t>Revenue</t>
        </is>
      </c>
      <c r="D6721" s="3" t="inlineStr">
        <is>
          <t>1600/100</t>
        </is>
      </c>
      <c r="E6721" s="3" t="inlineStr">
        <is>
          <t>Rental Income - Payprop ABSA</t>
        </is>
      </c>
      <c r="F6721" s="3" t="n">
        <v>-30000</v>
      </c>
      <c r="G6721" s="3" t="n">
        <v>-167612.44</v>
      </c>
    </row>
    <row r="6722">
      <c r="A6722" s="3" t="inlineStr">
        <is>
          <t>Heron View (Pty) Ltd</t>
        </is>
      </c>
      <c r="B6722" s="4" t="n">
        <v>45473</v>
      </c>
      <c r="C6722" s="3" t="inlineStr">
        <is>
          <t>Expenses</t>
        </is>
      </c>
      <c r="D6722" s="3" t="inlineStr">
        <is>
          <t>2000/030</t>
        </is>
      </c>
      <c r="E6722" s="3" t="inlineStr">
        <is>
          <t>COS - HV COCT Rates clearance</t>
        </is>
      </c>
      <c r="F6722" s="3" t="n">
        <v>2724.11</v>
      </c>
      <c r="G6722" s="3" t="n">
        <v>33330.59</v>
      </c>
    </row>
    <row r="6723">
      <c r="A6723" s="3" t="inlineStr">
        <is>
          <t>Heron Fields (Pty) Ltd</t>
        </is>
      </c>
      <c r="B6723" s="4" t="n">
        <v>45473</v>
      </c>
      <c r="C6723" s="3" t="inlineStr">
        <is>
          <t>Expenses</t>
        </is>
      </c>
      <c r="D6723" s="3" t="inlineStr">
        <is>
          <t>2000/040</t>
        </is>
      </c>
      <c r="E6723" s="3" t="inlineStr">
        <is>
          <t>COS - Legal Fees</t>
        </is>
      </c>
      <c r="F6723" s="3" t="n">
        <v>37247.57</v>
      </c>
      <c r="G6723" s="3" t="n">
        <v>75589.50999999999</v>
      </c>
    </row>
    <row r="6724">
      <c r="A6724" s="3" t="inlineStr">
        <is>
          <t>Heron View (Pty) Ltd</t>
        </is>
      </c>
      <c r="B6724" s="4" t="n">
        <v>45473</v>
      </c>
      <c r="C6724" s="3" t="inlineStr">
        <is>
          <t>Expenses</t>
        </is>
      </c>
      <c r="D6724" s="3" t="inlineStr">
        <is>
          <t>2000/040</t>
        </is>
      </c>
      <c r="E6724" s="3" t="inlineStr">
        <is>
          <t>COS - Legal Fees</t>
        </is>
      </c>
      <c r="F6724" s="3" t="n">
        <v>58875.55</v>
      </c>
      <c r="G6724" s="3" t="n">
        <v>196488.98</v>
      </c>
    </row>
    <row r="6725">
      <c r="A6725" s="3" t="inlineStr">
        <is>
          <t>Heron View (Pty) Ltd</t>
        </is>
      </c>
      <c r="B6725" s="4" t="n">
        <v>45473</v>
      </c>
      <c r="C6725" s="3" t="inlineStr">
        <is>
          <t>Expenses</t>
        </is>
      </c>
      <c r="D6725" s="3" t="inlineStr">
        <is>
          <t>2000/041</t>
        </is>
      </c>
      <c r="E6725" s="3" t="inlineStr">
        <is>
          <t>COS - Legal Fees Opening of Sec Title Fees</t>
        </is>
      </c>
      <c r="F6725" s="3" t="n">
        <v>0</v>
      </c>
      <c r="G6725" s="3" t="n">
        <v>14800</v>
      </c>
    </row>
    <row r="6726">
      <c r="A6726" s="3" t="inlineStr">
        <is>
          <t>Heron Fields (Pty) Ltd</t>
        </is>
      </c>
      <c r="B6726" s="4" t="n">
        <v>45473</v>
      </c>
      <c r="C6726" s="3" t="inlineStr">
        <is>
          <t>Expenses</t>
        </is>
      </c>
      <c r="D6726" s="3" t="inlineStr">
        <is>
          <t>2000/050</t>
        </is>
      </c>
      <c r="E6726" s="3" t="inlineStr">
        <is>
          <t>COS - Rates clearance</t>
        </is>
      </c>
      <c r="F6726" s="3" t="n">
        <v>1939.65</v>
      </c>
      <c r="G6726" s="3" t="n">
        <v>80261.28</v>
      </c>
    </row>
    <row r="6727">
      <c r="A6727" s="3" t="inlineStr">
        <is>
          <t>Heron Fields (Pty) Ltd</t>
        </is>
      </c>
      <c r="B6727" s="4" t="n">
        <v>45473</v>
      </c>
      <c r="C6727" s="3" t="inlineStr">
        <is>
          <t>Expenses</t>
        </is>
      </c>
      <c r="D6727" s="3" t="inlineStr">
        <is>
          <t>2000/070</t>
        </is>
      </c>
      <c r="E6727" s="3" t="inlineStr">
        <is>
          <t>COS - Commission HF Units</t>
        </is>
      </c>
      <c r="F6727" s="3" t="n">
        <v>60865.22</v>
      </c>
      <c r="G6727" s="3" t="n">
        <v>126078.26</v>
      </c>
    </row>
    <row r="6728">
      <c r="A6728" s="3" t="inlineStr">
        <is>
          <t>Heron View (Pty) Ltd</t>
        </is>
      </c>
      <c r="B6728" s="4" t="n">
        <v>45473</v>
      </c>
      <c r="C6728" s="3" t="inlineStr">
        <is>
          <t>Expenses</t>
        </is>
      </c>
      <c r="D6728" s="3" t="inlineStr">
        <is>
          <t>2000/070</t>
        </is>
      </c>
      <c r="E6728" s="3" t="inlineStr">
        <is>
          <t>COS - Commission HV Units</t>
        </is>
      </c>
      <c r="F6728" s="3" t="n">
        <v>205204.35</v>
      </c>
      <c r="G6728" s="3" t="n">
        <v>484317.4</v>
      </c>
    </row>
    <row r="6729">
      <c r="A6729" s="3" t="inlineStr">
        <is>
          <t>Cape Projects Construction (Pty) Ltd</t>
        </is>
      </c>
      <c r="B6729" s="4" t="n">
        <v>45473</v>
      </c>
      <c r="C6729" s="3" t="inlineStr">
        <is>
          <t>Expenses</t>
        </is>
      </c>
      <c r="D6729" s="3" t="inlineStr">
        <is>
          <t>2006/000</t>
        </is>
      </c>
      <c r="E6729" s="3" t="inlineStr">
        <is>
          <t>COS - Endulini Construction</t>
        </is>
      </c>
      <c r="F6729" s="3" t="n">
        <v>0</v>
      </c>
      <c r="G6729" s="3" t="n">
        <v>34012.73</v>
      </c>
    </row>
    <row r="6730">
      <c r="A6730" s="3" t="inlineStr">
        <is>
          <t>Cape Projects Construction (Pty) Ltd</t>
        </is>
      </c>
      <c r="B6730" s="4" t="n">
        <v>45473</v>
      </c>
      <c r="C6730" s="3" t="inlineStr">
        <is>
          <t>Expenses</t>
        </is>
      </c>
      <c r="D6730" s="3" t="inlineStr">
        <is>
          <t>2006/450</t>
        </is>
      </c>
      <c r="E6730" s="3" t="inlineStr">
        <is>
          <t>COS - Endulini - Computer expenses</t>
        </is>
      </c>
      <c r="F6730" s="3" t="n">
        <v>0</v>
      </c>
      <c r="G6730" s="3" t="n">
        <v>219.96</v>
      </c>
    </row>
    <row r="6731">
      <c r="A6731" s="3" t="inlineStr">
        <is>
          <t>Cape Projects Construction (Pty) Ltd</t>
        </is>
      </c>
      <c r="B6731" s="4" t="n">
        <v>45473</v>
      </c>
      <c r="C6731" s="3" t="inlineStr">
        <is>
          <t>Expenses</t>
        </is>
      </c>
      <c r="D6731" s="3" t="inlineStr">
        <is>
          <t>2007/000</t>
        </is>
      </c>
      <c r="E6731" s="3" t="inlineStr">
        <is>
          <t>COS - Repairs &amp; Maintenance - SW Southwark</t>
        </is>
      </c>
      <c r="F6731" s="3" t="n">
        <v>-242.16</v>
      </c>
      <c r="G6731" s="3" t="n">
        <v>8113.8</v>
      </c>
    </row>
    <row r="6732">
      <c r="A6732" s="3" t="inlineStr">
        <is>
          <t>Cape Projects Construction (Pty) Ltd</t>
        </is>
      </c>
      <c r="B6732" s="4" t="n">
        <v>45473</v>
      </c>
      <c r="C6732" s="3" t="inlineStr">
        <is>
          <t>Expenses</t>
        </is>
      </c>
      <c r="D6732" s="3" t="inlineStr">
        <is>
          <t>2011/500</t>
        </is>
      </c>
      <c r="E6732" s="3" t="inlineStr">
        <is>
          <t>COS - Heron Fields - Construction</t>
        </is>
      </c>
      <c r="F6732" s="3" t="n">
        <v>11098</v>
      </c>
      <c r="G6732" s="3" t="n">
        <v>38221.62</v>
      </c>
    </row>
    <row r="6733">
      <c r="A6733" s="3" t="inlineStr">
        <is>
          <t>Cape Projects Construction (Pty) Ltd</t>
        </is>
      </c>
      <c r="B6733" s="4" t="n">
        <v>45473</v>
      </c>
      <c r="C6733" s="3" t="inlineStr">
        <is>
          <t>Expenses</t>
        </is>
      </c>
      <c r="D6733" s="3" t="inlineStr">
        <is>
          <t>2011/600</t>
        </is>
      </c>
      <c r="E6733" s="3" t="inlineStr">
        <is>
          <t>COS - Heron Fields - P &amp; G</t>
        </is>
      </c>
      <c r="F6733" s="3" t="n">
        <v>0</v>
      </c>
      <c r="G6733" s="3" t="n">
        <v>1466.51</v>
      </c>
    </row>
    <row r="6734">
      <c r="A6734" s="3" t="inlineStr">
        <is>
          <t>Cape Projects Construction (Pty) Ltd</t>
        </is>
      </c>
      <c r="B6734" s="4" t="n">
        <v>45473</v>
      </c>
      <c r="C6734" s="3" t="inlineStr">
        <is>
          <t>Expenses</t>
        </is>
      </c>
      <c r="D6734" s="3" t="inlineStr">
        <is>
          <t>2011/900</t>
        </is>
      </c>
      <c r="E6734" s="3" t="inlineStr">
        <is>
          <t>COS - Heron - Internet</t>
        </is>
      </c>
      <c r="F6734" s="3" t="n">
        <v>1901.74</v>
      </c>
      <c r="G6734" s="3" t="n">
        <v>7502.62</v>
      </c>
    </row>
    <row r="6735">
      <c r="A6735" s="3" t="inlineStr">
        <is>
          <t>Cape Projects Construction (Pty) Ltd</t>
        </is>
      </c>
      <c r="B6735" s="4" t="n">
        <v>45473</v>
      </c>
      <c r="C6735" s="3" t="inlineStr">
        <is>
          <t>Expenses</t>
        </is>
      </c>
      <c r="D6735" s="3" t="inlineStr">
        <is>
          <t>2012/001</t>
        </is>
      </c>
      <c r="E6735" s="3" t="inlineStr">
        <is>
          <t>COS - Heron View - Printing &amp; Stationary</t>
        </is>
      </c>
      <c r="F6735" s="3" t="n">
        <v>6316.52</v>
      </c>
      <c r="G6735" s="3" t="n">
        <v>14914.97</v>
      </c>
    </row>
    <row r="6736">
      <c r="A6736" s="3" t="inlineStr">
        <is>
          <t>Cape Projects Construction (Pty) Ltd</t>
        </is>
      </c>
      <c r="B6736" s="4" t="n">
        <v>45473</v>
      </c>
      <c r="C6736" s="3" t="inlineStr">
        <is>
          <t>Expenses</t>
        </is>
      </c>
      <c r="D6736" s="3" t="inlineStr">
        <is>
          <t>2012/002</t>
        </is>
      </c>
      <c r="E6736" s="3" t="inlineStr">
        <is>
          <t>COS - Heron View - Construction</t>
        </is>
      </c>
      <c r="F6736" s="3" t="n">
        <v>1567387.87</v>
      </c>
      <c r="G6736" s="3" t="n">
        <v>17797242.21</v>
      </c>
    </row>
    <row r="6737">
      <c r="A6737" s="3" t="inlineStr">
        <is>
          <t>Cape Projects Construction (Pty) Ltd</t>
        </is>
      </c>
      <c r="B6737" s="4" t="n">
        <v>45473</v>
      </c>
      <c r="C6737" s="3" t="inlineStr">
        <is>
          <t>Expenses</t>
        </is>
      </c>
      <c r="D6737" s="3" t="inlineStr">
        <is>
          <t>2012/003</t>
        </is>
      </c>
      <c r="E6737" s="3" t="inlineStr">
        <is>
          <t>COS - Heron View - P&amp;G</t>
        </is>
      </c>
      <c r="F6737" s="3" t="n">
        <v>12384.55</v>
      </c>
      <c r="G6737" s="3" t="n">
        <v>24656.75</v>
      </c>
    </row>
    <row r="6738">
      <c r="A6738" s="3" t="inlineStr">
        <is>
          <t>Cape Projects Construction (Pty) Ltd</t>
        </is>
      </c>
      <c r="B6738" s="4" t="n">
        <v>45473</v>
      </c>
      <c r="C6738" s="3" t="inlineStr">
        <is>
          <t>Expenses</t>
        </is>
      </c>
      <c r="D6738" s="3" t="inlineStr">
        <is>
          <t>2111/001</t>
        </is>
      </c>
      <c r="E6738" s="3" t="inlineStr">
        <is>
          <t>Heron Project - Accounting Management Fee</t>
        </is>
      </c>
      <c r="F6738" s="3" t="n">
        <v>0</v>
      </c>
      <c r="G6738" s="3" t="n">
        <v>869565.22</v>
      </c>
    </row>
    <row r="6739">
      <c r="A6739" s="3" t="inlineStr">
        <is>
          <t>Cape Projects Construction (Pty) Ltd</t>
        </is>
      </c>
      <c r="B6739" s="4" t="n">
        <v>45473</v>
      </c>
      <c r="C6739" s="3" t="inlineStr">
        <is>
          <t>Revenue</t>
        </is>
      </c>
      <c r="D6739" s="3" t="inlineStr">
        <is>
          <t>2750/000</t>
        </is>
      </c>
      <c r="E6739" s="3" t="inlineStr">
        <is>
          <t>Interest Received - FNB</t>
        </is>
      </c>
      <c r="F6739" s="3" t="n">
        <v>-176.11</v>
      </c>
      <c r="G6739" s="3" t="n">
        <v>-492.77</v>
      </c>
    </row>
    <row r="6740">
      <c r="A6740" s="3" t="inlineStr">
        <is>
          <t>Heron Fields (Pty) Ltd</t>
        </is>
      </c>
      <c r="B6740" s="4" t="n">
        <v>45473</v>
      </c>
      <c r="C6740" s="3" t="inlineStr">
        <is>
          <t>Revenue</t>
        </is>
      </c>
      <c r="D6740" s="3" t="inlineStr">
        <is>
          <t>2755/001</t>
        </is>
      </c>
      <c r="E6740" s="3" t="inlineStr">
        <is>
          <t>Interest Received - Momentum</t>
        </is>
      </c>
      <c r="F6740" s="3" t="n">
        <v>-9898.16</v>
      </c>
      <c r="G6740" s="3" t="n">
        <v>-133149.25</v>
      </c>
    </row>
    <row r="6741">
      <c r="A6741" s="3" t="inlineStr">
        <is>
          <t>Heron Fields (Pty) Ltd</t>
        </is>
      </c>
      <c r="B6741" s="4" t="n">
        <v>45473</v>
      </c>
      <c r="C6741" s="3" t="inlineStr">
        <is>
          <t>Expenses</t>
        </is>
      </c>
      <c r="D6741" s="3" t="inlineStr">
        <is>
          <t>3000/000</t>
        </is>
      </c>
      <c r="E6741" s="3" t="inlineStr">
        <is>
          <t>Accounting Fees</t>
        </is>
      </c>
      <c r="F6741" s="3" t="n">
        <v>0</v>
      </c>
      <c r="G6741" s="3" t="n">
        <v>580</v>
      </c>
    </row>
    <row r="6742">
      <c r="A6742" s="3" t="inlineStr">
        <is>
          <t>Cape Projects Construction (Pty) Ltd</t>
        </is>
      </c>
      <c r="B6742" s="4" t="n">
        <v>45473</v>
      </c>
      <c r="C6742" s="3" t="inlineStr">
        <is>
          <t>Expenses</t>
        </is>
      </c>
      <c r="D6742" s="3" t="inlineStr">
        <is>
          <t>3001/000</t>
        </is>
      </c>
      <c r="E6742" s="3" t="inlineStr">
        <is>
          <t>Accounting Fees - Other</t>
        </is>
      </c>
      <c r="F6742" s="3" t="n">
        <v>0</v>
      </c>
      <c r="G6742" s="3" t="n">
        <v>580</v>
      </c>
    </row>
    <row r="6743">
      <c r="A6743" s="3" t="inlineStr">
        <is>
          <t>Heron Fields (Pty) Ltd</t>
        </is>
      </c>
      <c r="B6743" s="4" t="n">
        <v>45473</v>
      </c>
      <c r="C6743" s="3" t="inlineStr">
        <is>
          <t>Expenses</t>
        </is>
      </c>
      <c r="D6743" s="3" t="inlineStr">
        <is>
          <t>3050/000</t>
        </is>
      </c>
      <c r="E6743" s="3" t="inlineStr">
        <is>
          <t>Advertising _AND_ Promotions</t>
        </is>
      </c>
      <c r="F6743" s="3" t="n">
        <v>500</v>
      </c>
      <c r="G6743" s="3" t="n">
        <v>5909.96</v>
      </c>
    </row>
    <row r="6744">
      <c r="A6744" s="3" t="inlineStr">
        <is>
          <t>Heron View (Pty) Ltd</t>
        </is>
      </c>
      <c r="B6744" s="4" t="n">
        <v>45473</v>
      </c>
      <c r="C6744" s="3" t="inlineStr">
        <is>
          <t>Expenses</t>
        </is>
      </c>
      <c r="D6744" s="3" t="inlineStr">
        <is>
          <t>3050/000</t>
        </is>
      </c>
      <c r="E6744" s="3" t="inlineStr">
        <is>
          <t>Advertising _AND_ Promotions</t>
        </is>
      </c>
      <c r="F6744" s="3" t="n">
        <v>0</v>
      </c>
      <c r="G6744" s="3" t="n">
        <v>5000</v>
      </c>
    </row>
    <row r="6745">
      <c r="A6745" s="3" t="inlineStr">
        <is>
          <t>Cape Projects Construction (Pty) Ltd</t>
        </is>
      </c>
      <c r="B6745" s="4" t="n">
        <v>45473</v>
      </c>
      <c r="C6745" s="3" t="inlineStr">
        <is>
          <t>Expenses</t>
        </is>
      </c>
      <c r="D6745" s="3" t="inlineStr">
        <is>
          <t>3050/450</t>
        </is>
      </c>
      <c r="E6745" s="3" t="inlineStr">
        <is>
          <t>Advertising - Other</t>
        </is>
      </c>
      <c r="F6745" s="3" t="n">
        <v>0</v>
      </c>
      <c r="G6745" s="3" t="n">
        <v>150</v>
      </c>
    </row>
    <row r="6746">
      <c r="A6746" s="3" t="inlineStr">
        <is>
          <t>Cape Projects Construction (Pty) Ltd</t>
        </is>
      </c>
      <c r="B6746" s="4" t="n">
        <v>45473</v>
      </c>
      <c r="C6746" s="3" t="inlineStr">
        <is>
          <t>Expenses</t>
        </is>
      </c>
      <c r="D6746" s="3" t="inlineStr">
        <is>
          <t>3200/000</t>
        </is>
      </c>
      <c r="E6746" s="3" t="inlineStr">
        <is>
          <t>Bank Charges</t>
        </is>
      </c>
      <c r="F6746" s="3" t="n">
        <v>2145.04</v>
      </c>
      <c r="G6746" s="3" t="n">
        <v>8064.75</v>
      </c>
    </row>
    <row r="6747">
      <c r="A6747" s="3" t="inlineStr">
        <is>
          <t>Heron Fields (Pty) Ltd</t>
        </is>
      </c>
      <c r="B6747" s="4" t="n">
        <v>45473</v>
      </c>
      <c r="C6747" s="3" t="inlineStr">
        <is>
          <t>Expenses</t>
        </is>
      </c>
      <c r="D6747" s="3" t="inlineStr">
        <is>
          <t>3200/000</t>
        </is>
      </c>
      <c r="E6747" s="3" t="inlineStr">
        <is>
          <t>Bank Charges</t>
        </is>
      </c>
      <c r="F6747" s="3" t="n">
        <v>747.72</v>
      </c>
      <c r="G6747" s="3" t="n">
        <v>2006.56</v>
      </c>
    </row>
    <row r="6748">
      <c r="A6748" s="3" t="inlineStr">
        <is>
          <t>Cape Projects Construction (Pty) Ltd</t>
        </is>
      </c>
      <c r="B6748" s="4" t="n">
        <v>45473</v>
      </c>
      <c r="C6748" s="3" t="inlineStr">
        <is>
          <t>Expenses</t>
        </is>
      </c>
      <c r="D6748" s="3" t="inlineStr">
        <is>
          <t>3250/000</t>
        </is>
      </c>
      <c r="E6748" s="3" t="inlineStr">
        <is>
          <t>Cleaning</t>
        </is>
      </c>
      <c r="F6748" s="3" t="n">
        <v>467.89</v>
      </c>
      <c r="G6748" s="3" t="n">
        <v>467.89</v>
      </c>
    </row>
    <row r="6749">
      <c r="A6749" s="3" t="inlineStr">
        <is>
          <t>Heron Fields (Pty) Ltd</t>
        </is>
      </c>
      <c r="B6749" s="4" t="n">
        <v>45473</v>
      </c>
      <c r="C6749" s="3" t="inlineStr">
        <is>
          <t>Expenses</t>
        </is>
      </c>
      <c r="D6749" s="3" t="inlineStr">
        <is>
          <t>3250/000</t>
        </is>
      </c>
      <c r="E6749" s="3" t="inlineStr">
        <is>
          <t>Cleaning</t>
        </is>
      </c>
      <c r="F6749" s="3" t="n">
        <v>300</v>
      </c>
      <c r="G6749" s="3" t="n">
        <v>300</v>
      </c>
    </row>
    <row r="6750">
      <c r="A6750" s="3" t="inlineStr">
        <is>
          <t>Cape Projects Construction (Pty) Ltd</t>
        </is>
      </c>
      <c r="B6750" s="4" t="n">
        <v>45473</v>
      </c>
      <c r="C6750" s="3" t="inlineStr">
        <is>
          <t>Expenses</t>
        </is>
      </c>
      <c r="D6750" s="3" t="inlineStr">
        <is>
          <t>3300/100</t>
        </is>
      </c>
      <c r="E6750" s="3" t="inlineStr">
        <is>
          <t>Computer Exp - IT, Internet/Hosting Fee</t>
        </is>
      </c>
      <c r="F6750" s="3" t="n">
        <v>3759.78</v>
      </c>
      <c r="G6750" s="3" t="n">
        <v>14934.78</v>
      </c>
    </row>
    <row r="6751">
      <c r="A6751" s="3" t="inlineStr">
        <is>
          <t>Heron Fields (Pty) Ltd</t>
        </is>
      </c>
      <c r="B6751" s="4" t="n">
        <v>45473</v>
      </c>
      <c r="C6751" s="3" t="inlineStr">
        <is>
          <t>Expenses</t>
        </is>
      </c>
      <c r="D6751" s="3" t="inlineStr">
        <is>
          <t>3350/100</t>
        </is>
      </c>
      <c r="E6751" s="3" t="inlineStr">
        <is>
          <t>Consulting Fees - Admin and Finance</t>
        </is>
      </c>
      <c r="F6751" s="3" t="n">
        <v>91600.32000000001</v>
      </c>
      <c r="G6751" s="3" t="n">
        <v>433646.28</v>
      </c>
    </row>
    <row r="6752">
      <c r="A6752" s="3" t="inlineStr">
        <is>
          <t>Cape Projects Construction (Pty) Ltd</t>
        </is>
      </c>
      <c r="B6752" s="4" t="n">
        <v>45473</v>
      </c>
      <c r="C6752" s="3" t="inlineStr">
        <is>
          <t>Expenses</t>
        </is>
      </c>
      <c r="D6752" s="3" t="inlineStr">
        <is>
          <t>3350/300</t>
        </is>
      </c>
      <c r="E6752" s="3" t="inlineStr">
        <is>
          <t>Consulting Fees - Admin and Finance</t>
        </is>
      </c>
      <c r="F6752" s="3" t="n">
        <v>105436.08</v>
      </c>
      <c r="G6752" s="3" t="n">
        <v>475314.32</v>
      </c>
    </row>
    <row r="6753">
      <c r="A6753" s="3" t="inlineStr">
        <is>
          <t>Heron Fields (Pty) Ltd</t>
        </is>
      </c>
      <c r="B6753" s="4" t="n">
        <v>45473</v>
      </c>
      <c r="C6753" s="3" t="inlineStr">
        <is>
          <t>Expenses</t>
        </is>
      </c>
      <c r="D6753" s="3" t="inlineStr">
        <is>
          <t>3351/000</t>
        </is>
      </c>
      <c r="E6753" s="3" t="inlineStr">
        <is>
          <t>Consulting fees - Trustee</t>
        </is>
      </c>
      <c r="F6753" s="3" t="n">
        <v>4200</v>
      </c>
      <c r="G6753" s="3" t="n">
        <v>16800</v>
      </c>
    </row>
    <row r="6754">
      <c r="A6754" s="3" t="inlineStr">
        <is>
          <t>Heron View (Pty) Ltd</t>
        </is>
      </c>
      <c r="B6754" s="4" t="n">
        <v>45473</v>
      </c>
      <c r="C6754" s="3" t="inlineStr">
        <is>
          <t>Expenses</t>
        </is>
      </c>
      <c r="D6754" s="3" t="inlineStr">
        <is>
          <t>3351/000</t>
        </is>
      </c>
      <c r="E6754" s="3" t="inlineStr">
        <is>
          <t>Consulting fees - Trustee</t>
        </is>
      </c>
      <c r="F6754" s="3" t="n">
        <v>11250</v>
      </c>
      <c r="G6754" s="3" t="n">
        <v>46500</v>
      </c>
    </row>
    <row r="6755">
      <c r="A6755" s="3" t="inlineStr">
        <is>
          <t>Cape Projects Construction (Pty) Ltd</t>
        </is>
      </c>
      <c r="B6755" s="4" t="n">
        <v>45473</v>
      </c>
      <c r="C6755" s="3" t="inlineStr">
        <is>
          <t>Expenses</t>
        </is>
      </c>
      <c r="D6755" s="3" t="inlineStr">
        <is>
          <t>3400/000</t>
        </is>
      </c>
      <c r="E6755" s="3" t="inlineStr">
        <is>
          <t>Courier _AND_ Postage</t>
        </is>
      </c>
      <c r="F6755" s="3" t="n">
        <v>0</v>
      </c>
      <c r="G6755" s="3" t="n">
        <v>3571.52</v>
      </c>
    </row>
    <row r="6756">
      <c r="A6756" s="3" t="inlineStr">
        <is>
          <t>Cape Projects Construction (Pty) Ltd</t>
        </is>
      </c>
      <c r="B6756" s="4" t="n">
        <v>45473</v>
      </c>
      <c r="C6756" s="3" t="inlineStr">
        <is>
          <t>Expenses</t>
        </is>
      </c>
      <c r="D6756" s="3" t="inlineStr">
        <is>
          <t>3450/001</t>
        </is>
      </c>
      <c r="E6756" s="3" t="inlineStr">
        <is>
          <t>Depreciation - Computer Equipment</t>
        </is>
      </c>
      <c r="F6756" s="3" t="n">
        <v>0</v>
      </c>
      <c r="G6756" s="3" t="n">
        <v>10120.99</v>
      </c>
    </row>
    <row r="6757">
      <c r="A6757" s="3" t="inlineStr">
        <is>
          <t>Cape Projects Construction (Pty) Ltd</t>
        </is>
      </c>
      <c r="B6757" s="4" t="n">
        <v>45473</v>
      </c>
      <c r="C6757" s="3" t="inlineStr">
        <is>
          <t>Expenses</t>
        </is>
      </c>
      <c r="D6757" s="3" t="inlineStr">
        <is>
          <t>3450/002</t>
        </is>
      </c>
      <c r="E6757" s="3" t="inlineStr">
        <is>
          <t>Depreciation - Generator Fixed Asset</t>
        </is>
      </c>
      <c r="F6757" s="3" t="n">
        <v>0</v>
      </c>
      <c r="G6757" s="3" t="n">
        <v>2538.51</v>
      </c>
    </row>
    <row r="6758">
      <c r="A6758" s="3" t="inlineStr">
        <is>
          <t>Cape Projects Construction (Pty) Ltd</t>
        </is>
      </c>
      <c r="B6758" s="4" t="n">
        <v>45473</v>
      </c>
      <c r="C6758" s="3" t="inlineStr">
        <is>
          <t>Expenses</t>
        </is>
      </c>
      <c r="D6758" s="3" t="inlineStr">
        <is>
          <t>3450/003</t>
        </is>
      </c>
      <c r="E6758" s="3" t="inlineStr">
        <is>
          <t>Depreciation - Motor vehicle</t>
        </is>
      </c>
      <c r="F6758" s="3" t="n">
        <v>0</v>
      </c>
      <c r="G6758" s="3" t="n">
        <v>1</v>
      </c>
    </row>
    <row r="6759">
      <c r="A6759" s="3" t="inlineStr">
        <is>
          <t>Cape Projects Construction (Pty) Ltd</t>
        </is>
      </c>
      <c r="B6759" s="4" t="n">
        <v>45473</v>
      </c>
      <c r="C6759" s="3" t="inlineStr">
        <is>
          <t>Expenses</t>
        </is>
      </c>
      <c r="D6759" s="3" t="inlineStr">
        <is>
          <t>3450/030</t>
        </is>
      </c>
      <c r="E6759" s="3" t="inlineStr">
        <is>
          <t>Depreciation - Furniture and Fittings</t>
        </is>
      </c>
      <c r="F6759" s="3" t="n">
        <v>0</v>
      </c>
      <c r="G6759" s="3" t="n">
        <v>1115.87</v>
      </c>
    </row>
    <row r="6760">
      <c r="A6760" s="3" t="inlineStr">
        <is>
          <t>Heron Fields (Pty) Ltd</t>
        </is>
      </c>
      <c r="B6760" s="4" t="n">
        <v>45473</v>
      </c>
      <c r="C6760" s="3" t="inlineStr">
        <is>
          <t>Expenses</t>
        </is>
      </c>
      <c r="D6760" s="3" t="inlineStr">
        <is>
          <t>3640/000</t>
        </is>
      </c>
      <c r="E6760" s="3" t="inlineStr">
        <is>
          <t>COCT: Developers Rates &amp; Refuse Acc: 236356811</t>
        </is>
      </c>
      <c r="F6760" s="3" t="n">
        <v>0</v>
      </c>
      <c r="G6760" s="3" t="n">
        <v>125588.71</v>
      </c>
    </row>
    <row r="6761">
      <c r="A6761" s="3" t="inlineStr">
        <is>
          <t>Heron Fields (Pty) Ltd</t>
        </is>
      </c>
      <c r="B6761" s="4" t="n">
        <v>45473</v>
      </c>
      <c r="C6761" s="3" t="inlineStr">
        <is>
          <t>Expenses</t>
        </is>
      </c>
      <c r="D6761" s="3" t="inlineStr">
        <is>
          <t>3650/000</t>
        </is>
      </c>
      <c r="E6761" s="3" t="inlineStr">
        <is>
          <t>CoCT - Electricity</t>
        </is>
      </c>
      <c r="F6761" s="3" t="n">
        <v>0</v>
      </c>
      <c r="G6761" s="3" t="n">
        <v>108074.29</v>
      </c>
    </row>
    <row r="6762">
      <c r="A6762" s="3" t="inlineStr">
        <is>
          <t>Heron View (Pty) Ltd</t>
        </is>
      </c>
      <c r="B6762" s="4" t="n">
        <v>45473</v>
      </c>
      <c r="C6762" s="3" t="inlineStr">
        <is>
          <t>Expenses</t>
        </is>
      </c>
      <c r="D6762" s="3" t="inlineStr">
        <is>
          <t>3650/000</t>
        </is>
      </c>
      <c r="E6762" s="3" t="inlineStr">
        <is>
          <t>Electricity</t>
        </is>
      </c>
      <c r="F6762" s="3" t="n">
        <v>0</v>
      </c>
      <c r="G6762" s="3" t="n">
        <v>9396.76</v>
      </c>
    </row>
    <row r="6763">
      <c r="A6763" s="3" t="inlineStr">
        <is>
          <t>Cape Projects Construction (Pty) Ltd</t>
        </is>
      </c>
      <c r="B6763" s="4" t="n">
        <v>45473</v>
      </c>
      <c r="C6763" s="3" t="inlineStr">
        <is>
          <t>Expenses</t>
        </is>
      </c>
      <c r="D6763" s="3" t="inlineStr">
        <is>
          <t>3650/000</t>
        </is>
      </c>
      <c r="E6763" s="3" t="inlineStr">
        <is>
          <t>Electricity _AND_ Water</t>
        </is>
      </c>
      <c r="F6763" s="3" t="n">
        <v>7368.39</v>
      </c>
      <c r="G6763" s="3" t="n">
        <v>20127.23</v>
      </c>
    </row>
    <row r="6764">
      <c r="A6764" s="3" t="inlineStr">
        <is>
          <t>Heron Fields (Pty) Ltd</t>
        </is>
      </c>
      <c r="B6764" s="4" t="n">
        <v>45473</v>
      </c>
      <c r="C6764" s="3" t="inlineStr">
        <is>
          <t>Expenses</t>
        </is>
      </c>
      <c r="D6764" s="3" t="inlineStr">
        <is>
          <t>3660/000</t>
        </is>
      </c>
      <c r="E6764" s="3" t="inlineStr">
        <is>
          <t>CoCT - Water</t>
        </is>
      </c>
      <c r="F6764" s="3" t="n">
        <v>3061.91</v>
      </c>
      <c r="G6764" s="3" t="n">
        <v>7639.59</v>
      </c>
    </row>
    <row r="6765">
      <c r="A6765" s="3" t="inlineStr">
        <is>
          <t>Heron View (Pty) Ltd</t>
        </is>
      </c>
      <c r="B6765" s="4" t="n">
        <v>45473</v>
      </c>
      <c r="C6765" s="3" t="inlineStr">
        <is>
          <t>Expenses</t>
        </is>
      </c>
      <c r="D6765" s="3" t="inlineStr">
        <is>
          <t>3660/000</t>
        </is>
      </c>
      <c r="E6765" s="3" t="inlineStr">
        <is>
          <t>Water</t>
        </is>
      </c>
      <c r="F6765" s="3" t="n">
        <v>17.34</v>
      </c>
      <c r="G6765" s="3" t="n">
        <v>133.39</v>
      </c>
    </row>
    <row r="6766">
      <c r="A6766" s="3" t="inlineStr">
        <is>
          <t>Cape Projects Construction (Pty) Ltd</t>
        </is>
      </c>
      <c r="B6766" s="4" t="n">
        <v>45473</v>
      </c>
      <c r="C6766" s="3" t="inlineStr">
        <is>
          <t>Expenses</t>
        </is>
      </c>
      <c r="D6766" s="3" t="inlineStr">
        <is>
          <t>3800/000</t>
        </is>
      </c>
      <c r="E6766" s="3" t="inlineStr">
        <is>
          <t>General Expenses</t>
        </is>
      </c>
      <c r="F6766" s="3" t="n">
        <v>0</v>
      </c>
      <c r="G6766" s="3" t="n">
        <v>191.3</v>
      </c>
    </row>
    <row r="6767">
      <c r="A6767" s="3" t="inlineStr">
        <is>
          <t>Cape Projects Construction (Pty) Ltd</t>
        </is>
      </c>
      <c r="B6767" s="4" t="n">
        <v>45473</v>
      </c>
      <c r="C6767" s="3" t="inlineStr">
        <is>
          <t>Expenses</t>
        </is>
      </c>
      <c r="D6767" s="3" t="inlineStr">
        <is>
          <t>3850/001</t>
        </is>
      </c>
      <c r="E6767" s="3" t="inlineStr">
        <is>
          <t>Insurance - Santam</t>
        </is>
      </c>
      <c r="F6767" s="3" t="n">
        <v>5749.44</v>
      </c>
      <c r="G6767" s="3" t="n">
        <v>24642.52</v>
      </c>
    </row>
    <row r="6768">
      <c r="A6768" s="3" t="inlineStr">
        <is>
          <t>Heron Fields (Pty) Ltd</t>
        </is>
      </c>
      <c r="B6768" s="4" t="n">
        <v>45473</v>
      </c>
      <c r="C6768" s="3" t="inlineStr">
        <is>
          <t>Expenses</t>
        </is>
      </c>
      <c r="D6768" s="3" t="inlineStr">
        <is>
          <t>3900/000</t>
        </is>
      </c>
      <c r="E6768" s="3" t="inlineStr">
        <is>
          <t>Interest Paid</t>
        </is>
      </c>
      <c r="F6768" s="3" t="n">
        <v>0</v>
      </c>
      <c r="G6768" s="3" t="n">
        <v>5281.4</v>
      </c>
    </row>
    <row r="6769">
      <c r="A6769" s="3" t="inlineStr">
        <is>
          <t>Heron View (Pty) Ltd</t>
        </is>
      </c>
      <c r="B6769" s="4" t="n">
        <v>45473</v>
      </c>
      <c r="C6769" s="3" t="inlineStr">
        <is>
          <t>Expenses</t>
        </is>
      </c>
      <c r="D6769" s="3" t="inlineStr">
        <is>
          <t>3900/120</t>
        </is>
      </c>
      <c r="E6769" s="3" t="inlineStr">
        <is>
          <t>Interest Paid - Investors @ 7%</t>
        </is>
      </c>
      <c r="F6769" s="3" t="n">
        <v>0</v>
      </c>
      <c r="G6769" s="3" t="n">
        <v>575.35</v>
      </c>
    </row>
    <row r="6770">
      <c r="A6770" s="3" t="inlineStr">
        <is>
          <t>Heron View (Pty) Ltd</t>
        </is>
      </c>
      <c r="B6770" s="4" t="n">
        <v>45473</v>
      </c>
      <c r="C6770" s="3" t="inlineStr">
        <is>
          <t>Expenses</t>
        </is>
      </c>
      <c r="D6770" s="3" t="inlineStr">
        <is>
          <t>3900/126</t>
        </is>
      </c>
      <c r="E6770" s="3" t="inlineStr">
        <is>
          <t>Interest Paid - Investors @ 7.5%</t>
        </is>
      </c>
      <c r="F6770" s="3" t="n">
        <v>0</v>
      </c>
      <c r="G6770" s="3" t="n">
        <v>6267.13</v>
      </c>
    </row>
    <row r="6771">
      <c r="A6771" s="3" t="inlineStr">
        <is>
          <t>Heron View (Pty) Ltd</t>
        </is>
      </c>
      <c r="B6771" s="4" t="n">
        <v>45473</v>
      </c>
      <c r="C6771" s="3" t="inlineStr">
        <is>
          <t>Expenses</t>
        </is>
      </c>
      <c r="D6771" s="3" t="inlineStr">
        <is>
          <t>3900/230</t>
        </is>
      </c>
      <c r="E6771" s="3" t="inlineStr">
        <is>
          <t>Interest Paid - Investors @ 18%</t>
        </is>
      </c>
      <c r="F6771" s="3" t="n">
        <v>0</v>
      </c>
      <c r="G6771" s="3" t="n">
        <v>308712.32</v>
      </c>
    </row>
    <row r="6772">
      <c r="A6772" s="3" t="inlineStr">
        <is>
          <t>Heron Fields (Pty) Ltd</t>
        </is>
      </c>
      <c r="B6772" s="4" t="n">
        <v>45473</v>
      </c>
      <c r="C6772" s="3" t="inlineStr">
        <is>
          <t>Expenses</t>
        </is>
      </c>
      <c r="D6772" s="3" t="inlineStr">
        <is>
          <t>4000/000</t>
        </is>
      </c>
      <c r="E6772" s="3" t="inlineStr">
        <is>
          <t>Legal Fees</t>
        </is>
      </c>
      <c r="F6772" s="3" t="n">
        <v>77860.31</v>
      </c>
      <c r="G6772" s="3" t="n">
        <v>77860.31</v>
      </c>
    </row>
    <row r="6773">
      <c r="A6773" s="3" t="inlineStr">
        <is>
          <t>Heron View (Pty) Ltd</t>
        </is>
      </c>
      <c r="B6773" s="4" t="n">
        <v>45473</v>
      </c>
      <c r="C6773" s="3" t="inlineStr">
        <is>
          <t>Expenses</t>
        </is>
      </c>
      <c r="D6773" s="3" t="inlineStr">
        <is>
          <t>4000/000</t>
        </is>
      </c>
      <c r="E6773" s="3" t="inlineStr">
        <is>
          <t>Legal Fees</t>
        </is>
      </c>
      <c r="F6773" s="3" t="n">
        <v>39403.91</v>
      </c>
      <c r="G6773" s="3" t="n">
        <v>39403.91</v>
      </c>
    </row>
    <row r="6774">
      <c r="A6774" s="3" t="inlineStr">
        <is>
          <t>Heron View (Pty) Ltd</t>
        </is>
      </c>
      <c r="B6774" s="4" t="n">
        <v>45473</v>
      </c>
      <c r="C6774" s="3" t="inlineStr">
        <is>
          <t>Expenses</t>
        </is>
      </c>
      <c r="D6774" s="3" t="inlineStr">
        <is>
          <t>4040/000</t>
        </is>
      </c>
      <c r="E6774" s="3" t="inlineStr">
        <is>
          <t>Levies - Special Levies</t>
        </is>
      </c>
      <c r="F6774" s="3" t="n">
        <v>35910.76</v>
      </c>
      <c r="G6774" s="3" t="n">
        <v>182911.22</v>
      </c>
    </row>
    <row r="6775">
      <c r="A6775" s="3" t="inlineStr">
        <is>
          <t>Heron Fields (Pty) Ltd</t>
        </is>
      </c>
      <c r="B6775" s="4" t="n">
        <v>45473</v>
      </c>
      <c r="C6775" s="3" t="inlineStr">
        <is>
          <t>Expenses</t>
        </is>
      </c>
      <c r="D6775" s="3" t="inlineStr">
        <is>
          <t>4050/000</t>
        </is>
      </c>
      <c r="E6775" s="3" t="inlineStr">
        <is>
          <t>Levies</t>
        </is>
      </c>
      <c r="F6775" s="3" t="n">
        <v>13399.59</v>
      </c>
      <c r="G6775" s="3" t="n">
        <v>13399.59</v>
      </c>
    </row>
    <row r="6776">
      <c r="A6776" s="3" t="inlineStr">
        <is>
          <t>Heron View (Pty) Ltd</t>
        </is>
      </c>
      <c r="B6776" s="4" t="n">
        <v>45473</v>
      </c>
      <c r="C6776" s="3" t="inlineStr">
        <is>
          <t>Expenses</t>
        </is>
      </c>
      <c r="D6776" s="3" t="inlineStr">
        <is>
          <t>4050/000</t>
        </is>
      </c>
      <c r="E6776" s="3" t="inlineStr">
        <is>
          <t>Levies</t>
        </is>
      </c>
      <c r="F6776" s="3" t="n">
        <v>6317.28</v>
      </c>
      <c r="G6776" s="3" t="n">
        <v>22543.6</v>
      </c>
    </row>
    <row r="6777">
      <c r="A6777" s="3" t="inlineStr">
        <is>
          <t>Heron Fields (Pty) Ltd</t>
        </is>
      </c>
      <c r="B6777" s="4" t="n">
        <v>45473</v>
      </c>
      <c r="C6777" s="3" t="inlineStr">
        <is>
          <t>Expenses</t>
        </is>
      </c>
      <c r="D6777" s="3" t="inlineStr">
        <is>
          <t>4050/100</t>
        </is>
      </c>
      <c r="E6777" s="3" t="inlineStr">
        <is>
          <t>Developers Levies</t>
        </is>
      </c>
      <c r="F6777" s="3" t="n">
        <v>-88967.5</v>
      </c>
      <c r="G6777" s="3" t="n">
        <v>194471.3</v>
      </c>
    </row>
    <row r="6778">
      <c r="A6778" s="3" t="inlineStr">
        <is>
          <t>Heron Fields (Pty) Ltd</t>
        </is>
      </c>
      <c r="B6778" s="4" t="n">
        <v>45473</v>
      </c>
      <c r="C6778" s="3" t="inlineStr">
        <is>
          <t>Expenses</t>
        </is>
      </c>
      <c r="D6778" s="3" t="inlineStr">
        <is>
          <t>4050/200</t>
        </is>
      </c>
      <c r="E6778" s="3" t="inlineStr">
        <is>
          <t>Levies - Amari</t>
        </is>
      </c>
      <c r="F6778" s="3" t="n">
        <v>6060.21</v>
      </c>
      <c r="G6778" s="3" t="n">
        <v>33821.69</v>
      </c>
    </row>
    <row r="6779">
      <c r="A6779" s="3" t="inlineStr">
        <is>
          <t>Heron View (Pty) Ltd</t>
        </is>
      </c>
      <c r="B6779" s="4" t="n">
        <v>45473</v>
      </c>
      <c r="C6779" s="3" t="inlineStr">
        <is>
          <t>Expenses</t>
        </is>
      </c>
      <c r="D6779" s="3" t="inlineStr">
        <is>
          <t>4060/000</t>
        </is>
      </c>
      <c r="E6779" s="3" t="inlineStr">
        <is>
          <t>Levies - Developer</t>
        </is>
      </c>
      <c r="F6779" s="3" t="n">
        <v>0</v>
      </c>
      <c r="G6779" s="3" t="n">
        <v>188429.45</v>
      </c>
    </row>
    <row r="6780">
      <c r="A6780" s="3" t="inlineStr">
        <is>
          <t>Heron Fields (Pty) Ltd</t>
        </is>
      </c>
      <c r="B6780" s="4" t="n">
        <v>45473</v>
      </c>
      <c r="C6780" s="3" t="inlineStr">
        <is>
          <t>Expenses</t>
        </is>
      </c>
      <c r="D6780" s="3" t="inlineStr">
        <is>
          <t>4100/001</t>
        </is>
      </c>
      <c r="E6780" s="3" t="inlineStr">
        <is>
          <t>Momentum Admin Fee</t>
        </is>
      </c>
      <c r="F6780" s="3" t="n">
        <v>876.03</v>
      </c>
      <c r="G6780" s="3" t="n">
        <v>9276.139999999999</v>
      </c>
    </row>
    <row r="6781">
      <c r="A6781" s="3" t="inlineStr">
        <is>
          <t>Cape Projects Construction (Pty) Ltd</t>
        </is>
      </c>
      <c r="B6781" s="4" t="n">
        <v>45473</v>
      </c>
      <c r="C6781" s="3" t="inlineStr">
        <is>
          <t>Expenses</t>
        </is>
      </c>
      <c r="D6781" s="3" t="inlineStr">
        <is>
          <t>4150/010</t>
        </is>
      </c>
      <c r="E6781" s="3" t="inlineStr">
        <is>
          <t>Motor Vehicle - Petrol _AND_ Oil</t>
        </is>
      </c>
      <c r="F6781" s="3" t="n">
        <v>1662.6</v>
      </c>
      <c r="G6781" s="3" t="n">
        <v>12595.86</v>
      </c>
    </row>
    <row r="6782">
      <c r="A6782" s="3" t="inlineStr">
        <is>
          <t>Cape Projects Construction (Pty) Ltd</t>
        </is>
      </c>
      <c r="B6782" s="4" t="n">
        <v>45473</v>
      </c>
      <c r="C6782" s="3" t="inlineStr">
        <is>
          <t>Expenses</t>
        </is>
      </c>
      <c r="D6782" s="3" t="inlineStr">
        <is>
          <t>4200/000</t>
        </is>
      </c>
      <c r="E6782" s="3" t="inlineStr">
        <is>
          <t>Printing _AND_ Stationery</t>
        </is>
      </c>
      <c r="F6782" s="3" t="n">
        <v>8432.49</v>
      </c>
      <c r="G6782" s="3" t="n">
        <v>17838.37</v>
      </c>
    </row>
    <row r="6783">
      <c r="A6783" s="3" t="inlineStr">
        <is>
          <t>Cape Projects Construction (Pty) Ltd</t>
        </is>
      </c>
      <c r="B6783" s="4" t="n">
        <v>45473</v>
      </c>
      <c r="C6783" s="3" t="inlineStr">
        <is>
          <t>Expenses</t>
        </is>
      </c>
      <c r="D6783" s="3" t="inlineStr">
        <is>
          <t>4201/000</t>
        </is>
      </c>
      <c r="E6783" s="3" t="inlineStr">
        <is>
          <t>Printing - Printer rental</t>
        </is>
      </c>
      <c r="F6783" s="3" t="n">
        <v>1605.29</v>
      </c>
      <c r="G6783" s="3" t="n">
        <v>7904.93</v>
      </c>
    </row>
    <row r="6784">
      <c r="A6784" s="3" t="inlineStr">
        <is>
          <t>Cape Projects Construction (Pty) Ltd</t>
        </is>
      </c>
      <c r="B6784" s="4" t="n">
        <v>45473</v>
      </c>
      <c r="C6784" s="3" t="inlineStr">
        <is>
          <t>Expenses</t>
        </is>
      </c>
      <c r="D6784" s="3" t="inlineStr">
        <is>
          <t>4300/000</t>
        </is>
      </c>
      <c r="E6784" s="3" t="inlineStr">
        <is>
          <t>Rent Paid</t>
        </is>
      </c>
      <c r="F6784" s="3" t="n">
        <v>31820</v>
      </c>
      <c r="G6784" s="3" t="n">
        <v>137641.43</v>
      </c>
    </row>
    <row r="6785">
      <c r="A6785" s="3" t="inlineStr">
        <is>
          <t>Cape Projects Construction (Pty) Ltd</t>
        </is>
      </c>
      <c r="B6785" s="4" t="n">
        <v>45473</v>
      </c>
      <c r="C6785" s="3" t="inlineStr">
        <is>
          <t>Expenses</t>
        </is>
      </c>
      <c r="D6785" s="3" t="inlineStr">
        <is>
          <t>4310/000</t>
        </is>
      </c>
      <c r="E6785" s="3" t="inlineStr">
        <is>
          <t>Rates</t>
        </is>
      </c>
      <c r="F6785" s="3" t="n">
        <v>989.75</v>
      </c>
      <c r="G6785" s="3" t="n">
        <v>3959</v>
      </c>
    </row>
    <row r="6786">
      <c r="A6786" s="3" t="inlineStr">
        <is>
          <t>Cape Projects Construction (Pty) Ltd</t>
        </is>
      </c>
      <c r="B6786" s="4" t="n">
        <v>45473</v>
      </c>
      <c r="C6786" s="3" t="inlineStr">
        <is>
          <t>Expenses</t>
        </is>
      </c>
      <c r="D6786" s="3" t="inlineStr">
        <is>
          <t>4350/000</t>
        </is>
      </c>
      <c r="E6786" s="3" t="inlineStr">
        <is>
          <t>Repairs _AND_ Maintenance</t>
        </is>
      </c>
      <c r="F6786" s="3" t="n">
        <v>6335.21</v>
      </c>
      <c r="G6786" s="3" t="n">
        <v>18068.05</v>
      </c>
    </row>
    <row r="6787">
      <c r="A6787" s="3" t="inlineStr">
        <is>
          <t>Heron View (Pty) Ltd</t>
        </is>
      </c>
      <c r="B6787" s="4" t="n">
        <v>45473</v>
      </c>
      <c r="C6787" s="3" t="inlineStr">
        <is>
          <t>Expenses</t>
        </is>
      </c>
      <c r="D6787" s="3" t="inlineStr">
        <is>
          <t>4350/000</t>
        </is>
      </c>
      <c r="E6787" s="3" t="inlineStr">
        <is>
          <t>Repairs _AND_ Maintenance</t>
        </is>
      </c>
      <c r="F6787" s="3" t="n">
        <v>21536.44</v>
      </c>
      <c r="G6787" s="3" t="n">
        <v>24351.48</v>
      </c>
    </row>
    <row r="6788">
      <c r="A6788" s="3" t="inlineStr">
        <is>
          <t>Heron Fields (Pty) Ltd</t>
        </is>
      </c>
      <c r="B6788" s="4" t="n">
        <v>45473</v>
      </c>
      <c r="C6788" s="3" t="inlineStr">
        <is>
          <t>Expenses</t>
        </is>
      </c>
      <c r="D6788" s="3" t="inlineStr">
        <is>
          <t>4350/100</t>
        </is>
      </c>
      <c r="E6788" s="3" t="inlineStr">
        <is>
          <t>Repairs &amp; Maintenance - HF Rental Units</t>
        </is>
      </c>
      <c r="F6788" s="3" t="n">
        <v>-4424.84</v>
      </c>
      <c r="G6788" s="3" t="n">
        <v>-5468.32</v>
      </c>
    </row>
    <row r="6789">
      <c r="A6789" s="3" t="inlineStr">
        <is>
          <t>Cape Projects Construction (Pty) Ltd</t>
        </is>
      </c>
      <c r="B6789" s="4" t="n">
        <v>45473</v>
      </c>
      <c r="C6789" s="3" t="inlineStr">
        <is>
          <t>Expenses</t>
        </is>
      </c>
      <c r="D6789" s="3" t="inlineStr">
        <is>
          <t>4400/000</t>
        </is>
      </c>
      <c r="E6789" s="3" t="inlineStr">
        <is>
          <t>Salaries _AND_ Wages</t>
        </is>
      </c>
      <c r="F6789" s="3" t="n">
        <v>0</v>
      </c>
      <c r="G6789" s="3" t="n">
        <v>1137788.16</v>
      </c>
    </row>
    <row r="6790">
      <c r="A6790" s="3" t="inlineStr">
        <is>
          <t>Cape Projects Construction (Pty) Ltd</t>
        </is>
      </c>
      <c r="B6790" s="4" t="n">
        <v>45473</v>
      </c>
      <c r="C6790" s="3" t="inlineStr">
        <is>
          <t>Expenses</t>
        </is>
      </c>
      <c r="D6790" s="3" t="inlineStr">
        <is>
          <t>4402</t>
        </is>
      </c>
      <c r="E6790" s="3" t="inlineStr">
        <is>
          <t>Salaries &amp; Wages - WCA</t>
        </is>
      </c>
      <c r="F6790" s="3" t="n">
        <v>11070.27</v>
      </c>
      <c r="G6790" s="3" t="n">
        <v>11070.27</v>
      </c>
    </row>
    <row r="6791">
      <c r="A6791" s="3" t="inlineStr">
        <is>
          <t>Cape Projects Construction (Pty) Ltd</t>
        </is>
      </c>
      <c r="B6791" s="4" t="n">
        <v>45473</v>
      </c>
      <c r="C6791" s="3" t="inlineStr">
        <is>
          <t>Expenses</t>
        </is>
      </c>
      <c r="D6791" s="3" t="inlineStr">
        <is>
          <t>4403/000</t>
        </is>
      </c>
      <c r="E6791" s="3" t="inlineStr">
        <is>
          <t>Security</t>
        </is>
      </c>
      <c r="F6791" s="3" t="n">
        <v>191.17</v>
      </c>
      <c r="G6791" s="3" t="n">
        <v>191.17</v>
      </c>
    </row>
    <row r="6792">
      <c r="A6792" s="3" t="inlineStr">
        <is>
          <t>Heron Fields (Pty) Ltd</t>
        </is>
      </c>
      <c r="B6792" s="4" t="n">
        <v>45473</v>
      </c>
      <c r="C6792" s="3" t="inlineStr">
        <is>
          <t>Expenses</t>
        </is>
      </c>
      <c r="D6792" s="3" t="inlineStr">
        <is>
          <t>4420/001</t>
        </is>
      </c>
      <c r="E6792" s="3" t="inlineStr">
        <is>
          <t>Security - ADT</t>
        </is>
      </c>
      <c r="F6792" s="3" t="n">
        <v>412.1</v>
      </c>
      <c r="G6792" s="3" t="n">
        <v>1536.02</v>
      </c>
    </row>
    <row r="6793">
      <c r="A6793" s="3" t="inlineStr">
        <is>
          <t>Cape Projects Construction (Pty) Ltd</t>
        </is>
      </c>
      <c r="B6793" s="4" t="n">
        <v>45473</v>
      </c>
      <c r="C6793" s="3" t="inlineStr">
        <is>
          <t>Expenses</t>
        </is>
      </c>
      <c r="D6793" s="3" t="inlineStr">
        <is>
          <t>4420/100</t>
        </is>
      </c>
      <c r="E6793" s="3" t="inlineStr">
        <is>
          <t>Small Assets - Show Unit O101</t>
        </is>
      </c>
      <c r="F6793" s="3" t="n">
        <v>7344.34</v>
      </c>
      <c r="G6793" s="3" t="n">
        <v>12566.67</v>
      </c>
    </row>
    <row r="6794">
      <c r="A6794" s="3" t="inlineStr">
        <is>
          <t>Cape Projects Construction (Pty) Ltd</t>
        </is>
      </c>
      <c r="B6794" s="4" t="n">
        <v>45473</v>
      </c>
      <c r="C6794" s="3" t="inlineStr">
        <is>
          <t>Expenses</t>
        </is>
      </c>
      <c r="D6794" s="3" t="inlineStr">
        <is>
          <t>4500/000</t>
        </is>
      </c>
      <c r="E6794" s="3" t="inlineStr">
        <is>
          <t>Staff Welfare _AND_ Refreshmts</t>
        </is>
      </c>
      <c r="F6794" s="3" t="n">
        <v>1763.4</v>
      </c>
      <c r="G6794" s="3" t="n">
        <v>8602.389999999999</v>
      </c>
    </row>
    <row r="6795">
      <c r="A6795" s="3" t="inlineStr">
        <is>
          <t>Cape Projects Construction (Pty) Ltd</t>
        </is>
      </c>
      <c r="B6795" s="4" t="n">
        <v>45473</v>
      </c>
      <c r="C6795" s="3" t="inlineStr">
        <is>
          <t>Expenses</t>
        </is>
      </c>
      <c r="D6795" s="3" t="inlineStr">
        <is>
          <t>4550/000</t>
        </is>
      </c>
      <c r="E6795" s="3" t="inlineStr">
        <is>
          <t>Subscriptions / Licenses</t>
        </is>
      </c>
      <c r="F6795" s="3" t="n">
        <v>6295.97</v>
      </c>
      <c r="G6795" s="3" t="n">
        <v>16070.97</v>
      </c>
    </row>
    <row r="6796">
      <c r="A6796" s="3" t="inlineStr">
        <is>
          <t>Cape Projects Construction (Pty) Ltd</t>
        </is>
      </c>
      <c r="B6796" s="4" t="n">
        <v>45473</v>
      </c>
      <c r="C6796" s="3" t="inlineStr">
        <is>
          <t>Expenses</t>
        </is>
      </c>
      <c r="D6796" s="3" t="inlineStr">
        <is>
          <t>4550/001</t>
        </is>
      </c>
      <c r="E6796" s="3" t="inlineStr">
        <is>
          <t>Subscriptions &amp; Licenses - Sage payroll</t>
        </is>
      </c>
      <c r="F6796" s="3" t="n">
        <v>810</v>
      </c>
      <c r="G6796" s="3" t="n">
        <v>4860</v>
      </c>
    </row>
    <row r="6797">
      <c r="A6797" s="3" t="inlineStr">
        <is>
          <t>Cape Projects Construction (Pty) Ltd</t>
        </is>
      </c>
      <c r="B6797" s="4" t="n">
        <v>45473</v>
      </c>
      <c r="C6797" s="3" t="inlineStr">
        <is>
          <t>Expenses</t>
        </is>
      </c>
      <c r="D6797" s="3" t="inlineStr">
        <is>
          <t>4550/003</t>
        </is>
      </c>
      <c r="E6797" s="3" t="inlineStr">
        <is>
          <t>Subscriptions &amp; Licenses - Xero</t>
        </is>
      </c>
      <c r="F6797" s="3" t="n">
        <v>600</v>
      </c>
      <c r="G6797" s="3" t="n">
        <v>2400</v>
      </c>
    </row>
    <row r="6798">
      <c r="A6798" s="3" t="inlineStr">
        <is>
          <t>Cape Projects Construction (Pty) Ltd</t>
        </is>
      </c>
      <c r="B6798" s="4" t="n">
        <v>45473</v>
      </c>
      <c r="C6798" s="3" t="inlineStr">
        <is>
          <t>Expenses</t>
        </is>
      </c>
      <c r="D6798" s="3" t="inlineStr">
        <is>
          <t>4550/004</t>
        </is>
      </c>
      <c r="E6798" s="3" t="inlineStr">
        <is>
          <t>Subscriptions - Smartsheet</t>
        </is>
      </c>
      <c r="F6798" s="3" t="n">
        <v>1089</v>
      </c>
      <c r="G6798" s="3" t="n">
        <v>4356</v>
      </c>
    </row>
    <row r="6799">
      <c r="A6799" s="3" t="inlineStr">
        <is>
          <t>Cape Projects Construction (Pty) Ltd</t>
        </is>
      </c>
      <c r="B6799" s="4" t="n">
        <v>45473</v>
      </c>
      <c r="C6799" s="3" t="inlineStr">
        <is>
          <t>Expenses</t>
        </is>
      </c>
      <c r="D6799" s="3" t="inlineStr">
        <is>
          <t>4550/007</t>
        </is>
      </c>
      <c r="E6799" s="3" t="inlineStr">
        <is>
          <t>Subscription &amp; Licenses - ERS Bio</t>
        </is>
      </c>
      <c r="F6799" s="3" t="n">
        <v>0</v>
      </c>
      <c r="G6799" s="3" t="n">
        <v>718.9299999999999</v>
      </c>
    </row>
    <row r="6800">
      <c r="A6800" s="3" t="inlineStr">
        <is>
          <t>Heron Fields (Pty) Ltd</t>
        </is>
      </c>
      <c r="B6800" s="4" t="n">
        <v>45473</v>
      </c>
      <c r="C6800" s="3" t="inlineStr">
        <is>
          <t>Expenses</t>
        </is>
      </c>
      <c r="D6800" s="3" t="inlineStr">
        <is>
          <t>4550/100</t>
        </is>
      </c>
      <c r="E6800" s="3" t="inlineStr">
        <is>
          <t>Subscriptions - Xero</t>
        </is>
      </c>
      <c r="F6800" s="3" t="n">
        <v>600</v>
      </c>
      <c r="G6800" s="3" t="n">
        <v>2400</v>
      </c>
    </row>
    <row r="6801">
      <c r="A6801" s="3" t="inlineStr">
        <is>
          <t>Heron View (Pty) Ltd</t>
        </is>
      </c>
      <c r="B6801" s="4" t="n">
        <v>45473</v>
      </c>
      <c r="C6801" s="3" t="inlineStr">
        <is>
          <t>Expenses</t>
        </is>
      </c>
      <c r="D6801" s="3" t="inlineStr">
        <is>
          <t>4550/100</t>
        </is>
      </c>
      <c r="E6801" s="3" t="inlineStr">
        <is>
          <t>Subscriptions - Xero</t>
        </is>
      </c>
      <c r="F6801" s="3" t="n">
        <v>600</v>
      </c>
      <c r="G6801" s="3" t="n">
        <v>2400</v>
      </c>
    </row>
    <row r="6802">
      <c r="A6802" s="3" t="inlineStr">
        <is>
          <t>Cape Projects Construction (Pty) Ltd</t>
        </is>
      </c>
      <c r="B6802" s="4" t="n">
        <v>45473</v>
      </c>
      <c r="C6802" s="3" t="inlineStr">
        <is>
          <t>Expenses</t>
        </is>
      </c>
      <c r="D6802" s="3" t="inlineStr">
        <is>
          <t>4560</t>
        </is>
      </c>
      <c r="E6802" s="3" t="inlineStr">
        <is>
          <t>Secretarial fees - CIPC</t>
        </is>
      </c>
      <c r="F6802" s="3" t="n">
        <v>15070.27</v>
      </c>
      <c r="G6802" s="3" t="n">
        <v>15070.27</v>
      </c>
    </row>
    <row r="6803">
      <c r="A6803" s="3" t="inlineStr">
        <is>
          <t>Cape Projects Construction (Pty) Ltd</t>
        </is>
      </c>
      <c r="B6803" s="4" t="n">
        <v>45473</v>
      </c>
      <c r="C6803" s="3" t="inlineStr">
        <is>
          <t>Expenses</t>
        </is>
      </c>
      <c r="D6803" s="3" t="inlineStr">
        <is>
          <t>4600/000</t>
        </is>
      </c>
      <c r="E6803" s="3" t="inlineStr">
        <is>
          <t>Telephone _AND_ Fax</t>
        </is>
      </c>
      <c r="F6803" s="3" t="n">
        <v>2774.87</v>
      </c>
      <c r="G6803" s="3" t="n">
        <v>13158.45</v>
      </c>
    </row>
    <row r="6804">
      <c r="A6804" s="3" t="inlineStr">
        <is>
          <t>Cape Projects Construction (Pty) Ltd</t>
        </is>
      </c>
      <c r="B6804" s="4" t="n">
        <v>45473</v>
      </c>
      <c r="C6804" s="3" t="inlineStr">
        <is>
          <t>Expenses</t>
        </is>
      </c>
      <c r="D6804" s="3" t="inlineStr">
        <is>
          <t>4700/000</t>
        </is>
      </c>
      <c r="E6804" s="3" t="inlineStr">
        <is>
          <t>PAYE Contributions</t>
        </is>
      </c>
      <c r="F6804" s="3" t="n">
        <v>0</v>
      </c>
      <c r="G6804" s="3" t="n">
        <v>271958</v>
      </c>
    </row>
    <row r="6805">
      <c r="A6805" s="3" t="inlineStr">
        <is>
          <t>Cape Projects Construction (Pty) Ltd</t>
        </is>
      </c>
      <c r="B6805" s="4" t="n">
        <v>45473</v>
      </c>
      <c r="C6805" s="3" t="inlineStr">
        <is>
          <t>Expenses</t>
        </is>
      </c>
      <c r="D6805" s="3" t="inlineStr">
        <is>
          <t>4720/000</t>
        </is>
      </c>
      <c r="E6805" s="3" t="inlineStr">
        <is>
          <t>SDL Contributions</t>
        </is>
      </c>
      <c r="F6805" s="3" t="n">
        <v>0</v>
      </c>
      <c r="G6805" s="3" t="n">
        <v>13802.98</v>
      </c>
    </row>
    <row r="6806">
      <c r="A6806" s="3" t="inlineStr">
        <is>
          <t>Cape Projects Construction (Pty) Ltd</t>
        </is>
      </c>
      <c r="B6806" s="4" t="n">
        <v>45473</v>
      </c>
      <c r="C6806" s="3" t="inlineStr">
        <is>
          <t>Expenses</t>
        </is>
      </c>
      <c r="D6806" s="3" t="inlineStr">
        <is>
          <t>4730/000</t>
        </is>
      </c>
      <c r="E6806" s="3" t="inlineStr">
        <is>
          <t>UIF Company Contributions</t>
        </is>
      </c>
      <c r="F6806" s="3" t="n">
        <v>0</v>
      </c>
      <c r="G6806" s="3" t="n">
        <v>7300.51</v>
      </c>
    </row>
    <row r="6807">
      <c r="A6807" s="3" t="inlineStr">
        <is>
          <t>Cape Projects Construction (Pty) Ltd</t>
        </is>
      </c>
      <c r="B6807" s="4" t="n">
        <v>45473</v>
      </c>
      <c r="C6807" s="3" t="inlineStr">
        <is>
          <t>Expenses</t>
        </is>
      </c>
      <c r="D6807" s="3" t="inlineStr">
        <is>
          <t>4731/000</t>
        </is>
      </c>
      <c r="E6807" s="3" t="inlineStr">
        <is>
          <t>UIF Employee Contribution</t>
        </is>
      </c>
      <c r="F6807" s="3" t="n">
        <v>0</v>
      </c>
      <c r="G6807" s="3" t="n">
        <v>7300.51</v>
      </c>
    </row>
    <row r="6808">
      <c r="A6808" s="3" t="inlineStr">
        <is>
          <t>Heron Fields (Pty) Ltd</t>
        </is>
      </c>
      <c r="B6808" s="4" t="n">
        <v>45473</v>
      </c>
      <c r="C6808" s="3" t="inlineStr">
        <is>
          <t>Equity</t>
        </is>
      </c>
      <c r="D6808" s="3" t="inlineStr">
        <is>
          <t>5100-000</t>
        </is>
      </c>
      <c r="E6808" s="3" t="inlineStr">
        <is>
          <t>Share Capital</t>
        </is>
      </c>
      <c r="F6808" s="3" t="n">
        <v>0</v>
      </c>
      <c r="G6808" s="3" t="n">
        <v>-100</v>
      </c>
    </row>
    <row r="6809">
      <c r="A6809" s="3" t="inlineStr">
        <is>
          <t>Cape Projects Construction (Pty) Ltd</t>
        </is>
      </c>
      <c r="B6809" s="4" t="n">
        <v>45473</v>
      </c>
      <c r="C6809" s="3" t="inlineStr">
        <is>
          <t>Equity</t>
        </is>
      </c>
      <c r="D6809" s="3" t="inlineStr">
        <is>
          <t>5100/000</t>
        </is>
      </c>
      <c r="E6809" s="3" t="inlineStr">
        <is>
          <t>Share Capital / Members Contribution</t>
        </is>
      </c>
      <c r="F6809" s="3" t="n">
        <v>0</v>
      </c>
      <c r="G6809" s="3" t="n">
        <v>-120</v>
      </c>
    </row>
    <row r="6810">
      <c r="A6810" s="3" t="inlineStr">
        <is>
          <t>Cape Projects Construction (Pty) Ltd</t>
        </is>
      </c>
      <c r="B6810" s="4" t="n">
        <v>45473</v>
      </c>
      <c r="C6810" s="3" t="inlineStr">
        <is>
          <t>Equity</t>
        </is>
      </c>
      <c r="D6810" s="3" t="inlineStr">
        <is>
          <t>5200/000</t>
        </is>
      </c>
      <c r="E6810" s="3" t="inlineStr">
        <is>
          <t>Retained Earnings / Loss</t>
        </is>
      </c>
      <c r="F6810" s="3" t="n">
        <v>0</v>
      </c>
      <c r="G6810" s="3" t="n">
        <v>491203.52</v>
      </c>
    </row>
    <row r="6811">
      <c r="A6811" s="3" t="inlineStr">
        <is>
          <t>Heron Fields (Pty) Ltd</t>
        </is>
      </c>
      <c r="B6811" s="4" t="n">
        <v>45473</v>
      </c>
      <c r="C6811" s="3" t="inlineStr">
        <is>
          <t>Equity</t>
        </is>
      </c>
      <c r="D6811" s="3" t="inlineStr">
        <is>
          <t>5200/000</t>
        </is>
      </c>
      <c r="E6811" s="3" t="inlineStr">
        <is>
          <t>Retained Earnings / Loss</t>
        </is>
      </c>
      <c r="F6811" s="3" t="n">
        <v>0</v>
      </c>
      <c r="G6811" s="3" t="n">
        <v>-39646093.08</v>
      </c>
    </row>
    <row r="6812">
      <c r="A6812" s="3" t="inlineStr">
        <is>
          <t>Heron View (Pty) Ltd</t>
        </is>
      </c>
      <c r="B6812" s="4" t="n">
        <v>45473</v>
      </c>
      <c r="C6812" s="3" t="inlineStr">
        <is>
          <t>Equity</t>
        </is>
      </c>
      <c r="D6812" s="3" t="inlineStr">
        <is>
          <t>5200/000</t>
        </is>
      </c>
      <c r="E6812" s="3" t="inlineStr">
        <is>
          <t>Retained Earnings / Loss</t>
        </is>
      </c>
      <c r="F6812" s="3" t="n">
        <v>0</v>
      </c>
      <c r="G6812" s="3" t="n">
        <v>-30870454.8</v>
      </c>
    </row>
    <row r="6813">
      <c r="A6813" s="3" t="inlineStr">
        <is>
          <t>Heron Fields (Pty) Ltd</t>
        </is>
      </c>
      <c r="B6813" s="4" t="n">
        <v>45473</v>
      </c>
      <c r="C6813" s="3" t="inlineStr">
        <is>
          <t>Assets</t>
        </is>
      </c>
      <c r="D6813" s="3" t="inlineStr">
        <is>
          <t>5300/001</t>
        </is>
      </c>
      <c r="E6813" s="3" t="inlineStr">
        <is>
          <t>Revaluation of Land stock</t>
        </is>
      </c>
      <c r="F6813" s="3" t="n">
        <v>0</v>
      </c>
      <c r="G6813" s="3" t="n">
        <v>17562360.85</v>
      </c>
    </row>
    <row r="6814">
      <c r="A6814" s="3" t="inlineStr">
        <is>
          <t>Cape Projects Construction (Pty) Ltd</t>
        </is>
      </c>
      <c r="B6814" s="4" t="n">
        <v>45473</v>
      </c>
      <c r="C6814" s="3" t="inlineStr">
        <is>
          <t>Assets</t>
        </is>
      </c>
      <c r="D6814" s="3" t="inlineStr">
        <is>
          <t>5400/150</t>
        </is>
      </c>
      <c r="E6814" s="3" t="inlineStr">
        <is>
          <t>Loan - Quinate</t>
        </is>
      </c>
      <c r="F6814" s="3" t="n">
        <v>0</v>
      </c>
      <c r="G6814" s="3" t="n">
        <v>-4260423.63</v>
      </c>
    </row>
    <row r="6815">
      <c r="A6815" s="3" t="inlineStr">
        <is>
          <t>Cape Projects Construction (Pty) Ltd</t>
        </is>
      </c>
      <c r="B6815" s="4" t="n">
        <v>45473</v>
      </c>
      <c r="C6815" s="3" t="inlineStr">
        <is>
          <t>Assets</t>
        </is>
      </c>
      <c r="D6815" s="3" t="inlineStr">
        <is>
          <t>5400/160</t>
        </is>
      </c>
      <c r="E6815" s="3" t="inlineStr">
        <is>
          <t>Loan - Sales</t>
        </is>
      </c>
      <c r="F6815" s="3" t="n">
        <v>-60000</v>
      </c>
      <c r="G6815" s="3" t="n">
        <v>-205000</v>
      </c>
    </row>
    <row r="6816">
      <c r="A6816" s="3" t="inlineStr">
        <is>
          <t>Cape Projects Construction (Pty) Ltd</t>
        </is>
      </c>
      <c r="B6816" s="4" t="n">
        <v>45473</v>
      </c>
      <c r="C6816" s="3" t="inlineStr">
        <is>
          <t>Assets</t>
        </is>
      </c>
      <c r="D6816" s="3" t="inlineStr">
        <is>
          <t>5400/220</t>
        </is>
      </c>
      <c r="E6816" s="3" t="inlineStr">
        <is>
          <t>Members Loan - WH</t>
        </is>
      </c>
      <c r="F6816" s="3" t="n">
        <v>0</v>
      </c>
      <c r="G6816" s="3" t="n">
        <v>-4342.5</v>
      </c>
    </row>
    <row r="6817">
      <c r="A6817" s="3" t="inlineStr">
        <is>
          <t>Cape Projects Construction (Pty) Ltd</t>
        </is>
      </c>
      <c r="B6817" s="4" t="n">
        <v>45473</v>
      </c>
      <c r="C6817" s="3" t="inlineStr">
        <is>
          <t>Assets</t>
        </is>
      </c>
      <c r="D6817" s="3" t="inlineStr">
        <is>
          <t>5400/300</t>
        </is>
      </c>
      <c r="E6817" s="3" t="inlineStr">
        <is>
          <t>Loan - Opportunity ResidentialCUST ACC</t>
        </is>
      </c>
      <c r="F6817" s="3" t="n">
        <v>0</v>
      </c>
      <c r="G6817" s="3" t="n">
        <v>4702.35</v>
      </c>
    </row>
    <row r="6818">
      <c r="A6818" s="3" t="inlineStr">
        <is>
          <t>Cape Projects Construction (Pty) Ltd</t>
        </is>
      </c>
      <c r="B6818" s="4" t="n">
        <v>45473</v>
      </c>
      <c r="C6818" s="3" t="inlineStr">
        <is>
          <t>Assets</t>
        </is>
      </c>
      <c r="D6818" s="3" t="inlineStr">
        <is>
          <t>5400/450</t>
        </is>
      </c>
      <c r="E6818" s="3" t="inlineStr">
        <is>
          <t>Loan - Opportunity Investment</t>
        </is>
      </c>
      <c r="F6818" s="3" t="n">
        <v>-350000</v>
      </c>
      <c r="G6818" s="3" t="n">
        <v>-1530000</v>
      </c>
    </row>
    <row r="6819">
      <c r="A6819" s="3" t="inlineStr">
        <is>
          <t>Cape Projects Construction (Pty) Ltd</t>
        </is>
      </c>
      <c r="B6819" s="4" t="n">
        <v>45473</v>
      </c>
      <c r="C6819" s="3" t="inlineStr">
        <is>
          <t>Assets</t>
        </is>
      </c>
      <c r="D6819" s="3" t="inlineStr">
        <is>
          <t>5400/500</t>
        </is>
      </c>
      <c r="E6819" s="3" t="inlineStr">
        <is>
          <t>Loan - Blou Mamba Trust</t>
        </is>
      </c>
      <c r="F6819" s="3" t="n">
        <v>0</v>
      </c>
      <c r="G6819" s="3" t="n">
        <v>4342.5</v>
      </c>
    </row>
    <row r="6820">
      <c r="A6820" s="3" t="inlineStr">
        <is>
          <t>Cape Projects Construction (Pty) Ltd</t>
        </is>
      </c>
      <c r="B6820" s="4" t="n">
        <v>45473</v>
      </c>
      <c r="C6820" s="3" t="inlineStr">
        <is>
          <t>Assets</t>
        </is>
      </c>
      <c r="D6820" s="3" t="inlineStr">
        <is>
          <t>5400/550</t>
        </is>
      </c>
      <c r="E6820" s="3" t="inlineStr">
        <is>
          <t>Loan - Trademark</t>
        </is>
      </c>
      <c r="F6820" s="3" t="n">
        <v>600</v>
      </c>
      <c r="G6820" s="3" t="n">
        <v>-55200</v>
      </c>
    </row>
    <row r="6821">
      <c r="A6821" s="3" t="inlineStr">
        <is>
          <t>Cape Projects Construction (Pty) Ltd</t>
        </is>
      </c>
      <c r="B6821" s="4" t="n">
        <v>45473</v>
      </c>
      <c r="C6821" s="3" t="inlineStr">
        <is>
          <t>Assets</t>
        </is>
      </c>
      <c r="D6821" s="3" t="inlineStr">
        <is>
          <t>5400/600</t>
        </is>
      </c>
      <c r="E6821" s="3" t="inlineStr">
        <is>
          <t>Loan - Heron Projects</t>
        </is>
      </c>
      <c r="F6821" s="3" t="n">
        <v>-800000</v>
      </c>
      <c r="G6821" s="3" t="n">
        <v>-34376238.42</v>
      </c>
    </row>
    <row r="6822">
      <c r="A6822" s="3" t="inlineStr">
        <is>
          <t>Cape Projects Construction (Pty) Ltd</t>
        </is>
      </c>
      <c r="B6822" s="4" t="n">
        <v>45473</v>
      </c>
      <c r="C6822" s="3" t="inlineStr">
        <is>
          <t>Assets</t>
        </is>
      </c>
      <c r="D6822" s="3" t="inlineStr">
        <is>
          <t>5400/650</t>
        </is>
      </c>
      <c r="E6822" s="3" t="inlineStr">
        <is>
          <t>Loan - Noble Shield</t>
        </is>
      </c>
      <c r="F6822" s="3" t="n">
        <v>15600</v>
      </c>
      <c r="G6822" s="3" t="n">
        <v>-233413.94</v>
      </c>
    </row>
    <row r="6823">
      <c r="A6823" s="3" t="inlineStr">
        <is>
          <t>Cape Projects Construction (Pty) Ltd</t>
        </is>
      </c>
      <c r="B6823" s="4" t="n">
        <v>45473</v>
      </c>
      <c r="C6823" s="3" t="inlineStr">
        <is>
          <t>Assets</t>
        </is>
      </c>
      <c r="D6823" s="3" t="inlineStr">
        <is>
          <t>5400/750</t>
        </is>
      </c>
      <c r="E6823" s="3" t="inlineStr">
        <is>
          <t>Loan - Endulini</t>
        </is>
      </c>
      <c r="F6823" s="3" t="n">
        <v>100000</v>
      </c>
      <c r="G6823" s="3" t="n">
        <v>25424687.4</v>
      </c>
    </row>
    <row r="6824">
      <c r="A6824" s="3" t="inlineStr">
        <is>
          <t>Cape Projects Construction (Pty) Ltd</t>
        </is>
      </c>
      <c r="B6824" s="4" t="n">
        <v>45473</v>
      </c>
      <c r="C6824" s="3" t="inlineStr">
        <is>
          <t>Assets</t>
        </is>
      </c>
      <c r="D6824" s="3" t="inlineStr">
        <is>
          <t>5400/800</t>
        </is>
      </c>
      <c r="E6824" s="3" t="inlineStr">
        <is>
          <t>Loan - Opportunity Management Holdings</t>
        </is>
      </c>
      <c r="F6824" s="3" t="n">
        <v>300</v>
      </c>
      <c r="G6824" s="3" t="n">
        <v>367699</v>
      </c>
    </row>
    <row r="6825">
      <c r="A6825" s="3" t="inlineStr">
        <is>
          <t>Heron View (Pty) Ltd</t>
        </is>
      </c>
      <c r="B6825" s="4" t="n">
        <v>45473</v>
      </c>
      <c r="C6825" s="3" t="inlineStr">
        <is>
          <t>Liabilities</t>
        </is>
      </c>
      <c r="D6825" s="3" t="inlineStr">
        <is>
          <t>5500/001</t>
        </is>
      </c>
      <c r="E6825" s="3" t="inlineStr">
        <is>
          <t>Loan - Heron Fields</t>
        </is>
      </c>
      <c r="F6825" s="3" t="n">
        <v>-11987855.12</v>
      </c>
      <c r="G6825" s="3" t="n">
        <v>-73322822.89</v>
      </c>
    </row>
    <row r="6826">
      <c r="A6826" s="3" t="inlineStr">
        <is>
          <t>Heron Fields (Pty) Ltd</t>
        </is>
      </c>
      <c r="B6826" s="4" t="n">
        <v>45473</v>
      </c>
      <c r="C6826" s="3" t="inlineStr">
        <is>
          <t>Liabilities</t>
        </is>
      </c>
      <c r="D6826" s="3" t="inlineStr">
        <is>
          <t>5500/010</t>
        </is>
      </c>
      <c r="E6826" s="3" t="inlineStr">
        <is>
          <t>Loan - Quinate</t>
        </is>
      </c>
      <c r="F6826" s="3" t="n">
        <v>40000</v>
      </c>
      <c r="G6826" s="3" t="n">
        <v>1886000</v>
      </c>
    </row>
    <row r="6827">
      <c r="A6827" s="3" t="inlineStr">
        <is>
          <t>Heron Fields (Pty) Ltd</t>
        </is>
      </c>
      <c r="B6827" s="4" t="n">
        <v>45473</v>
      </c>
      <c r="C6827" s="3" t="inlineStr">
        <is>
          <t>Liabilities</t>
        </is>
      </c>
      <c r="D6827" s="3" t="inlineStr">
        <is>
          <t>5500/020</t>
        </is>
      </c>
      <c r="E6827" s="3" t="inlineStr">
        <is>
          <t>Loan - Cape Projects Construction</t>
        </is>
      </c>
      <c r="F6827" s="3" t="n">
        <v>800000</v>
      </c>
      <c r="G6827" s="3" t="n">
        <v>34376238.42</v>
      </c>
    </row>
    <row r="6828">
      <c r="A6828" s="3" t="inlineStr">
        <is>
          <t>Heron Fields (Pty) Ltd</t>
        </is>
      </c>
      <c r="B6828" s="4" t="n">
        <v>45473</v>
      </c>
      <c r="C6828" s="3" t="inlineStr">
        <is>
          <t>Liabilities</t>
        </is>
      </c>
      <c r="D6828" s="3" t="inlineStr">
        <is>
          <t>5500/030</t>
        </is>
      </c>
      <c r="E6828" s="3" t="inlineStr">
        <is>
          <t>Loan - Opportunity Global Investments</t>
        </is>
      </c>
      <c r="F6828" s="3" t="n">
        <v>0</v>
      </c>
      <c r="G6828" s="3" t="n">
        <v>2139275</v>
      </c>
    </row>
    <row r="6829">
      <c r="A6829" s="3" t="inlineStr">
        <is>
          <t>Heron Fields (Pty) Ltd</t>
        </is>
      </c>
      <c r="B6829" s="4" t="n">
        <v>45473</v>
      </c>
      <c r="C6829" s="3" t="inlineStr">
        <is>
          <t>Liabilities</t>
        </is>
      </c>
      <c r="D6829" s="3" t="inlineStr">
        <is>
          <t>5500/050</t>
        </is>
      </c>
      <c r="E6829" s="3" t="inlineStr">
        <is>
          <t>Loan - Heron View</t>
        </is>
      </c>
      <c r="F6829" s="3" t="n">
        <v>11987855.12</v>
      </c>
      <c r="G6829" s="3" t="n">
        <v>73321533.8</v>
      </c>
    </row>
    <row r="6830">
      <c r="A6830" s="3" t="inlineStr">
        <is>
          <t>Heron Fields (Pty) Ltd</t>
        </is>
      </c>
      <c r="B6830" s="4" t="n">
        <v>45473</v>
      </c>
      <c r="C6830" s="3" t="inlineStr">
        <is>
          <t>Liabilities</t>
        </is>
      </c>
      <c r="D6830" s="3" t="inlineStr">
        <is>
          <t>5500/060</t>
        </is>
      </c>
      <c r="E6830" s="3" t="inlineStr">
        <is>
          <t>Loan - Opportunity Management Holdings</t>
        </is>
      </c>
      <c r="F6830" s="3" t="n">
        <v>10000</v>
      </c>
      <c r="G6830" s="3" t="n">
        <v>-44000</v>
      </c>
    </row>
    <row r="6831">
      <c r="A6831" s="3" t="inlineStr">
        <is>
          <t>Heron Fields (Pty) Ltd</t>
        </is>
      </c>
      <c r="B6831" s="4" t="n">
        <v>45473</v>
      </c>
      <c r="C6831" s="3" t="inlineStr">
        <is>
          <t>Liabilities</t>
        </is>
      </c>
      <c r="D6831" s="3" t="inlineStr">
        <is>
          <t>5500/080</t>
        </is>
      </c>
      <c r="E6831" s="3" t="inlineStr">
        <is>
          <t>Loan - NSST2 Trust</t>
        </is>
      </c>
      <c r="F6831" s="3" t="n">
        <v>0</v>
      </c>
      <c r="G6831" s="3" t="n">
        <v>1000</v>
      </c>
    </row>
    <row r="6832">
      <c r="A6832" s="3" t="inlineStr">
        <is>
          <t>Heron Fields (Pty) Ltd</t>
        </is>
      </c>
      <c r="B6832" s="4" t="n">
        <v>45473</v>
      </c>
      <c r="C6832" s="3" t="inlineStr">
        <is>
          <t>Liabilities</t>
        </is>
      </c>
      <c r="D6832" s="3" t="inlineStr">
        <is>
          <t>5500/090</t>
        </is>
      </c>
      <c r="E6832" s="3" t="inlineStr">
        <is>
          <t>Loan - Purple Block</t>
        </is>
      </c>
      <c r="F6832" s="3" t="n">
        <v>-1000000</v>
      </c>
      <c r="G6832" s="3" t="n">
        <v>-1000000</v>
      </c>
    </row>
    <row r="6833">
      <c r="A6833" s="3" t="inlineStr">
        <is>
          <t>Cape Projects Construction (Pty) Ltd</t>
        </is>
      </c>
      <c r="B6833" s="4" t="n">
        <v>45473</v>
      </c>
      <c r="C6833" s="3" t="inlineStr">
        <is>
          <t>Liabilities</t>
        </is>
      </c>
      <c r="D6833" s="3" t="inlineStr">
        <is>
          <t>5600/100</t>
        </is>
      </c>
      <c r="E6833" s="3" t="inlineStr">
        <is>
          <t>Motor Vehical Car Repaymts - Toyota</t>
        </is>
      </c>
      <c r="F6833" s="3" t="n">
        <v>0</v>
      </c>
      <c r="G6833" s="3" t="n">
        <v>2507.05</v>
      </c>
    </row>
    <row r="6834">
      <c r="A6834" s="3" t="inlineStr">
        <is>
          <t>Heron Fields (Pty) Ltd</t>
        </is>
      </c>
      <c r="B6834" s="4" t="n">
        <v>45473</v>
      </c>
      <c r="C6834" s="3" t="inlineStr">
        <is>
          <t>Assets</t>
        </is>
      </c>
      <c r="D6834" s="3" t="inlineStr">
        <is>
          <t>6150/010</t>
        </is>
      </c>
      <c r="E6834" s="3" t="inlineStr">
        <is>
          <t>Endulini -  A204</t>
        </is>
      </c>
      <c r="F6834" s="3" t="n">
        <v>0</v>
      </c>
      <c r="G6834" s="3" t="n">
        <v>1304260.87</v>
      </c>
    </row>
    <row r="6835">
      <c r="A6835" s="3" t="inlineStr">
        <is>
          <t>Heron Fields (Pty) Ltd</t>
        </is>
      </c>
      <c r="B6835" s="4" t="n">
        <v>45473</v>
      </c>
      <c r="C6835" s="3" t="inlineStr">
        <is>
          <t>Assets</t>
        </is>
      </c>
      <c r="D6835" s="3" t="inlineStr">
        <is>
          <t>6150/020</t>
        </is>
      </c>
      <c r="E6835" s="3" t="inlineStr">
        <is>
          <t>Endulini - A304</t>
        </is>
      </c>
      <c r="F6835" s="3" t="n">
        <v>0</v>
      </c>
      <c r="G6835" s="3" t="n">
        <v>1356434.78</v>
      </c>
    </row>
    <row r="6836">
      <c r="A6836" s="3" t="inlineStr">
        <is>
          <t>Heron Fields (Pty) Ltd</t>
        </is>
      </c>
      <c r="B6836" s="4" t="n">
        <v>45473</v>
      </c>
      <c r="C6836" s="3" t="inlineStr">
        <is>
          <t>Assets</t>
        </is>
      </c>
      <c r="D6836" s="3" t="inlineStr">
        <is>
          <t>6150/030</t>
        </is>
      </c>
      <c r="E6836" s="3" t="inlineStr">
        <is>
          <t>Endulini - B101</t>
        </is>
      </c>
      <c r="F6836" s="3" t="n">
        <v>0</v>
      </c>
      <c r="G6836" s="3" t="n">
        <v>1373826.09</v>
      </c>
    </row>
    <row r="6837">
      <c r="A6837" s="3" t="inlineStr">
        <is>
          <t>Heron Fields (Pty) Ltd</t>
        </is>
      </c>
      <c r="B6837" s="4" t="n">
        <v>45473</v>
      </c>
      <c r="C6837" s="3" t="inlineStr">
        <is>
          <t>Assets</t>
        </is>
      </c>
      <c r="D6837" s="3" t="inlineStr">
        <is>
          <t>6150/040</t>
        </is>
      </c>
      <c r="E6837" s="3" t="inlineStr">
        <is>
          <t>Endulini - A306</t>
        </is>
      </c>
      <c r="F6837" s="3" t="n">
        <v>0</v>
      </c>
      <c r="G6837" s="3" t="n">
        <v>1391217.39</v>
      </c>
    </row>
    <row r="6838">
      <c r="A6838" s="3" t="inlineStr">
        <is>
          <t>Heron Fields (Pty) Ltd</t>
        </is>
      </c>
      <c r="B6838" s="4" t="n">
        <v>45473</v>
      </c>
      <c r="C6838" s="3" t="inlineStr">
        <is>
          <t>Assets</t>
        </is>
      </c>
      <c r="D6838" s="3" t="inlineStr">
        <is>
          <t>6150/050</t>
        </is>
      </c>
      <c r="E6838" s="3" t="inlineStr">
        <is>
          <t>Endulini - C301</t>
        </is>
      </c>
      <c r="F6838" s="3" t="n">
        <v>0</v>
      </c>
      <c r="G6838" s="3" t="n">
        <v>1304260.87</v>
      </c>
    </row>
    <row r="6839">
      <c r="A6839" s="3" t="inlineStr">
        <is>
          <t>Cape Projects Construction (Pty) Ltd</t>
        </is>
      </c>
      <c r="B6839" s="4" t="n">
        <v>45473</v>
      </c>
      <c r="C6839" s="3" t="inlineStr">
        <is>
          <t>Assets</t>
        </is>
      </c>
      <c r="D6839" s="3" t="inlineStr">
        <is>
          <t>6200/010</t>
        </is>
      </c>
      <c r="E6839" s="3" t="inlineStr">
        <is>
          <t>Motor Vehicles - @ Cost</t>
        </is>
      </c>
      <c r="F6839" s="3" t="n">
        <v>0</v>
      </c>
      <c r="G6839" s="3" t="n">
        <v>216064.1</v>
      </c>
    </row>
    <row r="6840">
      <c r="A6840" s="3" t="inlineStr">
        <is>
          <t>Cape Projects Construction (Pty) Ltd</t>
        </is>
      </c>
      <c r="B6840" s="4" t="n">
        <v>45473</v>
      </c>
      <c r="C6840" s="3" t="inlineStr">
        <is>
          <t>Assets</t>
        </is>
      </c>
      <c r="D6840" s="3" t="inlineStr">
        <is>
          <t>6200/020</t>
        </is>
      </c>
      <c r="E6840" s="3" t="inlineStr">
        <is>
          <t>Motor Vehicles - Accum Depre</t>
        </is>
      </c>
      <c r="F6840" s="3" t="n">
        <v>0</v>
      </c>
      <c r="G6840" s="3" t="n">
        <v>-216064.1</v>
      </c>
    </row>
    <row r="6841">
      <c r="A6841" s="3" t="inlineStr">
        <is>
          <t>Cape Projects Construction (Pty) Ltd</t>
        </is>
      </c>
      <c r="B6841" s="4" t="n">
        <v>45473</v>
      </c>
      <c r="C6841" s="3" t="inlineStr">
        <is>
          <t>Assets</t>
        </is>
      </c>
      <c r="D6841" s="3" t="inlineStr">
        <is>
          <t>6250/010</t>
        </is>
      </c>
      <c r="E6841" s="3" t="inlineStr">
        <is>
          <t>Computer Equipment - @ Cost</t>
        </is>
      </c>
      <c r="F6841" s="3" t="n">
        <v>0</v>
      </c>
      <c r="G6841" s="3" t="n">
        <v>170108.57</v>
      </c>
    </row>
    <row r="6842">
      <c r="A6842" s="3" t="inlineStr">
        <is>
          <t>Cape Projects Construction (Pty) Ltd</t>
        </is>
      </c>
      <c r="B6842" s="4" t="n">
        <v>45473</v>
      </c>
      <c r="C6842" s="3" t="inlineStr">
        <is>
          <t>Assets</t>
        </is>
      </c>
      <c r="D6842" s="3" t="inlineStr">
        <is>
          <t>6250/020</t>
        </is>
      </c>
      <c r="E6842" s="3" t="inlineStr">
        <is>
          <t>Computer Equipment - Accum Depre</t>
        </is>
      </c>
      <c r="F6842" s="3" t="n">
        <v>0</v>
      </c>
      <c r="G6842" s="3" t="n">
        <v>-85431.91</v>
      </c>
    </row>
    <row r="6843">
      <c r="A6843" s="3" t="inlineStr">
        <is>
          <t>Cape Projects Construction (Pty) Ltd</t>
        </is>
      </c>
      <c r="B6843" s="4" t="n">
        <v>45473</v>
      </c>
      <c r="C6843" s="3" t="inlineStr">
        <is>
          <t>Assets</t>
        </is>
      </c>
      <c r="D6843" s="3" t="inlineStr">
        <is>
          <t>6350/010</t>
        </is>
      </c>
      <c r="E6843" s="3" t="inlineStr">
        <is>
          <t>Furniture _AND_ Fittings - @ Cost</t>
        </is>
      </c>
      <c r="F6843" s="3" t="n">
        <v>0</v>
      </c>
      <c r="G6843" s="3" t="n">
        <v>37955.3</v>
      </c>
    </row>
    <row r="6844">
      <c r="A6844" s="3" t="inlineStr">
        <is>
          <t>Cape Projects Construction (Pty) Ltd</t>
        </is>
      </c>
      <c r="B6844" s="4" t="n">
        <v>45473</v>
      </c>
      <c r="C6844" s="3" t="inlineStr">
        <is>
          <t>Assets</t>
        </is>
      </c>
      <c r="D6844" s="3" t="inlineStr">
        <is>
          <t>6350/020</t>
        </is>
      </c>
      <c r="E6844" s="3" t="inlineStr">
        <is>
          <t>Furniture _AND_ Fittings - Accum Depre</t>
        </is>
      </c>
      <c r="F6844" s="3" t="n">
        <v>0</v>
      </c>
      <c r="G6844" s="3" t="n">
        <v>-13582.54</v>
      </c>
    </row>
    <row r="6845">
      <c r="A6845" s="3" t="inlineStr">
        <is>
          <t>Cape Projects Construction (Pty) Ltd</t>
        </is>
      </c>
      <c r="B6845" s="4" t="n">
        <v>45473</v>
      </c>
      <c r="C6845" s="3" t="inlineStr">
        <is>
          <t>Assets</t>
        </is>
      </c>
      <c r="D6845" s="3" t="inlineStr">
        <is>
          <t>6600/010</t>
        </is>
      </c>
      <c r="E6845" s="3" t="inlineStr">
        <is>
          <t>Generator Fixed Asset - @ Cost</t>
        </is>
      </c>
      <c r="F6845" s="3" t="n">
        <v>0</v>
      </c>
      <c r="G6845" s="3" t="n">
        <v>71322</v>
      </c>
    </row>
    <row r="6846">
      <c r="A6846" s="3" t="inlineStr">
        <is>
          <t>Cape Projects Construction (Pty) Ltd</t>
        </is>
      </c>
      <c r="B6846" s="4" t="n">
        <v>45473</v>
      </c>
      <c r="C6846" s="3" t="inlineStr">
        <is>
          <t>Assets</t>
        </is>
      </c>
      <c r="D6846" s="3" t="inlineStr">
        <is>
          <t>6600/020</t>
        </is>
      </c>
      <c r="E6846" s="3" t="inlineStr">
        <is>
          <t>Generator Fixed Asset - Accum Depre</t>
        </is>
      </c>
      <c r="F6846" s="3" t="n">
        <v>0</v>
      </c>
      <c r="G6846" s="3" t="n">
        <v>-17937.74</v>
      </c>
    </row>
    <row r="6847">
      <c r="A6847" s="3" t="inlineStr">
        <is>
          <t>Heron Fields (Pty) Ltd</t>
        </is>
      </c>
      <c r="B6847" s="4" t="n">
        <v>45473</v>
      </c>
      <c r="C6847" s="3" t="inlineStr">
        <is>
          <t>Assets</t>
        </is>
      </c>
      <c r="D6847" s="3" t="inlineStr">
        <is>
          <t>7610/395</t>
        </is>
      </c>
      <c r="E6847" s="3" t="inlineStr">
        <is>
          <t>HF CIP NHBRC</t>
        </is>
      </c>
      <c r="F6847" s="3" t="n">
        <v>0</v>
      </c>
      <c r="G6847" s="3" t="n">
        <v>874505.75</v>
      </c>
    </row>
    <row r="6848">
      <c r="A6848" s="3" t="inlineStr">
        <is>
          <t>Heron View (Pty) Ltd</t>
        </is>
      </c>
      <c r="B6848" s="4" t="n">
        <v>45473</v>
      </c>
      <c r="C6848" s="3" t="inlineStr">
        <is>
          <t>Assets</t>
        </is>
      </c>
      <c r="D6848" s="3" t="inlineStr">
        <is>
          <t>7610/395</t>
        </is>
      </c>
      <c r="E6848" s="3" t="inlineStr">
        <is>
          <t>Heron CIP NHBRC</t>
        </is>
      </c>
      <c r="F6848" s="3" t="n">
        <v>0</v>
      </c>
      <c r="G6848" s="3" t="n">
        <v>2472501.08</v>
      </c>
    </row>
    <row r="6849">
      <c r="A6849" s="3" t="inlineStr">
        <is>
          <t>Heron Fields (Pty) Ltd</t>
        </is>
      </c>
      <c r="B6849" s="4" t="n">
        <v>45473</v>
      </c>
      <c r="C6849" s="3" t="inlineStr">
        <is>
          <t>Assets</t>
        </is>
      </c>
      <c r="D6849" s="3" t="inlineStr">
        <is>
          <t>7620/100</t>
        </is>
      </c>
      <c r="E6849" s="3" t="inlineStr">
        <is>
          <t>Heron View Land</t>
        </is>
      </c>
      <c r="F6849" s="3" t="n">
        <v>0</v>
      </c>
      <c r="G6849" s="3" t="n">
        <v>26200000</v>
      </c>
    </row>
    <row r="6850">
      <c r="A6850" s="3" t="inlineStr">
        <is>
          <t>Heron Fields (Pty) Ltd</t>
        </is>
      </c>
      <c r="B6850" s="4" t="n">
        <v>45473</v>
      </c>
      <c r="C6850" s="3" t="inlineStr">
        <is>
          <t>Assets</t>
        </is>
      </c>
      <c r="D6850" s="3" t="inlineStr">
        <is>
          <t>7620/101</t>
        </is>
      </c>
      <c r="E6850" s="3" t="inlineStr">
        <is>
          <t>HF CIP Bond Registration Fee</t>
        </is>
      </c>
      <c r="F6850" s="3" t="n">
        <v>0</v>
      </c>
      <c r="G6850" s="3" t="n">
        <v>68427</v>
      </c>
    </row>
    <row r="6851">
      <c r="A6851" s="3" t="inlineStr">
        <is>
          <t>Heron Fields (Pty) Ltd</t>
        </is>
      </c>
      <c r="B6851" s="4" t="n">
        <v>45473</v>
      </c>
      <c r="C6851" s="3" t="inlineStr">
        <is>
          <t>Assets</t>
        </is>
      </c>
      <c r="D6851" s="3" t="inlineStr">
        <is>
          <t>7620/102</t>
        </is>
      </c>
      <c r="E6851" s="3" t="inlineStr">
        <is>
          <t>HF CIP Transfer Fee</t>
        </is>
      </c>
      <c r="F6851" s="3" t="n">
        <v>0</v>
      </c>
      <c r="G6851" s="3" t="n">
        <v>103812</v>
      </c>
    </row>
    <row r="6852">
      <c r="A6852" s="3" t="inlineStr">
        <is>
          <t>Heron Fields (Pty) Ltd</t>
        </is>
      </c>
      <c r="B6852" s="4" t="n">
        <v>45473</v>
      </c>
      <c r="C6852" s="3" t="inlineStr">
        <is>
          <t>Assets</t>
        </is>
      </c>
      <c r="D6852" s="3" t="inlineStr">
        <is>
          <t>7620/220</t>
        </is>
      </c>
      <c r="E6852" s="3" t="inlineStr">
        <is>
          <t>HF CIP Architectural Designs</t>
        </is>
      </c>
      <c r="F6852" s="3" t="n">
        <v>0</v>
      </c>
      <c r="G6852" s="3" t="n">
        <v>314087</v>
      </c>
    </row>
    <row r="6853">
      <c r="A6853" s="3" t="inlineStr">
        <is>
          <t>Heron View (Pty) Ltd</t>
        </is>
      </c>
      <c r="B6853" s="4" t="n">
        <v>45473</v>
      </c>
      <c r="C6853" s="3" t="inlineStr">
        <is>
          <t>Assets</t>
        </is>
      </c>
      <c r="D6853" s="3" t="inlineStr">
        <is>
          <t>7620/220</t>
        </is>
      </c>
      <c r="E6853" s="3" t="inlineStr">
        <is>
          <t>Heron View CIP Architectural Designs</t>
        </is>
      </c>
      <c r="F6853" s="3" t="n">
        <v>0</v>
      </c>
      <c r="G6853" s="3" t="n">
        <v>719552.6</v>
      </c>
    </row>
    <row r="6854">
      <c r="A6854" s="3" t="inlineStr">
        <is>
          <t>Heron Fields (Pty) Ltd</t>
        </is>
      </c>
      <c r="B6854" s="4" t="n">
        <v>45473</v>
      </c>
      <c r="C6854" s="3" t="inlineStr">
        <is>
          <t>Assets</t>
        </is>
      </c>
      <c r="D6854" s="3" t="inlineStr">
        <is>
          <t>7620/230</t>
        </is>
      </c>
      <c r="E6854" s="3" t="inlineStr">
        <is>
          <t>HF CIP Construction Management</t>
        </is>
      </c>
      <c r="F6854" s="3" t="n">
        <v>0</v>
      </c>
      <c r="G6854" s="3" t="n">
        <v>139500</v>
      </c>
    </row>
    <row r="6855">
      <c r="A6855" s="3" t="inlineStr">
        <is>
          <t>Heron Fields (Pty) Ltd</t>
        </is>
      </c>
      <c r="B6855" s="4" t="n">
        <v>45473</v>
      </c>
      <c r="C6855" s="3" t="inlineStr">
        <is>
          <t>Assets</t>
        </is>
      </c>
      <c r="D6855" s="3" t="inlineStr">
        <is>
          <t>7620/240</t>
        </is>
      </c>
      <c r="E6855" s="3" t="inlineStr">
        <is>
          <t>HF CIP Civil Engineering</t>
        </is>
      </c>
      <c r="F6855" s="3" t="n">
        <v>0</v>
      </c>
      <c r="G6855" s="3" t="n">
        <v>8557641.800000001</v>
      </c>
    </row>
    <row r="6856">
      <c r="A6856" s="3" t="inlineStr">
        <is>
          <t>Heron View (Pty) Ltd</t>
        </is>
      </c>
      <c r="B6856" s="4" t="n">
        <v>45473</v>
      </c>
      <c r="C6856" s="3" t="inlineStr">
        <is>
          <t>Assets</t>
        </is>
      </c>
      <c r="D6856" s="3" t="inlineStr">
        <is>
          <t>7620/240</t>
        </is>
      </c>
      <c r="E6856" s="3" t="inlineStr">
        <is>
          <t>Heron View CIP Civil Engineering</t>
        </is>
      </c>
      <c r="F6856" s="3" t="n">
        <v>106659.58</v>
      </c>
      <c r="G6856" s="3" t="n">
        <v>106659.58</v>
      </c>
    </row>
    <row r="6857">
      <c r="A6857" s="3" t="inlineStr">
        <is>
          <t>Heron Fields (Pty) Ltd</t>
        </is>
      </c>
      <c r="B6857" s="4" t="n">
        <v>45473</v>
      </c>
      <c r="C6857" s="3" t="inlineStr">
        <is>
          <t>Assets</t>
        </is>
      </c>
      <c r="D6857" s="3" t="inlineStr">
        <is>
          <t>7620/245</t>
        </is>
      </c>
      <c r="E6857" s="3" t="inlineStr">
        <is>
          <t>HF CIP Development fee</t>
        </is>
      </c>
      <c r="F6857" s="3" t="n">
        <v>0</v>
      </c>
      <c r="G6857" s="3" t="n">
        <v>13807.78</v>
      </c>
    </row>
    <row r="6858">
      <c r="A6858" s="3" t="inlineStr">
        <is>
          <t>Heron Fields (Pty) Ltd</t>
        </is>
      </c>
      <c r="B6858" s="4" t="n">
        <v>45473</v>
      </c>
      <c r="C6858" s="3" t="inlineStr">
        <is>
          <t>Assets</t>
        </is>
      </c>
      <c r="D6858" s="3" t="inlineStr">
        <is>
          <t>7620/250</t>
        </is>
      </c>
      <c r="E6858" s="3" t="inlineStr">
        <is>
          <t>HF CIP Land Surveyor</t>
        </is>
      </c>
      <c r="F6858" s="3" t="n">
        <v>0</v>
      </c>
      <c r="G6858" s="3" t="n">
        <v>197060.09</v>
      </c>
    </row>
    <row r="6859">
      <c r="A6859" s="3" t="inlineStr">
        <is>
          <t>Heron View (Pty) Ltd</t>
        </is>
      </c>
      <c r="B6859" s="4" t="n">
        <v>45473</v>
      </c>
      <c r="C6859" s="3" t="inlineStr">
        <is>
          <t>Assets</t>
        </is>
      </c>
      <c r="D6859" s="3" t="inlineStr">
        <is>
          <t>7620/250</t>
        </is>
      </c>
      <c r="E6859" s="3" t="inlineStr">
        <is>
          <t>Heron View CIP Land Surveyor</t>
        </is>
      </c>
      <c r="F6859" s="3" t="n">
        <v>75684</v>
      </c>
      <c r="G6859" s="3" t="n">
        <v>397626.47</v>
      </c>
    </row>
    <row r="6860">
      <c r="A6860" s="3" t="inlineStr">
        <is>
          <t>Heron Fields (Pty) Ltd</t>
        </is>
      </c>
      <c r="B6860" s="4" t="n">
        <v>45473</v>
      </c>
      <c r="C6860" s="3" t="inlineStr">
        <is>
          <t>Assets</t>
        </is>
      </c>
      <c r="D6860" s="3" t="inlineStr">
        <is>
          <t>7620/255</t>
        </is>
      </c>
      <c r="E6860" s="3" t="inlineStr">
        <is>
          <t>HF CIP Landscaping</t>
        </is>
      </c>
      <c r="F6860" s="3" t="n">
        <v>0</v>
      </c>
      <c r="G6860" s="3" t="n">
        <v>7500</v>
      </c>
    </row>
    <row r="6861">
      <c r="A6861" s="3" t="inlineStr">
        <is>
          <t>Heron View (Pty) Ltd</t>
        </is>
      </c>
      <c r="B6861" s="4" t="n">
        <v>45473</v>
      </c>
      <c r="C6861" s="3" t="inlineStr">
        <is>
          <t>Assets</t>
        </is>
      </c>
      <c r="D6861" s="3" t="inlineStr">
        <is>
          <t>7620/255</t>
        </is>
      </c>
      <c r="E6861" s="3" t="inlineStr">
        <is>
          <t>Heron View CIP Landscaping</t>
        </is>
      </c>
      <c r="F6861" s="3" t="n">
        <v>0</v>
      </c>
      <c r="G6861" s="3" t="n">
        <v>114370.5</v>
      </c>
    </row>
    <row r="6862">
      <c r="A6862" s="3" t="inlineStr">
        <is>
          <t>Heron Fields (Pty) Ltd</t>
        </is>
      </c>
      <c r="B6862" s="4" t="n">
        <v>45473</v>
      </c>
      <c r="C6862" s="3" t="inlineStr">
        <is>
          <t>Assets</t>
        </is>
      </c>
      <c r="D6862" s="3" t="inlineStr">
        <is>
          <t>7620/260</t>
        </is>
      </c>
      <c r="E6862" s="3" t="inlineStr">
        <is>
          <t>HF CIP Mechanical Engineers</t>
        </is>
      </c>
      <c r="F6862" s="3" t="n">
        <v>0</v>
      </c>
      <c r="G6862" s="3" t="n">
        <v>146256.38</v>
      </c>
    </row>
    <row r="6863">
      <c r="A6863" s="3" t="inlineStr">
        <is>
          <t>Heron Fields (Pty) Ltd</t>
        </is>
      </c>
      <c r="B6863" s="4" t="n">
        <v>45473</v>
      </c>
      <c r="C6863" s="3" t="inlineStr">
        <is>
          <t>Assets</t>
        </is>
      </c>
      <c r="D6863" s="3" t="inlineStr">
        <is>
          <t>7620/265</t>
        </is>
      </c>
      <c r="E6863" s="3" t="inlineStr">
        <is>
          <t>HF CIP Health &amp; Safety</t>
        </is>
      </c>
      <c r="F6863" s="3" t="n">
        <v>0</v>
      </c>
      <c r="G6863" s="3" t="n">
        <v>20600</v>
      </c>
    </row>
    <row r="6864">
      <c r="A6864" s="3" t="inlineStr">
        <is>
          <t>Heron Fields (Pty) Ltd</t>
        </is>
      </c>
      <c r="B6864" s="4" t="n">
        <v>45473</v>
      </c>
      <c r="C6864" s="3" t="inlineStr">
        <is>
          <t>Assets</t>
        </is>
      </c>
      <c r="D6864" s="3" t="inlineStr">
        <is>
          <t>7620/270</t>
        </is>
      </c>
      <c r="E6864" s="3" t="inlineStr">
        <is>
          <t>HF CIP Geotechnical</t>
        </is>
      </c>
      <c r="F6864" s="3" t="n">
        <v>0</v>
      </c>
      <c r="G6864" s="3" t="n">
        <v>15175</v>
      </c>
    </row>
    <row r="6865">
      <c r="A6865" s="3" t="inlineStr">
        <is>
          <t>Heron Fields (Pty) Ltd</t>
        </is>
      </c>
      <c r="B6865" s="4" t="n">
        <v>45473</v>
      </c>
      <c r="C6865" s="3" t="inlineStr">
        <is>
          <t>Assets</t>
        </is>
      </c>
      <c r="D6865" s="3" t="inlineStr">
        <is>
          <t>7620/275</t>
        </is>
      </c>
      <c r="E6865" s="3" t="inlineStr">
        <is>
          <t>HF CIP Retaining Wall</t>
        </is>
      </c>
      <c r="F6865" s="3" t="n">
        <v>0</v>
      </c>
      <c r="G6865" s="3" t="n">
        <v>570856.08</v>
      </c>
    </row>
    <row r="6866">
      <c r="A6866" s="3" t="inlineStr">
        <is>
          <t>Heron Fields (Pty) Ltd</t>
        </is>
      </c>
      <c r="B6866" s="4" t="n">
        <v>45473</v>
      </c>
      <c r="C6866" s="3" t="inlineStr">
        <is>
          <t>Assets</t>
        </is>
      </c>
      <c r="D6866" s="3" t="inlineStr">
        <is>
          <t>7620/280</t>
        </is>
      </c>
      <c r="E6866" s="3" t="inlineStr">
        <is>
          <t>HF CIP Site Establishment</t>
        </is>
      </c>
      <c r="F6866" s="3" t="n">
        <v>0</v>
      </c>
      <c r="G6866" s="3" t="n">
        <v>47748851.51</v>
      </c>
    </row>
    <row r="6867">
      <c r="A6867" s="3" t="inlineStr">
        <is>
          <t>Heron View (Pty) Ltd</t>
        </is>
      </c>
      <c r="B6867" s="4" t="n">
        <v>45473</v>
      </c>
      <c r="C6867" s="3" t="inlineStr">
        <is>
          <t>Assets</t>
        </is>
      </c>
      <c r="D6867" s="3" t="inlineStr">
        <is>
          <t>7620/280</t>
        </is>
      </c>
      <c r="E6867" s="3" t="inlineStr">
        <is>
          <t>Heron View CIP Site Establishment</t>
        </is>
      </c>
      <c r="F6867" s="3" t="n">
        <v>1652173.91</v>
      </c>
      <c r="G6867" s="3" t="n">
        <v>63081571.7</v>
      </c>
    </row>
    <row r="6868">
      <c r="A6868" s="3" t="inlineStr">
        <is>
          <t>Heron Fields (Pty) Ltd</t>
        </is>
      </c>
      <c r="B6868" s="4" t="n">
        <v>45473</v>
      </c>
      <c r="C6868" s="3" t="inlineStr">
        <is>
          <t>Assets</t>
        </is>
      </c>
      <c r="D6868" s="3" t="inlineStr">
        <is>
          <t>7620/285</t>
        </is>
      </c>
      <c r="E6868" s="3" t="inlineStr">
        <is>
          <t>HF CIP Structuring Fee - Invest</t>
        </is>
      </c>
      <c r="F6868" s="3" t="n">
        <v>0</v>
      </c>
      <c r="G6868" s="3" t="n">
        <v>3850818.04</v>
      </c>
    </row>
    <row r="6869">
      <c r="A6869" s="3" t="inlineStr">
        <is>
          <t>Heron View (Pty) Ltd</t>
        </is>
      </c>
      <c r="B6869" s="4" t="n">
        <v>45473</v>
      </c>
      <c r="C6869" s="3" t="inlineStr">
        <is>
          <t>Assets</t>
        </is>
      </c>
      <c r="D6869" s="3" t="inlineStr">
        <is>
          <t>7620/285</t>
        </is>
      </c>
      <c r="E6869" s="3" t="inlineStr">
        <is>
          <t>Heron View CIP Structuring Fee - Invest</t>
        </is>
      </c>
      <c r="F6869" s="3" t="n">
        <v>0</v>
      </c>
      <c r="G6869" s="3" t="n">
        <v>1826086.96</v>
      </c>
    </row>
    <row r="6870">
      <c r="A6870" s="3" t="inlineStr">
        <is>
          <t>Heron Fields (Pty) Ltd</t>
        </is>
      </c>
      <c r="B6870" s="4" t="n">
        <v>45473</v>
      </c>
      <c r="C6870" s="3" t="inlineStr">
        <is>
          <t>Assets</t>
        </is>
      </c>
      <c r="D6870" s="3" t="inlineStr">
        <is>
          <t>7620/287</t>
        </is>
      </c>
      <c r="E6870" s="3" t="inlineStr">
        <is>
          <t>HF CIP Structuring Fee - Development</t>
        </is>
      </c>
      <c r="F6870" s="3" t="n">
        <v>0</v>
      </c>
      <c r="G6870" s="3" t="n">
        <v>782608.0699999999</v>
      </c>
    </row>
    <row r="6871">
      <c r="A6871" s="3" t="inlineStr">
        <is>
          <t>Heron View (Pty) Ltd</t>
        </is>
      </c>
      <c r="B6871" s="4" t="n">
        <v>45473</v>
      </c>
      <c r="C6871" s="3" t="inlineStr">
        <is>
          <t>Assets</t>
        </is>
      </c>
      <c r="D6871" s="3" t="inlineStr">
        <is>
          <t>7620/287</t>
        </is>
      </c>
      <c r="E6871" s="3" t="inlineStr">
        <is>
          <t>Heron View CIP Structuring Fee - Development</t>
        </is>
      </c>
      <c r="F6871" s="3" t="n">
        <v>50496.55</v>
      </c>
      <c r="G6871" s="3" t="n">
        <v>267887.85</v>
      </c>
    </row>
    <row r="6872">
      <c r="A6872" s="3" t="inlineStr">
        <is>
          <t>Heron Fields (Pty) Ltd</t>
        </is>
      </c>
      <c r="B6872" s="4" t="n">
        <v>45473</v>
      </c>
      <c r="C6872" s="3" t="inlineStr">
        <is>
          <t>Assets</t>
        </is>
      </c>
      <c r="D6872" s="3" t="inlineStr">
        <is>
          <t>7620/290</t>
        </is>
      </c>
      <c r="E6872" s="3" t="inlineStr">
        <is>
          <t>HF CIP Town Planning</t>
        </is>
      </c>
      <c r="F6872" s="3" t="n">
        <v>0</v>
      </c>
      <c r="G6872" s="3" t="n">
        <v>166550</v>
      </c>
    </row>
    <row r="6873">
      <c r="A6873" s="3" t="inlineStr">
        <is>
          <t>Heron View (Pty) Ltd</t>
        </is>
      </c>
      <c r="B6873" s="4" t="n">
        <v>45473</v>
      </c>
      <c r="C6873" s="3" t="inlineStr">
        <is>
          <t>Assets</t>
        </is>
      </c>
      <c r="D6873" s="3" t="inlineStr">
        <is>
          <t>7620/290</t>
        </is>
      </c>
      <c r="E6873" s="3" t="inlineStr">
        <is>
          <t>Heron View CIP Town Planning</t>
        </is>
      </c>
      <c r="F6873" s="3" t="n">
        <v>0</v>
      </c>
      <c r="G6873" s="3" t="n">
        <v>2834.7</v>
      </c>
    </row>
    <row r="6874">
      <c r="A6874" s="3" t="inlineStr">
        <is>
          <t>Heron Fields (Pty) Ltd</t>
        </is>
      </c>
      <c r="B6874" s="4" t="n">
        <v>45473</v>
      </c>
      <c r="C6874" s="3" t="inlineStr">
        <is>
          <t>Assets</t>
        </is>
      </c>
      <c r="D6874" s="3" t="inlineStr">
        <is>
          <t>7620/295</t>
        </is>
      </c>
      <c r="E6874" s="3" t="inlineStr">
        <is>
          <t>HF CIP Traffic Planning</t>
        </is>
      </c>
      <c r="F6874" s="3" t="n">
        <v>0</v>
      </c>
      <c r="G6874" s="3" t="n">
        <v>45000</v>
      </c>
    </row>
    <row r="6875">
      <c r="A6875" s="3" t="inlineStr">
        <is>
          <t>Heron Fields (Pty) Ltd</t>
        </is>
      </c>
      <c r="B6875" s="4" t="n">
        <v>45473</v>
      </c>
      <c r="C6875" s="3" t="inlineStr">
        <is>
          <t>Assets</t>
        </is>
      </c>
      <c r="D6875" s="3" t="inlineStr">
        <is>
          <t>7620/600</t>
        </is>
      </c>
      <c r="E6875" s="3" t="inlineStr">
        <is>
          <t>HF CIP Eco work</t>
        </is>
      </c>
      <c r="F6875" s="3" t="n">
        <v>6000</v>
      </c>
      <c r="G6875" s="3" t="n">
        <v>227000</v>
      </c>
    </row>
    <row r="6876">
      <c r="A6876" s="3" t="inlineStr">
        <is>
          <t>Heron View (Pty) Ltd</t>
        </is>
      </c>
      <c r="B6876" s="4" t="n">
        <v>45473</v>
      </c>
      <c r="C6876" s="3" t="inlineStr">
        <is>
          <t>Assets</t>
        </is>
      </c>
      <c r="D6876" s="3" t="inlineStr">
        <is>
          <t>7620/605</t>
        </is>
      </c>
      <c r="E6876" s="3" t="inlineStr">
        <is>
          <t>Heron View CIP Structural Engineers</t>
        </is>
      </c>
      <c r="F6876" s="3" t="n">
        <v>0</v>
      </c>
      <c r="G6876" s="3" t="n">
        <v>695752.14</v>
      </c>
    </row>
    <row r="6877">
      <c r="A6877" s="3" t="inlineStr">
        <is>
          <t>Heron View (Pty) Ltd</t>
        </is>
      </c>
      <c r="B6877" s="4" t="n">
        <v>45473</v>
      </c>
      <c r="C6877" s="3" t="inlineStr">
        <is>
          <t>Assets</t>
        </is>
      </c>
      <c r="D6877" s="3" t="inlineStr">
        <is>
          <t>7620/610</t>
        </is>
      </c>
      <c r="E6877" s="3" t="inlineStr">
        <is>
          <t>HV CIP Retaining wall</t>
        </is>
      </c>
      <c r="F6877" s="3" t="n">
        <v>0</v>
      </c>
      <c r="G6877" s="3" t="n">
        <v>66190.11</v>
      </c>
    </row>
    <row r="6878">
      <c r="A6878" s="3" t="inlineStr">
        <is>
          <t>Heron Fields (Pty) Ltd</t>
        </is>
      </c>
      <c r="B6878" s="4" t="n">
        <v>45473</v>
      </c>
      <c r="C6878" s="3" t="inlineStr">
        <is>
          <t>Assets</t>
        </is>
      </c>
      <c r="D6878" s="3" t="inlineStr">
        <is>
          <t>7620/630</t>
        </is>
      </c>
      <c r="E6878" s="3" t="inlineStr">
        <is>
          <t>HF CIP CoCT development contribution</t>
        </is>
      </c>
      <c r="F6878" s="3" t="n">
        <v>0</v>
      </c>
      <c r="G6878" s="3" t="n">
        <v>3252759.95</v>
      </c>
    </row>
    <row r="6879">
      <c r="A6879" s="3" t="inlineStr">
        <is>
          <t>Heron View (Pty) Ltd</t>
        </is>
      </c>
      <c r="B6879" s="4" t="n">
        <v>45473</v>
      </c>
      <c r="C6879" s="3" t="inlineStr">
        <is>
          <t>Assets</t>
        </is>
      </c>
      <c r="D6879" s="3" t="inlineStr">
        <is>
          <t>7620/630</t>
        </is>
      </c>
      <c r="E6879" s="3" t="inlineStr">
        <is>
          <t>Heron CIP - CoCT development contribution</t>
        </is>
      </c>
      <c r="F6879" s="3" t="n">
        <v>0</v>
      </c>
      <c r="G6879" s="3" t="n">
        <v>1673231.19</v>
      </c>
    </row>
    <row r="6880">
      <c r="A6880" s="3" t="inlineStr">
        <is>
          <t>Heron Fields (Pty) Ltd</t>
        </is>
      </c>
      <c r="B6880" s="4" t="n">
        <v>45473</v>
      </c>
      <c r="C6880" s="3" t="inlineStr">
        <is>
          <t>Assets</t>
        </is>
      </c>
      <c r="D6880" s="3" t="inlineStr">
        <is>
          <t>7620/640</t>
        </is>
      </c>
      <c r="E6880" s="3" t="inlineStr">
        <is>
          <t>HF CIP Project costs</t>
        </is>
      </c>
      <c r="F6880" s="3" t="n">
        <v>0</v>
      </c>
      <c r="G6880" s="3" t="n">
        <v>622274.51</v>
      </c>
    </row>
    <row r="6881">
      <c r="A6881" s="3" t="inlineStr">
        <is>
          <t>Heron View (Pty) Ltd</t>
        </is>
      </c>
      <c r="B6881" s="4" t="n">
        <v>45473</v>
      </c>
      <c r="C6881" s="3" t="inlineStr">
        <is>
          <t>Assets</t>
        </is>
      </c>
      <c r="D6881" s="3" t="inlineStr">
        <is>
          <t>7620/650</t>
        </is>
      </c>
      <c r="E6881" s="3" t="inlineStr">
        <is>
          <t>CIP - Construction Management</t>
        </is>
      </c>
      <c r="F6881" s="3" t="n">
        <v>0</v>
      </c>
      <c r="G6881" s="3" t="n">
        <v>76530</v>
      </c>
    </row>
    <row r="6882">
      <c r="A6882" s="3" t="inlineStr">
        <is>
          <t>Heron Fields (Pty) Ltd</t>
        </is>
      </c>
      <c r="B6882" s="4" t="n">
        <v>45473</v>
      </c>
      <c r="C6882" s="3" t="inlineStr">
        <is>
          <t>Assets</t>
        </is>
      </c>
      <c r="D6882" s="3" t="inlineStr">
        <is>
          <t>7620/650</t>
        </is>
      </c>
      <c r="E6882" s="3" t="inlineStr">
        <is>
          <t>HF CIP Electrical</t>
        </is>
      </c>
      <c r="F6882" s="3" t="n">
        <v>0</v>
      </c>
      <c r="G6882" s="3" t="n">
        <v>985049.6800000001</v>
      </c>
    </row>
    <row r="6883">
      <c r="A6883" s="3" t="inlineStr">
        <is>
          <t>Heron View (Pty) Ltd</t>
        </is>
      </c>
      <c r="B6883" s="4" t="n">
        <v>45473</v>
      </c>
      <c r="C6883" s="3" t="inlineStr">
        <is>
          <t>Assets</t>
        </is>
      </c>
      <c r="D6883" s="3" t="inlineStr">
        <is>
          <t>7620/660</t>
        </is>
      </c>
      <c r="E6883" s="3" t="inlineStr">
        <is>
          <t>HV CIP Health &amp; Safety</t>
        </is>
      </c>
      <c r="F6883" s="3" t="n">
        <v>1400</v>
      </c>
      <c r="G6883" s="3" t="n">
        <v>35600</v>
      </c>
    </row>
    <row r="6884">
      <c r="A6884" s="3" t="inlineStr">
        <is>
          <t>Heron View (Pty) Ltd</t>
        </is>
      </c>
      <c r="B6884" s="4" t="n">
        <v>45473</v>
      </c>
      <c r="C6884" s="3" t="inlineStr">
        <is>
          <t>Assets</t>
        </is>
      </c>
      <c r="D6884" s="3" t="inlineStr">
        <is>
          <t>7620/670</t>
        </is>
      </c>
      <c r="E6884" s="3" t="inlineStr">
        <is>
          <t>HV CIP - Project costs CPSD</t>
        </is>
      </c>
      <c r="F6884" s="3" t="n">
        <v>200000</v>
      </c>
      <c r="G6884" s="3" t="n">
        <v>3563043.48</v>
      </c>
    </row>
    <row r="6885">
      <c r="A6885" s="3" t="inlineStr">
        <is>
          <t>Heron View (Pty) Ltd</t>
        </is>
      </c>
      <c r="B6885" s="4" t="n">
        <v>45473</v>
      </c>
      <c r="C6885" s="3" t="inlineStr">
        <is>
          <t>Assets</t>
        </is>
      </c>
      <c r="D6885" s="3" t="inlineStr">
        <is>
          <t>7620/680</t>
        </is>
      </c>
      <c r="E6885" s="3" t="inlineStr">
        <is>
          <t>HV CIP Elextrical</t>
        </is>
      </c>
      <c r="F6885" s="3" t="n">
        <v>0</v>
      </c>
      <c r="G6885" s="3" t="n">
        <v>1797445.87</v>
      </c>
    </row>
    <row r="6886">
      <c r="A6886" s="3" t="inlineStr">
        <is>
          <t>Heron View (Pty) Ltd</t>
        </is>
      </c>
      <c r="B6886" s="4" t="n">
        <v>45473</v>
      </c>
      <c r="C6886" s="3" t="inlineStr">
        <is>
          <t>Assets</t>
        </is>
      </c>
      <c r="D6886" s="3" t="inlineStr">
        <is>
          <t>7620/690</t>
        </is>
      </c>
      <c r="E6886" s="3" t="inlineStr">
        <is>
          <t>HV CIP Site Establishment</t>
        </is>
      </c>
      <c r="F6886" s="3" t="n">
        <v>0</v>
      </c>
      <c r="G6886" s="3" t="n">
        <v>16307183.05</v>
      </c>
    </row>
    <row r="6887">
      <c r="A6887" s="3" t="inlineStr">
        <is>
          <t>Heron Fields (Pty) Ltd</t>
        </is>
      </c>
      <c r="B6887" s="4" t="n">
        <v>45473</v>
      </c>
      <c r="C6887" s="3" t="inlineStr">
        <is>
          <t>Assets</t>
        </is>
      </c>
      <c r="D6887" s="3" t="inlineStr">
        <is>
          <t>7620/750</t>
        </is>
      </c>
      <c r="E6887" s="3" t="inlineStr">
        <is>
          <t>HF CIP Project costs CPSD</t>
        </is>
      </c>
      <c r="F6887" s="3" t="n">
        <v>0</v>
      </c>
      <c r="G6887" s="3" t="n">
        <v>2148883.15</v>
      </c>
    </row>
    <row r="6888">
      <c r="A6888" s="3" t="inlineStr">
        <is>
          <t>Heron Fields (Pty) Ltd</t>
        </is>
      </c>
      <c r="B6888" s="4" t="n">
        <v>45473</v>
      </c>
      <c r="C6888" s="3" t="inlineStr">
        <is>
          <t>Assets</t>
        </is>
      </c>
      <c r="D6888" s="3" t="inlineStr">
        <is>
          <t>7620/800</t>
        </is>
      </c>
      <c r="E6888" s="3" t="inlineStr">
        <is>
          <t>HF CIP GL Conradie</t>
        </is>
      </c>
      <c r="F6888" s="3" t="n">
        <v>0</v>
      </c>
      <c r="G6888" s="3" t="n">
        <v>1068455</v>
      </c>
    </row>
    <row r="6889">
      <c r="A6889" s="3" t="inlineStr">
        <is>
          <t>Heron View (Pty) Ltd</t>
        </is>
      </c>
      <c r="B6889" s="4" t="n">
        <v>45473</v>
      </c>
      <c r="C6889" s="3" t="inlineStr">
        <is>
          <t>Assets</t>
        </is>
      </c>
      <c r="D6889" s="3" t="inlineStr">
        <is>
          <t>7620/800</t>
        </is>
      </c>
      <c r="E6889" s="3" t="inlineStr">
        <is>
          <t>HV CIP GL Conradie</t>
        </is>
      </c>
      <c r="F6889" s="3" t="n">
        <v>0</v>
      </c>
      <c r="G6889" s="3" t="n">
        <v>2188325.96</v>
      </c>
    </row>
    <row r="6890">
      <c r="A6890" s="3" t="inlineStr">
        <is>
          <t>Heron Fields (Pty) Ltd</t>
        </is>
      </c>
      <c r="B6890" s="4" t="n">
        <v>45473</v>
      </c>
      <c r="C6890" s="3" t="inlineStr">
        <is>
          <t>Assets</t>
        </is>
      </c>
      <c r="D6890" s="3" t="inlineStr">
        <is>
          <t>7700/010</t>
        </is>
      </c>
      <c r="E6890" s="3" t="inlineStr">
        <is>
          <t>Construction 28 Feb 23 HF</t>
        </is>
      </c>
      <c r="F6890" s="3" t="n">
        <v>0</v>
      </c>
      <c r="G6890" s="3" t="n">
        <v>-24427668.44</v>
      </c>
    </row>
    <row r="6891">
      <c r="A6891" s="3" t="inlineStr">
        <is>
          <t>Cape Projects Construction (Pty) Ltd</t>
        </is>
      </c>
      <c r="B6891" s="4" t="n">
        <v>45473</v>
      </c>
      <c r="C6891" s="3" t="inlineStr">
        <is>
          <t>Assets</t>
        </is>
      </c>
      <c r="D6891" s="3" t="inlineStr">
        <is>
          <t>7800/000</t>
        </is>
      </c>
      <c r="E6891" s="3" t="inlineStr">
        <is>
          <t>Deposits paid</t>
        </is>
      </c>
      <c r="F6891" s="3" t="n">
        <v>0</v>
      </c>
      <c r="G6891" s="3" t="n">
        <v>29600</v>
      </c>
    </row>
    <row r="6892">
      <c r="A6892" s="3" t="inlineStr">
        <is>
          <t>Cape Projects Construction (Pty) Ltd</t>
        </is>
      </c>
      <c r="B6892" s="4" t="n">
        <v>45473</v>
      </c>
      <c r="C6892" s="3" t="inlineStr">
        <is>
          <t>Assets</t>
        </is>
      </c>
      <c r="D6892" s="3" t="inlineStr">
        <is>
          <t>8000/000</t>
        </is>
      </c>
      <c r="E6892" s="3" t="inlineStr">
        <is>
          <t>Customer Control Account</t>
        </is>
      </c>
      <c r="F6892" s="3" t="n">
        <v>-1720000</v>
      </c>
      <c r="G6892" s="3" t="n">
        <v>10428275.65</v>
      </c>
    </row>
    <row r="6893">
      <c r="A6893" s="3" t="inlineStr">
        <is>
          <t>Heron Fields (Pty) Ltd</t>
        </is>
      </c>
      <c r="B6893" s="4" t="n">
        <v>45473</v>
      </c>
      <c r="C6893" s="3" t="inlineStr">
        <is>
          <t>Assets</t>
        </is>
      </c>
      <c r="D6893" s="3" t="inlineStr">
        <is>
          <t>8000/000</t>
        </is>
      </c>
      <c r="E6893" s="3" t="inlineStr">
        <is>
          <t>Customer Control Account</t>
        </is>
      </c>
      <c r="F6893" s="3" t="n">
        <v>1401956.6</v>
      </c>
      <c r="G6893" s="3" t="n">
        <v>1897096.02</v>
      </c>
    </row>
    <row r="6894">
      <c r="A6894" s="3" t="inlineStr">
        <is>
          <t>Heron View (Pty) Ltd</t>
        </is>
      </c>
      <c r="B6894" s="4" t="n">
        <v>45473</v>
      </c>
      <c r="C6894" s="3" t="inlineStr">
        <is>
          <t>Assets</t>
        </is>
      </c>
      <c r="D6894" s="3" t="inlineStr">
        <is>
          <t>8000/000</t>
        </is>
      </c>
      <c r="E6894" s="3" t="inlineStr">
        <is>
          <t>Customer Control Account</t>
        </is>
      </c>
      <c r="F6894" s="3" t="n">
        <v>4333988.86</v>
      </c>
      <c r="G6894" s="3" t="n">
        <v>8769995.609999999</v>
      </c>
    </row>
    <row r="6895">
      <c r="A6895" s="3" t="inlineStr">
        <is>
          <t>Cape Projects Construction (Pty) Ltd</t>
        </is>
      </c>
      <c r="B6895" s="4" t="n">
        <v>45473</v>
      </c>
      <c r="C6895" s="3" t="inlineStr">
        <is>
          <t>Assets</t>
        </is>
      </c>
      <c r="D6895" s="3" t="inlineStr">
        <is>
          <t>8300/000</t>
        </is>
      </c>
      <c r="E6895" s="3" t="inlineStr">
        <is>
          <t>FNB Credit Card 8812 7100 446 6006</t>
        </is>
      </c>
      <c r="F6895" s="3" t="n">
        <v>173</v>
      </c>
      <c r="G6895" s="3" t="n">
        <v>-1416</v>
      </c>
    </row>
    <row r="6896">
      <c r="A6896" s="3" t="inlineStr">
        <is>
          <t>Heron Fields (Pty) Ltd</t>
        </is>
      </c>
      <c r="B6896" s="4" t="n">
        <v>45473</v>
      </c>
      <c r="C6896" s="3" t="inlineStr">
        <is>
          <t>Assets</t>
        </is>
      </c>
      <c r="D6896" s="3" t="inlineStr">
        <is>
          <t>8400/000</t>
        </is>
      </c>
      <c r="E6896" s="3" t="inlineStr">
        <is>
          <t>RMB - 62882379087</t>
        </is>
      </c>
      <c r="F6896" s="3" t="n">
        <v>-1442960.03</v>
      </c>
      <c r="G6896" s="3" t="n">
        <v>232089.21</v>
      </c>
    </row>
    <row r="6897">
      <c r="A6897" s="3" t="inlineStr">
        <is>
          <t>Cape Projects Construction (Pty) Ltd</t>
        </is>
      </c>
      <c r="B6897" s="4" t="n">
        <v>45473</v>
      </c>
      <c r="C6897" s="3" t="inlineStr">
        <is>
          <t>Assets</t>
        </is>
      </c>
      <c r="D6897" s="3" t="inlineStr">
        <is>
          <t>8400/000</t>
        </is>
      </c>
      <c r="E6897" s="3" t="inlineStr">
        <is>
          <t>RMB 62275138470</t>
        </is>
      </c>
      <c r="F6897" s="3" t="n">
        <v>-127497.82</v>
      </c>
      <c r="G6897" s="3" t="n">
        <v>15166.72</v>
      </c>
    </row>
    <row r="6898">
      <c r="A6898" s="3" t="inlineStr">
        <is>
          <t>Heron Fields (Pty) Ltd</t>
        </is>
      </c>
      <c r="B6898" s="4" t="n">
        <v>45473</v>
      </c>
      <c r="C6898" s="3" t="inlineStr">
        <is>
          <t>Assets</t>
        </is>
      </c>
      <c r="D6898" s="3" t="inlineStr">
        <is>
          <t>8400/100</t>
        </is>
      </c>
      <c r="E6898" s="3" t="inlineStr">
        <is>
          <t>Momentum Investors opening dep</t>
        </is>
      </c>
      <c r="F6898" s="3" t="n">
        <v>0</v>
      </c>
      <c r="G6898" s="3" t="n">
        <v>10000</v>
      </c>
    </row>
    <row r="6899">
      <c r="A6899" s="3" t="inlineStr">
        <is>
          <t>Cape Projects Construction (Pty) Ltd</t>
        </is>
      </c>
      <c r="B6899" s="4" t="n">
        <v>45473</v>
      </c>
      <c r="C6899" s="3" t="inlineStr">
        <is>
          <t>Assets</t>
        </is>
      </c>
      <c r="D6899" s="3" t="inlineStr">
        <is>
          <t>8410/000</t>
        </is>
      </c>
      <c r="E6899" s="3" t="inlineStr">
        <is>
          <t>Petty Cash</t>
        </is>
      </c>
      <c r="F6899" s="3" t="n">
        <v>0</v>
      </c>
      <c r="G6899" s="3" t="n">
        <v>-1188</v>
      </c>
    </row>
    <row r="6900">
      <c r="A6900" s="3" t="inlineStr">
        <is>
          <t>Cape Projects Construction (Pty) Ltd</t>
        </is>
      </c>
      <c r="B6900" s="4" t="n">
        <v>45473</v>
      </c>
      <c r="C6900" s="3" t="inlineStr">
        <is>
          <t>Assets</t>
        </is>
      </c>
      <c r="D6900" s="3" t="inlineStr">
        <is>
          <t>8420/000</t>
        </is>
      </c>
      <c r="E6900" s="3" t="inlineStr">
        <is>
          <t>Momentum Priv Acc RU502230981</t>
        </is>
      </c>
      <c r="F6900" s="3" t="n">
        <v>0</v>
      </c>
      <c r="G6900" s="3" t="n">
        <v>571.55</v>
      </c>
    </row>
    <row r="6901">
      <c r="A6901" s="3" t="inlineStr">
        <is>
          <t>Heron Fields (Pty) Ltd</t>
        </is>
      </c>
      <c r="B6901" s="4" t="n">
        <v>45473</v>
      </c>
      <c r="C6901" s="3" t="inlineStr">
        <is>
          <t>Assets</t>
        </is>
      </c>
      <c r="D6901" s="3" t="inlineStr">
        <is>
          <t>8420/000</t>
        </is>
      </c>
      <c r="E6901" s="3" t="inlineStr">
        <is>
          <t>Petty Cash</t>
        </is>
      </c>
      <c r="F6901" s="3" t="n">
        <v>0</v>
      </c>
      <c r="G6901" s="3" t="n">
        <v>8620</v>
      </c>
    </row>
    <row r="6902">
      <c r="A6902" s="3" t="inlineStr">
        <is>
          <t>Heron Fields (Pty) Ltd</t>
        </is>
      </c>
      <c r="B6902" s="4" t="n">
        <v>45473</v>
      </c>
      <c r="C6902" s="3" t="inlineStr">
        <is>
          <t>Assets</t>
        </is>
      </c>
      <c r="D6902" s="3" t="inlineStr">
        <is>
          <t>8430/000</t>
        </is>
      </c>
      <c r="E6902" s="3" t="inlineStr">
        <is>
          <t>Momentum Private Account RU502230151</t>
        </is>
      </c>
      <c r="F6902" s="3" t="n">
        <v>0</v>
      </c>
      <c r="G6902" s="3" t="n">
        <v>889.13</v>
      </c>
    </row>
    <row r="6903">
      <c r="A6903" s="3" t="inlineStr">
        <is>
          <t>Heron Fields (Pty) Ltd</t>
        </is>
      </c>
      <c r="B6903" s="4" t="n">
        <v>45473</v>
      </c>
      <c r="C6903" s="3" t="inlineStr">
        <is>
          <t>Assets</t>
        </is>
      </c>
      <c r="D6903" s="3" t="inlineStr">
        <is>
          <t>8440/000</t>
        </is>
      </c>
      <c r="E6903" s="3" t="inlineStr">
        <is>
          <t>Momentum Investors Account RU502229930</t>
        </is>
      </c>
      <c r="F6903" s="3" t="n">
        <v>-391109.27</v>
      </c>
      <c r="G6903" s="3" t="n">
        <v>-232683.22</v>
      </c>
    </row>
    <row r="6904">
      <c r="A6904" s="3" t="inlineStr">
        <is>
          <t>Heron Fields (Pty) Ltd</t>
        </is>
      </c>
      <c r="B6904" s="4" t="n">
        <v>45473</v>
      </c>
      <c r="C6904" s="3" t="inlineStr">
        <is>
          <t>Assets</t>
        </is>
      </c>
      <c r="D6904" s="3" t="inlineStr">
        <is>
          <t>8450/000</t>
        </is>
      </c>
      <c r="E6904" s="3" t="inlineStr">
        <is>
          <t>ABSA Current Acc : 4109071013</t>
        </is>
      </c>
      <c r="F6904" s="3" t="n">
        <v>-36386.68</v>
      </c>
      <c r="G6904" s="3" t="n">
        <v>185339.08</v>
      </c>
    </row>
    <row r="6905">
      <c r="A6905" s="3" t="inlineStr">
        <is>
          <t>Heron Fields (Pty) Ltd</t>
        </is>
      </c>
      <c r="B6905" s="4" t="n">
        <v>45473</v>
      </c>
      <c r="C6905" s="3" t="inlineStr">
        <is>
          <t>Assets</t>
        </is>
      </c>
      <c r="D6905" s="3" t="inlineStr">
        <is>
          <t>8500/000</t>
        </is>
      </c>
      <c r="E6905" s="3" t="inlineStr">
        <is>
          <t>Laas and Scholtz - Funds in transit</t>
        </is>
      </c>
      <c r="F6905" s="3" t="n">
        <v>-1500000</v>
      </c>
      <c r="G6905" s="3" t="n">
        <v>-1500000</v>
      </c>
    </row>
    <row r="6906">
      <c r="A6906" s="3" t="inlineStr">
        <is>
          <t>Cape Projects Construction (Pty) Ltd</t>
        </is>
      </c>
      <c r="B6906" s="4" t="n">
        <v>45473</v>
      </c>
      <c r="C6906" s="3" t="inlineStr">
        <is>
          <t>Liabilities</t>
        </is>
      </c>
      <c r="D6906" s="3" t="inlineStr">
        <is>
          <t>860</t>
        </is>
      </c>
      <c r="E6906" s="3" t="inlineStr">
        <is>
          <t>Rounding</t>
        </is>
      </c>
      <c r="F6906" s="3" t="n">
        <v>0.07000000000000001</v>
      </c>
      <c r="G6906" s="3" t="n">
        <v>-13.28</v>
      </c>
    </row>
    <row r="6907">
      <c r="A6907" s="3" t="inlineStr">
        <is>
          <t>Heron Fields (Pty) Ltd</t>
        </is>
      </c>
      <c r="B6907" s="4" t="n">
        <v>45473</v>
      </c>
      <c r="C6907" s="3" t="inlineStr">
        <is>
          <t>Liabilities</t>
        </is>
      </c>
      <c r="D6907" s="3" t="inlineStr">
        <is>
          <t>860</t>
        </is>
      </c>
      <c r="E6907" s="3" t="inlineStr">
        <is>
          <t>Rounding</t>
        </is>
      </c>
      <c r="F6907" s="3" t="n">
        <v>0.04</v>
      </c>
      <c r="G6907" s="3" t="n">
        <v>0.11</v>
      </c>
    </row>
    <row r="6908">
      <c r="A6908" s="3" t="inlineStr">
        <is>
          <t>Heron View (Pty) Ltd</t>
        </is>
      </c>
      <c r="B6908" s="4" t="n">
        <v>45473</v>
      </c>
      <c r="C6908" s="3" t="inlineStr">
        <is>
          <t>Liabilities</t>
        </is>
      </c>
      <c r="D6908" s="3" t="inlineStr">
        <is>
          <t>860</t>
        </is>
      </c>
      <c r="E6908" s="3" t="inlineStr">
        <is>
          <t>Rounding</t>
        </is>
      </c>
      <c r="F6908" s="3" t="n">
        <v>0.01</v>
      </c>
      <c r="G6908" s="3" t="n">
        <v>0.02</v>
      </c>
    </row>
    <row r="6909">
      <c r="A6909" s="3" t="inlineStr">
        <is>
          <t>Cape Projects Construction (Pty) Ltd</t>
        </is>
      </c>
      <c r="B6909" s="4" t="n">
        <v>45473</v>
      </c>
      <c r="C6909" s="3" t="inlineStr">
        <is>
          <t>Liabilities</t>
        </is>
      </c>
      <c r="D6909" s="3" t="inlineStr">
        <is>
          <t>9000/000</t>
        </is>
      </c>
      <c r="E6909" s="3" t="inlineStr">
        <is>
          <t>Supplier Control Account</t>
        </is>
      </c>
      <c r="F6909" s="3" t="n">
        <v>2323928.27</v>
      </c>
      <c r="G6909" s="3" t="n">
        <v>-2271577.4</v>
      </c>
    </row>
    <row r="6910">
      <c r="A6910" s="3" t="inlineStr">
        <is>
          <t>Heron Fields (Pty) Ltd</t>
        </is>
      </c>
      <c r="B6910" s="4" t="n">
        <v>45473</v>
      </c>
      <c r="C6910" s="3" t="inlineStr">
        <is>
          <t>Liabilities</t>
        </is>
      </c>
      <c r="D6910" s="3" t="inlineStr">
        <is>
          <t>9000/000</t>
        </is>
      </c>
      <c r="E6910" s="3" t="inlineStr">
        <is>
          <t>Supplier Control Account</t>
        </is>
      </c>
      <c r="F6910" s="3" t="n">
        <v>-28682.19</v>
      </c>
      <c r="G6910" s="3" t="n">
        <v>-151456547.17</v>
      </c>
    </row>
    <row r="6911">
      <c r="A6911" s="3" t="inlineStr">
        <is>
          <t>Heron View (Pty) Ltd</t>
        </is>
      </c>
      <c r="B6911" s="4" t="n">
        <v>45473</v>
      </c>
      <c r="C6911" s="3" t="inlineStr">
        <is>
          <t>Liabilities</t>
        </is>
      </c>
      <c r="D6911" s="3" t="inlineStr">
        <is>
          <t>9000/000</t>
        </is>
      </c>
      <c r="E6911" s="3" t="inlineStr">
        <is>
          <t>Supplier Control Account</t>
        </is>
      </c>
      <c r="F6911" s="3" t="n">
        <v>9567339.83</v>
      </c>
      <c r="G6911" s="3" t="n">
        <v>1797655.36</v>
      </c>
    </row>
    <row r="6912">
      <c r="A6912" s="3" t="inlineStr">
        <is>
          <t>Cape Projects Construction (Pty) Ltd</t>
        </is>
      </c>
      <c r="B6912" s="4" t="n">
        <v>45473</v>
      </c>
      <c r="C6912" s="3" t="inlineStr">
        <is>
          <t>Liabilities</t>
        </is>
      </c>
      <c r="D6912" s="3" t="inlineStr">
        <is>
          <t>9200/000</t>
        </is>
      </c>
      <c r="E6912" s="3" t="inlineStr">
        <is>
          <t>Sundry Suppliers</t>
        </is>
      </c>
      <c r="F6912" s="3" t="n">
        <v>0</v>
      </c>
      <c r="G6912" s="3" t="n">
        <v>-2920.29</v>
      </c>
    </row>
    <row r="6913">
      <c r="A6913" s="3" t="inlineStr">
        <is>
          <t>Heron Fields (Pty) Ltd</t>
        </is>
      </c>
      <c r="B6913" s="4" t="n">
        <v>45473</v>
      </c>
      <c r="C6913" s="3" t="inlineStr">
        <is>
          <t>Liabilities</t>
        </is>
      </c>
      <c r="D6913" s="3" t="inlineStr">
        <is>
          <t>9200/000</t>
        </is>
      </c>
      <c r="E6913" s="3" t="inlineStr">
        <is>
          <t>Sundry Suppliers</t>
        </is>
      </c>
      <c r="F6913" s="3" t="n">
        <v>-9614898.26</v>
      </c>
      <c r="G6913" s="3" t="n">
        <v>-11725019.41</v>
      </c>
    </row>
    <row r="6914">
      <c r="A6914" s="3" t="inlineStr">
        <is>
          <t>Cape Projects Construction (Pty) Ltd</t>
        </is>
      </c>
      <c r="B6914" s="4" t="n">
        <v>45473</v>
      </c>
      <c r="C6914" s="3" t="inlineStr">
        <is>
          <t>Liabilities</t>
        </is>
      </c>
      <c r="D6914" s="3" t="inlineStr">
        <is>
          <t>9250/010</t>
        </is>
      </c>
      <c r="E6914" s="3" t="inlineStr">
        <is>
          <t>SALARY CONTROL</t>
        </is>
      </c>
      <c r="F6914" s="3" t="n">
        <v>365968.13</v>
      </c>
      <c r="G6914" s="3" t="n">
        <v>365968.13</v>
      </c>
    </row>
    <row r="6915">
      <c r="A6915" s="3" t="inlineStr">
        <is>
          <t>Cape Projects Construction (Pty) Ltd</t>
        </is>
      </c>
      <c r="B6915" s="4" t="n">
        <v>45473</v>
      </c>
      <c r="C6915" s="3" t="inlineStr">
        <is>
          <t>Liabilities</t>
        </is>
      </c>
      <c r="D6915" s="3" t="inlineStr">
        <is>
          <t>9250/020</t>
        </is>
      </c>
      <c r="E6915" s="3" t="inlineStr">
        <is>
          <t>PAYE, UIF AND SDL CONTROL</t>
        </is>
      </c>
      <c r="F6915" s="3" t="n">
        <v>98440.89999999999</v>
      </c>
      <c r="G6915" s="3" t="n">
        <v>11181.87</v>
      </c>
    </row>
    <row r="6916">
      <c r="A6916" s="3" t="inlineStr">
        <is>
          <t>Cape Projects Construction (Pty) Ltd</t>
        </is>
      </c>
      <c r="B6916" s="4" t="n">
        <v>45473</v>
      </c>
      <c r="C6916" s="3" t="inlineStr">
        <is>
          <t>Liabilities</t>
        </is>
      </c>
      <c r="D6916" s="3" t="inlineStr">
        <is>
          <t>9250/030</t>
        </is>
      </c>
      <c r="E6916" s="3" t="inlineStr">
        <is>
          <t>BIBC CONTROL</t>
        </is>
      </c>
      <c r="F6916" s="3" t="n">
        <v>0</v>
      </c>
      <c r="G6916" s="3" t="n">
        <v>-46257.05</v>
      </c>
    </row>
    <row r="6917">
      <c r="A6917" s="3" t="inlineStr">
        <is>
          <t>Cape Projects Construction (Pty) Ltd</t>
        </is>
      </c>
      <c r="B6917" s="4" t="n">
        <v>45473</v>
      </c>
      <c r="C6917" s="3" t="inlineStr">
        <is>
          <t>Liabilities</t>
        </is>
      </c>
      <c r="D6917" s="3" t="inlineStr">
        <is>
          <t>9350/000</t>
        </is>
      </c>
      <c r="E6917" s="3" t="inlineStr">
        <is>
          <t>Dividends Payable</t>
        </is>
      </c>
      <c r="F6917" s="3" t="n">
        <v>0</v>
      </c>
      <c r="G6917" s="3" t="n">
        <v>130000</v>
      </c>
    </row>
    <row r="6918">
      <c r="A6918" s="3" t="inlineStr">
        <is>
          <t>Cape Projects Construction (Pty) Ltd</t>
        </is>
      </c>
      <c r="B6918" s="4" t="n">
        <v>45473</v>
      </c>
      <c r="C6918" s="3" t="inlineStr">
        <is>
          <t>Liabilities</t>
        </is>
      </c>
      <c r="D6918" s="3" t="inlineStr">
        <is>
          <t>9500/000</t>
        </is>
      </c>
      <c r="E6918" s="3" t="inlineStr">
        <is>
          <t>VAT Control Account</t>
        </is>
      </c>
      <c r="F6918" s="3" t="n">
        <v>-16599.14</v>
      </c>
      <c r="G6918" s="3" t="n">
        <v>131601</v>
      </c>
    </row>
    <row r="6919">
      <c r="A6919" s="3" t="inlineStr">
        <is>
          <t>Heron Fields (Pty) Ltd</t>
        </is>
      </c>
      <c r="B6919" s="4" t="n">
        <v>45473</v>
      </c>
      <c r="C6919" s="3" t="inlineStr">
        <is>
          <t>Liabilities</t>
        </is>
      </c>
      <c r="D6919" s="3" t="inlineStr">
        <is>
          <t>9500/000</t>
        </is>
      </c>
      <c r="E6919" s="3" t="inlineStr">
        <is>
          <t>Vat / Tax Control Account</t>
        </is>
      </c>
      <c r="F6919" s="3" t="n">
        <v>-143199.4</v>
      </c>
      <c r="G6919" s="3" t="n">
        <v>-5742211.05</v>
      </c>
    </row>
    <row r="6920">
      <c r="A6920" s="3" t="inlineStr">
        <is>
          <t>Heron View (Pty) Ltd</t>
        </is>
      </c>
      <c r="B6920" s="4" t="n">
        <v>45473</v>
      </c>
      <c r="C6920" s="3" t="inlineStr">
        <is>
          <t>Liabilities</t>
        </is>
      </c>
      <c r="D6920" s="3" t="inlineStr">
        <is>
          <t>9500/000</t>
        </is>
      </c>
      <c r="E6920" s="3" t="inlineStr">
        <is>
          <t>Vat / Tax Control Account</t>
        </is>
      </c>
      <c r="F6920" s="3" t="n">
        <v>-265344.77</v>
      </c>
      <c r="G6920" s="3" t="n">
        <v>6388539.74</v>
      </c>
    </row>
    <row r="6921">
      <c r="A6921" s="3" t="inlineStr">
        <is>
          <t>Cape Projects Construction (Pty) Ltd</t>
        </is>
      </c>
      <c r="B6921" s="4" t="n">
        <v>45473</v>
      </c>
      <c r="C6921" s="3" t="inlineStr">
        <is>
          <t>Liabilities</t>
        </is>
      </c>
      <c r="D6921" s="3" t="inlineStr">
        <is>
          <t>9510/000</t>
        </is>
      </c>
      <c r="E6921" s="3" t="inlineStr">
        <is>
          <t>Tax Provision Account</t>
        </is>
      </c>
      <c r="F6921" s="3" t="n">
        <v>0</v>
      </c>
      <c r="G6921" s="3" t="n">
        <v>-1869.8</v>
      </c>
    </row>
    <row r="6922">
      <c r="A6922" s="3" t="inlineStr">
        <is>
          <t>Heron Fields (Pty) Ltd</t>
        </is>
      </c>
      <c r="B6922" s="4" t="n">
        <v>45473</v>
      </c>
      <c r="C6922" s="3" t="inlineStr">
        <is>
          <t>Liabilities</t>
        </is>
      </c>
      <c r="D6922" s="3" t="inlineStr">
        <is>
          <t>9520/000</t>
        </is>
      </c>
      <c r="E6922" s="3" t="inlineStr">
        <is>
          <t>Income Tax Payable</t>
        </is>
      </c>
      <c r="F6922" s="3" t="n">
        <v>0</v>
      </c>
      <c r="G6922" s="3" t="n">
        <v>59039.93</v>
      </c>
    </row>
    <row r="6923">
      <c r="A6923" s="3" t="inlineStr">
        <is>
          <t>Heron View (Pty) Ltd</t>
        </is>
      </c>
      <c r="B6923" s="4" t="n">
        <v>45473</v>
      </c>
      <c r="C6923" s="3" t="inlineStr">
        <is>
          <t>Liabilities</t>
        </is>
      </c>
      <c r="D6923" s="3" t="inlineStr">
        <is>
          <t>9899/C102</t>
        </is>
      </c>
      <c r="E6923" s="3" t="inlineStr">
        <is>
          <t>Sales - Unit Reg Control C102</t>
        </is>
      </c>
      <c r="F6923" s="3" t="n">
        <v>0</v>
      </c>
      <c r="G6923" s="3" t="n">
        <v>-0.4</v>
      </c>
    </row>
    <row r="6924">
      <c r="A6924" s="3" t="inlineStr">
        <is>
          <t>Heron View (Pty) Ltd</t>
        </is>
      </c>
      <c r="B6924" s="4" t="n">
        <v>45473</v>
      </c>
      <c r="C6924" s="3" t="inlineStr">
        <is>
          <t>Liabilities</t>
        </is>
      </c>
      <c r="D6924" s="3" t="inlineStr">
        <is>
          <t>9899/D203</t>
        </is>
      </c>
      <c r="E6924" s="3" t="inlineStr">
        <is>
          <t>Sales - Unit Reg Control D203</t>
        </is>
      </c>
      <c r="F6924" s="3" t="n">
        <v>0</v>
      </c>
      <c r="G6924" s="3" t="n">
        <v>1326506.85</v>
      </c>
    </row>
    <row r="6925">
      <c r="A6925" s="3" t="inlineStr">
        <is>
          <t>Cape Projects Construction (Pty) Ltd</t>
        </is>
      </c>
      <c r="B6925" s="4" t="n">
        <v>45473</v>
      </c>
      <c r="C6925" s="3" t="inlineStr">
        <is>
          <t>Liabilities</t>
        </is>
      </c>
      <c r="D6925" s="3" t="inlineStr">
        <is>
          <t>B/S</t>
        </is>
      </c>
      <c r="E6925" s="3" t="inlineStr">
        <is>
          <t>Taxation Payable</t>
        </is>
      </c>
      <c r="F6925" s="3" t="n">
        <v>0</v>
      </c>
      <c r="G6925" s="3" t="n">
        <v>393799.61</v>
      </c>
    </row>
    <row r="6926">
      <c r="A6926" s="3" t="inlineStr">
        <is>
          <t>Cape Projects Construction (Pty) Ltd</t>
        </is>
      </c>
      <c r="B6926" s="4" t="n">
        <v>45473</v>
      </c>
      <c r="C6926" s="3" t="inlineStr">
        <is>
          <t>Liabilities</t>
        </is>
      </c>
      <c r="D6926" s="3" t="inlineStr">
        <is>
          <t>TEMP/ACC</t>
        </is>
      </c>
      <c r="E6926" s="3" t="inlineStr">
        <is>
          <t>Conversion Account</t>
        </is>
      </c>
      <c r="F6926" s="3" t="n">
        <v>0</v>
      </c>
      <c r="G6926" s="3" t="n">
        <v>-254.99</v>
      </c>
    </row>
    <row r="6927">
      <c r="A6927" s="3" t="inlineStr">
        <is>
          <t>Quinate Consulting (Pty) Ltd</t>
        </is>
      </c>
      <c r="B6927" s="4" t="n">
        <v>44561</v>
      </c>
      <c r="C6927" s="3" t="inlineStr">
        <is>
          <t>Revenue</t>
        </is>
      </c>
      <c r="D6927" s="3" t="inlineStr">
        <is>
          <t>1000/011</t>
        </is>
      </c>
      <c r="E6927" s="3" t="inlineStr">
        <is>
          <t>Rent Received - Soho Unit 23</t>
        </is>
      </c>
      <c r="F6927" s="3" t="n">
        <v>0</v>
      </c>
      <c r="G6927" s="3" t="n">
        <v>-110869.57</v>
      </c>
    </row>
    <row r="6928">
      <c r="A6928" s="3" t="inlineStr">
        <is>
          <t>Quinate Consulting (Pty) Ltd</t>
        </is>
      </c>
      <c r="B6928" s="4" t="n">
        <v>44561</v>
      </c>
      <c r="C6928" s="3" t="inlineStr">
        <is>
          <t>Revenue</t>
        </is>
      </c>
      <c r="D6928" s="3" t="inlineStr">
        <is>
          <t>1000/012</t>
        </is>
      </c>
      <c r="E6928" s="3" t="inlineStr">
        <is>
          <t>Rent Received - Soho Unit 24</t>
        </is>
      </c>
      <c r="F6928" s="3" t="n">
        <v>-13500</v>
      </c>
      <c r="G6928" s="3" t="n">
        <v>-133239.13</v>
      </c>
    </row>
    <row r="6929">
      <c r="A6929" s="3" t="inlineStr">
        <is>
          <t>Quinate Consulting (Pty) Ltd</t>
        </is>
      </c>
      <c r="B6929" s="4" t="n">
        <v>44561</v>
      </c>
      <c r="C6929" s="3" t="inlineStr">
        <is>
          <t>Revenue</t>
        </is>
      </c>
      <c r="D6929" s="3" t="inlineStr">
        <is>
          <t>1000/013</t>
        </is>
      </c>
      <c r="E6929" s="3" t="inlineStr">
        <is>
          <t>Rent Recieved - Soho Unit 20</t>
        </is>
      </c>
      <c r="F6929" s="3" t="n">
        <v>-12500</v>
      </c>
      <c r="G6929" s="3" t="n">
        <v>-123369.57</v>
      </c>
    </row>
    <row r="6930">
      <c r="A6930" s="3" t="inlineStr">
        <is>
          <t>Quinate Consulting (Pty) Ltd</t>
        </is>
      </c>
      <c r="B6930" s="4" t="n">
        <v>44561</v>
      </c>
      <c r="C6930" s="3" t="inlineStr">
        <is>
          <t>Revenue</t>
        </is>
      </c>
      <c r="D6930" s="3" t="inlineStr">
        <is>
          <t>1000/014</t>
        </is>
      </c>
      <c r="E6930" s="3" t="inlineStr">
        <is>
          <t>Rent Received - CT Office</t>
        </is>
      </c>
      <c r="F6930" s="3" t="n">
        <v>0</v>
      </c>
      <c r="G6930" s="3" t="n">
        <v>-28451.16</v>
      </c>
    </row>
    <row r="6931">
      <c r="A6931" s="3" t="inlineStr">
        <is>
          <t>Quinate Consulting (Pty) Ltd</t>
        </is>
      </c>
      <c r="B6931" s="4" t="n">
        <v>44561</v>
      </c>
      <c r="C6931" s="3" t="inlineStr">
        <is>
          <t>Revenue</t>
        </is>
      </c>
      <c r="D6931" s="3" t="inlineStr">
        <is>
          <t>1000/015</t>
        </is>
      </c>
      <c r="E6931" s="3" t="inlineStr">
        <is>
          <t>Rent Received - Southwark Unit 1</t>
        </is>
      </c>
      <c r="F6931" s="3" t="n">
        <v>-10000</v>
      </c>
      <c r="G6931" s="3" t="n">
        <v>-98695.64999999999</v>
      </c>
    </row>
    <row r="6932">
      <c r="A6932" s="3" t="inlineStr">
        <is>
          <t>Quinate Consulting (Pty) Ltd</t>
        </is>
      </c>
      <c r="B6932" s="4" t="n">
        <v>44561</v>
      </c>
      <c r="C6932" s="3" t="inlineStr">
        <is>
          <t>Revenue</t>
        </is>
      </c>
      <c r="D6932" s="3" t="inlineStr">
        <is>
          <t>1000/016</t>
        </is>
      </c>
      <c r="E6932" s="3" t="inlineStr">
        <is>
          <t>Rent Recieved - Southwark Unit 21</t>
        </is>
      </c>
      <c r="F6932" s="3" t="n">
        <v>-10000</v>
      </c>
      <c r="G6932" s="3" t="n">
        <v>-98695.64999999999</v>
      </c>
    </row>
    <row r="6933">
      <c r="A6933" s="3" t="inlineStr">
        <is>
          <t>Opportunity Global Sales (PTY) LTD</t>
        </is>
      </c>
      <c r="B6933" s="4" t="n">
        <v>44561</v>
      </c>
      <c r="C6933" s="3" t="inlineStr">
        <is>
          <t>Revenue</t>
        </is>
      </c>
      <c r="D6933" s="3" t="inlineStr">
        <is>
          <t>1000/020</t>
        </is>
      </c>
      <c r="E6933" s="3" t="inlineStr">
        <is>
          <t>Sales - Comm on Southwark Project</t>
        </is>
      </c>
      <c r="F6933" s="3" t="n">
        <v>0</v>
      </c>
      <c r="G6933" s="3" t="n">
        <v>-81686.96000000001</v>
      </c>
    </row>
    <row r="6934">
      <c r="A6934" s="3" t="inlineStr">
        <is>
          <t>Opportunity Global Sales (PTY) LTD</t>
        </is>
      </c>
      <c r="B6934" s="4" t="n">
        <v>44561</v>
      </c>
      <c r="C6934" s="3" t="inlineStr">
        <is>
          <t>Revenue</t>
        </is>
      </c>
      <c r="D6934" s="3" t="inlineStr">
        <is>
          <t>1000/030</t>
        </is>
      </c>
      <c r="E6934" s="3" t="inlineStr">
        <is>
          <t>Sales - Comm on Heron View Land Purchase</t>
        </is>
      </c>
      <c r="F6934" s="3" t="n">
        <v>0</v>
      </c>
      <c r="G6934" s="3" t="n">
        <v>-197217.39</v>
      </c>
    </row>
    <row r="6935">
      <c r="A6935" s="3" t="inlineStr">
        <is>
          <t>Quinate Consulting (Pty) Ltd</t>
        </is>
      </c>
      <c r="B6935" s="4" t="n">
        <v>44561</v>
      </c>
      <c r="C6935" s="3" t="inlineStr">
        <is>
          <t>Revenue</t>
        </is>
      </c>
      <c r="D6935" s="3" t="inlineStr">
        <is>
          <t>1000/040</t>
        </is>
      </c>
      <c r="E6935" s="3" t="inlineStr">
        <is>
          <t>Fees - Admin</t>
        </is>
      </c>
      <c r="F6935" s="3" t="n">
        <v>0</v>
      </c>
      <c r="G6935" s="3" t="n">
        <v>-500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Revenue</t>
        </is>
      </c>
      <c r="D6936" s="3" t="inlineStr">
        <is>
          <t>1000/100</t>
        </is>
      </c>
      <c r="E6936" s="3" t="inlineStr">
        <is>
          <t>Sales - Comm on External Sales</t>
        </is>
      </c>
      <c r="F6936" s="3" t="n">
        <v>0</v>
      </c>
      <c r="G6936" s="3" t="n">
        <v>-209287.5</v>
      </c>
    </row>
    <row r="6937">
      <c r="A6937" s="3" t="inlineStr">
        <is>
          <t>Noble Shield (Pty) Ltd ta Go Letting</t>
        </is>
      </c>
      <c r="B6937" s="4" t="n">
        <v>44561</v>
      </c>
      <c r="C6937" s="3" t="inlineStr">
        <is>
          <t>Revenue</t>
        </is>
      </c>
      <c r="D6937" s="3" t="inlineStr">
        <is>
          <t>1000/100</t>
        </is>
      </c>
      <c r="E6937" s="3" t="inlineStr">
        <is>
          <t>Sales - Payprop 328 - Michelle</t>
        </is>
      </c>
      <c r="F6937" s="3" t="n">
        <v>-80304.78999999999</v>
      </c>
      <c r="G6937" s="3" t="n">
        <v>-301056.55</v>
      </c>
    </row>
    <row r="6938">
      <c r="A6938" s="3" t="inlineStr">
        <is>
          <t>Opportunity Global Sales (PTY) LTD</t>
        </is>
      </c>
      <c r="B6938" s="4" t="n">
        <v>44561</v>
      </c>
      <c r="C6938" s="3" t="inlineStr">
        <is>
          <t>Revenue</t>
        </is>
      </c>
      <c r="D6938" s="3" t="inlineStr">
        <is>
          <t>1000/120</t>
        </is>
      </c>
      <c r="E6938" s="3" t="inlineStr">
        <is>
          <t>Sales - Admin Fees on Rental Units</t>
        </is>
      </c>
      <c r="F6938" s="3" t="n">
        <v>-434.78</v>
      </c>
      <c r="G6938" s="3" t="n">
        <v>-26521.77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Revenue</t>
        </is>
      </c>
      <c r="D6939" s="3" t="inlineStr">
        <is>
          <t>1000/150</t>
        </is>
      </c>
      <c r="E6939" s="3" t="inlineStr">
        <is>
          <t>Sales - Comm on External Rental</t>
        </is>
      </c>
      <c r="F6939" s="3" t="n">
        <v>-14217.39</v>
      </c>
      <c r="G6939" s="3" t="n">
        <v>-206299.47</v>
      </c>
    </row>
    <row r="6940">
      <c r="A6940" s="3" t="inlineStr">
        <is>
          <t>Opportunity Global Investment (PTY) LTD</t>
        </is>
      </c>
      <c r="B6940" s="4" t="n">
        <v>44561</v>
      </c>
      <c r="C6940" s="3" t="inlineStr">
        <is>
          <t>Revenue</t>
        </is>
      </c>
      <c r="D6940" s="3" t="inlineStr">
        <is>
          <t>1000/220</t>
        </is>
      </c>
      <c r="E6940" s="3" t="inlineStr">
        <is>
          <t>Sales - Investor Raising Fee</t>
        </is>
      </c>
      <c r="F6940" s="3" t="n">
        <v>0</v>
      </c>
      <c r="G6940" s="3" t="n">
        <v>-579853.86</v>
      </c>
    </row>
    <row r="6941">
      <c r="A6941" s="3" t="inlineStr">
        <is>
          <t>Opportunity Global Investment (PTY) LTD</t>
        </is>
      </c>
      <c r="B6941" s="4" t="n">
        <v>44561</v>
      </c>
      <c r="C6941" s="3" t="inlineStr">
        <is>
          <t>Revenue</t>
        </is>
      </c>
      <c r="D6941" s="3" t="inlineStr">
        <is>
          <t>1000/300</t>
        </is>
      </c>
      <c r="E6941" s="3" t="inlineStr">
        <is>
          <t>Sales - Investor Management - Endulini</t>
        </is>
      </c>
      <c r="F6941" s="3" t="n">
        <v>0</v>
      </c>
      <c r="G6941" s="3" t="n">
        <v>-500969.35</v>
      </c>
    </row>
    <row r="6942">
      <c r="A6942" s="3" t="inlineStr">
        <is>
          <t>Trademark Holdings (Pty) Ltd</t>
        </is>
      </c>
      <c r="B6942" s="4" t="n">
        <v>44561</v>
      </c>
      <c r="C6942" s="3" t="inlineStr">
        <is>
          <t>Revenue</t>
        </is>
      </c>
      <c r="D6942" s="3" t="inlineStr">
        <is>
          <t>1000/300</t>
        </is>
      </c>
      <c r="E6942" s="3" t="inlineStr">
        <is>
          <t>Sales - Payprop - Lara</t>
        </is>
      </c>
      <c r="F6942" s="3" t="n">
        <v>-93087.98</v>
      </c>
      <c r="G6942" s="3" t="n">
        <v>-369285.26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Revenue</t>
        </is>
      </c>
      <c r="D6943" s="3" t="inlineStr">
        <is>
          <t>1000/350</t>
        </is>
      </c>
      <c r="E6943" s="3" t="inlineStr">
        <is>
          <t>Sales - Investor Management - Heron Fields</t>
        </is>
      </c>
      <c r="F6943" s="3" t="n">
        <v>-257612.85</v>
      </c>
      <c r="G6943" s="3" t="n">
        <v>-1812717.84</v>
      </c>
    </row>
    <row r="6944">
      <c r="A6944" s="3" t="inlineStr">
        <is>
          <t>Opportunity Global Sales (PTY) LTD</t>
        </is>
      </c>
      <c r="B6944" s="4" t="n">
        <v>44561</v>
      </c>
      <c r="C6944" s="3" t="inlineStr">
        <is>
          <t>Revenue</t>
        </is>
      </c>
      <c r="D6944" s="3" t="inlineStr">
        <is>
          <t>1000/900</t>
        </is>
      </c>
      <c r="E6944" s="3" t="inlineStr">
        <is>
          <t>Sales - Comm on Rental Units</t>
        </is>
      </c>
      <c r="F6944" s="3" t="n">
        <v>0</v>
      </c>
      <c r="G6944" s="3" t="n">
        <v>-43346.97</v>
      </c>
    </row>
    <row r="6945">
      <c r="A6945" s="3" t="inlineStr">
        <is>
          <t>Quinate Consulting (Pty) Ltd</t>
        </is>
      </c>
      <c r="B6945" s="4" t="n">
        <v>44561</v>
      </c>
      <c r="C6945" s="3" t="inlineStr">
        <is>
          <t>Revenue</t>
        </is>
      </c>
      <c r="D6945" s="3" t="inlineStr">
        <is>
          <t>1001/100</t>
        </is>
      </c>
      <c r="E6945" s="3" t="inlineStr">
        <is>
          <t>Sales - Southwark Village Units</t>
        </is>
      </c>
      <c r="F6945" s="3" t="n">
        <v>0</v>
      </c>
      <c r="G6945" s="3" t="n">
        <v>-1303478.26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Revenue</t>
        </is>
      </c>
      <c r="D6946" s="3" t="inlineStr">
        <is>
          <t>1004/000</t>
        </is>
      </c>
      <c r="E6946" s="3" t="inlineStr">
        <is>
          <t>Interest received</t>
        </is>
      </c>
      <c r="F6946" s="3" t="n">
        <v>-278.59</v>
      </c>
      <c r="G6946" s="3" t="n">
        <v>-746.86</v>
      </c>
    </row>
    <row r="6947">
      <c r="A6947" s="3" t="inlineStr">
        <is>
          <t>Opportunity Management Holdings (PTY) LTD</t>
        </is>
      </c>
      <c r="B6947" s="4" t="n">
        <v>44561</v>
      </c>
      <c r="C6947" s="3" t="inlineStr">
        <is>
          <t>Revenue</t>
        </is>
      </c>
      <c r="D6947" s="3" t="inlineStr">
        <is>
          <t>1100/001</t>
        </is>
      </c>
      <c r="E6947" s="3" t="inlineStr">
        <is>
          <t>Salary Recharges</t>
        </is>
      </c>
      <c r="F6947" s="3" t="n">
        <v>-310060.32</v>
      </c>
      <c r="G6947" s="3" t="n">
        <v>-910563.97</v>
      </c>
    </row>
    <row r="6948">
      <c r="A6948" s="3" t="inlineStr">
        <is>
          <t>Endulini (Pty) Ltd</t>
        </is>
      </c>
      <c r="B6948" s="4" t="n">
        <v>44561</v>
      </c>
      <c r="C6948" s="3" t="inlineStr">
        <is>
          <t>Revenue</t>
        </is>
      </c>
      <c r="D6948" s="3" t="inlineStr">
        <is>
          <t>1100/100</t>
        </is>
      </c>
      <c r="E6948" s="3" t="inlineStr">
        <is>
          <t>Sales - Endulini - Exstras</t>
        </is>
      </c>
      <c r="F6948" s="3" t="n">
        <v>0</v>
      </c>
      <c r="G6948" s="3" t="n">
        <v>-31257</v>
      </c>
    </row>
    <row r="6949">
      <c r="A6949" s="3" t="inlineStr">
        <is>
          <t>Endulini (Pty) Ltd</t>
        </is>
      </c>
      <c r="B6949" s="4" t="n">
        <v>44561</v>
      </c>
      <c r="C6949" s="3" t="inlineStr">
        <is>
          <t>Revenue</t>
        </is>
      </c>
      <c r="D6949" s="3" t="inlineStr">
        <is>
          <t>1100/150</t>
        </is>
      </c>
      <c r="E6949" s="3" t="inlineStr">
        <is>
          <t>Sales - Endulini - Extras admin fee</t>
        </is>
      </c>
      <c r="F6949" s="3" t="n">
        <v>0</v>
      </c>
      <c r="G6949" s="3" t="n">
        <v>-3000</v>
      </c>
    </row>
    <row r="6950">
      <c r="A6950" s="3" t="inlineStr">
        <is>
          <t>Endulini (Pty) Ltd</t>
        </is>
      </c>
      <c r="B6950" s="4" t="n">
        <v>44561</v>
      </c>
      <c r="C6950" s="3" t="inlineStr">
        <is>
          <t>Revenue</t>
        </is>
      </c>
      <c r="D6950" s="3" t="inlineStr">
        <is>
          <t>1500/001</t>
        </is>
      </c>
      <c r="E6950" s="3" t="inlineStr">
        <is>
          <t>Revaluation of Land</t>
        </is>
      </c>
      <c r="F6950" s="3" t="n">
        <v>0</v>
      </c>
      <c r="G6950" s="3" t="n">
        <v>-6084085.78</v>
      </c>
    </row>
    <row r="6951">
      <c r="A6951" s="3" t="inlineStr">
        <is>
          <t>Quinate Consulting (Pty) Ltd</t>
        </is>
      </c>
      <c r="B6951" s="4" t="n">
        <v>44561</v>
      </c>
      <c r="C6951" s="3" t="inlineStr">
        <is>
          <t>Expenses</t>
        </is>
      </c>
      <c r="D6951" s="3" t="inlineStr">
        <is>
          <t>2000/010</t>
        </is>
      </c>
      <c r="E6951" s="3" t="inlineStr">
        <is>
          <t>COS - Professional Fees - South Wark</t>
        </is>
      </c>
      <c r="F6951" s="3" t="n">
        <v>0</v>
      </c>
      <c r="G6951" s="3" t="n">
        <v>20000</v>
      </c>
    </row>
    <row r="6952">
      <c r="A6952" s="3" t="inlineStr">
        <is>
          <t>Quinate Consulting (Pty) Ltd</t>
        </is>
      </c>
      <c r="B6952" s="4" t="n">
        <v>44561</v>
      </c>
      <c r="C6952" s="3" t="inlineStr">
        <is>
          <t>Expenses</t>
        </is>
      </c>
      <c r="D6952" s="3" t="inlineStr">
        <is>
          <t>2000/029</t>
        </is>
      </c>
      <c r="E6952" s="3" t="inlineStr">
        <is>
          <t>COS - Investment Southwark</t>
        </is>
      </c>
      <c r="F6952" s="3" t="n">
        <v>-288604.35</v>
      </c>
      <c r="G6952" s="3" t="n">
        <v>0</v>
      </c>
    </row>
    <row r="6953">
      <c r="A6953" s="3" t="inlineStr">
        <is>
          <t>Endulini (Pty) Ltd</t>
        </is>
      </c>
      <c r="B6953" s="4" t="n">
        <v>44561</v>
      </c>
      <c r="C6953" s="3" t="inlineStr">
        <is>
          <t>Expenses</t>
        </is>
      </c>
      <c r="D6953" s="3" t="inlineStr">
        <is>
          <t>2000/100</t>
        </is>
      </c>
      <c r="E6953" s="3" t="inlineStr">
        <is>
          <t>COS - Commission Endulini</t>
        </is>
      </c>
      <c r="F6953" s="3" t="n">
        <v>0</v>
      </c>
      <c r="G6953" s="3" t="n">
        <v>597087.25</v>
      </c>
    </row>
    <row r="6954">
      <c r="A6954" s="3" t="inlineStr">
        <is>
          <t>Noble Shield (Pty) Ltd ta Go Letting</t>
        </is>
      </c>
      <c r="B6954" s="4" t="n">
        <v>44561</v>
      </c>
      <c r="C6954" s="3" t="inlineStr">
        <is>
          <t>Expenses</t>
        </is>
      </c>
      <c r="D6954" s="3" t="inlineStr">
        <is>
          <t>2000/100</t>
        </is>
      </c>
      <c r="E6954" s="3" t="inlineStr">
        <is>
          <t>COS - Commission Paid</t>
        </is>
      </c>
      <c r="F6954" s="3" t="n">
        <v>14575.84</v>
      </c>
      <c r="G6954" s="3" t="n">
        <v>135117.16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2000/125</t>
        </is>
      </c>
      <c r="E6955" s="3" t="inlineStr">
        <is>
          <t>Commission Paid - Referal commission</t>
        </is>
      </c>
      <c r="F6955" s="3" t="n">
        <v>0</v>
      </c>
      <c r="G6955" s="3" t="n">
        <v>5000</v>
      </c>
    </row>
    <row r="6956">
      <c r="A6956" s="3" t="inlineStr">
        <is>
          <t>Opportunity Global Investment (PTY) LTD</t>
        </is>
      </c>
      <c r="B6956" s="4" t="n">
        <v>44561</v>
      </c>
      <c r="C6956" s="3" t="inlineStr">
        <is>
          <t>Expenses</t>
        </is>
      </c>
      <c r="D6956" s="3" t="inlineStr">
        <is>
          <t>2000/125</t>
        </is>
      </c>
      <c r="E6956" s="3" t="inlineStr">
        <is>
          <t>Referral commission - Endulini</t>
        </is>
      </c>
      <c r="F6956" s="3" t="n">
        <v>0</v>
      </c>
      <c r="G6956" s="3" t="n">
        <v>133472.92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2000/130</t>
        </is>
      </c>
      <c r="E6957" s="3" t="inlineStr">
        <is>
          <t>Referral commission - Heron Fields</t>
        </is>
      </c>
      <c r="F6957" s="3" t="n">
        <v>0</v>
      </c>
      <c r="G6957" s="3" t="n">
        <v>332192.35</v>
      </c>
    </row>
    <row r="6958">
      <c r="A6958" s="3" t="inlineStr">
        <is>
          <t>Opportunity Global Sales (PTY) LTD</t>
        </is>
      </c>
      <c r="B6958" s="4" t="n">
        <v>44561</v>
      </c>
      <c r="C6958" s="3" t="inlineStr">
        <is>
          <t>Expenses</t>
        </is>
      </c>
      <c r="D6958" s="3" t="inlineStr">
        <is>
          <t>2000/131</t>
        </is>
      </c>
      <c r="E6958" s="3" t="inlineStr">
        <is>
          <t>COS - Sales Comm Endulini - Anthony</t>
        </is>
      </c>
      <c r="F6958" s="3" t="n">
        <v>26919.97</v>
      </c>
      <c r="G6958" s="3" t="n">
        <v>101544.62</v>
      </c>
    </row>
    <row r="6959">
      <c r="A6959" s="3" t="inlineStr">
        <is>
          <t>Opportunity Global Sales (PTY) LTD</t>
        </is>
      </c>
      <c r="B6959" s="4" t="n">
        <v>44561</v>
      </c>
      <c r="C6959" s="3" t="inlineStr">
        <is>
          <t>Expenses</t>
        </is>
      </c>
      <c r="D6959" s="3" t="inlineStr">
        <is>
          <t>2000/132</t>
        </is>
      </c>
      <c r="E6959" s="3" t="inlineStr">
        <is>
          <t>COS - Sales Comm Endulini - Minette</t>
        </is>
      </c>
      <c r="F6959" s="3" t="n">
        <v>0</v>
      </c>
      <c r="G6959" s="3" t="n">
        <v>79673.60000000001</v>
      </c>
    </row>
    <row r="6960">
      <c r="A6960" s="3" t="inlineStr">
        <is>
          <t>Opportunity Global Sales (PTY) LTD</t>
        </is>
      </c>
      <c r="B6960" s="4" t="n">
        <v>44561</v>
      </c>
      <c r="C6960" s="3" t="inlineStr">
        <is>
          <t>Expenses</t>
        </is>
      </c>
      <c r="D6960" s="3" t="inlineStr">
        <is>
          <t>2000/133</t>
        </is>
      </c>
      <c r="E6960" s="3" t="inlineStr">
        <is>
          <t>COS - Sales Comm Endulini - External Agents</t>
        </is>
      </c>
      <c r="F6960" s="3" t="n">
        <v>0</v>
      </c>
      <c r="G6960" s="3" t="n">
        <v>9966.629999999999</v>
      </c>
    </row>
    <row r="6961">
      <c r="A6961" s="3" t="inlineStr">
        <is>
          <t>Opportunity Global Sales (PTY) LTD</t>
        </is>
      </c>
      <c r="B6961" s="4" t="n">
        <v>44561</v>
      </c>
      <c r="C6961" s="3" t="inlineStr">
        <is>
          <t>Expenses</t>
        </is>
      </c>
      <c r="D6961" s="3" t="inlineStr">
        <is>
          <t>2000/134</t>
        </is>
      </c>
      <c r="E6961" s="3" t="inlineStr">
        <is>
          <t>COS - Sales Comm External - Other</t>
        </is>
      </c>
      <c r="F6961" s="3" t="n">
        <v>0</v>
      </c>
      <c r="G6961" s="3" t="n">
        <v>53906.25</v>
      </c>
    </row>
    <row r="6962">
      <c r="A6962" s="3" t="inlineStr">
        <is>
          <t>Opportunity Global Sales (PTY) LTD</t>
        </is>
      </c>
      <c r="B6962" s="4" t="n">
        <v>44561</v>
      </c>
      <c r="C6962" s="3" t="inlineStr">
        <is>
          <t>Expenses</t>
        </is>
      </c>
      <c r="D6962" s="3" t="inlineStr">
        <is>
          <t>2000/135</t>
        </is>
      </c>
      <c r="E6962" s="3" t="inlineStr">
        <is>
          <t>COS - Sales Comm External - Minette</t>
        </is>
      </c>
      <c r="F6962" s="3" t="n">
        <v>0</v>
      </c>
      <c r="G6962" s="3" t="n">
        <v>104768.64</v>
      </c>
    </row>
    <row r="6963">
      <c r="A6963" s="3" t="inlineStr">
        <is>
          <t>Opportunity Global Sales (PTY) LTD</t>
        </is>
      </c>
      <c r="B6963" s="4" t="n">
        <v>44561</v>
      </c>
      <c r="C6963" s="3" t="inlineStr">
        <is>
          <t>Expenses</t>
        </is>
      </c>
      <c r="D6963" s="3" t="inlineStr">
        <is>
          <t>2000/137</t>
        </is>
      </c>
      <c r="E6963" s="3" t="inlineStr">
        <is>
          <t>COS - Rental Comm External - Minette</t>
        </is>
      </c>
      <c r="F6963" s="3" t="n">
        <v>15911</v>
      </c>
      <c r="G6963" s="3" t="n">
        <v>101007.43</v>
      </c>
    </row>
    <row r="6964">
      <c r="A6964" s="3" t="inlineStr">
        <is>
          <t>Opportunity Global Sales (PTY) LTD</t>
        </is>
      </c>
      <c r="B6964" s="4" t="n">
        <v>44561</v>
      </c>
      <c r="C6964" s="3" t="inlineStr">
        <is>
          <t>Expenses</t>
        </is>
      </c>
      <c r="D6964" s="3" t="inlineStr">
        <is>
          <t>2000/139</t>
        </is>
      </c>
      <c r="E6964" s="3" t="inlineStr">
        <is>
          <t>COS - Sales Comm Heron Fields - Minette</t>
        </is>
      </c>
      <c r="F6964" s="3" t="n">
        <v>30516.11</v>
      </c>
      <c r="G6964" s="3" t="n">
        <v>30516.11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2000/150</t>
        </is>
      </c>
      <c r="E6965" s="3" t="inlineStr">
        <is>
          <t>COS - Commission Paid Southwark Project</t>
        </is>
      </c>
      <c r="F6965" s="3" t="n">
        <v>0</v>
      </c>
      <c r="G6965" s="3" t="n">
        <v>4320.43</v>
      </c>
    </row>
    <row r="6966">
      <c r="A6966" s="3" t="inlineStr">
        <is>
          <t>Trademark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2000/300</t>
        </is>
      </c>
      <c r="E6966" s="3" t="inlineStr">
        <is>
          <t>COS - Commission Paid</t>
        </is>
      </c>
      <c r="F6966" s="3" t="n">
        <v>16649.56</v>
      </c>
      <c r="G6966" s="3" t="n">
        <v>120635.44</v>
      </c>
    </row>
    <row r="6967">
      <c r="A6967" s="3" t="inlineStr">
        <is>
          <t>Opportunity Global Sales (PTY) LTD</t>
        </is>
      </c>
      <c r="B6967" s="4" t="n">
        <v>44561</v>
      </c>
      <c r="C6967" s="3" t="inlineStr">
        <is>
          <t>Expenses</t>
        </is>
      </c>
      <c r="D6967" s="3" t="inlineStr">
        <is>
          <t>2000/700</t>
        </is>
      </c>
      <c r="E6967" s="3" t="inlineStr">
        <is>
          <t>Referral Fees - Projects</t>
        </is>
      </c>
      <c r="F6967" s="3" t="n">
        <v>0</v>
      </c>
      <c r="G6967" s="3" t="n">
        <v>10000</v>
      </c>
    </row>
    <row r="6968">
      <c r="A6968" s="3" t="inlineStr">
        <is>
          <t>Quinate Consulting (Pty) Ltd</t>
        </is>
      </c>
      <c r="B6968" s="4" t="n">
        <v>44561</v>
      </c>
      <c r="C6968" s="3" t="inlineStr">
        <is>
          <t>Expenses</t>
        </is>
      </c>
      <c r="D6968" s="3" t="inlineStr">
        <is>
          <t>2001/120</t>
        </is>
      </c>
      <c r="E6968" s="3" t="inlineStr">
        <is>
          <t>COS - Commission - South Wark</t>
        </is>
      </c>
      <c r="F6968" s="3" t="n">
        <v>0</v>
      </c>
      <c r="G6968" s="3" t="n">
        <v>78208.7</v>
      </c>
    </row>
    <row r="6969">
      <c r="A6969" s="3" t="inlineStr">
        <is>
          <t>Quinate Consulting (Pty) Ltd</t>
        </is>
      </c>
      <c r="B6969" s="4" t="n">
        <v>44561</v>
      </c>
      <c r="C6969" s="3" t="inlineStr">
        <is>
          <t>Expenses</t>
        </is>
      </c>
      <c r="D6969" s="3" t="inlineStr">
        <is>
          <t>2001/150</t>
        </is>
      </c>
      <c r="E6969" s="3" t="inlineStr">
        <is>
          <t>COS - Legal Fees - Bond</t>
        </is>
      </c>
      <c r="F6969" s="3" t="n">
        <v>0</v>
      </c>
      <c r="G6969" s="3" t="n">
        <v>19963</v>
      </c>
    </row>
    <row r="6970">
      <c r="A6970" s="3" t="inlineStr">
        <is>
          <t>Quinate Consulting (Pty) Ltd</t>
        </is>
      </c>
      <c r="B6970" s="4" t="n">
        <v>44561</v>
      </c>
      <c r="C6970" s="3" t="inlineStr">
        <is>
          <t>Expenses</t>
        </is>
      </c>
      <c r="D6970" s="3" t="inlineStr">
        <is>
          <t>2001/180</t>
        </is>
      </c>
      <c r="E6970" s="3" t="inlineStr">
        <is>
          <t>COS - Legal fees - Release fees</t>
        </is>
      </c>
      <c r="F6970" s="3" t="n">
        <v>0</v>
      </c>
      <c r="G6970" s="3" t="n">
        <v>2095</v>
      </c>
    </row>
    <row r="6971">
      <c r="A6971" s="3" t="inlineStr">
        <is>
          <t>Quinate Consulting (Pty) Ltd</t>
        </is>
      </c>
      <c r="B6971" s="4" t="n">
        <v>44561</v>
      </c>
      <c r="C6971" s="3" t="inlineStr">
        <is>
          <t>Expenses</t>
        </is>
      </c>
      <c r="D6971" s="3" t="inlineStr">
        <is>
          <t>2001/190</t>
        </is>
      </c>
      <c r="E6971" s="3" t="inlineStr">
        <is>
          <t>COS - Legal fees - Transfers</t>
        </is>
      </c>
      <c r="F6971" s="3" t="n">
        <v>0</v>
      </c>
      <c r="G6971" s="3" t="n">
        <v>20038</v>
      </c>
    </row>
    <row r="6972">
      <c r="A6972" s="3" t="inlineStr">
        <is>
          <t>Quinate Consulting (Pty) Ltd</t>
        </is>
      </c>
      <c r="B6972" s="4" t="n">
        <v>44561</v>
      </c>
      <c r="C6972" s="3" t="inlineStr">
        <is>
          <t>Expenses</t>
        </is>
      </c>
      <c r="D6972" s="3" t="inlineStr">
        <is>
          <t>2006/012</t>
        </is>
      </c>
      <c r="E6972" s="3" t="inlineStr">
        <is>
          <t>COS - Engineering Prof fees</t>
        </is>
      </c>
      <c r="F6972" s="3" t="n">
        <v>0</v>
      </c>
      <c r="G6972" s="3" t="n">
        <v>-39000</v>
      </c>
    </row>
    <row r="6973">
      <c r="A6973" s="3" t="inlineStr">
        <is>
          <t>Quinate Consulting (Pty) Ltd</t>
        </is>
      </c>
      <c r="B6973" s="4" t="n">
        <v>44561</v>
      </c>
      <c r="C6973" s="3" t="inlineStr">
        <is>
          <t>Expenses</t>
        </is>
      </c>
      <c r="D6973" s="3" t="inlineStr">
        <is>
          <t>2200/000</t>
        </is>
      </c>
      <c r="E6973" s="3" t="inlineStr">
        <is>
          <t>COS - C2M Certificate for transfer</t>
        </is>
      </c>
      <c r="F6973" s="3" t="n">
        <v>0</v>
      </c>
      <c r="G6973" s="3" t="n">
        <v>-2408.55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Revenue</t>
        </is>
      </c>
      <c r="D6974" s="3" t="inlineStr">
        <is>
          <t>2400/200</t>
        </is>
      </c>
      <c r="E6974" s="3" t="inlineStr">
        <is>
          <t>Recovery Acc - Electricity SH</t>
        </is>
      </c>
      <c r="F6974" s="3" t="n">
        <v>-19572.34</v>
      </c>
      <c r="G6974" s="3" t="n">
        <v>-200144.15</v>
      </c>
    </row>
    <row r="6975">
      <c r="A6975" s="3" t="inlineStr">
        <is>
          <t>Quinate Consulting (Pty) Ltd</t>
        </is>
      </c>
      <c r="B6975" s="4" t="n">
        <v>44561</v>
      </c>
      <c r="C6975" s="3" t="inlineStr">
        <is>
          <t>Revenue</t>
        </is>
      </c>
      <c r="D6975" s="3" t="inlineStr">
        <is>
          <t>2400/300</t>
        </is>
      </c>
      <c r="E6975" s="3" t="inlineStr">
        <is>
          <t>Recovery Account - Electricity SW</t>
        </is>
      </c>
      <c r="F6975" s="3" t="n">
        <v>-13866.42</v>
      </c>
      <c r="G6975" s="3" t="n">
        <v>-236632.85</v>
      </c>
    </row>
    <row r="6976">
      <c r="A6976" s="3" t="inlineStr">
        <is>
          <t>Quinate Consulting (Pty) Ltd</t>
        </is>
      </c>
      <c r="B6976" s="4" t="n">
        <v>44561</v>
      </c>
      <c r="C6976" s="3" t="inlineStr">
        <is>
          <t>Revenue</t>
        </is>
      </c>
      <c r="D6976" s="3" t="inlineStr">
        <is>
          <t>2400/400</t>
        </is>
      </c>
      <c r="E6976" s="3" t="inlineStr">
        <is>
          <t>Recovery - Heron Projects</t>
        </is>
      </c>
      <c r="F6976" s="3" t="n">
        <v>0</v>
      </c>
      <c r="G6976" s="3" t="n">
        <v>-265825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Revenue</t>
        </is>
      </c>
      <c r="D6977" s="3" t="inlineStr">
        <is>
          <t>2700/000</t>
        </is>
      </c>
      <c r="E6977" s="3" t="inlineStr">
        <is>
          <t>Discount Received for Cash</t>
        </is>
      </c>
      <c r="F6977" s="3" t="n">
        <v>0</v>
      </c>
      <c r="G6977" s="3" t="n">
        <v>-0.34</v>
      </c>
    </row>
    <row r="6978">
      <c r="A6978" s="3" t="inlineStr">
        <is>
          <t>Opportunity Management Holdings (PTY) LTD</t>
        </is>
      </c>
      <c r="B6978" s="4" t="n">
        <v>44561</v>
      </c>
      <c r="C6978" s="3" t="inlineStr">
        <is>
          <t>Revenue</t>
        </is>
      </c>
      <c r="D6978" s="3" t="inlineStr">
        <is>
          <t>2750/000</t>
        </is>
      </c>
      <c r="E6978" s="3" t="inlineStr">
        <is>
          <t>Interest Received</t>
        </is>
      </c>
      <c r="F6978" s="3" t="n">
        <v>0</v>
      </c>
      <c r="G6978" s="3" t="n">
        <v>-0.21</v>
      </c>
    </row>
    <row r="6979">
      <c r="A6979" s="3" t="inlineStr">
        <is>
          <t>Opportunity Global Investment (PTY) LTD</t>
        </is>
      </c>
      <c r="B6979" s="4" t="n">
        <v>44561</v>
      </c>
      <c r="C6979" s="3" t="inlineStr">
        <is>
          <t>Revenue</t>
        </is>
      </c>
      <c r="D6979" s="3" t="inlineStr">
        <is>
          <t>2750/000</t>
        </is>
      </c>
      <c r="E6979" s="3" t="inlineStr">
        <is>
          <t>Interest Received - Bank</t>
        </is>
      </c>
      <c r="F6979" s="3" t="n">
        <v>0</v>
      </c>
      <c r="G6979" s="3" t="n">
        <v>-1959.31</v>
      </c>
    </row>
    <row r="6980">
      <c r="A6980" s="3" t="inlineStr">
        <is>
          <t>Quinate Consulting (Pty) Ltd</t>
        </is>
      </c>
      <c r="B6980" s="4" t="n">
        <v>44561</v>
      </c>
      <c r="C6980" s="3" t="inlineStr">
        <is>
          <t>Revenue</t>
        </is>
      </c>
      <c r="D6980" s="3" t="inlineStr">
        <is>
          <t>2751/000</t>
        </is>
      </c>
      <c r="E6980" s="3" t="inlineStr">
        <is>
          <t>Interest Received - Bank</t>
        </is>
      </c>
      <c r="F6980" s="3" t="n">
        <v>0</v>
      </c>
      <c r="G6980" s="3" t="n">
        <v>-250.81</v>
      </c>
    </row>
    <row r="6981">
      <c r="A6981" s="3" t="inlineStr">
        <is>
          <t>Opportunity Global Investment (PTY) LTD</t>
        </is>
      </c>
      <c r="B6981" s="4" t="n">
        <v>44561</v>
      </c>
      <c r="C6981" s="3" t="inlineStr">
        <is>
          <t>Revenue</t>
        </is>
      </c>
      <c r="D6981" s="3" t="inlineStr">
        <is>
          <t>2753/000</t>
        </is>
      </c>
      <c r="E6981" s="3" t="inlineStr">
        <is>
          <t>Interest received - Momentum</t>
        </is>
      </c>
      <c r="F6981" s="3" t="n">
        <v>-48.56</v>
      </c>
      <c r="G6981" s="3" t="n">
        <v>-3402.21</v>
      </c>
    </row>
    <row r="6982">
      <c r="A6982" s="3" t="inlineStr">
        <is>
          <t>Quinate Consulting (Pty) Ltd</t>
        </is>
      </c>
      <c r="B6982" s="4" t="n">
        <v>44561</v>
      </c>
      <c r="C6982" s="3" t="inlineStr">
        <is>
          <t>Revenue</t>
        </is>
      </c>
      <c r="D6982" s="3" t="inlineStr">
        <is>
          <t>2753/001</t>
        </is>
      </c>
      <c r="E6982" s="3" t="inlineStr">
        <is>
          <t>Interest Received - Deposit Grey Heron</t>
        </is>
      </c>
      <c r="F6982" s="3" t="n">
        <v>0</v>
      </c>
      <c r="G6982" s="3" t="n">
        <v>-14626.61</v>
      </c>
    </row>
    <row r="6983">
      <c r="A6983" s="3" t="inlineStr">
        <is>
          <t>Opportunity Global Investment (PTY) LTD</t>
        </is>
      </c>
      <c r="B6983" s="4" t="n">
        <v>44561</v>
      </c>
      <c r="C6983" s="3" t="inlineStr">
        <is>
          <t>Revenue</t>
        </is>
      </c>
      <c r="D6983" s="3" t="inlineStr">
        <is>
          <t>2754/000</t>
        </is>
      </c>
      <c r="E6983" s="3" t="inlineStr">
        <is>
          <t>Interest Received - SARS</t>
        </is>
      </c>
      <c r="F6983" s="3" t="n">
        <v>0</v>
      </c>
      <c r="G6983" s="3" t="n">
        <v>-38.78</v>
      </c>
    </row>
    <row r="6984">
      <c r="A6984" s="3" t="inlineStr">
        <is>
          <t>Endulini (Pty) Ltd</t>
        </is>
      </c>
      <c r="B6984" s="4" t="n">
        <v>44561</v>
      </c>
      <c r="C6984" s="3" t="inlineStr">
        <is>
          <t>Revenue</t>
        </is>
      </c>
      <c r="D6984" s="3" t="inlineStr">
        <is>
          <t>2755/001</t>
        </is>
      </c>
      <c r="E6984" s="3" t="inlineStr">
        <is>
          <t>Interest Received - Momentum</t>
        </is>
      </c>
      <c r="F6984" s="3" t="n">
        <v>0</v>
      </c>
      <c r="G6984" s="3" t="n">
        <v>-16986.88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Revenue</t>
        </is>
      </c>
      <c r="D6985" s="3" t="inlineStr">
        <is>
          <t>2910/001</t>
        </is>
      </c>
      <c r="E6985" s="3" t="inlineStr">
        <is>
          <t>Insurance Claims - Old Mutual</t>
        </is>
      </c>
      <c r="F6985" s="3" t="n">
        <v>0</v>
      </c>
      <c r="G6985" s="3" t="n">
        <v>-875</v>
      </c>
    </row>
    <row r="6986">
      <c r="A6986" s="3" t="inlineStr">
        <is>
          <t>Opportunity Global Investment (PTY) LTD</t>
        </is>
      </c>
      <c r="B6986" s="4" t="n">
        <v>44561</v>
      </c>
      <c r="C6986" s="3" t="inlineStr">
        <is>
          <t>Expenses</t>
        </is>
      </c>
      <c r="D6986" s="3" t="inlineStr">
        <is>
          <t>3000/110</t>
        </is>
      </c>
      <c r="E6986" s="3" t="inlineStr">
        <is>
          <t>Accounting Fees - Payroll</t>
        </is>
      </c>
      <c r="F6986" s="3" t="n">
        <v>0</v>
      </c>
      <c r="G6986" s="3" t="n">
        <v>3625</v>
      </c>
    </row>
    <row r="6987">
      <c r="A6987" s="3" t="inlineStr">
        <is>
          <t>Opportunity Global Investment (PTY) LTD</t>
        </is>
      </c>
      <c r="B6987" s="4" t="n">
        <v>44561</v>
      </c>
      <c r="C6987" s="3" t="inlineStr">
        <is>
          <t>Expenses</t>
        </is>
      </c>
      <c r="D6987" s="3" t="inlineStr">
        <is>
          <t>3000/111</t>
        </is>
      </c>
      <c r="E6987" s="3" t="inlineStr">
        <is>
          <t>Accounting Fees - Tax Department</t>
        </is>
      </c>
      <c r="F6987" s="3" t="n">
        <v>0</v>
      </c>
      <c r="G6987" s="3" t="n">
        <v>1300</v>
      </c>
    </row>
    <row r="6988">
      <c r="A6988" s="3" t="inlineStr">
        <is>
          <t>Opportunity Global Investment (PTY) LTD</t>
        </is>
      </c>
      <c r="B6988" s="4" t="n">
        <v>44561</v>
      </c>
      <c r="C6988" s="3" t="inlineStr">
        <is>
          <t>Expenses</t>
        </is>
      </c>
      <c r="D6988" s="3" t="inlineStr">
        <is>
          <t>3000/150</t>
        </is>
      </c>
      <c r="E6988" s="3" t="inlineStr">
        <is>
          <t>Accounting Fees - Audit</t>
        </is>
      </c>
      <c r="F6988" s="3" t="n">
        <v>0</v>
      </c>
      <c r="G6988" s="3" t="n">
        <v>10950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Expenses</t>
        </is>
      </c>
      <c r="D6989" s="3" t="inlineStr">
        <is>
          <t>3000/200</t>
        </is>
      </c>
      <c r="E6989" s="3" t="inlineStr">
        <is>
          <t>Accounting Fees - General</t>
        </is>
      </c>
      <c r="F6989" s="3" t="n">
        <v>0</v>
      </c>
      <c r="G6989" s="3" t="n">
        <v>6442.83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Expenses</t>
        </is>
      </c>
      <c r="D6990" s="3" t="inlineStr">
        <is>
          <t>3000/400</t>
        </is>
      </c>
      <c r="E6990" s="3" t="inlineStr">
        <is>
          <t>Accounting Fees - CipC</t>
        </is>
      </c>
      <c r="F6990" s="3" t="n">
        <v>0</v>
      </c>
      <c r="G6990" s="3" t="n">
        <v>100</v>
      </c>
    </row>
    <row r="6991">
      <c r="A6991" s="3" t="inlineStr">
        <is>
          <t>Quinate Consulting (Pty) Ltd</t>
        </is>
      </c>
      <c r="B6991" s="4" t="n">
        <v>44561</v>
      </c>
      <c r="C6991" s="3" t="inlineStr">
        <is>
          <t>Expenses</t>
        </is>
      </c>
      <c r="D6991" s="3" t="inlineStr">
        <is>
          <t>3001/000</t>
        </is>
      </c>
      <c r="E6991" s="3" t="inlineStr">
        <is>
          <t>Accounting fees - Other</t>
        </is>
      </c>
      <c r="F6991" s="3" t="n">
        <v>0</v>
      </c>
      <c r="G6991" s="3" t="n">
        <v>2215</v>
      </c>
    </row>
    <row r="6992">
      <c r="A6992" s="3" t="inlineStr">
        <is>
          <t>Quinate Consulting (Pty) Ltd</t>
        </is>
      </c>
      <c r="B6992" s="4" t="n">
        <v>44561</v>
      </c>
      <c r="C6992" s="3" t="inlineStr">
        <is>
          <t>Expenses</t>
        </is>
      </c>
      <c r="D6992" s="3" t="inlineStr">
        <is>
          <t>3002/000</t>
        </is>
      </c>
      <c r="E6992" s="3" t="inlineStr">
        <is>
          <t>Accounting Fees - Tax Dept.</t>
        </is>
      </c>
      <c r="F6992" s="3" t="n">
        <v>0</v>
      </c>
      <c r="G6992" s="3" t="n">
        <v>1397.5</v>
      </c>
    </row>
    <row r="6993">
      <c r="A6993" s="3" t="inlineStr">
        <is>
          <t>Quinate Consulting (Pty) Ltd</t>
        </is>
      </c>
      <c r="B6993" s="4" t="n">
        <v>44561</v>
      </c>
      <c r="C6993" s="3" t="inlineStr">
        <is>
          <t>Expenses</t>
        </is>
      </c>
      <c r="D6993" s="3" t="inlineStr">
        <is>
          <t>3003/000</t>
        </is>
      </c>
      <c r="E6993" s="3" t="inlineStr">
        <is>
          <t>Accounting fees - Warwick</t>
        </is>
      </c>
      <c r="F6993" s="3" t="n">
        <v>0</v>
      </c>
      <c r="G6993" s="3" t="n">
        <v>54000</v>
      </c>
    </row>
    <row r="6994">
      <c r="A6994" s="3" t="inlineStr">
        <is>
          <t>Quinate Consulting (Pty) Ltd</t>
        </is>
      </c>
      <c r="B6994" s="4" t="n">
        <v>44561</v>
      </c>
      <c r="C6994" s="3" t="inlineStr">
        <is>
          <t>Expenses</t>
        </is>
      </c>
      <c r="D6994" s="3" t="inlineStr">
        <is>
          <t>3004/000</t>
        </is>
      </c>
      <c r="E6994" s="3" t="inlineStr">
        <is>
          <t>Accounting fees - J Theart</t>
        </is>
      </c>
      <c r="F6994" s="3" t="n">
        <v>0</v>
      </c>
      <c r="G6994" s="3" t="n">
        <v>45000</v>
      </c>
    </row>
    <row r="6995">
      <c r="A6995" s="3" t="inlineStr">
        <is>
          <t>Opportunity Management Holdings (PTY) LTD</t>
        </is>
      </c>
      <c r="B6995" s="4" t="n">
        <v>44561</v>
      </c>
      <c r="C6995" s="3" t="inlineStr">
        <is>
          <t>Expenses</t>
        </is>
      </c>
      <c r="D6995" s="3" t="inlineStr">
        <is>
          <t>3004/000</t>
        </is>
      </c>
      <c r="E6995" s="3" t="inlineStr">
        <is>
          <t>Accounting fees - Janine Theart</t>
        </is>
      </c>
      <c r="F6995" s="3" t="n">
        <v>16250</v>
      </c>
      <c r="G6995" s="3" t="n">
        <v>48750</v>
      </c>
    </row>
    <row r="6996">
      <c r="A6996" s="3" t="inlineStr">
        <is>
          <t>Quinate Consulting (Pty) Ltd</t>
        </is>
      </c>
      <c r="B6996" s="4" t="n">
        <v>44561</v>
      </c>
      <c r="C6996" s="3" t="inlineStr">
        <is>
          <t>Expenses</t>
        </is>
      </c>
      <c r="D6996" s="3" t="inlineStr">
        <is>
          <t>3005/000</t>
        </is>
      </c>
      <c r="E6996" s="3" t="inlineStr">
        <is>
          <t>Accounting fees - Audit</t>
        </is>
      </c>
      <c r="F6996" s="3" t="n">
        <v>2500</v>
      </c>
      <c r="G6996" s="3" t="n">
        <v>41000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Expenses</t>
        </is>
      </c>
      <c r="D6997" s="3" t="inlineStr">
        <is>
          <t>3005/000</t>
        </is>
      </c>
      <c r="E6997" s="3" t="inlineStr">
        <is>
          <t>Accounting fees - Deric Dudley</t>
        </is>
      </c>
      <c r="F6997" s="3" t="n">
        <v>44000</v>
      </c>
      <c r="G6997" s="3" t="n">
        <v>132000</v>
      </c>
    </row>
    <row r="6998">
      <c r="A6998" s="3" t="inlineStr">
        <is>
          <t>Opportunity Management Holdings (PTY) LTD</t>
        </is>
      </c>
      <c r="B6998" s="4" t="n">
        <v>44561</v>
      </c>
      <c r="C6998" s="3" t="inlineStr">
        <is>
          <t>Expenses</t>
        </is>
      </c>
      <c r="D6998" s="3" t="inlineStr">
        <is>
          <t>3006/000</t>
        </is>
      </c>
      <c r="E6998" s="3" t="inlineStr">
        <is>
          <t>Accounting fees - CIPC</t>
        </is>
      </c>
      <c r="F6998" s="3" t="n">
        <v>100</v>
      </c>
      <c r="G6998" s="3" t="n">
        <v>350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Expenses</t>
        </is>
      </c>
      <c r="D6999" s="3" t="inlineStr">
        <is>
          <t>3007/000</t>
        </is>
      </c>
      <c r="E6999" s="3" t="inlineStr">
        <is>
          <t>Accounting fees - Warwick</t>
        </is>
      </c>
      <c r="F6999" s="3" t="n">
        <v>34500</v>
      </c>
      <c r="G6999" s="3" t="n">
        <v>103500</v>
      </c>
    </row>
    <row r="7000">
      <c r="A7000" s="3" t="inlineStr">
        <is>
          <t>Noble Shield (Pty) Ltd ta Go Letting</t>
        </is>
      </c>
      <c r="B7000" s="4" t="n">
        <v>44561</v>
      </c>
      <c r="C7000" s="3" t="inlineStr">
        <is>
          <t>Expenses</t>
        </is>
      </c>
      <c r="D7000" s="3" t="inlineStr">
        <is>
          <t>3050/000</t>
        </is>
      </c>
      <c r="E7000" s="3" t="inlineStr">
        <is>
          <t>Advertising _AND_ Promotions</t>
        </is>
      </c>
      <c r="F7000" s="3" t="n">
        <v>0</v>
      </c>
      <c r="G7000" s="3" t="n">
        <v>3862.5</v>
      </c>
    </row>
    <row r="7001">
      <c r="A7001" s="3" t="inlineStr">
        <is>
          <t>Opportunity Global Investment (PTY) LTD</t>
        </is>
      </c>
      <c r="B7001" s="4" t="n">
        <v>44561</v>
      </c>
      <c r="C7001" s="3" t="inlineStr">
        <is>
          <t>Expenses</t>
        </is>
      </c>
      <c r="D7001" s="3" t="inlineStr">
        <is>
          <t>3050/000</t>
        </is>
      </c>
      <c r="E7001" s="3" t="inlineStr">
        <is>
          <t>Advertising and Promotions</t>
        </is>
      </c>
      <c r="F7001" s="3" t="n">
        <v>65305</v>
      </c>
      <c r="G7001" s="3" t="n">
        <v>878711.5600000001</v>
      </c>
    </row>
    <row r="7002">
      <c r="A7002" s="3" t="inlineStr">
        <is>
          <t>Opportunity Global Sales (PTY) LTD</t>
        </is>
      </c>
      <c r="B7002" s="4" t="n">
        <v>44561</v>
      </c>
      <c r="C7002" s="3" t="inlineStr">
        <is>
          <t>Expenses</t>
        </is>
      </c>
      <c r="D7002" s="3" t="inlineStr">
        <is>
          <t>3050/000</t>
        </is>
      </c>
      <c r="E7002" s="3" t="inlineStr">
        <is>
          <t>Advertising and Promotions</t>
        </is>
      </c>
      <c r="F7002" s="3" t="n">
        <v>0</v>
      </c>
      <c r="G7002" s="3" t="n">
        <v>9877</v>
      </c>
    </row>
    <row r="7003">
      <c r="A7003" s="3" t="inlineStr">
        <is>
          <t>Endulini (Pty) Ltd</t>
        </is>
      </c>
      <c r="B7003" s="4" t="n">
        <v>44561</v>
      </c>
      <c r="C7003" s="3" t="inlineStr">
        <is>
          <t>Expenses</t>
        </is>
      </c>
      <c r="D7003" s="3" t="inlineStr">
        <is>
          <t>3050/001</t>
        </is>
      </c>
      <c r="E7003" s="3" t="inlineStr">
        <is>
          <t>Advertising _AND_ Promotions - Media Agenda</t>
        </is>
      </c>
      <c r="F7003" s="3" t="n">
        <v>0</v>
      </c>
      <c r="G7003" s="3" t="n">
        <v>11707.5</v>
      </c>
    </row>
    <row r="7004">
      <c r="A7004" s="3" t="inlineStr">
        <is>
          <t>Endulini (Pty) Ltd</t>
        </is>
      </c>
      <c r="B7004" s="4" t="n">
        <v>44561</v>
      </c>
      <c r="C7004" s="3" t="inlineStr">
        <is>
          <t>Expenses</t>
        </is>
      </c>
      <c r="D7004" s="3" t="inlineStr">
        <is>
          <t>3050/002</t>
        </is>
      </c>
      <c r="E7004" s="3" t="inlineStr">
        <is>
          <t>Advertising - Other</t>
        </is>
      </c>
      <c r="F7004" s="3" t="n">
        <v>3750</v>
      </c>
      <c r="G7004" s="3" t="n">
        <v>37478.8</v>
      </c>
    </row>
    <row r="7005">
      <c r="A7005" s="3" t="inlineStr">
        <is>
          <t>Noble Shield (Pty) Ltd ta Go Letting</t>
        </is>
      </c>
      <c r="B7005" s="4" t="n">
        <v>44561</v>
      </c>
      <c r="C7005" s="3" t="inlineStr">
        <is>
          <t>Expenses</t>
        </is>
      </c>
      <c r="D7005" s="3" t="inlineStr">
        <is>
          <t>3050/050</t>
        </is>
      </c>
      <c r="E7005" s="3" t="inlineStr">
        <is>
          <t>Advertising - Prop 24</t>
        </is>
      </c>
      <c r="F7005" s="3" t="n">
        <v>2601.3</v>
      </c>
      <c r="G7005" s="3" t="n">
        <v>9236.799999999999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Expenses</t>
        </is>
      </c>
      <c r="D7006" s="3" t="inlineStr">
        <is>
          <t>3050/060</t>
        </is>
      </c>
      <c r="E7006" s="3" t="inlineStr">
        <is>
          <t>Advertising - Other</t>
        </is>
      </c>
      <c r="F7006" s="3" t="n">
        <v>0</v>
      </c>
      <c r="G7006" s="3" t="n">
        <v>7595.75</v>
      </c>
    </row>
    <row r="7007">
      <c r="A7007" s="3" t="inlineStr">
        <is>
          <t>Noble Shield (Pty) Ltd ta Go Letting</t>
        </is>
      </c>
      <c r="B7007" s="4" t="n">
        <v>44561</v>
      </c>
      <c r="C7007" s="3" t="inlineStr">
        <is>
          <t>Expenses</t>
        </is>
      </c>
      <c r="D7007" s="3" t="inlineStr">
        <is>
          <t>3050/070</t>
        </is>
      </c>
      <c r="E7007" s="3" t="inlineStr">
        <is>
          <t>Advertising - Facebook</t>
        </is>
      </c>
      <c r="F7007" s="3" t="n">
        <v>1583.61</v>
      </c>
      <c r="G7007" s="3" t="n">
        <v>3317.35</v>
      </c>
    </row>
    <row r="7008">
      <c r="A7008" s="3" t="inlineStr">
        <is>
          <t>Opportunity Global Sales (PTY) LTD</t>
        </is>
      </c>
      <c r="B7008" s="4" t="n">
        <v>44561</v>
      </c>
      <c r="C7008" s="3" t="inlineStr">
        <is>
          <t>Expenses</t>
        </is>
      </c>
      <c r="D7008" s="3" t="inlineStr">
        <is>
          <t>3050/100</t>
        </is>
      </c>
      <c r="E7008" s="3" t="inlineStr">
        <is>
          <t>Advertising - Facebook</t>
        </is>
      </c>
      <c r="F7008" s="3" t="n">
        <v>3314.95</v>
      </c>
      <c r="G7008" s="3" t="n">
        <v>12453.93</v>
      </c>
    </row>
    <row r="7009">
      <c r="A7009" s="3" t="inlineStr">
        <is>
          <t>Opportunity Global Sales (PTY) LTD</t>
        </is>
      </c>
      <c r="B7009" s="4" t="n">
        <v>44561</v>
      </c>
      <c r="C7009" s="3" t="inlineStr">
        <is>
          <t>Expenses</t>
        </is>
      </c>
      <c r="D7009" s="3" t="inlineStr">
        <is>
          <t>3050/140</t>
        </is>
      </c>
      <c r="E7009" s="3" t="inlineStr">
        <is>
          <t>Advertising - Media Agenda</t>
        </is>
      </c>
      <c r="F7009" s="3" t="n">
        <v>0</v>
      </c>
      <c r="G7009" s="3" t="n">
        <v>1142.5</v>
      </c>
    </row>
    <row r="7010">
      <c r="A7010" s="3" t="inlineStr">
        <is>
          <t>Opportunity Global Sales (PTY) LTD</t>
        </is>
      </c>
      <c r="B7010" s="4" t="n">
        <v>44561</v>
      </c>
      <c r="C7010" s="3" t="inlineStr">
        <is>
          <t>Expenses</t>
        </is>
      </c>
      <c r="D7010" s="3" t="inlineStr">
        <is>
          <t>3050/250</t>
        </is>
      </c>
      <c r="E7010" s="3" t="inlineStr">
        <is>
          <t>Advertising - General</t>
        </is>
      </c>
      <c r="F7010" s="3" t="n">
        <v>1800</v>
      </c>
      <c r="G7010" s="3" t="n">
        <v>17910.63</v>
      </c>
    </row>
    <row r="7011">
      <c r="A7011" s="3" t="inlineStr">
        <is>
          <t>Opportunity Global Sales (PTY) LTD</t>
        </is>
      </c>
      <c r="B7011" s="4" t="n">
        <v>44561</v>
      </c>
      <c r="C7011" s="3" t="inlineStr">
        <is>
          <t>Expenses</t>
        </is>
      </c>
      <c r="D7011" s="3" t="inlineStr">
        <is>
          <t>3050/300</t>
        </is>
      </c>
      <c r="E7011" s="3" t="inlineStr">
        <is>
          <t>Repairs and Maintenance - Endulini Sales Office</t>
        </is>
      </c>
      <c r="F7011" s="3" t="n">
        <v>0</v>
      </c>
      <c r="G7011" s="3" t="n">
        <v>791.1799999999999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Expenses</t>
        </is>
      </c>
      <c r="D7012" s="3" t="inlineStr">
        <is>
          <t>3050/400</t>
        </is>
      </c>
      <c r="E7012" s="3" t="inlineStr">
        <is>
          <t>Advertising - Prop24</t>
        </is>
      </c>
      <c r="F7012" s="3" t="n">
        <v>13669</v>
      </c>
      <c r="G7012" s="3" t="n">
        <v>130905</v>
      </c>
    </row>
    <row r="7013">
      <c r="A7013" s="3" t="inlineStr">
        <is>
          <t>Opportunity Global Sales (PTY) LTD</t>
        </is>
      </c>
      <c r="B7013" s="4" t="n">
        <v>44561</v>
      </c>
      <c r="C7013" s="3" t="inlineStr">
        <is>
          <t>Expenses</t>
        </is>
      </c>
      <c r="D7013" s="3" t="inlineStr">
        <is>
          <t>3050/400</t>
        </is>
      </c>
      <c r="E7013" s="3" t="inlineStr">
        <is>
          <t>Repairs &amp; Maintenance Heron sales office</t>
        </is>
      </c>
      <c r="F7013" s="3" t="n">
        <v>0</v>
      </c>
      <c r="G7013" s="3" t="n">
        <v>1330.45</v>
      </c>
    </row>
    <row r="7014">
      <c r="A7014" s="3" t="inlineStr">
        <is>
          <t>Quinate Consulting (Pty) Ltd</t>
        </is>
      </c>
      <c r="B7014" s="4" t="n">
        <v>44561</v>
      </c>
      <c r="C7014" s="3" t="inlineStr">
        <is>
          <t>Expenses</t>
        </is>
      </c>
      <c r="D7014" s="3" t="inlineStr">
        <is>
          <t>3050/450</t>
        </is>
      </c>
      <c r="E7014" s="3" t="inlineStr">
        <is>
          <t>Advertising - Facebook</t>
        </is>
      </c>
      <c r="F7014" s="3" t="n">
        <v>2849.58</v>
      </c>
      <c r="G7014" s="3" t="n">
        <v>55599.75</v>
      </c>
    </row>
    <row r="7015">
      <c r="A7015" s="3" t="inlineStr">
        <is>
          <t>Quinate Consulting (Pty) Ltd</t>
        </is>
      </c>
      <c r="B7015" s="4" t="n">
        <v>44561</v>
      </c>
      <c r="C7015" s="3" t="inlineStr">
        <is>
          <t>Expenses</t>
        </is>
      </c>
      <c r="D7015" s="3" t="inlineStr">
        <is>
          <t>3050/500</t>
        </is>
      </c>
      <c r="E7015" s="3" t="inlineStr">
        <is>
          <t>Advertising _AND_ Promotions - other South W</t>
        </is>
      </c>
      <c r="F7015" s="3" t="n">
        <v>0</v>
      </c>
      <c r="G7015" s="3" t="n">
        <v>9061.6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Expenses</t>
        </is>
      </c>
      <c r="D7016" s="3" t="inlineStr">
        <is>
          <t>3050/560</t>
        </is>
      </c>
      <c r="E7016" s="3" t="inlineStr">
        <is>
          <t>Advertising - SwiftShutter</t>
        </is>
      </c>
      <c r="F7016" s="3" t="n">
        <v>0</v>
      </c>
      <c r="G7016" s="3" t="n">
        <v>13184.73</v>
      </c>
    </row>
    <row r="7017">
      <c r="A7017" s="3" t="inlineStr">
        <is>
          <t>Quinate Consulting (Pty) Ltd</t>
        </is>
      </c>
      <c r="B7017" s="4" t="n">
        <v>44561</v>
      </c>
      <c r="C7017" s="3" t="inlineStr">
        <is>
          <t>Expenses</t>
        </is>
      </c>
      <c r="D7017" s="3" t="inlineStr">
        <is>
          <t>3050/600</t>
        </is>
      </c>
      <c r="E7017" s="3" t="inlineStr">
        <is>
          <t>Advertising _AND_ Promotions - Other</t>
        </is>
      </c>
      <c r="F7017" s="3" t="n">
        <v>0</v>
      </c>
      <c r="G7017" s="3" t="n">
        <v>2139.25</v>
      </c>
    </row>
    <row r="7018">
      <c r="A7018" s="3" t="inlineStr">
        <is>
          <t>Quinate Consulting (Pty) Ltd</t>
        </is>
      </c>
      <c r="B7018" s="4" t="n">
        <v>44561</v>
      </c>
      <c r="C7018" s="3" t="inlineStr">
        <is>
          <t>Expenses</t>
        </is>
      </c>
      <c r="D7018" s="3" t="inlineStr">
        <is>
          <t>3050/650</t>
        </is>
      </c>
      <c r="E7018" s="3" t="inlineStr">
        <is>
          <t>Advertising _AND_ Promotions - Google</t>
        </is>
      </c>
      <c r="F7018" s="3" t="n">
        <v>0</v>
      </c>
      <c r="G7018" s="3" t="n">
        <v>330.03</v>
      </c>
    </row>
    <row r="7019">
      <c r="A7019" s="3" t="inlineStr">
        <is>
          <t>Opportunity Global Investment (PTY) LTD</t>
        </is>
      </c>
      <c r="B7019" s="4" t="n">
        <v>44561</v>
      </c>
      <c r="C7019" s="3" t="inlineStr">
        <is>
          <t>Expenses</t>
        </is>
      </c>
      <c r="D7019" s="3" t="inlineStr">
        <is>
          <t>3051/000</t>
        </is>
      </c>
      <c r="E7019" s="3" t="inlineStr">
        <is>
          <t>Advertising - Facebook</t>
        </is>
      </c>
      <c r="F7019" s="3" t="n">
        <v>16513.72</v>
      </c>
      <c r="G7019" s="3" t="n">
        <v>102681.07</v>
      </c>
    </row>
    <row r="7020">
      <c r="A7020" s="3" t="inlineStr">
        <is>
          <t>Opportunity Global Investment (PTY) LTD</t>
        </is>
      </c>
      <c r="B7020" s="4" t="n">
        <v>44561</v>
      </c>
      <c r="C7020" s="3" t="inlineStr">
        <is>
          <t>Expenses</t>
        </is>
      </c>
      <c r="D7020" s="3" t="inlineStr">
        <is>
          <t>3053/000</t>
        </is>
      </c>
      <c r="E7020" s="3" t="inlineStr">
        <is>
          <t>Advertising - Google Ads</t>
        </is>
      </c>
      <c r="F7020" s="3" t="n">
        <v>841.9400000000001</v>
      </c>
      <c r="G7020" s="3" t="n">
        <v>3941.45</v>
      </c>
    </row>
    <row r="7021">
      <c r="A7021" s="3" t="inlineStr">
        <is>
          <t>Opportunity Global Investment (PTY) LTD</t>
        </is>
      </c>
      <c r="B7021" s="4" t="n">
        <v>44561</v>
      </c>
      <c r="C7021" s="3" t="inlineStr">
        <is>
          <t>Expenses</t>
        </is>
      </c>
      <c r="D7021" s="3" t="inlineStr">
        <is>
          <t>3061/001</t>
        </is>
      </c>
      <c r="E7021" s="3" t="inlineStr">
        <is>
          <t>Admin cost - Payprop</t>
        </is>
      </c>
      <c r="F7021" s="3" t="n">
        <v>0</v>
      </c>
      <c r="G7021" s="3" t="n">
        <v>1565.22</v>
      </c>
    </row>
    <row r="7022">
      <c r="A7022" s="3" t="inlineStr">
        <is>
          <t>Endulini (Pty) Ltd</t>
        </is>
      </c>
      <c r="B7022" s="4" t="n">
        <v>44561</v>
      </c>
      <c r="C7022" s="3" t="inlineStr">
        <is>
          <t>Expenses</t>
        </is>
      </c>
      <c r="D7022" s="3" t="inlineStr">
        <is>
          <t>3200/000</t>
        </is>
      </c>
      <c r="E7022" s="3" t="inlineStr">
        <is>
          <t>Bank Charges</t>
        </is>
      </c>
      <c r="F7022" s="3" t="n">
        <v>448.44</v>
      </c>
      <c r="G7022" s="3" t="n">
        <v>1711.68</v>
      </c>
    </row>
    <row r="7023">
      <c r="A7023" s="3" t="inlineStr">
        <is>
          <t>Noble Shield (Pty) Ltd ta Go Letting</t>
        </is>
      </c>
      <c r="B7023" s="4" t="n">
        <v>44561</v>
      </c>
      <c r="C7023" s="3" t="inlineStr">
        <is>
          <t>Expenses</t>
        </is>
      </c>
      <c r="D7023" s="3" t="inlineStr">
        <is>
          <t>3200/000</t>
        </is>
      </c>
      <c r="E7023" s="3" t="inlineStr">
        <is>
          <t>Bank Charges</t>
        </is>
      </c>
      <c r="F7023" s="3" t="n">
        <v>1118.06</v>
      </c>
      <c r="G7023" s="3" t="n">
        <v>4236.86</v>
      </c>
    </row>
    <row r="7024">
      <c r="A7024" s="3" t="inlineStr">
        <is>
          <t>Opportunity Global Investment (PTY) LTD</t>
        </is>
      </c>
      <c r="B7024" s="4" t="n">
        <v>44561</v>
      </c>
      <c r="C7024" s="3" t="inlineStr">
        <is>
          <t>Expenses</t>
        </is>
      </c>
      <c r="D7024" s="3" t="inlineStr">
        <is>
          <t>3200/000</t>
        </is>
      </c>
      <c r="E7024" s="3" t="inlineStr">
        <is>
          <t>Bank Charges</t>
        </is>
      </c>
      <c r="F7024" s="3" t="n">
        <v>1081.77</v>
      </c>
      <c r="G7024" s="3" t="n">
        <v>7271.36</v>
      </c>
    </row>
    <row r="7025">
      <c r="A7025" s="3" t="inlineStr">
        <is>
          <t>Opportunity Global Sales (PTY) LTD</t>
        </is>
      </c>
      <c r="B7025" s="4" t="n">
        <v>44561</v>
      </c>
      <c r="C7025" s="3" t="inlineStr">
        <is>
          <t>Expenses</t>
        </is>
      </c>
      <c r="D7025" s="3" t="inlineStr">
        <is>
          <t>3200/000</t>
        </is>
      </c>
      <c r="E7025" s="3" t="inlineStr">
        <is>
          <t>Bank Charges</t>
        </is>
      </c>
      <c r="F7025" s="3" t="n">
        <v>576.83</v>
      </c>
      <c r="G7025" s="3" t="n">
        <v>5054.92</v>
      </c>
    </row>
    <row r="7026">
      <c r="A7026" s="3" t="inlineStr">
        <is>
          <t>Opportunity Management Holdings (PTY) LTD</t>
        </is>
      </c>
      <c r="B7026" s="4" t="n">
        <v>44561</v>
      </c>
      <c r="C7026" s="3" t="inlineStr">
        <is>
          <t>Expenses</t>
        </is>
      </c>
      <c r="D7026" s="3" t="inlineStr">
        <is>
          <t>3200/000</t>
        </is>
      </c>
      <c r="E7026" s="3" t="inlineStr">
        <is>
          <t>Bank Charges</t>
        </is>
      </c>
      <c r="F7026" s="3" t="n">
        <v>1064.06</v>
      </c>
      <c r="G7026" s="3" t="n">
        <v>3960.86</v>
      </c>
    </row>
    <row r="7027">
      <c r="A7027" s="3" t="inlineStr">
        <is>
          <t>Quinate Consulting (Pty) Ltd</t>
        </is>
      </c>
      <c r="B7027" s="4" t="n">
        <v>44561</v>
      </c>
      <c r="C7027" s="3" t="inlineStr">
        <is>
          <t>Expenses</t>
        </is>
      </c>
      <c r="D7027" s="3" t="inlineStr">
        <is>
          <t>3200/000</t>
        </is>
      </c>
      <c r="E7027" s="3" t="inlineStr">
        <is>
          <t>Bank Charges</t>
        </is>
      </c>
      <c r="F7027" s="3" t="n">
        <v>1626.24</v>
      </c>
      <c r="G7027" s="3" t="n">
        <v>15293.88</v>
      </c>
    </row>
    <row r="7028">
      <c r="A7028" s="3" t="inlineStr">
        <is>
          <t>Trademark Holdings (Pty) Ltd</t>
        </is>
      </c>
      <c r="B7028" s="4" t="n">
        <v>44561</v>
      </c>
      <c r="C7028" s="3" t="inlineStr">
        <is>
          <t>Expenses</t>
        </is>
      </c>
      <c r="D7028" s="3" t="inlineStr">
        <is>
          <t>3200/000</t>
        </is>
      </c>
      <c r="E7028" s="3" t="inlineStr">
        <is>
          <t>Bank Charges</t>
        </is>
      </c>
      <c r="F7028" s="3" t="n">
        <v>527.55</v>
      </c>
      <c r="G7028" s="3" t="n">
        <v>2588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Expenses</t>
        </is>
      </c>
      <c r="D7029" s="3" t="inlineStr">
        <is>
          <t>3220/000</t>
        </is>
      </c>
      <c r="E7029" s="3" t="inlineStr">
        <is>
          <t>Bank Charges - Bond Fees</t>
        </is>
      </c>
      <c r="F7029" s="3" t="n">
        <v>73.91</v>
      </c>
      <c r="G7029" s="3" t="n">
        <v>7521.21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Expenses</t>
        </is>
      </c>
      <c r="D7030" s="3" t="inlineStr">
        <is>
          <t>3230/000</t>
        </is>
      </c>
      <c r="E7030" s="3" t="inlineStr">
        <is>
          <t>Cell Phone - NM</t>
        </is>
      </c>
      <c r="F7030" s="3" t="n">
        <v>2223.84</v>
      </c>
      <c r="G7030" s="3" t="n">
        <v>9103.17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Expenses</t>
        </is>
      </c>
      <c r="D7031" s="3" t="inlineStr">
        <is>
          <t>3233/000</t>
        </is>
      </c>
      <c r="E7031" s="3" t="inlineStr">
        <is>
          <t>Cell Data - Other</t>
        </is>
      </c>
      <c r="F7031" s="3" t="n">
        <v>199</v>
      </c>
      <c r="G7031" s="3" t="n">
        <v>995</v>
      </c>
    </row>
    <row r="7032">
      <c r="A7032" s="3" t="inlineStr">
        <is>
          <t>Noble Shield (Pty) Ltd ta Go Letting</t>
        </is>
      </c>
      <c r="B7032" s="4" t="n">
        <v>44561</v>
      </c>
      <c r="C7032" s="3" t="inlineStr">
        <is>
          <t>Expenses</t>
        </is>
      </c>
      <c r="D7032" s="3" t="inlineStr">
        <is>
          <t>3233/100</t>
        </is>
      </c>
      <c r="E7032" s="3" t="inlineStr">
        <is>
          <t>Cell Data - Sales office Wifi</t>
        </is>
      </c>
      <c r="F7032" s="3" t="n">
        <v>369</v>
      </c>
      <c r="G7032" s="3" t="n">
        <v>1206</v>
      </c>
    </row>
    <row r="7033">
      <c r="A7033" s="3" t="inlineStr">
        <is>
          <t>Noble Shield (Pty) Ltd ta Go Letting</t>
        </is>
      </c>
      <c r="B7033" s="4" t="n">
        <v>44561</v>
      </c>
      <c r="C7033" s="3" t="inlineStr">
        <is>
          <t>Expenses</t>
        </is>
      </c>
      <c r="D7033" s="3" t="inlineStr">
        <is>
          <t>3250/000</t>
        </is>
      </c>
      <c r="E7033" s="3" t="inlineStr">
        <is>
          <t>Cleaning</t>
        </is>
      </c>
      <c r="F7033" s="3" t="n">
        <v>0</v>
      </c>
      <c r="G7033" s="3" t="n">
        <v>294.92</v>
      </c>
    </row>
    <row r="7034">
      <c r="A7034" s="3" t="inlineStr">
        <is>
          <t>Opportunity Global Investment (PTY) LTD</t>
        </is>
      </c>
      <c r="B7034" s="4" t="n">
        <v>44561</v>
      </c>
      <c r="C7034" s="3" t="inlineStr">
        <is>
          <t>Expenses</t>
        </is>
      </c>
      <c r="D7034" s="3" t="inlineStr">
        <is>
          <t>3250/000</t>
        </is>
      </c>
      <c r="E7034" s="3" t="inlineStr">
        <is>
          <t>Cleaning</t>
        </is>
      </c>
      <c r="F7034" s="3" t="n">
        <v>2700</v>
      </c>
      <c r="G7034" s="3" t="n">
        <v>26900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Expenses</t>
        </is>
      </c>
      <c r="D7035" s="3" t="inlineStr">
        <is>
          <t>3250/000</t>
        </is>
      </c>
      <c r="E7035" s="3" t="inlineStr">
        <is>
          <t>Cleaning</t>
        </is>
      </c>
      <c r="F7035" s="3" t="n">
        <v>0</v>
      </c>
      <c r="G7035" s="3" t="n">
        <v>6700.98</v>
      </c>
    </row>
    <row r="7036">
      <c r="A7036" s="3" t="inlineStr">
        <is>
          <t>Trademark Holdings (Pty) Ltd</t>
        </is>
      </c>
      <c r="B7036" s="4" t="n">
        <v>44561</v>
      </c>
      <c r="C7036" s="3" t="inlineStr">
        <is>
          <t>Expenses</t>
        </is>
      </c>
      <c r="D7036" s="3" t="inlineStr">
        <is>
          <t>3250/000</t>
        </is>
      </c>
      <c r="E7036" s="3" t="inlineStr">
        <is>
          <t>Cleaning</t>
        </is>
      </c>
      <c r="F7036" s="3" t="n">
        <v>472</v>
      </c>
      <c r="G7036" s="3" t="n">
        <v>3304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Expenses</t>
        </is>
      </c>
      <c r="D7037" s="3" t="inlineStr">
        <is>
          <t>3300/000</t>
        </is>
      </c>
      <c r="E7037" s="3" t="inlineStr">
        <is>
          <t>Computer Expenses</t>
        </is>
      </c>
      <c r="F7037" s="3" t="n">
        <v>0</v>
      </c>
      <c r="G7037" s="3" t="n">
        <v>3027.5</v>
      </c>
    </row>
    <row r="7038">
      <c r="A7038" s="3" t="inlineStr">
        <is>
          <t>Opportunity Global Sales (PTY) LTD</t>
        </is>
      </c>
      <c r="B7038" s="4" t="n">
        <v>44561</v>
      </c>
      <c r="C7038" s="3" t="inlineStr">
        <is>
          <t>Expenses</t>
        </is>
      </c>
      <c r="D7038" s="3" t="inlineStr">
        <is>
          <t>3300/000</t>
        </is>
      </c>
      <c r="E7038" s="3" t="inlineStr">
        <is>
          <t>Computer Expenses</t>
        </is>
      </c>
      <c r="F7038" s="3" t="n">
        <v>0</v>
      </c>
      <c r="G7038" s="3" t="n">
        <v>757.83</v>
      </c>
    </row>
    <row r="7039">
      <c r="A7039" s="3" t="inlineStr">
        <is>
          <t>Quinate Consulting (Pty) Ltd</t>
        </is>
      </c>
      <c r="B7039" s="4" t="n">
        <v>44561</v>
      </c>
      <c r="C7039" s="3" t="inlineStr">
        <is>
          <t>Expenses</t>
        </is>
      </c>
      <c r="D7039" s="3" t="inlineStr">
        <is>
          <t>3300/000</t>
        </is>
      </c>
      <c r="E7039" s="3" t="inlineStr">
        <is>
          <t>Computer Expenses</t>
        </is>
      </c>
      <c r="F7039" s="3" t="n">
        <v>1700</v>
      </c>
      <c r="G7039" s="3" t="n">
        <v>35251.99</v>
      </c>
    </row>
    <row r="7040">
      <c r="A7040" s="3" t="inlineStr">
        <is>
          <t>Noble Shield (Pty) Ltd ta Go Letting</t>
        </is>
      </c>
      <c r="B7040" s="4" t="n">
        <v>44561</v>
      </c>
      <c r="C7040" s="3" t="inlineStr">
        <is>
          <t>Expenses</t>
        </is>
      </c>
      <c r="D7040" s="3" t="inlineStr">
        <is>
          <t>3300/120</t>
        </is>
      </c>
      <c r="E7040" s="3" t="inlineStr">
        <is>
          <t>Computer IT - Software Propworx</t>
        </is>
      </c>
      <c r="F7040" s="3" t="n">
        <v>1926.25</v>
      </c>
      <c r="G7040" s="3" t="n">
        <v>5778.75</v>
      </c>
    </row>
    <row r="7041">
      <c r="A7041" s="3" t="inlineStr">
        <is>
          <t>Trademark Holdings (Pty) Ltd</t>
        </is>
      </c>
      <c r="B7041" s="4" t="n">
        <v>44561</v>
      </c>
      <c r="C7041" s="3" t="inlineStr">
        <is>
          <t>Expenses</t>
        </is>
      </c>
      <c r="D7041" s="3" t="inlineStr">
        <is>
          <t>3300/125</t>
        </is>
      </c>
      <c r="E7041" s="3" t="inlineStr">
        <is>
          <t>Computer IT - CT</t>
        </is>
      </c>
      <c r="F7041" s="3" t="n">
        <v>0</v>
      </c>
      <c r="G7041" s="3" t="n">
        <v>106.38</v>
      </c>
    </row>
    <row r="7042">
      <c r="A7042" s="3" t="inlineStr">
        <is>
          <t>Trademark Holdings (Pty) Ltd</t>
        </is>
      </c>
      <c r="B7042" s="4" t="n">
        <v>44561</v>
      </c>
      <c r="C7042" s="3" t="inlineStr">
        <is>
          <t>Expenses</t>
        </is>
      </c>
      <c r="D7042" s="3" t="inlineStr">
        <is>
          <t>3300/130</t>
        </is>
      </c>
      <c r="E7042" s="3" t="inlineStr">
        <is>
          <t>Computer IT - Internet/Hosting Fees</t>
        </is>
      </c>
      <c r="F7042" s="3" t="n">
        <v>4042.25</v>
      </c>
      <c r="G7042" s="3" t="n">
        <v>14616.5</v>
      </c>
    </row>
    <row r="7043">
      <c r="A7043" s="3" t="inlineStr">
        <is>
          <t>Trademark Holdings (Pty) Ltd</t>
        </is>
      </c>
      <c r="B7043" s="4" t="n">
        <v>44561</v>
      </c>
      <c r="C7043" s="3" t="inlineStr">
        <is>
          <t>Expenses</t>
        </is>
      </c>
      <c r="D7043" s="3" t="inlineStr">
        <is>
          <t>3300/145</t>
        </is>
      </c>
      <c r="E7043" s="3" t="inlineStr">
        <is>
          <t>Computer IT - Cloud Solve</t>
        </is>
      </c>
      <c r="F7043" s="3" t="n">
        <v>3600</v>
      </c>
      <c r="G7043" s="3" t="n">
        <v>14400</v>
      </c>
    </row>
    <row r="7044">
      <c r="A7044" s="3" t="inlineStr">
        <is>
          <t>Noble Shield (Pty) Ltd ta Go Letting</t>
        </is>
      </c>
      <c r="B7044" s="4" t="n">
        <v>44561</v>
      </c>
      <c r="C7044" s="3" t="inlineStr">
        <is>
          <t>Expenses</t>
        </is>
      </c>
      <c r="D7044" s="3" t="inlineStr">
        <is>
          <t>3300/170</t>
        </is>
      </c>
      <c r="E7044" s="3" t="inlineStr">
        <is>
          <t>Computer IT - VDB office Fibre</t>
        </is>
      </c>
      <c r="F7044" s="3" t="n">
        <v>790</v>
      </c>
      <c r="G7044" s="3" t="n">
        <v>3950</v>
      </c>
    </row>
    <row r="7045">
      <c r="A7045" s="3" t="inlineStr">
        <is>
          <t>Opportunity Global Sales (PTY) LTD</t>
        </is>
      </c>
      <c r="B7045" s="4" t="n">
        <v>44561</v>
      </c>
      <c r="C7045" s="3" t="inlineStr">
        <is>
          <t>Expenses</t>
        </is>
      </c>
      <c r="D7045" s="3" t="inlineStr">
        <is>
          <t>3301/000</t>
        </is>
      </c>
      <c r="E7045" s="3" t="inlineStr">
        <is>
          <t>Computer Expense - Xero setup</t>
        </is>
      </c>
      <c r="F7045" s="3" t="n">
        <v>0</v>
      </c>
      <c r="G7045" s="3" t="n">
        <v>3000</v>
      </c>
    </row>
    <row r="7046">
      <c r="A7046" s="3" t="inlineStr">
        <is>
          <t>Noble Shield (Pty) Ltd ta Go Letting</t>
        </is>
      </c>
      <c r="B7046" s="4" t="n">
        <v>44561</v>
      </c>
      <c r="C7046" s="3" t="inlineStr">
        <is>
          <t>Expenses</t>
        </is>
      </c>
      <c r="D7046" s="3" t="inlineStr">
        <is>
          <t>3301/000</t>
        </is>
      </c>
      <c r="E7046" s="3" t="inlineStr">
        <is>
          <t>Computer Expenses - Xero Setup</t>
        </is>
      </c>
      <c r="F7046" s="3" t="n">
        <v>0</v>
      </c>
      <c r="G7046" s="3" t="n">
        <v>3000</v>
      </c>
    </row>
    <row r="7047">
      <c r="A7047" s="3" t="inlineStr">
        <is>
          <t>Trademark Holdings (Pty) Ltd</t>
        </is>
      </c>
      <c r="B7047" s="4" t="n">
        <v>44561</v>
      </c>
      <c r="C7047" s="3" t="inlineStr">
        <is>
          <t>Expenses</t>
        </is>
      </c>
      <c r="D7047" s="3" t="inlineStr">
        <is>
          <t>3301/000</t>
        </is>
      </c>
      <c r="E7047" s="3" t="inlineStr">
        <is>
          <t>Computer Expenses - Xero Setup</t>
        </is>
      </c>
      <c r="F7047" s="3" t="n">
        <v>0</v>
      </c>
      <c r="G7047" s="3" t="n">
        <v>3000</v>
      </c>
    </row>
    <row r="7048">
      <c r="A7048" s="3" t="inlineStr">
        <is>
          <t>Opportunity Global Investment (PTY) LTD</t>
        </is>
      </c>
      <c r="B7048" s="4" t="n">
        <v>44561</v>
      </c>
      <c r="C7048" s="3" t="inlineStr">
        <is>
          <t>Expenses</t>
        </is>
      </c>
      <c r="D7048" s="3" t="inlineStr">
        <is>
          <t>3301/000</t>
        </is>
      </c>
      <c r="E7048" s="3" t="inlineStr">
        <is>
          <t>Computer Expenses - Xero setup</t>
        </is>
      </c>
      <c r="F7048" s="3" t="n">
        <v>0</v>
      </c>
      <c r="G7048" s="3" t="n">
        <v>3000</v>
      </c>
    </row>
    <row r="7049">
      <c r="A7049" s="3" t="inlineStr">
        <is>
          <t>Opportunity Global Investment (PTY) LTD</t>
        </is>
      </c>
      <c r="B7049" s="4" t="n">
        <v>44561</v>
      </c>
      <c r="C7049" s="3" t="inlineStr">
        <is>
          <t>Expenses</t>
        </is>
      </c>
      <c r="D7049" s="3" t="inlineStr">
        <is>
          <t>3310/200</t>
        </is>
      </c>
      <c r="E7049" s="3" t="inlineStr">
        <is>
          <t>Commission Paid - Other</t>
        </is>
      </c>
      <c r="F7049" s="3" t="n">
        <v>0</v>
      </c>
      <c r="G7049" s="3" t="n">
        <v>40988.41</v>
      </c>
    </row>
    <row r="7050">
      <c r="A7050" s="3" t="inlineStr">
        <is>
          <t>Quinate Consulting (Pty) Ltd</t>
        </is>
      </c>
      <c r="B7050" s="4" t="n">
        <v>44561</v>
      </c>
      <c r="C7050" s="3" t="inlineStr">
        <is>
          <t>Expenses</t>
        </is>
      </c>
      <c r="D7050" s="3" t="inlineStr">
        <is>
          <t>3320/000</t>
        </is>
      </c>
      <c r="E7050" s="3" t="inlineStr">
        <is>
          <t>Commission Paid</t>
        </is>
      </c>
      <c r="F7050" s="3" t="n">
        <v>0</v>
      </c>
      <c r="G7050" s="3" t="n">
        <v>3558.8</v>
      </c>
    </row>
    <row r="7051">
      <c r="A7051" s="3" t="inlineStr">
        <is>
          <t>Opportunity Global Investment (PTY) LTD</t>
        </is>
      </c>
      <c r="B7051" s="4" t="n">
        <v>44561</v>
      </c>
      <c r="C7051" s="3" t="inlineStr">
        <is>
          <t>Expenses</t>
        </is>
      </c>
      <c r="D7051" s="3" t="inlineStr">
        <is>
          <t>3350/000</t>
        </is>
      </c>
      <c r="E7051" s="3" t="inlineStr">
        <is>
          <t>Consulting Fees</t>
        </is>
      </c>
      <c r="F7051" s="3" t="n">
        <v>0</v>
      </c>
      <c r="G7051" s="3" t="n">
        <v>27970</v>
      </c>
    </row>
    <row r="7052">
      <c r="A7052" s="3" t="inlineStr">
        <is>
          <t>Quinate Consulting (Pty) Ltd</t>
        </is>
      </c>
      <c r="B7052" s="4" t="n">
        <v>44561</v>
      </c>
      <c r="C7052" s="3" t="inlineStr">
        <is>
          <t>Expenses</t>
        </is>
      </c>
      <c r="D7052" s="3" t="inlineStr">
        <is>
          <t>3350/100</t>
        </is>
      </c>
      <c r="E7052" s="3" t="inlineStr">
        <is>
          <t>Consulting Fees</t>
        </is>
      </c>
      <c r="F7052" s="3" t="n">
        <v>0</v>
      </c>
      <c r="G7052" s="3" t="n">
        <v>-25750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Expenses</t>
        </is>
      </c>
      <c r="D7053" s="3" t="inlineStr">
        <is>
          <t>3350/100</t>
        </is>
      </c>
      <c r="E7053" s="3" t="inlineStr">
        <is>
          <t>Consulting Fees - Admin and Finance</t>
        </is>
      </c>
      <c r="F7053" s="3" t="n">
        <v>76348.10000000001</v>
      </c>
      <c r="G7053" s="3" t="n">
        <v>290913.83</v>
      </c>
    </row>
    <row r="7054">
      <c r="A7054" s="3" t="inlineStr">
        <is>
          <t>Opportunity Global Investment (PTY) LTD</t>
        </is>
      </c>
      <c r="B7054" s="4" t="n">
        <v>44561</v>
      </c>
      <c r="C7054" s="3" t="inlineStr">
        <is>
          <t>Expenses</t>
        </is>
      </c>
      <c r="D7054" s="3" t="inlineStr">
        <is>
          <t>3350/100</t>
        </is>
      </c>
      <c r="E7054" s="3" t="inlineStr">
        <is>
          <t>Consulting Fees - Admin and Finance</t>
        </is>
      </c>
      <c r="F7054" s="3" t="n">
        <v>4775</v>
      </c>
      <c r="G7054" s="3" t="n">
        <v>15600</v>
      </c>
    </row>
    <row r="7055">
      <c r="A7055" s="3" t="inlineStr">
        <is>
          <t>Opportunity Global Sales (PTY) LTD</t>
        </is>
      </c>
      <c r="B7055" s="4" t="n">
        <v>44561</v>
      </c>
      <c r="C7055" s="3" t="inlineStr">
        <is>
          <t>Expenses</t>
        </is>
      </c>
      <c r="D7055" s="3" t="inlineStr">
        <is>
          <t>3350/100</t>
        </is>
      </c>
      <c r="E7055" s="3" t="inlineStr">
        <is>
          <t>Consulting Fees - Admin and Finance</t>
        </is>
      </c>
      <c r="F7055" s="3" t="n">
        <v>5860</v>
      </c>
      <c r="G7055" s="3" t="n">
        <v>23190</v>
      </c>
    </row>
    <row r="7056">
      <c r="A7056" s="3" t="inlineStr">
        <is>
          <t>Quinate Consulting (Pty) Ltd</t>
        </is>
      </c>
      <c r="B7056" s="4" t="n">
        <v>44561</v>
      </c>
      <c r="C7056" s="3" t="inlineStr">
        <is>
          <t>Expenses</t>
        </is>
      </c>
      <c r="D7056" s="3" t="inlineStr">
        <is>
          <t>3350/300</t>
        </is>
      </c>
      <c r="E7056" s="3" t="inlineStr">
        <is>
          <t>Consulting Fees - Admin and Finance</t>
        </is>
      </c>
      <c r="F7056" s="3" t="n">
        <v>20000</v>
      </c>
      <c r="G7056" s="3" t="n">
        <v>20000</v>
      </c>
    </row>
    <row r="7057">
      <c r="A7057" s="3" t="inlineStr">
        <is>
          <t>Opportunity Global Investment (PTY) LTD</t>
        </is>
      </c>
      <c r="B7057" s="4" t="n">
        <v>44561</v>
      </c>
      <c r="C7057" s="3" t="inlineStr">
        <is>
          <t>Expenses</t>
        </is>
      </c>
      <c r="D7057" s="3" t="inlineStr">
        <is>
          <t>3351/000</t>
        </is>
      </c>
      <c r="E7057" s="3" t="inlineStr">
        <is>
          <t>Consulting Fees - HR Joblaw</t>
        </is>
      </c>
      <c r="F7057" s="3" t="n">
        <v>1350</v>
      </c>
      <c r="G7057" s="3" t="n">
        <v>14092.9</v>
      </c>
    </row>
    <row r="7058">
      <c r="A7058" s="3" t="inlineStr">
        <is>
          <t>Quinate Consulting (Pty) Ltd</t>
        </is>
      </c>
      <c r="B7058" s="4" t="n">
        <v>44561</v>
      </c>
      <c r="C7058" s="3" t="inlineStr">
        <is>
          <t>Expenses</t>
        </is>
      </c>
      <c r="D7058" s="3" t="inlineStr">
        <is>
          <t>3351/000</t>
        </is>
      </c>
      <c r="E7058" s="3" t="inlineStr">
        <is>
          <t>Consulting fees - Trustees</t>
        </is>
      </c>
      <c r="F7058" s="3" t="n">
        <v>5000</v>
      </c>
      <c r="G7058" s="3" t="n">
        <v>74678.48</v>
      </c>
    </row>
    <row r="7059">
      <c r="A7059" s="3" t="inlineStr">
        <is>
          <t>Opportunity Global Investment (PTY) LTD</t>
        </is>
      </c>
      <c r="B7059" s="4" t="n">
        <v>44561</v>
      </c>
      <c r="C7059" s="3" t="inlineStr">
        <is>
          <t>Expenses</t>
        </is>
      </c>
      <c r="D7059" s="3" t="inlineStr">
        <is>
          <t>3352/000</t>
        </is>
      </c>
      <c r="E7059" s="3" t="inlineStr">
        <is>
          <t>Consulting Fees - Kert Scalzini</t>
        </is>
      </c>
      <c r="F7059" s="3" t="n">
        <v>10000</v>
      </c>
      <c r="G7059" s="3" t="n">
        <v>80000</v>
      </c>
    </row>
    <row r="7060">
      <c r="A7060" s="3" t="inlineStr">
        <is>
          <t>Opportunity Global Investment (PTY) LTD</t>
        </is>
      </c>
      <c r="B7060" s="4" t="n">
        <v>44561</v>
      </c>
      <c r="C7060" s="3" t="inlineStr">
        <is>
          <t>Expenses</t>
        </is>
      </c>
      <c r="D7060" s="3" t="inlineStr">
        <is>
          <t>3353/000</t>
        </is>
      </c>
      <c r="E7060" s="3" t="inlineStr">
        <is>
          <t>Consulting Fees - Yolanda Steyn</t>
        </is>
      </c>
      <c r="F7060" s="3" t="n">
        <v>9600</v>
      </c>
      <c r="G7060" s="3" t="n">
        <v>9600</v>
      </c>
    </row>
    <row r="7061">
      <c r="A7061" s="3" t="inlineStr">
        <is>
          <t>Quinate Consulting (Pty) Ltd</t>
        </is>
      </c>
      <c r="B7061" s="4" t="n">
        <v>44561</v>
      </c>
      <c r="C7061" s="3" t="inlineStr">
        <is>
          <t>Expenses</t>
        </is>
      </c>
      <c r="D7061" s="3" t="inlineStr">
        <is>
          <t>3450/001</t>
        </is>
      </c>
      <c r="E7061" s="3" t="inlineStr">
        <is>
          <t>Depreciation - Computer Equipment</t>
        </is>
      </c>
      <c r="F7061" s="3" t="n">
        <v>0</v>
      </c>
      <c r="G7061" s="3" t="n">
        <v>22826.49</v>
      </c>
    </row>
    <row r="7062">
      <c r="A7062" s="3" t="inlineStr">
        <is>
          <t>Quinate Consulting (Pty) Ltd</t>
        </is>
      </c>
      <c r="B7062" s="4" t="n">
        <v>44561</v>
      </c>
      <c r="C7062" s="3" t="inlineStr">
        <is>
          <t>Expenses</t>
        </is>
      </c>
      <c r="D7062" s="3" t="inlineStr">
        <is>
          <t>3450/002</t>
        </is>
      </c>
      <c r="E7062" s="3" t="inlineStr">
        <is>
          <t>Depreciation - Site Containers</t>
        </is>
      </c>
      <c r="F7062" s="3" t="n">
        <v>0</v>
      </c>
      <c r="G7062" s="3" t="n">
        <v>2869.56</v>
      </c>
    </row>
    <row r="7063">
      <c r="A7063" s="3" t="inlineStr">
        <is>
          <t>Quinate Consulting (Pty) Ltd</t>
        </is>
      </c>
      <c r="B7063" s="4" t="n">
        <v>44561</v>
      </c>
      <c r="C7063" s="3" t="inlineStr">
        <is>
          <t>Expenses</t>
        </is>
      </c>
      <c r="D7063" s="3" t="inlineStr">
        <is>
          <t>3600/000</t>
        </is>
      </c>
      <c r="E7063" s="3" t="inlineStr">
        <is>
          <t>Donations</t>
        </is>
      </c>
      <c r="F7063" s="3" t="n">
        <v>500</v>
      </c>
      <c r="G7063" s="3" t="n">
        <v>4000</v>
      </c>
    </row>
    <row r="7064">
      <c r="A7064" s="3" t="inlineStr">
        <is>
          <t>Noble Shield (Pty) Ltd ta Go Letting</t>
        </is>
      </c>
      <c r="B7064" s="4" t="n">
        <v>44561</v>
      </c>
      <c r="C7064" s="3" t="inlineStr">
        <is>
          <t>Expenses</t>
        </is>
      </c>
      <c r="D7064" s="3" t="inlineStr">
        <is>
          <t>3650/000</t>
        </is>
      </c>
      <c r="E7064" s="3" t="inlineStr">
        <is>
          <t>Electricity _AND_ Water</t>
        </is>
      </c>
      <c r="F7064" s="3" t="n">
        <v>0</v>
      </c>
      <c r="G7064" s="3" t="n">
        <v>2000</v>
      </c>
    </row>
    <row r="7065">
      <c r="A7065" s="3" t="inlineStr">
        <is>
          <t>Opportunity Global Investment (PTY) LTD</t>
        </is>
      </c>
      <c r="B7065" s="4" t="n">
        <v>44561</v>
      </c>
      <c r="C7065" s="3" t="inlineStr">
        <is>
          <t>Expenses</t>
        </is>
      </c>
      <c r="D7065" s="3" t="inlineStr">
        <is>
          <t>3650/000</t>
        </is>
      </c>
      <c r="E7065" s="3" t="inlineStr">
        <is>
          <t>Electricity _AND_ Water</t>
        </is>
      </c>
      <c r="F7065" s="3" t="n">
        <v>2950</v>
      </c>
      <c r="G7065" s="3" t="n">
        <v>29750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Expenses</t>
        </is>
      </c>
      <c r="D7066" s="3" t="inlineStr">
        <is>
          <t>3650/000</t>
        </is>
      </c>
      <c r="E7066" s="3" t="inlineStr">
        <is>
          <t>Electricity _AND_ Water - CT Office</t>
        </is>
      </c>
      <c r="F7066" s="3" t="n">
        <v>0</v>
      </c>
      <c r="G7066" s="3" t="n">
        <v>55503.05</v>
      </c>
    </row>
    <row r="7067">
      <c r="A7067" s="3" t="inlineStr">
        <is>
          <t>Endulini (Pty) Ltd</t>
        </is>
      </c>
      <c r="B7067" s="4" t="n">
        <v>44561</v>
      </c>
      <c r="C7067" s="3" t="inlineStr">
        <is>
          <t>Expenses</t>
        </is>
      </c>
      <c r="D7067" s="3" t="inlineStr">
        <is>
          <t>3650/000</t>
        </is>
      </c>
      <c r="E7067" s="3" t="inlineStr">
        <is>
          <t>Water</t>
        </is>
      </c>
      <c r="F7067" s="3" t="n">
        <v>3373.83</v>
      </c>
      <c r="G7067" s="3" t="n">
        <v>40817.57</v>
      </c>
    </row>
    <row r="7068">
      <c r="A7068" s="3" t="inlineStr">
        <is>
          <t>Noble Shield (Pty) Ltd ta Go Letting</t>
        </is>
      </c>
      <c r="B7068" s="4" t="n">
        <v>44561</v>
      </c>
      <c r="C7068" s="3" t="inlineStr">
        <is>
          <t>Expenses</t>
        </is>
      </c>
      <c r="D7068" s="3" t="inlineStr">
        <is>
          <t>3651/000</t>
        </is>
      </c>
      <c r="E7068" s="3" t="inlineStr">
        <is>
          <t>Electricity _AND_ Water - Rentals</t>
        </is>
      </c>
      <c r="F7068" s="3" t="n">
        <v>1000</v>
      </c>
      <c r="G7068" s="3" t="n">
        <v>1000</v>
      </c>
    </row>
    <row r="7069">
      <c r="A7069" s="3" t="inlineStr">
        <is>
          <t>Quinate Consulting (Pty) Ltd</t>
        </is>
      </c>
      <c r="B7069" s="4" t="n">
        <v>44561</v>
      </c>
      <c r="C7069" s="3" t="inlineStr">
        <is>
          <t>Expenses</t>
        </is>
      </c>
      <c r="D7069" s="3" t="inlineStr">
        <is>
          <t>3651/000</t>
        </is>
      </c>
      <c r="E7069" s="3" t="inlineStr">
        <is>
          <t>Electricity _AND_ Water - Southwark</t>
        </is>
      </c>
      <c r="F7069" s="3" t="n">
        <v>18275.66</v>
      </c>
      <c r="G7069" s="3" t="n">
        <v>222201.6</v>
      </c>
    </row>
    <row r="7070">
      <c r="A7070" s="3" t="inlineStr">
        <is>
          <t>Quinate Consulting (Pty) Ltd</t>
        </is>
      </c>
      <c r="B7070" s="4" t="n">
        <v>44561</v>
      </c>
      <c r="C7070" s="3" t="inlineStr">
        <is>
          <t>Expenses</t>
        </is>
      </c>
      <c r="D7070" s="3" t="inlineStr">
        <is>
          <t>3652/000</t>
        </is>
      </c>
      <c r="E7070" s="3" t="inlineStr">
        <is>
          <t>Electricity _AND_ Water - Soho</t>
        </is>
      </c>
      <c r="F7070" s="3" t="n">
        <v>17627.06</v>
      </c>
      <c r="G7070" s="3" t="n">
        <v>205510.62</v>
      </c>
    </row>
    <row r="7071">
      <c r="A7071" s="3" t="inlineStr">
        <is>
          <t>Noble Shield (Pty) Ltd ta Go Letting</t>
        </is>
      </c>
      <c r="B7071" s="4" t="n">
        <v>44561</v>
      </c>
      <c r="C7071" s="3" t="inlineStr">
        <is>
          <t>Expenses</t>
        </is>
      </c>
      <c r="D7071" s="3" t="inlineStr">
        <is>
          <t>3700/000</t>
        </is>
      </c>
      <c r="E7071" s="3" t="inlineStr">
        <is>
          <t>Entertainment Expenses</t>
        </is>
      </c>
      <c r="F7071" s="3" t="n">
        <v>0</v>
      </c>
      <c r="G7071" s="3" t="n">
        <v>1200</v>
      </c>
    </row>
    <row r="7072">
      <c r="A7072" s="3" t="inlineStr">
        <is>
          <t>Opportunity Global Investment (PTY) LTD</t>
        </is>
      </c>
      <c r="B7072" s="4" t="n">
        <v>44561</v>
      </c>
      <c r="C7072" s="3" t="inlineStr">
        <is>
          <t>Expenses</t>
        </is>
      </c>
      <c r="D7072" s="3" t="inlineStr">
        <is>
          <t>3700/000</t>
        </is>
      </c>
      <c r="E7072" s="3" t="inlineStr">
        <is>
          <t>Entertainment Expenses</t>
        </is>
      </c>
      <c r="F7072" s="3" t="n">
        <v>1137.11</v>
      </c>
      <c r="G7072" s="3" t="n">
        <v>16143.59</v>
      </c>
    </row>
    <row r="7073">
      <c r="A7073" s="3" t="inlineStr">
        <is>
          <t>Opportunity Global Sales (PTY) LTD</t>
        </is>
      </c>
      <c r="B7073" s="4" t="n">
        <v>44561</v>
      </c>
      <c r="C7073" s="3" t="inlineStr">
        <is>
          <t>Expenses</t>
        </is>
      </c>
      <c r="D7073" s="3" t="inlineStr">
        <is>
          <t>3700/000</t>
        </is>
      </c>
      <c r="E7073" s="3" t="inlineStr">
        <is>
          <t>Entertainment Expenses</t>
        </is>
      </c>
      <c r="F7073" s="3" t="n">
        <v>0</v>
      </c>
      <c r="G7073" s="3" t="n">
        <v>844</v>
      </c>
    </row>
    <row r="7074">
      <c r="A7074" s="3" t="inlineStr">
        <is>
          <t>Quinate Consulting (Pty) Ltd</t>
        </is>
      </c>
      <c r="B7074" s="4" t="n">
        <v>44561</v>
      </c>
      <c r="C7074" s="3" t="inlineStr">
        <is>
          <t>Expenses</t>
        </is>
      </c>
      <c r="D7074" s="3" t="inlineStr">
        <is>
          <t>3700/000</t>
        </is>
      </c>
      <c r="E7074" s="3" t="inlineStr">
        <is>
          <t>Entertainment Expenses</t>
        </is>
      </c>
      <c r="F7074" s="3" t="n">
        <v>486</v>
      </c>
      <c r="G7074" s="3" t="n">
        <v>19992.12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Expenses</t>
        </is>
      </c>
      <c r="D7075" s="3" t="inlineStr">
        <is>
          <t>3750/000</t>
        </is>
      </c>
      <c r="E7075" s="3" t="inlineStr">
        <is>
          <t>Finance Charges</t>
        </is>
      </c>
      <c r="F7075" s="3" t="n">
        <v>0</v>
      </c>
      <c r="G7075" s="3" t="n">
        <v>149</v>
      </c>
    </row>
    <row r="7076">
      <c r="A7076" s="3" t="inlineStr">
        <is>
          <t>Noble Shield (Pty) Ltd ta Go Letting</t>
        </is>
      </c>
      <c r="B7076" s="4" t="n">
        <v>44561</v>
      </c>
      <c r="C7076" s="3" t="inlineStr">
        <is>
          <t>Expenses</t>
        </is>
      </c>
      <c r="D7076" s="3" t="inlineStr">
        <is>
          <t>3850/100</t>
        </is>
      </c>
      <c r="E7076" s="3" t="inlineStr">
        <is>
          <t>Insurance - Santam</t>
        </is>
      </c>
      <c r="F7076" s="3" t="n">
        <v>2629.11</v>
      </c>
      <c r="G7076" s="3" t="n">
        <v>10516.44</v>
      </c>
    </row>
    <row r="7077">
      <c r="A7077" s="3" t="inlineStr">
        <is>
          <t>Noble Shield (Pty) Ltd ta Go Letting</t>
        </is>
      </c>
      <c r="B7077" s="4" t="n">
        <v>44561</v>
      </c>
      <c r="C7077" s="3" t="inlineStr">
        <is>
          <t>Expenses</t>
        </is>
      </c>
      <c r="D7077" s="3" t="inlineStr">
        <is>
          <t>3850/200</t>
        </is>
      </c>
      <c r="E7077" s="3" t="inlineStr">
        <is>
          <t>Insurance - A_AND_G</t>
        </is>
      </c>
      <c r="F7077" s="3" t="n">
        <v>3364.32</v>
      </c>
      <c r="G7077" s="3" t="n">
        <v>8410.799999999999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Expenses</t>
        </is>
      </c>
      <c r="D7078" s="3" t="inlineStr">
        <is>
          <t>3851/000</t>
        </is>
      </c>
      <c r="E7078" s="3" t="inlineStr">
        <is>
          <t>Insurance - Momentum</t>
        </is>
      </c>
      <c r="F7078" s="3" t="n">
        <v>6825.93</v>
      </c>
      <c r="G7078" s="3" t="n">
        <v>54587.85</v>
      </c>
    </row>
    <row r="7079">
      <c r="A7079" s="3" t="inlineStr">
        <is>
          <t>Quinate Consulting (Pty) Ltd</t>
        </is>
      </c>
      <c r="B7079" s="4" t="n">
        <v>44561</v>
      </c>
      <c r="C7079" s="3" t="inlineStr">
        <is>
          <t>Expenses</t>
        </is>
      </c>
      <c r="D7079" s="3" t="inlineStr">
        <is>
          <t>3852/000</t>
        </is>
      </c>
      <c r="E7079" s="3" t="inlineStr">
        <is>
          <t>Insurance - Old Mutual</t>
        </is>
      </c>
      <c r="F7079" s="3" t="n">
        <v>0</v>
      </c>
      <c r="G7079" s="3" t="n">
        <v>18269.59</v>
      </c>
    </row>
    <row r="7080">
      <c r="A7080" s="3" t="inlineStr">
        <is>
          <t>Endulini (Pty) Ltd</t>
        </is>
      </c>
      <c r="B7080" s="4" t="n">
        <v>44561</v>
      </c>
      <c r="C7080" s="3" t="inlineStr">
        <is>
          <t>Expenses</t>
        </is>
      </c>
      <c r="D7080" s="3" t="inlineStr">
        <is>
          <t>3900/000</t>
        </is>
      </c>
      <c r="E7080" s="3" t="inlineStr">
        <is>
          <t>Interest Paid</t>
        </is>
      </c>
      <c r="F7080" s="3" t="n">
        <v>0</v>
      </c>
      <c r="G7080" s="3" t="n">
        <v>36.99</v>
      </c>
    </row>
    <row r="7081">
      <c r="A7081" s="3" t="inlineStr">
        <is>
          <t>Quinate Consulting (Pty) Ltd</t>
        </is>
      </c>
      <c r="B7081" s="4" t="n">
        <v>44561</v>
      </c>
      <c r="C7081" s="3" t="inlineStr">
        <is>
          <t>Expenses</t>
        </is>
      </c>
      <c r="D7081" s="3" t="inlineStr">
        <is>
          <t>3900/000</t>
        </is>
      </c>
      <c r="E7081" s="3" t="inlineStr">
        <is>
          <t>Interest Paid</t>
        </is>
      </c>
      <c r="F7081" s="3" t="n">
        <v>1273.16</v>
      </c>
      <c r="G7081" s="3" t="n">
        <v>1273.16</v>
      </c>
    </row>
    <row r="7082">
      <c r="A7082" s="3" t="inlineStr">
        <is>
          <t>Quinate Consulting (Pty) Ltd</t>
        </is>
      </c>
      <c r="B7082" s="4" t="n">
        <v>44561</v>
      </c>
      <c r="C7082" s="3" t="inlineStr">
        <is>
          <t>Expenses</t>
        </is>
      </c>
      <c r="D7082" s="3" t="inlineStr">
        <is>
          <t>3900/050</t>
        </is>
      </c>
      <c r="E7082" s="3" t="inlineStr">
        <is>
          <t>Interest Paid - STD Bond Accounts</t>
        </is>
      </c>
      <c r="F7082" s="3" t="n">
        <v>27408.39</v>
      </c>
      <c r="G7082" s="3" t="n">
        <v>381015.61</v>
      </c>
    </row>
    <row r="7083">
      <c r="A7083" s="3" t="inlineStr">
        <is>
          <t>Quinate Consulting (Pty) Ltd</t>
        </is>
      </c>
      <c r="B7083" s="4" t="n">
        <v>44561</v>
      </c>
      <c r="C7083" s="3" t="inlineStr">
        <is>
          <t>Expenses</t>
        </is>
      </c>
      <c r="D7083" s="3" t="inlineStr">
        <is>
          <t>3900/131</t>
        </is>
      </c>
      <c r="E7083" s="3" t="inlineStr">
        <is>
          <t>Interest Paid - Investors @ 9%</t>
        </is>
      </c>
      <c r="F7083" s="3" t="n">
        <v>0</v>
      </c>
      <c r="G7083" s="3" t="n">
        <v>7857.47</v>
      </c>
    </row>
    <row r="7084">
      <c r="A7084" s="3" t="inlineStr">
        <is>
          <t>Quinate Consulting (Pty) Ltd</t>
        </is>
      </c>
      <c r="B7084" s="4" t="n">
        <v>44561</v>
      </c>
      <c r="C7084" s="3" t="inlineStr">
        <is>
          <t>Expenses</t>
        </is>
      </c>
      <c r="D7084" s="3" t="inlineStr">
        <is>
          <t>3900/132</t>
        </is>
      </c>
      <c r="E7084" s="3" t="inlineStr">
        <is>
          <t>Interest Paid - Investors @ 18%</t>
        </is>
      </c>
      <c r="F7084" s="3" t="n">
        <v>0</v>
      </c>
      <c r="G7084" s="3" t="n">
        <v>483020.78</v>
      </c>
    </row>
    <row r="7085">
      <c r="A7085" s="3" t="inlineStr">
        <is>
          <t>Quinate Consulting (Pty) Ltd</t>
        </is>
      </c>
      <c r="B7085" s="4" t="n">
        <v>44561</v>
      </c>
      <c r="C7085" s="3" t="inlineStr">
        <is>
          <t>Expenses</t>
        </is>
      </c>
      <c r="D7085" s="3" t="inlineStr">
        <is>
          <t>3900/150</t>
        </is>
      </c>
      <c r="E7085" s="3" t="inlineStr">
        <is>
          <t>Interest Paid - Suppliers</t>
        </is>
      </c>
      <c r="F7085" s="3" t="n">
        <v>139.64</v>
      </c>
      <c r="G7085" s="3" t="n">
        <v>5125.08</v>
      </c>
    </row>
    <row r="7086">
      <c r="A7086" s="3" t="inlineStr">
        <is>
          <t>Quinate Consulting (Pty) Ltd</t>
        </is>
      </c>
      <c r="B7086" s="4" t="n">
        <v>44561</v>
      </c>
      <c r="C7086" s="3" t="inlineStr">
        <is>
          <t>Expenses</t>
        </is>
      </c>
      <c r="D7086" s="3" t="inlineStr">
        <is>
          <t>3900/152</t>
        </is>
      </c>
      <c r="E7086" s="3" t="inlineStr">
        <is>
          <t>Interest Paid - Gengis</t>
        </is>
      </c>
      <c r="F7086" s="3" t="n">
        <v>0</v>
      </c>
      <c r="G7086" s="3" t="n">
        <v>30378.08</v>
      </c>
    </row>
    <row r="7087">
      <c r="A7087" s="3" t="inlineStr">
        <is>
          <t>Opportunity Management Holdings (PTY) LTD</t>
        </is>
      </c>
      <c r="B7087" s="4" t="n">
        <v>44561</v>
      </c>
      <c r="C7087" s="3" t="inlineStr">
        <is>
          <t>Expenses</t>
        </is>
      </c>
      <c r="D7087" s="3" t="inlineStr">
        <is>
          <t>3900/300</t>
        </is>
      </c>
      <c r="E7087" s="3" t="inlineStr">
        <is>
          <t>Interest Paid - Other</t>
        </is>
      </c>
      <c r="F7087" s="3" t="n">
        <v>1.79</v>
      </c>
      <c r="G7087" s="3" t="n">
        <v>1.79</v>
      </c>
    </row>
    <row r="7088">
      <c r="A7088" s="3" t="inlineStr">
        <is>
          <t>Trademark Holdings (Pty) Ltd</t>
        </is>
      </c>
      <c r="B7088" s="4" t="n">
        <v>44561</v>
      </c>
      <c r="C7088" s="3" t="inlineStr">
        <is>
          <t>Expenses</t>
        </is>
      </c>
      <c r="D7088" s="3" t="inlineStr">
        <is>
          <t>3910/000</t>
        </is>
      </c>
      <c r="E7088" s="3" t="inlineStr">
        <is>
          <t>Penalties/Interest - SARS</t>
        </is>
      </c>
      <c r="F7088" s="3" t="n">
        <v>0</v>
      </c>
      <c r="G7088" s="3" t="n">
        <v>57.04</v>
      </c>
    </row>
    <row r="7089">
      <c r="A7089" s="3" t="inlineStr">
        <is>
          <t>Endulini (Pty) Ltd</t>
        </is>
      </c>
      <c r="B7089" s="4" t="n">
        <v>44561</v>
      </c>
      <c r="C7089" s="3" t="inlineStr">
        <is>
          <t>Expenses</t>
        </is>
      </c>
      <c r="D7089" s="3" t="inlineStr">
        <is>
          <t>4000/000</t>
        </is>
      </c>
      <c r="E7089" s="3" t="inlineStr">
        <is>
          <t>Legal Fees</t>
        </is>
      </c>
      <c r="F7089" s="3" t="n">
        <v>0</v>
      </c>
      <c r="G7089" s="3" t="n">
        <v>11.5</v>
      </c>
    </row>
    <row r="7090">
      <c r="A7090" s="3" t="inlineStr">
        <is>
          <t>Quinate Consulting (Pty) Ltd</t>
        </is>
      </c>
      <c r="B7090" s="4" t="n">
        <v>44561</v>
      </c>
      <c r="C7090" s="3" t="inlineStr">
        <is>
          <t>Expenses</t>
        </is>
      </c>
      <c r="D7090" s="3" t="inlineStr">
        <is>
          <t>4000/000</t>
        </is>
      </c>
      <c r="E7090" s="3" t="inlineStr">
        <is>
          <t>Legal Fees</t>
        </is>
      </c>
      <c r="F7090" s="3" t="n">
        <v>0</v>
      </c>
      <c r="G7090" s="3" t="n">
        <v>747.5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Expenses</t>
        </is>
      </c>
      <c r="D7091" s="3" t="inlineStr">
        <is>
          <t>4065/000</t>
        </is>
      </c>
      <c r="E7091" s="3" t="inlineStr">
        <is>
          <t>Levies - SoHo</t>
        </is>
      </c>
      <c r="F7091" s="3" t="n">
        <v>5950.83</v>
      </c>
      <c r="G7091" s="3" t="n">
        <v>59570.4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Expenses</t>
        </is>
      </c>
      <c r="D7092" s="3" t="inlineStr">
        <is>
          <t>4066/000</t>
        </is>
      </c>
      <c r="E7092" s="3" t="inlineStr">
        <is>
          <t>Levies - Southwark</t>
        </is>
      </c>
      <c r="F7092" s="3" t="n">
        <v>3422.18</v>
      </c>
      <c r="G7092" s="3" t="n">
        <v>29310.65</v>
      </c>
    </row>
    <row r="7093">
      <c r="A7093" s="3" t="inlineStr">
        <is>
          <t>Endulini (Pty) Ltd</t>
        </is>
      </c>
      <c r="B7093" s="4" t="n">
        <v>44561</v>
      </c>
      <c r="C7093" s="3" t="inlineStr">
        <is>
          <t>Expenses</t>
        </is>
      </c>
      <c r="D7093" s="3" t="inlineStr">
        <is>
          <t>4100/001</t>
        </is>
      </c>
      <c r="E7093" s="3" t="inlineStr">
        <is>
          <t>Momentum Admin Fee</t>
        </is>
      </c>
      <c r="F7093" s="3" t="n">
        <v>0</v>
      </c>
      <c r="G7093" s="3" t="n">
        <v>49708.84</v>
      </c>
    </row>
    <row r="7094">
      <c r="A7094" s="3" t="inlineStr">
        <is>
          <t>Opportunity Global Investment (PTY) LTD</t>
        </is>
      </c>
      <c r="B7094" s="4" t="n">
        <v>44561</v>
      </c>
      <c r="C7094" s="3" t="inlineStr">
        <is>
          <t>Expenses</t>
        </is>
      </c>
      <c r="D7094" s="3" t="inlineStr">
        <is>
          <t>4100/100</t>
        </is>
      </c>
      <c r="E7094" s="3" t="inlineStr">
        <is>
          <t>Members Salaries - Nick Morgan</t>
        </is>
      </c>
      <c r="F7094" s="3" t="n">
        <v>30567.7</v>
      </c>
      <c r="G7094" s="3" t="n">
        <v>307496.87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Expenses</t>
        </is>
      </c>
      <c r="D7095" s="3" t="inlineStr">
        <is>
          <t>4150/010</t>
        </is>
      </c>
      <c r="E7095" s="3" t="inlineStr">
        <is>
          <t>Motor Vehicle - Petrol _AND_ Oil</t>
        </is>
      </c>
      <c r="F7095" s="3" t="n">
        <v>0</v>
      </c>
      <c r="G7095" s="3" t="n">
        <v>1911.05</v>
      </c>
    </row>
    <row r="7096">
      <c r="A7096" s="3" t="inlineStr">
        <is>
          <t>Endulini (Pty) Ltd</t>
        </is>
      </c>
      <c r="B7096" s="4" t="n">
        <v>44561</v>
      </c>
      <c r="C7096" s="3" t="inlineStr">
        <is>
          <t>Expenses</t>
        </is>
      </c>
      <c r="D7096" s="3" t="inlineStr">
        <is>
          <t>4200/000</t>
        </is>
      </c>
      <c r="E7096" s="3" t="inlineStr">
        <is>
          <t>Printing _AND_ Stationery</t>
        </is>
      </c>
      <c r="F7096" s="3" t="n">
        <v>0</v>
      </c>
      <c r="G7096" s="3" t="n">
        <v>127.5</v>
      </c>
    </row>
    <row r="7097">
      <c r="A7097" s="3" t="inlineStr">
        <is>
          <t>Opportunity Global Investment (PTY) LTD</t>
        </is>
      </c>
      <c r="B7097" s="4" t="n">
        <v>44561</v>
      </c>
      <c r="C7097" s="3" t="inlineStr">
        <is>
          <t>Expenses</t>
        </is>
      </c>
      <c r="D7097" s="3" t="inlineStr">
        <is>
          <t>4200/000</t>
        </is>
      </c>
      <c r="E7097" s="3" t="inlineStr">
        <is>
          <t>Printing _AND_ Stationery</t>
        </is>
      </c>
      <c r="F7097" s="3" t="n">
        <v>2367</v>
      </c>
      <c r="G7097" s="3" t="n">
        <v>26595.38</v>
      </c>
    </row>
    <row r="7098">
      <c r="A7098" s="3" t="inlineStr">
        <is>
          <t>Opportunity Global Sales (PTY) LTD</t>
        </is>
      </c>
      <c r="B7098" s="4" t="n">
        <v>44561</v>
      </c>
      <c r="C7098" s="3" t="inlineStr">
        <is>
          <t>Expenses</t>
        </is>
      </c>
      <c r="D7098" s="3" t="inlineStr">
        <is>
          <t>4200/000</t>
        </is>
      </c>
      <c r="E7098" s="3" t="inlineStr">
        <is>
          <t>Printing _AND_ Stationery</t>
        </is>
      </c>
      <c r="F7098" s="3" t="n">
        <v>0</v>
      </c>
      <c r="G7098" s="3" t="n">
        <v>3520.82</v>
      </c>
    </row>
    <row r="7099">
      <c r="A7099" s="3" t="inlineStr">
        <is>
          <t>Quinate Consulting (Pty) Ltd</t>
        </is>
      </c>
      <c r="B7099" s="4" t="n">
        <v>44561</v>
      </c>
      <c r="C7099" s="3" t="inlineStr">
        <is>
          <t>Expenses</t>
        </is>
      </c>
      <c r="D7099" s="3" t="inlineStr">
        <is>
          <t>4200/000</t>
        </is>
      </c>
      <c r="E7099" s="3" t="inlineStr">
        <is>
          <t>Printing _AND_ Stationery</t>
        </is>
      </c>
      <c r="F7099" s="3" t="n">
        <v>0</v>
      </c>
      <c r="G7099" s="3" t="n">
        <v>15758.25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Expenses</t>
        </is>
      </c>
      <c r="D7100" s="3" t="inlineStr">
        <is>
          <t>4200/100</t>
        </is>
      </c>
      <c r="E7100" s="3" t="inlineStr">
        <is>
          <t>Printing - Merchant West- Printer Rental</t>
        </is>
      </c>
      <c r="F7100" s="3" t="n">
        <v>1617.02</v>
      </c>
      <c r="G7100" s="3" t="n">
        <v>6468.08</v>
      </c>
    </row>
    <row r="7101">
      <c r="A7101" s="3" t="inlineStr">
        <is>
          <t>Noble Shield (Pty) Ltd ta Go Letting</t>
        </is>
      </c>
      <c r="B7101" s="4" t="n">
        <v>44561</v>
      </c>
      <c r="C7101" s="3" t="inlineStr">
        <is>
          <t>Expenses</t>
        </is>
      </c>
      <c r="D7101" s="3" t="inlineStr">
        <is>
          <t>4200/120</t>
        </is>
      </c>
      <c r="E7101" s="3" t="inlineStr">
        <is>
          <t>Printing - Ivy Line - Prints</t>
        </is>
      </c>
      <c r="F7101" s="3" t="n">
        <v>429.35</v>
      </c>
      <c r="G7101" s="3" t="n">
        <v>2262.95</v>
      </c>
    </row>
    <row r="7102">
      <c r="A7102" s="3" t="inlineStr">
        <is>
          <t>Noble Shield (Pty) Ltd ta Go Letting</t>
        </is>
      </c>
      <c r="B7102" s="4" t="n">
        <v>44561</v>
      </c>
      <c r="C7102" s="3" t="inlineStr">
        <is>
          <t>Expenses</t>
        </is>
      </c>
      <c r="D7102" s="3" t="inlineStr">
        <is>
          <t>4200/180</t>
        </is>
      </c>
      <c r="E7102" s="3" t="inlineStr">
        <is>
          <t>Printing - Ikon</t>
        </is>
      </c>
      <c r="F7102" s="3" t="n">
        <v>550.34</v>
      </c>
      <c r="G7102" s="3" t="n">
        <v>2360.9</v>
      </c>
    </row>
    <row r="7103">
      <c r="A7103" s="3" t="inlineStr">
        <is>
          <t>Noble Shield (Pty) Ltd ta Go Letting</t>
        </is>
      </c>
      <c r="B7103" s="4" t="n">
        <v>44561</v>
      </c>
      <c r="C7103" s="3" t="inlineStr">
        <is>
          <t>Expenses</t>
        </is>
      </c>
      <c r="D7103" s="3" t="inlineStr">
        <is>
          <t>4200/190</t>
        </is>
      </c>
      <c r="E7103" s="3" t="inlineStr">
        <is>
          <t>Printing - Centrafin printer rental</t>
        </is>
      </c>
      <c r="F7103" s="3" t="n">
        <v>2242.5</v>
      </c>
      <c r="G7103" s="3" t="n">
        <v>8970</v>
      </c>
    </row>
    <row r="7104">
      <c r="A7104" s="3" t="inlineStr">
        <is>
          <t>Noble Shield (Pty) Ltd ta Go Letting</t>
        </is>
      </c>
      <c r="B7104" s="4" t="n">
        <v>44561</v>
      </c>
      <c r="C7104" s="3" t="inlineStr">
        <is>
          <t>Expenses</t>
        </is>
      </c>
      <c r="D7104" s="3" t="inlineStr">
        <is>
          <t>4200/200</t>
        </is>
      </c>
      <c r="E7104" s="3" t="inlineStr">
        <is>
          <t>Printing - General Stationery VDB Office</t>
        </is>
      </c>
      <c r="F7104" s="3" t="n">
        <v>0</v>
      </c>
      <c r="G7104" s="3" t="n">
        <v>382.59</v>
      </c>
    </row>
    <row r="7105">
      <c r="A7105" s="3" t="inlineStr">
        <is>
          <t>Opportunity Global Investment (PTY) LTD</t>
        </is>
      </c>
      <c r="B7105" s="4" t="n">
        <v>44561</v>
      </c>
      <c r="C7105" s="3" t="inlineStr">
        <is>
          <t>Expenses</t>
        </is>
      </c>
      <c r="D7105" s="3" t="inlineStr">
        <is>
          <t>4220/000</t>
        </is>
      </c>
      <c r="E7105" s="3" t="inlineStr">
        <is>
          <t>Motor Vehicle Expenses - Petrol _AND_ Oil</t>
        </is>
      </c>
      <c r="F7105" s="3" t="n">
        <v>0</v>
      </c>
      <c r="G7105" s="3" t="n">
        <v>6428.95</v>
      </c>
    </row>
    <row r="7106">
      <c r="A7106" s="3" t="inlineStr">
        <is>
          <t>Opportunity Global Sales (PTY) LTD</t>
        </is>
      </c>
      <c r="B7106" s="4" t="n">
        <v>44561</v>
      </c>
      <c r="C7106" s="3" t="inlineStr">
        <is>
          <t>Expenses</t>
        </is>
      </c>
      <c r="D7106" s="3" t="inlineStr">
        <is>
          <t>4220/000</t>
        </is>
      </c>
      <c r="E7106" s="3" t="inlineStr">
        <is>
          <t>Motor Vehicle Expenses - Petrol _AND_ Oil</t>
        </is>
      </c>
      <c r="F7106" s="3" t="n">
        <v>0</v>
      </c>
      <c r="G7106" s="3" t="n">
        <v>2075.96</v>
      </c>
    </row>
    <row r="7107">
      <c r="A7107" s="3" t="inlineStr">
        <is>
          <t>Noble Shield (Pty) Ltd ta Go Letting</t>
        </is>
      </c>
      <c r="B7107" s="4" t="n">
        <v>44561</v>
      </c>
      <c r="C7107" s="3" t="inlineStr">
        <is>
          <t>Expenses</t>
        </is>
      </c>
      <c r="D7107" s="3" t="inlineStr">
        <is>
          <t>4290/000</t>
        </is>
      </c>
      <c r="E7107" s="3" t="inlineStr">
        <is>
          <t>Refreshments - CT Office</t>
        </is>
      </c>
      <c r="F7107" s="3" t="n">
        <v>663.55</v>
      </c>
      <c r="G7107" s="3" t="n">
        <v>2576</v>
      </c>
    </row>
    <row r="7108">
      <c r="A7108" s="3" t="inlineStr">
        <is>
          <t>Opportunity Global Investment (PTY) LTD</t>
        </is>
      </c>
      <c r="B7108" s="4" t="n">
        <v>44561</v>
      </c>
      <c r="C7108" s="3" t="inlineStr">
        <is>
          <t>Expenses</t>
        </is>
      </c>
      <c r="D7108" s="3" t="inlineStr">
        <is>
          <t>4290/000</t>
        </is>
      </c>
      <c r="E7108" s="3" t="inlineStr">
        <is>
          <t>Rent</t>
        </is>
      </c>
      <c r="F7108" s="3" t="n">
        <v>8770</v>
      </c>
      <c r="G7108" s="3" t="n">
        <v>87700</v>
      </c>
    </row>
    <row r="7109">
      <c r="A7109" s="3" t="inlineStr">
        <is>
          <t>Noble Shield (Pty) Ltd ta Go Letting</t>
        </is>
      </c>
      <c r="B7109" s="4" t="n">
        <v>44561</v>
      </c>
      <c r="C7109" s="3" t="inlineStr">
        <is>
          <t>Expenses</t>
        </is>
      </c>
      <c r="D7109" s="3" t="inlineStr">
        <is>
          <t>4291/000</t>
        </is>
      </c>
      <c r="E7109" s="3" t="inlineStr">
        <is>
          <t>Refreshments - VDB Office</t>
        </is>
      </c>
      <c r="F7109" s="3" t="n">
        <v>341.93</v>
      </c>
      <c r="G7109" s="3" t="n">
        <v>761.62</v>
      </c>
    </row>
    <row r="7110">
      <c r="A7110" s="3" t="inlineStr">
        <is>
          <t>Quinate Consulting (Pty) Ltd</t>
        </is>
      </c>
      <c r="B7110" s="4" t="n">
        <v>44561</v>
      </c>
      <c r="C7110" s="3" t="inlineStr">
        <is>
          <t>Expenses</t>
        </is>
      </c>
      <c r="D7110" s="3" t="inlineStr">
        <is>
          <t>4300/000</t>
        </is>
      </c>
      <c r="E7110" s="3" t="inlineStr">
        <is>
          <t>Rent Paid</t>
        </is>
      </c>
      <c r="F7110" s="3" t="n">
        <v>0</v>
      </c>
      <c r="G7110" s="3" t="n">
        <v>159974.04</v>
      </c>
    </row>
    <row r="7111">
      <c r="A7111" s="3" t="inlineStr">
        <is>
          <t>Trademark Holdings (Pty) Ltd</t>
        </is>
      </c>
      <c r="B7111" s="4" t="n">
        <v>44561</v>
      </c>
      <c r="C7111" s="3" t="inlineStr">
        <is>
          <t>Expenses</t>
        </is>
      </c>
      <c r="D7111" s="3" t="inlineStr">
        <is>
          <t>4300/000</t>
        </is>
      </c>
      <c r="E7111" s="3" t="inlineStr">
        <is>
          <t>Rent Paid</t>
        </is>
      </c>
      <c r="F7111" s="3" t="n">
        <v>5985.31</v>
      </c>
      <c r="G7111" s="3" t="n">
        <v>23941.24</v>
      </c>
    </row>
    <row r="7112">
      <c r="A7112" s="3" t="inlineStr">
        <is>
          <t>Endulini (Pty) Ltd</t>
        </is>
      </c>
      <c r="B7112" s="4" t="n">
        <v>44561</v>
      </c>
      <c r="C7112" s="3" t="inlineStr">
        <is>
          <t>Expenses</t>
        </is>
      </c>
      <c r="D7112" s="3" t="inlineStr">
        <is>
          <t>4310/000</t>
        </is>
      </c>
      <c r="E7112" s="3" t="inlineStr">
        <is>
          <t>Rates</t>
        </is>
      </c>
      <c r="F7112" s="3" t="n">
        <v>4134.1</v>
      </c>
      <c r="G7112" s="3" t="n">
        <v>27126.44</v>
      </c>
    </row>
    <row r="7113">
      <c r="A7113" s="3" t="inlineStr">
        <is>
          <t>Opportunity Global Investment (PTY) LTD</t>
        </is>
      </c>
      <c r="B7113" s="4" t="n">
        <v>44561</v>
      </c>
      <c r="C7113" s="3" t="inlineStr">
        <is>
          <t>Expenses</t>
        </is>
      </c>
      <c r="D7113" s="3" t="inlineStr">
        <is>
          <t>4310/000</t>
        </is>
      </c>
      <c r="E7113" s="3" t="inlineStr">
        <is>
          <t>Refreshments</t>
        </is>
      </c>
      <c r="F7113" s="3" t="n">
        <v>2521</v>
      </c>
      <c r="G7113" s="3" t="n">
        <v>25808.43</v>
      </c>
    </row>
    <row r="7114">
      <c r="A7114" s="3" t="inlineStr">
        <is>
          <t>Quinate Consulting (Pty) Ltd</t>
        </is>
      </c>
      <c r="B7114" s="4" t="n">
        <v>44561</v>
      </c>
      <c r="C7114" s="3" t="inlineStr">
        <is>
          <t>Expenses</t>
        </is>
      </c>
      <c r="D7114" s="3" t="inlineStr">
        <is>
          <t>4312/000</t>
        </is>
      </c>
      <c r="E7114" s="3" t="inlineStr">
        <is>
          <t>Rates - SoHo Units</t>
        </is>
      </c>
      <c r="F7114" s="3" t="n">
        <v>2416.62</v>
      </c>
      <c r="G7114" s="3" t="n">
        <v>23428.05</v>
      </c>
    </row>
    <row r="7115">
      <c r="A7115" s="3" t="inlineStr">
        <is>
          <t>Quinate Consulting (Pty) Ltd</t>
        </is>
      </c>
      <c r="B7115" s="4" t="n">
        <v>44561</v>
      </c>
      <c r="C7115" s="3" t="inlineStr">
        <is>
          <t>Expenses</t>
        </is>
      </c>
      <c r="D7115" s="3" t="inlineStr">
        <is>
          <t>4314/000</t>
        </is>
      </c>
      <c r="E7115" s="3" t="inlineStr">
        <is>
          <t>Rates - CT Office</t>
        </is>
      </c>
      <c r="F7115" s="3" t="n">
        <v>0</v>
      </c>
      <c r="G7115" s="3" t="n">
        <v>4596.96</v>
      </c>
    </row>
    <row r="7116">
      <c r="A7116" s="3" t="inlineStr">
        <is>
          <t>Quinate Consulting (Pty) Ltd</t>
        </is>
      </c>
      <c r="B7116" s="4" t="n">
        <v>44561</v>
      </c>
      <c r="C7116" s="3" t="inlineStr">
        <is>
          <t>Expenses</t>
        </is>
      </c>
      <c r="D7116" s="3" t="inlineStr">
        <is>
          <t>4320/000</t>
        </is>
      </c>
      <c r="E7116" s="3" t="inlineStr">
        <is>
          <t>Refreshments</t>
        </is>
      </c>
      <c r="F7116" s="3" t="n">
        <v>0</v>
      </c>
      <c r="G7116" s="3" t="n">
        <v>159</v>
      </c>
    </row>
    <row r="7117">
      <c r="A7117" s="3" t="inlineStr">
        <is>
          <t>Noble Shield (Pty) Ltd ta Go Letting</t>
        </is>
      </c>
      <c r="B7117" s="4" t="n">
        <v>44561</v>
      </c>
      <c r="C7117" s="3" t="inlineStr">
        <is>
          <t>Expenses</t>
        </is>
      </c>
      <c r="D7117" s="3" t="inlineStr">
        <is>
          <t>4350/000</t>
        </is>
      </c>
      <c r="E7117" s="3" t="inlineStr">
        <is>
          <t>Repairs _AND_ Maintenance</t>
        </is>
      </c>
      <c r="F7117" s="3" t="n">
        <v>0</v>
      </c>
      <c r="G7117" s="3" t="n">
        <v>719</v>
      </c>
    </row>
    <row r="7118">
      <c r="A7118" s="3" t="inlineStr">
        <is>
          <t>Quinate Consulting (Pty) Ltd</t>
        </is>
      </c>
      <c r="B7118" s="4" t="n">
        <v>44561</v>
      </c>
      <c r="C7118" s="3" t="inlineStr">
        <is>
          <t>Expenses</t>
        </is>
      </c>
      <c r="D7118" s="3" t="inlineStr">
        <is>
          <t>4350/000</t>
        </is>
      </c>
      <c r="E7118" s="3" t="inlineStr">
        <is>
          <t>Repairs and Maintenance - Southwark Units</t>
        </is>
      </c>
      <c r="F7118" s="3" t="n">
        <v>0</v>
      </c>
      <c r="G7118" s="3" t="n">
        <v>5984.63</v>
      </c>
    </row>
    <row r="7119">
      <c r="A7119" s="3" t="inlineStr">
        <is>
          <t>Opportunity Global Investment (PTY) LTD</t>
        </is>
      </c>
      <c r="B7119" s="4" t="n">
        <v>44561</v>
      </c>
      <c r="C7119" s="3" t="inlineStr">
        <is>
          <t>Expenses</t>
        </is>
      </c>
      <c r="D7119" s="3" t="inlineStr">
        <is>
          <t>4360/000</t>
        </is>
      </c>
      <c r="E7119" s="3" t="inlineStr">
        <is>
          <t>Secretarial - CIPC</t>
        </is>
      </c>
      <c r="F7119" s="3" t="n">
        <v>0</v>
      </c>
      <c r="G7119" s="3" t="n">
        <v>450</v>
      </c>
    </row>
    <row r="7120">
      <c r="A7120" s="3" t="inlineStr">
        <is>
          <t>Opportunity Global Sales (PTY) LTD</t>
        </is>
      </c>
      <c r="B7120" s="4" t="n">
        <v>44561</v>
      </c>
      <c r="C7120" s="3" t="inlineStr">
        <is>
          <t>Expenses</t>
        </is>
      </c>
      <c r="D7120" s="3" t="inlineStr">
        <is>
          <t>4390/000</t>
        </is>
      </c>
      <c r="E7120" s="3" t="inlineStr">
        <is>
          <t>Small Assets</t>
        </is>
      </c>
      <c r="F7120" s="3" t="n">
        <v>0</v>
      </c>
      <c r="G7120" s="3" t="n">
        <v>826.0700000000001</v>
      </c>
    </row>
    <row r="7121">
      <c r="A7121" s="3" t="inlineStr">
        <is>
          <t>Noble Shield (Pty) Ltd ta Go Letting</t>
        </is>
      </c>
      <c r="B7121" s="4" t="n">
        <v>44561</v>
      </c>
      <c r="C7121" s="3" t="inlineStr">
        <is>
          <t>Expenses</t>
        </is>
      </c>
      <c r="D7121" s="3" t="inlineStr">
        <is>
          <t>4400/000</t>
        </is>
      </c>
      <c r="E7121" s="3" t="inlineStr">
        <is>
          <t>Salaries _AND_ Wages</t>
        </is>
      </c>
      <c r="F7121" s="3" t="n">
        <v>21838.94</v>
      </c>
      <c r="G7121" s="3" t="n">
        <v>88105.78999999999</v>
      </c>
    </row>
    <row r="7122">
      <c r="A7122" s="3" t="inlineStr">
        <is>
          <t>Opportunity Global Investment (PTY) LTD</t>
        </is>
      </c>
      <c r="B7122" s="4" t="n">
        <v>44561</v>
      </c>
      <c r="C7122" s="3" t="inlineStr">
        <is>
          <t>Expenses</t>
        </is>
      </c>
      <c r="D7122" s="3" t="inlineStr">
        <is>
          <t>4400/000</t>
        </is>
      </c>
      <c r="E7122" s="3" t="inlineStr">
        <is>
          <t>Salaries _AND_ Wages</t>
        </is>
      </c>
      <c r="F7122" s="3" t="n">
        <v>0</v>
      </c>
      <c r="G7122" s="3" t="n">
        <v>38417.99</v>
      </c>
    </row>
    <row r="7123">
      <c r="A7123" s="3" t="inlineStr">
        <is>
          <t>Opportunity Global Sales (PTY) LTD</t>
        </is>
      </c>
      <c r="B7123" s="4" t="n">
        <v>44561</v>
      </c>
      <c r="C7123" s="3" t="inlineStr">
        <is>
          <t>Expenses</t>
        </is>
      </c>
      <c r="D7123" s="3" t="inlineStr">
        <is>
          <t>4400/000</t>
        </is>
      </c>
      <c r="E7123" s="3" t="inlineStr">
        <is>
          <t>Salaries _AND_ Wages</t>
        </is>
      </c>
      <c r="F7123" s="3" t="n">
        <v>34379.71</v>
      </c>
      <c r="G7123" s="3" t="n">
        <v>374256.2</v>
      </c>
    </row>
    <row r="7124">
      <c r="A7124" s="3" t="inlineStr">
        <is>
          <t>Opportunity Management Holdings (PTY) LTD</t>
        </is>
      </c>
      <c r="B7124" s="4" t="n">
        <v>44561</v>
      </c>
      <c r="C7124" s="3" t="inlineStr">
        <is>
          <t>Expenses</t>
        </is>
      </c>
      <c r="D7124" s="3" t="inlineStr">
        <is>
          <t>4400/000</t>
        </is>
      </c>
      <c r="E7124" s="3" t="inlineStr">
        <is>
          <t>Salaries _AND_ Wages</t>
        </is>
      </c>
      <c r="F7124" s="3" t="n">
        <v>175645.96</v>
      </c>
      <c r="G7124" s="3" t="n">
        <v>508709.83</v>
      </c>
    </row>
    <row r="7125">
      <c r="A7125" s="3" t="inlineStr">
        <is>
          <t>Trademark Holdings (Pty) Ltd</t>
        </is>
      </c>
      <c r="B7125" s="4" t="n">
        <v>44561</v>
      </c>
      <c r="C7125" s="3" t="inlineStr">
        <is>
          <t>Expenses</t>
        </is>
      </c>
      <c r="D7125" s="3" t="inlineStr">
        <is>
          <t>4400/000</t>
        </is>
      </c>
      <c r="E7125" s="3" t="inlineStr">
        <is>
          <t>Salaries _AND_ Wages</t>
        </is>
      </c>
      <c r="F7125" s="3" t="n">
        <v>37874.45</v>
      </c>
      <c r="G7125" s="3" t="n">
        <v>146822.51</v>
      </c>
    </row>
    <row r="7126">
      <c r="A7126" s="3" t="inlineStr">
        <is>
          <t>Opportunity Global Investment (PTY) LTD</t>
        </is>
      </c>
      <c r="B7126" s="4" t="n">
        <v>44561</v>
      </c>
      <c r="C7126" s="3" t="inlineStr">
        <is>
          <t>Expenses</t>
        </is>
      </c>
      <c r="D7126" s="3" t="inlineStr">
        <is>
          <t>4410/000</t>
        </is>
      </c>
      <c r="E7126" s="3" t="inlineStr">
        <is>
          <t>Salaries _AND_ Wages - WCA</t>
        </is>
      </c>
      <c r="F7126" s="3" t="n">
        <v>0</v>
      </c>
      <c r="G7126" s="3" t="n">
        <v>13109.81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Expenses</t>
        </is>
      </c>
      <c r="D7127" s="3" t="inlineStr">
        <is>
          <t>4430/000</t>
        </is>
      </c>
      <c r="E7127" s="3" t="inlineStr">
        <is>
          <t>Small Assets</t>
        </is>
      </c>
      <c r="F7127" s="3" t="n">
        <v>0</v>
      </c>
      <c r="G7127" s="3" t="n">
        <v>16261.78</v>
      </c>
    </row>
    <row r="7128">
      <c r="A7128" s="3" t="inlineStr">
        <is>
          <t>Opportunity Global Investment (PTY) LTD</t>
        </is>
      </c>
      <c r="B7128" s="4" t="n">
        <v>44561</v>
      </c>
      <c r="C7128" s="3" t="inlineStr">
        <is>
          <t>Expenses</t>
        </is>
      </c>
      <c r="D7128" s="3" t="inlineStr">
        <is>
          <t>4450/000</t>
        </is>
      </c>
      <c r="E7128" s="3" t="inlineStr">
        <is>
          <t>Staff Training</t>
        </is>
      </c>
      <c r="F7128" s="3" t="n">
        <v>0</v>
      </c>
      <c r="G7128" s="3" t="n">
        <v>1913.04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4500/000</t>
        </is>
      </c>
      <c r="E7129" s="3" t="inlineStr">
        <is>
          <t>Staff Welfare</t>
        </is>
      </c>
      <c r="F7129" s="3" t="n">
        <v>0</v>
      </c>
      <c r="G7129" s="3" t="n">
        <v>1900.95</v>
      </c>
    </row>
    <row r="7130">
      <c r="A7130" s="3" t="inlineStr">
        <is>
          <t>Opportunity Global Investment (PTY) LTD</t>
        </is>
      </c>
      <c r="B7130" s="4" t="n">
        <v>44561</v>
      </c>
      <c r="C7130" s="3" t="inlineStr">
        <is>
          <t>Expenses</t>
        </is>
      </c>
      <c r="D7130" s="3" t="inlineStr">
        <is>
          <t>4500/000</t>
        </is>
      </c>
      <c r="E7130" s="3" t="inlineStr">
        <is>
          <t>Staff Welfare</t>
        </is>
      </c>
      <c r="F7130" s="3" t="n">
        <v>0</v>
      </c>
      <c r="G7130" s="3" t="n">
        <v>3260</v>
      </c>
    </row>
    <row r="7131">
      <c r="A7131" s="3" t="inlineStr">
        <is>
          <t>Quinate Consulting (Pty) Ltd</t>
        </is>
      </c>
      <c r="B7131" s="4" t="n">
        <v>44561</v>
      </c>
      <c r="C7131" s="3" t="inlineStr">
        <is>
          <t>Expenses</t>
        </is>
      </c>
      <c r="D7131" s="3" t="inlineStr">
        <is>
          <t>4500/000</t>
        </is>
      </c>
      <c r="E7131" s="3" t="inlineStr">
        <is>
          <t>Staff Welfare</t>
        </is>
      </c>
      <c r="F7131" s="3" t="n">
        <v>0</v>
      </c>
      <c r="G7131" s="3" t="n">
        <v>13287.03</v>
      </c>
    </row>
    <row r="7132">
      <c r="A7132" s="3" t="inlineStr">
        <is>
          <t>Noble Shield (Pty) Ltd ta Go Letting</t>
        </is>
      </c>
      <c r="B7132" s="4" t="n">
        <v>44561</v>
      </c>
      <c r="C7132" s="3" t="inlineStr">
        <is>
          <t>Expenses</t>
        </is>
      </c>
      <c r="D7132" s="3" t="inlineStr">
        <is>
          <t>4520/000</t>
        </is>
      </c>
      <c r="E7132" s="3" t="inlineStr">
        <is>
          <t>Security</t>
        </is>
      </c>
      <c r="F7132" s="3" t="n">
        <v>673.1900000000001</v>
      </c>
      <c r="G7132" s="3" t="n">
        <v>3099.78</v>
      </c>
    </row>
    <row r="7133">
      <c r="A7133" s="3" t="inlineStr">
        <is>
          <t>Opportunity Global Investment (PTY) LTD</t>
        </is>
      </c>
      <c r="B7133" s="4" t="n">
        <v>44561</v>
      </c>
      <c r="C7133" s="3" t="inlineStr">
        <is>
          <t>Expenses</t>
        </is>
      </c>
      <c r="D7133" s="3" t="inlineStr">
        <is>
          <t>4550/000</t>
        </is>
      </c>
      <c r="E7133" s="3" t="inlineStr">
        <is>
          <t>Subscriptions</t>
        </is>
      </c>
      <c r="F7133" s="3" t="n">
        <v>539.12</v>
      </c>
      <c r="G7133" s="3" t="n">
        <v>539.12</v>
      </c>
    </row>
    <row r="7134">
      <c r="A7134" s="3" t="inlineStr">
        <is>
          <t>Opportunity Global Sales (PTY) LTD</t>
        </is>
      </c>
      <c r="B7134" s="4" t="n">
        <v>44561</v>
      </c>
      <c r="C7134" s="3" t="inlineStr">
        <is>
          <t>Expenses</t>
        </is>
      </c>
      <c r="D7134" s="3" t="inlineStr">
        <is>
          <t>4550/000</t>
        </is>
      </c>
      <c r="E7134" s="3" t="inlineStr">
        <is>
          <t>Subscriptions - General</t>
        </is>
      </c>
      <c r="F7134" s="3" t="n">
        <v>0</v>
      </c>
      <c r="G7134" s="3" t="n">
        <v>2152.5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Expenses</t>
        </is>
      </c>
      <c r="D7135" s="3" t="inlineStr">
        <is>
          <t>4550/000</t>
        </is>
      </c>
      <c r="E7135" s="3" t="inlineStr">
        <is>
          <t>Subscriptions / Licenses</t>
        </is>
      </c>
      <c r="F7135" s="3" t="n">
        <v>6441.67</v>
      </c>
      <c r="G7135" s="3" t="n">
        <v>53421.02</v>
      </c>
    </row>
    <row r="7136">
      <c r="A7136" s="3" t="inlineStr">
        <is>
          <t>Noble Shield (Pty) Ltd ta Go Letting</t>
        </is>
      </c>
      <c r="B7136" s="4" t="n">
        <v>44561</v>
      </c>
      <c r="C7136" s="3" t="inlineStr">
        <is>
          <t>Expenses</t>
        </is>
      </c>
      <c r="D7136" s="3" t="inlineStr">
        <is>
          <t>4550/100</t>
        </is>
      </c>
      <c r="E7136" s="3" t="inlineStr">
        <is>
          <t>Subscriptions - EAAB</t>
        </is>
      </c>
      <c r="F7136" s="3" t="n">
        <v>2500</v>
      </c>
      <c r="G7136" s="3" t="n">
        <v>3010</v>
      </c>
    </row>
    <row r="7137">
      <c r="A7137" s="3" t="inlineStr">
        <is>
          <t>Trademark Holdings (Pty) Ltd</t>
        </is>
      </c>
      <c r="B7137" s="4" t="n">
        <v>44561</v>
      </c>
      <c r="C7137" s="3" t="inlineStr">
        <is>
          <t>Expenses</t>
        </is>
      </c>
      <c r="D7137" s="3" t="inlineStr">
        <is>
          <t>4550/100</t>
        </is>
      </c>
      <c r="E7137" s="3" t="inlineStr">
        <is>
          <t>Subscriptions - EAAB</t>
        </is>
      </c>
      <c r="F7137" s="3" t="n">
        <v>0</v>
      </c>
      <c r="G7137" s="3" t="n">
        <v>1710</v>
      </c>
    </row>
    <row r="7138">
      <c r="A7138" s="3" t="inlineStr">
        <is>
          <t>Opportunity Global Investment (PTY) LTD</t>
        </is>
      </c>
      <c r="B7138" s="4" t="n">
        <v>44561</v>
      </c>
      <c r="C7138" s="3" t="inlineStr">
        <is>
          <t>Expenses</t>
        </is>
      </c>
      <c r="D7138" s="3" t="inlineStr">
        <is>
          <t>4550/100</t>
        </is>
      </c>
      <c r="E7138" s="3" t="inlineStr">
        <is>
          <t>Subscriptions - Zoho</t>
        </is>
      </c>
      <c r="F7138" s="3" t="n">
        <v>0</v>
      </c>
      <c r="G7138" s="3" t="n">
        <v>600</v>
      </c>
    </row>
    <row r="7139">
      <c r="A7139" s="3" t="inlineStr">
        <is>
          <t>Opportunity Global Investment (PTY) LTD</t>
        </is>
      </c>
      <c r="B7139" s="4" t="n">
        <v>44561</v>
      </c>
      <c r="C7139" s="3" t="inlineStr">
        <is>
          <t>Expenses</t>
        </is>
      </c>
      <c r="D7139" s="3" t="inlineStr">
        <is>
          <t>4550/150</t>
        </is>
      </c>
      <c r="E7139" s="3" t="inlineStr">
        <is>
          <t>Subscriptions - Webbox</t>
        </is>
      </c>
      <c r="F7139" s="3" t="n">
        <v>1165</v>
      </c>
      <c r="G7139" s="3" t="n">
        <v>16404</v>
      </c>
    </row>
    <row r="7140">
      <c r="A7140" s="3" t="inlineStr">
        <is>
          <t>Opportunity Global Investment (PTY) LTD</t>
        </is>
      </c>
      <c r="B7140" s="4" t="n">
        <v>44561</v>
      </c>
      <c r="C7140" s="3" t="inlineStr">
        <is>
          <t>Expenses</t>
        </is>
      </c>
      <c r="D7140" s="3" t="inlineStr">
        <is>
          <t>4550/200</t>
        </is>
      </c>
      <c r="E7140" s="3" t="inlineStr">
        <is>
          <t>Subscriptions - Zoom</t>
        </is>
      </c>
      <c r="F7140" s="3" t="n">
        <v>244.95</v>
      </c>
      <c r="G7140" s="3" t="n">
        <v>1635.95</v>
      </c>
    </row>
    <row r="7141">
      <c r="A7141" s="3" t="inlineStr">
        <is>
          <t>Opportunity Global Investment (PTY) LTD</t>
        </is>
      </c>
      <c r="B7141" s="4" t="n">
        <v>44561</v>
      </c>
      <c r="C7141" s="3" t="inlineStr">
        <is>
          <t>Expenses</t>
        </is>
      </c>
      <c r="D7141" s="3" t="inlineStr">
        <is>
          <t>4550/250</t>
        </is>
      </c>
      <c r="E7141" s="3" t="inlineStr">
        <is>
          <t>Subscriptions - LinkedIn</t>
        </is>
      </c>
      <c r="F7141" s="3" t="n">
        <v>1000.49</v>
      </c>
      <c r="G7141" s="3" t="n">
        <v>7003.43</v>
      </c>
    </row>
    <row r="7142">
      <c r="A7142" s="3" t="inlineStr">
        <is>
          <t>Noble Shield (Pty) Ltd ta Go Letting</t>
        </is>
      </c>
      <c r="B7142" s="4" t="n">
        <v>44561</v>
      </c>
      <c r="C7142" s="3" t="inlineStr">
        <is>
          <t>Expenses</t>
        </is>
      </c>
      <c r="D7142" s="3" t="inlineStr">
        <is>
          <t>4550/250</t>
        </is>
      </c>
      <c r="E7142" s="3" t="inlineStr">
        <is>
          <t>Subscriptions - Windeed reports</t>
        </is>
      </c>
      <c r="F7142" s="3" t="n">
        <v>0</v>
      </c>
      <c r="G7142" s="3" t="n">
        <v>63.2</v>
      </c>
    </row>
    <row r="7143">
      <c r="A7143" s="3" t="inlineStr">
        <is>
          <t>Opportunity Global Investment (PTY) LTD</t>
        </is>
      </c>
      <c r="B7143" s="4" t="n">
        <v>44561</v>
      </c>
      <c r="C7143" s="3" t="inlineStr">
        <is>
          <t>Expenses</t>
        </is>
      </c>
      <c r="D7143" s="3" t="inlineStr">
        <is>
          <t>4550/350</t>
        </is>
      </c>
      <c r="E7143" s="3" t="inlineStr">
        <is>
          <t>Subscriptions - Xero</t>
        </is>
      </c>
      <c r="F7143" s="3" t="n">
        <v>600</v>
      </c>
      <c r="G7143" s="3" t="n">
        <v>3950</v>
      </c>
    </row>
    <row r="7144">
      <c r="A7144" s="3" t="inlineStr">
        <is>
          <t>Opportunity Global Investment (PTY) LTD</t>
        </is>
      </c>
      <c r="B7144" s="4" t="n">
        <v>44561</v>
      </c>
      <c r="C7144" s="3" t="inlineStr">
        <is>
          <t>Expenses</t>
        </is>
      </c>
      <c r="D7144" s="3" t="inlineStr">
        <is>
          <t>4550/400</t>
        </is>
      </c>
      <c r="E7144" s="3" t="inlineStr">
        <is>
          <t>Subscriptions - Moneyweb</t>
        </is>
      </c>
      <c r="F7144" s="3" t="n">
        <v>54.78</v>
      </c>
      <c r="G7144" s="3" t="n">
        <v>313.6</v>
      </c>
    </row>
    <row r="7145">
      <c r="A7145" s="3" t="inlineStr">
        <is>
          <t>Trademark Holdings (Pty) Ltd</t>
        </is>
      </c>
      <c r="B7145" s="4" t="n">
        <v>44561</v>
      </c>
      <c r="C7145" s="3" t="inlineStr">
        <is>
          <t>Expenses</t>
        </is>
      </c>
      <c r="D7145" s="3" t="inlineStr">
        <is>
          <t>4550/400</t>
        </is>
      </c>
      <c r="E7145" s="3" t="inlineStr">
        <is>
          <t>Subscriptions - Xero</t>
        </is>
      </c>
      <c r="F7145" s="3" t="n">
        <v>600</v>
      </c>
      <c r="G7145" s="3" t="n">
        <v>2850</v>
      </c>
    </row>
    <row r="7146">
      <c r="A7146" s="3" t="inlineStr">
        <is>
          <t>Opportunity Global Investment (PTY) LTD</t>
        </is>
      </c>
      <c r="B7146" s="4" t="n">
        <v>44561</v>
      </c>
      <c r="C7146" s="3" t="inlineStr">
        <is>
          <t>Expenses</t>
        </is>
      </c>
      <c r="D7146" s="3" t="inlineStr">
        <is>
          <t>4550/450</t>
        </is>
      </c>
      <c r="E7146" s="3" t="inlineStr">
        <is>
          <t>Subscriptions - Adobe</t>
        </is>
      </c>
      <c r="F7146" s="3" t="n">
        <v>526.67</v>
      </c>
      <c r="G7146" s="3" t="n">
        <v>1964.96</v>
      </c>
    </row>
    <row r="7147">
      <c r="A7147" s="3" t="inlineStr">
        <is>
          <t>Noble Shield (Pty) Ltd ta Go Letting</t>
        </is>
      </c>
      <c r="B7147" s="4" t="n">
        <v>44561</v>
      </c>
      <c r="C7147" s="3" t="inlineStr">
        <is>
          <t>Expenses</t>
        </is>
      </c>
      <c r="D7147" s="3" t="inlineStr">
        <is>
          <t>4550/600</t>
        </is>
      </c>
      <c r="E7147" s="3" t="inlineStr">
        <is>
          <t>Subscriptions - Webbox</t>
        </is>
      </c>
      <c r="F7147" s="3" t="n">
        <v>1200.6</v>
      </c>
      <c r="G7147" s="3" t="n">
        <v>3855.56</v>
      </c>
    </row>
    <row r="7148">
      <c r="A7148" s="3" t="inlineStr">
        <is>
          <t>Noble Shield (Pty) Ltd ta Go Letting</t>
        </is>
      </c>
      <c r="B7148" s="4" t="n">
        <v>44561</v>
      </c>
      <c r="C7148" s="3" t="inlineStr">
        <is>
          <t>Expenses</t>
        </is>
      </c>
      <c r="D7148" s="3" t="inlineStr">
        <is>
          <t>4550/650</t>
        </is>
      </c>
      <c r="E7148" s="3" t="inlineStr">
        <is>
          <t>Subscriptions - Xero</t>
        </is>
      </c>
      <c r="F7148" s="3" t="n">
        <v>600</v>
      </c>
      <c r="G7148" s="3" t="n">
        <v>2850</v>
      </c>
    </row>
    <row r="7149">
      <c r="A7149" s="3" t="inlineStr">
        <is>
          <t>Noble Shield (Pty) Ltd ta Go Letting</t>
        </is>
      </c>
      <c r="B7149" s="4" t="n">
        <v>44561</v>
      </c>
      <c r="C7149" s="3" t="inlineStr">
        <is>
          <t>Expenses</t>
        </is>
      </c>
      <c r="D7149" s="3" t="inlineStr">
        <is>
          <t>4550/700</t>
        </is>
      </c>
      <c r="E7149" s="3" t="inlineStr">
        <is>
          <t>Subscriptions - Domain renewals</t>
        </is>
      </c>
      <c r="F7149" s="3" t="n">
        <v>0</v>
      </c>
      <c r="G7149" s="3" t="n">
        <v>1726.15</v>
      </c>
    </row>
    <row r="7150">
      <c r="A7150" s="3" t="inlineStr">
        <is>
          <t>Opportunity Global Sales (PTY) LTD</t>
        </is>
      </c>
      <c r="B7150" s="4" t="n">
        <v>44561</v>
      </c>
      <c r="C7150" s="3" t="inlineStr">
        <is>
          <t>Expenses</t>
        </is>
      </c>
      <c r="D7150" s="3" t="inlineStr">
        <is>
          <t>4551/000</t>
        </is>
      </c>
      <c r="E7150" s="3" t="inlineStr">
        <is>
          <t>Subscriptions - Payprop</t>
        </is>
      </c>
      <c r="F7150" s="3" t="n">
        <v>748.79</v>
      </c>
      <c r="G7150" s="3" t="n">
        <v>7003.9</v>
      </c>
    </row>
    <row r="7151">
      <c r="A7151" s="3" t="inlineStr">
        <is>
          <t>Quinate Consulting (Pty) Ltd</t>
        </is>
      </c>
      <c r="B7151" s="4" t="n">
        <v>44561</v>
      </c>
      <c r="C7151" s="3" t="inlineStr">
        <is>
          <t>Expenses</t>
        </is>
      </c>
      <c r="D7151" s="3" t="inlineStr">
        <is>
          <t>4551/000</t>
        </is>
      </c>
      <c r="E7151" s="3" t="inlineStr">
        <is>
          <t>Subscriptions - Zoho</t>
        </is>
      </c>
      <c r="F7151" s="3" t="n">
        <v>1125</v>
      </c>
      <c r="G7151" s="3" t="n">
        <v>9000</v>
      </c>
    </row>
    <row r="7152">
      <c r="A7152" s="3" t="inlineStr">
        <is>
          <t>Quinate Consulting (Pty) Ltd</t>
        </is>
      </c>
      <c r="B7152" s="4" t="n">
        <v>44561</v>
      </c>
      <c r="C7152" s="3" t="inlineStr">
        <is>
          <t>Expenses</t>
        </is>
      </c>
      <c r="D7152" s="3" t="inlineStr">
        <is>
          <t>4552/000</t>
        </is>
      </c>
      <c r="E7152" s="3" t="inlineStr">
        <is>
          <t>Subscriptions - CIPC</t>
        </is>
      </c>
      <c r="F7152" s="3" t="n">
        <v>0</v>
      </c>
      <c r="G7152" s="3" t="n">
        <v>2000</v>
      </c>
    </row>
    <row r="7153">
      <c r="A7153" s="3" t="inlineStr">
        <is>
          <t>Opportunity Global Sales (PTY) LTD</t>
        </is>
      </c>
      <c r="B7153" s="4" t="n">
        <v>44561</v>
      </c>
      <c r="C7153" s="3" t="inlineStr">
        <is>
          <t>Expenses</t>
        </is>
      </c>
      <c r="D7153" s="3" t="inlineStr">
        <is>
          <t>4552/000</t>
        </is>
      </c>
      <c r="E7153" s="3" t="inlineStr">
        <is>
          <t>Subscriptions - Xero</t>
        </is>
      </c>
      <c r="F7153" s="3" t="n">
        <v>600</v>
      </c>
      <c r="G7153" s="3" t="n">
        <v>3950</v>
      </c>
    </row>
    <row r="7154">
      <c r="A7154" s="3" t="inlineStr">
        <is>
          <t>Opportunity Global Sales (PTY) LTD</t>
        </is>
      </c>
      <c r="B7154" s="4" t="n">
        <v>44561</v>
      </c>
      <c r="C7154" s="3" t="inlineStr">
        <is>
          <t>Expenses</t>
        </is>
      </c>
      <c r="D7154" s="3" t="inlineStr">
        <is>
          <t>4553/000</t>
        </is>
      </c>
      <c r="E7154" s="3" t="inlineStr">
        <is>
          <t>Subscriptions - CMA</t>
        </is>
      </c>
      <c r="F7154" s="3" t="n">
        <v>680</v>
      </c>
      <c r="G7154" s="3" t="n">
        <v>4846.4</v>
      </c>
    </row>
    <row r="7155">
      <c r="A7155" s="3" t="inlineStr">
        <is>
          <t>Opportunity Global Sales (PTY) LTD</t>
        </is>
      </c>
      <c r="B7155" s="4" t="n">
        <v>44561</v>
      </c>
      <c r="C7155" s="3" t="inlineStr">
        <is>
          <t>Expenses</t>
        </is>
      </c>
      <c r="D7155" s="3" t="inlineStr">
        <is>
          <t>4554/000</t>
        </is>
      </c>
      <c r="E7155" s="3" t="inlineStr">
        <is>
          <t>Subscriptions - Zoho</t>
        </is>
      </c>
      <c r="F7155" s="3" t="n">
        <v>600</v>
      </c>
      <c r="G7155" s="3" t="n">
        <v>3600</v>
      </c>
    </row>
    <row r="7156">
      <c r="A7156" s="3" t="inlineStr">
        <is>
          <t>Opportunity Global Investment (PTY) LTD</t>
        </is>
      </c>
      <c r="B7156" s="4" t="n">
        <v>44561</v>
      </c>
      <c r="C7156" s="3" t="inlineStr">
        <is>
          <t>Expenses</t>
        </is>
      </c>
      <c r="D7156" s="3" t="inlineStr">
        <is>
          <t>4600/000</t>
        </is>
      </c>
      <c r="E7156" s="3" t="inlineStr">
        <is>
          <t>Telephone _AND_ Fax</t>
        </is>
      </c>
      <c r="F7156" s="3" t="n">
        <v>3355</v>
      </c>
      <c r="G7156" s="3" t="n">
        <v>33550</v>
      </c>
    </row>
    <row r="7157">
      <c r="A7157" s="3" t="inlineStr">
        <is>
          <t>Opportunity Global Sales (PTY) LTD</t>
        </is>
      </c>
      <c r="B7157" s="4" t="n">
        <v>44561</v>
      </c>
      <c r="C7157" s="3" t="inlineStr">
        <is>
          <t>Expenses</t>
        </is>
      </c>
      <c r="D7157" s="3" t="inlineStr">
        <is>
          <t>4600/000</t>
        </is>
      </c>
      <c r="E7157" s="3" t="inlineStr">
        <is>
          <t>Telephone _AND_ Fax</t>
        </is>
      </c>
      <c r="F7157" s="3" t="n">
        <v>180</v>
      </c>
      <c r="G7157" s="3" t="n">
        <v>2520</v>
      </c>
    </row>
    <row r="7158">
      <c r="A7158" s="3" t="inlineStr">
        <is>
          <t>Trademark Holdings (Pty) Ltd</t>
        </is>
      </c>
      <c r="B7158" s="4" t="n">
        <v>44561</v>
      </c>
      <c r="C7158" s="3" t="inlineStr">
        <is>
          <t>Expenses</t>
        </is>
      </c>
      <c r="D7158" s="3" t="inlineStr">
        <is>
          <t>4600/000</t>
        </is>
      </c>
      <c r="E7158" s="3" t="inlineStr">
        <is>
          <t>Telephone _AND_ Fax</t>
        </is>
      </c>
      <c r="F7158" s="3" t="n">
        <v>1752.99</v>
      </c>
      <c r="G7158" s="3" t="n">
        <v>5241.38</v>
      </c>
    </row>
    <row r="7159">
      <c r="A7159" s="3" t="inlineStr">
        <is>
          <t>Noble Shield (Pty) Ltd ta Go Letting</t>
        </is>
      </c>
      <c r="B7159" s="4" t="n">
        <v>44561</v>
      </c>
      <c r="C7159" s="3" t="inlineStr">
        <is>
          <t>Expenses</t>
        </is>
      </c>
      <c r="D7159" s="3" t="inlineStr">
        <is>
          <t>4600/000</t>
        </is>
      </c>
      <c r="E7159" s="3" t="inlineStr">
        <is>
          <t>Telephone _AND_ Fax - VDB Office</t>
        </is>
      </c>
      <c r="F7159" s="3" t="n">
        <v>0</v>
      </c>
      <c r="G7159" s="3" t="n">
        <v>1926.25</v>
      </c>
    </row>
    <row r="7160">
      <c r="A7160" s="3" t="inlineStr">
        <is>
          <t>Noble Shield (Pty) Ltd ta Go Letting</t>
        </is>
      </c>
      <c r="B7160" s="4" t="n">
        <v>44561</v>
      </c>
      <c r="C7160" s="3" t="inlineStr">
        <is>
          <t>Expenses</t>
        </is>
      </c>
      <c r="D7160" s="3" t="inlineStr">
        <is>
          <t>4610/000</t>
        </is>
      </c>
      <c r="E7160" s="3" t="inlineStr">
        <is>
          <t>Telephone - CT Office</t>
        </is>
      </c>
      <c r="F7160" s="3" t="n">
        <v>966.1900000000001</v>
      </c>
      <c r="G7160" s="3" t="n">
        <v>3605.35</v>
      </c>
    </row>
    <row r="7161">
      <c r="A7161" s="3" t="inlineStr">
        <is>
          <t>Opportunity Global Investment (PTY) LTD</t>
        </is>
      </c>
      <c r="B7161" s="4" t="n">
        <v>44561</v>
      </c>
      <c r="C7161" s="3" t="inlineStr">
        <is>
          <t>Expenses</t>
        </is>
      </c>
      <c r="D7161" s="3" t="inlineStr">
        <is>
          <t>4650/000</t>
        </is>
      </c>
      <c r="E7161" s="3" t="inlineStr">
        <is>
          <t>Travel _AND_ Accommodation</t>
        </is>
      </c>
      <c r="F7161" s="3" t="n">
        <v>0</v>
      </c>
      <c r="G7161" s="3" t="n">
        <v>355</v>
      </c>
    </row>
    <row r="7162">
      <c r="A7162" s="3" t="inlineStr">
        <is>
          <t>Opportunity Global Investment (PTY) LTD</t>
        </is>
      </c>
      <c r="B7162" s="4" t="n">
        <v>44561</v>
      </c>
      <c r="C7162" s="3" t="inlineStr">
        <is>
          <t>Expenses</t>
        </is>
      </c>
      <c r="D7162" s="3" t="inlineStr">
        <is>
          <t>4650/010</t>
        </is>
      </c>
      <c r="E7162" s="3" t="inlineStr">
        <is>
          <t>Travel Accomodation - Flights - Local</t>
        </is>
      </c>
      <c r="F7162" s="3" t="n">
        <v>0</v>
      </c>
      <c r="G7162" s="3" t="n">
        <v>4362</v>
      </c>
    </row>
    <row r="7163">
      <c r="A7163" s="3" t="inlineStr">
        <is>
          <t>Opportunity Global Investment (PTY) LTD</t>
        </is>
      </c>
      <c r="B7163" s="4" t="n">
        <v>44561</v>
      </c>
      <c r="C7163" s="3" t="inlineStr">
        <is>
          <t>Expenses</t>
        </is>
      </c>
      <c r="D7163" s="3" t="inlineStr">
        <is>
          <t>4650/020</t>
        </is>
      </c>
      <c r="E7163" s="3" t="inlineStr">
        <is>
          <t>Travel Accomodation - Car Hire</t>
        </is>
      </c>
      <c r="F7163" s="3" t="n">
        <v>1013.91</v>
      </c>
      <c r="G7163" s="3" t="n">
        <v>1013.91</v>
      </c>
    </row>
    <row r="7164">
      <c r="A7164" s="3" t="inlineStr">
        <is>
          <t>Quinate Consulting (Pty) Ltd</t>
        </is>
      </c>
      <c r="B7164" s="4" t="n">
        <v>44561</v>
      </c>
      <c r="C7164" s="3" t="inlineStr">
        <is>
          <t>Expenses</t>
        </is>
      </c>
      <c r="D7164" s="3" t="inlineStr">
        <is>
          <t>4650/030</t>
        </is>
      </c>
      <c r="E7164" s="3" t="inlineStr">
        <is>
          <t>Travel - Parking</t>
        </is>
      </c>
      <c r="F7164" s="3" t="n">
        <v>597.39</v>
      </c>
      <c r="G7164" s="3" t="n">
        <v>653.91</v>
      </c>
    </row>
    <row r="7165">
      <c r="A7165" s="3" t="inlineStr">
        <is>
          <t>Quinate Consulting (Pty) Ltd</t>
        </is>
      </c>
      <c r="B7165" s="4" t="n">
        <v>44561</v>
      </c>
      <c r="C7165" s="3" t="inlineStr">
        <is>
          <t>Expenses</t>
        </is>
      </c>
      <c r="D7165" s="3" t="inlineStr">
        <is>
          <t>4650/040</t>
        </is>
      </c>
      <c r="E7165" s="3" t="inlineStr">
        <is>
          <t>Travel - Local Car Hire</t>
        </is>
      </c>
      <c r="F7165" s="3" t="n">
        <v>0</v>
      </c>
      <c r="G7165" s="3" t="n">
        <v>817</v>
      </c>
    </row>
    <row r="7166">
      <c r="A7166" s="3" t="inlineStr">
        <is>
          <t>Opportunity Global Investment (PTY) LTD</t>
        </is>
      </c>
      <c r="B7166" s="4" t="n">
        <v>44561</v>
      </c>
      <c r="C7166" s="3" t="inlineStr">
        <is>
          <t>Expenses</t>
        </is>
      </c>
      <c r="D7166" s="3" t="inlineStr">
        <is>
          <t>4650/060</t>
        </is>
      </c>
      <c r="E7166" s="3" t="inlineStr">
        <is>
          <t>Travel _AND_ Accomodation - Parking_AND_Toll fee</t>
        </is>
      </c>
      <c r="F7166" s="3" t="n">
        <v>0</v>
      </c>
      <c r="G7166" s="3" t="n">
        <v>848.6799999999999</v>
      </c>
    </row>
    <row r="7167">
      <c r="A7167" s="3" t="inlineStr">
        <is>
          <t>Opportunity Global Sales (PTY) LTD</t>
        </is>
      </c>
      <c r="B7167" s="4" t="n">
        <v>44561</v>
      </c>
      <c r="C7167" s="3" t="inlineStr">
        <is>
          <t>Expenses</t>
        </is>
      </c>
      <c r="D7167" s="3" t="inlineStr">
        <is>
          <t>4650/070</t>
        </is>
      </c>
      <c r="E7167" s="3" t="inlineStr">
        <is>
          <t>Travel &amp; Accommodation - Petrol</t>
        </is>
      </c>
      <c r="F7167" s="3" t="n">
        <v>0</v>
      </c>
      <c r="G7167" s="3" t="n">
        <v>180.2</v>
      </c>
    </row>
    <row r="7168">
      <c r="A7168" s="3" t="inlineStr">
        <is>
          <t>Opportunity Global Investment (PTY) LTD</t>
        </is>
      </c>
      <c r="B7168" s="4" t="n">
        <v>44561</v>
      </c>
      <c r="C7168" s="3" t="inlineStr">
        <is>
          <t>Expenses</t>
        </is>
      </c>
      <c r="D7168" s="3" t="inlineStr">
        <is>
          <t>4650/080</t>
        </is>
      </c>
      <c r="E7168" s="3" t="inlineStr">
        <is>
          <t>Travel &amp; Accommodation - Staff Reimbursements</t>
        </is>
      </c>
      <c r="F7168" s="3" t="n">
        <v>0</v>
      </c>
      <c r="G7168" s="3" t="n">
        <v>131.34</v>
      </c>
    </row>
    <row r="7169">
      <c r="A7169" s="3" t="inlineStr">
        <is>
          <t>Opportunity Global Investment (PTY) LTD</t>
        </is>
      </c>
      <c r="B7169" s="4" t="n">
        <v>44561</v>
      </c>
      <c r="C7169" s="3" t="inlineStr">
        <is>
          <t>Expenses</t>
        </is>
      </c>
      <c r="D7169" s="3" t="inlineStr">
        <is>
          <t>4650/090</t>
        </is>
      </c>
      <c r="E7169" s="3" t="inlineStr">
        <is>
          <t>Travel &amp; Accom - Fuel</t>
        </is>
      </c>
      <c r="F7169" s="3" t="n">
        <v>3603.64</v>
      </c>
      <c r="G7169" s="3" t="n">
        <v>17955.42</v>
      </c>
    </row>
    <row r="7170">
      <c r="A7170" s="3" t="inlineStr">
        <is>
          <t>Noble Shield (Pty) Ltd ta Go Letting</t>
        </is>
      </c>
      <c r="B7170" s="4" t="n">
        <v>44561</v>
      </c>
      <c r="C7170" s="3" t="inlineStr">
        <is>
          <t>Expenses</t>
        </is>
      </c>
      <c r="D7170" s="3" t="inlineStr">
        <is>
          <t>4700/000</t>
        </is>
      </c>
      <c r="E7170" s="3" t="inlineStr">
        <is>
          <t>PAYE Contributions</t>
        </is>
      </c>
      <c r="F7170" s="3" t="n">
        <v>5240.94</v>
      </c>
      <c r="G7170" s="3" t="n">
        <v>19844.24</v>
      </c>
    </row>
    <row r="7171">
      <c r="A7171" s="3" t="inlineStr">
        <is>
          <t>Trademark Holdings (Pty) Ltd</t>
        </is>
      </c>
      <c r="B7171" s="4" t="n">
        <v>44561</v>
      </c>
      <c r="C7171" s="3" t="inlineStr">
        <is>
          <t>Expenses</t>
        </is>
      </c>
      <c r="D7171" s="3" t="inlineStr">
        <is>
          <t>4700/000</t>
        </is>
      </c>
      <c r="E7171" s="3" t="inlineStr">
        <is>
          <t>PAYE Contributions</t>
        </is>
      </c>
      <c r="F7171" s="3" t="n">
        <v>5732.89</v>
      </c>
      <c r="G7171" s="3" t="n">
        <v>24478.61</v>
      </c>
    </row>
    <row r="7172">
      <c r="A7172" s="3" t="inlineStr">
        <is>
          <t>Opportunity Global Investment (PTY) LTD</t>
        </is>
      </c>
      <c r="B7172" s="4" t="n">
        <v>44561</v>
      </c>
      <c r="C7172" s="3" t="inlineStr">
        <is>
          <t>Expenses</t>
        </is>
      </c>
      <c r="D7172" s="3" t="inlineStr">
        <is>
          <t>4700/000</t>
        </is>
      </c>
      <c r="E7172" s="3" t="inlineStr">
        <is>
          <t>UIF Contributions</t>
        </is>
      </c>
      <c r="F7172" s="3" t="n">
        <v>177.12</v>
      </c>
      <c r="G7172" s="3" t="n">
        <v>3700.62</v>
      </c>
    </row>
    <row r="7173">
      <c r="A7173" s="3" t="inlineStr">
        <is>
          <t>Opportunity Global Sales (PTY) LTD</t>
        </is>
      </c>
      <c r="B7173" s="4" t="n">
        <v>44561</v>
      </c>
      <c r="C7173" s="3" t="inlineStr">
        <is>
          <t>Expenses</t>
        </is>
      </c>
      <c r="D7173" s="3" t="inlineStr">
        <is>
          <t>4700/000</t>
        </is>
      </c>
      <c r="E7173" s="3" t="inlineStr">
        <is>
          <t>UIF Contributions</t>
        </is>
      </c>
      <c r="F7173" s="3" t="n">
        <v>227.12</v>
      </c>
      <c r="G7173" s="3" t="n">
        <v>1589.84</v>
      </c>
    </row>
    <row r="7174">
      <c r="A7174" s="3" t="inlineStr">
        <is>
          <t>Opportunity Global Sales (PTY) LTD</t>
        </is>
      </c>
      <c r="B7174" s="4" t="n">
        <v>44561</v>
      </c>
      <c r="C7174" s="3" t="inlineStr">
        <is>
          <t>Expenses</t>
        </is>
      </c>
      <c r="D7174" s="3" t="inlineStr">
        <is>
          <t>4701/000</t>
        </is>
      </c>
      <c r="E7174" s="3" t="inlineStr">
        <is>
          <t>UIF Employee Contribution</t>
        </is>
      </c>
      <c r="F7174" s="3" t="n">
        <v>227.12</v>
      </c>
      <c r="G7174" s="3" t="n">
        <v>1589.84</v>
      </c>
    </row>
    <row r="7175">
      <c r="A7175" s="3" t="inlineStr">
        <is>
          <t>Opportunity Global Investment (PTY) LTD</t>
        </is>
      </c>
      <c r="B7175" s="4" t="n">
        <v>44561</v>
      </c>
      <c r="C7175" s="3" t="inlineStr">
        <is>
          <t>Expenses</t>
        </is>
      </c>
      <c r="D7175" s="3" t="inlineStr">
        <is>
          <t>4701/000</t>
        </is>
      </c>
      <c r="E7175" s="3" t="inlineStr">
        <is>
          <t>UIF Employee Contributions</t>
        </is>
      </c>
      <c r="F7175" s="3" t="n">
        <v>177.12</v>
      </c>
      <c r="G7175" s="3" t="n">
        <v>1769.84</v>
      </c>
    </row>
    <row r="7176">
      <c r="A7176" s="3" t="inlineStr">
        <is>
          <t>Noble Shield (Pty) Ltd ta Go Letting</t>
        </is>
      </c>
      <c r="B7176" s="4" t="n">
        <v>44561</v>
      </c>
      <c r="C7176" s="3" t="inlineStr">
        <is>
          <t>Expenses</t>
        </is>
      </c>
      <c r="D7176" s="3" t="inlineStr">
        <is>
          <t>4710/000</t>
        </is>
      </c>
      <c r="E7176" s="3" t="inlineStr">
        <is>
          <t>UIF Company Contributions</t>
        </is>
      </c>
      <c r="F7176" s="3" t="n">
        <v>195.25</v>
      </c>
      <c r="G7176" s="3" t="n">
        <v>781</v>
      </c>
    </row>
    <row r="7177">
      <c r="A7177" s="3" t="inlineStr">
        <is>
          <t>Trademark Holdings (Pty) Ltd</t>
        </is>
      </c>
      <c r="B7177" s="4" t="n">
        <v>44561</v>
      </c>
      <c r="C7177" s="3" t="inlineStr">
        <is>
          <t>Expenses</t>
        </is>
      </c>
      <c r="D7177" s="3" t="inlineStr">
        <is>
          <t>4710/000</t>
        </is>
      </c>
      <c r="E7177" s="3" t="inlineStr">
        <is>
          <t>UIF Company Contributions</t>
        </is>
      </c>
      <c r="F7177" s="3" t="n">
        <v>95.25</v>
      </c>
      <c r="G7177" s="3" t="n">
        <v>685.62</v>
      </c>
    </row>
    <row r="7178">
      <c r="A7178" s="3" t="inlineStr">
        <is>
          <t>Noble Shield (Pty) Ltd ta Go Letting</t>
        </is>
      </c>
      <c r="B7178" s="4" t="n">
        <v>44561</v>
      </c>
      <c r="C7178" s="3" t="inlineStr">
        <is>
          <t>Expenses</t>
        </is>
      </c>
      <c r="D7178" s="3" t="inlineStr">
        <is>
          <t>4711/000</t>
        </is>
      </c>
      <c r="E7178" s="3" t="inlineStr">
        <is>
          <t>UIF Employee Contribution</t>
        </is>
      </c>
      <c r="F7178" s="3" t="n">
        <v>195.25</v>
      </c>
      <c r="G7178" s="3" t="n">
        <v>781</v>
      </c>
    </row>
    <row r="7179">
      <c r="A7179" s="3" t="inlineStr">
        <is>
          <t>Trademark Holdings (Pty) Ltd</t>
        </is>
      </c>
      <c r="B7179" s="4" t="n">
        <v>44561</v>
      </c>
      <c r="C7179" s="3" t="inlineStr">
        <is>
          <t>Expenses</t>
        </is>
      </c>
      <c r="D7179" s="3" t="inlineStr">
        <is>
          <t>4711/000</t>
        </is>
      </c>
      <c r="E7179" s="3" t="inlineStr">
        <is>
          <t>UIF Employee Contributions</t>
        </is>
      </c>
      <c r="F7179" s="3" t="n">
        <v>95.25</v>
      </c>
      <c r="G7179" s="3" t="n">
        <v>685.62</v>
      </c>
    </row>
    <row r="7180">
      <c r="A7180" s="3" t="inlineStr">
        <is>
          <t>Noble Shield (Pty) Ltd ta Go Letting</t>
        </is>
      </c>
      <c r="B7180" s="4" t="n">
        <v>44561</v>
      </c>
      <c r="C7180" s="3" t="inlineStr">
        <is>
          <t>Expenses</t>
        </is>
      </c>
      <c r="D7180" s="3" t="inlineStr">
        <is>
          <t>4720/000</t>
        </is>
      </c>
      <c r="E7180" s="3" t="inlineStr">
        <is>
          <t>SDL Contributions</t>
        </is>
      </c>
      <c r="F7180" s="3" t="n">
        <v>388.51</v>
      </c>
      <c r="G7180" s="3" t="n">
        <v>1227.6</v>
      </c>
    </row>
    <row r="7181">
      <c r="A7181" s="3" t="inlineStr">
        <is>
          <t>Trademark Holdings (Pty) Ltd</t>
        </is>
      </c>
      <c r="B7181" s="4" t="n">
        <v>44561</v>
      </c>
      <c r="C7181" s="3" t="inlineStr">
        <is>
          <t>Expenses</t>
        </is>
      </c>
      <c r="D7181" s="3" t="inlineStr">
        <is>
          <t>4720/000</t>
        </is>
      </c>
      <c r="E7181" s="3" t="inlineStr">
        <is>
          <t>SDL Contributions</t>
        </is>
      </c>
      <c r="F7181" s="3" t="n">
        <v>319.07</v>
      </c>
      <c r="G7181" s="3" t="n">
        <v>1237</v>
      </c>
    </row>
    <row r="7182">
      <c r="A7182" s="3" t="inlineStr">
        <is>
          <t>Opportunity Global Investment (PTY) LTD</t>
        </is>
      </c>
      <c r="B7182" s="4" t="n">
        <v>44561</v>
      </c>
      <c r="C7182" s="3" t="inlineStr">
        <is>
          <t>Expenses</t>
        </is>
      </c>
      <c r="D7182" s="3" t="inlineStr">
        <is>
          <t>4730/000</t>
        </is>
      </c>
      <c r="E7182" s="3" t="inlineStr">
        <is>
          <t>PAYE Contributions</t>
        </is>
      </c>
      <c r="F7182" s="3" t="n">
        <v>5777.18</v>
      </c>
      <c r="G7182" s="3" t="n">
        <v>95467.27</v>
      </c>
    </row>
    <row r="7183">
      <c r="A7183" s="3" t="inlineStr">
        <is>
          <t>Opportunity Global Sales (PTY) LTD</t>
        </is>
      </c>
      <c r="B7183" s="4" t="n">
        <v>44561</v>
      </c>
      <c r="C7183" s="3" t="inlineStr">
        <is>
          <t>Expenses</t>
        </is>
      </c>
      <c r="D7183" s="3" t="inlineStr">
        <is>
          <t>4730/000</t>
        </is>
      </c>
      <c r="E7183" s="3" t="inlineStr">
        <is>
          <t>PAYE Contributions</t>
        </is>
      </c>
      <c r="F7183" s="3" t="n">
        <v>21340.09</v>
      </c>
      <c r="G7183" s="3" t="n">
        <v>90545.87</v>
      </c>
    </row>
    <row r="7184">
      <c r="A7184" s="3" t="inlineStr">
        <is>
          <t>Opportunity Management Holdings (PTY) LTD</t>
        </is>
      </c>
      <c r="B7184" s="4" t="n">
        <v>44561</v>
      </c>
      <c r="C7184" s="3" t="inlineStr">
        <is>
          <t>Expenses</t>
        </is>
      </c>
      <c r="D7184" s="3" t="inlineStr">
        <is>
          <t>4730/000</t>
        </is>
      </c>
      <c r="E7184" s="3" t="inlineStr">
        <is>
          <t>PAYE Contributions</t>
        </is>
      </c>
      <c r="F7184" s="3" t="n">
        <v>38431.65</v>
      </c>
      <c r="G7184" s="3" t="n">
        <v>114065.23</v>
      </c>
    </row>
    <row r="7185">
      <c r="A7185" s="3" t="inlineStr">
        <is>
          <t>Opportunity Global Investment (PTY) LTD</t>
        </is>
      </c>
      <c r="B7185" s="4" t="n">
        <v>44561</v>
      </c>
      <c r="C7185" s="3" t="inlineStr">
        <is>
          <t>Expenses</t>
        </is>
      </c>
      <c r="D7185" s="3" t="inlineStr">
        <is>
          <t>4740/000</t>
        </is>
      </c>
      <c r="E7185" s="3" t="inlineStr">
        <is>
          <t>SDL Contributions</t>
        </is>
      </c>
      <c r="F7185" s="3" t="n">
        <v>320.5</v>
      </c>
      <c r="G7185" s="3" t="n">
        <v>5754.72</v>
      </c>
    </row>
    <row r="7186">
      <c r="A7186" s="3" t="inlineStr">
        <is>
          <t>Opportunity Global Sales (PTY) LTD</t>
        </is>
      </c>
      <c r="B7186" s="4" t="n">
        <v>44561</v>
      </c>
      <c r="C7186" s="3" t="inlineStr">
        <is>
          <t>Expenses</t>
        </is>
      </c>
      <c r="D7186" s="3" t="inlineStr">
        <is>
          <t>4740/000</t>
        </is>
      </c>
      <c r="E7186" s="3" t="inlineStr">
        <is>
          <t>SDL Contributions</t>
        </is>
      </c>
      <c r="F7186" s="3" t="n">
        <v>1279.94</v>
      </c>
      <c r="G7186" s="3" t="n">
        <v>5709.33</v>
      </c>
    </row>
    <row r="7187">
      <c r="A7187" s="3" t="inlineStr">
        <is>
          <t>Opportunity Management Holdings (PTY) LTD</t>
        </is>
      </c>
      <c r="B7187" s="4" t="n">
        <v>44561</v>
      </c>
      <c r="C7187" s="3" t="inlineStr">
        <is>
          <t>Expenses</t>
        </is>
      </c>
      <c r="D7187" s="3" t="inlineStr">
        <is>
          <t>4740/000</t>
        </is>
      </c>
      <c r="E7187" s="3" t="inlineStr">
        <is>
          <t>UIF Company Contribution</t>
        </is>
      </c>
      <c r="F7187" s="3" t="n">
        <v>1232.7</v>
      </c>
      <c r="G7187" s="3" t="n">
        <v>3538.9</v>
      </c>
    </row>
    <row r="7188">
      <c r="A7188" s="3" t="inlineStr">
        <is>
          <t>Opportunity Management Holdings (PTY) LTD</t>
        </is>
      </c>
      <c r="B7188" s="4" t="n">
        <v>44561</v>
      </c>
      <c r="C7188" s="3" t="inlineStr">
        <is>
          <t>Expenses</t>
        </is>
      </c>
      <c r="D7188" s="3" t="inlineStr">
        <is>
          <t>4741/000</t>
        </is>
      </c>
      <c r="E7188" s="3" t="inlineStr">
        <is>
          <t>UIF Employee Contribution</t>
        </is>
      </c>
      <c r="F7188" s="3" t="n">
        <v>1232.7</v>
      </c>
      <c r="G7188" s="3" t="n">
        <v>3538.9</v>
      </c>
    </row>
    <row r="7189">
      <c r="A7189" s="3" t="inlineStr">
        <is>
          <t>Opportunity Management Holdings (PTY) LTD</t>
        </is>
      </c>
      <c r="B7189" s="4" t="n">
        <v>44561</v>
      </c>
      <c r="C7189" s="3" t="inlineStr">
        <is>
          <t>Expenses</t>
        </is>
      </c>
      <c r="D7189" s="3" t="inlineStr">
        <is>
          <t>4750/000</t>
        </is>
      </c>
      <c r="E7189" s="3" t="inlineStr">
        <is>
          <t>SDL Contribution</t>
        </is>
      </c>
      <c r="F7189" s="3" t="n">
        <v>2143.1</v>
      </c>
      <c r="G7189" s="3" t="n">
        <v>6233.14</v>
      </c>
    </row>
    <row r="7190">
      <c r="A7190" s="3" t="inlineStr">
        <is>
          <t>Noble Shield (Pty) Ltd ta Go Letting</t>
        </is>
      </c>
      <c r="B7190" s="4" t="n">
        <v>44561</v>
      </c>
      <c r="C7190" s="3" t="inlineStr">
        <is>
          <t>Equity</t>
        </is>
      </c>
      <c r="D7190" s="3" t="inlineStr">
        <is>
          <t>5100/000</t>
        </is>
      </c>
      <c r="E7190" s="3" t="inlineStr">
        <is>
          <t>Share Capital</t>
        </is>
      </c>
      <c r="F7190" s="3" t="n">
        <v>0</v>
      </c>
      <c r="G7190" s="3" t="n">
        <v>-1</v>
      </c>
    </row>
    <row r="7191">
      <c r="A7191" s="3" t="inlineStr">
        <is>
          <t>Opportunity Management Holdings (PTY) LTD</t>
        </is>
      </c>
      <c r="B7191" s="4" t="n">
        <v>44561</v>
      </c>
      <c r="C7191" s="3" t="inlineStr">
        <is>
          <t>Equity</t>
        </is>
      </c>
      <c r="D7191" s="3" t="inlineStr">
        <is>
          <t>5100/000</t>
        </is>
      </c>
      <c r="E7191" s="3" t="inlineStr">
        <is>
          <t>Share Capital / Members Contribution</t>
        </is>
      </c>
      <c r="F7191" s="3" t="n">
        <v>0</v>
      </c>
      <c r="G7191" s="3" t="n">
        <v>-120</v>
      </c>
    </row>
    <row r="7192">
      <c r="A7192" s="3" t="inlineStr">
        <is>
          <t>Quinate Consulting (Pty) Ltd</t>
        </is>
      </c>
      <c r="B7192" s="4" t="n">
        <v>44561</v>
      </c>
      <c r="C7192" s="3" t="inlineStr">
        <is>
          <t>Equity</t>
        </is>
      </c>
      <c r="D7192" s="3" t="inlineStr">
        <is>
          <t>5100/000</t>
        </is>
      </c>
      <c r="E7192" s="3" t="inlineStr">
        <is>
          <t>Share Capital / Members Contribution</t>
        </is>
      </c>
      <c r="F7192" s="3" t="n">
        <v>0</v>
      </c>
      <c r="G7192" s="3" t="n">
        <v>-120</v>
      </c>
    </row>
    <row r="7193">
      <c r="A7193" s="3" t="inlineStr">
        <is>
          <t>Trademark Holdings (Pty) Ltd</t>
        </is>
      </c>
      <c r="B7193" s="4" t="n">
        <v>44561</v>
      </c>
      <c r="C7193" s="3" t="inlineStr">
        <is>
          <t>Equity</t>
        </is>
      </c>
      <c r="D7193" s="3" t="inlineStr">
        <is>
          <t>5100/001</t>
        </is>
      </c>
      <c r="E7193" s="3" t="inlineStr">
        <is>
          <t>Share Capital - GFY Investments</t>
        </is>
      </c>
      <c r="F7193" s="3" t="n">
        <v>0</v>
      </c>
      <c r="G7193" s="3" t="n">
        <v>-60</v>
      </c>
    </row>
    <row r="7194">
      <c r="A7194" s="3" t="inlineStr">
        <is>
          <t>Trademark Holdings (Pty) Ltd</t>
        </is>
      </c>
      <c r="B7194" s="4" t="n">
        <v>44561</v>
      </c>
      <c r="C7194" s="3" t="inlineStr">
        <is>
          <t>Equity</t>
        </is>
      </c>
      <c r="D7194" s="3" t="inlineStr">
        <is>
          <t>5100/002</t>
        </is>
      </c>
      <c r="E7194" s="3" t="inlineStr">
        <is>
          <t>Share Capital - Zak Trust</t>
        </is>
      </c>
      <c r="F7194" s="3" t="n">
        <v>0</v>
      </c>
      <c r="G7194" s="3" t="n">
        <v>-60</v>
      </c>
    </row>
    <row r="7195">
      <c r="A7195" s="3" t="inlineStr">
        <is>
          <t>Opportunity Global Investment (PTY) LTD</t>
        </is>
      </c>
      <c r="B7195" s="4" t="n">
        <v>44561</v>
      </c>
      <c r="C7195" s="3" t="inlineStr">
        <is>
          <t>Equity</t>
        </is>
      </c>
      <c r="D7195" s="3" t="inlineStr">
        <is>
          <t>5101/000</t>
        </is>
      </c>
      <c r="E7195" s="3" t="inlineStr">
        <is>
          <t>Share Capital - Ordinary Type A</t>
        </is>
      </c>
      <c r="F7195" s="3" t="n">
        <v>0</v>
      </c>
      <c r="G7195" s="3" t="n">
        <v>-70</v>
      </c>
    </row>
    <row r="7196">
      <c r="A7196" s="3" t="inlineStr">
        <is>
          <t>Opportunity Global Investment (PTY) LTD</t>
        </is>
      </c>
      <c r="B7196" s="4" t="n">
        <v>44561</v>
      </c>
      <c r="C7196" s="3" t="inlineStr">
        <is>
          <t>Equity</t>
        </is>
      </c>
      <c r="D7196" s="3" t="inlineStr">
        <is>
          <t>5102/000</t>
        </is>
      </c>
      <c r="E7196" s="3" t="inlineStr">
        <is>
          <t>Share Capital - Ordinary Type B</t>
        </is>
      </c>
      <c r="F7196" s="3" t="n">
        <v>0</v>
      </c>
      <c r="G7196" s="3" t="n">
        <v>-30</v>
      </c>
    </row>
    <row r="7197">
      <c r="A7197" s="3" t="inlineStr">
        <is>
          <t>Noble Shield (Pty) Ltd ta Go Letting</t>
        </is>
      </c>
      <c r="B7197" s="4" t="n">
        <v>44561</v>
      </c>
      <c r="C7197" s="3" t="inlineStr">
        <is>
          <t>Equity</t>
        </is>
      </c>
      <c r="D7197" s="3" t="inlineStr">
        <is>
          <t>5200/000</t>
        </is>
      </c>
      <c r="E7197" s="3" t="inlineStr">
        <is>
          <t>Retained Earnings / Loss</t>
        </is>
      </c>
      <c r="F7197" s="3" t="n">
        <v>0</v>
      </c>
      <c r="G7197" s="3" t="n">
        <v>-59256.74</v>
      </c>
    </row>
    <row r="7198">
      <c r="A7198" s="3" t="inlineStr">
        <is>
          <t>Opportunity Global Investment (PTY) LTD</t>
        </is>
      </c>
      <c r="B7198" s="4" t="n">
        <v>44561</v>
      </c>
      <c r="C7198" s="3" t="inlineStr">
        <is>
          <t>Equity</t>
        </is>
      </c>
      <c r="D7198" s="3" t="inlineStr">
        <is>
          <t>5200/000</t>
        </is>
      </c>
      <c r="E7198" s="3" t="inlineStr">
        <is>
          <t>Retained Earnings / Loss</t>
        </is>
      </c>
      <c r="F7198" s="3" t="n">
        <v>0</v>
      </c>
      <c r="G7198" s="3" t="n">
        <v>1112750.37</v>
      </c>
    </row>
    <row r="7199">
      <c r="A7199" s="3" t="inlineStr">
        <is>
          <t>Opportunity Global Sales (PTY) LTD</t>
        </is>
      </c>
      <c r="B7199" s="4" t="n">
        <v>44561</v>
      </c>
      <c r="C7199" s="3" t="inlineStr">
        <is>
          <t>Equity</t>
        </is>
      </c>
      <c r="D7199" s="3" t="inlineStr">
        <is>
          <t>5200/000</t>
        </is>
      </c>
      <c r="E7199" s="3" t="inlineStr">
        <is>
          <t>Retained Earnings / Loss</t>
        </is>
      </c>
      <c r="F7199" s="3" t="n">
        <v>0</v>
      </c>
      <c r="G7199" s="3" t="n">
        <v>-1104828.46</v>
      </c>
    </row>
    <row r="7200">
      <c r="A7200" s="3" t="inlineStr">
        <is>
          <t>Opportunity Management Holdings (PTY) LTD</t>
        </is>
      </c>
      <c r="B7200" s="4" t="n">
        <v>44561</v>
      </c>
      <c r="C7200" s="3" t="inlineStr">
        <is>
          <t>Equity</t>
        </is>
      </c>
      <c r="D7200" s="3" t="inlineStr">
        <is>
          <t>5200/000</t>
        </is>
      </c>
      <c r="E7200" s="3" t="inlineStr">
        <is>
          <t>Retained Earnings / Loss</t>
        </is>
      </c>
      <c r="F7200" s="3" t="n">
        <v>0</v>
      </c>
      <c r="G7200" s="3" t="n">
        <v>1435438.74</v>
      </c>
    </row>
    <row r="7201">
      <c r="A7201" s="3" t="inlineStr">
        <is>
          <t>Quinate Consulting (Pty) Ltd</t>
        </is>
      </c>
      <c r="B7201" s="4" t="n">
        <v>44561</v>
      </c>
      <c r="C7201" s="3" t="inlineStr">
        <is>
          <t>Equity</t>
        </is>
      </c>
      <c r="D7201" s="3" t="inlineStr">
        <is>
          <t>5200/000</t>
        </is>
      </c>
      <c r="E7201" s="3" t="inlineStr">
        <is>
          <t>Retained Earnings / Loss</t>
        </is>
      </c>
      <c r="F7201" s="3" t="n">
        <v>0</v>
      </c>
      <c r="G7201" s="3" t="n">
        <v>-557207.66</v>
      </c>
    </row>
    <row r="7202">
      <c r="A7202" s="3" t="inlineStr">
        <is>
          <t>Trademark Holdings (Pty) Ltd</t>
        </is>
      </c>
      <c r="B7202" s="4" t="n">
        <v>44561</v>
      </c>
      <c r="C7202" s="3" t="inlineStr">
        <is>
          <t>Equity</t>
        </is>
      </c>
      <c r="D7202" s="3" t="inlineStr">
        <is>
          <t>5200/000</t>
        </is>
      </c>
      <c r="E7202" s="3" t="inlineStr">
        <is>
          <t>Retained Earnings / Loss</t>
        </is>
      </c>
      <c r="F7202" s="3" t="n">
        <v>0</v>
      </c>
      <c r="G7202" s="3" t="n">
        <v>-150612.02</v>
      </c>
    </row>
    <row r="7203">
      <c r="A7203" s="3" t="inlineStr">
        <is>
          <t>Quinate Consulting (Pty) Ltd</t>
        </is>
      </c>
      <c r="B7203" s="4" t="n">
        <v>44561</v>
      </c>
      <c r="C7203" s="3" t="inlineStr">
        <is>
          <t>Assets</t>
        </is>
      </c>
      <c r="D7203" s="3" t="inlineStr">
        <is>
          <t>5400/011</t>
        </is>
      </c>
      <c r="E7203" s="3" t="inlineStr">
        <is>
          <t>Members Loan - Nick Morgan</t>
        </is>
      </c>
      <c r="F7203" s="3" t="n">
        <v>0</v>
      </c>
      <c r="G7203" s="3" t="n">
        <v>-85743.69</v>
      </c>
    </row>
    <row r="7204">
      <c r="A7204" s="3" t="inlineStr">
        <is>
          <t>Opportunity Management Holdings (PTY) LTD</t>
        </is>
      </c>
      <c r="B7204" s="4" t="n">
        <v>44561</v>
      </c>
      <c r="C7204" s="3" t="inlineStr">
        <is>
          <t>Assets</t>
        </is>
      </c>
      <c r="D7204" s="3" t="inlineStr">
        <is>
          <t>5400/500</t>
        </is>
      </c>
      <c r="E7204" s="3" t="inlineStr">
        <is>
          <t>Shareholder - Zak Loan</t>
        </is>
      </c>
      <c r="F7204" s="3" t="n">
        <v>0</v>
      </c>
      <c r="G7204" s="3" t="n">
        <v>-171798.21</v>
      </c>
    </row>
    <row r="7205">
      <c r="A7205" s="3" t="inlineStr">
        <is>
          <t>Quinate Consulting (Pty) Ltd</t>
        </is>
      </c>
      <c r="B7205" s="4" t="n">
        <v>44561</v>
      </c>
      <c r="C7205" s="3" t="inlineStr">
        <is>
          <t>Liabilities</t>
        </is>
      </c>
      <c r="D7205" s="3" t="inlineStr">
        <is>
          <t>5500/010</t>
        </is>
      </c>
      <c r="E7205" s="3" t="inlineStr">
        <is>
          <t>Loan - Wynand Haywood</t>
        </is>
      </c>
      <c r="F7205" s="3" t="n">
        <v>0</v>
      </c>
      <c r="G7205" s="3" t="n">
        <v>2911.85</v>
      </c>
    </row>
    <row r="7206">
      <c r="A7206" s="3" t="inlineStr">
        <is>
          <t>Quinate Consulting (Pty) Ltd</t>
        </is>
      </c>
      <c r="B7206" s="4" t="n">
        <v>44561</v>
      </c>
      <c r="C7206" s="3" t="inlineStr">
        <is>
          <t>Liabilities</t>
        </is>
      </c>
      <c r="D7206" s="3" t="inlineStr">
        <is>
          <t>5500/023</t>
        </is>
      </c>
      <c r="E7206" s="3" t="inlineStr">
        <is>
          <t>Loan - Noble Shield 1 Security Trust</t>
        </is>
      </c>
      <c r="F7206" s="3" t="n">
        <v>0</v>
      </c>
      <c r="G7206" s="3" t="n">
        <v>5543</v>
      </c>
    </row>
    <row r="7207">
      <c r="A7207" s="3" t="inlineStr">
        <is>
          <t>Opportunity Global Investment (PTY) LTD</t>
        </is>
      </c>
      <c r="B7207" s="4" t="n">
        <v>44561</v>
      </c>
      <c r="C7207" s="3" t="inlineStr">
        <is>
          <t>Liabilities</t>
        </is>
      </c>
      <c r="D7207" s="3" t="inlineStr">
        <is>
          <t>5500/100</t>
        </is>
      </c>
      <c r="E7207" s="3" t="inlineStr">
        <is>
          <t>Loan - Cape Projects Construction</t>
        </is>
      </c>
      <c r="F7207" s="3" t="n">
        <v>-100066.26</v>
      </c>
      <c r="G7207" s="3" t="n">
        <v>60000</v>
      </c>
    </row>
    <row r="7208">
      <c r="A7208" s="3" t="inlineStr">
        <is>
          <t>Noble Shield (Pty) Ltd ta Go Letting</t>
        </is>
      </c>
      <c r="B7208" s="4" t="n">
        <v>44561</v>
      </c>
      <c r="C7208" s="3" t="inlineStr">
        <is>
          <t>Liabilities</t>
        </is>
      </c>
      <c r="D7208" s="3" t="inlineStr">
        <is>
          <t>5500/100</t>
        </is>
      </c>
      <c r="E7208" s="3" t="inlineStr">
        <is>
          <t>Loan - Jupiter Trust</t>
        </is>
      </c>
      <c r="F7208" s="3" t="n">
        <v>0</v>
      </c>
      <c r="G7208" s="3" t="n">
        <v>-100228.75</v>
      </c>
    </row>
    <row r="7209">
      <c r="A7209" s="3" t="inlineStr">
        <is>
          <t>Trademark Holdings (Pty) Ltd</t>
        </is>
      </c>
      <c r="B7209" s="4" t="n">
        <v>44561</v>
      </c>
      <c r="C7209" s="3" t="inlineStr">
        <is>
          <t>Liabilities</t>
        </is>
      </c>
      <c r="D7209" s="3" t="inlineStr">
        <is>
          <t>5500/100</t>
        </is>
      </c>
      <c r="E7209" s="3" t="inlineStr">
        <is>
          <t>Loan - Opportunity Global Investments</t>
        </is>
      </c>
      <c r="F7209" s="3" t="n">
        <v>0</v>
      </c>
      <c r="G7209" s="3" t="n">
        <v>-18000</v>
      </c>
    </row>
    <row r="7210">
      <c r="A7210" s="3" t="inlineStr">
        <is>
          <t>Endulini (Pty) Ltd</t>
        </is>
      </c>
      <c r="B7210" s="4" t="n">
        <v>44561</v>
      </c>
      <c r="C7210" s="3" t="inlineStr">
        <is>
          <t>Liabilities</t>
        </is>
      </c>
      <c r="D7210" s="3" t="inlineStr">
        <is>
          <t>5500/100</t>
        </is>
      </c>
      <c r="E7210" s="3" t="inlineStr">
        <is>
          <t>Loan - Quinate Consulting</t>
        </is>
      </c>
      <c r="F7210" s="3" t="n">
        <v>265000</v>
      </c>
      <c r="G7210" s="3" t="n">
        <v>-7015761.7</v>
      </c>
    </row>
    <row r="7211">
      <c r="A7211" s="3" t="inlineStr">
        <is>
          <t>Opportunity Global Investment (PTY) LTD</t>
        </is>
      </c>
      <c r="B7211" s="4" t="n">
        <v>44561</v>
      </c>
      <c r="C7211" s="3" t="inlineStr">
        <is>
          <t>Liabilities</t>
        </is>
      </c>
      <c r="D7211" s="3" t="inlineStr">
        <is>
          <t>5500/110</t>
        </is>
      </c>
      <c r="E7211" s="3" t="inlineStr">
        <is>
          <t>Loan - Opportunity Trademark Holdings</t>
        </is>
      </c>
      <c r="F7211" s="3" t="n">
        <v>0</v>
      </c>
      <c r="G7211" s="3" t="n">
        <v>18000</v>
      </c>
    </row>
    <row r="7212">
      <c r="A7212" s="3" t="inlineStr">
        <is>
          <t>Opportunity Global Sales (PTY) LTD</t>
        </is>
      </c>
      <c r="B7212" s="4" t="n">
        <v>44561</v>
      </c>
      <c r="C7212" s="3" t="inlineStr">
        <is>
          <t>Liabilities</t>
        </is>
      </c>
      <c r="D7212" s="3" t="inlineStr">
        <is>
          <t>5500/110</t>
        </is>
      </c>
      <c r="E7212" s="3" t="inlineStr">
        <is>
          <t>Loan - Opportunity Tradermark Holdings</t>
        </is>
      </c>
      <c r="F7212" s="3" t="n">
        <v>0</v>
      </c>
      <c r="G7212" s="3" t="n">
        <v>-2360</v>
      </c>
    </row>
    <row r="7213">
      <c r="A7213" s="3" t="inlineStr">
        <is>
          <t>Opportunity Global Investment (PTY) LTD</t>
        </is>
      </c>
      <c r="B7213" s="4" t="n">
        <v>44561</v>
      </c>
      <c r="C7213" s="3" t="inlineStr">
        <is>
          <t>Liabilities</t>
        </is>
      </c>
      <c r="D7213" s="3" t="inlineStr">
        <is>
          <t>5500/112</t>
        </is>
      </c>
      <c r="E7213" s="3" t="inlineStr">
        <is>
          <t>Loan - GFY</t>
        </is>
      </c>
      <c r="F7213" s="3" t="n">
        <v>0</v>
      </c>
      <c r="G7213" s="3" t="n">
        <v>-289000</v>
      </c>
    </row>
    <row r="7214">
      <c r="A7214" s="3" t="inlineStr">
        <is>
          <t>Trademark Holdings (Pty) Ltd</t>
        </is>
      </c>
      <c r="B7214" s="4" t="n">
        <v>44561</v>
      </c>
      <c r="C7214" s="3" t="inlineStr">
        <is>
          <t>Liabilities</t>
        </is>
      </c>
      <c r="D7214" s="3" t="inlineStr">
        <is>
          <t>5500/115</t>
        </is>
      </c>
      <c r="E7214" s="3" t="inlineStr">
        <is>
          <t>Loan - Opportunity Sales</t>
        </is>
      </c>
      <c r="F7214" s="3" t="n">
        <v>0</v>
      </c>
      <c r="G7214" s="3" t="n">
        <v>2360</v>
      </c>
    </row>
    <row r="7215">
      <c r="A7215" s="3" t="inlineStr">
        <is>
          <t>Opportunity Management Holdings (PTY) LTD</t>
        </is>
      </c>
      <c r="B7215" s="4" t="n">
        <v>44561</v>
      </c>
      <c r="C7215" s="3" t="inlineStr">
        <is>
          <t>Liabilities</t>
        </is>
      </c>
      <c r="D7215" s="3" t="inlineStr">
        <is>
          <t>5500/150</t>
        </is>
      </c>
      <c r="E7215" s="3" t="inlineStr">
        <is>
          <t>Loan - Opportunity Investments</t>
        </is>
      </c>
      <c r="F7215" s="3" t="n">
        <v>0</v>
      </c>
      <c r="G7215" s="3" t="n">
        <v>376.25</v>
      </c>
    </row>
    <row r="7216">
      <c r="A7216" s="3" t="inlineStr">
        <is>
          <t>Quinate Consulting (Pty) Ltd</t>
        </is>
      </c>
      <c r="B7216" s="4" t="n">
        <v>44561</v>
      </c>
      <c r="C7216" s="3" t="inlineStr">
        <is>
          <t>Liabilities</t>
        </is>
      </c>
      <c r="D7216" s="3" t="inlineStr">
        <is>
          <t>5500/160</t>
        </is>
      </c>
      <c r="E7216" s="3" t="inlineStr">
        <is>
          <t>Loan - GFY Investment and Consulting</t>
        </is>
      </c>
      <c r="F7216" s="3" t="n">
        <v>0</v>
      </c>
      <c r="G7216" s="3" t="n">
        <v>-1641195.52</v>
      </c>
    </row>
    <row r="7217">
      <c r="A7217" s="3" t="inlineStr">
        <is>
          <t>Opportunity Management Holdings (PTY) LTD</t>
        </is>
      </c>
      <c r="B7217" s="4" t="n">
        <v>44561</v>
      </c>
      <c r="C7217" s="3" t="inlineStr">
        <is>
          <t>Liabilities</t>
        </is>
      </c>
      <c r="D7217" s="3" t="inlineStr">
        <is>
          <t>5500/200</t>
        </is>
      </c>
      <c r="E7217" s="3" t="inlineStr">
        <is>
          <t>Loan - Cape Projects</t>
        </is>
      </c>
      <c r="F7217" s="3" t="n">
        <v>35000</v>
      </c>
      <c r="G7217" s="3" t="n">
        <v>49000</v>
      </c>
    </row>
    <row r="7218">
      <c r="A7218" s="3" t="inlineStr">
        <is>
          <t>Trademark Holdings (Pty) Ltd</t>
        </is>
      </c>
      <c r="B7218" s="4" t="n">
        <v>44561</v>
      </c>
      <c r="C7218" s="3" t="inlineStr">
        <is>
          <t>Liabilities</t>
        </is>
      </c>
      <c r="D7218" s="3" t="inlineStr">
        <is>
          <t>5500/250</t>
        </is>
      </c>
      <c r="E7218" s="3" t="inlineStr">
        <is>
          <t>Loan - Noble Shield</t>
        </is>
      </c>
      <c r="F7218" s="3" t="n">
        <v>0</v>
      </c>
      <c r="G7218" s="3" t="n">
        <v>68165.59</v>
      </c>
    </row>
    <row r="7219">
      <c r="A7219" s="3" t="inlineStr">
        <is>
          <t>Opportunity Management Holdings (PTY) LTD</t>
        </is>
      </c>
      <c r="B7219" s="4" t="n">
        <v>44561</v>
      </c>
      <c r="C7219" s="3" t="inlineStr">
        <is>
          <t>Liabilities</t>
        </is>
      </c>
      <c r="D7219" s="3" t="inlineStr">
        <is>
          <t>5500/250</t>
        </is>
      </c>
      <c r="E7219" s="3" t="inlineStr">
        <is>
          <t>Loan - Quinate</t>
        </is>
      </c>
      <c r="F7219" s="3" t="n">
        <v>0</v>
      </c>
      <c r="G7219" s="3" t="n">
        <v>-12137.25</v>
      </c>
    </row>
    <row r="7220">
      <c r="A7220" s="3" t="inlineStr">
        <is>
          <t>Quinate Consulting (Pty) Ltd</t>
        </is>
      </c>
      <c r="B7220" s="4" t="n">
        <v>44561</v>
      </c>
      <c r="C7220" s="3" t="inlineStr">
        <is>
          <t>Liabilities</t>
        </is>
      </c>
      <c r="D7220" s="3" t="inlineStr">
        <is>
          <t>5500/300</t>
        </is>
      </c>
      <c r="E7220" s="3" t="inlineStr">
        <is>
          <t>Loan - Gengis</t>
        </is>
      </c>
      <c r="F7220" s="3" t="n">
        <v>0</v>
      </c>
      <c r="G7220" s="3" t="n">
        <v>-130378.08</v>
      </c>
    </row>
    <row r="7221">
      <c r="A7221" s="3" t="inlineStr">
        <is>
          <t>Opportunity Management Holdings (PTY) LTD</t>
        </is>
      </c>
      <c r="B7221" s="4" t="n">
        <v>44561</v>
      </c>
      <c r="C7221" s="3" t="inlineStr">
        <is>
          <t>Liabilities</t>
        </is>
      </c>
      <c r="D7221" s="3" t="inlineStr">
        <is>
          <t>5500/300</t>
        </is>
      </c>
      <c r="E7221" s="3" t="inlineStr">
        <is>
          <t>Loan - Opportunity Prop Management</t>
        </is>
      </c>
      <c r="F7221" s="3" t="n">
        <v>0</v>
      </c>
      <c r="G7221" s="3" t="n">
        <v>-1220204.15</v>
      </c>
    </row>
    <row r="7222">
      <c r="A7222" s="3" t="inlineStr">
        <is>
          <t>Noble Shield (Pty) Ltd ta Go Letting</t>
        </is>
      </c>
      <c r="B7222" s="4" t="n">
        <v>44561</v>
      </c>
      <c r="C7222" s="3" t="inlineStr">
        <is>
          <t>Liabilities</t>
        </is>
      </c>
      <c r="D7222" s="3" t="inlineStr">
        <is>
          <t>5500/300</t>
        </is>
      </c>
      <c r="E7222" s="3" t="inlineStr">
        <is>
          <t>Loan - Trademark Holdings</t>
        </is>
      </c>
      <c r="F7222" s="3" t="n">
        <v>0</v>
      </c>
      <c r="G7222" s="3" t="n">
        <v>-68165.59</v>
      </c>
    </row>
    <row r="7223">
      <c r="A7223" s="3" t="inlineStr">
        <is>
          <t>Trademark Holdings (Pty) Ltd</t>
        </is>
      </c>
      <c r="B7223" s="4" t="n">
        <v>44561</v>
      </c>
      <c r="C7223" s="3" t="inlineStr">
        <is>
          <t>Liabilities</t>
        </is>
      </c>
      <c r="D7223" s="3" t="inlineStr">
        <is>
          <t>5500/350</t>
        </is>
      </c>
      <c r="E7223" s="3" t="inlineStr">
        <is>
          <t>Loan - Quinate Consulting</t>
        </is>
      </c>
      <c r="F7223" s="3" t="n">
        <v>0</v>
      </c>
      <c r="G7223" s="3" t="n">
        <v>3635</v>
      </c>
    </row>
    <row r="7224">
      <c r="A7224" s="3" t="inlineStr">
        <is>
          <t>Trademark Holdings (Pty) Ltd</t>
        </is>
      </c>
      <c r="B7224" s="4" t="n">
        <v>44561</v>
      </c>
      <c r="C7224" s="3" t="inlineStr">
        <is>
          <t>Liabilities</t>
        </is>
      </c>
      <c r="D7224" s="3" t="inlineStr">
        <is>
          <t>5500/375</t>
        </is>
      </c>
      <c r="E7224" s="3" t="inlineStr">
        <is>
          <t>Loan - Opportunity Management Holdings Pty Ltd</t>
        </is>
      </c>
      <c r="F7224" s="3" t="n">
        <v>-25445</v>
      </c>
      <c r="G7224" s="3" t="n">
        <v>-50890</v>
      </c>
    </row>
    <row r="7225">
      <c r="A7225" s="3" t="inlineStr">
        <is>
          <t>Trademark Holdings (Pty) Ltd</t>
        </is>
      </c>
      <c r="B7225" s="4" t="n">
        <v>44561</v>
      </c>
      <c r="C7225" s="3" t="inlineStr">
        <is>
          <t>Liabilities</t>
        </is>
      </c>
      <c r="D7225" s="3" t="inlineStr">
        <is>
          <t>5500/450</t>
        </is>
      </c>
      <c r="E7225" s="3" t="inlineStr">
        <is>
          <t>Loan - Cape Projects Construction</t>
        </is>
      </c>
      <c r="F7225" s="3" t="n">
        <v>-600</v>
      </c>
      <c r="G7225" s="3" t="n">
        <v>33800</v>
      </c>
    </row>
    <row r="7226">
      <c r="A7226" s="3" t="inlineStr">
        <is>
          <t>Trademark Holdings (Pty) Ltd</t>
        </is>
      </c>
      <c r="B7226" s="4" t="n">
        <v>44561</v>
      </c>
      <c r="C7226" s="3" t="inlineStr">
        <is>
          <t>Liabilities</t>
        </is>
      </c>
      <c r="D7226" s="3" t="inlineStr">
        <is>
          <t>5500/500</t>
        </is>
      </c>
      <c r="E7226" s="3" t="inlineStr">
        <is>
          <t>Go Letting Brand Name</t>
        </is>
      </c>
      <c r="F7226" s="3" t="n">
        <v>0</v>
      </c>
      <c r="G7226" s="3" t="n">
        <v>93420</v>
      </c>
    </row>
    <row r="7227">
      <c r="A7227" s="3" t="inlineStr">
        <is>
          <t>Noble Shield (Pty) Ltd ta Go Letting</t>
        </is>
      </c>
      <c r="B7227" s="4" t="n">
        <v>44561</v>
      </c>
      <c r="C7227" s="3" t="inlineStr">
        <is>
          <t>Liabilities</t>
        </is>
      </c>
      <c r="D7227" s="3" t="inlineStr">
        <is>
          <t>5500/500</t>
        </is>
      </c>
      <c r="E7227" s="3" t="inlineStr">
        <is>
          <t>Loan - Cape Projects Construction</t>
        </is>
      </c>
      <c r="F7227" s="3" t="n">
        <v>-600</v>
      </c>
      <c r="G7227" s="3" t="n">
        <v>3800</v>
      </c>
    </row>
    <row r="7228">
      <c r="A7228" s="3" t="inlineStr">
        <is>
          <t>Quinate Consulting (Pty) Ltd</t>
        </is>
      </c>
      <c r="B7228" s="4" t="n">
        <v>44561</v>
      </c>
      <c r="C7228" s="3" t="inlineStr">
        <is>
          <t>Liabilities</t>
        </is>
      </c>
      <c r="D7228" s="3" t="inlineStr">
        <is>
          <t>5500/500</t>
        </is>
      </c>
      <c r="E7228" s="3" t="inlineStr">
        <is>
          <t>Loan - Opportunity Development Struct.</t>
        </is>
      </c>
      <c r="F7228" s="3" t="n">
        <v>0</v>
      </c>
      <c r="G7228" s="3" t="n">
        <v>-1852608.63</v>
      </c>
    </row>
    <row r="7229">
      <c r="A7229" s="3" t="inlineStr">
        <is>
          <t>Opportunity Management Holdings (PTY) LTD</t>
        </is>
      </c>
      <c r="B7229" s="4" t="n">
        <v>44561</v>
      </c>
      <c r="C7229" s="3" t="inlineStr">
        <is>
          <t>Liabilities</t>
        </is>
      </c>
      <c r="D7229" s="3" t="inlineStr">
        <is>
          <t>5500/500</t>
        </is>
      </c>
      <c r="E7229" s="3" t="inlineStr">
        <is>
          <t>Loan - Opportunity Tradermark Holdings</t>
        </is>
      </c>
      <c r="F7229" s="3" t="n">
        <v>25445</v>
      </c>
      <c r="G7229" s="3" t="n">
        <v>50890</v>
      </c>
    </row>
    <row r="7230">
      <c r="A7230" s="3" t="inlineStr">
        <is>
          <t>Quinate Consulting (Pty) Ltd</t>
        </is>
      </c>
      <c r="B7230" s="4" t="n">
        <v>44561</v>
      </c>
      <c r="C7230" s="3" t="inlineStr">
        <is>
          <t>Liabilities</t>
        </is>
      </c>
      <c r="D7230" s="3" t="inlineStr">
        <is>
          <t>5500/520</t>
        </is>
      </c>
      <c r="E7230" s="3" t="inlineStr">
        <is>
          <t>Loan - Opportunity Management Holdings</t>
        </is>
      </c>
      <c r="F7230" s="3" t="n">
        <v>0</v>
      </c>
      <c r="G7230" s="3" t="n">
        <v>8438.5</v>
      </c>
    </row>
    <row r="7231">
      <c r="A7231" s="3" t="inlineStr">
        <is>
          <t>Opportunity Global Investment (PTY) LTD</t>
        </is>
      </c>
      <c r="B7231" s="4" t="n">
        <v>44561</v>
      </c>
      <c r="C7231" s="3" t="inlineStr">
        <is>
          <t>Liabilities</t>
        </is>
      </c>
      <c r="D7231" s="3" t="inlineStr">
        <is>
          <t>5500/650</t>
        </is>
      </c>
      <c r="E7231" s="3" t="inlineStr">
        <is>
          <t>Loan - Opportunit Global - Sales</t>
        </is>
      </c>
      <c r="F7231" s="3" t="n">
        <v>92843.92</v>
      </c>
      <c r="G7231" s="3" t="n">
        <v>-506265.61</v>
      </c>
    </row>
    <row r="7232">
      <c r="A7232" s="3" t="inlineStr">
        <is>
          <t>Opportunity Global Sales (PTY) LTD</t>
        </is>
      </c>
      <c r="B7232" s="4" t="n">
        <v>44561</v>
      </c>
      <c r="C7232" s="3" t="inlineStr">
        <is>
          <t>Liabilities</t>
        </is>
      </c>
      <c r="D7232" s="3" t="inlineStr">
        <is>
          <t>5500/650</t>
        </is>
      </c>
      <c r="E7232" s="3" t="inlineStr">
        <is>
          <t>Loan - Opportunity Investments</t>
        </is>
      </c>
      <c r="F7232" s="3" t="n">
        <v>-92843.92</v>
      </c>
      <c r="G7232" s="3" t="n">
        <v>506265.61</v>
      </c>
    </row>
    <row r="7233">
      <c r="A7233" s="3" t="inlineStr">
        <is>
          <t>Opportunity Management Holdings (PTY) LTD</t>
        </is>
      </c>
      <c r="B7233" s="4" t="n">
        <v>44561</v>
      </c>
      <c r="C7233" s="3" t="inlineStr">
        <is>
          <t>Liabilities</t>
        </is>
      </c>
      <c r="D7233" s="3" t="inlineStr">
        <is>
          <t>5500/700</t>
        </is>
      </c>
      <c r="E7233" s="3" t="inlineStr">
        <is>
          <t>Loan - Go Letting</t>
        </is>
      </c>
      <c r="F7233" s="3" t="n">
        <v>0</v>
      </c>
      <c r="G7233" s="3" t="n">
        <v>-120</v>
      </c>
    </row>
    <row r="7234">
      <c r="A7234" s="3" t="inlineStr">
        <is>
          <t>Quinate Consulting (Pty) Ltd</t>
        </is>
      </c>
      <c r="B7234" s="4" t="n">
        <v>44561</v>
      </c>
      <c r="C7234" s="3" t="inlineStr">
        <is>
          <t>Liabilities</t>
        </is>
      </c>
      <c r="D7234" s="3" t="inlineStr">
        <is>
          <t>5500/700</t>
        </is>
      </c>
      <c r="E7234" s="3" t="inlineStr">
        <is>
          <t>Loan - Trademark Holdings</t>
        </is>
      </c>
      <c r="F7234" s="3" t="n">
        <v>0</v>
      </c>
      <c r="G7234" s="3" t="n">
        <v>-3635</v>
      </c>
    </row>
    <row r="7235">
      <c r="A7235" s="3" t="inlineStr">
        <is>
          <t>Opportunity Global Investment (PTY) LTD</t>
        </is>
      </c>
      <c r="B7235" s="4" t="n">
        <v>44561</v>
      </c>
      <c r="C7235" s="3" t="inlineStr">
        <is>
          <t>Liabilities</t>
        </is>
      </c>
      <c r="D7235" s="3" t="inlineStr">
        <is>
          <t>5500/850</t>
        </is>
      </c>
      <c r="E7235" s="3" t="inlineStr">
        <is>
          <t>Loan - Nick Morgan</t>
        </is>
      </c>
      <c r="F7235" s="3" t="n">
        <v>0</v>
      </c>
      <c r="G7235" s="3" t="n">
        <v>4100</v>
      </c>
    </row>
    <row r="7236">
      <c r="A7236" s="3" t="inlineStr">
        <is>
          <t>Opportunity Global Investment (PTY) LTD</t>
        </is>
      </c>
      <c r="B7236" s="4" t="n">
        <v>44561</v>
      </c>
      <c r="C7236" s="3" t="inlineStr">
        <is>
          <t>Liabilities</t>
        </is>
      </c>
      <c r="D7236" s="3" t="inlineStr">
        <is>
          <t>5500/950</t>
        </is>
      </c>
      <c r="E7236" s="3" t="inlineStr">
        <is>
          <t>Loan - Gengis</t>
        </is>
      </c>
      <c r="F7236" s="3" t="n">
        <v>0</v>
      </c>
      <c r="G7236" s="3" t="n">
        <v>-120000</v>
      </c>
    </row>
    <row r="7237">
      <c r="A7237" s="3" t="inlineStr">
        <is>
          <t>Opportunity Global Sales (PTY) LTD</t>
        </is>
      </c>
      <c r="B7237" s="4" t="n">
        <v>44561</v>
      </c>
      <c r="C7237" s="3" t="inlineStr">
        <is>
          <t>Liabilities</t>
        </is>
      </c>
      <c r="D7237" s="3" t="inlineStr">
        <is>
          <t>5500/991</t>
        </is>
      </c>
      <c r="E7237" s="3" t="inlineStr">
        <is>
          <t>Loan - Minette Commission</t>
        </is>
      </c>
      <c r="F7237" s="3" t="n">
        <v>0</v>
      </c>
      <c r="G7237" s="3" t="n">
        <v>21340.87</v>
      </c>
    </row>
    <row r="7238">
      <c r="A7238" s="3" t="inlineStr">
        <is>
          <t>Opportunity Global Sales (PTY) LTD</t>
        </is>
      </c>
      <c r="B7238" s="4" t="n">
        <v>44561</v>
      </c>
      <c r="C7238" s="3" t="inlineStr">
        <is>
          <t>Liabilities</t>
        </is>
      </c>
      <c r="D7238" s="3" t="inlineStr">
        <is>
          <t>5500/992</t>
        </is>
      </c>
      <c r="E7238" s="3" t="inlineStr">
        <is>
          <t>Loan - Anthony Commission</t>
        </is>
      </c>
      <c r="F7238" s="3" t="n">
        <v>0</v>
      </c>
      <c r="G7238" s="3" t="n">
        <v>15000</v>
      </c>
    </row>
    <row r="7239">
      <c r="A7239" s="3" t="inlineStr">
        <is>
          <t>Quinate Consulting (Pty) Ltd</t>
        </is>
      </c>
      <c r="B7239" s="4" t="n">
        <v>44561</v>
      </c>
      <c r="C7239" s="3" t="inlineStr">
        <is>
          <t>Liabilities</t>
        </is>
      </c>
      <c r="D7239" s="3" t="inlineStr">
        <is>
          <t>5501/001</t>
        </is>
      </c>
      <c r="E7239" s="3" t="inlineStr">
        <is>
          <t>Loan - Endulini CIP Costs</t>
        </is>
      </c>
      <c r="F7239" s="3" t="n">
        <v>-265000</v>
      </c>
      <c r="G7239" s="3" t="n">
        <v>7015761.7</v>
      </c>
    </row>
    <row r="7240">
      <c r="A7240" s="3" t="inlineStr">
        <is>
          <t>Noble Shield (Pty) Ltd ta Go Letting</t>
        </is>
      </c>
      <c r="B7240" s="4" t="n">
        <v>44561</v>
      </c>
      <c r="C7240" s="3" t="inlineStr">
        <is>
          <t>Assets</t>
        </is>
      </c>
      <c r="D7240" s="3" t="inlineStr">
        <is>
          <t>6250/010</t>
        </is>
      </c>
      <c r="E7240" s="3" t="inlineStr">
        <is>
          <t>Computer Equipment - @ Cost</t>
        </is>
      </c>
      <c r="F7240" s="3" t="n">
        <v>0</v>
      </c>
      <c r="G7240" s="3" t="n">
        <v>9499</v>
      </c>
    </row>
    <row r="7241">
      <c r="A7241" s="3" t="inlineStr">
        <is>
          <t>Opportunity Management Holdings (PTY) LTD</t>
        </is>
      </c>
      <c r="B7241" s="4" t="n">
        <v>44561</v>
      </c>
      <c r="C7241" s="3" t="inlineStr">
        <is>
          <t>Assets</t>
        </is>
      </c>
      <c r="D7241" s="3" t="inlineStr">
        <is>
          <t>6250/010</t>
        </is>
      </c>
      <c r="E7241" s="3" t="inlineStr">
        <is>
          <t>Computer Equipment - @ Cost</t>
        </is>
      </c>
      <c r="F7241" s="3" t="n">
        <v>0</v>
      </c>
      <c r="G7241" s="3" t="n">
        <v>14911.4</v>
      </c>
    </row>
    <row r="7242">
      <c r="A7242" s="3" t="inlineStr">
        <is>
          <t>Quinate Consulting (Pty) Ltd</t>
        </is>
      </c>
      <c r="B7242" s="4" t="n">
        <v>44561</v>
      </c>
      <c r="C7242" s="3" t="inlineStr">
        <is>
          <t>Assets</t>
        </is>
      </c>
      <c r="D7242" s="3" t="inlineStr">
        <is>
          <t>6250/010</t>
        </is>
      </c>
      <c r="E7242" s="3" t="inlineStr">
        <is>
          <t>Computer Equipment - @ Cost</t>
        </is>
      </c>
      <c r="F7242" s="3" t="n">
        <v>0</v>
      </c>
      <c r="G7242" s="3" t="n">
        <v>104499.7</v>
      </c>
    </row>
    <row r="7243">
      <c r="A7243" s="3" t="inlineStr">
        <is>
          <t>Noble Shield (Pty) Ltd ta Go Letting</t>
        </is>
      </c>
      <c r="B7243" s="4" t="n">
        <v>44561</v>
      </c>
      <c r="C7243" s="3" t="inlineStr">
        <is>
          <t>Assets</t>
        </is>
      </c>
      <c r="D7243" s="3" t="inlineStr">
        <is>
          <t>6250/020</t>
        </is>
      </c>
      <c r="E7243" s="3" t="inlineStr">
        <is>
          <t>Computer Equipment - Accum Depre</t>
        </is>
      </c>
      <c r="F7243" s="3" t="n">
        <v>0</v>
      </c>
      <c r="G7243" s="3" t="n">
        <v>-9498</v>
      </c>
    </row>
    <row r="7244">
      <c r="A7244" s="3" t="inlineStr">
        <is>
          <t>Quinate Consulting (Pty) Ltd</t>
        </is>
      </c>
      <c r="B7244" s="4" t="n">
        <v>44561</v>
      </c>
      <c r="C7244" s="3" t="inlineStr">
        <is>
          <t>Assets</t>
        </is>
      </c>
      <c r="D7244" s="3" t="inlineStr">
        <is>
          <t>6250/020</t>
        </is>
      </c>
      <c r="E7244" s="3" t="inlineStr">
        <is>
          <t>Computer Equipment - Accum Depre</t>
        </is>
      </c>
      <c r="F7244" s="3" t="n">
        <v>0</v>
      </c>
      <c r="G7244" s="3" t="n">
        <v>-55585.87</v>
      </c>
    </row>
    <row r="7245">
      <c r="A7245" s="3" t="inlineStr">
        <is>
          <t>Opportunity Management Holdings (PTY) LTD</t>
        </is>
      </c>
      <c r="B7245" s="4" t="n">
        <v>44561</v>
      </c>
      <c r="C7245" s="3" t="inlineStr">
        <is>
          <t>Assets</t>
        </is>
      </c>
      <c r="D7245" s="3" t="inlineStr">
        <is>
          <t>6250/030</t>
        </is>
      </c>
      <c r="E7245" s="3" t="inlineStr">
        <is>
          <t>Acc Depreciation - Computer Equipment</t>
        </is>
      </c>
      <c r="F7245" s="3" t="n">
        <v>0</v>
      </c>
      <c r="G7245" s="3" t="n">
        <v>-9441.25</v>
      </c>
    </row>
    <row r="7246">
      <c r="A7246" s="3" t="inlineStr">
        <is>
          <t>Quinate Consulting (Pty) Ltd</t>
        </is>
      </c>
      <c r="B7246" s="4" t="n">
        <v>44561</v>
      </c>
      <c r="C7246" s="3" t="inlineStr">
        <is>
          <t>Assets</t>
        </is>
      </c>
      <c r="D7246" s="3" t="inlineStr">
        <is>
          <t>6270/010</t>
        </is>
      </c>
      <c r="E7246" s="3" t="inlineStr">
        <is>
          <t>Site Containers - @ Cost</t>
        </is>
      </c>
      <c r="F7246" s="3" t="n">
        <v>0</v>
      </c>
      <c r="G7246" s="3" t="n">
        <v>19130.44</v>
      </c>
    </row>
    <row r="7247">
      <c r="A7247" s="3" t="inlineStr">
        <is>
          <t>Quinate Consulting (Pty) Ltd</t>
        </is>
      </c>
      <c r="B7247" s="4" t="n">
        <v>44561</v>
      </c>
      <c r="C7247" s="3" t="inlineStr">
        <is>
          <t>Assets</t>
        </is>
      </c>
      <c r="D7247" s="3" t="inlineStr">
        <is>
          <t>6270/020</t>
        </is>
      </c>
      <c r="E7247" s="3" t="inlineStr">
        <is>
          <t>Site Containers - Accum Depre</t>
        </is>
      </c>
      <c r="F7247" s="3" t="n">
        <v>0</v>
      </c>
      <c r="G7247" s="3" t="n">
        <v>-2869.56</v>
      </c>
    </row>
    <row r="7248">
      <c r="A7248" s="3" t="inlineStr">
        <is>
          <t>Noble Shield (Pty) Ltd ta Go Letting</t>
        </is>
      </c>
      <c r="B7248" s="4" t="n">
        <v>44561</v>
      </c>
      <c r="C7248" s="3" t="inlineStr">
        <is>
          <t>Assets</t>
        </is>
      </c>
      <c r="D7248" s="3" t="inlineStr">
        <is>
          <t>6350/010</t>
        </is>
      </c>
      <c r="E7248" s="3" t="inlineStr">
        <is>
          <t>Furniture _AND_ Fittings - @ Cost</t>
        </is>
      </c>
      <c r="F7248" s="3" t="n">
        <v>0</v>
      </c>
      <c r="G7248" s="3" t="n">
        <v>2242</v>
      </c>
    </row>
    <row r="7249">
      <c r="A7249" s="3" t="inlineStr">
        <is>
          <t>Noble Shield (Pty) Ltd ta Go Letting</t>
        </is>
      </c>
      <c r="B7249" s="4" t="n">
        <v>44561</v>
      </c>
      <c r="C7249" s="3" t="inlineStr">
        <is>
          <t>Assets</t>
        </is>
      </c>
      <c r="D7249" s="3" t="inlineStr">
        <is>
          <t>6350/020</t>
        </is>
      </c>
      <c r="E7249" s="3" t="inlineStr">
        <is>
          <t>Furniture _AND_ Fittings - Accum Depre</t>
        </is>
      </c>
      <c r="F7249" s="3" t="n">
        <v>0</v>
      </c>
      <c r="G7249" s="3" t="n">
        <v>-2239</v>
      </c>
    </row>
    <row r="7250">
      <c r="A7250" s="3" t="inlineStr">
        <is>
          <t>Opportunity Management Holdings (PTY) LTD</t>
        </is>
      </c>
      <c r="B7250" s="4" t="n">
        <v>44561</v>
      </c>
      <c r="C7250" s="3" t="inlineStr">
        <is>
          <t>Liabilities</t>
        </is>
      </c>
      <c r="D7250" s="3" t="inlineStr">
        <is>
          <t>6500/000</t>
        </is>
      </c>
      <c r="E7250" s="3" t="inlineStr">
        <is>
          <t>Deposits - Held</t>
        </is>
      </c>
      <c r="F7250" s="3" t="n">
        <v>0</v>
      </c>
      <c r="G7250" s="3" t="n">
        <v>-12028.1</v>
      </c>
    </row>
    <row r="7251">
      <c r="A7251" s="3" t="inlineStr">
        <is>
          <t>Opportunity Management Holdings (PTY) LTD</t>
        </is>
      </c>
      <c r="B7251" s="4" t="n">
        <v>44561</v>
      </c>
      <c r="C7251" s="3" t="inlineStr">
        <is>
          <t>Liabilities</t>
        </is>
      </c>
      <c r="D7251" s="3" t="inlineStr">
        <is>
          <t>6510/000</t>
        </is>
      </c>
      <c r="E7251" s="3" t="inlineStr">
        <is>
          <t>Deposits Paid - Anicol Properties</t>
        </is>
      </c>
      <c r="F7251" s="3" t="n">
        <v>0</v>
      </c>
      <c r="G7251" s="3" t="n">
        <v>13755</v>
      </c>
    </row>
    <row r="7252">
      <c r="A7252" s="3" t="inlineStr">
        <is>
          <t>Opportunity Management Holdings (PTY) LTD</t>
        </is>
      </c>
      <c r="B7252" s="4" t="n">
        <v>44561</v>
      </c>
      <c r="C7252" s="3" t="inlineStr">
        <is>
          <t>Liabilities</t>
        </is>
      </c>
      <c r="D7252" s="3" t="inlineStr">
        <is>
          <t>6515/000</t>
        </is>
      </c>
      <c r="E7252" s="3" t="inlineStr">
        <is>
          <t>Deposits Paid</t>
        </is>
      </c>
      <c r="F7252" s="3" t="n">
        <v>0</v>
      </c>
      <c r="G7252" s="3" t="n">
        <v>3852.5</v>
      </c>
    </row>
    <row r="7253">
      <c r="A7253" s="3" t="inlineStr">
        <is>
          <t>Quinate Consulting (Pty) Ltd</t>
        </is>
      </c>
      <c r="B7253" s="4" t="n">
        <v>44561</v>
      </c>
      <c r="C7253" s="3" t="inlineStr">
        <is>
          <t>Assets</t>
        </is>
      </c>
      <c r="D7253" s="3" t="inlineStr">
        <is>
          <t>6600/010</t>
        </is>
      </c>
      <c r="E7253" s="3" t="inlineStr">
        <is>
          <t>Other Fixed Assets - @ Cost</t>
        </is>
      </c>
      <c r="F7253" s="3" t="n">
        <v>0</v>
      </c>
      <c r="G7253" s="3" t="n">
        <v>14442.5</v>
      </c>
    </row>
    <row r="7254">
      <c r="A7254" s="3" t="inlineStr">
        <is>
          <t>Quinate Consulting (Pty) Ltd</t>
        </is>
      </c>
      <c r="B7254" s="4" t="n">
        <v>44561</v>
      </c>
      <c r="C7254" s="3" t="inlineStr">
        <is>
          <t>Assets</t>
        </is>
      </c>
      <c r="D7254" s="3" t="inlineStr">
        <is>
          <t>6600/020</t>
        </is>
      </c>
      <c r="E7254" s="3" t="inlineStr">
        <is>
          <t>Other Fixed Assets - Accum Depre</t>
        </is>
      </c>
      <c r="F7254" s="3" t="n">
        <v>0</v>
      </c>
      <c r="G7254" s="3" t="n">
        <v>-13238.79</v>
      </c>
    </row>
    <row r="7255">
      <c r="A7255" s="3" t="inlineStr">
        <is>
          <t>Noble Shield (Pty) Ltd ta Go Letting</t>
        </is>
      </c>
      <c r="B7255" s="4" t="n">
        <v>44561</v>
      </c>
      <c r="C7255" s="3" t="inlineStr">
        <is>
          <t>Assets</t>
        </is>
      </c>
      <c r="D7255" s="3" t="inlineStr">
        <is>
          <t>7000/100</t>
        </is>
      </c>
      <c r="E7255" s="3" t="inlineStr">
        <is>
          <t>Goodwill - Purchase of Go Letting</t>
        </is>
      </c>
      <c r="F7255" s="3" t="n">
        <v>0</v>
      </c>
      <c r="G7255" s="3" t="n">
        <v>106580</v>
      </c>
    </row>
    <row r="7256">
      <c r="A7256" s="3" t="inlineStr">
        <is>
          <t>Opportunity Management Holdings (PTY) LTD</t>
        </is>
      </c>
      <c r="B7256" s="4" t="n">
        <v>44561</v>
      </c>
      <c r="C7256" s="3" t="inlineStr">
        <is>
          <t>Assets</t>
        </is>
      </c>
      <c r="D7256" s="3" t="inlineStr">
        <is>
          <t>7200/000</t>
        </is>
      </c>
      <c r="E7256" s="3" t="inlineStr">
        <is>
          <t>Shares in Subsidiary Companies</t>
        </is>
      </c>
      <c r="F7256" s="3" t="n">
        <v>0</v>
      </c>
      <c r="G7256" s="3" t="n">
        <v>120</v>
      </c>
    </row>
    <row r="7257">
      <c r="A7257" s="3" t="inlineStr">
        <is>
          <t>Endulini (Pty) Ltd</t>
        </is>
      </c>
      <c r="B7257" s="4" t="n">
        <v>44561</v>
      </c>
      <c r="C7257" s="3" t="inlineStr">
        <is>
          <t>Assets</t>
        </is>
      </c>
      <c r="D7257" s="3" t="inlineStr">
        <is>
          <t>7610/100</t>
        </is>
      </c>
      <c r="E7257" s="3" t="inlineStr">
        <is>
          <t>Endulini Land</t>
        </is>
      </c>
      <c r="F7257" s="3" t="n">
        <v>0</v>
      </c>
      <c r="G7257" s="3" t="n">
        <v>10572851.37</v>
      </c>
    </row>
    <row r="7258">
      <c r="A7258" s="3" t="inlineStr">
        <is>
          <t>Quinate Consulting (Pty) Ltd</t>
        </is>
      </c>
      <c r="B7258" s="4" t="n">
        <v>44561</v>
      </c>
      <c r="C7258" s="3" t="inlineStr">
        <is>
          <t>Assets</t>
        </is>
      </c>
      <c r="D7258" s="3" t="inlineStr">
        <is>
          <t>7610/100</t>
        </is>
      </c>
      <c r="E7258" s="3" t="inlineStr">
        <is>
          <t>Endulini Land</t>
        </is>
      </c>
      <c r="F7258" s="3" t="n">
        <v>0</v>
      </c>
      <c r="G7258" s="3" t="n">
        <v>-766601.37</v>
      </c>
    </row>
    <row r="7259">
      <c r="A7259" s="3" t="inlineStr">
        <is>
          <t>Endulini (Pty) Ltd</t>
        </is>
      </c>
      <c r="B7259" s="4" t="n">
        <v>44561</v>
      </c>
      <c r="C7259" s="3" t="inlineStr">
        <is>
          <t>Assets</t>
        </is>
      </c>
      <c r="D7259" s="3" t="inlineStr">
        <is>
          <t>7610/101</t>
        </is>
      </c>
      <c r="E7259" s="3" t="inlineStr">
        <is>
          <t>Endulini Revaluation of Land stock</t>
        </is>
      </c>
      <c r="F7259" s="3" t="n">
        <v>0</v>
      </c>
      <c r="G7259" s="3" t="n">
        <v>6084085.78</v>
      </c>
    </row>
    <row r="7260">
      <c r="A7260" s="3" t="inlineStr">
        <is>
          <t>Endulini (Pty) Ltd</t>
        </is>
      </c>
      <c r="B7260" s="4" t="n">
        <v>44561</v>
      </c>
      <c r="C7260" s="3" t="inlineStr">
        <is>
          <t>Assets</t>
        </is>
      </c>
      <c r="D7260" s="3" t="inlineStr">
        <is>
          <t>7610/111</t>
        </is>
      </c>
      <c r="E7260" s="3" t="inlineStr">
        <is>
          <t>Endulini Closing Stock February 2021</t>
        </is>
      </c>
      <c r="F7260" s="3" t="n">
        <v>0</v>
      </c>
      <c r="G7260" s="3" t="n">
        <v>14542033.84</v>
      </c>
    </row>
    <row r="7261">
      <c r="A7261" s="3" t="inlineStr">
        <is>
          <t>Endulini (Pty) Ltd</t>
        </is>
      </c>
      <c r="B7261" s="4" t="n">
        <v>44561</v>
      </c>
      <c r="C7261" s="3" t="inlineStr">
        <is>
          <t>Assets</t>
        </is>
      </c>
      <c r="D7261" s="3" t="inlineStr">
        <is>
          <t>7610/180</t>
        </is>
      </c>
      <c r="E7261" s="3" t="inlineStr">
        <is>
          <t>Endulini CIP Architects</t>
        </is>
      </c>
      <c r="F7261" s="3" t="n">
        <v>0</v>
      </c>
      <c r="G7261" s="3" t="n">
        <v>498854</v>
      </c>
    </row>
    <row r="7262">
      <c r="A7262" s="3" t="inlineStr">
        <is>
          <t>Endulini (Pty) Ltd</t>
        </is>
      </c>
      <c r="B7262" s="4" t="n">
        <v>44561</v>
      </c>
      <c r="C7262" s="3" t="inlineStr">
        <is>
          <t>Assets</t>
        </is>
      </c>
      <c r="D7262" s="3" t="inlineStr">
        <is>
          <t>7610/200</t>
        </is>
      </c>
      <c r="E7262" s="3" t="inlineStr">
        <is>
          <t>Endulini CIP CoCT Land Use App</t>
        </is>
      </c>
      <c r="F7262" s="3" t="n">
        <v>7817.39</v>
      </c>
      <c r="G7262" s="3" t="n">
        <v>232891.06</v>
      </c>
    </row>
    <row r="7263">
      <c r="A7263" s="3" t="inlineStr">
        <is>
          <t>Endulini (Pty) Ltd</t>
        </is>
      </c>
      <c r="B7263" s="4" t="n">
        <v>44561</v>
      </c>
      <c r="C7263" s="3" t="inlineStr">
        <is>
          <t>Assets</t>
        </is>
      </c>
      <c r="D7263" s="3" t="inlineStr">
        <is>
          <t>7610/205</t>
        </is>
      </c>
      <c r="E7263" s="3" t="inlineStr">
        <is>
          <t>Endulini CIP Site Establishments</t>
        </is>
      </c>
      <c r="F7263" s="3" t="n">
        <v>4105554.35</v>
      </c>
      <c r="G7263" s="3" t="n">
        <v>14867735.98</v>
      </c>
    </row>
    <row r="7264">
      <c r="A7264" s="3" t="inlineStr">
        <is>
          <t>Endulini (Pty) Ltd</t>
        </is>
      </c>
      <c r="B7264" s="4" t="n">
        <v>44561</v>
      </c>
      <c r="C7264" s="3" t="inlineStr">
        <is>
          <t>Assets</t>
        </is>
      </c>
      <c r="D7264" s="3" t="inlineStr">
        <is>
          <t>7610/209</t>
        </is>
      </c>
      <c r="E7264" s="3" t="inlineStr">
        <is>
          <t>Endulini CIP Construction Management</t>
        </is>
      </c>
      <c r="F7264" s="3" t="n">
        <v>0</v>
      </c>
      <c r="G7264" s="3" t="n">
        <v>95625</v>
      </c>
    </row>
    <row r="7265">
      <c r="A7265" s="3" t="inlineStr">
        <is>
          <t>Endulini (Pty) Ltd</t>
        </is>
      </c>
      <c r="B7265" s="4" t="n">
        <v>44561</v>
      </c>
      <c r="C7265" s="3" t="inlineStr">
        <is>
          <t>Assets</t>
        </is>
      </c>
      <c r="D7265" s="3" t="inlineStr">
        <is>
          <t>7610/210</t>
        </is>
      </c>
      <c r="E7265" s="3" t="inlineStr">
        <is>
          <t>Endulini CIP Civil Works</t>
        </is>
      </c>
      <c r="F7265" s="3" t="n">
        <v>0</v>
      </c>
      <c r="G7265" s="3" t="n">
        <v>6070825.03</v>
      </c>
    </row>
    <row r="7266">
      <c r="A7266" s="3" t="inlineStr">
        <is>
          <t>Endulini (Pty) Ltd</t>
        </is>
      </c>
      <c r="B7266" s="4" t="n">
        <v>44561</v>
      </c>
      <c r="C7266" s="3" t="inlineStr">
        <is>
          <t>Assets</t>
        </is>
      </c>
      <c r="D7266" s="3" t="inlineStr">
        <is>
          <t>7610/215</t>
        </is>
      </c>
      <c r="E7266" s="3" t="inlineStr">
        <is>
          <t>Endulini CIP Civil Engineers</t>
        </is>
      </c>
      <c r="F7266" s="3" t="n">
        <v>0</v>
      </c>
      <c r="G7266" s="3" t="n">
        <v>183000</v>
      </c>
    </row>
    <row r="7267">
      <c r="A7267" s="3" t="inlineStr">
        <is>
          <t>Endulini (Pty) Ltd</t>
        </is>
      </c>
      <c r="B7267" s="4" t="n">
        <v>44561</v>
      </c>
      <c r="C7267" s="3" t="inlineStr">
        <is>
          <t>Assets</t>
        </is>
      </c>
      <c r="D7267" s="3" t="inlineStr">
        <is>
          <t>7610/220</t>
        </is>
      </c>
      <c r="E7267" s="3" t="inlineStr">
        <is>
          <t>Endulini CIP Structuring Project Fee Opp Invest</t>
        </is>
      </c>
      <c r="F7267" s="3" t="n">
        <v>0</v>
      </c>
      <c r="G7267" s="3" t="n">
        <v>483735.96</v>
      </c>
    </row>
    <row r="7268">
      <c r="A7268" s="3" t="inlineStr">
        <is>
          <t>Endulini (Pty) Ltd</t>
        </is>
      </c>
      <c r="B7268" s="4" t="n">
        <v>44561</v>
      </c>
      <c r="C7268" s="3" t="inlineStr">
        <is>
          <t>Assets</t>
        </is>
      </c>
      <c r="D7268" s="3" t="inlineStr">
        <is>
          <t>7610/225</t>
        </is>
      </c>
      <c r="E7268" s="3" t="inlineStr">
        <is>
          <t>Endulini CIP Structural engineering fee</t>
        </is>
      </c>
      <c r="F7268" s="3" t="n">
        <v>37000</v>
      </c>
      <c r="G7268" s="3" t="n">
        <v>211556.46</v>
      </c>
    </row>
    <row r="7269">
      <c r="A7269" s="3" t="inlineStr">
        <is>
          <t>Endulini (Pty) Ltd</t>
        </is>
      </c>
      <c r="B7269" s="4" t="n">
        <v>44561</v>
      </c>
      <c r="C7269" s="3" t="inlineStr">
        <is>
          <t>Assets</t>
        </is>
      </c>
      <c r="D7269" s="3" t="inlineStr">
        <is>
          <t>7610/230</t>
        </is>
      </c>
      <c r="E7269" s="3" t="inlineStr">
        <is>
          <t>Endulini CIP Mechanical Engineering</t>
        </is>
      </c>
      <c r="F7269" s="3" t="n">
        <v>0</v>
      </c>
      <c r="G7269" s="3" t="n">
        <v>15570</v>
      </c>
    </row>
    <row r="7270">
      <c r="A7270" s="3" t="inlineStr">
        <is>
          <t>Endulini (Pty) Ltd</t>
        </is>
      </c>
      <c r="B7270" s="4" t="n">
        <v>44561</v>
      </c>
      <c r="C7270" s="3" t="inlineStr">
        <is>
          <t>Assets</t>
        </is>
      </c>
      <c r="D7270" s="3" t="inlineStr">
        <is>
          <t>7610/235</t>
        </is>
      </c>
      <c r="E7270" s="3" t="inlineStr">
        <is>
          <t>Endulini CIP Electrical Installation</t>
        </is>
      </c>
      <c r="F7270" s="3" t="n">
        <v>0</v>
      </c>
      <c r="G7270" s="3" t="n">
        <v>711441.28</v>
      </c>
    </row>
    <row r="7271">
      <c r="A7271" s="3" t="inlineStr">
        <is>
          <t>Endulini (Pty) Ltd</t>
        </is>
      </c>
      <c r="B7271" s="4" t="n">
        <v>44561</v>
      </c>
      <c r="C7271" s="3" t="inlineStr">
        <is>
          <t>Assets</t>
        </is>
      </c>
      <c r="D7271" s="3" t="inlineStr">
        <is>
          <t>7610/250</t>
        </is>
      </c>
      <c r="E7271" s="3" t="inlineStr">
        <is>
          <t>Endulini CIP Boundary Wall</t>
        </is>
      </c>
      <c r="F7271" s="3" t="n">
        <v>0</v>
      </c>
      <c r="G7271" s="3" t="n">
        <v>88400.8</v>
      </c>
    </row>
    <row r="7272">
      <c r="A7272" s="3" t="inlineStr">
        <is>
          <t>Endulini (Pty) Ltd</t>
        </is>
      </c>
      <c r="B7272" s="4" t="n">
        <v>44561</v>
      </c>
      <c r="C7272" s="3" t="inlineStr">
        <is>
          <t>Assets</t>
        </is>
      </c>
      <c r="D7272" s="3" t="inlineStr">
        <is>
          <t>7610/290</t>
        </is>
      </c>
      <c r="E7272" s="3" t="inlineStr">
        <is>
          <t>Endulini CIP Development Management Fees</t>
        </is>
      </c>
      <c r="F7272" s="3" t="n">
        <v>0</v>
      </c>
      <c r="G7272" s="3" t="n">
        <v>237496.62</v>
      </c>
    </row>
    <row r="7273">
      <c r="A7273" s="3" t="inlineStr">
        <is>
          <t>Endulini (Pty) Ltd</t>
        </is>
      </c>
      <c r="B7273" s="4" t="n">
        <v>44561</v>
      </c>
      <c r="C7273" s="3" t="inlineStr">
        <is>
          <t>Assets</t>
        </is>
      </c>
      <c r="D7273" s="3" t="inlineStr">
        <is>
          <t>7610/310</t>
        </is>
      </c>
      <c r="E7273" s="3" t="inlineStr">
        <is>
          <t>Endulini CIP Enviromental consultants</t>
        </is>
      </c>
      <c r="F7273" s="3" t="n">
        <v>6000</v>
      </c>
      <c r="G7273" s="3" t="n">
        <v>60000</v>
      </c>
    </row>
    <row r="7274">
      <c r="A7274" s="3" t="inlineStr">
        <is>
          <t>Endulini (Pty) Ltd</t>
        </is>
      </c>
      <c r="B7274" s="4" t="n">
        <v>44561</v>
      </c>
      <c r="C7274" s="3" t="inlineStr">
        <is>
          <t>Assets</t>
        </is>
      </c>
      <c r="D7274" s="3" t="inlineStr">
        <is>
          <t>7610/320</t>
        </is>
      </c>
      <c r="E7274" s="3" t="inlineStr">
        <is>
          <t>Endulini CIP Geotechnical</t>
        </is>
      </c>
      <c r="F7274" s="3" t="n">
        <v>0</v>
      </c>
      <c r="G7274" s="3" t="n">
        <v>13575</v>
      </c>
    </row>
    <row r="7275">
      <c r="A7275" s="3" t="inlineStr">
        <is>
          <t>Endulini (Pty) Ltd</t>
        </is>
      </c>
      <c r="B7275" s="4" t="n">
        <v>44561</v>
      </c>
      <c r="C7275" s="3" t="inlineStr">
        <is>
          <t>Assets</t>
        </is>
      </c>
      <c r="D7275" s="3" t="inlineStr">
        <is>
          <t>7610/330</t>
        </is>
      </c>
      <c r="E7275" s="3" t="inlineStr">
        <is>
          <t>Endulini CIP Health and Safety</t>
        </is>
      </c>
      <c r="F7275" s="3" t="n">
        <v>0</v>
      </c>
      <c r="G7275" s="3" t="n">
        <v>10800</v>
      </c>
    </row>
    <row r="7276">
      <c r="A7276" s="3" t="inlineStr">
        <is>
          <t>Endulini (Pty) Ltd</t>
        </is>
      </c>
      <c r="B7276" s="4" t="n">
        <v>44561</v>
      </c>
      <c r="C7276" s="3" t="inlineStr">
        <is>
          <t>Assets</t>
        </is>
      </c>
      <c r="D7276" s="3" t="inlineStr">
        <is>
          <t>7610/390</t>
        </is>
      </c>
      <c r="E7276" s="3" t="inlineStr">
        <is>
          <t>Endulini CIP Land Surveyor</t>
        </is>
      </c>
      <c r="F7276" s="3" t="n">
        <v>67580.7</v>
      </c>
      <c r="G7276" s="3" t="n">
        <v>110130.7</v>
      </c>
    </row>
    <row r="7277">
      <c r="A7277" s="3" t="inlineStr">
        <is>
          <t>Endulini (Pty) Ltd</t>
        </is>
      </c>
      <c r="B7277" s="4" t="n">
        <v>44561</v>
      </c>
      <c r="C7277" s="3" t="inlineStr">
        <is>
          <t>Assets</t>
        </is>
      </c>
      <c r="D7277" s="3" t="inlineStr">
        <is>
          <t>7610/392</t>
        </is>
      </c>
      <c r="E7277" s="3" t="inlineStr">
        <is>
          <t>Endulini CIP Landscaping</t>
        </is>
      </c>
      <c r="F7277" s="3" t="n">
        <v>0</v>
      </c>
      <c r="G7277" s="3" t="n">
        <v>6100</v>
      </c>
    </row>
    <row r="7278">
      <c r="A7278" s="3" t="inlineStr">
        <is>
          <t>Endulini (Pty) Ltd</t>
        </is>
      </c>
      <c r="B7278" s="4" t="n">
        <v>44561</v>
      </c>
      <c r="C7278" s="3" t="inlineStr">
        <is>
          <t>Assets</t>
        </is>
      </c>
      <c r="D7278" s="3" t="inlineStr">
        <is>
          <t>7610/395</t>
        </is>
      </c>
      <c r="E7278" s="3" t="inlineStr">
        <is>
          <t>Endulini CIP NHBRC</t>
        </is>
      </c>
      <c r="F7278" s="3" t="n">
        <v>0</v>
      </c>
      <c r="G7278" s="3" t="n">
        <v>348581.99</v>
      </c>
    </row>
    <row r="7279">
      <c r="A7279" s="3" t="inlineStr">
        <is>
          <t>Endulini (Pty) Ltd</t>
        </is>
      </c>
      <c r="B7279" s="4" t="n">
        <v>44561</v>
      </c>
      <c r="C7279" s="3" t="inlineStr">
        <is>
          <t>Assets</t>
        </is>
      </c>
      <c r="D7279" s="3" t="inlineStr">
        <is>
          <t>7610/400</t>
        </is>
      </c>
      <c r="E7279" s="3" t="inlineStr">
        <is>
          <t>Endulini CIP Quantity Surveyor</t>
        </is>
      </c>
      <c r="F7279" s="3" t="n">
        <v>0</v>
      </c>
      <c r="G7279" s="3" t="n">
        <v>82136.36</v>
      </c>
    </row>
    <row r="7280">
      <c r="A7280" s="3" t="inlineStr">
        <is>
          <t>Endulini (Pty) Ltd</t>
        </is>
      </c>
      <c r="B7280" s="4" t="n">
        <v>44561</v>
      </c>
      <c r="C7280" s="3" t="inlineStr">
        <is>
          <t>Assets</t>
        </is>
      </c>
      <c r="D7280" s="3" t="inlineStr">
        <is>
          <t>7610/600</t>
        </is>
      </c>
      <c r="E7280" s="3" t="inlineStr">
        <is>
          <t>Endulini CIP Town Planning</t>
        </is>
      </c>
      <c r="F7280" s="3" t="n">
        <v>8275</v>
      </c>
      <c r="G7280" s="3" t="n">
        <v>21105</v>
      </c>
    </row>
    <row r="7281">
      <c r="A7281" s="3" t="inlineStr">
        <is>
          <t>Endulini (Pty) Ltd</t>
        </is>
      </c>
      <c r="B7281" s="4" t="n">
        <v>44561</v>
      </c>
      <c r="C7281" s="3" t="inlineStr">
        <is>
          <t>Assets</t>
        </is>
      </c>
      <c r="D7281" s="3" t="inlineStr">
        <is>
          <t>7610/620</t>
        </is>
      </c>
      <c r="E7281" s="3" t="inlineStr">
        <is>
          <t>Endulini CIP Traffic Impact</t>
        </is>
      </c>
      <c r="F7281" s="3" t="n">
        <v>0</v>
      </c>
      <c r="G7281" s="3" t="n">
        <v>24915</v>
      </c>
    </row>
    <row r="7282">
      <c r="A7282" s="3" t="inlineStr">
        <is>
          <t>Endulini (Pty) Ltd</t>
        </is>
      </c>
      <c r="B7282" s="4" t="n">
        <v>44561</v>
      </c>
      <c r="C7282" s="3" t="inlineStr">
        <is>
          <t>Assets</t>
        </is>
      </c>
      <c r="D7282" s="3" t="inlineStr">
        <is>
          <t>7610/630</t>
        </is>
      </c>
      <c r="E7282" s="3" t="inlineStr">
        <is>
          <t>Endulini CIP CoCT Development Contributi</t>
        </is>
      </c>
      <c r="F7282" s="3" t="n">
        <v>0</v>
      </c>
      <c r="G7282" s="3" t="n">
        <v>661860.3100000001</v>
      </c>
    </row>
    <row r="7283">
      <c r="A7283" s="3" t="inlineStr">
        <is>
          <t>Endulini (Pty) Ltd</t>
        </is>
      </c>
      <c r="B7283" s="4" t="n">
        <v>44561</v>
      </c>
      <c r="C7283" s="3" t="inlineStr">
        <is>
          <t>Assets</t>
        </is>
      </c>
      <c r="D7283" s="3" t="inlineStr">
        <is>
          <t>7610/640</t>
        </is>
      </c>
      <c r="E7283" s="3" t="inlineStr">
        <is>
          <t>Endulini CIP CoCT Building plan application</t>
        </is>
      </c>
      <c r="F7283" s="3" t="n">
        <v>107598</v>
      </c>
      <c r="G7283" s="3" t="n">
        <v>107598</v>
      </c>
    </row>
    <row r="7284">
      <c r="A7284" s="3" t="inlineStr">
        <is>
          <t>Quinate Consulting (Pty) Ltd</t>
        </is>
      </c>
      <c r="B7284" s="4" t="n">
        <v>44561</v>
      </c>
      <c r="C7284" s="3" t="inlineStr">
        <is>
          <t>Assets</t>
        </is>
      </c>
      <c r="D7284" s="3" t="inlineStr">
        <is>
          <t>7800/104</t>
        </is>
      </c>
      <c r="E7284" s="3" t="inlineStr">
        <is>
          <t>Stock - Closing Stock SW - 28 Feb 21</t>
        </is>
      </c>
      <c r="F7284" s="3" t="n">
        <v>0</v>
      </c>
      <c r="G7284" s="3" t="n">
        <v>2874478.88</v>
      </c>
    </row>
    <row r="7285">
      <c r="A7285" s="3" t="inlineStr">
        <is>
          <t>Quinate Consulting (Pty) Ltd</t>
        </is>
      </c>
      <c r="B7285" s="4" t="n">
        <v>44561</v>
      </c>
      <c r="C7285" s="3" t="inlineStr">
        <is>
          <t>Assets</t>
        </is>
      </c>
      <c r="D7285" s="3" t="inlineStr">
        <is>
          <t>7800/105</t>
        </is>
      </c>
      <c r="E7285" s="3" t="inlineStr">
        <is>
          <t>Stock - Closing Stock SH - 28 Feb 21</t>
        </is>
      </c>
      <c r="F7285" s="3" t="n">
        <v>0</v>
      </c>
      <c r="G7285" s="3" t="n">
        <v>2843477.6</v>
      </c>
    </row>
    <row r="7286">
      <c r="A7286" s="3" t="inlineStr">
        <is>
          <t>Endulini (Pty) Ltd</t>
        </is>
      </c>
      <c r="B7286" s="4" t="n">
        <v>44561</v>
      </c>
      <c r="C7286" s="3" t="inlineStr">
        <is>
          <t>Assets</t>
        </is>
      </c>
      <c r="D7286" s="3" t="inlineStr">
        <is>
          <t>8000/000</t>
        </is>
      </c>
      <c r="E7286" s="3" t="inlineStr">
        <is>
          <t>Customer Control Account</t>
        </is>
      </c>
      <c r="F7286" s="3" t="n">
        <v>0</v>
      </c>
      <c r="G7286" s="3" t="n">
        <v>2012.5</v>
      </c>
    </row>
    <row r="7287">
      <c r="A7287" s="3" t="inlineStr">
        <is>
          <t>Noble Shield (Pty) Ltd ta Go Letting</t>
        </is>
      </c>
      <c r="B7287" s="4" t="n">
        <v>44561</v>
      </c>
      <c r="C7287" s="3" t="inlineStr">
        <is>
          <t>Assets</t>
        </is>
      </c>
      <c r="D7287" s="3" t="inlineStr">
        <is>
          <t>8000/000</t>
        </is>
      </c>
      <c r="E7287" s="3" t="inlineStr">
        <is>
          <t>Customer Control Account</t>
        </is>
      </c>
      <c r="F7287" s="3" t="n">
        <v>0</v>
      </c>
      <c r="G7287" s="3" t="n">
        <v>60289.32</v>
      </c>
    </row>
    <row r="7288">
      <c r="A7288" s="3" t="inlineStr">
        <is>
          <t>Opportunity Global Sales (PTY) LTD</t>
        </is>
      </c>
      <c r="B7288" s="4" t="n">
        <v>44561</v>
      </c>
      <c r="C7288" s="3" t="inlineStr">
        <is>
          <t>Assets</t>
        </is>
      </c>
      <c r="D7288" s="3" t="inlineStr">
        <is>
          <t>8000/000</t>
        </is>
      </c>
      <c r="E7288" s="3" t="inlineStr">
        <is>
          <t>Customer Control Account</t>
        </is>
      </c>
      <c r="F7288" s="3" t="n">
        <v>-58114.78</v>
      </c>
      <c r="G7288" s="3" t="n">
        <v>201136.03</v>
      </c>
    </row>
    <row r="7289">
      <c r="A7289" s="3" t="inlineStr">
        <is>
          <t>Opportunity Management Holdings (PTY) LTD</t>
        </is>
      </c>
      <c r="B7289" s="4" t="n">
        <v>44561</v>
      </c>
      <c r="C7289" s="3" t="inlineStr">
        <is>
          <t>Assets</t>
        </is>
      </c>
      <c r="D7289" s="3" t="inlineStr">
        <is>
          <t>8000/000</t>
        </is>
      </c>
      <c r="E7289" s="3" t="inlineStr">
        <is>
          <t>Customer Control Account</t>
        </is>
      </c>
      <c r="F7289" s="3" t="n">
        <v>-85054</v>
      </c>
      <c r="G7289" s="3" t="n">
        <v>-116.42</v>
      </c>
    </row>
    <row r="7290">
      <c r="A7290" s="3" t="inlineStr">
        <is>
          <t>Quinate Consulting (Pty) Ltd</t>
        </is>
      </c>
      <c r="B7290" s="4" t="n">
        <v>44561</v>
      </c>
      <c r="C7290" s="3" t="inlineStr">
        <is>
          <t>Assets</t>
        </is>
      </c>
      <c r="D7290" s="3" t="inlineStr">
        <is>
          <t>8000/000</t>
        </is>
      </c>
      <c r="E7290" s="3" t="inlineStr">
        <is>
          <t>Customer Control Account</t>
        </is>
      </c>
      <c r="F7290" s="3" t="n">
        <v>15750</v>
      </c>
      <c r="G7290" s="3" t="n">
        <v>-16237.84</v>
      </c>
    </row>
    <row r="7291">
      <c r="A7291" s="3" t="inlineStr">
        <is>
          <t>Quinate Consulting (Pty) Ltd</t>
        </is>
      </c>
      <c r="B7291" s="4" t="n">
        <v>44561</v>
      </c>
      <c r="C7291" s="3" t="inlineStr">
        <is>
          <t>Assets</t>
        </is>
      </c>
      <c r="D7291" s="3" t="inlineStr">
        <is>
          <t>8001</t>
        </is>
      </c>
      <c r="E7291" s="3" t="inlineStr">
        <is>
          <t>Customer Control</t>
        </is>
      </c>
      <c r="F7291" s="3" t="n">
        <v>0</v>
      </c>
      <c r="G7291" s="3" t="n">
        <v>29487.49</v>
      </c>
    </row>
    <row r="7292">
      <c r="A7292" s="3" t="inlineStr">
        <is>
          <t>Opportunity Global Investment (PTY) LTD</t>
        </is>
      </c>
      <c r="B7292" s="4" t="n">
        <v>44561</v>
      </c>
      <c r="C7292" s="3" t="inlineStr">
        <is>
          <t>Assets</t>
        </is>
      </c>
      <c r="D7292" s="3" t="inlineStr">
        <is>
          <t>8200/010</t>
        </is>
      </c>
      <c r="E7292" s="3" t="inlineStr">
        <is>
          <t>Prepayments / Prepaid Expenses</t>
        </is>
      </c>
      <c r="F7292" s="3" t="n">
        <v>0</v>
      </c>
      <c r="G7292" s="3" t="n">
        <v>83000</v>
      </c>
    </row>
    <row r="7293">
      <c r="A7293" s="3" t="inlineStr">
        <is>
          <t>Quinate Consulting (Pty) Ltd</t>
        </is>
      </c>
      <c r="B7293" s="4" t="n">
        <v>44561</v>
      </c>
      <c r="C7293" s="3" t="inlineStr">
        <is>
          <t>Assets</t>
        </is>
      </c>
      <c r="D7293" s="3" t="inlineStr">
        <is>
          <t>8200/010</t>
        </is>
      </c>
      <c r="E7293" s="3" t="inlineStr">
        <is>
          <t>Prepayments / Prepaid Expenses</t>
        </is>
      </c>
      <c r="F7293" s="3" t="n">
        <v>0</v>
      </c>
      <c r="G7293" s="3" t="n">
        <v>109675</v>
      </c>
    </row>
    <row r="7294">
      <c r="A7294" s="3" t="inlineStr">
        <is>
          <t>Opportunity Global Investment (PTY) LTD</t>
        </is>
      </c>
      <c r="B7294" s="4" t="n">
        <v>44561</v>
      </c>
      <c r="C7294" s="3" t="inlineStr">
        <is>
          <t>Assets</t>
        </is>
      </c>
      <c r="D7294" s="3" t="inlineStr">
        <is>
          <t>8400/000</t>
        </is>
      </c>
      <c r="E7294" s="3" t="inlineStr">
        <is>
          <t>FNB 62093491696</t>
        </is>
      </c>
      <c r="F7294" s="3" t="n">
        <v>100228.16</v>
      </c>
      <c r="G7294" s="3" t="n">
        <v>112865.05</v>
      </c>
    </row>
    <row r="7295">
      <c r="A7295" s="3" t="inlineStr">
        <is>
          <t>Opportunity Global Sales (PTY) LTD</t>
        </is>
      </c>
      <c r="B7295" s="4" t="n">
        <v>44561</v>
      </c>
      <c r="C7295" s="3" t="inlineStr">
        <is>
          <t>Assets</t>
        </is>
      </c>
      <c r="D7295" s="3" t="inlineStr">
        <is>
          <t>8400/000</t>
        </is>
      </c>
      <c r="E7295" s="3" t="inlineStr">
        <is>
          <t>FNB 62835620875</t>
        </is>
      </c>
      <c r="F7295" s="3" t="n">
        <v>21535.56</v>
      </c>
      <c r="G7295" s="3" t="n">
        <v>34051.47</v>
      </c>
    </row>
    <row r="7296">
      <c r="A7296" s="3" t="inlineStr">
        <is>
          <t>Quinate Consulting (Pty) Ltd</t>
        </is>
      </c>
      <c r="B7296" s="4" t="n">
        <v>44561</v>
      </c>
      <c r="C7296" s="3" t="inlineStr">
        <is>
          <t>Assets</t>
        </is>
      </c>
      <c r="D7296" s="3" t="inlineStr">
        <is>
          <t>8400/000</t>
        </is>
      </c>
      <c r="E7296" s="3" t="inlineStr">
        <is>
          <t>RMB - 62736659189 - Call Acc</t>
        </is>
      </c>
      <c r="F7296" s="3" t="n">
        <v>22.63</v>
      </c>
      <c r="G7296" s="3" t="n">
        <v>152828.91</v>
      </c>
    </row>
    <row r="7297">
      <c r="A7297" s="3" t="inlineStr">
        <is>
          <t>Trademark Holdings (Pty) Ltd</t>
        </is>
      </c>
      <c r="B7297" s="4" t="n">
        <v>44561</v>
      </c>
      <c r="C7297" s="3" t="inlineStr">
        <is>
          <t>Assets</t>
        </is>
      </c>
      <c r="D7297" s="3" t="inlineStr">
        <is>
          <t>8400/000</t>
        </is>
      </c>
      <c r="E7297" s="3" t="inlineStr">
        <is>
          <t>RMB 623 693 03640</t>
        </is>
      </c>
      <c r="F7297" s="3" t="n">
        <v>43487.34</v>
      </c>
      <c r="G7297" s="3" t="n">
        <v>61453.25</v>
      </c>
    </row>
    <row r="7298">
      <c r="A7298" s="3" t="inlineStr">
        <is>
          <t>Noble Shield (Pty) Ltd ta Go Letting</t>
        </is>
      </c>
      <c r="B7298" s="4" t="n">
        <v>44561</v>
      </c>
      <c r="C7298" s="3" t="inlineStr">
        <is>
          <t>Assets</t>
        </is>
      </c>
      <c r="D7298" s="3" t="inlineStr">
        <is>
          <t>8400/000</t>
        </is>
      </c>
      <c r="E7298" s="3" t="inlineStr">
        <is>
          <t>RMB 6250 573 3833</t>
        </is>
      </c>
      <c r="F7298" s="3" t="n">
        <v>6164.74</v>
      </c>
      <c r="G7298" s="3" t="n">
        <v>36778.65</v>
      </c>
    </row>
    <row r="7299">
      <c r="A7299" s="3" t="inlineStr">
        <is>
          <t>Endulini (Pty) Ltd</t>
        </is>
      </c>
      <c r="B7299" s="4" t="n">
        <v>44561</v>
      </c>
      <c r="C7299" s="3" t="inlineStr">
        <is>
          <t>Assets</t>
        </is>
      </c>
      <c r="D7299" s="3" t="inlineStr">
        <is>
          <t>8400/000</t>
        </is>
      </c>
      <c r="E7299" s="3" t="inlineStr">
        <is>
          <t>RMB 62906944576</t>
        </is>
      </c>
      <c r="F7299" s="3" t="n">
        <v>1686.66</v>
      </c>
      <c r="G7299" s="3" t="n">
        <v>3743.29</v>
      </c>
    </row>
    <row r="7300">
      <c r="A7300" s="3" t="inlineStr">
        <is>
          <t>Opportunity Management Holdings (PTY) LTD</t>
        </is>
      </c>
      <c r="B7300" s="4" t="n">
        <v>44561</v>
      </c>
      <c r="C7300" s="3" t="inlineStr">
        <is>
          <t>Assets</t>
        </is>
      </c>
      <c r="D7300" s="3" t="inlineStr">
        <is>
          <t>8400/000</t>
        </is>
      </c>
      <c r="E7300" s="3" t="inlineStr">
        <is>
          <t>RMB Cheq - 62312246920</t>
        </is>
      </c>
      <c r="F7300" s="3" t="n">
        <v>63110.09</v>
      </c>
      <c r="G7300" s="3" t="n">
        <v>64999.74</v>
      </c>
    </row>
    <row r="7301">
      <c r="A7301" s="3" t="inlineStr">
        <is>
          <t>Opportunity Global Investment (PTY) LTD</t>
        </is>
      </c>
      <c r="B7301" s="4" t="n">
        <v>44561</v>
      </c>
      <c r="C7301" s="3" t="inlineStr">
        <is>
          <t>Assets</t>
        </is>
      </c>
      <c r="D7301" s="3" t="inlineStr">
        <is>
          <t>8405/000</t>
        </is>
      </c>
      <c r="E7301" s="3" t="inlineStr">
        <is>
          <t>FNB Trust 62762449265</t>
        </is>
      </c>
      <c r="F7301" s="3" t="n">
        <v>650.86</v>
      </c>
      <c r="G7301" s="3" t="n">
        <v>727.46</v>
      </c>
    </row>
    <row r="7302">
      <c r="A7302" s="3" t="inlineStr">
        <is>
          <t>Endulini (Pty) Ltd</t>
        </is>
      </c>
      <c r="B7302" s="4" t="n">
        <v>44561</v>
      </c>
      <c r="C7302" s="3" t="inlineStr">
        <is>
          <t>Assets</t>
        </is>
      </c>
      <c r="D7302" s="3" t="inlineStr">
        <is>
          <t>8410/000</t>
        </is>
      </c>
      <c r="E7302" s="3" t="inlineStr">
        <is>
          <t>Momentum Investor Account : RU 502229883</t>
        </is>
      </c>
      <c r="F7302" s="3" t="n">
        <v>-3643862</v>
      </c>
      <c r="G7302" s="3" t="n">
        <v>822937.7</v>
      </c>
    </row>
    <row r="7303">
      <c r="A7303" s="3" t="inlineStr">
        <is>
          <t>Opportunity Management Holdings (PTY) LTD</t>
        </is>
      </c>
      <c r="B7303" s="4" t="n">
        <v>44561</v>
      </c>
      <c r="C7303" s="3" t="inlineStr">
        <is>
          <t>Assets</t>
        </is>
      </c>
      <c r="D7303" s="3" t="inlineStr">
        <is>
          <t>8410/000</t>
        </is>
      </c>
      <c r="E7303" s="3" t="inlineStr">
        <is>
          <t>RMB Call Acc - 62312248851</t>
        </is>
      </c>
      <c r="F7303" s="3" t="n">
        <v>-259.12</v>
      </c>
      <c r="G7303" s="3" t="n">
        <v>141.03</v>
      </c>
    </row>
    <row r="7304">
      <c r="A7304" s="3" t="inlineStr">
        <is>
          <t>Noble Shield (Pty) Ltd ta Go Letting</t>
        </is>
      </c>
      <c r="B7304" s="4" t="n">
        <v>44561</v>
      </c>
      <c r="C7304" s="3" t="inlineStr">
        <is>
          <t>Assets</t>
        </is>
      </c>
      <c r="D7304" s="3" t="inlineStr">
        <is>
          <t>8410/000</t>
        </is>
      </c>
      <c r="E7304" s="3" t="inlineStr">
        <is>
          <t>RMB Trust Acc - 6250 615 1365</t>
        </is>
      </c>
      <c r="F7304" s="3" t="n">
        <v>644.54</v>
      </c>
      <c r="G7304" s="3" t="n">
        <v>681.5599999999999</v>
      </c>
    </row>
    <row r="7305">
      <c r="A7305" s="3" t="inlineStr">
        <is>
          <t>Quinate Consulting (Pty) Ltd</t>
        </is>
      </c>
      <c r="B7305" s="4" t="n">
        <v>44561</v>
      </c>
      <c r="C7305" s="3" t="inlineStr">
        <is>
          <t>Assets</t>
        </is>
      </c>
      <c r="D7305" s="3" t="inlineStr">
        <is>
          <t>8415/000</t>
        </is>
      </c>
      <c r="E7305" s="3" t="inlineStr">
        <is>
          <t>STD Acc 071 958 959 - Facility Acc</t>
        </is>
      </c>
      <c r="F7305" s="3" t="n">
        <v>-85</v>
      </c>
      <c r="G7305" s="3" t="n">
        <v>4486.21</v>
      </c>
    </row>
    <row r="7306">
      <c r="A7306" s="3" t="inlineStr">
        <is>
          <t>Quinate Consulting (Pty) Ltd</t>
        </is>
      </c>
      <c r="B7306" s="4" t="n">
        <v>44561</v>
      </c>
      <c r="C7306" s="3" t="inlineStr">
        <is>
          <t>Assets</t>
        </is>
      </c>
      <c r="D7306" s="3" t="inlineStr">
        <is>
          <t>8430/000</t>
        </is>
      </c>
      <c r="E7306" s="3" t="inlineStr">
        <is>
          <t>Momentum Investment Acc - RU502230185</t>
        </is>
      </c>
      <c r="F7306" s="3" t="n">
        <v>0</v>
      </c>
      <c r="G7306" s="3" t="n">
        <v>500</v>
      </c>
    </row>
    <row r="7307">
      <c r="A7307" s="3" t="inlineStr">
        <is>
          <t>Opportunity Global Investment (PTY) LTD</t>
        </is>
      </c>
      <c r="B7307" s="4" t="n">
        <v>44561</v>
      </c>
      <c r="C7307" s="3" t="inlineStr">
        <is>
          <t>Assets</t>
        </is>
      </c>
      <c r="D7307" s="3" t="inlineStr">
        <is>
          <t>8440/000</t>
        </is>
      </c>
      <c r="E7307" s="3" t="inlineStr">
        <is>
          <t>FNB - Call 627602764438</t>
        </is>
      </c>
      <c r="F7307" s="3" t="n">
        <v>-268.6</v>
      </c>
      <c r="G7307" s="3" t="n">
        <v>818.0700000000001</v>
      </c>
    </row>
    <row r="7308">
      <c r="A7308" s="3" t="inlineStr">
        <is>
          <t>Opportunity Global Investment (PTY) LTD</t>
        </is>
      </c>
      <c r="B7308" s="4" t="n">
        <v>44561</v>
      </c>
      <c r="C7308" s="3" t="inlineStr">
        <is>
          <t>Assets</t>
        </is>
      </c>
      <c r="D7308" s="3" t="inlineStr">
        <is>
          <t>8445/000</t>
        </is>
      </c>
      <c r="E7308" s="3" t="inlineStr">
        <is>
          <t>Momentum RU502230096</t>
        </is>
      </c>
      <c r="F7308" s="3" t="n">
        <v>48.56</v>
      </c>
      <c r="G7308" s="3" t="n">
        <v>4402.21</v>
      </c>
    </row>
    <row r="7309">
      <c r="A7309" s="3" t="inlineStr">
        <is>
          <t>Quinate Consulting (Pty) Ltd</t>
        </is>
      </c>
      <c r="B7309" s="4" t="n">
        <v>44561</v>
      </c>
      <c r="C7309" s="3" t="inlineStr">
        <is>
          <t>Assets</t>
        </is>
      </c>
      <c r="D7309" s="3" t="inlineStr">
        <is>
          <t>8450/000</t>
        </is>
      </c>
      <c r="E7309" s="3" t="inlineStr">
        <is>
          <t>A RMB 62275810820</t>
        </is>
      </c>
      <c r="F7309" s="3" t="n">
        <v>62630.13</v>
      </c>
      <c r="G7309" s="3" t="n">
        <v>89640.61</v>
      </c>
    </row>
    <row r="7310">
      <c r="A7310" s="3" t="inlineStr">
        <is>
          <t>Quinate Consulting (Pty) Ltd</t>
        </is>
      </c>
      <c r="B7310" s="4" t="n">
        <v>44561</v>
      </c>
      <c r="C7310" s="3" t="inlineStr">
        <is>
          <t>Liabilities</t>
        </is>
      </c>
      <c r="D7310" s="3" t="inlineStr">
        <is>
          <t>8480/100</t>
        </is>
      </c>
      <c r="E7310" s="3" t="inlineStr">
        <is>
          <t>Bond - SH20 - STD Bank 532010558</t>
        </is>
      </c>
      <c r="F7310" s="3" t="n">
        <v>3427.53</v>
      </c>
      <c r="G7310" s="3" t="n">
        <v>-1396209.38</v>
      </c>
    </row>
    <row r="7311">
      <c r="A7311" s="3" t="inlineStr">
        <is>
          <t>Quinate Consulting (Pty) Ltd</t>
        </is>
      </c>
      <c r="B7311" s="4" t="n">
        <v>44561</v>
      </c>
      <c r="C7311" s="3" t="inlineStr">
        <is>
          <t>Liabilities</t>
        </is>
      </c>
      <c r="D7311" s="3" t="inlineStr">
        <is>
          <t>8480/200</t>
        </is>
      </c>
      <c r="E7311" s="3" t="inlineStr">
        <is>
          <t>Bond - SH23 - STD Bank 532010035</t>
        </is>
      </c>
      <c r="F7311" s="3" t="n">
        <v>3432.92</v>
      </c>
      <c r="G7311" s="3" t="n">
        <v>-1396015.61</v>
      </c>
    </row>
    <row r="7312">
      <c r="A7312" s="3" t="inlineStr">
        <is>
          <t>Quinate Consulting (Pty) Ltd</t>
        </is>
      </c>
      <c r="B7312" s="4" t="n">
        <v>44561</v>
      </c>
      <c r="C7312" s="3" t="inlineStr">
        <is>
          <t>Liabilities</t>
        </is>
      </c>
      <c r="D7312" s="3" t="inlineStr">
        <is>
          <t>8480/300</t>
        </is>
      </c>
      <c r="E7312" s="3" t="inlineStr">
        <is>
          <t>Bond - SH24 - STD Bank 532372662</t>
        </is>
      </c>
      <c r="F7312" s="3" t="n">
        <v>1532.59</v>
      </c>
      <c r="G7312" s="3" t="n">
        <v>-1469112.4</v>
      </c>
    </row>
    <row r="7313">
      <c r="A7313" s="3" t="inlineStr">
        <is>
          <t>Quinate Consulting (Pty) Ltd</t>
        </is>
      </c>
      <c r="B7313" s="4" t="n">
        <v>44561</v>
      </c>
      <c r="C7313" s="3" t="inlineStr">
        <is>
          <t>Liabilities</t>
        </is>
      </c>
      <c r="D7313" s="3" t="inlineStr">
        <is>
          <t>8480/400</t>
        </is>
      </c>
      <c r="E7313" s="3" t="inlineStr">
        <is>
          <t>Bond - SW01 - STD Bank 532920627</t>
        </is>
      </c>
      <c r="F7313" s="3" t="n">
        <v>9030.74</v>
      </c>
      <c r="G7313" s="3" t="n">
        <v>-1294656.14</v>
      </c>
    </row>
    <row r="7314">
      <c r="A7314" s="3" t="inlineStr">
        <is>
          <t>Quinate Consulting (Pty) Ltd</t>
        </is>
      </c>
      <c r="B7314" s="4" t="n">
        <v>44561</v>
      </c>
      <c r="C7314" s="3" t="inlineStr">
        <is>
          <t>Liabilities</t>
        </is>
      </c>
      <c r="D7314" s="3" t="inlineStr">
        <is>
          <t>8480/401</t>
        </is>
      </c>
      <c r="E7314" s="3" t="inlineStr">
        <is>
          <t>Bond - SW21 - STD Bank 532920597</t>
        </is>
      </c>
      <c r="F7314" s="3" t="n">
        <v>9034.23</v>
      </c>
      <c r="G7314" s="3" t="n">
        <v>-1295169.9</v>
      </c>
    </row>
    <row r="7315">
      <c r="A7315" s="3" t="inlineStr">
        <is>
          <t>Quinate Consulting (Pty) Ltd</t>
        </is>
      </c>
      <c r="B7315" s="4" t="n">
        <v>44561</v>
      </c>
      <c r="C7315" s="3" t="inlineStr">
        <is>
          <t>Assets</t>
        </is>
      </c>
      <c r="D7315" s="3" t="inlineStr">
        <is>
          <t>8490</t>
        </is>
      </c>
      <c r="E7315" s="3" t="inlineStr">
        <is>
          <t>STBB Trust Account</t>
        </is>
      </c>
      <c r="F7315" s="3" t="n">
        <v>0</v>
      </c>
      <c r="G7315" s="3" t="n">
        <v>200010</v>
      </c>
    </row>
    <row r="7316">
      <c r="A7316" s="3" t="inlineStr">
        <is>
          <t>Opportunity Global Investment (PTY) LTD</t>
        </is>
      </c>
      <c r="B7316" s="4" t="n">
        <v>44561</v>
      </c>
      <c r="C7316" s="3" t="inlineStr">
        <is>
          <t>Liabilities</t>
        </is>
      </c>
      <c r="D7316" s="3" t="inlineStr">
        <is>
          <t>860</t>
        </is>
      </c>
      <c r="E7316" s="3" t="inlineStr">
        <is>
          <t>Rounding</t>
        </is>
      </c>
      <c r="F7316" s="3" t="n">
        <v>-0.03</v>
      </c>
      <c r="G7316" s="3" t="n">
        <v>-0.03</v>
      </c>
    </row>
    <row r="7317">
      <c r="A7317" s="3" t="inlineStr">
        <is>
          <t>Endulini (Pty) Ltd</t>
        </is>
      </c>
      <c r="B7317" s="4" t="n">
        <v>44561</v>
      </c>
      <c r="C7317" s="3" t="inlineStr">
        <is>
          <t>Liabilities</t>
        </is>
      </c>
      <c r="D7317" s="3" t="inlineStr">
        <is>
          <t>9000/000</t>
        </is>
      </c>
      <c r="E7317" s="3" t="inlineStr">
        <is>
          <t>Supplier Control Account</t>
        </is>
      </c>
      <c r="F7317" s="3" t="n">
        <v>-1912006.39</v>
      </c>
      <c r="G7317" s="3" t="n">
        <v>-47136786.11</v>
      </c>
    </row>
    <row r="7318">
      <c r="A7318" s="3" t="inlineStr">
        <is>
          <t>Noble Shield (Pty) Ltd ta Go Letting</t>
        </is>
      </c>
      <c r="B7318" s="4" t="n">
        <v>44561</v>
      </c>
      <c r="C7318" s="3" t="inlineStr">
        <is>
          <t>Liabilities</t>
        </is>
      </c>
      <c r="D7318" s="3" t="inlineStr">
        <is>
          <t>9000/000</t>
        </is>
      </c>
      <c r="E7318" s="3" t="inlineStr">
        <is>
          <t>Supplier Control Account</t>
        </is>
      </c>
      <c r="F7318" s="3" t="n">
        <v>2224.94</v>
      </c>
      <c r="G7318" s="3" t="n">
        <v>-21229.24</v>
      </c>
    </row>
    <row r="7319">
      <c r="A7319" s="3" t="inlineStr">
        <is>
          <t>Opportunity Global Investment (PTY) LTD</t>
        </is>
      </c>
      <c r="B7319" s="4" t="n">
        <v>44561</v>
      </c>
      <c r="C7319" s="3" t="inlineStr">
        <is>
          <t>Liabilities</t>
        </is>
      </c>
      <c r="D7319" s="3" t="inlineStr">
        <is>
          <t>9000/000</t>
        </is>
      </c>
      <c r="E7319" s="3" t="inlineStr">
        <is>
          <t>Supplier Control Account</t>
        </is>
      </c>
      <c r="F7319" s="3" t="n">
        <v>15619</v>
      </c>
      <c r="G7319" s="3" t="n">
        <v>-27954.41</v>
      </c>
    </row>
    <row r="7320">
      <c r="A7320" s="3" t="inlineStr">
        <is>
          <t>Opportunity Global Sales (PTY) LTD</t>
        </is>
      </c>
      <c r="B7320" s="4" t="n">
        <v>44561</v>
      </c>
      <c r="C7320" s="3" t="inlineStr">
        <is>
          <t>Liabilities</t>
        </is>
      </c>
      <c r="D7320" s="3" t="inlineStr">
        <is>
          <t>9000/000</t>
        </is>
      </c>
      <c r="E7320" s="3" t="inlineStr">
        <is>
          <t>Supplier Control Account</t>
        </is>
      </c>
      <c r="F7320" s="3" t="n">
        <v>402.5</v>
      </c>
      <c r="G7320" s="3" t="n">
        <v>-472</v>
      </c>
    </row>
    <row r="7321">
      <c r="A7321" s="3" t="inlineStr">
        <is>
          <t>Opportunity Management Holdings (PTY) LTD</t>
        </is>
      </c>
      <c r="B7321" s="4" t="n">
        <v>44561</v>
      </c>
      <c r="C7321" s="3" t="inlineStr">
        <is>
          <t>Liabilities</t>
        </is>
      </c>
      <c r="D7321" s="3" t="inlineStr">
        <is>
          <t>9000/000</t>
        </is>
      </c>
      <c r="E7321" s="3" t="inlineStr">
        <is>
          <t>Supplier Control Account</t>
        </is>
      </c>
      <c r="F7321" s="3" t="n">
        <v>0</v>
      </c>
      <c r="G7321" s="3" t="n">
        <v>-263989.28</v>
      </c>
    </row>
    <row r="7322">
      <c r="A7322" s="3" t="inlineStr">
        <is>
          <t>Quinate Consulting (Pty) Ltd</t>
        </is>
      </c>
      <c r="B7322" s="4" t="n">
        <v>44561</v>
      </c>
      <c r="C7322" s="3" t="inlineStr">
        <is>
          <t>Liabilities</t>
        </is>
      </c>
      <c r="D7322" s="3" t="inlineStr">
        <is>
          <t>9000/000</t>
        </is>
      </c>
      <c r="E7322" s="3" t="inlineStr">
        <is>
          <t>Supplier Control Account</t>
        </is>
      </c>
      <c r="F7322" s="3" t="n">
        <v>424012.59</v>
      </c>
      <c r="G7322" s="3" t="n">
        <v>422218.11</v>
      </c>
    </row>
    <row r="7323">
      <c r="A7323" s="3" t="inlineStr">
        <is>
          <t>Trademark Holdings (Pty) Ltd</t>
        </is>
      </c>
      <c r="B7323" s="4" t="n">
        <v>44561</v>
      </c>
      <c r="C7323" s="3" t="inlineStr">
        <is>
          <t>Liabilities</t>
        </is>
      </c>
      <c r="D7323" s="3" t="inlineStr">
        <is>
          <t>9000/000</t>
        </is>
      </c>
      <c r="E7323" s="3" t="inlineStr">
        <is>
          <t>Supplier Control Account</t>
        </is>
      </c>
      <c r="F7323" s="3" t="n">
        <v>2535.25</v>
      </c>
      <c r="G7323" s="3" t="n">
        <v>-16314.07</v>
      </c>
    </row>
    <row r="7324">
      <c r="A7324" s="3" t="inlineStr">
        <is>
          <t>Quinate Consulting (Pty) Ltd</t>
        </is>
      </c>
      <c r="B7324" s="4" t="n">
        <v>44561</v>
      </c>
      <c r="C7324" s="3" t="inlineStr">
        <is>
          <t>Liabilities</t>
        </is>
      </c>
      <c r="D7324" s="3" t="inlineStr">
        <is>
          <t>9001</t>
        </is>
      </c>
      <c r="E7324" s="3" t="inlineStr">
        <is>
          <t>Supplier Control</t>
        </is>
      </c>
      <c r="F7324" s="3" t="n">
        <v>0</v>
      </c>
      <c r="G7324" s="3" t="n">
        <v>-347315.41</v>
      </c>
    </row>
    <row r="7325">
      <c r="A7325" s="3" t="inlineStr">
        <is>
          <t>Opportunity Management Holdings (PTY) LTD</t>
        </is>
      </c>
      <c r="B7325" s="4" t="n">
        <v>44561</v>
      </c>
      <c r="C7325" s="3" t="inlineStr">
        <is>
          <t>Assets</t>
        </is>
      </c>
      <c r="D7325" s="3" t="inlineStr">
        <is>
          <t>9110/000</t>
        </is>
      </c>
      <c r="E7325" s="3" t="inlineStr">
        <is>
          <t>Deposit Received</t>
        </is>
      </c>
      <c r="F7325" s="3" t="n">
        <v>0</v>
      </c>
      <c r="G7325" s="3" t="n">
        <v>-3852.5</v>
      </c>
    </row>
    <row r="7326">
      <c r="A7326" s="3" t="inlineStr">
        <is>
          <t>Endulini (Pty) Ltd</t>
        </is>
      </c>
      <c r="B7326" s="4" t="n">
        <v>44561</v>
      </c>
      <c r="C7326" s="3" t="inlineStr">
        <is>
          <t>Liabilities</t>
        </is>
      </c>
      <c r="D7326" s="3" t="inlineStr">
        <is>
          <t>9200/100</t>
        </is>
      </c>
      <c r="E7326" s="3" t="inlineStr">
        <is>
          <t>Sundry Suppliers - Heron Fields</t>
        </is>
      </c>
      <c r="F7326" s="3" t="n">
        <v>0</v>
      </c>
      <c r="G7326" s="3" t="n">
        <v>-300000</v>
      </c>
    </row>
    <row r="7327">
      <c r="A7327" s="3" t="inlineStr">
        <is>
          <t>Opportunity Global Sales (PTY) LTD</t>
        </is>
      </c>
      <c r="B7327" s="4" t="n">
        <v>44561</v>
      </c>
      <c r="C7327" s="3" t="inlineStr">
        <is>
          <t>Liabilities</t>
        </is>
      </c>
      <c r="D7327" s="3" t="inlineStr">
        <is>
          <t>9230/100</t>
        </is>
      </c>
      <c r="E7327" s="3" t="inlineStr">
        <is>
          <t>Income Received in Advanced</t>
        </is>
      </c>
      <c r="F7327" s="3" t="n">
        <v>0</v>
      </c>
      <c r="G7327" s="3" t="n">
        <v>-869.5599999999999</v>
      </c>
    </row>
    <row r="7328">
      <c r="A7328" s="3" t="inlineStr">
        <is>
          <t>Noble Shield (Pty) Ltd ta Go Letting</t>
        </is>
      </c>
      <c r="B7328" s="4" t="n">
        <v>44561</v>
      </c>
      <c r="C7328" s="3" t="inlineStr">
        <is>
          <t>Liabilities</t>
        </is>
      </c>
      <c r="D7328" s="3" t="inlineStr">
        <is>
          <t>9250/010</t>
        </is>
      </c>
      <c r="E7328" s="3" t="inlineStr">
        <is>
          <t>SALARY CONTROL</t>
        </is>
      </c>
      <c r="F7328" s="3" t="n">
        <v>-1609.3</v>
      </c>
      <c r="G7328" s="3" t="n">
        <v>-17480.59</v>
      </c>
    </row>
    <row r="7329">
      <c r="A7329" s="3" t="inlineStr">
        <is>
          <t>Opportunity Global Sales (PTY) LTD</t>
        </is>
      </c>
      <c r="B7329" s="4" t="n">
        <v>44561</v>
      </c>
      <c r="C7329" s="3" t="inlineStr">
        <is>
          <t>Liabilities</t>
        </is>
      </c>
      <c r="D7329" s="3" t="inlineStr">
        <is>
          <t>9250/010</t>
        </is>
      </c>
      <c r="E7329" s="3" t="inlineStr">
        <is>
          <t>SALARY CONTROL</t>
        </is>
      </c>
      <c r="F7329" s="3" t="n">
        <v>9082.280000000001</v>
      </c>
      <c r="G7329" s="3" t="n">
        <v>18758.27</v>
      </c>
    </row>
    <row r="7330">
      <c r="A7330" s="3" t="inlineStr">
        <is>
          <t>Trademark Holdings (Pty) Ltd</t>
        </is>
      </c>
      <c r="B7330" s="4" t="n">
        <v>44561</v>
      </c>
      <c r="C7330" s="3" t="inlineStr">
        <is>
          <t>Liabilities</t>
        </is>
      </c>
      <c r="D7330" s="3" t="inlineStr">
        <is>
          <t>9250/010</t>
        </is>
      </c>
      <c r="E7330" s="3" t="inlineStr">
        <is>
          <t>SALARY CONTROL</t>
        </is>
      </c>
      <c r="F7330" s="3" t="n">
        <v>-3167.3</v>
      </c>
      <c r="G7330" s="3" t="n">
        <v>-19554.31</v>
      </c>
    </row>
    <row r="7331">
      <c r="A7331" s="3" t="inlineStr">
        <is>
          <t>Noble Shield (Pty) Ltd ta Go Letting</t>
        </is>
      </c>
      <c r="B7331" s="4" t="n">
        <v>44561</v>
      </c>
      <c r="C7331" s="3" t="inlineStr">
        <is>
          <t>Liabilities</t>
        </is>
      </c>
      <c r="D7331" s="3" t="inlineStr">
        <is>
          <t>9250/020</t>
        </is>
      </c>
      <c r="E7331" s="3" t="inlineStr">
        <is>
          <t>PAYE, UIF AND SDL CONTROL</t>
        </is>
      </c>
      <c r="F7331" s="3" t="n">
        <v>-587.2</v>
      </c>
      <c r="G7331" s="3" t="n">
        <v>-7333.79</v>
      </c>
    </row>
    <row r="7332">
      <c r="A7332" s="3" t="inlineStr">
        <is>
          <t>Opportunity Global Investment (PTY) LTD</t>
        </is>
      </c>
      <c r="B7332" s="4" t="n">
        <v>44561</v>
      </c>
      <c r="C7332" s="3" t="inlineStr">
        <is>
          <t>Liabilities</t>
        </is>
      </c>
      <c r="D7332" s="3" t="inlineStr">
        <is>
          <t>9250/020</t>
        </is>
      </c>
      <c r="E7332" s="3" t="inlineStr">
        <is>
          <t>PAYE, UIF AND SDL CONTROL</t>
        </is>
      </c>
      <c r="F7332" s="3" t="n">
        <v>-0.01</v>
      </c>
      <c r="G7332" s="3" t="n">
        <v>-4351.96</v>
      </c>
    </row>
    <row r="7333">
      <c r="A7333" s="3" t="inlineStr">
        <is>
          <t>Opportunity Global Sales (PTY) LTD</t>
        </is>
      </c>
      <c r="B7333" s="4" t="n">
        <v>44561</v>
      </c>
      <c r="C7333" s="3" t="inlineStr">
        <is>
          <t>Liabilities</t>
        </is>
      </c>
      <c r="D7333" s="3" t="inlineStr">
        <is>
          <t>9250/020</t>
        </is>
      </c>
      <c r="E7333" s="3" t="inlineStr">
        <is>
          <t>PAYE, UIF AND SDL CONTROL</t>
        </is>
      </c>
      <c r="F7333" s="3" t="n">
        <v>-10230.35</v>
      </c>
      <c r="G7333" s="3" t="n">
        <v>-23074.27</v>
      </c>
    </row>
    <row r="7334">
      <c r="A7334" s="3" t="inlineStr">
        <is>
          <t>Opportunity Management Holdings (PTY) LTD</t>
        </is>
      </c>
      <c r="B7334" s="4" t="n">
        <v>44561</v>
      </c>
      <c r="C7334" s="3" t="inlineStr">
        <is>
          <t>Liabilities</t>
        </is>
      </c>
      <c r="D7334" s="3" t="inlineStr">
        <is>
          <t>9250/020</t>
        </is>
      </c>
      <c r="E7334" s="3" t="inlineStr">
        <is>
          <t>PAYE, UIF AND SDL CONTROL</t>
        </is>
      </c>
      <c r="F7334" s="3" t="n">
        <v>-250.94</v>
      </c>
      <c r="G7334" s="3" t="n">
        <v>-43040.15</v>
      </c>
    </row>
    <row r="7335">
      <c r="A7335" s="3" t="inlineStr">
        <is>
          <t>Trademark Holdings (Pty) Ltd</t>
        </is>
      </c>
      <c r="B7335" s="4" t="n">
        <v>44561</v>
      </c>
      <c r="C7335" s="3" t="inlineStr">
        <is>
          <t>Liabilities</t>
        </is>
      </c>
      <c r="D7335" s="3" t="inlineStr">
        <is>
          <t>9250/020</t>
        </is>
      </c>
      <c r="E7335" s="3" t="inlineStr">
        <is>
          <t>PAYE, UIF AND SDL CONTROL</t>
        </is>
      </c>
      <c r="F7335" s="3" t="n">
        <v>-1468.88</v>
      </c>
      <c r="G7335" s="3" t="n">
        <v>-9393.74</v>
      </c>
    </row>
    <row r="7336">
      <c r="A7336" s="3" t="inlineStr">
        <is>
          <t>Opportunity Global Investment (PTY) LTD</t>
        </is>
      </c>
      <c r="B7336" s="4" t="n">
        <v>44561</v>
      </c>
      <c r="C7336" s="3" t="inlineStr">
        <is>
          <t>Liabilities</t>
        </is>
      </c>
      <c r="D7336" s="3" t="inlineStr">
        <is>
          <t>9400/030</t>
        </is>
      </c>
      <c r="E7336" s="3" t="inlineStr">
        <is>
          <t>Accrued Expenses - PAYE_AND_UIF</t>
        </is>
      </c>
      <c r="F7336" s="3" t="n">
        <v>0</v>
      </c>
      <c r="G7336" s="3" t="n">
        <v>-2</v>
      </c>
    </row>
    <row r="7337">
      <c r="A7337" s="3" t="inlineStr">
        <is>
          <t>Trademark Holdings (Pty) Ltd</t>
        </is>
      </c>
      <c r="B7337" s="4" t="n">
        <v>44561</v>
      </c>
      <c r="C7337" s="3" t="inlineStr">
        <is>
          <t>Liabilities</t>
        </is>
      </c>
      <c r="D7337" s="3" t="inlineStr">
        <is>
          <t>9400/400</t>
        </is>
      </c>
      <c r="E7337" s="3" t="inlineStr">
        <is>
          <t>Deemed Dividend Tax</t>
        </is>
      </c>
      <c r="F7337" s="3" t="n">
        <v>0</v>
      </c>
      <c r="G7337" s="3" t="n">
        <v>-699.13</v>
      </c>
    </row>
    <row r="7338">
      <c r="A7338" s="3" t="inlineStr">
        <is>
          <t>Opportunity Global Investment (PTY) LTD</t>
        </is>
      </c>
      <c r="B7338" s="4" t="n">
        <v>44561</v>
      </c>
      <c r="C7338" s="3" t="inlineStr">
        <is>
          <t>Liabilities</t>
        </is>
      </c>
      <c r="D7338" s="3" t="inlineStr">
        <is>
          <t>9500/000</t>
        </is>
      </c>
      <c r="E7338" s="3" t="inlineStr">
        <is>
          <t>VAT Control Account</t>
        </is>
      </c>
      <c r="F7338" s="3" t="n">
        <v>-30429.91</v>
      </c>
      <c r="G7338" s="3" t="n">
        <v>-17946.45</v>
      </c>
    </row>
    <row r="7339">
      <c r="A7339" s="3" t="inlineStr">
        <is>
          <t>Opportunity Global Sales (PTY) LTD</t>
        </is>
      </c>
      <c r="B7339" s="4" t="n">
        <v>44561</v>
      </c>
      <c r="C7339" s="3" t="inlineStr">
        <is>
          <t>Liabilities</t>
        </is>
      </c>
      <c r="D7339" s="3" t="inlineStr">
        <is>
          <t>9500/000</t>
        </is>
      </c>
      <c r="E7339" s="3" t="inlineStr">
        <is>
          <t>VAT Control Account</t>
        </is>
      </c>
      <c r="F7339" s="3" t="n">
        <v>-340.75</v>
      </c>
      <c r="G7339" s="3" t="n">
        <v>-15544.98</v>
      </c>
    </row>
    <row r="7340">
      <c r="A7340" s="3" t="inlineStr">
        <is>
          <t>Opportunity Management Holdings (PTY) LTD</t>
        </is>
      </c>
      <c r="B7340" s="4" t="n">
        <v>44561</v>
      </c>
      <c r="C7340" s="3" t="inlineStr">
        <is>
          <t>Liabilities</t>
        </is>
      </c>
      <c r="D7340" s="3" t="inlineStr">
        <is>
          <t>9500/000</t>
        </is>
      </c>
      <c r="E7340" s="3" t="inlineStr">
        <is>
          <t>VAT Control Account</t>
        </is>
      </c>
      <c r="F7340" s="3" t="n">
        <v>-42532.67</v>
      </c>
      <c r="G7340" s="3" t="n">
        <v>42004.14</v>
      </c>
    </row>
    <row r="7341">
      <c r="A7341" s="3" t="inlineStr">
        <is>
          <t>Endulini (Pty) Ltd</t>
        </is>
      </c>
      <c r="B7341" s="4" t="n">
        <v>44561</v>
      </c>
      <c r="C7341" s="3" t="inlineStr">
        <is>
          <t>Liabilities</t>
        </is>
      </c>
      <c r="D7341" s="3" t="inlineStr">
        <is>
          <t>9500/000</t>
        </is>
      </c>
      <c r="E7341" s="3" t="inlineStr">
        <is>
          <t>Vat / Tax Control Account</t>
        </is>
      </c>
      <c r="F7341" s="3" t="n">
        <v>661301.8199999999</v>
      </c>
      <c r="G7341" s="3" t="n">
        <v>2159550.54</v>
      </c>
    </row>
    <row r="7342">
      <c r="A7342" s="3" t="inlineStr">
        <is>
          <t>Quinate Consulting (Pty) Ltd</t>
        </is>
      </c>
      <c r="B7342" s="4" t="n">
        <v>44561</v>
      </c>
      <c r="C7342" s="3" t="inlineStr">
        <is>
          <t>Liabilities</t>
        </is>
      </c>
      <c r="D7342" s="3" t="inlineStr">
        <is>
          <t>9500/000</t>
        </is>
      </c>
      <c r="E7342" s="3" t="inlineStr">
        <is>
          <t>Vat Control Account</t>
        </is>
      </c>
      <c r="F7342" s="3" t="n">
        <v>-28543.92</v>
      </c>
      <c r="G7342" s="3" t="n">
        <v>-943922.3</v>
      </c>
    </row>
    <row r="7343">
      <c r="A7343" s="3" t="inlineStr">
        <is>
          <t>Opportunity Management Holdings (PTY) LTD</t>
        </is>
      </c>
      <c r="B7343" s="4" t="n">
        <v>44561</v>
      </c>
      <c r="C7343" s="3" t="inlineStr">
        <is>
          <t>Liabilities</t>
        </is>
      </c>
      <c r="D7343" s="3" t="inlineStr">
        <is>
          <t>9501/000</t>
        </is>
      </c>
      <c r="E7343" s="3" t="inlineStr">
        <is>
          <t>Vat Adjustments - C2M</t>
        </is>
      </c>
      <c r="F7343" s="3" t="n">
        <v>0</v>
      </c>
      <c r="G7343" s="3" t="n">
        <v>47274.04</v>
      </c>
    </row>
    <row r="7344">
      <c r="A7344" s="3" t="inlineStr">
        <is>
          <t>Endulini (Pty) Ltd</t>
        </is>
      </c>
      <c r="B7344" s="4" t="n">
        <v>44561</v>
      </c>
      <c r="C7344" s="3" t="inlineStr">
        <is>
          <t>Liabilities</t>
        </is>
      </c>
      <c r="D7344" s="3" t="inlineStr">
        <is>
          <t>9800/000</t>
        </is>
      </c>
      <c r="E7344" s="3" t="inlineStr">
        <is>
          <t>Contra Account</t>
        </is>
      </c>
      <c r="F7344" s="3" t="n">
        <v>200000</v>
      </c>
      <c r="G7344" s="3" t="n">
        <v>200000</v>
      </c>
    </row>
    <row r="7345">
      <c r="A7345" s="3" t="inlineStr">
        <is>
          <t>Quinate Consulting (Pty) Ltd</t>
        </is>
      </c>
      <c r="B7345" s="4" t="n">
        <v>44561</v>
      </c>
      <c r="C7345" s="3" t="inlineStr">
        <is>
          <t>Liabilities</t>
        </is>
      </c>
      <c r="D7345" s="3" t="inlineStr">
        <is>
          <t>9959/000</t>
        </is>
      </c>
      <c r="E7345" s="3" t="inlineStr">
        <is>
          <t>Dep Funds/Paid - Grey Heron Langeberg</t>
        </is>
      </c>
      <c r="F7345" s="3" t="n">
        <v>0</v>
      </c>
      <c r="G7345" s="3" t="n">
        <v>-200000</v>
      </c>
    </row>
    <row r="7346">
      <c r="A7346" s="3" t="inlineStr">
        <is>
          <t>Quinate Consulting (Pty) Ltd</t>
        </is>
      </c>
      <c r="B7346" s="4" t="n">
        <v>44561</v>
      </c>
      <c r="C7346" s="3" t="inlineStr">
        <is>
          <t>Liabilities</t>
        </is>
      </c>
      <c r="D7346" s="3" t="inlineStr">
        <is>
          <t>9960/000</t>
        </is>
      </c>
      <c r="E7346" s="3" t="inlineStr">
        <is>
          <t>Deposits - Southwark Rentals</t>
        </is>
      </c>
      <c r="F7346" s="3" t="n">
        <v>0</v>
      </c>
      <c r="G7346" s="3" t="n">
        <v>-11500</v>
      </c>
    </row>
    <row r="7347">
      <c r="A7347" s="3" t="inlineStr">
        <is>
          <t>Noble Shield (Pty) Ltd ta Go Letting</t>
        </is>
      </c>
      <c r="B7347" s="4" t="n">
        <v>44561</v>
      </c>
      <c r="C7347" s="3" t="inlineStr">
        <is>
          <t>Expenses</t>
        </is>
      </c>
      <c r="D7347" s="3" t="inlineStr">
        <is>
          <t>ACB Link</t>
        </is>
      </c>
      <c r="E7347" s="3" t="inlineStr">
        <is>
          <t>Subscriptions - TPN</t>
        </is>
      </c>
      <c r="F7347" s="3" t="n">
        <v>2043.18</v>
      </c>
      <c r="G7347" s="3" t="n">
        <v>9830.860000000001</v>
      </c>
    </row>
    <row r="7348">
      <c r="A7348" s="3" t="inlineStr">
        <is>
          <t>Noble Shield (Pty) Ltd ta Go Letting</t>
        </is>
      </c>
      <c r="B7348" s="4" t="n">
        <v>44561</v>
      </c>
      <c r="C7348" s="3" t="inlineStr">
        <is>
          <t>Liabilities</t>
        </is>
      </c>
      <c r="D7348" s="3" t="inlineStr">
        <is>
          <t>B/S</t>
        </is>
      </c>
      <c r="E7348" s="3" t="inlineStr">
        <is>
          <t>Tax Payable</t>
        </is>
      </c>
      <c r="F7348" s="3" t="n">
        <v>0</v>
      </c>
      <c r="G7348" s="3" t="n">
        <v>-6843.4</v>
      </c>
    </row>
    <row r="7349">
      <c r="A7349" s="3" t="inlineStr">
        <is>
          <t>Trademark Holdings (Pty) Ltd</t>
        </is>
      </c>
      <c r="B7349" s="4" t="n">
        <v>44561</v>
      </c>
      <c r="C7349" s="3" t="inlineStr">
        <is>
          <t>Liabilities</t>
        </is>
      </c>
      <c r="D7349" s="3" t="inlineStr">
        <is>
          <t>B/S</t>
        </is>
      </c>
      <c r="E7349" s="3" t="inlineStr">
        <is>
          <t>Taxation Payable</t>
        </is>
      </c>
      <c r="F7349" s="3" t="n">
        <v>-2251.76</v>
      </c>
      <c r="G7349" s="3" t="n">
        <v>-4172.16</v>
      </c>
    </row>
    <row r="7350">
      <c r="A7350" s="3" t="inlineStr">
        <is>
          <t>Quinate Consulting (Pty) Ltd</t>
        </is>
      </c>
      <c r="B7350" s="4" t="n">
        <v>44561</v>
      </c>
      <c r="C7350" s="3" t="inlineStr">
        <is>
          <t>Liabilities</t>
        </is>
      </c>
      <c r="D7350" s="3" t="inlineStr">
        <is>
          <t xml:space="preserve">B/S </t>
        </is>
      </c>
      <c r="E7350" s="3" t="inlineStr">
        <is>
          <t>Taxation Payable</t>
        </is>
      </c>
      <c r="F7350" s="3" t="n">
        <v>0</v>
      </c>
      <c r="G7350" s="3" t="n">
        <v>-15486</v>
      </c>
    </row>
    <row r="7351">
      <c r="A7351" s="3" t="inlineStr">
        <is>
          <t>Trademark Holdings (Pty) Ltd</t>
        </is>
      </c>
      <c r="B7351" s="4" t="n">
        <v>44561</v>
      </c>
      <c r="C7351" s="3" t="inlineStr">
        <is>
          <t>Expenses</t>
        </is>
      </c>
      <c r="D7351" s="3" t="inlineStr">
        <is>
          <t>I/S</t>
        </is>
      </c>
      <c r="E7351" s="3" t="inlineStr">
        <is>
          <t>Income Tax Current Year</t>
        </is>
      </c>
      <c r="F7351" s="3" t="n">
        <v>2251.76</v>
      </c>
      <c r="G7351" s="3" t="n">
        <v>2251.76</v>
      </c>
    </row>
    <row r="7352">
      <c r="A7352" s="3" t="inlineStr">
        <is>
          <t>Quinate Consulting (Pty) Ltd</t>
        </is>
      </c>
      <c r="B7352" s="4" t="n">
        <v>44561</v>
      </c>
      <c r="C7352" s="3" t="inlineStr">
        <is>
          <t>Liabilities</t>
        </is>
      </c>
      <c r="D7352" s="3" t="inlineStr">
        <is>
          <t>Pty</t>
        </is>
      </c>
      <c r="E7352" s="3" t="inlineStr">
        <is>
          <t>Loan - Heron Projects</t>
        </is>
      </c>
      <c r="F7352" s="3" t="n">
        <v>-6831</v>
      </c>
      <c r="G7352" s="3" t="n">
        <v>275000</v>
      </c>
    </row>
    <row r="7353">
      <c r="A7353" s="3" t="inlineStr">
        <is>
          <t>Quinate Consulting (Pty) Ltd</t>
        </is>
      </c>
      <c r="B7353" s="4" t="n">
        <v>44561</v>
      </c>
      <c r="C7353" s="3" t="inlineStr">
        <is>
          <t>Liabilities</t>
        </is>
      </c>
      <c r="D7353" s="3" t="inlineStr">
        <is>
          <t>Sharehold OppDev</t>
        </is>
      </c>
      <c r="E7353" s="3" t="inlineStr">
        <is>
          <t>Loan - Justine Morgan</t>
        </is>
      </c>
      <c r="F7353" s="3" t="n">
        <v>0</v>
      </c>
      <c r="G7353" s="3" t="n">
        <v>-563766.76</v>
      </c>
    </row>
    <row r="7354">
      <c r="A7354" s="3" t="inlineStr">
        <is>
          <t>Opportunity Global Investment (PTY) LTD</t>
        </is>
      </c>
      <c r="B7354" s="4" t="n">
        <v>44561</v>
      </c>
      <c r="C7354" s="3" t="inlineStr">
        <is>
          <t>Expenses</t>
        </is>
      </c>
      <c r="D7354" s="3" t="inlineStr">
        <is>
          <t>Swiftshutter</t>
        </is>
      </c>
      <c r="E7354" s="3" t="inlineStr">
        <is>
          <t>Advertising - Rousseau Lotter</t>
        </is>
      </c>
      <c r="F7354" s="3" t="n">
        <v>0</v>
      </c>
      <c r="G7354" s="3" t="n">
        <v>13200</v>
      </c>
    </row>
    <row r="7355">
      <c r="A7355" s="3" t="inlineStr">
        <is>
          <t>Opportunity Global Sales (PTY) LTD</t>
        </is>
      </c>
      <c r="B7355" s="4" t="n">
        <v>44561</v>
      </c>
      <c r="C7355" s="3" t="inlineStr">
        <is>
          <t>Expenses</t>
        </is>
      </c>
      <c r="D7355" s="3" t="inlineStr">
        <is>
          <t>rental units</t>
        </is>
      </c>
      <c r="E7355" s="3" t="inlineStr">
        <is>
          <t>Rent - Paid to owner</t>
        </is>
      </c>
      <c r="F7355" s="3" t="n">
        <v>0</v>
      </c>
      <c r="G7355" s="3" t="n">
        <v>33534</v>
      </c>
    </row>
    <row r="7356">
      <c r="A7356" s="3" t="inlineStr">
        <is>
          <t>Quinate Consulting (Pty) Ltd</t>
        </is>
      </c>
      <c r="B7356" s="4" t="n">
        <v>44592</v>
      </c>
      <c r="C7356" s="3" t="inlineStr">
        <is>
          <t>Revenue</t>
        </is>
      </c>
      <c r="D7356" s="3" t="inlineStr">
        <is>
          <t>1000/011</t>
        </is>
      </c>
      <c r="E7356" s="3" t="inlineStr">
        <is>
          <t>Rent Received - Soho Unit 23</t>
        </is>
      </c>
      <c r="F7356" s="3" t="n">
        <v>-12500</v>
      </c>
      <c r="G7356" s="3" t="n">
        <v>-123369.57</v>
      </c>
    </row>
    <row r="7357">
      <c r="A7357" s="3" t="inlineStr">
        <is>
          <t>Quinate Consulting (Pty) Ltd</t>
        </is>
      </c>
      <c r="B7357" s="4" t="n">
        <v>44592</v>
      </c>
      <c r="C7357" s="3" t="inlineStr">
        <is>
          <t>Revenue</t>
        </is>
      </c>
      <c r="D7357" s="3" t="inlineStr">
        <is>
          <t>1000/012</t>
        </is>
      </c>
      <c r="E7357" s="3" t="inlineStr">
        <is>
          <t>Rent Received - Soho Unit 24</t>
        </is>
      </c>
      <c r="F7357" s="3" t="n">
        <v>-13500</v>
      </c>
      <c r="G7357" s="3" t="n">
        <v>-146739.13</v>
      </c>
    </row>
    <row r="7358">
      <c r="A7358" s="3" t="inlineStr">
        <is>
          <t>Quinate Consulting (Pty) Ltd</t>
        </is>
      </c>
      <c r="B7358" s="4" t="n">
        <v>44592</v>
      </c>
      <c r="C7358" s="3" t="inlineStr">
        <is>
          <t>Revenue</t>
        </is>
      </c>
      <c r="D7358" s="3" t="inlineStr">
        <is>
          <t>1000/013</t>
        </is>
      </c>
      <c r="E7358" s="3" t="inlineStr">
        <is>
          <t>Rent Recieved - Soho Unit 20</t>
        </is>
      </c>
      <c r="F7358" s="3" t="n">
        <v>-12500</v>
      </c>
      <c r="G7358" s="3" t="n">
        <v>-135869.57</v>
      </c>
    </row>
    <row r="7359">
      <c r="A7359" s="3" t="inlineStr">
        <is>
          <t>Quinate Consulting (Pty) Ltd</t>
        </is>
      </c>
      <c r="B7359" s="4" t="n">
        <v>44592</v>
      </c>
      <c r="C7359" s="3" t="inlineStr">
        <is>
          <t>Revenue</t>
        </is>
      </c>
      <c r="D7359" s="3" t="inlineStr">
        <is>
          <t>1000/014</t>
        </is>
      </c>
      <c r="E7359" s="3" t="inlineStr">
        <is>
          <t>Rent Received - CT Office</t>
        </is>
      </c>
      <c r="F7359" s="3" t="n">
        <v>0</v>
      </c>
      <c r="G7359" s="3" t="n">
        <v>-28451.16</v>
      </c>
    </row>
    <row r="7360">
      <c r="A7360" s="3" t="inlineStr">
        <is>
          <t>Quinate Consulting (Pty) Ltd</t>
        </is>
      </c>
      <c r="B7360" s="4" t="n">
        <v>44592</v>
      </c>
      <c r="C7360" s="3" t="inlineStr">
        <is>
          <t>Revenue</t>
        </is>
      </c>
      <c r="D7360" s="3" t="inlineStr">
        <is>
          <t>1000/015</t>
        </is>
      </c>
      <c r="E7360" s="3" t="inlineStr">
        <is>
          <t>Rent Received - Southwark Unit 1</t>
        </is>
      </c>
      <c r="F7360" s="3" t="n">
        <v>-10000</v>
      </c>
      <c r="G7360" s="3" t="n">
        <v>-108695.65</v>
      </c>
    </row>
    <row r="7361">
      <c r="A7361" s="3" t="inlineStr">
        <is>
          <t>Quinate Consulting (Pty) Ltd</t>
        </is>
      </c>
      <c r="B7361" s="4" t="n">
        <v>44592</v>
      </c>
      <c r="C7361" s="3" t="inlineStr">
        <is>
          <t>Revenue</t>
        </is>
      </c>
      <c r="D7361" s="3" t="inlineStr">
        <is>
          <t>1000/016</t>
        </is>
      </c>
      <c r="E7361" s="3" t="inlineStr">
        <is>
          <t>Rent Recieved - Southwark Unit 21</t>
        </is>
      </c>
      <c r="F7361" s="3" t="n">
        <v>-10000</v>
      </c>
      <c r="G7361" s="3" t="n">
        <v>-108695.65</v>
      </c>
    </row>
    <row r="7362">
      <c r="A7362" s="3" t="inlineStr">
        <is>
          <t>Opportunity Global Sales (PTY) LTD</t>
        </is>
      </c>
      <c r="B7362" s="4" t="n">
        <v>44592</v>
      </c>
      <c r="C7362" s="3" t="inlineStr">
        <is>
          <t>Revenue</t>
        </is>
      </c>
      <c r="D7362" s="3" t="inlineStr">
        <is>
          <t>1000/020</t>
        </is>
      </c>
      <c r="E7362" s="3" t="inlineStr">
        <is>
          <t>Sales - Comm on Southwark Project</t>
        </is>
      </c>
      <c r="F7362" s="3" t="n">
        <v>0</v>
      </c>
      <c r="G7362" s="3" t="n">
        <v>-81686.96000000001</v>
      </c>
    </row>
    <row r="7363">
      <c r="A7363" s="3" t="inlineStr">
        <is>
          <t>Opportunity Global Sales (PTY) LTD</t>
        </is>
      </c>
      <c r="B7363" s="4" t="n">
        <v>44592</v>
      </c>
      <c r="C7363" s="3" t="inlineStr">
        <is>
          <t>Revenue</t>
        </is>
      </c>
      <c r="D7363" s="3" t="inlineStr">
        <is>
          <t>1000/030</t>
        </is>
      </c>
      <c r="E7363" s="3" t="inlineStr">
        <is>
          <t>Sales - Comm on Heron View Land Purchase</t>
        </is>
      </c>
      <c r="F7363" s="3" t="n">
        <v>0</v>
      </c>
      <c r="G7363" s="3" t="n">
        <v>-197217.39</v>
      </c>
    </row>
    <row r="7364">
      <c r="A7364" s="3" t="inlineStr">
        <is>
          <t>Quinate Consulting (Pty) Ltd</t>
        </is>
      </c>
      <c r="B7364" s="4" t="n">
        <v>44592</v>
      </c>
      <c r="C7364" s="3" t="inlineStr">
        <is>
          <t>Revenue</t>
        </is>
      </c>
      <c r="D7364" s="3" t="inlineStr">
        <is>
          <t>1000/040</t>
        </is>
      </c>
      <c r="E7364" s="3" t="inlineStr">
        <is>
          <t>Fees - Admin</t>
        </is>
      </c>
      <c r="F7364" s="3" t="n">
        <v>0</v>
      </c>
      <c r="G7364" s="3" t="n">
        <v>-500</v>
      </c>
    </row>
    <row r="7365">
      <c r="A7365" s="3" t="inlineStr">
        <is>
          <t>Opportunity Global Sales (PTY) LTD</t>
        </is>
      </c>
      <c r="B7365" s="4" t="n">
        <v>44592</v>
      </c>
      <c r="C7365" s="3" t="inlineStr">
        <is>
          <t>Revenue</t>
        </is>
      </c>
      <c r="D7365" s="3" t="inlineStr">
        <is>
          <t>1000/100</t>
        </is>
      </c>
      <c r="E7365" s="3" t="inlineStr">
        <is>
          <t>Sales - Comm on External Sales</t>
        </is>
      </c>
      <c r="F7365" s="3" t="n">
        <v>-55950</v>
      </c>
      <c r="G7365" s="3" t="n">
        <v>-265237.5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Revenue</t>
        </is>
      </c>
      <c r="D7366" s="3" t="inlineStr">
        <is>
          <t>1000/100</t>
        </is>
      </c>
      <c r="E7366" s="3" t="inlineStr">
        <is>
          <t>Sales - Payprop 328 - Michelle</t>
        </is>
      </c>
      <c r="F7366" s="3" t="n">
        <v>-74060.45</v>
      </c>
      <c r="G7366" s="3" t="n">
        <v>-375117</v>
      </c>
    </row>
    <row r="7367">
      <c r="A7367" s="3" t="inlineStr">
        <is>
          <t>Opportunity Global Sales (PTY) LTD</t>
        </is>
      </c>
      <c r="B7367" s="4" t="n">
        <v>44592</v>
      </c>
      <c r="C7367" s="3" t="inlineStr">
        <is>
          <t>Revenue</t>
        </is>
      </c>
      <c r="D7367" s="3" t="inlineStr">
        <is>
          <t>1000/120</t>
        </is>
      </c>
      <c r="E7367" s="3" t="inlineStr">
        <is>
          <t>Sales - Admin Fees on Rental Units</t>
        </is>
      </c>
      <c r="F7367" s="3" t="n">
        <v>-11043.53</v>
      </c>
      <c r="G7367" s="3" t="n">
        <v>-37565.3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Revenue</t>
        </is>
      </c>
      <c r="D7368" s="3" t="inlineStr">
        <is>
          <t>1000/150</t>
        </is>
      </c>
      <c r="E7368" s="3" t="inlineStr">
        <is>
          <t>Sales - Comm on External Rental</t>
        </is>
      </c>
      <c r="F7368" s="3" t="n">
        <v>-32695.64</v>
      </c>
      <c r="G7368" s="3" t="n">
        <v>-238995.11</v>
      </c>
    </row>
    <row r="7369">
      <c r="A7369" s="3" t="inlineStr">
        <is>
          <t>Opportunity Global Investment (PTY) LTD</t>
        </is>
      </c>
      <c r="B7369" s="4" t="n">
        <v>44592</v>
      </c>
      <c r="C7369" s="3" t="inlineStr">
        <is>
          <t>Revenue</t>
        </is>
      </c>
      <c r="D7369" s="3" t="inlineStr">
        <is>
          <t>1000/220</t>
        </is>
      </c>
      <c r="E7369" s="3" t="inlineStr">
        <is>
          <t>Sales - Investor Raising Fee</t>
        </is>
      </c>
      <c r="F7369" s="3" t="n">
        <v>0</v>
      </c>
      <c r="G7369" s="3" t="n">
        <v>-579853.86</v>
      </c>
    </row>
    <row r="7370">
      <c r="A7370" s="3" t="inlineStr">
        <is>
          <t>Opportunity Global Investment (PTY) LTD</t>
        </is>
      </c>
      <c r="B7370" s="4" t="n">
        <v>44592</v>
      </c>
      <c r="C7370" s="3" t="inlineStr">
        <is>
          <t>Revenue</t>
        </is>
      </c>
      <c r="D7370" s="3" t="inlineStr">
        <is>
          <t>1000/300</t>
        </is>
      </c>
      <c r="E7370" s="3" t="inlineStr">
        <is>
          <t>Sales - Investor Management - Endulini</t>
        </is>
      </c>
      <c r="F7370" s="3" t="n">
        <v>0</v>
      </c>
      <c r="G7370" s="3" t="n">
        <v>-500969.35</v>
      </c>
    </row>
    <row r="7371">
      <c r="A7371" s="3" t="inlineStr">
        <is>
          <t>Trademark Holdings (Pty) Ltd</t>
        </is>
      </c>
      <c r="B7371" s="4" t="n">
        <v>44592</v>
      </c>
      <c r="C7371" s="3" t="inlineStr">
        <is>
          <t>Revenue</t>
        </is>
      </c>
      <c r="D7371" s="3" t="inlineStr">
        <is>
          <t>1000/300</t>
        </is>
      </c>
      <c r="E7371" s="3" t="inlineStr">
        <is>
          <t>Sales - Payprop - Lara</t>
        </is>
      </c>
      <c r="F7371" s="3" t="n">
        <v>-87572.23</v>
      </c>
      <c r="G7371" s="3" t="n">
        <v>-456857.49</v>
      </c>
    </row>
    <row r="7372">
      <c r="A7372" s="3" t="inlineStr">
        <is>
          <t>Opportunity Global Investment (PTY) LTD</t>
        </is>
      </c>
      <c r="B7372" s="4" t="n">
        <v>44592</v>
      </c>
      <c r="C7372" s="3" t="inlineStr">
        <is>
          <t>Revenue</t>
        </is>
      </c>
      <c r="D7372" s="3" t="inlineStr">
        <is>
          <t>1000/350</t>
        </is>
      </c>
      <c r="E7372" s="3" t="inlineStr">
        <is>
          <t>Sales - Investor Management - Heron Fields</t>
        </is>
      </c>
      <c r="F7372" s="3" t="n">
        <v>-518489.22</v>
      </c>
      <c r="G7372" s="3" t="n">
        <v>-2331207.06</v>
      </c>
    </row>
    <row r="7373">
      <c r="A7373" s="3" t="inlineStr">
        <is>
          <t>Opportunity Global Sales (PTY) LTD</t>
        </is>
      </c>
      <c r="B7373" s="4" t="n">
        <v>44592</v>
      </c>
      <c r="C7373" s="3" t="inlineStr">
        <is>
          <t>Revenue</t>
        </is>
      </c>
      <c r="D7373" s="3" t="inlineStr">
        <is>
          <t>1000/900</t>
        </is>
      </c>
      <c r="E7373" s="3" t="inlineStr">
        <is>
          <t>Sales - Comm on Rental Units</t>
        </is>
      </c>
      <c r="F7373" s="3" t="n">
        <v>0</v>
      </c>
      <c r="G7373" s="3" t="n">
        <v>-43346.97</v>
      </c>
    </row>
    <row r="7374">
      <c r="A7374" s="3" t="inlineStr">
        <is>
          <t>Quinate Consulting (Pty) Ltd</t>
        </is>
      </c>
      <c r="B7374" s="4" t="n">
        <v>44592</v>
      </c>
      <c r="C7374" s="3" t="inlineStr">
        <is>
          <t>Revenue</t>
        </is>
      </c>
      <c r="D7374" s="3" t="inlineStr">
        <is>
          <t>1001/100</t>
        </is>
      </c>
      <c r="E7374" s="3" t="inlineStr">
        <is>
          <t>Sales - Southwark Village Units</t>
        </is>
      </c>
      <c r="F7374" s="3" t="n">
        <v>0</v>
      </c>
      <c r="G7374" s="3" t="n">
        <v>-1303478.26</v>
      </c>
    </row>
    <row r="7375">
      <c r="A7375" s="3" t="inlineStr">
        <is>
          <t>Quinate Consulting (Pty) Ltd</t>
        </is>
      </c>
      <c r="B7375" s="4" t="n">
        <v>44592</v>
      </c>
      <c r="C7375" s="3" t="inlineStr">
        <is>
          <t>Revenue</t>
        </is>
      </c>
      <c r="D7375" s="3" t="inlineStr">
        <is>
          <t>1004/000</t>
        </is>
      </c>
      <c r="E7375" s="3" t="inlineStr">
        <is>
          <t>Interest received</t>
        </is>
      </c>
      <c r="F7375" s="3" t="n">
        <v>-282.94</v>
      </c>
      <c r="G7375" s="3" t="n">
        <v>-1029.8</v>
      </c>
    </row>
    <row r="7376">
      <c r="A7376" s="3" t="inlineStr">
        <is>
          <t>Opportunity Management Holdings (PTY) LTD</t>
        </is>
      </c>
      <c r="B7376" s="4" t="n">
        <v>44592</v>
      </c>
      <c r="C7376" s="3" t="inlineStr">
        <is>
          <t>Revenue</t>
        </is>
      </c>
      <c r="D7376" s="3" t="inlineStr">
        <is>
          <t>1100/001</t>
        </is>
      </c>
      <c r="E7376" s="3" t="inlineStr">
        <is>
          <t>Salary Recharges</t>
        </is>
      </c>
      <c r="F7376" s="3" t="n">
        <v>-282183.07</v>
      </c>
      <c r="G7376" s="3" t="n">
        <v>-1192747.04</v>
      </c>
    </row>
    <row r="7377">
      <c r="A7377" s="3" t="inlineStr">
        <is>
          <t>Endulini (Pty) Ltd</t>
        </is>
      </c>
      <c r="B7377" s="4" t="n">
        <v>44592</v>
      </c>
      <c r="C7377" s="3" t="inlineStr">
        <is>
          <t>Revenue</t>
        </is>
      </c>
      <c r="D7377" s="3" t="inlineStr">
        <is>
          <t>1100/100</t>
        </is>
      </c>
      <c r="E7377" s="3" t="inlineStr">
        <is>
          <t>Sales - Endulini - Exstras</t>
        </is>
      </c>
      <c r="F7377" s="3" t="n">
        <v>-19000</v>
      </c>
      <c r="G7377" s="3" t="n">
        <v>-50257</v>
      </c>
    </row>
    <row r="7378">
      <c r="A7378" s="3" t="inlineStr">
        <is>
          <t>Endulini (Pty) Ltd</t>
        </is>
      </c>
      <c r="B7378" s="4" t="n">
        <v>44592</v>
      </c>
      <c r="C7378" s="3" t="inlineStr">
        <is>
          <t>Revenue</t>
        </is>
      </c>
      <c r="D7378" s="3" t="inlineStr">
        <is>
          <t>1100/150</t>
        </is>
      </c>
      <c r="E7378" s="3" t="inlineStr">
        <is>
          <t>Sales - Endulini - Extras admin fee</t>
        </is>
      </c>
      <c r="F7378" s="3" t="n">
        <v>-2000</v>
      </c>
      <c r="G7378" s="3" t="n">
        <v>-5000</v>
      </c>
    </row>
    <row r="7379">
      <c r="A7379" s="3" t="inlineStr">
        <is>
          <t>Endulini (Pty) Ltd</t>
        </is>
      </c>
      <c r="B7379" s="4" t="n">
        <v>44592</v>
      </c>
      <c r="C7379" s="3" t="inlineStr">
        <is>
          <t>Revenue</t>
        </is>
      </c>
      <c r="D7379" s="3" t="inlineStr">
        <is>
          <t>1500/001</t>
        </is>
      </c>
      <c r="E7379" s="3" t="inlineStr">
        <is>
          <t>Revaluation of Land</t>
        </is>
      </c>
      <c r="F7379" s="3" t="n">
        <v>0</v>
      </c>
      <c r="G7379" s="3" t="n">
        <v>-6084085.78</v>
      </c>
    </row>
    <row r="7380">
      <c r="A7380" s="3" t="inlineStr">
        <is>
          <t>Quinate Consulting (Pty) Ltd</t>
        </is>
      </c>
      <c r="B7380" s="4" t="n">
        <v>44592</v>
      </c>
      <c r="C7380" s="3" t="inlineStr">
        <is>
          <t>Expenses</t>
        </is>
      </c>
      <c r="D7380" s="3" t="inlineStr">
        <is>
          <t>2000/010</t>
        </is>
      </c>
      <c r="E7380" s="3" t="inlineStr">
        <is>
          <t>COS - Professional Fees - South Wark</t>
        </is>
      </c>
      <c r="F7380" s="3" t="n">
        <v>0</v>
      </c>
      <c r="G7380" s="3" t="n">
        <v>20000</v>
      </c>
    </row>
    <row r="7381">
      <c r="A7381" s="3" t="inlineStr">
        <is>
          <t>Endulini (Pty) Ltd</t>
        </is>
      </c>
      <c r="B7381" s="4" t="n">
        <v>44592</v>
      </c>
      <c r="C7381" s="3" t="inlineStr">
        <is>
          <t>Expenses</t>
        </is>
      </c>
      <c r="D7381" s="3" t="inlineStr">
        <is>
          <t>2000/100</t>
        </is>
      </c>
      <c r="E7381" s="3" t="inlineStr">
        <is>
          <t>COS - Commission Endulini</t>
        </is>
      </c>
      <c r="F7381" s="3" t="n">
        <v>0</v>
      </c>
      <c r="G7381" s="3" t="n">
        <v>597087.25</v>
      </c>
    </row>
    <row r="7382">
      <c r="A7382" s="3" t="inlineStr">
        <is>
          <t>Noble Shield (Pty) Ltd ta Go Letting</t>
        </is>
      </c>
      <c r="B7382" s="4" t="n">
        <v>44592</v>
      </c>
      <c r="C7382" s="3" t="inlineStr">
        <is>
          <t>Expenses</t>
        </is>
      </c>
      <c r="D7382" s="3" t="inlineStr">
        <is>
          <t>2000/100</t>
        </is>
      </c>
      <c r="E7382" s="3" t="inlineStr">
        <is>
          <t>COS - Commission Paid</t>
        </is>
      </c>
      <c r="F7382" s="3" t="n">
        <v>13437.39</v>
      </c>
      <c r="G7382" s="3" t="n">
        <v>148554.55</v>
      </c>
    </row>
    <row r="7383">
      <c r="A7383" s="3" t="inlineStr">
        <is>
          <t>Opportunity Global Sales (PTY) LTD</t>
        </is>
      </c>
      <c r="B7383" s="4" t="n">
        <v>44592</v>
      </c>
      <c r="C7383" s="3" t="inlineStr">
        <is>
          <t>Expenses</t>
        </is>
      </c>
      <c r="D7383" s="3" t="inlineStr">
        <is>
          <t>2000/125</t>
        </is>
      </c>
      <c r="E7383" s="3" t="inlineStr">
        <is>
          <t>Commission Paid - Referal commission</t>
        </is>
      </c>
      <c r="F7383" s="3" t="n">
        <v>0</v>
      </c>
      <c r="G7383" s="3" t="n">
        <v>5000</v>
      </c>
    </row>
    <row r="7384">
      <c r="A7384" s="3" t="inlineStr">
        <is>
          <t>Opportunity Global Investment (PTY) LTD</t>
        </is>
      </c>
      <c r="B7384" s="4" t="n">
        <v>44592</v>
      </c>
      <c r="C7384" s="3" t="inlineStr">
        <is>
          <t>Expenses</t>
        </is>
      </c>
      <c r="D7384" s="3" t="inlineStr">
        <is>
          <t>2000/125</t>
        </is>
      </c>
      <c r="E7384" s="3" t="inlineStr">
        <is>
          <t>Referral commission - Endulini</t>
        </is>
      </c>
      <c r="F7384" s="3" t="n">
        <v>0</v>
      </c>
      <c r="G7384" s="3" t="n">
        <v>133472.92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2000/130</t>
        </is>
      </c>
      <c r="E7385" s="3" t="inlineStr">
        <is>
          <t>Referral commission - Heron Fields</t>
        </is>
      </c>
      <c r="F7385" s="3" t="n">
        <v>30000</v>
      </c>
      <c r="G7385" s="3" t="n">
        <v>362192.35</v>
      </c>
    </row>
    <row r="7386">
      <c r="A7386" s="3" t="inlineStr">
        <is>
          <t>Opportunity Global Sales (PTY) LTD</t>
        </is>
      </c>
      <c r="B7386" s="4" t="n">
        <v>44592</v>
      </c>
      <c r="C7386" s="3" t="inlineStr">
        <is>
          <t>Expenses</t>
        </is>
      </c>
      <c r="D7386" s="3" t="inlineStr">
        <is>
          <t>2000/131</t>
        </is>
      </c>
      <c r="E7386" s="3" t="inlineStr">
        <is>
          <t>COS - Sales Comm Endulini - Anthony</t>
        </is>
      </c>
      <c r="F7386" s="3" t="n">
        <v>0</v>
      </c>
      <c r="G7386" s="3" t="n">
        <v>101544.62</v>
      </c>
    </row>
    <row r="7387">
      <c r="A7387" s="3" t="inlineStr">
        <is>
          <t>Opportunity Global Sales (PTY) LTD</t>
        </is>
      </c>
      <c r="B7387" s="4" t="n">
        <v>44592</v>
      </c>
      <c r="C7387" s="3" t="inlineStr">
        <is>
          <t>Expenses</t>
        </is>
      </c>
      <c r="D7387" s="3" t="inlineStr">
        <is>
          <t>2000/132</t>
        </is>
      </c>
      <c r="E7387" s="3" t="inlineStr">
        <is>
          <t>COS - Sales Comm Endulini - Minette</t>
        </is>
      </c>
      <c r="F7387" s="3" t="n">
        <v>22530.74</v>
      </c>
      <c r="G7387" s="3" t="n">
        <v>102204.34</v>
      </c>
    </row>
    <row r="7388">
      <c r="A7388" s="3" t="inlineStr">
        <is>
          <t>Opportunity Global Sales (PTY) LTD</t>
        </is>
      </c>
      <c r="B7388" s="4" t="n">
        <v>44592</v>
      </c>
      <c r="C7388" s="3" t="inlineStr">
        <is>
          <t>Expenses</t>
        </is>
      </c>
      <c r="D7388" s="3" t="inlineStr">
        <is>
          <t>2000/133</t>
        </is>
      </c>
      <c r="E7388" s="3" t="inlineStr">
        <is>
          <t>COS - Sales Comm Endulini - External Agents</t>
        </is>
      </c>
      <c r="F7388" s="3" t="n">
        <v>0</v>
      </c>
      <c r="G7388" s="3" t="n">
        <v>9966.629999999999</v>
      </c>
    </row>
    <row r="7389">
      <c r="A7389" s="3" t="inlineStr">
        <is>
          <t>Opportunity Global Sales (PTY) LTD</t>
        </is>
      </c>
      <c r="B7389" s="4" t="n">
        <v>44592</v>
      </c>
      <c r="C7389" s="3" t="inlineStr">
        <is>
          <t>Expenses</t>
        </is>
      </c>
      <c r="D7389" s="3" t="inlineStr">
        <is>
          <t>2000/134</t>
        </is>
      </c>
      <c r="E7389" s="3" t="inlineStr">
        <is>
          <t>COS - Sales Comm External - Other</t>
        </is>
      </c>
      <c r="F7389" s="3" t="n">
        <v>0</v>
      </c>
      <c r="G7389" s="3" t="n">
        <v>53906.25</v>
      </c>
    </row>
    <row r="7390">
      <c r="A7390" s="3" t="inlineStr">
        <is>
          <t>Opportunity Global Sales (PTY) LTD</t>
        </is>
      </c>
      <c r="B7390" s="4" t="n">
        <v>44592</v>
      </c>
      <c r="C7390" s="3" t="inlineStr">
        <is>
          <t>Expenses</t>
        </is>
      </c>
      <c r="D7390" s="3" t="inlineStr">
        <is>
          <t>2000/135</t>
        </is>
      </c>
      <c r="E7390" s="3" t="inlineStr">
        <is>
          <t>COS - Sales Comm External - Minette</t>
        </is>
      </c>
      <c r="F7390" s="3" t="n">
        <v>0</v>
      </c>
      <c r="G7390" s="3" t="n">
        <v>104768.64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2000/137</t>
        </is>
      </c>
      <c r="E7391" s="3" t="inlineStr">
        <is>
          <t>COS - Rental Comm External - Minette</t>
        </is>
      </c>
      <c r="F7391" s="3" t="n">
        <v>23549.65</v>
      </c>
      <c r="G7391" s="3" t="n">
        <v>124557.08</v>
      </c>
    </row>
    <row r="7392">
      <c r="A7392" s="3" t="inlineStr">
        <is>
          <t>Opportunity Global Sales (PTY) LTD</t>
        </is>
      </c>
      <c r="B7392" s="4" t="n">
        <v>44592</v>
      </c>
      <c r="C7392" s="3" t="inlineStr">
        <is>
          <t>Expenses</t>
        </is>
      </c>
      <c r="D7392" s="3" t="inlineStr">
        <is>
          <t>2000/139</t>
        </is>
      </c>
      <c r="E7392" s="3" t="inlineStr">
        <is>
          <t>COS - Sales Comm Heron Fields - Minette</t>
        </is>
      </c>
      <c r="F7392" s="3" t="n">
        <v>10837.54</v>
      </c>
      <c r="G7392" s="3" t="n">
        <v>41353.65</v>
      </c>
    </row>
    <row r="7393">
      <c r="A7393" s="3" t="inlineStr">
        <is>
          <t>Opportunity Global Sales (PTY) LTD</t>
        </is>
      </c>
      <c r="B7393" s="4" t="n">
        <v>44592</v>
      </c>
      <c r="C7393" s="3" t="inlineStr">
        <is>
          <t>Expenses</t>
        </is>
      </c>
      <c r="D7393" s="3" t="inlineStr">
        <is>
          <t>2000/141</t>
        </is>
      </c>
      <c r="E7393" s="3" t="inlineStr">
        <is>
          <t>COS - Rental Comm External - Esme</t>
        </is>
      </c>
      <c r="F7393" s="3" t="n">
        <v>2152.5</v>
      </c>
      <c r="G7393" s="3" t="n">
        <v>2152.5</v>
      </c>
    </row>
    <row r="7394">
      <c r="A7394" s="3" t="inlineStr">
        <is>
          <t>Opportunity Global Sales (PTY) LTD</t>
        </is>
      </c>
      <c r="B7394" s="4" t="n">
        <v>44592</v>
      </c>
      <c r="C7394" s="3" t="inlineStr">
        <is>
          <t>Expenses</t>
        </is>
      </c>
      <c r="D7394" s="3" t="inlineStr">
        <is>
          <t>2000/150</t>
        </is>
      </c>
      <c r="E7394" s="3" t="inlineStr">
        <is>
          <t>COS - Commission Paid Southwark Project</t>
        </is>
      </c>
      <c r="F7394" s="3" t="n">
        <v>0</v>
      </c>
      <c r="G7394" s="3" t="n">
        <v>4320.43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2000/300</t>
        </is>
      </c>
      <c r="E7395" s="3" t="inlineStr">
        <is>
          <t>COS - Commission Paid</t>
        </is>
      </c>
      <c r="F7395" s="3" t="n">
        <v>15796.18</v>
      </c>
      <c r="G7395" s="3" t="n">
        <v>136431.62</v>
      </c>
    </row>
    <row r="7396">
      <c r="A7396" s="3" t="inlineStr">
        <is>
          <t>Opportunity Global Sales (PTY) LTD</t>
        </is>
      </c>
      <c r="B7396" s="4" t="n">
        <v>44592</v>
      </c>
      <c r="C7396" s="3" t="inlineStr">
        <is>
          <t>Expenses</t>
        </is>
      </c>
      <c r="D7396" s="3" t="inlineStr">
        <is>
          <t>2000/700</t>
        </is>
      </c>
      <c r="E7396" s="3" t="inlineStr">
        <is>
          <t>Referral Fees - Projects</t>
        </is>
      </c>
      <c r="F7396" s="3" t="n">
        <v>0</v>
      </c>
      <c r="G7396" s="3" t="n">
        <v>10000</v>
      </c>
    </row>
    <row r="7397">
      <c r="A7397" s="3" t="inlineStr">
        <is>
          <t>Quinate Consulting (Pty) Ltd</t>
        </is>
      </c>
      <c r="B7397" s="4" t="n">
        <v>44592</v>
      </c>
      <c r="C7397" s="3" t="inlineStr">
        <is>
          <t>Expenses</t>
        </is>
      </c>
      <c r="D7397" s="3" t="inlineStr">
        <is>
          <t>2001/120</t>
        </is>
      </c>
      <c r="E7397" s="3" t="inlineStr">
        <is>
          <t>COS - Commission - South Wark</t>
        </is>
      </c>
      <c r="F7397" s="3" t="n">
        <v>0</v>
      </c>
      <c r="G7397" s="3" t="n">
        <v>78208.7</v>
      </c>
    </row>
    <row r="7398">
      <c r="A7398" s="3" t="inlineStr">
        <is>
          <t>Quinate Consulting (Pty) Ltd</t>
        </is>
      </c>
      <c r="B7398" s="4" t="n">
        <v>44592</v>
      </c>
      <c r="C7398" s="3" t="inlineStr">
        <is>
          <t>Expenses</t>
        </is>
      </c>
      <c r="D7398" s="3" t="inlineStr">
        <is>
          <t>2001/150</t>
        </is>
      </c>
      <c r="E7398" s="3" t="inlineStr">
        <is>
          <t>COS - Legal Fees - Bond</t>
        </is>
      </c>
      <c r="F7398" s="3" t="n">
        <v>0</v>
      </c>
      <c r="G7398" s="3" t="n">
        <v>19963</v>
      </c>
    </row>
    <row r="7399">
      <c r="A7399" s="3" t="inlineStr">
        <is>
          <t>Quinate Consulting (Pty) Ltd</t>
        </is>
      </c>
      <c r="B7399" s="4" t="n">
        <v>44592</v>
      </c>
      <c r="C7399" s="3" t="inlineStr">
        <is>
          <t>Expenses</t>
        </is>
      </c>
      <c r="D7399" s="3" t="inlineStr">
        <is>
          <t>2001/180</t>
        </is>
      </c>
      <c r="E7399" s="3" t="inlineStr">
        <is>
          <t>COS - Legal fees - Release fees</t>
        </is>
      </c>
      <c r="F7399" s="3" t="n">
        <v>0</v>
      </c>
      <c r="G7399" s="3" t="n">
        <v>2095</v>
      </c>
    </row>
    <row r="7400">
      <c r="A7400" s="3" t="inlineStr">
        <is>
          <t>Quinate Consulting (Pty) Ltd</t>
        </is>
      </c>
      <c r="B7400" s="4" t="n">
        <v>44592</v>
      </c>
      <c r="C7400" s="3" t="inlineStr">
        <is>
          <t>Expenses</t>
        </is>
      </c>
      <c r="D7400" s="3" t="inlineStr">
        <is>
          <t>2001/190</t>
        </is>
      </c>
      <c r="E7400" s="3" t="inlineStr">
        <is>
          <t>COS - Legal fees - Transfers</t>
        </is>
      </c>
      <c r="F7400" s="3" t="n">
        <v>0</v>
      </c>
      <c r="G7400" s="3" t="n">
        <v>20038</v>
      </c>
    </row>
    <row r="7401">
      <c r="A7401" s="3" t="inlineStr">
        <is>
          <t>Quinate Consulting (Pty) Ltd</t>
        </is>
      </c>
      <c r="B7401" s="4" t="n">
        <v>44592</v>
      </c>
      <c r="C7401" s="3" t="inlineStr">
        <is>
          <t>Expenses</t>
        </is>
      </c>
      <c r="D7401" s="3" t="inlineStr">
        <is>
          <t>2006/012</t>
        </is>
      </c>
      <c r="E7401" s="3" t="inlineStr">
        <is>
          <t>COS - Engineering Prof fees</t>
        </is>
      </c>
      <c r="F7401" s="3" t="n">
        <v>0</v>
      </c>
      <c r="G7401" s="3" t="n">
        <v>-39000</v>
      </c>
    </row>
    <row r="7402">
      <c r="A7402" s="3" t="inlineStr">
        <is>
          <t>Quinate Consulting (Pty) Ltd</t>
        </is>
      </c>
      <c r="B7402" s="4" t="n">
        <v>44592</v>
      </c>
      <c r="C7402" s="3" t="inlineStr">
        <is>
          <t>Expenses</t>
        </is>
      </c>
      <c r="D7402" s="3" t="inlineStr">
        <is>
          <t>2200/000</t>
        </is>
      </c>
      <c r="E7402" s="3" t="inlineStr">
        <is>
          <t>COS - C2M Certificate for transfer</t>
        </is>
      </c>
      <c r="F7402" s="3" t="n">
        <v>0</v>
      </c>
      <c r="G7402" s="3" t="n">
        <v>-2408.55</v>
      </c>
    </row>
    <row r="7403">
      <c r="A7403" s="3" t="inlineStr">
        <is>
          <t>Quinate Consulting (Pty) Ltd</t>
        </is>
      </c>
      <c r="B7403" s="4" t="n">
        <v>44592</v>
      </c>
      <c r="C7403" s="3" t="inlineStr">
        <is>
          <t>Revenue</t>
        </is>
      </c>
      <c r="D7403" s="3" t="inlineStr">
        <is>
          <t>2400/200</t>
        </is>
      </c>
      <c r="E7403" s="3" t="inlineStr">
        <is>
          <t>Recovery Acc - Electricity SH</t>
        </is>
      </c>
      <c r="F7403" s="3" t="n">
        <v>-18427.43</v>
      </c>
      <c r="G7403" s="3" t="n">
        <v>-218571.58</v>
      </c>
    </row>
    <row r="7404">
      <c r="A7404" s="3" t="inlineStr">
        <is>
          <t>Quinate Consulting (Pty) Ltd</t>
        </is>
      </c>
      <c r="B7404" s="4" t="n">
        <v>44592</v>
      </c>
      <c r="C7404" s="3" t="inlineStr">
        <is>
          <t>Revenue</t>
        </is>
      </c>
      <c r="D7404" s="3" t="inlineStr">
        <is>
          <t>2400/300</t>
        </is>
      </c>
      <c r="E7404" s="3" t="inlineStr">
        <is>
          <t>Recovery Account - Electricity SW</t>
        </is>
      </c>
      <c r="F7404" s="3" t="n">
        <v>-13469.07</v>
      </c>
      <c r="G7404" s="3" t="n">
        <v>-250101.92</v>
      </c>
    </row>
    <row r="7405">
      <c r="A7405" s="3" t="inlineStr">
        <is>
          <t>Quinate Consulting (Pty) Ltd</t>
        </is>
      </c>
      <c r="B7405" s="4" t="n">
        <v>44592</v>
      </c>
      <c r="C7405" s="3" t="inlineStr">
        <is>
          <t>Revenue</t>
        </is>
      </c>
      <c r="D7405" s="3" t="inlineStr">
        <is>
          <t>2400/400</t>
        </is>
      </c>
      <c r="E7405" s="3" t="inlineStr">
        <is>
          <t>Recovery - Heron Projects</t>
        </is>
      </c>
      <c r="F7405" s="3" t="n">
        <v>0</v>
      </c>
      <c r="G7405" s="3" t="n">
        <v>-265825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Revenue</t>
        </is>
      </c>
      <c r="D7406" s="3" t="inlineStr">
        <is>
          <t>2700/000</t>
        </is>
      </c>
      <c r="E7406" s="3" t="inlineStr">
        <is>
          <t>Discount Received for Cash</t>
        </is>
      </c>
      <c r="F7406" s="3" t="n">
        <v>0</v>
      </c>
      <c r="G7406" s="3" t="n">
        <v>-0.34</v>
      </c>
    </row>
    <row r="7407">
      <c r="A7407" s="3" t="inlineStr">
        <is>
          <t>Endulini (Pty) Ltd</t>
        </is>
      </c>
      <c r="B7407" s="4" t="n">
        <v>44592</v>
      </c>
      <c r="C7407" s="3" t="inlineStr">
        <is>
          <t>Revenue</t>
        </is>
      </c>
      <c r="D7407" s="3" t="inlineStr">
        <is>
          <t>2750/000</t>
        </is>
      </c>
      <c r="E7407" s="3" t="inlineStr">
        <is>
          <t>Interest Received</t>
        </is>
      </c>
      <c r="F7407" s="3" t="n">
        <v>-9.34</v>
      </c>
      <c r="G7407" s="3" t="n">
        <v>-9.34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Revenue</t>
        </is>
      </c>
      <c r="D7408" s="3" t="inlineStr">
        <is>
          <t>2750/000</t>
        </is>
      </c>
      <c r="E7408" s="3" t="inlineStr">
        <is>
          <t>Interest Received</t>
        </is>
      </c>
      <c r="F7408" s="3" t="n">
        <v>0</v>
      </c>
      <c r="G7408" s="3" t="n">
        <v>-0.21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Revenue</t>
        </is>
      </c>
      <c r="D7409" s="3" t="inlineStr">
        <is>
          <t>2750/000</t>
        </is>
      </c>
      <c r="E7409" s="3" t="inlineStr">
        <is>
          <t>Interest Received - Bank</t>
        </is>
      </c>
      <c r="F7409" s="3" t="n">
        <v>0</v>
      </c>
      <c r="G7409" s="3" t="n">
        <v>-1959.31</v>
      </c>
    </row>
    <row r="7410">
      <c r="A7410" s="3" t="inlineStr">
        <is>
          <t>Quinate Consulting (Pty) Ltd</t>
        </is>
      </c>
      <c r="B7410" s="4" t="n">
        <v>44592</v>
      </c>
      <c r="C7410" s="3" t="inlineStr">
        <is>
          <t>Revenue</t>
        </is>
      </c>
      <c r="D7410" s="3" t="inlineStr">
        <is>
          <t>2751/000</t>
        </is>
      </c>
      <c r="E7410" s="3" t="inlineStr">
        <is>
          <t>Interest Received - Bank</t>
        </is>
      </c>
      <c r="F7410" s="3" t="n">
        <v>0</v>
      </c>
      <c r="G7410" s="3" t="n">
        <v>-250.81</v>
      </c>
    </row>
    <row r="7411">
      <c r="A7411" s="3" t="inlineStr">
        <is>
          <t>Opportunity Global Investment (PTY) LTD</t>
        </is>
      </c>
      <c r="B7411" s="4" t="n">
        <v>44592</v>
      </c>
      <c r="C7411" s="3" t="inlineStr">
        <is>
          <t>Revenue</t>
        </is>
      </c>
      <c r="D7411" s="3" t="inlineStr">
        <is>
          <t>2753/000</t>
        </is>
      </c>
      <c r="E7411" s="3" t="inlineStr">
        <is>
          <t>Interest received - Momentum</t>
        </is>
      </c>
      <c r="F7411" s="3" t="n">
        <v>-17.27</v>
      </c>
      <c r="G7411" s="3" t="n">
        <v>-3419.48</v>
      </c>
    </row>
    <row r="7412">
      <c r="A7412" s="3" t="inlineStr">
        <is>
          <t>Quinate Consulting (Pty) Ltd</t>
        </is>
      </c>
      <c r="B7412" s="4" t="n">
        <v>44592</v>
      </c>
      <c r="C7412" s="3" t="inlineStr">
        <is>
          <t>Revenue</t>
        </is>
      </c>
      <c r="D7412" s="3" t="inlineStr">
        <is>
          <t>2753/001</t>
        </is>
      </c>
      <c r="E7412" s="3" t="inlineStr">
        <is>
          <t>Interest Received - Deposit Grey Heron</t>
        </is>
      </c>
      <c r="F7412" s="3" t="n">
        <v>0</v>
      </c>
      <c r="G7412" s="3" t="n">
        <v>-14626.61</v>
      </c>
    </row>
    <row r="7413">
      <c r="A7413" s="3" t="inlineStr">
        <is>
          <t>Opportunity Global Investment (PTY) LTD</t>
        </is>
      </c>
      <c r="B7413" s="4" t="n">
        <v>44592</v>
      </c>
      <c r="C7413" s="3" t="inlineStr">
        <is>
          <t>Revenue</t>
        </is>
      </c>
      <c r="D7413" s="3" t="inlineStr">
        <is>
          <t>2754/000</t>
        </is>
      </c>
      <c r="E7413" s="3" t="inlineStr">
        <is>
          <t>Interest Received - SARS</t>
        </is>
      </c>
      <c r="F7413" s="3" t="n">
        <v>0</v>
      </c>
      <c r="G7413" s="3" t="n">
        <v>-38.78</v>
      </c>
    </row>
    <row r="7414">
      <c r="A7414" s="3" t="inlineStr">
        <is>
          <t>Endulini (Pty) Ltd</t>
        </is>
      </c>
      <c r="B7414" s="4" t="n">
        <v>44592</v>
      </c>
      <c r="C7414" s="3" t="inlineStr">
        <is>
          <t>Revenue</t>
        </is>
      </c>
      <c r="D7414" s="3" t="inlineStr">
        <is>
          <t>2755/001</t>
        </is>
      </c>
      <c r="E7414" s="3" t="inlineStr">
        <is>
          <t>Interest Received - Momentum</t>
        </is>
      </c>
      <c r="F7414" s="3" t="n">
        <v>-59388.92</v>
      </c>
      <c r="G7414" s="3" t="n">
        <v>-76375.8</v>
      </c>
    </row>
    <row r="7415">
      <c r="A7415" s="3" t="inlineStr">
        <is>
          <t>Quinate Consulting (Pty) Ltd</t>
        </is>
      </c>
      <c r="B7415" s="4" t="n">
        <v>44592</v>
      </c>
      <c r="C7415" s="3" t="inlineStr">
        <is>
          <t>Revenue</t>
        </is>
      </c>
      <c r="D7415" s="3" t="inlineStr">
        <is>
          <t>2910/001</t>
        </is>
      </c>
      <c r="E7415" s="3" t="inlineStr">
        <is>
          <t>Insurance Claims - Old Mutual</t>
        </is>
      </c>
      <c r="F7415" s="3" t="n">
        <v>0</v>
      </c>
      <c r="G7415" s="3" t="n">
        <v>-875</v>
      </c>
    </row>
    <row r="7416">
      <c r="A7416" s="3" t="inlineStr">
        <is>
          <t>Opportunity Global Investment (PTY) LTD</t>
        </is>
      </c>
      <c r="B7416" s="4" t="n">
        <v>44592</v>
      </c>
      <c r="C7416" s="3" t="inlineStr">
        <is>
          <t>Expenses</t>
        </is>
      </c>
      <c r="D7416" s="3" t="inlineStr">
        <is>
          <t>3000/110</t>
        </is>
      </c>
      <c r="E7416" s="3" t="inlineStr">
        <is>
          <t>Accounting Fees - Payroll</t>
        </is>
      </c>
      <c r="F7416" s="3" t="n">
        <v>0</v>
      </c>
      <c r="G7416" s="3" t="n">
        <v>3625</v>
      </c>
    </row>
    <row r="7417">
      <c r="A7417" s="3" t="inlineStr">
        <is>
          <t>Opportunity Global Investment (PTY) LTD</t>
        </is>
      </c>
      <c r="B7417" s="4" t="n">
        <v>44592</v>
      </c>
      <c r="C7417" s="3" t="inlineStr">
        <is>
          <t>Expenses</t>
        </is>
      </c>
      <c r="D7417" s="3" t="inlineStr">
        <is>
          <t>3000/111</t>
        </is>
      </c>
      <c r="E7417" s="3" t="inlineStr">
        <is>
          <t>Accounting Fees - Tax Department</t>
        </is>
      </c>
      <c r="F7417" s="3" t="n">
        <v>0</v>
      </c>
      <c r="G7417" s="3" t="n">
        <v>1300</v>
      </c>
    </row>
    <row r="7418">
      <c r="A7418" s="3" t="inlineStr">
        <is>
          <t>Opportunity Global Investment (PTY) LTD</t>
        </is>
      </c>
      <c r="B7418" s="4" t="n">
        <v>44592</v>
      </c>
      <c r="C7418" s="3" t="inlineStr">
        <is>
          <t>Expenses</t>
        </is>
      </c>
      <c r="D7418" s="3" t="inlineStr">
        <is>
          <t>3000/150</t>
        </is>
      </c>
      <c r="E7418" s="3" t="inlineStr">
        <is>
          <t>Accounting Fees - Audit</t>
        </is>
      </c>
      <c r="F7418" s="3" t="n">
        <v>0</v>
      </c>
      <c r="G7418" s="3" t="n">
        <v>10950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Expenses</t>
        </is>
      </c>
      <c r="D7419" s="3" t="inlineStr">
        <is>
          <t>3000/200</t>
        </is>
      </c>
      <c r="E7419" s="3" t="inlineStr">
        <is>
          <t>Accounting Fees - General</t>
        </is>
      </c>
      <c r="F7419" s="3" t="n">
        <v>0</v>
      </c>
      <c r="G7419" s="3" t="n">
        <v>6442.83</v>
      </c>
    </row>
    <row r="7420">
      <c r="A7420" s="3" t="inlineStr">
        <is>
          <t>Noble Shield (Pty) Ltd ta Go Letting</t>
        </is>
      </c>
      <c r="B7420" s="4" t="n">
        <v>44592</v>
      </c>
      <c r="C7420" s="3" t="inlineStr">
        <is>
          <t>Expenses</t>
        </is>
      </c>
      <c r="D7420" s="3" t="inlineStr">
        <is>
          <t>3000/300</t>
        </is>
      </c>
      <c r="E7420" s="3" t="inlineStr">
        <is>
          <t>Accounting Fees - Audit</t>
        </is>
      </c>
      <c r="F7420" s="3" t="n">
        <v>25967</v>
      </c>
      <c r="G7420" s="3" t="n">
        <v>25967</v>
      </c>
    </row>
    <row r="7421">
      <c r="A7421" s="3" t="inlineStr">
        <is>
          <t>Trademark Holdings (Pty) Ltd</t>
        </is>
      </c>
      <c r="B7421" s="4" t="n">
        <v>44592</v>
      </c>
      <c r="C7421" s="3" t="inlineStr">
        <is>
          <t>Expenses</t>
        </is>
      </c>
      <c r="D7421" s="3" t="inlineStr">
        <is>
          <t>3000/300</t>
        </is>
      </c>
      <c r="E7421" s="3" t="inlineStr">
        <is>
          <t>Accounting Fees - Audit</t>
        </is>
      </c>
      <c r="F7421" s="3" t="n">
        <v>16790</v>
      </c>
      <c r="G7421" s="3" t="n">
        <v>16790</v>
      </c>
    </row>
    <row r="7422">
      <c r="A7422" s="3" t="inlineStr">
        <is>
          <t>Noble Shield (Pty) Ltd ta Go Letting</t>
        </is>
      </c>
      <c r="B7422" s="4" t="n">
        <v>44592</v>
      </c>
      <c r="C7422" s="3" t="inlineStr">
        <is>
          <t>Expenses</t>
        </is>
      </c>
      <c r="D7422" s="3" t="inlineStr">
        <is>
          <t>3000/400</t>
        </is>
      </c>
      <c r="E7422" s="3" t="inlineStr">
        <is>
          <t>Accounting Fees - CipC</t>
        </is>
      </c>
      <c r="F7422" s="3" t="n">
        <v>0</v>
      </c>
      <c r="G7422" s="3" t="n">
        <v>100</v>
      </c>
    </row>
    <row r="7423">
      <c r="A7423" s="3" t="inlineStr">
        <is>
          <t>Opportunity Management Holdings (PTY) LTD</t>
        </is>
      </c>
      <c r="B7423" s="4" t="n">
        <v>44592</v>
      </c>
      <c r="C7423" s="3" t="inlineStr">
        <is>
          <t>Expenses</t>
        </is>
      </c>
      <c r="D7423" s="3" t="inlineStr">
        <is>
          <t>3001/000</t>
        </is>
      </c>
      <c r="E7423" s="3" t="inlineStr">
        <is>
          <t>Accounting Fees - Payroll</t>
        </is>
      </c>
      <c r="F7423" s="3" t="n">
        <v>577.5</v>
      </c>
      <c r="G7423" s="3" t="n">
        <v>577.5</v>
      </c>
    </row>
    <row r="7424">
      <c r="A7424" s="3" t="inlineStr">
        <is>
          <t>Quinate Consulting (Pty) Ltd</t>
        </is>
      </c>
      <c r="B7424" s="4" t="n">
        <v>44592</v>
      </c>
      <c r="C7424" s="3" t="inlineStr">
        <is>
          <t>Expenses</t>
        </is>
      </c>
      <c r="D7424" s="3" t="inlineStr">
        <is>
          <t>3001/000</t>
        </is>
      </c>
      <c r="E7424" s="3" t="inlineStr">
        <is>
          <t>Accounting fees - Other</t>
        </is>
      </c>
      <c r="F7424" s="3" t="n">
        <v>0</v>
      </c>
      <c r="G7424" s="3" t="n">
        <v>2215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Expenses</t>
        </is>
      </c>
      <c r="D7425" s="3" t="inlineStr">
        <is>
          <t>3002/000</t>
        </is>
      </c>
      <c r="E7425" s="3" t="inlineStr">
        <is>
          <t>Accounting Fees - Tax Dept.</t>
        </is>
      </c>
      <c r="F7425" s="3" t="n">
        <v>0</v>
      </c>
      <c r="G7425" s="3" t="n">
        <v>1397.5</v>
      </c>
    </row>
    <row r="7426">
      <c r="A7426" s="3" t="inlineStr">
        <is>
          <t>Quinate Consulting (Pty) Ltd</t>
        </is>
      </c>
      <c r="B7426" s="4" t="n">
        <v>44592</v>
      </c>
      <c r="C7426" s="3" t="inlineStr">
        <is>
          <t>Expenses</t>
        </is>
      </c>
      <c r="D7426" s="3" t="inlineStr">
        <is>
          <t>3003/000</t>
        </is>
      </c>
      <c r="E7426" s="3" t="inlineStr">
        <is>
          <t>Accounting fees - Warwick</t>
        </is>
      </c>
      <c r="F7426" s="3" t="n">
        <v>0</v>
      </c>
      <c r="G7426" s="3" t="n">
        <v>54000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Expenses</t>
        </is>
      </c>
      <c r="D7427" s="3" t="inlineStr">
        <is>
          <t>3004/000</t>
        </is>
      </c>
      <c r="E7427" s="3" t="inlineStr">
        <is>
          <t>Accounting fees - J Theart</t>
        </is>
      </c>
      <c r="F7427" s="3" t="n">
        <v>0</v>
      </c>
      <c r="G7427" s="3" t="n">
        <v>45000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Expenses</t>
        </is>
      </c>
      <c r="D7428" s="3" t="inlineStr">
        <is>
          <t>3004/000</t>
        </is>
      </c>
      <c r="E7428" s="3" t="inlineStr">
        <is>
          <t>Accounting fees - Janine Theart</t>
        </is>
      </c>
      <c r="F7428" s="3" t="n">
        <v>16250</v>
      </c>
      <c r="G7428" s="3" t="n">
        <v>65000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Expenses</t>
        </is>
      </c>
      <c r="D7429" s="3" t="inlineStr">
        <is>
          <t>3005/000</t>
        </is>
      </c>
      <c r="E7429" s="3" t="inlineStr">
        <is>
          <t>Accounting fees - Audit</t>
        </is>
      </c>
      <c r="F7429" s="3" t="n">
        <v>0</v>
      </c>
      <c r="G7429" s="3" t="n">
        <v>41000</v>
      </c>
    </row>
    <row r="7430">
      <c r="A7430" s="3" t="inlineStr">
        <is>
          <t>Opportunity Management Holdings (PTY) LTD</t>
        </is>
      </c>
      <c r="B7430" s="4" t="n">
        <v>44592</v>
      </c>
      <c r="C7430" s="3" t="inlineStr">
        <is>
          <t>Expenses</t>
        </is>
      </c>
      <c r="D7430" s="3" t="inlineStr">
        <is>
          <t>3005/000</t>
        </is>
      </c>
      <c r="E7430" s="3" t="inlineStr">
        <is>
          <t>Accounting fees - Deric Dudley</t>
        </is>
      </c>
      <c r="F7430" s="3" t="n">
        <v>44000</v>
      </c>
      <c r="G7430" s="3" t="n">
        <v>176000</v>
      </c>
    </row>
    <row r="7431">
      <c r="A7431" s="3" t="inlineStr">
        <is>
          <t>Opportunity Management Holdings (PTY) LTD</t>
        </is>
      </c>
      <c r="B7431" s="4" t="n">
        <v>44592</v>
      </c>
      <c r="C7431" s="3" t="inlineStr">
        <is>
          <t>Expenses</t>
        </is>
      </c>
      <c r="D7431" s="3" t="inlineStr">
        <is>
          <t>3006/000</t>
        </is>
      </c>
      <c r="E7431" s="3" t="inlineStr">
        <is>
          <t>Accounting fees - CIPC</t>
        </is>
      </c>
      <c r="F7431" s="3" t="n">
        <v>0</v>
      </c>
      <c r="G7431" s="3" t="n">
        <v>350</v>
      </c>
    </row>
    <row r="7432">
      <c r="A7432" s="3" t="inlineStr">
        <is>
          <t>Opportunity Management Holdings (PTY) LTD</t>
        </is>
      </c>
      <c r="B7432" s="4" t="n">
        <v>44592</v>
      </c>
      <c r="C7432" s="3" t="inlineStr">
        <is>
          <t>Expenses</t>
        </is>
      </c>
      <c r="D7432" s="3" t="inlineStr">
        <is>
          <t>3007/000</t>
        </is>
      </c>
      <c r="E7432" s="3" t="inlineStr">
        <is>
          <t>Accounting fees - Warwick</t>
        </is>
      </c>
      <c r="F7432" s="3" t="n">
        <v>34500</v>
      </c>
      <c r="G7432" s="3" t="n">
        <v>138000</v>
      </c>
    </row>
    <row r="7433">
      <c r="A7433" s="3" t="inlineStr">
        <is>
          <t>Noble Shield (Pty) Ltd ta Go Letting</t>
        </is>
      </c>
      <c r="B7433" s="4" t="n">
        <v>44592</v>
      </c>
      <c r="C7433" s="3" t="inlineStr">
        <is>
          <t>Expenses</t>
        </is>
      </c>
      <c r="D7433" s="3" t="inlineStr">
        <is>
          <t>3050/000</t>
        </is>
      </c>
      <c r="E7433" s="3" t="inlineStr">
        <is>
          <t>Advertising _AND_ Promotions</t>
        </is>
      </c>
      <c r="F7433" s="3" t="n">
        <v>0</v>
      </c>
      <c r="G7433" s="3" t="n">
        <v>3862.5</v>
      </c>
    </row>
    <row r="7434">
      <c r="A7434" s="3" t="inlineStr">
        <is>
          <t>Opportunity Global Investment (PTY) LTD</t>
        </is>
      </c>
      <c r="B7434" s="4" t="n">
        <v>44592</v>
      </c>
      <c r="C7434" s="3" t="inlineStr">
        <is>
          <t>Expenses</t>
        </is>
      </c>
      <c r="D7434" s="3" t="inlineStr">
        <is>
          <t>3050/000</t>
        </is>
      </c>
      <c r="E7434" s="3" t="inlineStr">
        <is>
          <t>Advertising and Promotions</t>
        </is>
      </c>
      <c r="F7434" s="3" t="n">
        <v>84332.5</v>
      </c>
      <c r="G7434" s="3" t="n">
        <v>963044.0600000001</v>
      </c>
    </row>
    <row r="7435">
      <c r="A7435" s="3" t="inlineStr">
        <is>
          <t>Opportunity Global Sales (PTY) LTD</t>
        </is>
      </c>
      <c r="B7435" s="4" t="n">
        <v>44592</v>
      </c>
      <c r="C7435" s="3" t="inlineStr">
        <is>
          <t>Expenses</t>
        </is>
      </c>
      <c r="D7435" s="3" t="inlineStr">
        <is>
          <t>3050/000</t>
        </is>
      </c>
      <c r="E7435" s="3" t="inlineStr">
        <is>
          <t>Advertising and Promotions</t>
        </is>
      </c>
      <c r="F7435" s="3" t="n">
        <v>0</v>
      </c>
      <c r="G7435" s="3" t="n">
        <v>9877</v>
      </c>
    </row>
    <row r="7436">
      <c r="A7436" s="3" t="inlineStr">
        <is>
          <t>Endulini (Pty) Ltd</t>
        </is>
      </c>
      <c r="B7436" s="4" t="n">
        <v>44592</v>
      </c>
      <c r="C7436" s="3" t="inlineStr">
        <is>
          <t>Expenses</t>
        </is>
      </c>
      <c r="D7436" s="3" t="inlineStr">
        <is>
          <t>3050/001</t>
        </is>
      </c>
      <c r="E7436" s="3" t="inlineStr">
        <is>
          <t>Advertising _AND_ Promotions - Media Agenda</t>
        </is>
      </c>
      <c r="F7436" s="3" t="n">
        <v>0</v>
      </c>
      <c r="G7436" s="3" t="n">
        <v>11707.5</v>
      </c>
    </row>
    <row r="7437">
      <c r="A7437" s="3" t="inlineStr">
        <is>
          <t>Endulini (Pty) Ltd</t>
        </is>
      </c>
      <c r="B7437" s="4" t="n">
        <v>44592</v>
      </c>
      <c r="C7437" s="3" t="inlineStr">
        <is>
          <t>Expenses</t>
        </is>
      </c>
      <c r="D7437" s="3" t="inlineStr">
        <is>
          <t>3050/002</t>
        </is>
      </c>
      <c r="E7437" s="3" t="inlineStr">
        <is>
          <t>Advertising - Other</t>
        </is>
      </c>
      <c r="F7437" s="3" t="n">
        <v>0</v>
      </c>
      <c r="G7437" s="3" t="n">
        <v>37478.8</v>
      </c>
    </row>
    <row r="7438">
      <c r="A7438" s="3" t="inlineStr">
        <is>
          <t>Noble Shield (Pty) Ltd ta Go Letting</t>
        </is>
      </c>
      <c r="B7438" s="4" t="n">
        <v>44592</v>
      </c>
      <c r="C7438" s="3" t="inlineStr">
        <is>
          <t>Expenses</t>
        </is>
      </c>
      <c r="D7438" s="3" t="inlineStr">
        <is>
          <t>3050/050</t>
        </is>
      </c>
      <c r="E7438" s="3" t="inlineStr">
        <is>
          <t>Advertising - Prop 24</t>
        </is>
      </c>
      <c r="F7438" s="3" t="n">
        <v>2017.1</v>
      </c>
      <c r="G7438" s="3" t="n">
        <v>11253.9</v>
      </c>
    </row>
    <row r="7439">
      <c r="A7439" s="3" t="inlineStr">
        <is>
          <t>Trademark Holdings (Pty) Ltd</t>
        </is>
      </c>
      <c r="B7439" s="4" t="n">
        <v>44592</v>
      </c>
      <c r="C7439" s="3" t="inlineStr">
        <is>
          <t>Expenses</t>
        </is>
      </c>
      <c r="D7439" s="3" t="inlineStr">
        <is>
          <t>3050/060</t>
        </is>
      </c>
      <c r="E7439" s="3" t="inlineStr">
        <is>
          <t>Advertising - Other</t>
        </is>
      </c>
      <c r="F7439" s="3" t="n">
        <v>0</v>
      </c>
      <c r="G7439" s="3" t="n">
        <v>7595.75</v>
      </c>
    </row>
    <row r="7440">
      <c r="A7440" s="3" t="inlineStr">
        <is>
          <t>Noble Shield (Pty) Ltd ta Go Letting</t>
        </is>
      </c>
      <c r="B7440" s="4" t="n">
        <v>44592</v>
      </c>
      <c r="C7440" s="3" t="inlineStr">
        <is>
          <t>Expenses</t>
        </is>
      </c>
      <c r="D7440" s="3" t="inlineStr">
        <is>
          <t>3050/070</t>
        </is>
      </c>
      <c r="E7440" s="3" t="inlineStr">
        <is>
          <t>Advertising - Facebook</t>
        </is>
      </c>
      <c r="F7440" s="3" t="n">
        <v>0</v>
      </c>
      <c r="G7440" s="3" t="n">
        <v>3317.35</v>
      </c>
    </row>
    <row r="7441">
      <c r="A7441" s="3" t="inlineStr">
        <is>
          <t>Opportunity Global Sales (PTY) LTD</t>
        </is>
      </c>
      <c r="B7441" s="4" t="n">
        <v>44592</v>
      </c>
      <c r="C7441" s="3" t="inlineStr">
        <is>
          <t>Expenses</t>
        </is>
      </c>
      <c r="D7441" s="3" t="inlineStr">
        <is>
          <t>3050/100</t>
        </is>
      </c>
      <c r="E7441" s="3" t="inlineStr">
        <is>
          <t>Advertising - Facebook</t>
        </is>
      </c>
      <c r="F7441" s="3" t="n">
        <v>1703.6</v>
      </c>
      <c r="G7441" s="3" t="n">
        <v>14157.53</v>
      </c>
    </row>
    <row r="7442">
      <c r="A7442" s="3" t="inlineStr">
        <is>
          <t>Opportunity Global Sales (PTY) LTD</t>
        </is>
      </c>
      <c r="B7442" s="4" t="n">
        <v>44592</v>
      </c>
      <c r="C7442" s="3" t="inlineStr">
        <is>
          <t>Expenses</t>
        </is>
      </c>
      <c r="D7442" s="3" t="inlineStr">
        <is>
          <t>3050/140</t>
        </is>
      </c>
      <c r="E7442" s="3" t="inlineStr">
        <is>
          <t>Advertising - Media Agenda</t>
        </is>
      </c>
      <c r="F7442" s="3" t="n">
        <v>0</v>
      </c>
      <c r="G7442" s="3" t="n">
        <v>1142.5</v>
      </c>
    </row>
    <row r="7443">
      <c r="A7443" s="3" t="inlineStr">
        <is>
          <t>Opportunity Global Sales (PTY) LTD</t>
        </is>
      </c>
      <c r="B7443" s="4" t="n">
        <v>44592</v>
      </c>
      <c r="C7443" s="3" t="inlineStr">
        <is>
          <t>Expenses</t>
        </is>
      </c>
      <c r="D7443" s="3" t="inlineStr">
        <is>
          <t>3050/250</t>
        </is>
      </c>
      <c r="E7443" s="3" t="inlineStr">
        <is>
          <t>Advertising - General</t>
        </is>
      </c>
      <c r="F7443" s="3" t="n">
        <v>0</v>
      </c>
      <c r="G7443" s="3" t="n">
        <v>17910.63</v>
      </c>
    </row>
    <row r="7444">
      <c r="A7444" s="3" t="inlineStr">
        <is>
          <t>Opportunity Global Sales (PTY) LTD</t>
        </is>
      </c>
      <c r="B7444" s="4" t="n">
        <v>44592</v>
      </c>
      <c r="C7444" s="3" t="inlineStr">
        <is>
          <t>Expenses</t>
        </is>
      </c>
      <c r="D7444" s="3" t="inlineStr">
        <is>
          <t>3050/300</t>
        </is>
      </c>
      <c r="E7444" s="3" t="inlineStr">
        <is>
          <t>Repairs and Maintenance - Endulini Sales Office</t>
        </is>
      </c>
      <c r="F7444" s="3" t="n">
        <v>160.87</v>
      </c>
      <c r="G7444" s="3" t="n">
        <v>952.05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Expenses</t>
        </is>
      </c>
      <c r="D7445" s="3" t="inlineStr">
        <is>
          <t>3050/400</t>
        </is>
      </c>
      <c r="E7445" s="3" t="inlineStr">
        <is>
          <t>Advertising - Prop24</t>
        </is>
      </c>
      <c r="F7445" s="3" t="n">
        <v>14814</v>
      </c>
      <c r="G7445" s="3" t="n">
        <v>145719</v>
      </c>
    </row>
    <row r="7446">
      <c r="A7446" s="3" t="inlineStr">
        <is>
          <t>Opportunity Global Sales (PTY) LTD</t>
        </is>
      </c>
      <c r="B7446" s="4" t="n">
        <v>44592</v>
      </c>
      <c r="C7446" s="3" t="inlineStr">
        <is>
          <t>Expenses</t>
        </is>
      </c>
      <c r="D7446" s="3" t="inlineStr">
        <is>
          <t>3050/400</t>
        </is>
      </c>
      <c r="E7446" s="3" t="inlineStr">
        <is>
          <t>Repairs &amp; Maintenance Heron sales office</t>
        </is>
      </c>
      <c r="F7446" s="3" t="n">
        <v>0</v>
      </c>
      <c r="G7446" s="3" t="n">
        <v>1330.45</v>
      </c>
    </row>
    <row r="7447">
      <c r="A7447" s="3" t="inlineStr">
        <is>
          <t>Quinate Consulting (Pty) Ltd</t>
        </is>
      </c>
      <c r="B7447" s="4" t="n">
        <v>44592</v>
      </c>
      <c r="C7447" s="3" t="inlineStr">
        <is>
          <t>Expenses</t>
        </is>
      </c>
      <c r="D7447" s="3" t="inlineStr">
        <is>
          <t>3050/450</t>
        </is>
      </c>
      <c r="E7447" s="3" t="inlineStr">
        <is>
          <t>Advertising - Facebook</t>
        </is>
      </c>
      <c r="F7447" s="3" t="n">
        <v>0</v>
      </c>
      <c r="G7447" s="3" t="n">
        <v>55599.75</v>
      </c>
    </row>
    <row r="7448">
      <c r="A7448" s="3" t="inlineStr">
        <is>
          <t>Quinate Consulting (Pty) Ltd</t>
        </is>
      </c>
      <c r="B7448" s="4" t="n">
        <v>44592</v>
      </c>
      <c r="C7448" s="3" t="inlineStr">
        <is>
          <t>Expenses</t>
        </is>
      </c>
      <c r="D7448" s="3" t="inlineStr">
        <is>
          <t>3050/500</t>
        </is>
      </c>
      <c r="E7448" s="3" t="inlineStr">
        <is>
          <t>Advertising _AND_ Promotions - other South W</t>
        </is>
      </c>
      <c r="F7448" s="3" t="n">
        <v>0</v>
      </c>
      <c r="G7448" s="3" t="n">
        <v>9061.6</v>
      </c>
    </row>
    <row r="7449">
      <c r="A7449" s="3" t="inlineStr">
        <is>
          <t>Quinate Consulting (Pty) Ltd</t>
        </is>
      </c>
      <c r="B7449" s="4" t="n">
        <v>44592</v>
      </c>
      <c r="C7449" s="3" t="inlineStr">
        <is>
          <t>Expenses</t>
        </is>
      </c>
      <c r="D7449" s="3" t="inlineStr">
        <is>
          <t>3050/560</t>
        </is>
      </c>
      <c r="E7449" s="3" t="inlineStr">
        <is>
          <t>Advertising - SwiftShutter</t>
        </is>
      </c>
      <c r="F7449" s="3" t="n">
        <v>0</v>
      </c>
      <c r="G7449" s="3" t="n">
        <v>13184.73</v>
      </c>
    </row>
    <row r="7450">
      <c r="A7450" s="3" t="inlineStr">
        <is>
          <t>Quinate Consulting (Pty) Ltd</t>
        </is>
      </c>
      <c r="B7450" s="4" t="n">
        <v>44592</v>
      </c>
      <c r="C7450" s="3" t="inlineStr">
        <is>
          <t>Expenses</t>
        </is>
      </c>
      <c r="D7450" s="3" t="inlineStr">
        <is>
          <t>3050/600</t>
        </is>
      </c>
      <c r="E7450" s="3" t="inlineStr">
        <is>
          <t>Advertising _AND_ Promotions - Other</t>
        </is>
      </c>
      <c r="F7450" s="3" t="n">
        <v>0</v>
      </c>
      <c r="G7450" s="3" t="n">
        <v>2139.25</v>
      </c>
    </row>
    <row r="7451">
      <c r="A7451" s="3" t="inlineStr">
        <is>
          <t>Quinate Consulting (Pty) Ltd</t>
        </is>
      </c>
      <c r="B7451" s="4" t="n">
        <v>44592</v>
      </c>
      <c r="C7451" s="3" t="inlineStr">
        <is>
          <t>Expenses</t>
        </is>
      </c>
      <c r="D7451" s="3" t="inlineStr">
        <is>
          <t>3050/650</t>
        </is>
      </c>
      <c r="E7451" s="3" t="inlineStr">
        <is>
          <t>Advertising _AND_ Promotions - Google</t>
        </is>
      </c>
      <c r="F7451" s="3" t="n">
        <v>148.22</v>
      </c>
      <c r="G7451" s="3" t="n">
        <v>478.25</v>
      </c>
    </row>
    <row r="7452">
      <c r="A7452" s="3" t="inlineStr">
        <is>
          <t>Opportunity Global Investment (PTY) LTD</t>
        </is>
      </c>
      <c r="B7452" s="4" t="n">
        <v>44592</v>
      </c>
      <c r="C7452" s="3" t="inlineStr">
        <is>
          <t>Expenses</t>
        </is>
      </c>
      <c r="D7452" s="3" t="inlineStr">
        <is>
          <t>3051/000</t>
        </is>
      </c>
      <c r="E7452" s="3" t="inlineStr">
        <is>
          <t>Advertising - Facebook</t>
        </is>
      </c>
      <c r="F7452" s="3" t="n">
        <v>3612.46</v>
      </c>
      <c r="G7452" s="3" t="n">
        <v>106293.53</v>
      </c>
    </row>
    <row r="7453">
      <c r="A7453" s="3" t="inlineStr">
        <is>
          <t>Opportunity Global Investment (PTY) LTD</t>
        </is>
      </c>
      <c r="B7453" s="4" t="n">
        <v>44592</v>
      </c>
      <c r="C7453" s="3" t="inlineStr">
        <is>
          <t>Expenses</t>
        </is>
      </c>
      <c r="D7453" s="3" t="inlineStr">
        <is>
          <t>3053/000</t>
        </is>
      </c>
      <c r="E7453" s="3" t="inlineStr">
        <is>
          <t>Advertising - Google Ads</t>
        </is>
      </c>
      <c r="F7453" s="3" t="n">
        <v>652.52</v>
      </c>
      <c r="G7453" s="3" t="n">
        <v>4593.97</v>
      </c>
    </row>
    <row r="7454">
      <c r="A7454" s="3" t="inlineStr">
        <is>
          <t>Opportunity Global Investment (PTY) LTD</t>
        </is>
      </c>
      <c r="B7454" s="4" t="n">
        <v>44592</v>
      </c>
      <c r="C7454" s="3" t="inlineStr">
        <is>
          <t>Expenses</t>
        </is>
      </c>
      <c r="D7454" s="3" t="inlineStr">
        <is>
          <t>3061/001</t>
        </is>
      </c>
      <c r="E7454" s="3" t="inlineStr">
        <is>
          <t>Admin cost - Payprop</t>
        </is>
      </c>
      <c r="F7454" s="3" t="n">
        <v>0</v>
      </c>
      <c r="G7454" s="3" t="n">
        <v>1565.22</v>
      </c>
    </row>
    <row r="7455">
      <c r="A7455" s="3" t="inlineStr">
        <is>
          <t>Endulini (Pty) Ltd</t>
        </is>
      </c>
      <c r="B7455" s="4" t="n">
        <v>44592</v>
      </c>
      <c r="C7455" s="3" t="inlineStr">
        <is>
          <t>Expenses</t>
        </is>
      </c>
      <c r="D7455" s="3" t="inlineStr">
        <is>
          <t>3200/000</t>
        </is>
      </c>
      <c r="E7455" s="3" t="inlineStr">
        <is>
          <t>Bank Charges</t>
        </is>
      </c>
      <c r="F7455" s="3" t="n">
        <v>360.07</v>
      </c>
      <c r="G7455" s="3" t="n">
        <v>2071.75</v>
      </c>
    </row>
    <row r="7456">
      <c r="A7456" s="3" t="inlineStr">
        <is>
          <t>Noble Shield (Pty) Ltd ta Go Letting</t>
        </is>
      </c>
      <c r="B7456" s="4" t="n">
        <v>44592</v>
      </c>
      <c r="C7456" s="3" t="inlineStr">
        <is>
          <t>Expenses</t>
        </is>
      </c>
      <c r="D7456" s="3" t="inlineStr">
        <is>
          <t>3200/000</t>
        </is>
      </c>
      <c r="E7456" s="3" t="inlineStr">
        <is>
          <t>Bank Charges</t>
        </is>
      </c>
      <c r="F7456" s="3" t="n">
        <v>1098.72</v>
      </c>
      <c r="G7456" s="3" t="n">
        <v>5335.58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Expenses</t>
        </is>
      </c>
      <c r="D7457" s="3" t="inlineStr">
        <is>
          <t>3200/000</t>
        </is>
      </c>
      <c r="E7457" s="3" t="inlineStr">
        <is>
          <t>Bank Charges</t>
        </is>
      </c>
      <c r="F7457" s="3" t="n">
        <v>1105.84</v>
      </c>
      <c r="G7457" s="3" t="n">
        <v>8377.200000000001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Expenses</t>
        </is>
      </c>
      <c r="D7458" s="3" t="inlineStr">
        <is>
          <t>3200/000</t>
        </is>
      </c>
      <c r="E7458" s="3" t="inlineStr">
        <is>
          <t>Bank Charges</t>
        </is>
      </c>
      <c r="F7458" s="3" t="n">
        <v>708.33</v>
      </c>
      <c r="G7458" s="3" t="n">
        <v>5763.25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Expenses</t>
        </is>
      </c>
      <c r="D7459" s="3" t="inlineStr">
        <is>
          <t>3200/000</t>
        </is>
      </c>
      <c r="E7459" s="3" t="inlineStr">
        <is>
          <t>Bank Charges</t>
        </is>
      </c>
      <c r="F7459" s="3" t="n">
        <v>966.4299999999999</v>
      </c>
      <c r="G7459" s="3" t="n">
        <v>4927.29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Expenses</t>
        </is>
      </c>
      <c r="D7460" s="3" t="inlineStr">
        <is>
          <t>3200/000</t>
        </is>
      </c>
      <c r="E7460" s="3" t="inlineStr">
        <is>
          <t>Bank Charges</t>
        </is>
      </c>
      <c r="F7460" s="3" t="n">
        <v>834.33</v>
      </c>
      <c r="G7460" s="3" t="n">
        <v>16128.21</v>
      </c>
    </row>
    <row r="7461">
      <c r="A7461" s="3" t="inlineStr">
        <is>
          <t>Trademark Holdings (Pty) Ltd</t>
        </is>
      </c>
      <c r="B7461" s="4" t="n">
        <v>44592</v>
      </c>
      <c r="C7461" s="3" t="inlineStr">
        <is>
          <t>Expenses</t>
        </is>
      </c>
      <c r="D7461" s="3" t="inlineStr">
        <is>
          <t>3200/000</t>
        </is>
      </c>
      <c r="E7461" s="3" t="inlineStr">
        <is>
          <t>Bank Charges</t>
        </is>
      </c>
      <c r="F7461" s="3" t="n">
        <v>598.13</v>
      </c>
      <c r="G7461" s="3" t="n">
        <v>3186.13</v>
      </c>
    </row>
    <row r="7462">
      <c r="A7462" s="3" t="inlineStr">
        <is>
          <t>Quinate Consulting (Pty) Ltd</t>
        </is>
      </c>
      <c r="B7462" s="4" t="n">
        <v>44592</v>
      </c>
      <c r="C7462" s="3" t="inlineStr">
        <is>
          <t>Expenses</t>
        </is>
      </c>
      <c r="D7462" s="3" t="inlineStr">
        <is>
          <t>3220/000</t>
        </is>
      </c>
      <c r="E7462" s="3" t="inlineStr">
        <is>
          <t>Bank Charges - Bond Fees</t>
        </is>
      </c>
      <c r="F7462" s="3" t="n">
        <v>0</v>
      </c>
      <c r="G7462" s="3" t="n">
        <v>7521.21</v>
      </c>
    </row>
    <row r="7463">
      <c r="A7463" s="3" t="inlineStr">
        <is>
          <t>Noble Shield (Pty) Ltd ta Go Letting</t>
        </is>
      </c>
      <c r="B7463" s="4" t="n">
        <v>44592</v>
      </c>
      <c r="C7463" s="3" t="inlineStr">
        <is>
          <t>Expenses</t>
        </is>
      </c>
      <c r="D7463" s="3" t="inlineStr">
        <is>
          <t>3230/000</t>
        </is>
      </c>
      <c r="E7463" s="3" t="inlineStr">
        <is>
          <t>Cell Phone - NM</t>
        </is>
      </c>
      <c r="F7463" s="3" t="n">
        <v>2237.2</v>
      </c>
      <c r="G7463" s="3" t="n">
        <v>11340.37</v>
      </c>
    </row>
    <row r="7464">
      <c r="A7464" s="3" t="inlineStr">
        <is>
          <t>Noble Shield (Pty) Ltd ta Go Letting</t>
        </is>
      </c>
      <c r="B7464" s="4" t="n">
        <v>44592</v>
      </c>
      <c r="C7464" s="3" t="inlineStr">
        <is>
          <t>Expenses</t>
        </is>
      </c>
      <c r="D7464" s="3" t="inlineStr">
        <is>
          <t>3233/000</t>
        </is>
      </c>
      <c r="E7464" s="3" t="inlineStr">
        <is>
          <t>Cell Data - Other</t>
        </is>
      </c>
      <c r="F7464" s="3" t="n">
        <v>199</v>
      </c>
      <c r="G7464" s="3" t="n">
        <v>1194</v>
      </c>
    </row>
    <row r="7465">
      <c r="A7465" s="3" t="inlineStr">
        <is>
          <t>Noble Shield (Pty) Ltd ta Go Letting</t>
        </is>
      </c>
      <c r="B7465" s="4" t="n">
        <v>44592</v>
      </c>
      <c r="C7465" s="3" t="inlineStr">
        <is>
          <t>Expenses</t>
        </is>
      </c>
      <c r="D7465" s="3" t="inlineStr">
        <is>
          <t>3233/100</t>
        </is>
      </c>
      <c r="E7465" s="3" t="inlineStr">
        <is>
          <t>Cell Data - Sales office Wifi</t>
        </is>
      </c>
      <c r="F7465" s="3" t="n">
        <v>369</v>
      </c>
      <c r="G7465" s="3" t="n">
        <v>1575</v>
      </c>
    </row>
    <row r="7466">
      <c r="A7466" s="3" t="inlineStr">
        <is>
          <t>Noble Shield (Pty) Ltd ta Go Letting</t>
        </is>
      </c>
      <c r="B7466" s="4" t="n">
        <v>44592</v>
      </c>
      <c r="C7466" s="3" t="inlineStr">
        <is>
          <t>Expenses</t>
        </is>
      </c>
      <c r="D7466" s="3" t="inlineStr">
        <is>
          <t>3250/000</t>
        </is>
      </c>
      <c r="E7466" s="3" t="inlineStr">
        <is>
          <t>Cleaning</t>
        </is>
      </c>
      <c r="F7466" s="3" t="n">
        <v>0</v>
      </c>
      <c r="G7466" s="3" t="n">
        <v>294.92</v>
      </c>
    </row>
    <row r="7467">
      <c r="A7467" s="3" t="inlineStr">
        <is>
          <t>Opportunity Global Investment (PTY) LTD</t>
        </is>
      </c>
      <c r="B7467" s="4" t="n">
        <v>44592</v>
      </c>
      <c r="C7467" s="3" t="inlineStr">
        <is>
          <t>Expenses</t>
        </is>
      </c>
      <c r="D7467" s="3" t="inlineStr">
        <is>
          <t>3250/000</t>
        </is>
      </c>
      <c r="E7467" s="3" t="inlineStr">
        <is>
          <t>Cleaning</t>
        </is>
      </c>
      <c r="F7467" s="3" t="n">
        <v>2700</v>
      </c>
      <c r="G7467" s="3" t="n">
        <v>29600</v>
      </c>
    </row>
    <row r="7468">
      <c r="A7468" s="3" t="inlineStr">
        <is>
          <t>Quinate Consulting (Pty) Ltd</t>
        </is>
      </c>
      <c r="B7468" s="4" t="n">
        <v>44592</v>
      </c>
      <c r="C7468" s="3" t="inlineStr">
        <is>
          <t>Expenses</t>
        </is>
      </c>
      <c r="D7468" s="3" t="inlineStr">
        <is>
          <t>3250/000</t>
        </is>
      </c>
      <c r="E7468" s="3" t="inlineStr">
        <is>
          <t>Cleaning</t>
        </is>
      </c>
      <c r="F7468" s="3" t="n">
        <v>0</v>
      </c>
      <c r="G7468" s="3" t="n">
        <v>6700.98</v>
      </c>
    </row>
    <row r="7469">
      <c r="A7469" s="3" t="inlineStr">
        <is>
          <t>Trademark Holdings (Pty) Ltd</t>
        </is>
      </c>
      <c r="B7469" s="4" t="n">
        <v>44592</v>
      </c>
      <c r="C7469" s="3" t="inlineStr">
        <is>
          <t>Expenses</t>
        </is>
      </c>
      <c r="D7469" s="3" t="inlineStr">
        <is>
          <t>3250/000</t>
        </is>
      </c>
      <c r="E7469" s="3" t="inlineStr">
        <is>
          <t>Cleaning</t>
        </is>
      </c>
      <c r="F7469" s="3" t="n">
        <v>944</v>
      </c>
      <c r="G7469" s="3" t="n">
        <v>4248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Expenses</t>
        </is>
      </c>
      <c r="D7470" s="3" t="inlineStr">
        <is>
          <t>3300/000</t>
        </is>
      </c>
      <c r="E7470" s="3" t="inlineStr">
        <is>
          <t>Computer Expenses</t>
        </is>
      </c>
      <c r="F7470" s="3" t="n">
        <v>0</v>
      </c>
      <c r="G7470" s="3" t="n">
        <v>3027.5</v>
      </c>
    </row>
    <row r="7471">
      <c r="A7471" s="3" t="inlineStr">
        <is>
          <t>Opportunity Global Sales (PTY) LTD</t>
        </is>
      </c>
      <c r="B7471" s="4" t="n">
        <v>44592</v>
      </c>
      <c r="C7471" s="3" t="inlineStr">
        <is>
          <t>Expenses</t>
        </is>
      </c>
      <c r="D7471" s="3" t="inlineStr">
        <is>
          <t>3300/000</t>
        </is>
      </c>
      <c r="E7471" s="3" t="inlineStr">
        <is>
          <t>Computer Expenses</t>
        </is>
      </c>
      <c r="F7471" s="3" t="n">
        <v>0</v>
      </c>
      <c r="G7471" s="3" t="n">
        <v>757.83</v>
      </c>
    </row>
    <row r="7472">
      <c r="A7472" s="3" t="inlineStr">
        <is>
          <t>Quinate Consulting (Pty) Ltd</t>
        </is>
      </c>
      <c r="B7472" s="4" t="n">
        <v>44592</v>
      </c>
      <c r="C7472" s="3" t="inlineStr">
        <is>
          <t>Expenses</t>
        </is>
      </c>
      <c r="D7472" s="3" t="inlineStr">
        <is>
          <t>3300/000</t>
        </is>
      </c>
      <c r="E7472" s="3" t="inlineStr">
        <is>
          <t>Computer Expenses</t>
        </is>
      </c>
      <c r="F7472" s="3" t="n">
        <v>8074.58</v>
      </c>
      <c r="G7472" s="3" t="n">
        <v>43326.57</v>
      </c>
    </row>
    <row r="7473">
      <c r="A7473" s="3" t="inlineStr">
        <is>
          <t>Trademark Holdings (Pty) Ltd</t>
        </is>
      </c>
      <c r="B7473" s="4" t="n">
        <v>44592</v>
      </c>
      <c r="C7473" s="3" t="inlineStr">
        <is>
          <t>Expenses</t>
        </is>
      </c>
      <c r="D7473" s="3" t="inlineStr">
        <is>
          <t>3300/000</t>
        </is>
      </c>
      <c r="E7473" s="3" t="inlineStr">
        <is>
          <t>Computer Expenses</t>
        </is>
      </c>
      <c r="F7473" s="3" t="n">
        <v>7714.4</v>
      </c>
      <c r="G7473" s="3" t="n">
        <v>7714.4</v>
      </c>
    </row>
    <row r="7474">
      <c r="A7474" s="3" t="inlineStr">
        <is>
          <t>Noble Shield (Pty) Ltd ta Go Letting</t>
        </is>
      </c>
      <c r="B7474" s="4" t="n">
        <v>44592</v>
      </c>
      <c r="C7474" s="3" t="inlineStr">
        <is>
          <t>Expenses</t>
        </is>
      </c>
      <c r="D7474" s="3" t="inlineStr">
        <is>
          <t>3300/120</t>
        </is>
      </c>
      <c r="E7474" s="3" t="inlineStr">
        <is>
          <t>Computer IT - Software Propworx</t>
        </is>
      </c>
      <c r="F7474" s="3" t="n">
        <v>1926.25</v>
      </c>
      <c r="G7474" s="3" t="n">
        <v>7705</v>
      </c>
    </row>
    <row r="7475">
      <c r="A7475" s="3" t="inlineStr">
        <is>
          <t>Trademark Holdings (Pty) Ltd</t>
        </is>
      </c>
      <c r="B7475" s="4" t="n">
        <v>44592</v>
      </c>
      <c r="C7475" s="3" t="inlineStr">
        <is>
          <t>Expenses</t>
        </is>
      </c>
      <c r="D7475" s="3" t="inlineStr">
        <is>
          <t>3300/125</t>
        </is>
      </c>
      <c r="E7475" s="3" t="inlineStr">
        <is>
          <t>Computer IT - CT</t>
        </is>
      </c>
      <c r="F7475" s="3" t="n">
        <v>0</v>
      </c>
      <c r="G7475" s="3" t="n">
        <v>106.38</v>
      </c>
    </row>
    <row r="7476">
      <c r="A7476" s="3" t="inlineStr">
        <is>
          <t>Trademark Holdings (Pty) Ltd</t>
        </is>
      </c>
      <c r="B7476" s="4" t="n">
        <v>44592</v>
      </c>
      <c r="C7476" s="3" t="inlineStr">
        <is>
          <t>Expenses</t>
        </is>
      </c>
      <c r="D7476" s="3" t="inlineStr">
        <is>
          <t>3300/130</t>
        </is>
      </c>
      <c r="E7476" s="3" t="inlineStr">
        <is>
          <t>Computer IT - Internet/Hosting Fees</t>
        </is>
      </c>
      <c r="F7476" s="3" t="n">
        <v>3524.75</v>
      </c>
      <c r="G7476" s="3" t="n">
        <v>18141.25</v>
      </c>
    </row>
    <row r="7477">
      <c r="A7477" s="3" t="inlineStr">
        <is>
          <t>Trademark Holdings (Pty) Ltd</t>
        </is>
      </c>
      <c r="B7477" s="4" t="n">
        <v>44592</v>
      </c>
      <c r="C7477" s="3" t="inlineStr">
        <is>
          <t>Expenses</t>
        </is>
      </c>
      <c r="D7477" s="3" t="inlineStr">
        <is>
          <t>3300/145</t>
        </is>
      </c>
      <c r="E7477" s="3" t="inlineStr">
        <is>
          <t>Computer IT - Cloud Solve</t>
        </is>
      </c>
      <c r="F7477" s="3" t="n">
        <v>3990</v>
      </c>
      <c r="G7477" s="3" t="n">
        <v>18390</v>
      </c>
    </row>
    <row r="7478">
      <c r="A7478" s="3" t="inlineStr">
        <is>
          <t>Noble Shield (Pty) Ltd ta Go Letting</t>
        </is>
      </c>
      <c r="B7478" s="4" t="n">
        <v>44592</v>
      </c>
      <c r="C7478" s="3" t="inlineStr">
        <is>
          <t>Expenses</t>
        </is>
      </c>
      <c r="D7478" s="3" t="inlineStr">
        <is>
          <t>3300/170</t>
        </is>
      </c>
      <c r="E7478" s="3" t="inlineStr">
        <is>
          <t>Computer IT - VDB office Fibre</t>
        </is>
      </c>
      <c r="F7478" s="3" t="n">
        <v>790</v>
      </c>
      <c r="G7478" s="3" t="n">
        <v>4740</v>
      </c>
    </row>
    <row r="7479">
      <c r="A7479" s="3" t="inlineStr">
        <is>
          <t>Opportunity Global Sales (PTY) LTD</t>
        </is>
      </c>
      <c r="B7479" s="4" t="n">
        <v>44592</v>
      </c>
      <c r="C7479" s="3" t="inlineStr">
        <is>
          <t>Expenses</t>
        </is>
      </c>
      <c r="D7479" s="3" t="inlineStr">
        <is>
          <t>3301/000</t>
        </is>
      </c>
      <c r="E7479" s="3" t="inlineStr">
        <is>
          <t>Computer Expense - Xero setup</t>
        </is>
      </c>
      <c r="F7479" s="3" t="n">
        <v>0</v>
      </c>
      <c r="G7479" s="3" t="n">
        <v>3000</v>
      </c>
    </row>
    <row r="7480">
      <c r="A7480" s="3" t="inlineStr">
        <is>
          <t>Noble Shield (Pty) Ltd ta Go Letting</t>
        </is>
      </c>
      <c r="B7480" s="4" t="n">
        <v>44592</v>
      </c>
      <c r="C7480" s="3" t="inlineStr">
        <is>
          <t>Expenses</t>
        </is>
      </c>
      <c r="D7480" s="3" t="inlineStr">
        <is>
          <t>3301/000</t>
        </is>
      </c>
      <c r="E7480" s="3" t="inlineStr">
        <is>
          <t>Computer Expenses - Xero Setup</t>
        </is>
      </c>
      <c r="F7480" s="3" t="n">
        <v>0</v>
      </c>
      <c r="G7480" s="3" t="n">
        <v>3000</v>
      </c>
    </row>
    <row r="7481">
      <c r="A7481" s="3" t="inlineStr">
        <is>
          <t>Trademark Holdings (Pty) Ltd</t>
        </is>
      </c>
      <c r="B7481" s="4" t="n">
        <v>44592</v>
      </c>
      <c r="C7481" s="3" t="inlineStr">
        <is>
          <t>Expenses</t>
        </is>
      </c>
      <c r="D7481" s="3" t="inlineStr">
        <is>
          <t>3301/000</t>
        </is>
      </c>
      <c r="E7481" s="3" t="inlineStr">
        <is>
          <t>Computer Expenses - Xero Setup</t>
        </is>
      </c>
      <c r="F7481" s="3" t="n">
        <v>0</v>
      </c>
      <c r="G7481" s="3" t="n">
        <v>3000</v>
      </c>
    </row>
    <row r="7482">
      <c r="A7482" s="3" t="inlineStr">
        <is>
          <t>Opportunity Global Investment (PTY) LTD</t>
        </is>
      </c>
      <c r="B7482" s="4" t="n">
        <v>44592</v>
      </c>
      <c r="C7482" s="3" t="inlineStr">
        <is>
          <t>Expenses</t>
        </is>
      </c>
      <c r="D7482" s="3" t="inlineStr">
        <is>
          <t>3301/000</t>
        </is>
      </c>
      <c r="E7482" s="3" t="inlineStr">
        <is>
          <t>Computer Expenses - Xero setup</t>
        </is>
      </c>
      <c r="F7482" s="3" t="n">
        <v>0</v>
      </c>
      <c r="G7482" s="3" t="n">
        <v>3000</v>
      </c>
    </row>
    <row r="7483">
      <c r="A7483" s="3" t="inlineStr">
        <is>
          <t>Opportunity Global Investment (PTY) LTD</t>
        </is>
      </c>
      <c r="B7483" s="4" t="n">
        <v>44592</v>
      </c>
      <c r="C7483" s="3" t="inlineStr">
        <is>
          <t>Expenses</t>
        </is>
      </c>
      <c r="D7483" s="3" t="inlineStr">
        <is>
          <t>3310/200</t>
        </is>
      </c>
      <c r="E7483" s="3" t="inlineStr">
        <is>
          <t>Commission Paid - Other</t>
        </is>
      </c>
      <c r="F7483" s="3" t="n">
        <v>0</v>
      </c>
      <c r="G7483" s="3" t="n">
        <v>40988.41</v>
      </c>
    </row>
    <row r="7484">
      <c r="A7484" s="3" t="inlineStr">
        <is>
          <t>Quinate Consulting (Pty) Ltd</t>
        </is>
      </c>
      <c r="B7484" s="4" t="n">
        <v>44592</v>
      </c>
      <c r="C7484" s="3" t="inlineStr">
        <is>
          <t>Expenses</t>
        </is>
      </c>
      <c r="D7484" s="3" t="inlineStr">
        <is>
          <t>3320/000</t>
        </is>
      </c>
      <c r="E7484" s="3" t="inlineStr">
        <is>
          <t>Commission Paid</t>
        </is>
      </c>
      <c r="F7484" s="3" t="n">
        <v>0</v>
      </c>
      <c r="G7484" s="3" t="n">
        <v>3558.8</v>
      </c>
    </row>
    <row r="7485">
      <c r="A7485" s="3" t="inlineStr">
        <is>
          <t>Opportunity Global Investment (PTY) LTD</t>
        </is>
      </c>
      <c r="B7485" s="4" t="n">
        <v>44592</v>
      </c>
      <c r="C7485" s="3" t="inlineStr">
        <is>
          <t>Expenses</t>
        </is>
      </c>
      <c r="D7485" s="3" t="inlineStr">
        <is>
          <t>3350/000</t>
        </is>
      </c>
      <c r="E7485" s="3" t="inlineStr">
        <is>
          <t>Consulting Fees</t>
        </is>
      </c>
      <c r="F7485" s="3" t="n">
        <v>32500</v>
      </c>
      <c r="G7485" s="3" t="n">
        <v>60470</v>
      </c>
    </row>
    <row r="7486">
      <c r="A7486" s="3" t="inlineStr">
        <is>
          <t>Quinate Consulting (Pty) Ltd</t>
        </is>
      </c>
      <c r="B7486" s="4" t="n">
        <v>44592</v>
      </c>
      <c r="C7486" s="3" t="inlineStr">
        <is>
          <t>Expenses</t>
        </is>
      </c>
      <c r="D7486" s="3" t="inlineStr">
        <is>
          <t>3350/100</t>
        </is>
      </c>
      <c r="E7486" s="3" t="inlineStr">
        <is>
          <t>Consulting Fees</t>
        </is>
      </c>
      <c r="F7486" s="3" t="n">
        <v>0</v>
      </c>
      <c r="G7486" s="3" t="n">
        <v>-25750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Expenses</t>
        </is>
      </c>
      <c r="D7487" s="3" t="inlineStr">
        <is>
          <t>3350/100</t>
        </is>
      </c>
      <c r="E7487" s="3" t="inlineStr">
        <is>
          <t>Consulting Fees - Admin and Finance</t>
        </is>
      </c>
      <c r="F7487" s="3" t="n">
        <v>70984.92</v>
      </c>
      <c r="G7487" s="3" t="n">
        <v>361898.75</v>
      </c>
    </row>
    <row r="7488">
      <c r="A7488" s="3" t="inlineStr">
        <is>
          <t>Opportunity Global Investment (PTY) LTD</t>
        </is>
      </c>
      <c r="B7488" s="4" t="n">
        <v>44592</v>
      </c>
      <c r="C7488" s="3" t="inlineStr">
        <is>
          <t>Expenses</t>
        </is>
      </c>
      <c r="D7488" s="3" t="inlineStr">
        <is>
          <t>3350/100</t>
        </is>
      </c>
      <c r="E7488" s="3" t="inlineStr">
        <is>
          <t>Consulting Fees - Admin and Finance</t>
        </is>
      </c>
      <c r="F7488" s="3" t="n">
        <v>4775</v>
      </c>
      <c r="G7488" s="3" t="n">
        <v>20375</v>
      </c>
    </row>
    <row r="7489">
      <c r="A7489" s="3" t="inlineStr">
        <is>
          <t>Opportunity Global Sales (PTY) LTD</t>
        </is>
      </c>
      <c r="B7489" s="4" t="n">
        <v>44592</v>
      </c>
      <c r="C7489" s="3" t="inlineStr">
        <is>
          <t>Expenses</t>
        </is>
      </c>
      <c r="D7489" s="3" t="inlineStr">
        <is>
          <t>3350/100</t>
        </is>
      </c>
      <c r="E7489" s="3" t="inlineStr">
        <is>
          <t>Consulting Fees - Admin and Finance</t>
        </is>
      </c>
      <c r="F7489" s="3" t="n">
        <v>5860</v>
      </c>
      <c r="G7489" s="3" t="n">
        <v>29050</v>
      </c>
    </row>
    <row r="7490">
      <c r="A7490" s="3" t="inlineStr">
        <is>
          <t>Quinate Consulting (Pty) Ltd</t>
        </is>
      </c>
      <c r="B7490" s="4" t="n">
        <v>44592</v>
      </c>
      <c r="C7490" s="3" t="inlineStr">
        <is>
          <t>Expenses</t>
        </is>
      </c>
      <c r="D7490" s="3" t="inlineStr">
        <is>
          <t>3350/300</t>
        </is>
      </c>
      <c r="E7490" s="3" t="inlineStr">
        <is>
          <t>Consulting Fees - Admin and Finance</t>
        </is>
      </c>
      <c r="F7490" s="3" t="n">
        <v>12000</v>
      </c>
      <c r="G7490" s="3" t="n">
        <v>32000</v>
      </c>
    </row>
    <row r="7491">
      <c r="A7491" s="3" t="inlineStr">
        <is>
          <t>Opportunity Global Investment (PTY) LTD</t>
        </is>
      </c>
      <c r="B7491" s="4" t="n">
        <v>44592</v>
      </c>
      <c r="C7491" s="3" t="inlineStr">
        <is>
          <t>Expenses</t>
        </is>
      </c>
      <c r="D7491" s="3" t="inlineStr">
        <is>
          <t>3351/000</t>
        </is>
      </c>
      <c r="E7491" s="3" t="inlineStr">
        <is>
          <t>Consulting Fees - HR Joblaw</t>
        </is>
      </c>
      <c r="F7491" s="3" t="n">
        <v>1350</v>
      </c>
      <c r="G7491" s="3" t="n">
        <v>15442.9</v>
      </c>
    </row>
    <row r="7492">
      <c r="A7492" s="3" t="inlineStr">
        <is>
          <t>Quinate Consulting (Pty) Ltd</t>
        </is>
      </c>
      <c r="B7492" s="4" t="n">
        <v>44592</v>
      </c>
      <c r="C7492" s="3" t="inlineStr">
        <is>
          <t>Expenses</t>
        </is>
      </c>
      <c r="D7492" s="3" t="inlineStr">
        <is>
          <t>3351/000</t>
        </is>
      </c>
      <c r="E7492" s="3" t="inlineStr">
        <is>
          <t>Consulting fees - Trustees</t>
        </is>
      </c>
      <c r="F7492" s="3" t="n">
        <v>4000</v>
      </c>
      <c r="G7492" s="3" t="n">
        <v>78678.48</v>
      </c>
    </row>
    <row r="7493">
      <c r="A7493" s="3" t="inlineStr">
        <is>
          <t>Opportunity Global Investment (PTY) LTD</t>
        </is>
      </c>
      <c r="B7493" s="4" t="n">
        <v>44592</v>
      </c>
      <c r="C7493" s="3" t="inlineStr">
        <is>
          <t>Expenses</t>
        </is>
      </c>
      <c r="D7493" s="3" t="inlineStr">
        <is>
          <t>3352/000</t>
        </is>
      </c>
      <c r="E7493" s="3" t="inlineStr">
        <is>
          <t>Consulting Fees - Kert Scalzini</t>
        </is>
      </c>
      <c r="F7493" s="3" t="n">
        <v>10000</v>
      </c>
      <c r="G7493" s="3" t="n">
        <v>90000</v>
      </c>
    </row>
    <row r="7494">
      <c r="A7494" s="3" t="inlineStr">
        <is>
          <t>Opportunity Global Investment (PTY) LTD</t>
        </is>
      </c>
      <c r="B7494" s="4" t="n">
        <v>44592</v>
      </c>
      <c r="C7494" s="3" t="inlineStr">
        <is>
          <t>Expenses</t>
        </is>
      </c>
      <c r="D7494" s="3" t="inlineStr">
        <is>
          <t>3353/000</t>
        </is>
      </c>
      <c r="E7494" s="3" t="inlineStr">
        <is>
          <t>Consulting Fees - Yolanda Steyn</t>
        </is>
      </c>
      <c r="F7494" s="3" t="n">
        <v>0</v>
      </c>
      <c r="G7494" s="3" t="n">
        <v>9600</v>
      </c>
    </row>
    <row r="7495">
      <c r="A7495" s="3" t="inlineStr">
        <is>
          <t>Quinate Consulting (Pty) Ltd</t>
        </is>
      </c>
      <c r="B7495" s="4" t="n">
        <v>44592</v>
      </c>
      <c r="C7495" s="3" t="inlineStr">
        <is>
          <t>Expenses</t>
        </is>
      </c>
      <c r="D7495" s="3" t="inlineStr">
        <is>
          <t>3450/001</t>
        </is>
      </c>
      <c r="E7495" s="3" t="inlineStr">
        <is>
          <t>Depreciation - Computer Equipment</t>
        </is>
      </c>
      <c r="F7495" s="3" t="n">
        <v>0</v>
      </c>
      <c r="G7495" s="3" t="n">
        <v>22826.49</v>
      </c>
    </row>
    <row r="7496">
      <c r="A7496" s="3" t="inlineStr">
        <is>
          <t>Quinate Consulting (Pty) Ltd</t>
        </is>
      </c>
      <c r="B7496" s="4" t="n">
        <v>44592</v>
      </c>
      <c r="C7496" s="3" t="inlineStr">
        <is>
          <t>Expenses</t>
        </is>
      </c>
      <c r="D7496" s="3" t="inlineStr">
        <is>
          <t>3450/002</t>
        </is>
      </c>
      <c r="E7496" s="3" t="inlineStr">
        <is>
          <t>Depreciation - Site Containers</t>
        </is>
      </c>
      <c r="F7496" s="3" t="n">
        <v>0</v>
      </c>
      <c r="G7496" s="3" t="n">
        <v>2869.56</v>
      </c>
    </row>
    <row r="7497">
      <c r="A7497" s="3" t="inlineStr">
        <is>
          <t>Quinate Consulting (Pty) Ltd</t>
        </is>
      </c>
      <c r="B7497" s="4" t="n">
        <v>44592</v>
      </c>
      <c r="C7497" s="3" t="inlineStr">
        <is>
          <t>Expenses</t>
        </is>
      </c>
      <c r="D7497" s="3" t="inlineStr">
        <is>
          <t>3600/000</t>
        </is>
      </c>
      <c r="E7497" s="3" t="inlineStr">
        <is>
          <t>Donations</t>
        </is>
      </c>
      <c r="F7497" s="3" t="n">
        <v>535</v>
      </c>
      <c r="G7497" s="3" t="n">
        <v>4535</v>
      </c>
    </row>
    <row r="7498">
      <c r="A7498" s="3" t="inlineStr">
        <is>
          <t>Noble Shield (Pty) Ltd ta Go Letting</t>
        </is>
      </c>
      <c r="B7498" s="4" t="n">
        <v>44592</v>
      </c>
      <c r="C7498" s="3" t="inlineStr">
        <is>
          <t>Expenses</t>
        </is>
      </c>
      <c r="D7498" s="3" t="inlineStr">
        <is>
          <t>3650/000</t>
        </is>
      </c>
      <c r="E7498" s="3" t="inlineStr">
        <is>
          <t>Electricity _AND_ Water</t>
        </is>
      </c>
      <c r="F7498" s="3" t="n">
        <v>500</v>
      </c>
      <c r="G7498" s="3" t="n">
        <v>2500</v>
      </c>
    </row>
    <row r="7499">
      <c r="A7499" s="3" t="inlineStr">
        <is>
          <t>Opportunity Global Investment (PTY) LTD</t>
        </is>
      </c>
      <c r="B7499" s="4" t="n">
        <v>44592</v>
      </c>
      <c r="C7499" s="3" t="inlineStr">
        <is>
          <t>Expenses</t>
        </is>
      </c>
      <c r="D7499" s="3" t="inlineStr">
        <is>
          <t>3650/000</t>
        </is>
      </c>
      <c r="E7499" s="3" t="inlineStr">
        <is>
          <t>Electricity _AND_ Water</t>
        </is>
      </c>
      <c r="F7499" s="3" t="n">
        <v>2950</v>
      </c>
      <c r="G7499" s="3" t="n">
        <v>32700</v>
      </c>
    </row>
    <row r="7500">
      <c r="A7500" s="3" t="inlineStr">
        <is>
          <t>Quinate Consulting (Pty) Ltd</t>
        </is>
      </c>
      <c r="B7500" s="4" t="n">
        <v>44592</v>
      </c>
      <c r="C7500" s="3" t="inlineStr">
        <is>
          <t>Expenses</t>
        </is>
      </c>
      <c r="D7500" s="3" t="inlineStr">
        <is>
          <t>3650/000</t>
        </is>
      </c>
      <c r="E7500" s="3" t="inlineStr">
        <is>
          <t>Electricity _AND_ Water - CT Office</t>
        </is>
      </c>
      <c r="F7500" s="3" t="n">
        <v>0</v>
      </c>
      <c r="G7500" s="3" t="n">
        <v>55503.05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Expenses</t>
        </is>
      </c>
      <c r="D7501" s="3" t="inlineStr">
        <is>
          <t>3650/000</t>
        </is>
      </c>
      <c r="E7501" s="3" t="inlineStr">
        <is>
          <t>Water</t>
        </is>
      </c>
      <c r="F7501" s="3" t="n">
        <v>4395.87</v>
      </c>
      <c r="G7501" s="3" t="n">
        <v>45213.44</v>
      </c>
    </row>
    <row r="7502">
      <c r="A7502" s="3" t="inlineStr">
        <is>
          <t>Noble Shield (Pty) Ltd ta Go Letting</t>
        </is>
      </c>
      <c r="B7502" s="4" t="n">
        <v>44592</v>
      </c>
      <c r="C7502" s="3" t="inlineStr">
        <is>
          <t>Expenses</t>
        </is>
      </c>
      <c r="D7502" s="3" t="inlineStr">
        <is>
          <t>3651/000</t>
        </is>
      </c>
      <c r="E7502" s="3" t="inlineStr">
        <is>
          <t>Electricity _AND_ Water - Rentals</t>
        </is>
      </c>
      <c r="F7502" s="3" t="n">
        <v>-1000</v>
      </c>
      <c r="G7502" s="3" t="n">
        <v>0</v>
      </c>
    </row>
    <row r="7503">
      <c r="A7503" s="3" t="inlineStr">
        <is>
          <t>Quinate Consulting (Pty) Ltd</t>
        </is>
      </c>
      <c r="B7503" s="4" t="n">
        <v>44592</v>
      </c>
      <c r="C7503" s="3" t="inlineStr">
        <is>
          <t>Expenses</t>
        </is>
      </c>
      <c r="D7503" s="3" t="inlineStr">
        <is>
          <t>3651/000</t>
        </is>
      </c>
      <c r="E7503" s="3" t="inlineStr">
        <is>
          <t>Electricity _AND_ Water - Southwark</t>
        </is>
      </c>
      <c r="F7503" s="3" t="n">
        <v>20104.04</v>
      </c>
      <c r="G7503" s="3" t="n">
        <v>242305.64</v>
      </c>
    </row>
    <row r="7504">
      <c r="A7504" s="3" t="inlineStr">
        <is>
          <t>Quinate Consulting (Pty) Ltd</t>
        </is>
      </c>
      <c r="B7504" s="4" t="n">
        <v>44592</v>
      </c>
      <c r="C7504" s="3" t="inlineStr">
        <is>
          <t>Expenses</t>
        </is>
      </c>
      <c r="D7504" s="3" t="inlineStr">
        <is>
          <t>3652/000</t>
        </is>
      </c>
      <c r="E7504" s="3" t="inlineStr">
        <is>
          <t>Electricity _AND_ Water - Soho</t>
        </is>
      </c>
      <c r="F7504" s="3" t="n">
        <v>17077.96</v>
      </c>
      <c r="G7504" s="3" t="n">
        <v>222588.58</v>
      </c>
    </row>
    <row r="7505">
      <c r="A7505" s="3" t="inlineStr">
        <is>
          <t>Noble Shield (Pty) Ltd ta Go Letting</t>
        </is>
      </c>
      <c r="B7505" s="4" t="n">
        <v>44592</v>
      </c>
      <c r="C7505" s="3" t="inlineStr">
        <is>
          <t>Expenses</t>
        </is>
      </c>
      <c r="D7505" s="3" t="inlineStr">
        <is>
          <t>3700/000</t>
        </is>
      </c>
      <c r="E7505" s="3" t="inlineStr">
        <is>
          <t>Entertainment Expenses</t>
        </is>
      </c>
      <c r="F7505" s="3" t="n">
        <v>0</v>
      </c>
      <c r="G7505" s="3" t="n">
        <v>1200</v>
      </c>
    </row>
    <row r="7506">
      <c r="A7506" s="3" t="inlineStr">
        <is>
          <t>Opportunity Global Investment (PTY) LTD</t>
        </is>
      </c>
      <c r="B7506" s="4" t="n">
        <v>44592</v>
      </c>
      <c r="C7506" s="3" t="inlineStr">
        <is>
          <t>Expenses</t>
        </is>
      </c>
      <c r="D7506" s="3" t="inlineStr">
        <is>
          <t>3700/000</t>
        </is>
      </c>
      <c r="E7506" s="3" t="inlineStr">
        <is>
          <t>Entertainment Expenses</t>
        </is>
      </c>
      <c r="F7506" s="3" t="n">
        <v>422.5</v>
      </c>
      <c r="G7506" s="3" t="n">
        <v>16566.09</v>
      </c>
    </row>
    <row r="7507">
      <c r="A7507" s="3" t="inlineStr">
        <is>
          <t>Opportunity Global Sales (PTY) LTD</t>
        </is>
      </c>
      <c r="B7507" s="4" t="n">
        <v>44592</v>
      </c>
      <c r="C7507" s="3" t="inlineStr">
        <is>
          <t>Expenses</t>
        </is>
      </c>
      <c r="D7507" s="3" t="inlineStr">
        <is>
          <t>3700/000</t>
        </is>
      </c>
      <c r="E7507" s="3" t="inlineStr">
        <is>
          <t>Entertainment Expenses</t>
        </is>
      </c>
      <c r="F7507" s="3" t="n">
        <v>152</v>
      </c>
      <c r="G7507" s="3" t="n">
        <v>996</v>
      </c>
    </row>
    <row r="7508">
      <c r="A7508" s="3" t="inlineStr">
        <is>
          <t>Quinate Consulting (Pty) Ltd</t>
        </is>
      </c>
      <c r="B7508" s="4" t="n">
        <v>44592</v>
      </c>
      <c r="C7508" s="3" t="inlineStr">
        <is>
          <t>Expenses</t>
        </is>
      </c>
      <c r="D7508" s="3" t="inlineStr">
        <is>
          <t>3700/000</t>
        </is>
      </c>
      <c r="E7508" s="3" t="inlineStr">
        <is>
          <t>Entertainment Expenses</t>
        </is>
      </c>
      <c r="F7508" s="3" t="n">
        <v>236</v>
      </c>
      <c r="G7508" s="3" t="n">
        <v>20228.12</v>
      </c>
    </row>
    <row r="7509">
      <c r="A7509" s="3" t="inlineStr">
        <is>
          <t>Quinate Consulting (Pty) Ltd</t>
        </is>
      </c>
      <c r="B7509" s="4" t="n">
        <v>44592</v>
      </c>
      <c r="C7509" s="3" t="inlineStr">
        <is>
          <t>Expenses</t>
        </is>
      </c>
      <c r="D7509" s="3" t="inlineStr">
        <is>
          <t>3750/000</t>
        </is>
      </c>
      <c r="E7509" s="3" t="inlineStr">
        <is>
          <t>Finance Charges</t>
        </is>
      </c>
      <c r="F7509" s="3" t="n">
        <v>0</v>
      </c>
      <c r="G7509" s="3" t="n">
        <v>149</v>
      </c>
    </row>
    <row r="7510">
      <c r="A7510" s="3" t="inlineStr">
        <is>
          <t>Opportunity Management Holdings (PTY) LTD</t>
        </is>
      </c>
      <c r="B7510" s="4" t="n">
        <v>44592</v>
      </c>
      <c r="C7510" s="3" t="inlineStr">
        <is>
          <t>Expenses</t>
        </is>
      </c>
      <c r="D7510" s="3" t="inlineStr">
        <is>
          <t>3850/000</t>
        </is>
      </c>
      <c r="E7510" s="3" t="inlineStr">
        <is>
          <t>Insurance - Momentum</t>
        </is>
      </c>
      <c r="F7510" s="3" t="n">
        <v>1469.51</v>
      </c>
      <c r="G7510" s="3" t="n">
        <v>1469.51</v>
      </c>
    </row>
    <row r="7511">
      <c r="A7511" s="3" t="inlineStr">
        <is>
          <t>Noble Shield (Pty) Ltd ta Go Letting</t>
        </is>
      </c>
      <c r="B7511" s="4" t="n">
        <v>44592</v>
      </c>
      <c r="C7511" s="3" t="inlineStr">
        <is>
          <t>Expenses</t>
        </is>
      </c>
      <c r="D7511" s="3" t="inlineStr">
        <is>
          <t>3850/100</t>
        </is>
      </c>
      <c r="E7511" s="3" t="inlineStr">
        <is>
          <t>Insurance - Santam</t>
        </is>
      </c>
      <c r="F7511" s="3" t="n">
        <v>2980.2</v>
      </c>
      <c r="G7511" s="3" t="n">
        <v>13496.64</v>
      </c>
    </row>
    <row r="7512">
      <c r="A7512" s="3" t="inlineStr">
        <is>
          <t>Noble Shield (Pty) Ltd ta Go Letting</t>
        </is>
      </c>
      <c r="B7512" s="4" t="n">
        <v>44592</v>
      </c>
      <c r="C7512" s="3" t="inlineStr">
        <is>
          <t>Expenses</t>
        </is>
      </c>
      <c r="D7512" s="3" t="inlineStr">
        <is>
          <t>3850/200</t>
        </is>
      </c>
      <c r="E7512" s="3" t="inlineStr">
        <is>
          <t>Insurance - A_AND_G</t>
        </is>
      </c>
      <c r="F7512" s="3" t="n">
        <v>0</v>
      </c>
      <c r="G7512" s="3" t="n">
        <v>8410.799999999999</v>
      </c>
    </row>
    <row r="7513">
      <c r="A7513" s="3" t="inlineStr">
        <is>
          <t>Quinate Consulting (Pty) Ltd</t>
        </is>
      </c>
      <c r="B7513" s="4" t="n">
        <v>44592</v>
      </c>
      <c r="C7513" s="3" t="inlineStr">
        <is>
          <t>Expenses</t>
        </is>
      </c>
      <c r="D7513" s="3" t="inlineStr">
        <is>
          <t>3851/000</t>
        </is>
      </c>
      <c r="E7513" s="3" t="inlineStr">
        <is>
          <t>Insurance - Momentum</t>
        </is>
      </c>
      <c r="F7513" s="3" t="n">
        <v>6825.93</v>
      </c>
      <c r="G7513" s="3" t="n">
        <v>61413.78</v>
      </c>
    </row>
    <row r="7514">
      <c r="A7514" s="3" t="inlineStr">
        <is>
          <t>Quinate Consulting (Pty) Ltd</t>
        </is>
      </c>
      <c r="B7514" s="4" t="n">
        <v>44592</v>
      </c>
      <c r="C7514" s="3" t="inlineStr">
        <is>
          <t>Expenses</t>
        </is>
      </c>
      <c r="D7514" s="3" t="inlineStr">
        <is>
          <t>3852/000</t>
        </is>
      </c>
      <c r="E7514" s="3" t="inlineStr">
        <is>
          <t>Insurance - Old Mutual</t>
        </is>
      </c>
      <c r="F7514" s="3" t="n">
        <v>0</v>
      </c>
      <c r="G7514" s="3" t="n">
        <v>18269.59</v>
      </c>
    </row>
    <row r="7515">
      <c r="A7515" s="3" t="inlineStr">
        <is>
          <t>Endulini (Pty) Ltd</t>
        </is>
      </c>
      <c r="B7515" s="4" t="n">
        <v>44592</v>
      </c>
      <c r="C7515" s="3" t="inlineStr">
        <is>
          <t>Expenses</t>
        </is>
      </c>
      <c r="D7515" s="3" t="inlineStr">
        <is>
          <t>3900/000</t>
        </is>
      </c>
      <c r="E7515" s="3" t="inlineStr">
        <is>
          <t>Interest Paid</t>
        </is>
      </c>
      <c r="F7515" s="3" t="n">
        <v>0</v>
      </c>
      <c r="G7515" s="3" t="n">
        <v>36.99</v>
      </c>
    </row>
    <row r="7516">
      <c r="A7516" s="3" t="inlineStr">
        <is>
          <t>Quinate Consulting (Pty) Ltd</t>
        </is>
      </c>
      <c r="B7516" s="4" t="n">
        <v>44592</v>
      </c>
      <c r="C7516" s="3" t="inlineStr">
        <is>
          <t>Expenses</t>
        </is>
      </c>
      <c r="D7516" s="3" t="inlineStr">
        <is>
          <t>3900/000</t>
        </is>
      </c>
      <c r="E7516" s="3" t="inlineStr">
        <is>
          <t>Interest Paid</t>
        </is>
      </c>
      <c r="F7516" s="3" t="n">
        <v>738.14</v>
      </c>
      <c r="G7516" s="3" t="n">
        <v>2011.3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Expenses</t>
        </is>
      </c>
      <c r="D7517" s="3" t="inlineStr">
        <is>
          <t>3900/050</t>
        </is>
      </c>
      <c r="E7517" s="3" t="inlineStr">
        <is>
          <t>Interest Paid - STD Bond Accounts</t>
        </is>
      </c>
      <c r="F7517" s="3" t="n">
        <v>27463.7</v>
      </c>
      <c r="G7517" s="3" t="n">
        <v>408479.31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Expenses</t>
        </is>
      </c>
      <c r="D7518" s="3" t="inlineStr">
        <is>
          <t>3900/131</t>
        </is>
      </c>
      <c r="E7518" s="3" t="inlineStr">
        <is>
          <t>Interest Paid - Investors @ 9%</t>
        </is>
      </c>
      <c r="F7518" s="3" t="n">
        <v>0</v>
      </c>
      <c r="G7518" s="3" t="n">
        <v>7857.47</v>
      </c>
    </row>
    <row r="7519">
      <c r="A7519" s="3" t="inlineStr">
        <is>
          <t>Quinate Consulting (Pty) Ltd</t>
        </is>
      </c>
      <c r="B7519" s="4" t="n">
        <v>44592</v>
      </c>
      <c r="C7519" s="3" t="inlineStr">
        <is>
          <t>Expenses</t>
        </is>
      </c>
      <c r="D7519" s="3" t="inlineStr">
        <is>
          <t>3900/132</t>
        </is>
      </c>
      <c r="E7519" s="3" t="inlineStr">
        <is>
          <t>Interest Paid - Investors @ 18%</t>
        </is>
      </c>
      <c r="F7519" s="3" t="n">
        <v>0</v>
      </c>
      <c r="G7519" s="3" t="n">
        <v>483020.78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Expenses</t>
        </is>
      </c>
      <c r="D7520" s="3" t="inlineStr">
        <is>
          <t>3900/150</t>
        </is>
      </c>
      <c r="E7520" s="3" t="inlineStr">
        <is>
          <t>Interest Paid - Suppliers</t>
        </is>
      </c>
      <c r="F7520" s="3" t="n">
        <v>0</v>
      </c>
      <c r="G7520" s="3" t="n">
        <v>5125.08</v>
      </c>
    </row>
    <row r="7521">
      <c r="A7521" s="3" t="inlineStr">
        <is>
          <t>Quinate Consulting (Pty) Ltd</t>
        </is>
      </c>
      <c r="B7521" s="4" t="n">
        <v>44592</v>
      </c>
      <c r="C7521" s="3" t="inlineStr">
        <is>
          <t>Expenses</t>
        </is>
      </c>
      <c r="D7521" s="3" t="inlineStr">
        <is>
          <t>3900/152</t>
        </is>
      </c>
      <c r="E7521" s="3" t="inlineStr">
        <is>
          <t>Interest Paid - Gengis</t>
        </is>
      </c>
      <c r="F7521" s="3" t="n">
        <v>0</v>
      </c>
      <c r="G7521" s="3" t="n">
        <v>30378.08</v>
      </c>
    </row>
    <row r="7522">
      <c r="A7522" s="3" t="inlineStr">
        <is>
          <t>Opportunity Management Holdings (PTY) LTD</t>
        </is>
      </c>
      <c r="B7522" s="4" t="n">
        <v>44592</v>
      </c>
      <c r="C7522" s="3" t="inlineStr">
        <is>
          <t>Expenses</t>
        </is>
      </c>
      <c r="D7522" s="3" t="inlineStr">
        <is>
          <t>3900/300</t>
        </is>
      </c>
      <c r="E7522" s="3" t="inlineStr">
        <is>
          <t>Interest Paid - Other</t>
        </is>
      </c>
      <c r="F7522" s="3" t="n">
        <v>0</v>
      </c>
      <c r="G7522" s="3" t="n">
        <v>1.79</v>
      </c>
    </row>
    <row r="7523">
      <c r="A7523" s="3" t="inlineStr">
        <is>
          <t>Trademark Holdings (Pty) Ltd</t>
        </is>
      </c>
      <c r="B7523" s="4" t="n">
        <v>44592</v>
      </c>
      <c r="C7523" s="3" t="inlineStr">
        <is>
          <t>Expenses</t>
        </is>
      </c>
      <c r="D7523" s="3" t="inlineStr">
        <is>
          <t>3910/000</t>
        </is>
      </c>
      <c r="E7523" s="3" t="inlineStr">
        <is>
          <t>Penalties/Interest - SARS</t>
        </is>
      </c>
      <c r="F7523" s="3" t="n">
        <v>0</v>
      </c>
      <c r="G7523" s="3" t="n">
        <v>57.04</v>
      </c>
    </row>
    <row r="7524">
      <c r="A7524" s="3" t="inlineStr">
        <is>
          <t>Endulini (Pty) Ltd</t>
        </is>
      </c>
      <c r="B7524" s="4" t="n">
        <v>44592</v>
      </c>
      <c r="C7524" s="3" t="inlineStr">
        <is>
          <t>Expenses</t>
        </is>
      </c>
      <c r="D7524" s="3" t="inlineStr">
        <is>
          <t>4000/000</t>
        </is>
      </c>
      <c r="E7524" s="3" t="inlineStr">
        <is>
          <t>Legal Fees</t>
        </is>
      </c>
      <c r="F7524" s="3" t="n">
        <v>0</v>
      </c>
      <c r="G7524" s="3" t="n">
        <v>11.5</v>
      </c>
    </row>
    <row r="7525">
      <c r="A7525" s="3" t="inlineStr">
        <is>
          <t>Quinate Consulting (Pty) Ltd</t>
        </is>
      </c>
      <c r="B7525" s="4" t="n">
        <v>44592</v>
      </c>
      <c r="C7525" s="3" t="inlineStr">
        <is>
          <t>Expenses</t>
        </is>
      </c>
      <c r="D7525" s="3" t="inlineStr">
        <is>
          <t>4000/000</t>
        </is>
      </c>
      <c r="E7525" s="3" t="inlineStr">
        <is>
          <t>Legal Fees</t>
        </is>
      </c>
      <c r="F7525" s="3" t="n">
        <v>473177.2</v>
      </c>
      <c r="G7525" s="3" t="n">
        <v>473924.7</v>
      </c>
    </row>
    <row r="7526">
      <c r="A7526" s="3" t="inlineStr">
        <is>
          <t>Quinate Consulting (Pty) Ltd</t>
        </is>
      </c>
      <c r="B7526" s="4" t="n">
        <v>44592</v>
      </c>
      <c r="C7526" s="3" t="inlineStr">
        <is>
          <t>Expenses</t>
        </is>
      </c>
      <c r="D7526" s="3" t="inlineStr">
        <is>
          <t>4065/000</t>
        </is>
      </c>
      <c r="E7526" s="3" t="inlineStr">
        <is>
          <t>Levies - SoHo</t>
        </is>
      </c>
      <c r="F7526" s="3" t="n">
        <v>5950.83</v>
      </c>
      <c r="G7526" s="3" t="n">
        <v>65521.23</v>
      </c>
    </row>
    <row r="7527">
      <c r="A7527" s="3" t="inlineStr">
        <is>
          <t>Quinate Consulting (Pty) Ltd</t>
        </is>
      </c>
      <c r="B7527" s="4" t="n">
        <v>44592</v>
      </c>
      <c r="C7527" s="3" t="inlineStr">
        <is>
          <t>Expenses</t>
        </is>
      </c>
      <c r="D7527" s="3" t="inlineStr">
        <is>
          <t>4066/000</t>
        </is>
      </c>
      <c r="E7527" s="3" t="inlineStr">
        <is>
          <t>Levies - Southwark</t>
        </is>
      </c>
      <c r="F7527" s="3" t="n">
        <v>3422.18</v>
      </c>
      <c r="G7527" s="3" t="n">
        <v>32732.83</v>
      </c>
    </row>
    <row r="7528">
      <c r="A7528" s="3" t="inlineStr">
        <is>
          <t>Endulini (Pty) Ltd</t>
        </is>
      </c>
      <c r="B7528" s="4" t="n">
        <v>44592</v>
      </c>
      <c r="C7528" s="3" t="inlineStr">
        <is>
          <t>Expenses</t>
        </is>
      </c>
      <c r="D7528" s="3" t="inlineStr">
        <is>
          <t>4100/001</t>
        </is>
      </c>
      <c r="E7528" s="3" t="inlineStr">
        <is>
          <t>Momentum Admin Fee</t>
        </is>
      </c>
      <c r="F7528" s="3" t="n">
        <v>41250</v>
      </c>
      <c r="G7528" s="3" t="n">
        <v>90958.84</v>
      </c>
    </row>
    <row r="7529">
      <c r="A7529" s="3" t="inlineStr">
        <is>
          <t>Opportunity Global Investment (PTY) LTD</t>
        </is>
      </c>
      <c r="B7529" s="4" t="n">
        <v>44592</v>
      </c>
      <c r="C7529" s="3" t="inlineStr">
        <is>
          <t>Expenses</t>
        </is>
      </c>
      <c r="D7529" s="3" t="inlineStr">
        <is>
          <t>4100/100</t>
        </is>
      </c>
      <c r="E7529" s="3" t="inlineStr">
        <is>
          <t>Members Salaries - Nick Morgan</t>
        </is>
      </c>
      <c r="F7529" s="3" t="n">
        <v>36570.1</v>
      </c>
      <c r="G7529" s="3" t="n">
        <v>344066.97</v>
      </c>
    </row>
    <row r="7530">
      <c r="A7530" s="3" t="inlineStr">
        <is>
          <t>Quinate Consulting (Pty) Ltd</t>
        </is>
      </c>
      <c r="B7530" s="4" t="n">
        <v>44592</v>
      </c>
      <c r="C7530" s="3" t="inlineStr">
        <is>
          <t>Expenses</t>
        </is>
      </c>
      <c r="D7530" s="3" t="inlineStr">
        <is>
          <t>4150/010</t>
        </is>
      </c>
      <c r="E7530" s="3" t="inlineStr">
        <is>
          <t>Motor Vehicle - Petrol _AND_ Oil</t>
        </is>
      </c>
      <c r="F7530" s="3" t="n">
        <v>0</v>
      </c>
      <c r="G7530" s="3" t="n">
        <v>1911.05</v>
      </c>
    </row>
    <row r="7531">
      <c r="A7531" s="3" t="inlineStr">
        <is>
          <t>Endulini (Pty) Ltd</t>
        </is>
      </c>
      <c r="B7531" s="4" t="n">
        <v>44592</v>
      </c>
      <c r="C7531" s="3" t="inlineStr">
        <is>
          <t>Expenses</t>
        </is>
      </c>
      <c r="D7531" s="3" t="inlineStr">
        <is>
          <t>4200/000</t>
        </is>
      </c>
      <c r="E7531" s="3" t="inlineStr">
        <is>
          <t>Printing _AND_ Stationery</t>
        </is>
      </c>
      <c r="F7531" s="3" t="n">
        <v>0</v>
      </c>
      <c r="G7531" s="3" t="n">
        <v>127.5</v>
      </c>
    </row>
    <row r="7532">
      <c r="A7532" s="3" t="inlineStr">
        <is>
          <t>Opportunity Global Investment (PTY) LTD</t>
        </is>
      </c>
      <c r="B7532" s="4" t="n">
        <v>44592</v>
      </c>
      <c r="C7532" s="3" t="inlineStr">
        <is>
          <t>Expenses</t>
        </is>
      </c>
      <c r="D7532" s="3" t="inlineStr">
        <is>
          <t>4200/000</t>
        </is>
      </c>
      <c r="E7532" s="3" t="inlineStr">
        <is>
          <t>Printing _AND_ Stationery</t>
        </is>
      </c>
      <c r="F7532" s="3" t="n">
        <v>2367</v>
      </c>
      <c r="G7532" s="3" t="n">
        <v>28962.38</v>
      </c>
    </row>
    <row r="7533">
      <c r="A7533" s="3" t="inlineStr">
        <is>
          <t>Opportunity Global Sales (PTY) LTD</t>
        </is>
      </c>
      <c r="B7533" s="4" t="n">
        <v>44592</v>
      </c>
      <c r="C7533" s="3" t="inlineStr">
        <is>
          <t>Expenses</t>
        </is>
      </c>
      <c r="D7533" s="3" t="inlineStr">
        <is>
          <t>4200/000</t>
        </is>
      </c>
      <c r="E7533" s="3" t="inlineStr">
        <is>
          <t>Printing _AND_ Stationery</t>
        </is>
      </c>
      <c r="F7533" s="3" t="n">
        <v>0</v>
      </c>
      <c r="G7533" s="3" t="n">
        <v>3520.82</v>
      </c>
    </row>
    <row r="7534">
      <c r="A7534" s="3" t="inlineStr">
        <is>
          <t>Quinate Consulting (Pty) Ltd</t>
        </is>
      </c>
      <c r="B7534" s="4" t="n">
        <v>44592</v>
      </c>
      <c r="C7534" s="3" t="inlineStr">
        <is>
          <t>Expenses</t>
        </is>
      </c>
      <c r="D7534" s="3" t="inlineStr">
        <is>
          <t>4200/000</t>
        </is>
      </c>
      <c r="E7534" s="3" t="inlineStr">
        <is>
          <t>Printing _AND_ Stationery</t>
        </is>
      </c>
      <c r="F7534" s="3" t="n">
        <v>0</v>
      </c>
      <c r="G7534" s="3" t="n">
        <v>15758.25</v>
      </c>
    </row>
    <row r="7535">
      <c r="A7535" s="3" t="inlineStr">
        <is>
          <t>Noble Shield (Pty) Ltd ta Go Letting</t>
        </is>
      </c>
      <c r="B7535" s="4" t="n">
        <v>44592</v>
      </c>
      <c r="C7535" s="3" t="inlineStr">
        <is>
          <t>Expenses</t>
        </is>
      </c>
      <c r="D7535" s="3" t="inlineStr">
        <is>
          <t>4200/100</t>
        </is>
      </c>
      <c r="E7535" s="3" t="inlineStr">
        <is>
          <t>Printing - Merchant West- Printer Rental</t>
        </is>
      </c>
      <c r="F7535" s="3" t="n">
        <v>1619.15</v>
      </c>
      <c r="G7535" s="3" t="n">
        <v>8087.23</v>
      </c>
    </row>
    <row r="7536">
      <c r="A7536" s="3" t="inlineStr">
        <is>
          <t>Noble Shield (Pty) Ltd ta Go Letting</t>
        </is>
      </c>
      <c r="B7536" s="4" t="n">
        <v>44592</v>
      </c>
      <c r="C7536" s="3" t="inlineStr">
        <is>
          <t>Expenses</t>
        </is>
      </c>
      <c r="D7536" s="3" t="inlineStr">
        <is>
          <t>4200/120</t>
        </is>
      </c>
      <c r="E7536" s="3" t="inlineStr">
        <is>
          <t>Printing - Ivy Line - Prints</t>
        </is>
      </c>
      <c r="F7536" s="3" t="n">
        <v>569.87</v>
      </c>
      <c r="G7536" s="3" t="n">
        <v>2832.82</v>
      </c>
    </row>
    <row r="7537">
      <c r="A7537" s="3" t="inlineStr">
        <is>
          <t>Noble Shield (Pty) Ltd ta Go Letting</t>
        </is>
      </c>
      <c r="B7537" s="4" t="n">
        <v>44592</v>
      </c>
      <c r="C7537" s="3" t="inlineStr">
        <is>
          <t>Expenses</t>
        </is>
      </c>
      <c r="D7537" s="3" t="inlineStr">
        <is>
          <t>4200/180</t>
        </is>
      </c>
      <c r="E7537" s="3" t="inlineStr">
        <is>
          <t>Printing - Ikon</t>
        </is>
      </c>
      <c r="F7537" s="3" t="n">
        <v>463.98</v>
      </c>
      <c r="G7537" s="3" t="n">
        <v>2824.88</v>
      </c>
    </row>
    <row r="7538">
      <c r="A7538" s="3" t="inlineStr">
        <is>
          <t>Noble Shield (Pty) Ltd ta Go Letting</t>
        </is>
      </c>
      <c r="B7538" s="4" t="n">
        <v>44592</v>
      </c>
      <c r="C7538" s="3" t="inlineStr">
        <is>
          <t>Expenses</t>
        </is>
      </c>
      <c r="D7538" s="3" t="inlineStr">
        <is>
          <t>4200/190</t>
        </is>
      </c>
      <c r="E7538" s="3" t="inlineStr">
        <is>
          <t>Printing - Centrafin printer rental</t>
        </is>
      </c>
      <c r="F7538" s="3" t="n">
        <v>2478.76</v>
      </c>
      <c r="G7538" s="3" t="n">
        <v>11448.76</v>
      </c>
    </row>
    <row r="7539">
      <c r="A7539" s="3" t="inlineStr">
        <is>
          <t>Noble Shield (Pty) Ltd ta Go Letting</t>
        </is>
      </c>
      <c r="B7539" s="4" t="n">
        <v>44592</v>
      </c>
      <c r="C7539" s="3" t="inlineStr">
        <is>
          <t>Expenses</t>
        </is>
      </c>
      <c r="D7539" s="3" t="inlineStr">
        <is>
          <t>4200/200</t>
        </is>
      </c>
      <c r="E7539" s="3" t="inlineStr">
        <is>
          <t>Printing - General Stationery VDB Office</t>
        </is>
      </c>
      <c r="F7539" s="3" t="n">
        <v>488.86</v>
      </c>
      <c r="G7539" s="3" t="n">
        <v>871.45</v>
      </c>
    </row>
    <row r="7540">
      <c r="A7540" s="3" t="inlineStr">
        <is>
          <t>Opportunity Global Investment (PTY) LTD</t>
        </is>
      </c>
      <c r="B7540" s="4" t="n">
        <v>44592</v>
      </c>
      <c r="C7540" s="3" t="inlineStr">
        <is>
          <t>Expenses</t>
        </is>
      </c>
      <c r="D7540" s="3" t="inlineStr">
        <is>
          <t>4220/000</t>
        </is>
      </c>
      <c r="E7540" s="3" t="inlineStr">
        <is>
          <t>Motor Vehicle Expenses - Petrol _AND_ Oil</t>
        </is>
      </c>
      <c r="F7540" s="3" t="n">
        <v>0</v>
      </c>
      <c r="G7540" s="3" t="n">
        <v>6428.95</v>
      </c>
    </row>
    <row r="7541">
      <c r="A7541" s="3" t="inlineStr">
        <is>
          <t>Opportunity Global Sales (PTY) LTD</t>
        </is>
      </c>
      <c r="B7541" s="4" t="n">
        <v>44592</v>
      </c>
      <c r="C7541" s="3" t="inlineStr">
        <is>
          <t>Expenses</t>
        </is>
      </c>
      <c r="D7541" s="3" t="inlineStr">
        <is>
          <t>4220/000</t>
        </is>
      </c>
      <c r="E7541" s="3" t="inlineStr">
        <is>
          <t>Motor Vehicle Expenses - Petrol _AND_ Oil</t>
        </is>
      </c>
      <c r="F7541" s="3" t="n">
        <v>0</v>
      </c>
      <c r="G7541" s="3" t="n">
        <v>2075.96</v>
      </c>
    </row>
    <row r="7542">
      <c r="A7542" s="3" t="inlineStr">
        <is>
          <t>Noble Shield (Pty) Ltd ta Go Letting</t>
        </is>
      </c>
      <c r="B7542" s="4" t="n">
        <v>44592</v>
      </c>
      <c r="C7542" s="3" t="inlineStr">
        <is>
          <t>Expenses</t>
        </is>
      </c>
      <c r="D7542" s="3" t="inlineStr">
        <is>
          <t>4290/000</t>
        </is>
      </c>
      <c r="E7542" s="3" t="inlineStr">
        <is>
          <t>Refreshments - CT Office</t>
        </is>
      </c>
      <c r="F7542" s="3" t="n">
        <v>663.55</v>
      </c>
      <c r="G7542" s="3" t="n">
        <v>3239.55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Expenses</t>
        </is>
      </c>
      <c r="D7543" s="3" t="inlineStr">
        <is>
          <t>4290/000</t>
        </is>
      </c>
      <c r="E7543" s="3" t="inlineStr">
        <is>
          <t>Rent</t>
        </is>
      </c>
      <c r="F7543" s="3" t="n">
        <v>8770</v>
      </c>
      <c r="G7543" s="3" t="n">
        <v>96470</v>
      </c>
    </row>
    <row r="7544">
      <c r="A7544" s="3" t="inlineStr">
        <is>
          <t>Noble Shield (Pty) Ltd ta Go Letting</t>
        </is>
      </c>
      <c r="B7544" s="4" t="n">
        <v>44592</v>
      </c>
      <c r="C7544" s="3" t="inlineStr">
        <is>
          <t>Expenses</t>
        </is>
      </c>
      <c r="D7544" s="3" t="inlineStr">
        <is>
          <t>4291/000</t>
        </is>
      </c>
      <c r="E7544" s="3" t="inlineStr">
        <is>
          <t>Refreshments - VDB Office</t>
        </is>
      </c>
      <c r="F7544" s="3" t="n">
        <v>0</v>
      </c>
      <c r="G7544" s="3" t="n">
        <v>761.62</v>
      </c>
    </row>
    <row r="7545">
      <c r="A7545" s="3" t="inlineStr">
        <is>
          <t>Quinate Consulting (Pty) Ltd</t>
        </is>
      </c>
      <c r="B7545" s="4" t="n">
        <v>44592</v>
      </c>
      <c r="C7545" s="3" t="inlineStr">
        <is>
          <t>Expenses</t>
        </is>
      </c>
      <c r="D7545" s="3" t="inlineStr">
        <is>
          <t>4300/000</t>
        </is>
      </c>
      <c r="E7545" s="3" t="inlineStr">
        <is>
          <t>Rent Paid</t>
        </is>
      </c>
      <c r="F7545" s="3" t="n">
        <v>0</v>
      </c>
      <c r="G7545" s="3" t="n">
        <v>159974.04</v>
      </c>
    </row>
    <row r="7546">
      <c r="A7546" s="3" t="inlineStr">
        <is>
          <t>Trademark Holdings (Pty) Ltd</t>
        </is>
      </c>
      <c r="B7546" s="4" t="n">
        <v>44592</v>
      </c>
      <c r="C7546" s="3" t="inlineStr">
        <is>
          <t>Expenses</t>
        </is>
      </c>
      <c r="D7546" s="3" t="inlineStr">
        <is>
          <t>4300/000</t>
        </is>
      </c>
      <c r="E7546" s="3" t="inlineStr">
        <is>
          <t>Rent Paid</t>
        </is>
      </c>
      <c r="F7546" s="3" t="n">
        <v>5985.31</v>
      </c>
      <c r="G7546" s="3" t="n">
        <v>29926.55</v>
      </c>
    </row>
    <row r="7547">
      <c r="A7547" s="3" t="inlineStr">
        <is>
          <t>Endulini (Pty) Ltd</t>
        </is>
      </c>
      <c r="B7547" s="4" t="n">
        <v>44592</v>
      </c>
      <c r="C7547" s="3" t="inlineStr">
        <is>
          <t>Expenses</t>
        </is>
      </c>
      <c r="D7547" s="3" t="inlineStr">
        <is>
          <t>4310/000</t>
        </is>
      </c>
      <c r="E7547" s="3" t="inlineStr">
        <is>
          <t>Rates</t>
        </is>
      </c>
      <c r="F7547" s="3" t="n">
        <v>3526.15</v>
      </c>
      <c r="G7547" s="3" t="n">
        <v>30652.59</v>
      </c>
    </row>
    <row r="7548">
      <c r="A7548" s="3" t="inlineStr">
        <is>
          <t>Opportunity Global Investment (PTY) LTD</t>
        </is>
      </c>
      <c r="B7548" s="4" t="n">
        <v>44592</v>
      </c>
      <c r="C7548" s="3" t="inlineStr">
        <is>
          <t>Expenses</t>
        </is>
      </c>
      <c r="D7548" s="3" t="inlineStr">
        <is>
          <t>4310/000</t>
        </is>
      </c>
      <c r="E7548" s="3" t="inlineStr">
        <is>
          <t>Refreshments</t>
        </is>
      </c>
      <c r="F7548" s="3" t="n">
        <v>2521</v>
      </c>
      <c r="G7548" s="3" t="n">
        <v>28329.43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Expenses</t>
        </is>
      </c>
      <c r="D7549" s="3" t="inlineStr">
        <is>
          <t>4312/000</t>
        </is>
      </c>
      <c r="E7549" s="3" t="inlineStr">
        <is>
          <t>Rates - SoHo Units</t>
        </is>
      </c>
      <c r="F7549" s="3" t="n">
        <v>2547.96</v>
      </c>
      <c r="G7549" s="3" t="n">
        <v>25976.01</v>
      </c>
    </row>
    <row r="7550">
      <c r="A7550" s="3" t="inlineStr">
        <is>
          <t>Quinate Consulting (Pty) Ltd</t>
        </is>
      </c>
      <c r="B7550" s="4" t="n">
        <v>44592</v>
      </c>
      <c r="C7550" s="3" t="inlineStr">
        <is>
          <t>Expenses</t>
        </is>
      </c>
      <c r="D7550" s="3" t="inlineStr">
        <is>
          <t>4314/000</t>
        </is>
      </c>
      <c r="E7550" s="3" t="inlineStr">
        <is>
          <t>Rates - CT Office</t>
        </is>
      </c>
      <c r="F7550" s="3" t="n">
        <v>0</v>
      </c>
      <c r="G7550" s="3" t="n">
        <v>4596.96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Expenses</t>
        </is>
      </c>
      <c r="D7551" s="3" t="inlineStr">
        <is>
          <t>4320/000</t>
        </is>
      </c>
      <c r="E7551" s="3" t="inlineStr">
        <is>
          <t>Refreshments</t>
        </is>
      </c>
      <c r="F7551" s="3" t="n">
        <v>0</v>
      </c>
      <c r="G7551" s="3" t="n">
        <v>159</v>
      </c>
    </row>
    <row r="7552">
      <c r="A7552" s="3" t="inlineStr">
        <is>
          <t>Noble Shield (Pty) Ltd ta Go Letting</t>
        </is>
      </c>
      <c r="B7552" s="4" t="n">
        <v>44592</v>
      </c>
      <c r="C7552" s="3" t="inlineStr">
        <is>
          <t>Expenses</t>
        </is>
      </c>
      <c r="D7552" s="3" t="inlineStr">
        <is>
          <t>4350/000</t>
        </is>
      </c>
      <c r="E7552" s="3" t="inlineStr">
        <is>
          <t>Repairs _AND_ Maintenance</t>
        </is>
      </c>
      <c r="F7552" s="3" t="n">
        <v>1930</v>
      </c>
      <c r="G7552" s="3" t="n">
        <v>2649</v>
      </c>
    </row>
    <row r="7553">
      <c r="A7553" s="3" t="inlineStr">
        <is>
          <t>Quinate Consulting (Pty) Ltd</t>
        </is>
      </c>
      <c r="B7553" s="4" t="n">
        <v>44592</v>
      </c>
      <c r="C7553" s="3" t="inlineStr">
        <is>
          <t>Expenses</t>
        </is>
      </c>
      <c r="D7553" s="3" t="inlineStr">
        <is>
          <t>4350/000</t>
        </is>
      </c>
      <c r="E7553" s="3" t="inlineStr">
        <is>
          <t>Repairs and Maintenance - Southwark Units</t>
        </is>
      </c>
      <c r="F7553" s="3" t="n">
        <v>0</v>
      </c>
      <c r="G7553" s="3" t="n">
        <v>5984.63</v>
      </c>
    </row>
    <row r="7554">
      <c r="A7554" s="3" t="inlineStr">
        <is>
          <t>Opportunity Global Investment (PTY) LTD</t>
        </is>
      </c>
      <c r="B7554" s="4" t="n">
        <v>44592</v>
      </c>
      <c r="C7554" s="3" t="inlineStr">
        <is>
          <t>Expenses</t>
        </is>
      </c>
      <c r="D7554" s="3" t="inlineStr">
        <is>
          <t>4360/000</t>
        </is>
      </c>
      <c r="E7554" s="3" t="inlineStr">
        <is>
          <t>Secretarial - CIPC</t>
        </is>
      </c>
      <c r="F7554" s="3" t="n">
        <v>0</v>
      </c>
      <c r="G7554" s="3" t="n">
        <v>450</v>
      </c>
    </row>
    <row r="7555">
      <c r="A7555" s="3" t="inlineStr">
        <is>
          <t>Opportunity Global Sales (PTY) LTD</t>
        </is>
      </c>
      <c r="B7555" s="4" t="n">
        <v>44592</v>
      </c>
      <c r="C7555" s="3" t="inlineStr">
        <is>
          <t>Expenses</t>
        </is>
      </c>
      <c r="D7555" s="3" t="inlineStr">
        <is>
          <t>4390/000</t>
        </is>
      </c>
      <c r="E7555" s="3" t="inlineStr">
        <is>
          <t>Small Assets</t>
        </is>
      </c>
      <c r="F7555" s="3" t="n">
        <v>0</v>
      </c>
      <c r="G7555" s="3" t="n">
        <v>826.0700000000001</v>
      </c>
    </row>
    <row r="7556">
      <c r="A7556" s="3" t="inlineStr">
        <is>
          <t>Noble Shield (Pty) Ltd ta Go Letting</t>
        </is>
      </c>
      <c r="B7556" s="4" t="n">
        <v>44592</v>
      </c>
      <c r="C7556" s="3" t="inlineStr">
        <is>
          <t>Expenses</t>
        </is>
      </c>
      <c r="D7556" s="3" t="inlineStr">
        <is>
          <t>4400/000</t>
        </is>
      </c>
      <c r="E7556" s="3" t="inlineStr">
        <is>
          <t>Salaries _AND_ Wages</t>
        </is>
      </c>
      <c r="F7556" s="3" t="n">
        <v>21331.08</v>
      </c>
      <c r="G7556" s="3" t="n">
        <v>109436.87</v>
      </c>
    </row>
    <row r="7557">
      <c r="A7557" s="3" t="inlineStr">
        <is>
          <t>Opportunity Global Investment (PTY) LTD</t>
        </is>
      </c>
      <c r="B7557" s="4" t="n">
        <v>44592</v>
      </c>
      <c r="C7557" s="3" t="inlineStr">
        <is>
          <t>Expenses</t>
        </is>
      </c>
      <c r="D7557" s="3" t="inlineStr">
        <is>
          <t>4400/000</t>
        </is>
      </c>
      <c r="E7557" s="3" t="inlineStr">
        <is>
          <t>Salaries _AND_ Wages</t>
        </is>
      </c>
      <c r="F7557" s="3" t="n">
        <v>0</v>
      </c>
      <c r="G7557" s="3" t="n">
        <v>38417.99</v>
      </c>
    </row>
    <row r="7558">
      <c r="A7558" s="3" t="inlineStr">
        <is>
          <t>Opportunity Global Sales (PTY) LTD</t>
        </is>
      </c>
      <c r="B7558" s="4" t="n">
        <v>44592</v>
      </c>
      <c r="C7558" s="3" t="inlineStr">
        <is>
          <t>Expenses</t>
        </is>
      </c>
      <c r="D7558" s="3" t="inlineStr">
        <is>
          <t>4400/000</t>
        </is>
      </c>
      <c r="E7558" s="3" t="inlineStr">
        <is>
          <t>Salaries _AND_ Wages</t>
        </is>
      </c>
      <c r="F7558" s="3" t="n">
        <v>34379.7</v>
      </c>
      <c r="G7558" s="3" t="n">
        <v>408635.9</v>
      </c>
    </row>
    <row r="7559">
      <c r="A7559" s="3" t="inlineStr">
        <is>
          <t>Opportunity Management Holdings (PTY) LTD</t>
        </is>
      </c>
      <c r="B7559" s="4" t="n">
        <v>44592</v>
      </c>
      <c r="C7559" s="3" t="inlineStr">
        <is>
          <t>Expenses</t>
        </is>
      </c>
      <c r="D7559" s="3" t="inlineStr">
        <is>
          <t>4400/000</t>
        </is>
      </c>
      <c r="E7559" s="3" t="inlineStr">
        <is>
          <t>Salaries _AND_ Wages</t>
        </is>
      </c>
      <c r="F7559" s="3" t="n">
        <v>152572.96</v>
      </c>
      <c r="G7559" s="3" t="n">
        <v>661282.79</v>
      </c>
    </row>
    <row r="7560">
      <c r="A7560" s="3" t="inlineStr">
        <is>
          <t>Trademark Holdings (Pty) Ltd</t>
        </is>
      </c>
      <c r="B7560" s="4" t="n">
        <v>44592</v>
      </c>
      <c r="C7560" s="3" t="inlineStr">
        <is>
          <t>Expenses</t>
        </is>
      </c>
      <c r="D7560" s="3" t="inlineStr">
        <is>
          <t>4400/000</t>
        </is>
      </c>
      <c r="E7560" s="3" t="inlineStr">
        <is>
          <t>Salaries _AND_ Wages</t>
        </is>
      </c>
      <c r="F7560" s="3" t="n">
        <v>37874.45</v>
      </c>
      <c r="G7560" s="3" t="n">
        <v>184696.96</v>
      </c>
    </row>
    <row r="7561">
      <c r="A7561" s="3" t="inlineStr">
        <is>
          <t>Opportunity Global Investment (PTY) LTD</t>
        </is>
      </c>
      <c r="B7561" s="4" t="n">
        <v>44592</v>
      </c>
      <c r="C7561" s="3" t="inlineStr">
        <is>
          <t>Expenses</t>
        </is>
      </c>
      <c r="D7561" s="3" t="inlineStr">
        <is>
          <t>4403/000</t>
        </is>
      </c>
      <c r="E7561" s="3" t="inlineStr">
        <is>
          <t>Study fees - Nick</t>
        </is>
      </c>
      <c r="F7561" s="3" t="n">
        <v>154575</v>
      </c>
      <c r="G7561" s="3" t="n">
        <v>154575</v>
      </c>
    </row>
    <row r="7562">
      <c r="A7562" s="3" t="inlineStr">
        <is>
          <t>Opportunity Global Investment (PTY) LTD</t>
        </is>
      </c>
      <c r="B7562" s="4" t="n">
        <v>44592</v>
      </c>
      <c r="C7562" s="3" t="inlineStr">
        <is>
          <t>Expenses</t>
        </is>
      </c>
      <c r="D7562" s="3" t="inlineStr">
        <is>
          <t>4410/000</t>
        </is>
      </c>
      <c r="E7562" s="3" t="inlineStr">
        <is>
          <t>Salaries _AND_ Wages - WCA</t>
        </is>
      </c>
      <c r="F7562" s="3" t="n">
        <v>0</v>
      </c>
      <c r="G7562" s="3" t="n">
        <v>13109.81</v>
      </c>
    </row>
    <row r="7563">
      <c r="A7563" s="3" t="inlineStr">
        <is>
          <t>Quinate Consulting (Pty) Ltd</t>
        </is>
      </c>
      <c r="B7563" s="4" t="n">
        <v>44592</v>
      </c>
      <c r="C7563" s="3" t="inlineStr">
        <is>
          <t>Expenses</t>
        </is>
      </c>
      <c r="D7563" s="3" t="inlineStr">
        <is>
          <t>4430/000</t>
        </is>
      </c>
      <c r="E7563" s="3" t="inlineStr">
        <is>
          <t>Small Assets</t>
        </is>
      </c>
      <c r="F7563" s="3" t="n">
        <v>0</v>
      </c>
      <c r="G7563" s="3" t="n">
        <v>16261.78</v>
      </c>
    </row>
    <row r="7564">
      <c r="A7564" s="3" t="inlineStr">
        <is>
          <t>Opportunity Global Investment (PTY) LTD</t>
        </is>
      </c>
      <c r="B7564" s="4" t="n">
        <v>44592</v>
      </c>
      <c r="C7564" s="3" t="inlineStr">
        <is>
          <t>Expenses</t>
        </is>
      </c>
      <c r="D7564" s="3" t="inlineStr">
        <is>
          <t>4450/000</t>
        </is>
      </c>
      <c r="E7564" s="3" t="inlineStr">
        <is>
          <t>Staff Training</t>
        </is>
      </c>
      <c r="F7564" s="3" t="n">
        <v>0</v>
      </c>
      <c r="G7564" s="3" t="n">
        <v>1913.04</v>
      </c>
    </row>
    <row r="7565">
      <c r="A7565" s="3" t="inlineStr">
        <is>
          <t>Noble Shield (Pty) Ltd ta Go Letting</t>
        </is>
      </c>
      <c r="B7565" s="4" t="n">
        <v>44592</v>
      </c>
      <c r="C7565" s="3" t="inlineStr">
        <is>
          <t>Expenses</t>
        </is>
      </c>
      <c r="D7565" s="3" t="inlineStr">
        <is>
          <t>4500/000</t>
        </is>
      </c>
      <c r="E7565" s="3" t="inlineStr">
        <is>
          <t>Staff Welfare</t>
        </is>
      </c>
      <c r="F7565" s="3" t="n">
        <v>0</v>
      </c>
      <c r="G7565" s="3" t="n">
        <v>1900.95</v>
      </c>
    </row>
    <row r="7566">
      <c r="A7566" s="3" t="inlineStr">
        <is>
          <t>Opportunity Global Investment (PTY) LTD</t>
        </is>
      </c>
      <c r="B7566" s="4" t="n">
        <v>44592</v>
      </c>
      <c r="C7566" s="3" t="inlineStr">
        <is>
          <t>Expenses</t>
        </is>
      </c>
      <c r="D7566" s="3" t="inlineStr">
        <is>
          <t>4500/000</t>
        </is>
      </c>
      <c r="E7566" s="3" t="inlineStr">
        <is>
          <t>Staff Welfare</t>
        </is>
      </c>
      <c r="F7566" s="3" t="n">
        <v>0</v>
      </c>
      <c r="G7566" s="3" t="n">
        <v>3260</v>
      </c>
    </row>
    <row r="7567">
      <c r="A7567" s="3" t="inlineStr">
        <is>
          <t>Quinate Consulting (Pty) Ltd</t>
        </is>
      </c>
      <c r="B7567" s="4" t="n">
        <v>44592</v>
      </c>
      <c r="C7567" s="3" t="inlineStr">
        <is>
          <t>Expenses</t>
        </is>
      </c>
      <c r="D7567" s="3" t="inlineStr">
        <is>
          <t>4500/000</t>
        </is>
      </c>
      <c r="E7567" s="3" t="inlineStr">
        <is>
          <t>Staff Welfare</t>
        </is>
      </c>
      <c r="F7567" s="3" t="n">
        <v>0</v>
      </c>
      <c r="G7567" s="3" t="n">
        <v>13287.03</v>
      </c>
    </row>
    <row r="7568">
      <c r="A7568" s="3" t="inlineStr">
        <is>
          <t>Noble Shield (Pty) Ltd ta Go Letting</t>
        </is>
      </c>
      <c r="B7568" s="4" t="n">
        <v>44592</v>
      </c>
      <c r="C7568" s="3" t="inlineStr">
        <is>
          <t>Expenses</t>
        </is>
      </c>
      <c r="D7568" s="3" t="inlineStr">
        <is>
          <t>4520/000</t>
        </is>
      </c>
      <c r="E7568" s="3" t="inlineStr">
        <is>
          <t>Security</t>
        </is>
      </c>
      <c r="F7568" s="3" t="n">
        <v>731.25</v>
      </c>
      <c r="G7568" s="3" t="n">
        <v>3831.03</v>
      </c>
    </row>
    <row r="7569">
      <c r="A7569" s="3" t="inlineStr">
        <is>
          <t>Opportunity Global Investment (PTY) LTD</t>
        </is>
      </c>
      <c r="B7569" s="4" t="n">
        <v>44592</v>
      </c>
      <c r="C7569" s="3" t="inlineStr">
        <is>
          <t>Expenses</t>
        </is>
      </c>
      <c r="D7569" s="3" t="inlineStr">
        <is>
          <t>4550/000</t>
        </is>
      </c>
      <c r="E7569" s="3" t="inlineStr">
        <is>
          <t>Subscriptions</t>
        </is>
      </c>
      <c r="F7569" s="3" t="n">
        <v>0</v>
      </c>
      <c r="G7569" s="3" t="n">
        <v>539.12</v>
      </c>
    </row>
    <row r="7570">
      <c r="A7570" s="3" t="inlineStr">
        <is>
          <t>Opportunity Global Sales (PTY) LTD</t>
        </is>
      </c>
      <c r="B7570" s="4" t="n">
        <v>44592</v>
      </c>
      <c r="C7570" s="3" t="inlineStr">
        <is>
          <t>Expenses</t>
        </is>
      </c>
      <c r="D7570" s="3" t="inlineStr">
        <is>
          <t>4550/000</t>
        </is>
      </c>
      <c r="E7570" s="3" t="inlineStr">
        <is>
          <t>Subscriptions - General</t>
        </is>
      </c>
      <c r="F7570" s="3" t="n">
        <v>0</v>
      </c>
      <c r="G7570" s="3" t="n">
        <v>2152.5</v>
      </c>
    </row>
    <row r="7571">
      <c r="A7571" s="3" t="inlineStr">
        <is>
          <t>Quinate Consulting (Pty) Ltd</t>
        </is>
      </c>
      <c r="B7571" s="4" t="n">
        <v>44592</v>
      </c>
      <c r="C7571" s="3" t="inlineStr">
        <is>
          <t>Expenses</t>
        </is>
      </c>
      <c r="D7571" s="3" t="inlineStr">
        <is>
          <t>4550/000</t>
        </is>
      </c>
      <c r="E7571" s="3" t="inlineStr">
        <is>
          <t>Subscriptions / Licenses</t>
        </is>
      </c>
      <c r="F7571" s="3" t="n">
        <v>0</v>
      </c>
      <c r="G7571" s="3" t="n">
        <v>53421.02</v>
      </c>
    </row>
    <row r="7572">
      <c r="A7572" s="3" t="inlineStr">
        <is>
          <t>Noble Shield (Pty) Ltd ta Go Letting</t>
        </is>
      </c>
      <c r="B7572" s="4" t="n">
        <v>44592</v>
      </c>
      <c r="C7572" s="3" t="inlineStr">
        <is>
          <t>Expenses</t>
        </is>
      </c>
      <c r="D7572" s="3" t="inlineStr">
        <is>
          <t>4550/100</t>
        </is>
      </c>
      <c r="E7572" s="3" t="inlineStr">
        <is>
          <t>Subscriptions - EAAB</t>
        </is>
      </c>
      <c r="F7572" s="3" t="n">
        <v>0</v>
      </c>
      <c r="G7572" s="3" t="n">
        <v>3010</v>
      </c>
    </row>
    <row r="7573">
      <c r="A7573" s="3" t="inlineStr">
        <is>
          <t>Trademark Holdings (Pty) Ltd</t>
        </is>
      </c>
      <c r="B7573" s="4" t="n">
        <v>44592</v>
      </c>
      <c r="C7573" s="3" t="inlineStr">
        <is>
          <t>Expenses</t>
        </is>
      </c>
      <c r="D7573" s="3" t="inlineStr">
        <is>
          <t>4550/100</t>
        </is>
      </c>
      <c r="E7573" s="3" t="inlineStr">
        <is>
          <t>Subscriptions - EAAB</t>
        </is>
      </c>
      <c r="F7573" s="3" t="n">
        <v>0</v>
      </c>
      <c r="G7573" s="3" t="n">
        <v>1710</v>
      </c>
    </row>
    <row r="7574">
      <c r="A7574" s="3" t="inlineStr">
        <is>
          <t>Opportunity Global Investment (PTY) LTD</t>
        </is>
      </c>
      <c r="B7574" s="4" t="n">
        <v>44592</v>
      </c>
      <c r="C7574" s="3" t="inlineStr">
        <is>
          <t>Expenses</t>
        </is>
      </c>
      <c r="D7574" s="3" t="inlineStr">
        <is>
          <t>4550/100</t>
        </is>
      </c>
      <c r="E7574" s="3" t="inlineStr">
        <is>
          <t>Subscriptions - Zoho</t>
        </is>
      </c>
      <c r="F7574" s="3" t="n">
        <v>-600</v>
      </c>
      <c r="G7574" s="3" t="n">
        <v>0</v>
      </c>
    </row>
    <row r="7575">
      <c r="A7575" s="3" t="inlineStr">
        <is>
          <t>Opportunity Global Investment (PTY) LTD</t>
        </is>
      </c>
      <c r="B7575" s="4" t="n">
        <v>44592</v>
      </c>
      <c r="C7575" s="3" t="inlineStr">
        <is>
          <t>Expenses</t>
        </is>
      </c>
      <c r="D7575" s="3" t="inlineStr">
        <is>
          <t>4550/150</t>
        </is>
      </c>
      <c r="E7575" s="3" t="inlineStr">
        <is>
          <t>Subscriptions - Webbox</t>
        </is>
      </c>
      <c r="F7575" s="3" t="n">
        <v>1165</v>
      </c>
      <c r="G7575" s="3" t="n">
        <v>17569</v>
      </c>
    </row>
    <row r="7576">
      <c r="A7576" s="3" t="inlineStr">
        <is>
          <t>Opportunity Global Investment (PTY) LTD</t>
        </is>
      </c>
      <c r="B7576" s="4" t="n">
        <v>44592</v>
      </c>
      <c r="C7576" s="3" t="inlineStr">
        <is>
          <t>Expenses</t>
        </is>
      </c>
      <c r="D7576" s="3" t="inlineStr">
        <is>
          <t>4550/200</t>
        </is>
      </c>
      <c r="E7576" s="3" t="inlineStr">
        <is>
          <t>Subscriptions - Zoom</t>
        </is>
      </c>
      <c r="F7576" s="3" t="n">
        <v>235.56</v>
      </c>
      <c r="G7576" s="3" t="n">
        <v>1871.51</v>
      </c>
    </row>
    <row r="7577">
      <c r="A7577" s="3" t="inlineStr">
        <is>
          <t>Opportunity Global Investment (PTY) LTD</t>
        </is>
      </c>
      <c r="B7577" s="4" t="n">
        <v>44592</v>
      </c>
      <c r="C7577" s="3" t="inlineStr">
        <is>
          <t>Expenses</t>
        </is>
      </c>
      <c r="D7577" s="3" t="inlineStr">
        <is>
          <t>4550/250</t>
        </is>
      </c>
      <c r="E7577" s="3" t="inlineStr">
        <is>
          <t>Subscriptions - LinkedIn</t>
        </is>
      </c>
      <c r="F7577" s="3" t="n">
        <v>1000.49</v>
      </c>
      <c r="G7577" s="3" t="n">
        <v>8003.92</v>
      </c>
    </row>
    <row r="7578">
      <c r="A7578" s="3" t="inlineStr">
        <is>
          <t>Noble Shield (Pty) Ltd ta Go Letting</t>
        </is>
      </c>
      <c r="B7578" s="4" t="n">
        <v>44592</v>
      </c>
      <c r="C7578" s="3" t="inlineStr">
        <is>
          <t>Expenses</t>
        </is>
      </c>
      <c r="D7578" s="3" t="inlineStr">
        <is>
          <t>4550/250</t>
        </is>
      </c>
      <c r="E7578" s="3" t="inlineStr">
        <is>
          <t>Subscriptions - Windeed reports</t>
        </is>
      </c>
      <c r="F7578" s="3" t="n">
        <v>0</v>
      </c>
      <c r="G7578" s="3" t="n">
        <v>63.2</v>
      </c>
    </row>
    <row r="7579">
      <c r="A7579" s="3" t="inlineStr">
        <is>
          <t>Opportunity Global Investment (PTY) LTD</t>
        </is>
      </c>
      <c r="B7579" s="4" t="n">
        <v>44592</v>
      </c>
      <c r="C7579" s="3" t="inlineStr">
        <is>
          <t>Expenses</t>
        </is>
      </c>
      <c r="D7579" s="3" t="inlineStr">
        <is>
          <t>4550/350</t>
        </is>
      </c>
      <c r="E7579" s="3" t="inlineStr">
        <is>
          <t>Subscriptions - Xero</t>
        </is>
      </c>
      <c r="F7579" s="3" t="n">
        <v>600</v>
      </c>
      <c r="G7579" s="3" t="n">
        <v>4550</v>
      </c>
    </row>
    <row r="7580">
      <c r="A7580" s="3" t="inlineStr">
        <is>
          <t>Opportunity Global Investment (PTY) LTD</t>
        </is>
      </c>
      <c r="B7580" s="4" t="n">
        <v>44592</v>
      </c>
      <c r="C7580" s="3" t="inlineStr">
        <is>
          <t>Expenses</t>
        </is>
      </c>
      <c r="D7580" s="3" t="inlineStr">
        <is>
          <t>4550/400</t>
        </is>
      </c>
      <c r="E7580" s="3" t="inlineStr">
        <is>
          <t>Subscriptions - Moneyweb</t>
        </is>
      </c>
      <c r="F7580" s="3" t="n">
        <v>54.78</v>
      </c>
      <c r="G7580" s="3" t="n">
        <v>368.38</v>
      </c>
    </row>
    <row r="7581">
      <c r="A7581" s="3" t="inlineStr">
        <is>
          <t>Trademark Holdings (Pty) Ltd</t>
        </is>
      </c>
      <c r="B7581" s="4" t="n">
        <v>44592</v>
      </c>
      <c r="C7581" s="3" t="inlineStr">
        <is>
          <t>Expenses</t>
        </is>
      </c>
      <c r="D7581" s="3" t="inlineStr">
        <is>
          <t>4550/400</t>
        </is>
      </c>
      <c r="E7581" s="3" t="inlineStr">
        <is>
          <t>Subscriptions - Xero</t>
        </is>
      </c>
      <c r="F7581" s="3" t="n">
        <v>600</v>
      </c>
      <c r="G7581" s="3" t="n">
        <v>3450</v>
      </c>
    </row>
    <row r="7582">
      <c r="A7582" s="3" t="inlineStr">
        <is>
          <t>Opportunity Global Investment (PTY) LTD</t>
        </is>
      </c>
      <c r="B7582" s="4" t="n">
        <v>44592</v>
      </c>
      <c r="C7582" s="3" t="inlineStr">
        <is>
          <t>Expenses</t>
        </is>
      </c>
      <c r="D7582" s="3" t="inlineStr">
        <is>
          <t>4550/450</t>
        </is>
      </c>
      <c r="E7582" s="3" t="inlineStr">
        <is>
          <t>Subscriptions - Adobe</t>
        </is>
      </c>
      <c r="F7582" s="3" t="n">
        <v>500.14</v>
      </c>
      <c r="G7582" s="3" t="n">
        <v>2465.1</v>
      </c>
    </row>
    <row r="7583">
      <c r="A7583" s="3" t="inlineStr">
        <is>
          <t>Noble Shield (Pty) Ltd ta Go Letting</t>
        </is>
      </c>
      <c r="B7583" s="4" t="n">
        <v>44592</v>
      </c>
      <c r="C7583" s="3" t="inlineStr">
        <is>
          <t>Expenses</t>
        </is>
      </c>
      <c r="D7583" s="3" t="inlineStr">
        <is>
          <t>4550/600</t>
        </is>
      </c>
      <c r="E7583" s="3" t="inlineStr">
        <is>
          <t>Subscriptions - Webbox</t>
        </is>
      </c>
      <c r="F7583" s="3" t="n">
        <v>1183.35</v>
      </c>
      <c r="G7583" s="3" t="n">
        <v>5038.91</v>
      </c>
    </row>
    <row r="7584">
      <c r="A7584" s="3" t="inlineStr">
        <is>
          <t>Noble Shield (Pty) Ltd ta Go Letting</t>
        </is>
      </c>
      <c r="B7584" s="4" t="n">
        <v>44592</v>
      </c>
      <c r="C7584" s="3" t="inlineStr">
        <is>
          <t>Expenses</t>
        </is>
      </c>
      <c r="D7584" s="3" t="inlineStr">
        <is>
          <t>4550/650</t>
        </is>
      </c>
      <c r="E7584" s="3" t="inlineStr">
        <is>
          <t>Subscriptions - Xero</t>
        </is>
      </c>
      <c r="F7584" s="3" t="n">
        <v>600</v>
      </c>
      <c r="G7584" s="3" t="n">
        <v>3450</v>
      </c>
    </row>
    <row r="7585">
      <c r="A7585" s="3" t="inlineStr">
        <is>
          <t>Noble Shield (Pty) Ltd ta Go Letting</t>
        </is>
      </c>
      <c r="B7585" s="4" t="n">
        <v>44592</v>
      </c>
      <c r="C7585" s="3" t="inlineStr">
        <is>
          <t>Expenses</t>
        </is>
      </c>
      <c r="D7585" s="3" t="inlineStr">
        <is>
          <t>4550/700</t>
        </is>
      </c>
      <c r="E7585" s="3" t="inlineStr">
        <is>
          <t>Subscriptions - Domain renewals</t>
        </is>
      </c>
      <c r="F7585" s="3" t="n">
        <v>0</v>
      </c>
      <c r="G7585" s="3" t="n">
        <v>1726.15</v>
      </c>
    </row>
    <row r="7586">
      <c r="A7586" s="3" t="inlineStr">
        <is>
          <t>Opportunity Global Sales (PTY) LTD</t>
        </is>
      </c>
      <c r="B7586" s="4" t="n">
        <v>44592</v>
      </c>
      <c r="C7586" s="3" t="inlineStr">
        <is>
          <t>Expenses</t>
        </is>
      </c>
      <c r="D7586" s="3" t="inlineStr">
        <is>
          <t>4551/000</t>
        </is>
      </c>
      <c r="E7586" s="3" t="inlineStr">
        <is>
          <t>Subscriptions - Payprop</t>
        </is>
      </c>
      <c r="F7586" s="3" t="n">
        <v>1827.7</v>
      </c>
      <c r="G7586" s="3" t="n">
        <v>8831.6</v>
      </c>
    </row>
    <row r="7587">
      <c r="A7587" s="3" t="inlineStr">
        <is>
          <t>Opportunity Management Holdings (PTY) LTD</t>
        </is>
      </c>
      <c r="B7587" s="4" t="n">
        <v>44592</v>
      </c>
      <c r="C7587" s="3" t="inlineStr">
        <is>
          <t>Expenses</t>
        </is>
      </c>
      <c r="D7587" s="3" t="inlineStr">
        <is>
          <t>4551/000</t>
        </is>
      </c>
      <c r="E7587" s="3" t="inlineStr">
        <is>
          <t>Subscriptions - Xero - Setup</t>
        </is>
      </c>
      <c r="F7587" s="3" t="n">
        <v>3000</v>
      </c>
      <c r="G7587" s="3" t="n">
        <v>3000</v>
      </c>
    </row>
    <row r="7588">
      <c r="A7588" s="3" t="inlineStr">
        <is>
          <t>Endulini (Pty) Ltd</t>
        </is>
      </c>
      <c r="B7588" s="4" t="n">
        <v>44592</v>
      </c>
      <c r="C7588" s="3" t="inlineStr">
        <is>
          <t>Expenses</t>
        </is>
      </c>
      <c r="D7588" s="3" t="inlineStr">
        <is>
          <t>4551/000</t>
        </is>
      </c>
      <c r="E7588" s="3" t="inlineStr">
        <is>
          <t>Subscriptions - Xero setup</t>
        </is>
      </c>
      <c r="F7588" s="3" t="n">
        <v>3000</v>
      </c>
      <c r="G7588" s="3" t="n">
        <v>3000</v>
      </c>
    </row>
    <row r="7589">
      <c r="A7589" s="3" t="inlineStr">
        <is>
          <t>Quinate Consulting (Pty) Ltd</t>
        </is>
      </c>
      <c r="B7589" s="4" t="n">
        <v>44592</v>
      </c>
      <c r="C7589" s="3" t="inlineStr">
        <is>
          <t>Expenses</t>
        </is>
      </c>
      <c r="D7589" s="3" t="inlineStr">
        <is>
          <t>4551/000</t>
        </is>
      </c>
      <c r="E7589" s="3" t="inlineStr">
        <is>
          <t>Subscriptions - Zoho</t>
        </is>
      </c>
      <c r="F7589" s="3" t="n">
        <v>1125</v>
      </c>
      <c r="G7589" s="3" t="n">
        <v>10125</v>
      </c>
    </row>
    <row r="7590">
      <c r="A7590" s="3" t="inlineStr">
        <is>
          <t>Quinate Consulting (Pty) Ltd</t>
        </is>
      </c>
      <c r="B7590" s="4" t="n">
        <v>44592</v>
      </c>
      <c r="C7590" s="3" t="inlineStr">
        <is>
          <t>Expenses</t>
        </is>
      </c>
      <c r="D7590" s="3" t="inlineStr">
        <is>
          <t>4552/000</t>
        </is>
      </c>
      <c r="E7590" s="3" t="inlineStr">
        <is>
          <t>Subscriptions - CIPC</t>
        </is>
      </c>
      <c r="F7590" s="3" t="n">
        <v>0</v>
      </c>
      <c r="G7590" s="3" t="n">
        <v>2000</v>
      </c>
    </row>
    <row r="7591">
      <c r="A7591" s="3" t="inlineStr">
        <is>
          <t>Endulini (Pty) Ltd</t>
        </is>
      </c>
      <c r="B7591" s="4" t="n">
        <v>44592</v>
      </c>
      <c r="C7591" s="3" t="inlineStr">
        <is>
          <t>Expenses</t>
        </is>
      </c>
      <c r="D7591" s="3" t="inlineStr">
        <is>
          <t>4552/000</t>
        </is>
      </c>
      <c r="E7591" s="3" t="inlineStr">
        <is>
          <t>Subscriptions - Xero</t>
        </is>
      </c>
      <c r="F7591" s="3" t="n">
        <v>600</v>
      </c>
      <c r="G7591" s="3" t="n">
        <v>600</v>
      </c>
    </row>
    <row r="7592">
      <c r="A7592" s="3" t="inlineStr">
        <is>
          <t>Opportunity Global Sales (PTY) LTD</t>
        </is>
      </c>
      <c r="B7592" s="4" t="n">
        <v>44592</v>
      </c>
      <c r="C7592" s="3" t="inlineStr">
        <is>
          <t>Expenses</t>
        </is>
      </c>
      <c r="D7592" s="3" t="inlineStr">
        <is>
          <t>4552/000</t>
        </is>
      </c>
      <c r="E7592" s="3" t="inlineStr">
        <is>
          <t>Subscriptions - Xero</t>
        </is>
      </c>
      <c r="F7592" s="3" t="n">
        <v>600</v>
      </c>
      <c r="G7592" s="3" t="n">
        <v>4550</v>
      </c>
    </row>
    <row r="7593">
      <c r="A7593" s="3" t="inlineStr">
        <is>
          <t>Opportunity Management Holdings (PTY) LTD</t>
        </is>
      </c>
      <c r="B7593" s="4" t="n">
        <v>44592</v>
      </c>
      <c r="C7593" s="3" t="inlineStr">
        <is>
          <t>Expenses</t>
        </is>
      </c>
      <c r="D7593" s="3" t="inlineStr">
        <is>
          <t>4552/000</t>
        </is>
      </c>
      <c r="E7593" s="3" t="inlineStr">
        <is>
          <t>Subscriptions - Xero</t>
        </is>
      </c>
      <c r="F7593" s="3" t="n">
        <v>825</v>
      </c>
      <c r="G7593" s="3" t="n">
        <v>825</v>
      </c>
    </row>
    <row r="7594">
      <c r="A7594" s="3" t="inlineStr">
        <is>
          <t>Opportunity Global Sales (PTY) LTD</t>
        </is>
      </c>
      <c r="B7594" s="4" t="n">
        <v>44592</v>
      </c>
      <c r="C7594" s="3" t="inlineStr">
        <is>
          <t>Expenses</t>
        </is>
      </c>
      <c r="D7594" s="3" t="inlineStr">
        <is>
          <t>4553/000</t>
        </is>
      </c>
      <c r="E7594" s="3" t="inlineStr">
        <is>
          <t>Subscriptions - CMA</t>
        </is>
      </c>
      <c r="F7594" s="3" t="n">
        <v>680</v>
      </c>
      <c r="G7594" s="3" t="n">
        <v>5526.4</v>
      </c>
    </row>
    <row r="7595">
      <c r="A7595" s="3" t="inlineStr">
        <is>
          <t>Quinate Consulting (Pty) Ltd</t>
        </is>
      </c>
      <c r="B7595" s="4" t="n">
        <v>44592</v>
      </c>
      <c r="C7595" s="3" t="inlineStr">
        <is>
          <t>Expenses</t>
        </is>
      </c>
      <c r="D7595" s="3" t="inlineStr">
        <is>
          <t>4553/000</t>
        </is>
      </c>
      <c r="E7595" s="3" t="inlineStr">
        <is>
          <t>Subscriptions - Xero setup</t>
        </is>
      </c>
      <c r="F7595" s="3" t="n">
        <v>3000</v>
      </c>
      <c r="G7595" s="3" t="n">
        <v>3000</v>
      </c>
    </row>
    <row r="7596">
      <c r="A7596" s="3" t="inlineStr">
        <is>
          <t>Quinate Consulting (Pty) Ltd</t>
        </is>
      </c>
      <c r="B7596" s="4" t="n">
        <v>44592</v>
      </c>
      <c r="C7596" s="3" t="inlineStr">
        <is>
          <t>Expenses</t>
        </is>
      </c>
      <c r="D7596" s="3" t="inlineStr">
        <is>
          <t>4554/000</t>
        </is>
      </c>
      <c r="E7596" s="3" t="inlineStr">
        <is>
          <t>Subscriptions - Xero</t>
        </is>
      </c>
      <c r="F7596" s="3" t="n">
        <v>600</v>
      </c>
      <c r="G7596" s="3" t="n">
        <v>600</v>
      </c>
    </row>
    <row r="7597">
      <c r="A7597" s="3" t="inlineStr">
        <is>
          <t>Opportunity Global Sales (PTY) LTD</t>
        </is>
      </c>
      <c r="B7597" s="4" t="n">
        <v>44592</v>
      </c>
      <c r="C7597" s="3" t="inlineStr">
        <is>
          <t>Expenses</t>
        </is>
      </c>
      <c r="D7597" s="3" t="inlineStr">
        <is>
          <t>4554/000</t>
        </is>
      </c>
      <c r="E7597" s="3" t="inlineStr">
        <is>
          <t>Subscriptions - Zoho</t>
        </is>
      </c>
      <c r="F7597" s="3" t="n">
        <v>600</v>
      </c>
      <c r="G7597" s="3" t="n">
        <v>4200</v>
      </c>
    </row>
    <row r="7598">
      <c r="A7598" s="3" t="inlineStr">
        <is>
          <t>Opportunity Global Investment (PTY) LTD</t>
        </is>
      </c>
      <c r="B7598" s="4" t="n">
        <v>44592</v>
      </c>
      <c r="C7598" s="3" t="inlineStr">
        <is>
          <t>Expenses</t>
        </is>
      </c>
      <c r="D7598" s="3" t="inlineStr">
        <is>
          <t>4600/000</t>
        </is>
      </c>
      <c r="E7598" s="3" t="inlineStr">
        <is>
          <t>Telephone _AND_ Fax</t>
        </is>
      </c>
      <c r="F7598" s="3" t="n">
        <v>3355</v>
      </c>
      <c r="G7598" s="3" t="n">
        <v>36905</v>
      </c>
    </row>
    <row r="7599">
      <c r="A7599" s="3" t="inlineStr">
        <is>
          <t>Opportunity Global Sales (PTY) LTD</t>
        </is>
      </c>
      <c r="B7599" s="4" t="n">
        <v>44592</v>
      </c>
      <c r="C7599" s="3" t="inlineStr">
        <is>
          <t>Expenses</t>
        </is>
      </c>
      <c r="D7599" s="3" t="inlineStr">
        <is>
          <t>4600/000</t>
        </is>
      </c>
      <c r="E7599" s="3" t="inlineStr">
        <is>
          <t>Telephone _AND_ Fax</t>
        </is>
      </c>
      <c r="F7599" s="3" t="n">
        <v>156.52</v>
      </c>
      <c r="G7599" s="3" t="n">
        <v>2676.52</v>
      </c>
    </row>
    <row r="7600">
      <c r="A7600" s="3" t="inlineStr">
        <is>
          <t>Trademark Holdings (Pty) Ltd</t>
        </is>
      </c>
      <c r="B7600" s="4" t="n">
        <v>44592</v>
      </c>
      <c r="C7600" s="3" t="inlineStr">
        <is>
          <t>Expenses</t>
        </is>
      </c>
      <c r="D7600" s="3" t="inlineStr">
        <is>
          <t>4600/000</t>
        </is>
      </c>
      <c r="E7600" s="3" t="inlineStr">
        <is>
          <t>Telephone _AND_ Fax</t>
        </is>
      </c>
      <c r="F7600" s="3" t="n">
        <v>848</v>
      </c>
      <c r="G7600" s="3" t="n">
        <v>6089.38</v>
      </c>
    </row>
    <row r="7601">
      <c r="A7601" s="3" t="inlineStr">
        <is>
          <t>Noble Shield (Pty) Ltd ta Go Letting</t>
        </is>
      </c>
      <c r="B7601" s="4" t="n">
        <v>44592</v>
      </c>
      <c r="C7601" s="3" t="inlineStr">
        <is>
          <t>Expenses</t>
        </is>
      </c>
      <c r="D7601" s="3" t="inlineStr">
        <is>
          <t>4600/000</t>
        </is>
      </c>
      <c r="E7601" s="3" t="inlineStr">
        <is>
          <t>Telephone _AND_ Fax - VDB Office</t>
        </is>
      </c>
      <c r="F7601" s="3" t="n">
        <v>0</v>
      </c>
      <c r="G7601" s="3" t="n">
        <v>1926.25</v>
      </c>
    </row>
    <row r="7602">
      <c r="A7602" s="3" t="inlineStr">
        <is>
          <t>Noble Shield (Pty) Ltd ta Go Letting</t>
        </is>
      </c>
      <c r="B7602" s="4" t="n">
        <v>44592</v>
      </c>
      <c r="C7602" s="3" t="inlineStr">
        <is>
          <t>Expenses</t>
        </is>
      </c>
      <c r="D7602" s="3" t="inlineStr">
        <is>
          <t>4610/000</t>
        </is>
      </c>
      <c r="E7602" s="3" t="inlineStr">
        <is>
          <t>Telephone - CT Office</t>
        </is>
      </c>
      <c r="F7602" s="3" t="n">
        <v>724.23</v>
      </c>
      <c r="G7602" s="3" t="n">
        <v>4329.58</v>
      </c>
    </row>
    <row r="7603">
      <c r="A7603" s="3" t="inlineStr">
        <is>
          <t>Opportunity Global Investment (PTY) LTD</t>
        </is>
      </c>
      <c r="B7603" s="4" t="n">
        <v>44592</v>
      </c>
      <c r="C7603" s="3" t="inlineStr">
        <is>
          <t>Expenses</t>
        </is>
      </c>
      <c r="D7603" s="3" t="inlineStr">
        <is>
          <t>4650/000</t>
        </is>
      </c>
      <c r="E7603" s="3" t="inlineStr">
        <is>
          <t>Travel _AND_ Accommodation</t>
        </is>
      </c>
      <c r="F7603" s="3" t="n">
        <v>0</v>
      </c>
      <c r="G7603" s="3" t="n">
        <v>355</v>
      </c>
    </row>
    <row r="7604">
      <c r="A7604" s="3" t="inlineStr">
        <is>
          <t>Opportunity Global Investment (PTY) LTD</t>
        </is>
      </c>
      <c r="B7604" s="4" t="n">
        <v>44592</v>
      </c>
      <c r="C7604" s="3" t="inlineStr">
        <is>
          <t>Expenses</t>
        </is>
      </c>
      <c r="D7604" s="3" t="inlineStr">
        <is>
          <t>4650/010</t>
        </is>
      </c>
      <c r="E7604" s="3" t="inlineStr">
        <is>
          <t>Travel Accomodation - Flights - Local</t>
        </is>
      </c>
      <c r="F7604" s="3" t="n">
        <v>0</v>
      </c>
      <c r="G7604" s="3" t="n">
        <v>4362</v>
      </c>
    </row>
    <row r="7605">
      <c r="A7605" s="3" t="inlineStr">
        <is>
          <t>Opportunity Global Investment (PTY) LTD</t>
        </is>
      </c>
      <c r="B7605" s="4" t="n">
        <v>44592</v>
      </c>
      <c r="C7605" s="3" t="inlineStr">
        <is>
          <t>Expenses</t>
        </is>
      </c>
      <c r="D7605" s="3" t="inlineStr">
        <is>
          <t>4650/020</t>
        </is>
      </c>
      <c r="E7605" s="3" t="inlineStr">
        <is>
          <t>Travel Accomodation - Car Hire</t>
        </is>
      </c>
      <c r="F7605" s="3" t="n">
        <v>0</v>
      </c>
      <c r="G7605" s="3" t="n">
        <v>1013.91</v>
      </c>
    </row>
    <row r="7606">
      <c r="A7606" s="3" t="inlineStr">
        <is>
          <t>Quinate Consulting (Pty) Ltd</t>
        </is>
      </c>
      <c r="B7606" s="4" t="n">
        <v>44592</v>
      </c>
      <c r="C7606" s="3" t="inlineStr">
        <is>
          <t>Expenses</t>
        </is>
      </c>
      <c r="D7606" s="3" t="inlineStr">
        <is>
          <t>4650/030</t>
        </is>
      </c>
      <c r="E7606" s="3" t="inlineStr">
        <is>
          <t>Travel - Parking</t>
        </is>
      </c>
      <c r="F7606" s="3" t="n">
        <v>0</v>
      </c>
      <c r="G7606" s="3" t="n">
        <v>653.91</v>
      </c>
    </row>
    <row r="7607">
      <c r="A7607" s="3" t="inlineStr">
        <is>
          <t>Quinate Consulting (Pty) Ltd</t>
        </is>
      </c>
      <c r="B7607" s="4" t="n">
        <v>44592</v>
      </c>
      <c r="C7607" s="3" t="inlineStr">
        <is>
          <t>Expenses</t>
        </is>
      </c>
      <c r="D7607" s="3" t="inlineStr">
        <is>
          <t>4650/040</t>
        </is>
      </c>
      <c r="E7607" s="3" t="inlineStr">
        <is>
          <t>Travel - Local Car Hire</t>
        </is>
      </c>
      <c r="F7607" s="3" t="n">
        <v>0</v>
      </c>
      <c r="G7607" s="3" t="n">
        <v>817</v>
      </c>
    </row>
    <row r="7608">
      <c r="A7608" s="3" t="inlineStr">
        <is>
          <t>Opportunity Global Investment (PTY) LTD</t>
        </is>
      </c>
      <c r="B7608" s="4" t="n">
        <v>44592</v>
      </c>
      <c r="C7608" s="3" t="inlineStr">
        <is>
          <t>Expenses</t>
        </is>
      </c>
      <c r="D7608" s="3" t="inlineStr">
        <is>
          <t>4650/060</t>
        </is>
      </c>
      <c r="E7608" s="3" t="inlineStr">
        <is>
          <t>Travel _AND_ Accomodation - Parking_AND_Toll fee</t>
        </is>
      </c>
      <c r="F7608" s="3" t="n">
        <v>17.39</v>
      </c>
      <c r="G7608" s="3" t="n">
        <v>866.0700000000001</v>
      </c>
    </row>
    <row r="7609">
      <c r="A7609" s="3" t="inlineStr">
        <is>
          <t>Opportunity Global Sales (PTY) LTD</t>
        </is>
      </c>
      <c r="B7609" s="4" t="n">
        <v>44592</v>
      </c>
      <c r="C7609" s="3" t="inlineStr">
        <is>
          <t>Expenses</t>
        </is>
      </c>
      <c r="D7609" s="3" t="inlineStr">
        <is>
          <t>4650/070</t>
        </is>
      </c>
      <c r="E7609" s="3" t="inlineStr">
        <is>
          <t>Travel &amp; Accommodation - Petrol</t>
        </is>
      </c>
      <c r="F7609" s="3" t="n">
        <v>0</v>
      </c>
      <c r="G7609" s="3" t="n">
        <v>180.2</v>
      </c>
    </row>
    <row r="7610">
      <c r="A7610" s="3" t="inlineStr">
        <is>
          <t>Opportunity Global Investment (PTY) LTD</t>
        </is>
      </c>
      <c r="B7610" s="4" t="n">
        <v>44592</v>
      </c>
      <c r="C7610" s="3" t="inlineStr">
        <is>
          <t>Expenses</t>
        </is>
      </c>
      <c r="D7610" s="3" t="inlineStr">
        <is>
          <t>4650/080</t>
        </is>
      </c>
      <c r="E7610" s="3" t="inlineStr">
        <is>
          <t>Travel &amp; Accommodation - Staff Reimbursements</t>
        </is>
      </c>
      <c r="F7610" s="3" t="n">
        <v>0</v>
      </c>
      <c r="G7610" s="3" t="n">
        <v>131.34</v>
      </c>
    </row>
    <row r="7611">
      <c r="A7611" s="3" t="inlineStr">
        <is>
          <t>Opportunity Global Investment (PTY) LTD</t>
        </is>
      </c>
      <c r="B7611" s="4" t="n">
        <v>44592</v>
      </c>
      <c r="C7611" s="3" t="inlineStr">
        <is>
          <t>Expenses</t>
        </is>
      </c>
      <c r="D7611" s="3" t="inlineStr">
        <is>
          <t>4650/090</t>
        </is>
      </c>
      <c r="E7611" s="3" t="inlineStr">
        <is>
          <t>Travel &amp; Accom - Fuel</t>
        </is>
      </c>
      <c r="F7611" s="3" t="n">
        <v>2414.2</v>
      </c>
      <c r="G7611" s="3" t="n">
        <v>20369.62</v>
      </c>
    </row>
    <row r="7612">
      <c r="A7612" s="3" t="inlineStr">
        <is>
          <t>Noble Shield (Pty) Ltd ta Go Letting</t>
        </is>
      </c>
      <c r="B7612" s="4" t="n">
        <v>44592</v>
      </c>
      <c r="C7612" s="3" t="inlineStr">
        <is>
          <t>Expenses</t>
        </is>
      </c>
      <c r="D7612" s="3" t="inlineStr">
        <is>
          <t>4700/000</t>
        </is>
      </c>
      <c r="E7612" s="3" t="inlineStr">
        <is>
          <t>PAYE Contributions</t>
        </is>
      </c>
      <c r="F7612" s="3" t="n">
        <v>4529.5</v>
      </c>
      <c r="G7612" s="3" t="n">
        <v>24373.74</v>
      </c>
    </row>
    <row r="7613">
      <c r="A7613" s="3" t="inlineStr">
        <is>
          <t>Trademark Holdings (Pty) Ltd</t>
        </is>
      </c>
      <c r="B7613" s="4" t="n">
        <v>44592</v>
      </c>
      <c r="C7613" s="3" t="inlineStr">
        <is>
          <t>Expenses</t>
        </is>
      </c>
      <c r="D7613" s="3" t="inlineStr">
        <is>
          <t>4700/000</t>
        </is>
      </c>
      <c r="E7613" s="3" t="inlineStr">
        <is>
          <t>PAYE Contributions</t>
        </is>
      </c>
      <c r="F7613" s="3" t="n">
        <v>5349.49</v>
      </c>
      <c r="G7613" s="3" t="n">
        <v>29828.1</v>
      </c>
    </row>
    <row r="7614">
      <c r="A7614" s="3" t="inlineStr">
        <is>
          <t>Opportunity Global Investment (PTY) LTD</t>
        </is>
      </c>
      <c r="B7614" s="4" t="n">
        <v>44592</v>
      </c>
      <c r="C7614" s="3" t="inlineStr">
        <is>
          <t>Expenses</t>
        </is>
      </c>
      <c r="D7614" s="3" t="inlineStr">
        <is>
          <t>4700/000</t>
        </is>
      </c>
      <c r="E7614" s="3" t="inlineStr">
        <is>
          <t>UIF Contributions</t>
        </is>
      </c>
      <c r="F7614" s="3" t="n">
        <v>177.12</v>
      </c>
      <c r="G7614" s="3" t="n">
        <v>3877.74</v>
      </c>
    </row>
    <row r="7615">
      <c r="A7615" s="3" t="inlineStr">
        <is>
          <t>Opportunity Global Sales (PTY) LTD</t>
        </is>
      </c>
      <c r="B7615" s="4" t="n">
        <v>44592</v>
      </c>
      <c r="C7615" s="3" t="inlineStr">
        <is>
          <t>Expenses</t>
        </is>
      </c>
      <c r="D7615" s="3" t="inlineStr">
        <is>
          <t>4700/000</t>
        </is>
      </c>
      <c r="E7615" s="3" t="inlineStr">
        <is>
          <t>UIF Contributions</t>
        </is>
      </c>
      <c r="F7615" s="3" t="n">
        <v>227.12</v>
      </c>
      <c r="G7615" s="3" t="n">
        <v>1816.96</v>
      </c>
    </row>
    <row r="7616">
      <c r="A7616" s="3" t="inlineStr">
        <is>
          <t>Opportunity Global Sales (PTY) LTD</t>
        </is>
      </c>
      <c r="B7616" s="4" t="n">
        <v>44592</v>
      </c>
      <c r="C7616" s="3" t="inlineStr">
        <is>
          <t>Expenses</t>
        </is>
      </c>
      <c r="D7616" s="3" t="inlineStr">
        <is>
          <t>4701/000</t>
        </is>
      </c>
      <c r="E7616" s="3" t="inlineStr">
        <is>
          <t>UIF Employee Contribution</t>
        </is>
      </c>
      <c r="F7616" s="3" t="n">
        <v>227.12</v>
      </c>
      <c r="G7616" s="3" t="n">
        <v>1816.96</v>
      </c>
    </row>
    <row r="7617">
      <c r="A7617" s="3" t="inlineStr">
        <is>
          <t>Opportunity Global Investment (PTY) LTD</t>
        </is>
      </c>
      <c r="B7617" s="4" t="n">
        <v>44592</v>
      </c>
      <c r="C7617" s="3" t="inlineStr">
        <is>
          <t>Expenses</t>
        </is>
      </c>
      <c r="D7617" s="3" t="inlineStr">
        <is>
          <t>4701/000</t>
        </is>
      </c>
      <c r="E7617" s="3" t="inlineStr">
        <is>
          <t>UIF Employee Contributions</t>
        </is>
      </c>
      <c r="F7617" s="3" t="n">
        <v>177.12</v>
      </c>
      <c r="G7617" s="3" t="n">
        <v>1946.96</v>
      </c>
    </row>
    <row r="7618">
      <c r="A7618" s="3" t="inlineStr">
        <is>
          <t>Noble Shield (Pty) Ltd ta Go Letting</t>
        </is>
      </c>
      <c r="B7618" s="4" t="n">
        <v>44592</v>
      </c>
      <c r="C7618" s="3" t="inlineStr">
        <is>
          <t>Expenses</t>
        </is>
      </c>
      <c r="D7618" s="3" t="inlineStr">
        <is>
          <t>4710/000</t>
        </is>
      </c>
      <c r="E7618" s="3" t="inlineStr">
        <is>
          <t>UIF Company Contributions</t>
        </is>
      </c>
      <c r="F7618" s="3" t="n">
        <v>174.86</v>
      </c>
      <c r="G7618" s="3" t="n">
        <v>955.86</v>
      </c>
    </row>
    <row r="7619">
      <c r="A7619" s="3" t="inlineStr">
        <is>
          <t>Trademark Holdings (Pty) Ltd</t>
        </is>
      </c>
      <c r="B7619" s="4" t="n">
        <v>44592</v>
      </c>
      <c r="C7619" s="3" t="inlineStr">
        <is>
          <t>Expenses</t>
        </is>
      </c>
      <c r="D7619" s="3" t="inlineStr">
        <is>
          <t>4710/000</t>
        </is>
      </c>
      <c r="E7619" s="3" t="inlineStr">
        <is>
          <t>UIF Company Contributions</t>
        </is>
      </c>
      <c r="F7619" s="3" t="n">
        <v>95.25</v>
      </c>
      <c r="G7619" s="3" t="n">
        <v>780.87</v>
      </c>
    </row>
    <row r="7620">
      <c r="A7620" s="3" t="inlineStr">
        <is>
          <t>Noble Shield (Pty) Ltd ta Go Letting</t>
        </is>
      </c>
      <c r="B7620" s="4" t="n">
        <v>44592</v>
      </c>
      <c r="C7620" s="3" t="inlineStr">
        <is>
          <t>Expenses</t>
        </is>
      </c>
      <c r="D7620" s="3" t="inlineStr">
        <is>
          <t>4711/000</t>
        </is>
      </c>
      <c r="E7620" s="3" t="inlineStr">
        <is>
          <t>UIF Employee Contribution</t>
        </is>
      </c>
      <c r="F7620" s="3" t="n">
        <v>174.86</v>
      </c>
      <c r="G7620" s="3" t="n">
        <v>955.86</v>
      </c>
    </row>
    <row r="7621">
      <c r="A7621" s="3" t="inlineStr">
        <is>
          <t>Trademark Holdings (Pty) Ltd</t>
        </is>
      </c>
      <c r="B7621" s="4" t="n">
        <v>44592</v>
      </c>
      <c r="C7621" s="3" t="inlineStr">
        <is>
          <t>Expenses</t>
        </is>
      </c>
      <c r="D7621" s="3" t="inlineStr">
        <is>
          <t>4711/000</t>
        </is>
      </c>
      <c r="E7621" s="3" t="inlineStr">
        <is>
          <t>UIF Employee Contributions</t>
        </is>
      </c>
      <c r="F7621" s="3" t="n">
        <v>95.25</v>
      </c>
      <c r="G7621" s="3" t="n">
        <v>780.87</v>
      </c>
    </row>
    <row r="7622">
      <c r="A7622" s="3" t="inlineStr">
        <is>
          <t>Noble Shield (Pty) Ltd ta Go Letting</t>
        </is>
      </c>
      <c r="B7622" s="4" t="n">
        <v>44592</v>
      </c>
      <c r="C7622" s="3" t="inlineStr">
        <is>
          <t>Expenses</t>
        </is>
      </c>
      <c r="D7622" s="3" t="inlineStr">
        <is>
          <t>4720/000</t>
        </is>
      </c>
      <c r="E7622" s="3" t="inlineStr">
        <is>
          <t>SDL Contributions</t>
        </is>
      </c>
      <c r="F7622" s="3" t="n">
        <v>352.73</v>
      </c>
      <c r="G7622" s="3" t="n">
        <v>1580.33</v>
      </c>
    </row>
    <row r="7623">
      <c r="A7623" s="3" t="inlineStr">
        <is>
          <t>Trademark Holdings (Pty) Ltd</t>
        </is>
      </c>
      <c r="B7623" s="4" t="n">
        <v>44592</v>
      </c>
      <c r="C7623" s="3" t="inlineStr">
        <is>
          <t>Expenses</t>
        </is>
      </c>
      <c r="D7623" s="3" t="inlineStr">
        <is>
          <t>4720/000</t>
        </is>
      </c>
      <c r="E7623" s="3" t="inlineStr">
        <is>
          <t>SDL Contributions</t>
        </is>
      </c>
      <c r="F7623" s="3" t="n">
        <v>306.71</v>
      </c>
      <c r="G7623" s="3" t="n">
        <v>1543.71</v>
      </c>
    </row>
    <row r="7624">
      <c r="A7624" s="3" t="inlineStr">
        <is>
          <t>Opportunity Global Investment (PTY) LTD</t>
        </is>
      </c>
      <c r="B7624" s="4" t="n">
        <v>44592</v>
      </c>
      <c r="C7624" s="3" t="inlineStr">
        <is>
          <t>Expenses</t>
        </is>
      </c>
      <c r="D7624" s="3" t="inlineStr">
        <is>
          <t>4730/000</t>
        </is>
      </c>
      <c r="E7624" s="3" t="inlineStr">
        <is>
          <t>PAYE Contributions</t>
        </is>
      </c>
      <c r="F7624" s="3" t="n">
        <v>7274.78</v>
      </c>
      <c r="G7624" s="3" t="n">
        <v>102742.05</v>
      </c>
    </row>
    <row r="7625">
      <c r="A7625" s="3" t="inlineStr">
        <is>
          <t>Opportunity Global Sales (PTY) LTD</t>
        </is>
      </c>
      <c r="B7625" s="4" t="n">
        <v>44592</v>
      </c>
      <c r="C7625" s="3" t="inlineStr">
        <is>
          <t>Expenses</t>
        </is>
      </c>
      <c r="D7625" s="3" t="inlineStr">
        <is>
          <t>4730/000</t>
        </is>
      </c>
      <c r="E7625" s="3" t="inlineStr">
        <is>
          <t>PAYE Contributions</t>
        </is>
      </c>
      <c r="F7625" s="3" t="n">
        <v>18536.44</v>
      </c>
      <c r="G7625" s="3" t="n">
        <v>109082.31</v>
      </c>
    </row>
    <row r="7626">
      <c r="A7626" s="3" t="inlineStr">
        <is>
          <t>Opportunity Management Holdings (PTY) LTD</t>
        </is>
      </c>
      <c r="B7626" s="4" t="n">
        <v>44592</v>
      </c>
      <c r="C7626" s="3" t="inlineStr">
        <is>
          <t>Expenses</t>
        </is>
      </c>
      <c r="D7626" s="3" t="inlineStr">
        <is>
          <t>4730/000</t>
        </is>
      </c>
      <c r="E7626" s="3" t="inlineStr">
        <is>
          <t>PAYE Contributions</t>
        </is>
      </c>
      <c r="F7626" s="3" t="n">
        <v>33783.29</v>
      </c>
      <c r="G7626" s="3" t="n">
        <v>147848.52</v>
      </c>
    </row>
    <row r="7627">
      <c r="A7627" s="3" t="inlineStr">
        <is>
          <t>Opportunity Global Investment (PTY) LTD</t>
        </is>
      </c>
      <c r="B7627" s="4" t="n">
        <v>44592</v>
      </c>
      <c r="C7627" s="3" t="inlineStr">
        <is>
          <t>Expenses</t>
        </is>
      </c>
      <c r="D7627" s="3" t="inlineStr">
        <is>
          <t>4740/000</t>
        </is>
      </c>
      <c r="E7627" s="3" t="inlineStr">
        <is>
          <t>SDL Contributions</t>
        </is>
      </c>
      <c r="F7627" s="3" t="n">
        <v>368.81</v>
      </c>
      <c r="G7627" s="3" t="n">
        <v>6123.53</v>
      </c>
    </row>
    <row r="7628">
      <c r="A7628" s="3" t="inlineStr">
        <is>
          <t>Opportunity Global Sales (PTY) LTD</t>
        </is>
      </c>
      <c r="B7628" s="4" t="n">
        <v>44592</v>
      </c>
      <c r="C7628" s="3" t="inlineStr">
        <is>
          <t>Expenses</t>
        </is>
      </c>
      <c r="D7628" s="3" t="inlineStr">
        <is>
          <t>4740/000</t>
        </is>
      </c>
      <c r="E7628" s="3" t="inlineStr">
        <is>
          <t>SDL Contributions</t>
        </is>
      </c>
      <c r="F7628" s="3" t="n">
        <v>1124.18</v>
      </c>
      <c r="G7628" s="3" t="n">
        <v>6833.51</v>
      </c>
    </row>
    <row r="7629">
      <c r="A7629" s="3" t="inlineStr">
        <is>
          <t>Opportunity Management Holdings (PTY) LTD</t>
        </is>
      </c>
      <c r="B7629" s="4" t="n">
        <v>44592</v>
      </c>
      <c r="C7629" s="3" t="inlineStr">
        <is>
          <t>Expenses</t>
        </is>
      </c>
      <c r="D7629" s="3" t="inlineStr">
        <is>
          <t>4740/000</t>
        </is>
      </c>
      <c r="E7629" s="3" t="inlineStr">
        <is>
          <t>UIF Company Contribution</t>
        </is>
      </c>
      <c r="F7629" s="3" t="n">
        <v>1076.81</v>
      </c>
      <c r="G7629" s="3" t="n">
        <v>4615.71</v>
      </c>
    </row>
    <row r="7630">
      <c r="A7630" s="3" t="inlineStr">
        <is>
          <t>Opportunity Management Holdings (PTY) LTD</t>
        </is>
      </c>
      <c r="B7630" s="4" t="n">
        <v>44592</v>
      </c>
      <c r="C7630" s="3" t="inlineStr">
        <is>
          <t>Expenses</t>
        </is>
      </c>
      <c r="D7630" s="3" t="inlineStr">
        <is>
          <t>4741/000</t>
        </is>
      </c>
      <c r="E7630" s="3" t="inlineStr">
        <is>
          <t>UIF Employee Contribution</t>
        </is>
      </c>
      <c r="F7630" s="3" t="n">
        <v>1076.81</v>
      </c>
      <c r="G7630" s="3" t="n">
        <v>4615.71</v>
      </c>
    </row>
    <row r="7631">
      <c r="A7631" s="3" t="inlineStr">
        <is>
          <t>Opportunity Management Holdings (PTY) LTD</t>
        </is>
      </c>
      <c r="B7631" s="4" t="n">
        <v>44592</v>
      </c>
      <c r="C7631" s="3" t="inlineStr">
        <is>
          <t>Expenses</t>
        </is>
      </c>
      <c r="D7631" s="3" t="inlineStr">
        <is>
          <t>4750/000</t>
        </is>
      </c>
      <c r="E7631" s="3" t="inlineStr">
        <is>
          <t>SDL Contribution</t>
        </is>
      </c>
      <c r="F7631" s="3" t="n">
        <v>1864.33</v>
      </c>
      <c r="G7631" s="3" t="n">
        <v>8097.47</v>
      </c>
    </row>
    <row r="7632">
      <c r="A7632" s="3" t="inlineStr">
        <is>
          <t>Noble Shield (Pty) Ltd ta Go Letting</t>
        </is>
      </c>
      <c r="B7632" s="4" t="n">
        <v>44592</v>
      </c>
      <c r="C7632" s="3" t="inlineStr">
        <is>
          <t>Equity</t>
        </is>
      </c>
      <c r="D7632" s="3" t="inlineStr">
        <is>
          <t>5100/000</t>
        </is>
      </c>
      <c r="E7632" s="3" t="inlineStr">
        <is>
          <t>Share Capital</t>
        </is>
      </c>
      <c r="F7632" s="3" t="n">
        <v>0</v>
      </c>
      <c r="G7632" s="3" t="n">
        <v>-1</v>
      </c>
    </row>
    <row r="7633">
      <c r="A7633" s="3" t="inlineStr">
        <is>
          <t>Opportunity Management Holdings (PTY) LTD</t>
        </is>
      </c>
      <c r="B7633" s="4" t="n">
        <v>44592</v>
      </c>
      <c r="C7633" s="3" t="inlineStr">
        <is>
          <t>Equity</t>
        </is>
      </c>
      <c r="D7633" s="3" t="inlineStr">
        <is>
          <t>5100/000</t>
        </is>
      </c>
      <c r="E7633" s="3" t="inlineStr">
        <is>
          <t>Share Capital / Members Contribution</t>
        </is>
      </c>
      <c r="F7633" s="3" t="n">
        <v>0</v>
      </c>
      <c r="G7633" s="3" t="n">
        <v>-120</v>
      </c>
    </row>
    <row r="7634">
      <c r="A7634" s="3" t="inlineStr">
        <is>
          <t>Quinate Consulting (Pty) Ltd</t>
        </is>
      </c>
      <c r="B7634" s="4" t="n">
        <v>44592</v>
      </c>
      <c r="C7634" s="3" t="inlineStr">
        <is>
          <t>Equity</t>
        </is>
      </c>
      <c r="D7634" s="3" t="inlineStr">
        <is>
          <t>5100/000</t>
        </is>
      </c>
      <c r="E7634" s="3" t="inlineStr">
        <is>
          <t>Share Capital / Members Contribution</t>
        </is>
      </c>
      <c r="F7634" s="3" t="n">
        <v>0</v>
      </c>
      <c r="G7634" s="3" t="n">
        <v>-120</v>
      </c>
    </row>
    <row r="7635">
      <c r="A7635" s="3" t="inlineStr">
        <is>
          <t>Trademark Holdings (Pty) Ltd</t>
        </is>
      </c>
      <c r="B7635" s="4" t="n">
        <v>44592</v>
      </c>
      <c r="C7635" s="3" t="inlineStr">
        <is>
          <t>Equity</t>
        </is>
      </c>
      <c r="D7635" s="3" t="inlineStr">
        <is>
          <t>5100/001</t>
        </is>
      </c>
      <c r="E7635" s="3" t="inlineStr">
        <is>
          <t>Share Capital - GFY Investments</t>
        </is>
      </c>
      <c r="F7635" s="3" t="n">
        <v>0</v>
      </c>
      <c r="G7635" s="3" t="n">
        <v>-60</v>
      </c>
    </row>
    <row r="7636">
      <c r="A7636" s="3" t="inlineStr">
        <is>
          <t>Trademark Holdings (Pty) Ltd</t>
        </is>
      </c>
      <c r="B7636" s="4" t="n">
        <v>44592</v>
      </c>
      <c r="C7636" s="3" t="inlineStr">
        <is>
          <t>Equity</t>
        </is>
      </c>
      <c r="D7636" s="3" t="inlineStr">
        <is>
          <t>5100/002</t>
        </is>
      </c>
      <c r="E7636" s="3" t="inlineStr">
        <is>
          <t>Share Capital - Zak Trust</t>
        </is>
      </c>
      <c r="F7636" s="3" t="n">
        <v>0</v>
      </c>
      <c r="G7636" s="3" t="n">
        <v>-60</v>
      </c>
    </row>
    <row r="7637">
      <c r="A7637" s="3" t="inlineStr">
        <is>
          <t>Opportunity Global Investment (PTY) LTD</t>
        </is>
      </c>
      <c r="B7637" s="4" t="n">
        <v>44592</v>
      </c>
      <c r="C7637" s="3" t="inlineStr">
        <is>
          <t>Equity</t>
        </is>
      </c>
      <c r="D7637" s="3" t="inlineStr">
        <is>
          <t>5101/000</t>
        </is>
      </c>
      <c r="E7637" s="3" t="inlineStr">
        <is>
          <t>Share Capital - Ordinary Type A</t>
        </is>
      </c>
      <c r="F7637" s="3" t="n">
        <v>0</v>
      </c>
      <c r="G7637" s="3" t="n">
        <v>-70</v>
      </c>
    </row>
    <row r="7638">
      <c r="A7638" s="3" t="inlineStr">
        <is>
          <t>Opportunity Global Investment (PTY) LTD</t>
        </is>
      </c>
      <c r="B7638" s="4" t="n">
        <v>44592</v>
      </c>
      <c r="C7638" s="3" t="inlineStr">
        <is>
          <t>Equity</t>
        </is>
      </c>
      <c r="D7638" s="3" t="inlineStr">
        <is>
          <t>5102/000</t>
        </is>
      </c>
      <c r="E7638" s="3" t="inlineStr">
        <is>
          <t>Share Capital - Ordinary Type B</t>
        </is>
      </c>
      <c r="F7638" s="3" t="n">
        <v>0</v>
      </c>
      <c r="G7638" s="3" t="n">
        <v>-30</v>
      </c>
    </row>
    <row r="7639">
      <c r="A7639" s="3" t="inlineStr">
        <is>
          <t>Noble Shield (Pty) Ltd ta Go Letting</t>
        </is>
      </c>
      <c r="B7639" s="4" t="n">
        <v>44592</v>
      </c>
      <c r="C7639" s="3" t="inlineStr">
        <is>
          <t>Equity</t>
        </is>
      </c>
      <c r="D7639" s="3" t="inlineStr">
        <is>
          <t>5200/000</t>
        </is>
      </c>
      <c r="E7639" s="3" t="inlineStr">
        <is>
          <t>Retained Earnings / Loss</t>
        </is>
      </c>
      <c r="F7639" s="3" t="n">
        <v>0</v>
      </c>
      <c r="G7639" s="3" t="n">
        <v>-59256.74</v>
      </c>
    </row>
    <row r="7640">
      <c r="A7640" s="3" t="inlineStr">
        <is>
          <t>Opportunity Global Investment (PTY) LTD</t>
        </is>
      </c>
      <c r="B7640" s="4" t="n">
        <v>44592</v>
      </c>
      <c r="C7640" s="3" t="inlineStr">
        <is>
          <t>Equity</t>
        </is>
      </c>
      <c r="D7640" s="3" t="inlineStr">
        <is>
          <t>5200/000</t>
        </is>
      </c>
      <c r="E7640" s="3" t="inlineStr">
        <is>
          <t>Retained Earnings / Loss</t>
        </is>
      </c>
      <c r="F7640" s="3" t="n">
        <v>0</v>
      </c>
      <c r="G7640" s="3" t="n">
        <v>1112750.37</v>
      </c>
    </row>
    <row r="7641">
      <c r="A7641" s="3" t="inlineStr">
        <is>
          <t>Opportunity Global Sales (PTY) LTD</t>
        </is>
      </c>
      <c r="B7641" s="4" t="n">
        <v>44592</v>
      </c>
      <c r="C7641" s="3" t="inlineStr">
        <is>
          <t>Equity</t>
        </is>
      </c>
      <c r="D7641" s="3" t="inlineStr">
        <is>
          <t>5200/000</t>
        </is>
      </c>
      <c r="E7641" s="3" t="inlineStr">
        <is>
          <t>Retained Earnings / Loss</t>
        </is>
      </c>
      <c r="F7641" s="3" t="n">
        <v>0</v>
      </c>
      <c r="G7641" s="3" t="n">
        <v>-1104828.46</v>
      </c>
    </row>
    <row r="7642">
      <c r="A7642" s="3" t="inlineStr">
        <is>
          <t>Opportunity Management Holdings (PTY) LTD</t>
        </is>
      </c>
      <c r="B7642" s="4" t="n">
        <v>44592</v>
      </c>
      <c r="C7642" s="3" t="inlineStr">
        <is>
          <t>Equity</t>
        </is>
      </c>
      <c r="D7642" s="3" t="inlineStr">
        <is>
          <t>5200/000</t>
        </is>
      </c>
      <c r="E7642" s="3" t="inlineStr">
        <is>
          <t>Retained Earnings / Loss</t>
        </is>
      </c>
      <c r="F7642" s="3" t="n">
        <v>0</v>
      </c>
      <c r="G7642" s="3" t="n">
        <v>1435438.74</v>
      </c>
    </row>
    <row r="7643">
      <c r="A7643" s="3" t="inlineStr">
        <is>
          <t>Quinate Consulting (Pty) Ltd</t>
        </is>
      </c>
      <c r="B7643" s="4" t="n">
        <v>44592</v>
      </c>
      <c r="C7643" s="3" t="inlineStr">
        <is>
          <t>Equity</t>
        </is>
      </c>
      <c r="D7643" s="3" t="inlineStr">
        <is>
          <t>5200/000</t>
        </is>
      </c>
      <c r="E7643" s="3" t="inlineStr">
        <is>
          <t>Retained Earnings / Loss</t>
        </is>
      </c>
      <c r="F7643" s="3" t="n">
        <v>0</v>
      </c>
      <c r="G7643" s="3" t="n">
        <v>-557207.66</v>
      </c>
    </row>
    <row r="7644">
      <c r="A7644" s="3" t="inlineStr">
        <is>
          <t>Trademark Holdings (Pty) Ltd</t>
        </is>
      </c>
      <c r="B7644" s="4" t="n">
        <v>44592</v>
      </c>
      <c r="C7644" s="3" t="inlineStr">
        <is>
          <t>Equity</t>
        </is>
      </c>
      <c r="D7644" s="3" t="inlineStr">
        <is>
          <t>5200/000</t>
        </is>
      </c>
      <c r="E7644" s="3" t="inlineStr">
        <is>
          <t>Retained Earnings / Loss</t>
        </is>
      </c>
      <c r="F7644" s="3" t="n">
        <v>0</v>
      </c>
      <c r="G7644" s="3" t="n">
        <v>-150612.02</v>
      </c>
    </row>
    <row r="7645">
      <c r="A7645" s="3" t="inlineStr">
        <is>
          <t>Quinate Consulting (Pty) Ltd</t>
        </is>
      </c>
      <c r="B7645" s="4" t="n">
        <v>44592</v>
      </c>
      <c r="C7645" s="3" t="inlineStr">
        <is>
          <t>Assets</t>
        </is>
      </c>
      <c r="D7645" s="3" t="inlineStr">
        <is>
          <t>5400/011</t>
        </is>
      </c>
      <c r="E7645" s="3" t="inlineStr">
        <is>
          <t>Members Loan - Nick Morgan</t>
        </is>
      </c>
      <c r="F7645" s="3" t="n">
        <v>0</v>
      </c>
      <c r="G7645" s="3" t="n">
        <v>-85743.69</v>
      </c>
    </row>
    <row r="7646">
      <c r="A7646" s="3" t="inlineStr">
        <is>
          <t>Opportunity Management Holdings (PTY) LTD</t>
        </is>
      </c>
      <c r="B7646" s="4" t="n">
        <v>44592</v>
      </c>
      <c r="C7646" s="3" t="inlineStr">
        <is>
          <t>Assets</t>
        </is>
      </c>
      <c r="D7646" s="3" t="inlineStr">
        <is>
          <t>5400/500</t>
        </is>
      </c>
      <c r="E7646" s="3" t="inlineStr">
        <is>
          <t>Shareholder - Zak Loan</t>
        </is>
      </c>
      <c r="F7646" s="3" t="n">
        <v>0</v>
      </c>
      <c r="G7646" s="3" t="n">
        <v>-171798.21</v>
      </c>
    </row>
    <row r="7647">
      <c r="A7647" s="3" t="inlineStr">
        <is>
          <t>Quinate Consulting (Pty) Ltd</t>
        </is>
      </c>
      <c r="B7647" s="4" t="n">
        <v>44592</v>
      </c>
      <c r="C7647" s="3" t="inlineStr">
        <is>
          <t>Liabilities</t>
        </is>
      </c>
      <c r="D7647" s="3" t="inlineStr">
        <is>
          <t>5500/010</t>
        </is>
      </c>
      <c r="E7647" s="3" t="inlineStr">
        <is>
          <t>Loan - Wynand Haywood</t>
        </is>
      </c>
      <c r="F7647" s="3" t="n">
        <v>0</v>
      </c>
      <c r="G7647" s="3" t="n">
        <v>2911.85</v>
      </c>
    </row>
    <row r="7648">
      <c r="A7648" s="3" t="inlineStr">
        <is>
          <t>Quinate Consulting (Pty) Ltd</t>
        </is>
      </c>
      <c r="B7648" s="4" t="n">
        <v>44592</v>
      </c>
      <c r="C7648" s="3" t="inlineStr">
        <is>
          <t>Liabilities</t>
        </is>
      </c>
      <c r="D7648" s="3" t="inlineStr">
        <is>
          <t>5500/023</t>
        </is>
      </c>
      <c r="E7648" s="3" t="inlineStr">
        <is>
          <t>Loan - Noble Shield 1 Security Trust</t>
        </is>
      </c>
      <c r="F7648" s="3" t="n">
        <v>0</v>
      </c>
      <c r="G7648" s="3" t="n">
        <v>5543</v>
      </c>
    </row>
    <row r="7649">
      <c r="A7649" s="3" t="inlineStr">
        <is>
          <t>Opportunity Global Investment (PTY) LTD</t>
        </is>
      </c>
      <c r="B7649" s="4" t="n">
        <v>44592</v>
      </c>
      <c r="C7649" s="3" t="inlineStr">
        <is>
          <t>Liabilities</t>
        </is>
      </c>
      <c r="D7649" s="3" t="inlineStr">
        <is>
          <t>5500/100</t>
        </is>
      </c>
      <c r="E7649" s="3" t="inlineStr">
        <is>
          <t>Loan - Cape Projects Construction</t>
        </is>
      </c>
      <c r="F7649" s="3" t="n">
        <v>470000</v>
      </c>
      <c r="G7649" s="3" t="n">
        <v>530000</v>
      </c>
    </row>
    <row r="7650">
      <c r="A7650" s="3" t="inlineStr">
        <is>
          <t>Noble Shield (Pty) Ltd ta Go Letting</t>
        </is>
      </c>
      <c r="B7650" s="4" t="n">
        <v>44592</v>
      </c>
      <c r="C7650" s="3" t="inlineStr">
        <is>
          <t>Liabilities</t>
        </is>
      </c>
      <c r="D7650" s="3" t="inlineStr">
        <is>
          <t>5500/100</t>
        </is>
      </c>
      <c r="E7650" s="3" t="inlineStr">
        <is>
          <t>Loan - Jupiter Trust</t>
        </is>
      </c>
      <c r="F7650" s="3" t="n">
        <v>0</v>
      </c>
      <c r="G7650" s="3" t="n">
        <v>-100228.75</v>
      </c>
    </row>
    <row r="7651">
      <c r="A7651" s="3" t="inlineStr">
        <is>
          <t>Trademark Holdings (Pty) Ltd</t>
        </is>
      </c>
      <c r="B7651" s="4" t="n">
        <v>44592</v>
      </c>
      <c r="C7651" s="3" t="inlineStr">
        <is>
          <t>Liabilities</t>
        </is>
      </c>
      <c r="D7651" s="3" t="inlineStr">
        <is>
          <t>5500/100</t>
        </is>
      </c>
      <c r="E7651" s="3" t="inlineStr">
        <is>
          <t>Loan - Opportunity Global Investments</t>
        </is>
      </c>
      <c r="F7651" s="3" t="n">
        <v>0</v>
      </c>
      <c r="G7651" s="3" t="n">
        <v>-18000</v>
      </c>
    </row>
    <row r="7652">
      <c r="A7652" s="3" t="inlineStr">
        <is>
          <t>Endulini (Pty) Ltd</t>
        </is>
      </c>
      <c r="B7652" s="4" t="n">
        <v>44592</v>
      </c>
      <c r="C7652" s="3" t="inlineStr">
        <is>
          <t>Liabilities</t>
        </is>
      </c>
      <c r="D7652" s="3" t="inlineStr">
        <is>
          <t>5500/100</t>
        </is>
      </c>
      <c r="E7652" s="3" t="inlineStr">
        <is>
          <t>Loan - Quinate Consulting</t>
        </is>
      </c>
      <c r="F7652" s="3" t="n">
        <v>-74000</v>
      </c>
      <c r="G7652" s="3" t="n">
        <v>-7089761.7</v>
      </c>
    </row>
    <row r="7653">
      <c r="A7653" s="3" t="inlineStr">
        <is>
          <t>Opportunity Global Investment (PTY) LTD</t>
        </is>
      </c>
      <c r="B7653" s="4" t="n">
        <v>44592</v>
      </c>
      <c r="C7653" s="3" t="inlineStr">
        <is>
          <t>Liabilities</t>
        </is>
      </c>
      <c r="D7653" s="3" t="inlineStr">
        <is>
          <t>5500/110</t>
        </is>
      </c>
      <c r="E7653" s="3" t="inlineStr">
        <is>
          <t>Loan - Opportunity Trademark Holdings</t>
        </is>
      </c>
      <c r="F7653" s="3" t="n">
        <v>0</v>
      </c>
      <c r="G7653" s="3" t="n">
        <v>18000</v>
      </c>
    </row>
    <row r="7654">
      <c r="A7654" s="3" t="inlineStr">
        <is>
          <t>Opportunity Global Sales (PTY) LTD</t>
        </is>
      </c>
      <c r="B7654" s="4" t="n">
        <v>44592</v>
      </c>
      <c r="C7654" s="3" t="inlineStr">
        <is>
          <t>Liabilities</t>
        </is>
      </c>
      <c r="D7654" s="3" t="inlineStr">
        <is>
          <t>5500/110</t>
        </is>
      </c>
      <c r="E7654" s="3" t="inlineStr">
        <is>
          <t>Loan - Opportunity Tradermark Holdings</t>
        </is>
      </c>
      <c r="F7654" s="3" t="n">
        <v>2360</v>
      </c>
      <c r="G7654" s="3" t="n">
        <v>0</v>
      </c>
    </row>
    <row r="7655">
      <c r="A7655" s="3" t="inlineStr">
        <is>
          <t>Opportunity Global Investment (PTY) LTD</t>
        </is>
      </c>
      <c r="B7655" s="4" t="n">
        <v>44592</v>
      </c>
      <c r="C7655" s="3" t="inlineStr">
        <is>
          <t>Liabilities</t>
        </is>
      </c>
      <c r="D7655" s="3" t="inlineStr">
        <is>
          <t>5500/112</t>
        </is>
      </c>
      <c r="E7655" s="3" t="inlineStr">
        <is>
          <t>Loan - GFY</t>
        </is>
      </c>
      <c r="F7655" s="3" t="n">
        <v>0</v>
      </c>
      <c r="G7655" s="3" t="n">
        <v>-289000</v>
      </c>
    </row>
    <row r="7656">
      <c r="A7656" s="3" t="inlineStr">
        <is>
          <t>Trademark Holdings (Pty) Ltd</t>
        </is>
      </c>
      <c r="B7656" s="4" t="n">
        <v>44592</v>
      </c>
      <c r="C7656" s="3" t="inlineStr">
        <is>
          <t>Liabilities</t>
        </is>
      </c>
      <c r="D7656" s="3" t="inlineStr">
        <is>
          <t>5500/115</t>
        </is>
      </c>
      <c r="E7656" s="3" t="inlineStr">
        <is>
          <t>Loan - Opportunity Sales</t>
        </is>
      </c>
      <c r="F7656" s="3" t="n">
        <v>-2360</v>
      </c>
      <c r="G7656" s="3" t="n">
        <v>0</v>
      </c>
    </row>
    <row r="7657">
      <c r="A7657" s="3" t="inlineStr">
        <is>
          <t>Opportunity Management Holdings (PTY) LTD</t>
        </is>
      </c>
      <c r="B7657" s="4" t="n">
        <v>44592</v>
      </c>
      <c r="C7657" s="3" t="inlineStr">
        <is>
          <t>Liabilities</t>
        </is>
      </c>
      <c r="D7657" s="3" t="inlineStr">
        <is>
          <t>5500/150</t>
        </is>
      </c>
      <c r="E7657" s="3" t="inlineStr">
        <is>
          <t>Loan - Opportunity Investments</t>
        </is>
      </c>
      <c r="F7657" s="3" t="n">
        <v>49623.75</v>
      </c>
      <c r="G7657" s="3" t="n">
        <v>50000</v>
      </c>
    </row>
    <row r="7658">
      <c r="A7658" s="3" t="inlineStr">
        <is>
          <t>Quinate Consulting (Pty) Ltd</t>
        </is>
      </c>
      <c r="B7658" s="4" t="n">
        <v>44592</v>
      </c>
      <c r="C7658" s="3" t="inlineStr">
        <is>
          <t>Liabilities</t>
        </is>
      </c>
      <c r="D7658" s="3" t="inlineStr">
        <is>
          <t>5500/160</t>
        </is>
      </c>
      <c r="E7658" s="3" t="inlineStr">
        <is>
          <t>Loan - GFY Investment and Consulting</t>
        </is>
      </c>
      <c r="F7658" s="3" t="n">
        <v>0</v>
      </c>
      <c r="G7658" s="3" t="n">
        <v>-1641195.52</v>
      </c>
    </row>
    <row r="7659">
      <c r="A7659" s="3" t="inlineStr">
        <is>
          <t>Opportunity Management Holdings (PTY) LTD</t>
        </is>
      </c>
      <c r="B7659" s="4" t="n">
        <v>44592</v>
      </c>
      <c r="C7659" s="3" t="inlineStr">
        <is>
          <t>Liabilities</t>
        </is>
      </c>
      <c r="D7659" s="3" t="inlineStr">
        <is>
          <t>5500/200</t>
        </is>
      </c>
      <c r="E7659" s="3" t="inlineStr">
        <is>
          <t>Loan - Cape Projects</t>
        </is>
      </c>
      <c r="F7659" s="3" t="n">
        <v>0</v>
      </c>
      <c r="G7659" s="3" t="n">
        <v>49000</v>
      </c>
    </row>
    <row r="7660">
      <c r="A7660" s="3" t="inlineStr">
        <is>
          <t>Endulini (Pty) Ltd</t>
        </is>
      </c>
      <c r="B7660" s="4" t="n">
        <v>44592</v>
      </c>
      <c r="C7660" s="3" t="inlineStr">
        <is>
          <t>Liabilities</t>
        </is>
      </c>
      <c r="D7660" s="3" t="inlineStr">
        <is>
          <t>5500/250</t>
        </is>
      </c>
      <c r="E7660" s="3" t="inlineStr">
        <is>
          <t>Loan - Heron Projects</t>
        </is>
      </c>
      <c r="F7660" s="3" t="n">
        <v>4240.63</v>
      </c>
      <c r="G7660" s="3" t="n">
        <v>4240.63</v>
      </c>
    </row>
    <row r="7661">
      <c r="A7661" s="3" t="inlineStr">
        <is>
          <t>Trademark Holdings (Pty) Ltd</t>
        </is>
      </c>
      <c r="B7661" s="4" t="n">
        <v>44592</v>
      </c>
      <c r="C7661" s="3" t="inlineStr">
        <is>
          <t>Liabilities</t>
        </is>
      </c>
      <c r="D7661" s="3" t="inlineStr">
        <is>
          <t>5500/250</t>
        </is>
      </c>
      <c r="E7661" s="3" t="inlineStr">
        <is>
          <t>Loan - Noble Shield</t>
        </is>
      </c>
      <c r="F7661" s="3" t="n">
        <v>0</v>
      </c>
      <c r="G7661" s="3" t="n">
        <v>68165.59</v>
      </c>
    </row>
    <row r="7662">
      <c r="A7662" s="3" t="inlineStr">
        <is>
          <t>Opportunity Management Holdings (PTY) LTD</t>
        </is>
      </c>
      <c r="B7662" s="4" t="n">
        <v>44592</v>
      </c>
      <c r="C7662" s="3" t="inlineStr">
        <is>
          <t>Liabilities</t>
        </is>
      </c>
      <c r="D7662" s="3" t="inlineStr">
        <is>
          <t>5500/250</t>
        </is>
      </c>
      <c r="E7662" s="3" t="inlineStr">
        <is>
          <t>Loan - Quinate</t>
        </is>
      </c>
      <c r="F7662" s="3" t="n">
        <v>29798.75</v>
      </c>
      <c r="G7662" s="3" t="n">
        <v>17661.5</v>
      </c>
    </row>
    <row r="7663">
      <c r="A7663" s="3" t="inlineStr">
        <is>
          <t>Quinate Consulting (Pty) Ltd</t>
        </is>
      </c>
      <c r="B7663" s="4" t="n">
        <v>44592</v>
      </c>
      <c r="C7663" s="3" t="inlineStr">
        <is>
          <t>Liabilities</t>
        </is>
      </c>
      <c r="D7663" s="3" t="inlineStr">
        <is>
          <t>5500/300</t>
        </is>
      </c>
      <c r="E7663" s="3" t="inlineStr">
        <is>
          <t>Loan - Gengis</t>
        </is>
      </c>
      <c r="F7663" s="3" t="n">
        <v>0</v>
      </c>
      <c r="G7663" s="3" t="n">
        <v>-130378.08</v>
      </c>
    </row>
    <row r="7664">
      <c r="A7664" s="3" t="inlineStr">
        <is>
          <t>Opportunity Management Holdings (PTY) LTD</t>
        </is>
      </c>
      <c r="B7664" s="4" t="n">
        <v>44592</v>
      </c>
      <c r="C7664" s="3" t="inlineStr">
        <is>
          <t>Liabilities</t>
        </is>
      </c>
      <c r="D7664" s="3" t="inlineStr">
        <is>
          <t>5500/300</t>
        </is>
      </c>
      <c r="E7664" s="3" t="inlineStr">
        <is>
          <t>Loan - Opportunity Prop Management</t>
        </is>
      </c>
      <c r="F7664" s="3" t="n">
        <v>0</v>
      </c>
      <c r="G7664" s="3" t="n">
        <v>-1220204.15</v>
      </c>
    </row>
    <row r="7665">
      <c r="A7665" s="3" t="inlineStr">
        <is>
          <t>Noble Shield (Pty) Ltd ta Go Letting</t>
        </is>
      </c>
      <c r="B7665" s="4" t="n">
        <v>44592</v>
      </c>
      <c r="C7665" s="3" t="inlineStr">
        <is>
          <t>Liabilities</t>
        </is>
      </c>
      <c r="D7665" s="3" t="inlineStr">
        <is>
          <t>5500/300</t>
        </is>
      </c>
      <c r="E7665" s="3" t="inlineStr">
        <is>
          <t>Loan - Trademark Holdings</t>
        </is>
      </c>
      <c r="F7665" s="3" t="n">
        <v>0</v>
      </c>
      <c r="G7665" s="3" t="n">
        <v>-68165.59</v>
      </c>
    </row>
    <row r="7666">
      <c r="A7666" s="3" t="inlineStr">
        <is>
          <t>Opportunity Global Investment (PTY) LTD</t>
        </is>
      </c>
      <c r="B7666" s="4" t="n">
        <v>44592</v>
      </c>
      <c r="C7666" s="3" t="inlineStr">
        <is>
          <t>Liabilities</t>
        </is>
      </c>
      <c r="D7666" s="3" t="inlineStr">
        <is>
          <t>5500/350</t>
        </is>
      </c>
      <c r="E7666" s="3" t="inlineStr">
        <is>
          <t>Loan - Opportunity Management Holdings</t>
        </is>
      </c>
      <c r="F7666" s="3" t="n">
        <v>-50000</v>
      </c>
      <c r="G7666" s="3" t="n">
        <v>-50000</v>
      </c>
    </row>
    <row r="7667">
      <c r="A7667" s="3" t="inlineStr">
        <is>
          <t>Trademark Holdings (Pty) Ltd</t>
        </is>
      </c>
      <c r="B7667" s="4" t="n">
        <v>44592</v>
      </c>
      <c r="C7667" s="3" t="inlineStr">
        <is>
          <t>Liabilities</t>
        </is>
      </c>
      <c r="D7667" s="3" t="inlineStr">
        <is>
          <t>5500/350</t>
        </is>
      </c>
      <c r="E7667" s="3" t="inlineStr">
        <is>
          <t>Loan - Quinate Consulting</t>
        </is>
      </c>
      <c r="F7667" s="3" t="n">
        <v>0</v>
      </c>
      <c r="G7667" s="3" t="n">
        <v>3635</v>
      </c>
    </row>
    <row r="7668">
      <c r="A7668" s="3" t="inlineStr">
        <is>
          <t>Trademark Holdings (Pty) Ltd</t>
        </is>
      </c>
      <c r="B7668" s="4" t="n">
        <v>44592</v>
      </c>
      <c r="C7668" s="3" t="inlineStr">
        <is>
          <t>Liabilities</t>
        </is>
      </c>
      <c r="D7668" s="3" t="inlineStr">
        <is>
          <t>5500/375</t>
        </is>
      </c>
      <c r="E7668" s="3" t="inlineStr">
        <is>
          <t>Loan - Opportunity Management Holdings Pty Ltd</t>
        </is>
      </c>
      <c r="F7668" s="3" t="n">
        <v>25445</v>
      </c>
      <c r="G7668" s="3" t="n">
        <v>-25445</v>
      </c>
    </row>
    <row r="7669">
      <c r="A7669" s="3" t="inlineStr">
        <is>
          <t>Trademark Holdings (Pty) Ltd</t>
        </is>
      </c>
      <c r="B7669" s="4" t="n">
        <v>44592</v>
      </c>
      <c r="C7669" s="3" t="inlineStr">
        <is>
          <t>Liabilities</t>
        </is>
      </c>
      <c r="D7669" s="3" t="inlineStr">
        <is>
          <t>5500/450</t>
        </is>
      </c>
      <c r="E7669" s="3" t="inlineStr">
        <is>
          <t>Loan - Cape Projects Construction</t>
        </is>
      </c>
      <c r="F7669" s="3" t="n">
        <v>-600</v>
      </c>
      <c r="G7669" s="3" t="n">
        <v>33200</v>
      </c>
    </row>
    <row r="7670">
      <c r="A7670" s="3" t="inlineStr">
        <is>
          <t>Trademark Holdings (Pty) Ltd</t>
        </is>
      </c>
      <c r="B7670" s="4" t="n">
        <v>44592</v>
      </c>
      <c r="C7670" s="3" t="inlineStr">
        <is>
          <t>Liabilities</t>
        </is>
      </c>
      <c r="D7670" s="3" t="inlineStr">
        <is>
          <t>5500/500</t>
        </is>
      </c>
      <c r="E7670" s="3" t="inlineStr">
        <is>
          <t>Go Letting Brand Name</t>
        </is>
      </c>
      <c r="F7670" s="3" t="n">
        <v>0</v>
      </c>
      <c r="G7670" s="3" t="n">
        <v>93420</v>
      </c>
    </row>
    <row r="7671">
      <c r="A7671" s="3" t="inlineStr">
        <is>
          <t>Noble Shield (Pty) Ltd ta Go Letting</t>
        </is>
      </c>
      <c r="B7671" s="4" t="n">
        <v>44592</v>
      </c>
      <c r="C7671" s="3" t="inlineStr">
        <is>
          <t>Liabilities</t>
        </is>
      </c>
      <c r="D7671" s="3" t="inlineStr">
        <is>
          <t>5500/500</t>
        </is>
      </c>
      <c r="E7671" s="3" t="inlineStr">
        <is>
          <t>Loan - Cape Projects Construction</t>
        </is>
      </c>
      <c r="F7671" s="3" t="n">
        <v>-600</v>
      </c>
      <c r="G7671" s="3" t="n">
        <v>3200</v>
      </c>
    </row>
    <row r="7672">
      <c r="A7672" s="3" t="inlineStr">
        <is>
          <t>Quinate Consulting (Pty) Ltd</t>
        </is>
      </c>
      <c r="B7672" s="4" t="n">
        <v>44592</v>
      </c>
      <c r="C7672" s="3" t="inlineStr">
        <is>
          <t>Liabilities</t>
        </is>
      </c>
      <c r="D7672" s="3" t="inlineStr">
        <is>
          <t>5500/500</t>
        </is>
      </c>
      <c r="E7672" s="3" t="inlineStr">
        <is>
          <t>Loan - Opportunity Development Struct.</t>
        </is>
      </c>
      <c r="F7672" s="3" t="n">
        <v>0</v>
      </c>
      <c r="G7672" s="3" t="n">
        <v>-1852608.63</v>
      </c>
    </row>
    <row r="7673">
      <c r="A7673" s="3" t="inlineStr">
        <is>
          <t>Opportunity Management Holdings (PTY) LTD</t>
        </is>
      </c>
      <c r="B7673" s="4" t="n">
        <v>44592</v>
      </c>
      <c r="C7673" s="3" t="inlineStr">
        <is>
          <t>Liabilities</t>
        </is>
      </c>
      <c r="D7673" s="3" t="inlineStr">
        <is>
          <t>5500/500</t>
        </is>
      </c>
      <c r="E7673" s="3" t="inlineStr">
        <is>
          <t>Loan - Opportunity Tradermark Holdings</t>
        </is>
      </c>
      <c r="F7673" s="3" t="n">
        <v>-25445</v>
      </c>
      <c r="G7673" s="3" t="n">
        <v>25445</v>
      </c>
    </row>
    <row r="7674">
      <c r="A7674" s="3" t="inlineStr">
        <is>
          <t>Quinate Consulting (Pty) Ltd</t>
        </is>
      </c>
      <c r="B7674" s="4" t="n">
        <v>44592</v>
      </c>
      <c r="C7674" s="3" t="inlineStr">
        <is>
          <t>Liabilities</t>
        </is>
      </c>
      <c r="D7674" s="3" t="inlineStr">
        <is>
          <t>5500/520</t>
        </is>
      </c>
      <c r="E7674" s="3" t="inlineStr">
        <is>
          <t>Loan - Opportunity Management Holdings</t>
        </is>
      </c>
      <c r="F7674" s="3" t="n">
        <v>-30000</v>
      </c>
      <c r="G7674" s="3" t="n">
        <v>-21561.5</v>
      </c>
    </row>
    <row r="7675">
      <c r="A7675" s="3" t="inlineStr">
        <is>
          <t>Opportunity Global Investment (PTY) LTD</t>
        </is>
      </c>
      <c r="B7675" s="4" t="n">
        <v>44592</v>
      </c>
      <c r="C7675" s="3" t="inlineStr">
        <is>
          <t>Liabilities</t>
        </is>
      </c>
      <c r="D7675" s="3" t="inlineStr">
        <is>
          <t>5500/650</t>
        </is>
      </c>
      <c r="E7675" s="3" t="inlineStr">
        <is>
          <t>Loan - Opportunit Global - Sales</t>
        </is>
      </c>
      <c r="F7675" s="3" t="n">
        <v>5000</v>
      </c>
      <c r="G7675" s="3" t="n">
        <v>-501265.61</v>
      </c>
    </row>
    <row r="7676">
      <c r="A7676" s="3" t="inlineStr">
        <is>
          <t>Opportunity Global Sales (PTY) LTD</t>
        </is>
      </c>
      <c r="B7676" s="4" t="n">
        <v>44592</v>
      </c>
      <c r="C7676" s="3" t="inlineStr">
        <is>
          <t>Liabilities</t>
        </is>
      </c>
      <c r="D7676" s="3" t="inlineStr">
        <is>
          <t>5500/650</t>
        </is>
      </c>
      <c r="E7676" s="3" t="inlineStr">
        <is>
          <t>Loan - Opportunity Investments</t>
        </is>
      </c>
      <c r="F7676" s="3" t="n">
        <v>-5000</v>
      </c>
      <c r="G7676" s="3" t="n">
        <v>501265.61</v>
      </c>
    </row>
    <row r="7677">
      <c r="A7677" s="3" t="inlineStr">
        <is>
          <t>Opportunity Management Holdings (PTY) LTD</t>
        </is>
      </c>
      <c r="B7677" s="4" t="n">
        <v>44592</v>
      </c>
      <c r="C7677" s="3" t="inlineStr">
        <is>
          <t>Liabilities</t>
        </is>
      </c>
      <c r="D7677" s="3" t="inlineStr">
        <is>
          <t>5500/700</t>
        </is>
      </c>
      <c r="E7677" s="3" t="inlineStr">
        <is>
          <t>Loan - Go Letting</t>
        </is>
      </c>
      <c r="F7677" s="3" t="n">
        <v>0</v>
      </c>
      <c r="G7677" s="3" t="n">
        <v>-120</v>
      </c>
    </row>
    <row r="7678">
      <c r="A7678" s="3" t="inlineStr">
        <is>
          <t>Quinate Consulting (Pty) Ltd</t>
        </is>
      </c>
      <c r="B7678" s="4" t="n">
        <v>44592</v>
      </c>
      <c r="C7678" s="3" t="inlineStr">
        <is>
          <t>Liabilities</t>
        </is>
      </c>
      <c r="D7678" s="3" t="inlineStr">
        <is>
          <t>5500/700</t>
        </is>
      </c>
      <c r="E7678" s="3" t="inlineStr">
        <is>
          <t>Loan - Trademark Holdings</t>
        </is>
      </c>
      <c r="F7678" s="3" t="n">
        <v>0</v>
      </c>
      <c r="G7678" s="3" t="n">
        <v>-3635</v>
      </c>
    </row>
    <row r="7679">
      <c r="A7679" s="3" t="inlineStr">
        <is>
          <t>Opportunity Global Investment (PTY) LTD</t>
        </is>
      </c>
      <c r="B7679" s="4" t="n">
        <v>44592</v>
      </c>
      <c r="C7679" s="3" t="inlineStr">
        <is>
          <t>Liabilities</t>
        </is>
      </c>
      <c r="D7679" s="3" t="inlineStr">
        <is>
          <t>5500/850</t>
        </is>
      </c>
      <c r="E7679" s="3" t="inlineStr">
        <is>
          <t>Loan - Nick Morgan</t>
        </is>
      </c>
      <c r="F7679" s="3" t="n">
        <v>0</v>
      </c>
      <c r="G7679" s="3" t="n">
        <v>4100</v>
      </c>
    </row>
    <row r="7680">
      <c r="A7680" s="3" t="inlineStr">
        <is>
          <t>Opportunity Global Investment (PTY) LTD</t>
        </is>
      </c>
      <c r="B7680" s="4" t="n">
        <v>44592</v>
      </c>
      <c r="C7680" s="3" t="inlineStr">
        <is>
          <t>Liabilities</t>
        </is>
      </c>
      <c r="D7680" s="3" t="inlineStr">
        <is>
          <t>5500/950</t>
        </is>
      </c>
      <c r="E7680" s="3" t="inlineStr">
        <is>
          <t>Loan - Gengis</t>
        </is>
      </c>
      <c r="F7680" s="3" t="n">
        <v>0</v>
      </c>
      <c r="G7680" s="3" t="n">
        <v>-120000</v>
      </c>
    </row>
    <row r="7681">
      <c r="A7681" s="3" t="inlineStr">
        <is>
          <t>Opportunity Global Sales (PTY) LTD</t>
        </is>
      </c>
      <c r="B7681" s="4" t="n">
        <v>44592</v>
      </c>
      <c r="C7681" s="3" t="inlineStr">
        <is>
          <t>Liabilities</t>
        </is>
      </c>
      <c r="D7681" s="3" t="inlineStr">
        <is>
          <t>5500/991</t>
        </is>
      </c>
      <c r="E7681" s="3" t="inlineStr">
        <is>
          <t>Loan - Minette Commission</t>
        </is>
      </c>
      <c r="F7681" s="3" t="n">
        <v>0</v>
      </c>
      <c r="G7681" s="3" t="n">
        <v>21340.87</v>
      </c>
    </row>
    <row r="7682">
      <c r="A7682" s="3" t="inlineStr">
        <is>
          <t>Opportunity Global Sales (PTY) LTD</t>
        </is>
      </c>
      <c r="B7682" s="4" t="n">
        <v>44592</v>
      </c>
      <c r="C7682" s="3" t="inlineStr">
        <is>
          <t>Liabilities</t>
        </is>
      </c>
      <c r="D7682" s="3" t="inlineStr">
        <is>
          <t>5500/992</t>
        </is>
      </c>
      <c r="E7682" s="3" t="inlineStr">
        <is>
          <t>Loan - Anthony Commission</t>
        </is>
      </c>
      <c r="F7682" s="3" t="n">
        <v>0</v>
      </c>
      <c r="G7682" s="3" t="n">
        <v>15000</v>
      </c>
    </row>
    <row r="7683">
      <c r="A7683" s="3" t="inlineStr">
        <is>
          <t>Quinate Consulting (Pty) Ltd</t>
        </is>
      </c>
      <c r="B7683" s="4" t="n">
        <v>44592</v>
      </c>
      <c r="C7683" s="3" t="inlineStr">
        <is>
          <t>Liabilities</t>
        </is>
      </c>
      <c r="D7683" s="3" t="inlineStr">
        <is>
          <t>5501/001</t>
        </is>
      </c>
      <c r="E7683" s="3" t="inlineStr">
        <is>
          <t>Loan - Endulini CIP Costs</t>
        </is>
      </c>
      <c r="F7683" s="3" t="n">
        <v>104000</v>
      </c>
      <c r="G7683" s="3" t="n">
        <v>7119761.7</v>
      </c>
    </row>
    <row r="7684">
      <c r="A7684" s="3" t="inlineStr">
        <is>
          <t>Opportunity Management Holdings (PTY) LTD</t>
        </is>
      </c>
      <c r="B7684" s="4" t="n">
        <v>44592</v>
      </c>
      <c r="C7684" s="3" t="inlineStr">
        <is>
          <t>Liabilities</t>
        </is>
      </c>
      <c r="D7684" s="3" t="inlineStr">
        <is>
          <t>5510/100</t>
        </is>
      </c>
      <c r="E7684" s="3" t="inlineStr">
        <is>
          <t>Staff loan - Debbie Landsberg</t>
        </is>
      </c>
      <c r="F7684" s="3" t="n">
        <v>14400</v>
      </c>
      <c r="G7684" s="3" t="n">
        <v>14400</v>
      </c>
    </row>
    <row r="7685">
      <c r="A7685" s="3" t="inlineStr">
        <is>
          <t>Noble Shield (Pty) Ltd ta Go Letting</t>
        </is>
      </c>
      <c r="B7685" s="4" t="n">
        <v>44592</v>
      </c>
      <c r="C7685" s="3" t="inlineStr">
        <is>
          <t>Assets</t>
        </is>
      </c>
      <c r="D7685" s="3" t="inlineStr">
        <is>
          <t>6250/010</t>
        </is>
      </c>
      <c r="E7685" s="3" t="inlineStr">
        <is>
          <t>Computer Equipment - @ Cost</t>
        </is>
      </c>
      <c r="F7685" s="3" t="n">
        <v>10898</v>
      </c>
      <c r="G7685" s="3" t="n">
        <v>20397</v>
      </c>
    </row>
    <row r="7686">
      <c r="A7686" s="3" t="inlineStr">
        <is>
          <t>Opportunity Management Holdings (PTY) LTD</t>
        </is>
      </c>
      <c r="B7686" s="4" t="n">
        <v>44592</v>
      </c>
      <c r="C7686" s="3" t="inlineStr">
        <is>
          <t>Assets</t>
        </is>
      </c>
      <c r="D7686" s="3" t="inlineStr">
        <is>
          <t>6250/010</t>
        </is>
      </c>
      <c r="E7686" s="3" t="inlineStr">
        <is>
          <t>Computer Equipment - @ Cost</t>
        </is>
      </c>
      <c r="F7686" s="3" t="n">
        <v>0</v>
      </c>
      <c r="G7686" s="3" t="n">
        <v>14911.4</v>
      </c>
    </row>
    <row r="7687">
      <c r="A7687" s="3" t="inlineStr">
        <is>
          <t>Quinate Consulting (Pty) Ltd</t>
        </is>
      </c>
      <c r="B7687" s="4" t="n">
        <v>44592</v>
      </c>
      <c r="C7687" s="3" t="inlineStr">
        <is>
          <t>Assets</t>
        </is>
      </c>
      <c r="D7687" s="3" t="inlineStr">
        <is>
          <t>6250/010</t>
        </is>
      </c>
      <c r="E7687" s="3" t="inlineStr">
        <is>
          <t>Computer Equipment - @ Cost</t>
        </is>
      </c>
      <c r="F7687" s="3" t="n">
        <v>0</v>
      </c>
      <c r="G7687" s="3" t="n">
        <v>104499.7</v>
      </c>
    </row>
    <row r="7688">
      <c r="A7688" s="3" t="inlineStr">
        <is>
          <t>Noble Shield (Pty) Ltd ta Go Letting</t>
        </is>
      </c>
      <c r="B7688" s="4" t="n">
        <v>44592</v>
      </c>
      <c r="C7688" s="3" t="inlineStr">
        <is>
          <t>Assets</t>
        </is>
      </c>
      <c r="D7688" s="3" t="inlineStr">
        <is>
          <t>6250/020</t>
        </is>
      </c>
      <c r="E7688" s="3" t="inlineStr">
        <is>
          <t>Computer Equipment - Accum Depre</t>
        </is>
      </c>
      <c r="F7688" s="3" t="n">
        <v>0</v>
      </c>
      <c r="G7688" s="3" t="n">
        <v>-9498</v>
      </c>
    </row>
    <row r="7689">
      <c r="A7689" s="3" t="inlineStr">
        <is>
          <t>Quinate Consulting (Pty) Ltd</t>
        </is>
      </c>
      <c r="B7689" s="4" t="n">
        <v>44592</v>
      </c>
      <c r="C7689" s="3" t="inlineStr">
        <is>
          <t>Assets</t>
        </is>
      </c>
      <c r="D7689" s="3" t="inlineStr">
        <is>
          <t>6250/020</t>
        </is>
      </c>
      <c r="E7689" s="3" t="inlineStr">
        <is>
          <t>Computer Equipment - Accum Depre</t>
        </is>
      </c>
      <c r="F7689" s="3" t="n">
        <v>0</v>
      </c>
      <c r="G7689" s="3" t="n">
        <v>-55585.87</v>
      </c>
    </row>
    <row r="7690">
      <c r="A7690" s="3" t="inlineStr">
        <is>
          <t>Opportunity Management Holdings (PTY) LTD</t>
        </is>
      </c>
      <c r="B7690" s="4" t="n">
        <v>44592</v>
      </c>
      <c r="C7690" s="3" t="inlineStr">
        <is>
          <t>Assets</t>
        </is>
      </c>
      <c r="D7690" s="3" t="inlineStr">
        <is>
          <t>6250/030</t>
        </is>
      </c>
      <c r="E7690" s="3" t="inlineStr">
        <is>
          <t>Acc Depreciation - Computer Equipment</t>
        </is>
      </c>
      <c r="F7690" s="3" t="n">
        <v>0</v>
      </c>
      <c r="G7690" s="3" t="n">
        <v>-9441.25</v>
      </c>
    </row>
    <row r="7691">
      <c r="A7691" s="3" t="inlineStr">
        <is>
          <t>Quinate Consulting (Pty) Ltd</t>
        </is>
      </c>
      <c r="B7691" s="4" t="n">
        <v>44592</v>
      </c>
      <c r="C7691" s="3" t="inlineStr">
        <is>
          <t>Assets</t>
        </is>
      </c>
      <c r="D7691" s="3" t="inlineStr">
        <is>
          <t>6270/010</t>
        </is>
      </c>
      <c r="E7691" s="3" t="inlineStr">
        <is>
          <t>Site Containers - @ Cost</t>
        </is>
      </c>
      <c r="F7691" s="3" t="n">
        <v>0</v>
      </c>
      <c r="G7691" s="3" t="n">
        <v>19130.44</v>
      </c>
    </row>
    <row r="7692">
      <c r="A7692" s="3" t="inlineStr">
        <is>
          <t>Quinate Consulting (Pty) Ltd</t>
        </is>
      </c>
      <c r="B7692" s="4" t="n">
        <v>44592</v>
      </c>
      <c r="C7692" s="3" t="inlineStr">
        <is>
          <t>Assets</t>
        </is>
      </c>
      <c r="D7692" s="3" t="inlineStr">
        <is>
          <t>6270/020</t>
        </is>
      </c>
      <c r="E7692" s="3" t="inlineStr">
        <is>
          <t>Site Containers - Accum Depre</t>
        </is>
      </c>
      <c r="F7692" s="3" t="n">
        <v>0</v>
      </c>
      <c r="G7692" s="3" t="n">
        <v>-2869.56</v>
      </c>
    </row>
    <row r="7693">
      <c r="A7693" s="3" t="inlineStr">
        <is>
          <t>Noble Shield (Pty) Ltd ta Go Letting</t>
        </is>
      </c>
      <c r="B7693" s="4" t="n">
        <v>44592</v>
      </c>
      <c r="C7693" s="3" t="inlineStr">
        <is>
          <t>Assets</t>
        </is>
      </c>
      <c r="D7693" s="3" t="inlineStr">
        <is>
          <t>6350/010</t>
        </is>
      </c>
      <c r="E7693" s="3" t="inlineStr">
        <is>
          <t>Furniture _AND_ Fittings - @ Cost</t>
        </is>
      </c>
      <c r="F7693" s="3" t="n">
        <v>0</v>
      </c>
      <c r="G7693" s="3" t="n">
        <v>2242</v>
      </c>
    </row>
    <row r="7694">
      <c r="A7694" s="3" t="inlineStr">
        <is>
          <t>Noble Shield (Pty) Ltd ta Go Letting</t>
        </is>
      </c>
      <c r="B7694" s="4" t="n">
        <v>44592</v>
      </c>
      <c r="C7694" s="3" t="inlineStr">
        <is>
          <t>Assets</t>
        </is>
      </c>
      <c r="D7694" s="3" t="inlineStr">
        <is>
          <t>6350/020</t>
        </is>
      </c>
      <c r="E7694" s="3" t="inlineStr">
        <is>
          <t>Furniture _AND_ Fittings - Accum Depre</t>
        </is>
      </c>
      <c r="F7694" s="3" t="n">
        <v>0</v>
      </c>
      <c r="G7694" s="3" t="n">
        <v>-2239</v>
      </c>
    </row>
    <row r="7695">
      <c r="A7695" s="3" t="inlineStr">
        <is>
          <t>Opportunity Management Holdings (PTY) LTD</t>
        </is>
      </c>
      <c r="B7695" s="4" t="n">
        <v>44592</v>
      </c>
      <c r="C7695" s="3" t="inlineStr">
        <is>
          <t>Liabilities</t>
        </is>
      </c>
      <c r="D7695" s="3" t="inlineStr">
        <is>
          <t>6500/000</t>
        </is>
      </c>
      <c r="E7695" s="3" t="inlineStr">
        <is>
          <t>Deposits - Held</t>
        </is>
      </c>
      <c r="F7695" s="3" t="n">
        <v>0</v>
      </c>
      <c r="G7695" s="3" t="n">
        <v>-12028.1</v>
      </c>
    </row>
    <row r="7696">
      <c r="A7696" s="3" t="inlineStr">
        <is>
          <t>Opportunity Management Holdings (PTY) LTD</t>
        </is>
      </c>
      <c r="B7696" s="4" t="n">
        <v>44592</v>
      </c>
      <c r="C7696" s="3" t="inlineStr">
        <is>
          <t>Liabilities</t>
        </is>
      </c>
      <c r="D7696" s="3" t="inlineStr">
        <is>
          <t>6510/000</t>
        </is>
      </c>
      <c r="E7696" s="3" t="inlineStr">
        <is>
          <t>Deposits Paid - Anicol Properties</t>
        </is>
      </c>
      <c r="F7696" s="3" t="n">
        <v>0</v>
      </c>
      <c r="G7696" s="3" t="n">
        <v>13755</v>
      </c>
    </row>
    <row r="7697">
      <c r="A7697" s="3" t="inlineStr">
        <is>
          <t>Opportunity Management Holdings (PTY) LTD</t>
        </is>
      </c>
      <c r="B7697" s="4" t="n">
        <v>44592</v>
      </c>
      <c r="C7697" s="3" t="inlineStr">
        <is>
          <t>Liabilities</t>
        </is>
      </c>
      <c r="D7697" s="3" t="inlineStr">
        <is>
          <t>6515/000</t>
        </is>
      </c>
      <c r="E7697" s="3" t="inlineStr">
        <is>
          <t>Deposits Paid</t>
        </is>
      </c>
      <c r="F7697" s="3" t="n">
        <v>0</v>
      </c>
      <c r="G7697" s="3" t="n">
        <v>3852.5</v>
      </c>
    </row>
    <row r="7698">
      <c r="A7698" s="3" t="inlineStr">
        <is>
          <t>Quinate Consulting (Pty) Ltd</t>
        </is>
      </c>
      <c r="B7698" s="4" t="n">
        <v>44592</v>
      </c>
      <c r="C7698" s="3" t="inlineStr">
        <is>
          <t>Assets</t>
        </is>
      </c>
      <c r="D7698" s="3" t="inlineStr">
        <is>
          <t>6600/010</t>
        </is>
      </c>
      <c r="E7698" s="3" t="inlineStr">
        <is>
          <t>Other Fixed Assets - @ Cost</t>
        </is>
      </c>
      <c r="F7698" s="3" t="n">
        <v>0</v>
      </c>
      <c r="G7698" s="3" t="n">
        <v>14442.5</v>
      </c>
    </row>
    <row r="7699">
      <c r="A7699" s="3" t="inlineStr">
        <is>
          <t>Quinate Consulting (Pty) Ltd</t>
        </is>
      </c>
      <c r="B7699" s="4" t="n">
        <v>44592</v>
      </c>
      <c r="C7699" s="3" t="inlineStr">
        <is>
          <t>Assets</t>
        </is>
      </c>
      <c r="D7699" s="3" t="inlineStr">
        <is>
          <t>6600/020</t>
        </is>
      </c>
      <c r="E7699" s="3" t="inlineStr">
        <is>
          <t>Other Fixed Assets - Accum Depre</t>
        </is>
      </c>
      <c r="F7699" s="3" t="n">
        <v>0</v>
      </c>
      <c r="G7699" s="3" t="n">
        <v>-13238.79</v>
      </c>
    </row>
    <row r="7700">
      <c r="A7700" s="3" t="inlineStr">
        <is>
          <t>Noble Shield (Pty) Ltd ta Go Letting</t>
        </is>
      </c>
      <c r="B7700" s="4" t="n">
        <v>44592</v>
      </c>
      <c r="C7700" s="3" t="inlineStr">
        <is>
          <t>Assets</t>
        </is>
      </c>
      <c r="D7700" s="3" t="inlineStr">
        <is>
          <t>7000/100</t>
        </is>
      </c>
      <c r="E7700" s="3" t="inlineStr">
        <is>
          <t>Goodwill - Purchase of Go Letting</t>
        </is>
      </c>
      <c r="F7700" s="3" t="n">
        <v>0</v>
      </c>
      <c r="G7700" s="3" t="n">
        <v>106580</v>
      </c>
    </row>
    <row r="7701">
      <c r="A7701" s="3" t="inlineStr">
        <is>
          <t>Opportunity Management Holdings (PTY) LTD</t>
        </is>
      </c>
      <c r="B7701" s="4" t="n">
        <v>44592</v>
      </c>
      <c r="C7701" s="3" t="inlineStr">
        <is>
          <t>Assets</t>
        </is>
      </c>
      <c r="D7701" s="3" t="inlineStr">
        <is>
          <t>7200/000</t>
        </is>
      </c>
      <c r="E7701" s="3" t="inlineStr">
        <is>
          <t>Shares in Subsidiary Companies</t>
        </is>
      </c>
      <c r="F7701" s="3" t="n">
        <v>0</v>
      </c>
      <c r="G7701" s="3" t="n">
        <v>120</v>
      </c>
    </row>
    <row r="7702">
      <c r="A7702" s="3" t="inlineStr">
        <is>
          <t>Endulini (Pty) Ltd</t>
        </is>
      </c>
      <c r="B7702" s="4" t="n">
        <v>44592</v>
      </c>
      <c r="C7702" s="3" t="inlineStr">
        <is>
          <t>Assets</t>
        </is>
      </c>
      <c r="D7702" s="3" t="inlineStr">
        <is>
          <t>7610/100</t>
        </is>
      </c>
      <c r="E7702" s="3" t="inlineStr">
        <is>
          <t>Endulini Land</t>
        </is>
      </c>
      <c r="F7702" s="3" t="n">
        <v>0</v>
      </c>
      <c r="G7702" s="3" t="n">
        <v>10572851.37</v>
      </c>
    </row>
    <row r="7703">
      <c r="A7703" s="3" t="inlineStr">
        <is>
          <t>Quinate Consulting (Pty) Ltd</t>
        </is>
      </c>
      <c r="B7703" s="4" t="n">
        <v>44592</v>
      </c>
      <c r="C7703" s="3" t="inlineStr">
        <is>
          <t>Assets</t>
        </is>
      </c>
      <c r="D7703" s="3" t="inlineStr">
        <is>
          <t>7610/100</t>
        </is>
      </c>
      <c r="E7703" s="3" t="inlineStr">
        <is>
          <t>Endulini Land</t>
        </is>
      </c>
      <c r="F7703" s="3" t="n">
        <v>0</v>
      </c>
      <c r="G7703" s="3" t="n">
        <v>-766601.37</v>
      </c>
    </row>
    <row r="7704">
      <c r="A7704" s="3" t="inlineStr">
        <is>
          <t>Endulini (Pty) Ltd</t>
        </is>
      </c>
      <c r="B7704" s="4" t="n">
        <v>44592</v>
      </c>
      <c r="C7704" s="3" t="inlineStr">
        <is>
          <t>Assets</t>
        </is>
      </c>
      <c r="D7704" s="3" t="inlineStr">
        <is>
          <t>7610/101</t>
        </is>
      </c>
      <c r="E7704" s="3" t="inlineStr">
        <is>
          <t>Endulini Revaluation of Land stock</t>
        </is>
      </c>
      <c r="F7704" s="3" t="n">
        <v>0</v>
      </c>
      <c r="G7704" s="3" t="n">
        <v>6084085.78</v>
      </c>
    </row>
    <row r="7705">
      <c r="A7705" s="3" t="inlineStr">
        <is>
          <t>Endulini (Pty) Ltd</t>
        </is>
      </c>
      <c r="B7705" s="4" t="n">
        <v>44592</v>
      </c>
      <c r="C7705" s="3" t="inlineStr">
        <is>
          <t>Assets</t>
        </is>
      </c>
      <c r="D7705" s="3" t="inlineStr">
        <is>
          <t>7610/111</t>
        </is>
      </c>
      <c r="E7705" s="3" t="inlineStr">
        <is>
          <t>Endulini Closing Stock February 2021</t>
        </is>
      </c>
      <c r="F7705" s="3" t="n">
        <v>0</v>
      </c>
      <c r="G7705" s="3" t="n">
        <v>14542033.84</v>
      </c>
    </row>
    <row r="7706">
      <c r="A7706" s="3" t="inlineStr">
        <is>
          <t>Endulini (Pty) Ltd</t>
        </is>
      </c>
      <c r="B7706" s="4" t="n">
        <v>44592</v>
      </c>
      <c r="C7706" s="3" t="inlineStr">
        <is>
          <t>Assets</t>
        </is>
      </c>
      <c r="D7706" s="3" t="inlineStr">
        <is>
          <t>7610/180</t>
        </is>
      </c>
      <c r="E7706" s="3" t="inlineStr">
        <is>
          <t>Endulini CIP Architects</t>
        </is>
      </c>
      <c r="F7706" s="3" t="n">
        <v>21020</v>
      </c>
      <c r="G7706" s="3" t="n">
        <v>519874</v>
      </c>
    </row>
    <row r="7707">
      <c r="A7707" s="3" t="inlineStr">
        <is>
          <t>Endulini (Pty) Ltd</t>
        </is>
      </c>
      <c r="B7707" s="4" t="n">
        <v>44592</v>
      </c>
      <c r="C7707" s="3" t="inlineStr">
        <is>
          <t>Assets</t>
        </is>
      </c>
      <c r="D7707" s="3" t="inlineStr">
        <is>
          <t>7610/200</t>
        </is>
      </c>
      <c r="E7707" s="3" t="inlineStr">
        <is>
          <t>Endulini CIP CoCT Land Use App</t>
        </is>
      </c>
      <c r="F7707" s="3" t="n">
        <v>0</v>
      </c>
      <c r="G7707" s="3" t="n">
        <v>232891.06</v>
      </c>
    </row>
    <row r="7708">
      <c r="A7708" s="3" t="inlineStr">
        <is>
          <t>Endulini (Pty) Ltd</t>
        </is>
      </c>
      <c r="B7708" s="4" t="n">
        <v>44592</v>
      </c>
      <c r="C7708" s="3" t="inlineStr">
        <is>
          <t>Assets</t>
        </is>
      </c>
      <c r="D7708" s="3" t="inlineStr">
        <is>
          <t>7610/205</t>
        </is>
      </c>
      <c r="E7708" s="3" t="inlineStr">
        <is>
          <t>Endulini CIP Site Establishments</t>
        </is>
      </c>
      <c r="F7708" s="3" t="n">
        <v>2166063.83</v>
      </c>
      <c r="G7708" s="3" t="n">
        <v>17033799.81</v>
      </c>
    </row>
    <row r="7709">
      <c r="A7709" s="3" t="inlineStr">
        <is>
          <t>Endulini (Pty) Ltd</t>
        </is>
      </c>
      <c r="B7709" s="4" t="n">
        <v>44592</v>
      </c>
      <c r="C7709" s="3" t="inlineStr">
        <is>
          <t>Assets</t>
        </is>
      </c>
      <c r="D7709" s="3" t="inlineStr">
        <is>
          <t>7610/209</t>
        </is>
      </c>
      <c r="E7709" s="3" t="inlineStr">
        <is>
          <t>Endulini CIP Construction Management</t>
        </is>
      </c>
      <c r="F7709" s="3" t="n">
        <v>29750</v>
      </c>
      <c r="G7709" s="3" t="n">
        <v>125375</v>
      </c>
    </row>
    <row r="7710">
      <c r="A7710" s="3" t="inlineStr">
        <is>
          <t>Endulini (Pty) Ltd</t>
        </is>
      </c>
      <c r="B7710" s="4" t="n">
        <v>44592</v>
      </c>
      <c r="C7710" s="3" t="inlineStr">
        <is>
          <t>Assets</t>
        </is>
      </c>
      <c r="D7710" s="3" t="inlineStr">
        <is>
          <t>7610/210</t>
        </is>
      </c>
      <c r="E7710" s="3" t="inlineStr">
        <is>
          <t>Endulini CIP Civil Works</t>
        </is>
      </c>
      <c r="F7710" s="3" t="n">
        <v>0</v>
      </c>
      <c r="G7710" s="3" t="n">
        <v>6070825.03</v>
      </c>
    </row>
    <row r="7711">
      <c r="A7711" s="3" t="inlineStr">
        <is>
          <t>Endulini (Pty) Ltd</t>
        </is>
      </c>
      <c r="B7711" s="4" t="n">
        <v>44592</v>
      </c>
      <c r="C7711" s="3" t="inlineStr">
        <is>
          <t>Assets</t>
        </is>
      </c>
      <c r="D7711" s="3" t="inlineStr">
        <is>
          <t>7610/215</t>
        </is>
      </c>
      <c r="E7711" s="3" t="inlineStr">
        <is>
          <t>Endulini CIP Civil Engineers</t>
        </is>
      </c>
      <c r="F7711" s="3" t="n">
        <v>0</v>
      </c>
      <c r="G7711" s="3" t="n">
        <v>183000</v>
      </c>
    </row>
    <row r="7712">
      <c r="A7712" s="3" t="inlineStr">
        <is>
          <t>Endulini (Pty) Ltd</t>
        </is>
      </c>
      <c r="B7712" s="4" t="n">
        <v>44592</v>
      </c>
      <c r="C7712" s="3" t="inlineStr">
        <is>
          <t>Assets</t>
        </is>
      </c>
      <c r="D7712" s="3" t="inlineStr">
        <is>
          <t>7610/220</t>
        </is>
      </c>
      <c r="E7712" s="3" t="inlineStr">
        <is>
          <t>Endulini CIP Structuring Project Fee Opp Invest</t>
        </is>
      </c>
      <c r="F7712" s="3" t="n">
        <v>0</v>
      </c>
      <c r="G7712" s="3" t="n">
        <v>483735.96</v>
      </c>
    </row>
    <row r="7713">
      <c r="A7713" s="3" t="inlineStr">
        <is>
          <t>Endulini (Pty) Ltd</t>
        </is>
      </c>
      <c r="B7713" s="4" t="n">
        <v>44592</v>
      </c>
      <c r="C7713" s="3" t="inlineStr">
        <is>
          <t>Assets</t>
        </is>
      </c>
      <c r="D7713" s="3" t="inlineStr">
        <is>
          <t>7610/225</t>
        </is>
      </c>
      <c r="E7713" s="3" t="inlineStr">
        <is>
          <t>Endulini CIP Structural engineering fee</t>
        </is>
      </c>
      <c r="F7713" s="3" t="n">
        <v>77088.62</v>
      </c>
      <c r="G7713" s="3" t="n">
        <v>288645.08</v>
      </c>
    </row>
    <row r="7714">
      <c r="A7714" s="3" t="inlineStr">
        <is>
          <t>Endulini (Pty) Ltd</t>
        </is>
      </c>
      <c r="B7714" s="4" t="n">
        <v>44592</v>
      </c>
      <c r="C7714" s="3" t="inlineStr">
        <is>
          <t>Assets</t>
        </is>
      </c>
      <c r="D7714" s="3" t="inlineStr">
        <is>
          <t>7610/230</t>
        </is>
      </c>
      <c r="E7714" s="3" t="inlineStr">
        <is>
          <t>Endulini CIP Mechanical Engineering</t>
        </is>
      </c>
      <c r="F7714" s="3" t="n">
        <v>0</v>
      </c>
      <c r="G7714" s="3" t="n">
        <v>15570</v>
      </c>
    </row>
    <row r="7715">
      <c r="A7715" s="3" t="inlineStr">
        <is>
          <t>Endulini (Pty) Ltd</t>
        </is>
      </c>
      <c r="B7715" s="4" t="n">
        <v>44592</v>
      </c>
      <c r="C7715" s="3" t="inlineStr">
        <is>
          <t>Assets</t>
        </is>
      </c>
      <c r="D7715" s="3" t="inlineStr">
        <is>
          <t>7610/235</t>
        </is>
      </c>
      <c r="E7715" s="3" t="inlineStr">
        <is>
          <t>Endulini CIP Electrical Installation</t>
        </is>
      </c>
      <c r="F7715" s="3" t="n">
        <v>0</v>
      </c>
      <c r="G7715" s="3" t="n">
        <v>711441.28</v>
      </c>
    </row>
    <row r="7716">
      <c r="A7716" s="3" t="inlineStr">
        <is>
          <t>Endulini (Pty) Ltd</t>
        </is>
      </c>
      <c r="B7716" s="4" t="n">
        <v>44592</v>
      </c>
      <c r="C7716" s="3" t="inlineStr">
        <is>
          <t>Assets</t>
        </is>
      </c>
      <c r="D7716" s="3" t="inlineStr">
        <is>
          <t>7610/250</t>
        </is>
      </c>
      <c r="E7716" s="3" t="inlineStr">
        <is>
          <t>Endulini CIP Boundary Wall</t>
        </is>
      </c>
      <c r="F7716" s="3" t="n">
        <v>0</v>
      </c>
      <c r="G7716" s="3" t="n">
        <v>88400.8</v>
      </c>
    </row>
    <row r="7717">
      <c r="A7717" s="3" t="inlineStr">
        <is>
          <t>Endulini (Pty) Ltd</t>
        </is>
      </c>
      <c r="B7717" s="4" t="n">
        <v>44592</v>
      </c>
      <c r="C7717" s="3" t="inlineStr">
        <is>
          <t>Assets</t>
        </is>
      </c>
      <c r="D7717" s="3" t="inlineStr">
        <is>
          <t>7610/290</t>
        </is>
      </c>
      <c r="E7717" s="3" t="inlineStr">
        <is>
          <t>Endulini CIP Development Management Fees</t>
        </is>
      </c>
      <c r="F7717" s="3" t="n">
        <v>0</v>
      </c>
      <c r="G7717" s="3" t="n">
        <v>237496.62</v>
      </c>
    </row>
    <row r="7718">
      <c r="A7718" s="3" t="inlineStr">
        <is>
          <t>Endulini (Pty) Ltd</t>
        </is>
      </c>
      <c r="B7718" s="4" t="n">
        <v>44592</v>
      </c>
      <c r="C7718" s="3" t="inlineStr">
        <is>
          <t>Assets</t>
        </is>
      </c>
      <c r="D7718" s="3" t="inlineStr">
        <is>
          <t>7610/310</t>
        </is>
      </c>
      <c r="E7718" s="3" t="inlineStr">
        <is>
          <t>Endulini CIP Enviromental consultants</t>
        </is>
      </c>
      <c r="F7718" s="3" t="n">
        <v>6000</v>
      </c>
      <c r="G7718" s="3" t="n">
        <v>66000</v>
      </c>
    </row>
    <row r="7719">
      <c r="A7719" s="3" t="inlineStr">
        <is>
          <t>Endulini (Pty) Ltd</t>
        </is>
      </c>
      <c r="B7719" s="4" t="n">
        <v>44592</v>
      </c>
      <c r="C7719" s="3" t="inlineStr">
        <is>
          <t>Assets</t>
        </is>
      </c>
      <c r="D7719" s="3" t="inlineStr">
        <is>
          <t>7610/320</t>
        </is>
      </c>
      <c r="E7719" s="3" t="inlineStr">
        <is>
          <t>Endulini CIP Geotechnical</t>
        </is>
      </c>
      <c r="F7719" s="3" t="n">
        <v>0</v>
      </c>
      <c r="G7719" s="3" t="n">
        <v>13575</v>
      </c>
    </row>
    <row r="7720">
      <c r="A7720" s="3" t="inlineStr">
        <is>
          <t>Endulini (Pty) Ltd</t>
        </is>
      </c>
      <c r="B7720" s="4" t="n">
        <v>44592</v>
      </c>
      <c r="C7720" s="3" t="inlineStr">
        <is>
          <t>Assets</t>
        </is>
      </c>
      <c r="D7720" s="3" t="inlineStr">
        <is>
          <t>7610/330</t>
        </is>
      </c>
      <c r="E7720" s="3" t="inlineStr">
        <is>
          <t>Endulini CIP Health and Safety</t>
        </is>
      </c>
      <c r="F7720" s="3" t="n">
        <v>0</v>
      </c>
      <c r="G7720" s="3" t="n">
        <v>10800</v>
      </c>
    </row>
    <row r="7721">
      <c r="A7721" s="3" t="inlineStr">
        <is>
          <t>Endulini (Pty) Ltd</t>
        </is>
      </c>
      <c r="B7721" s="4" t="n">
        <v>44592</v>
      </c>
      <c r="C7721" s="3" t="inlineStr">
        <is>
          <t>Assets</t>
        </is>
      </c>
      <c r="D7721" s="3" t="inlineStr">
        <is>
          <t>7610/390</t>
        </is>
      </c>
      <c r="E7721" s="3" t="inlineStr">
        <is>
          <t>Endulini CIP Land Surveyor</t>
        </is>
      </c>
      <c r="F7721" s="3" t="n">
        <v>692.5</v>
      </c>
      <c r="G7721" s="3" t="n">
        <v>110823.2</v>
      </c>
    </row>
    <row r="7722">
      <c r="A7722" s="3" t="inlineStr">
        <is>
          <t>Endulini (Pty) Ltd</t>
        </is>
      </c>
      <c r="B7722" s="4" t="n">
        <v>44592</v>
      </c>
      <c r="C7722" s="3" t="inlineStr">
        <is>
          <t>Assets</t>
        </is>
      </c>
      <c r="D7722" s="3" t="inlineStr">
        <is>
          <t>7610/392</t>
        </is>
      </c>
      <c r="E7722" s="3" t="inlineStr">
        <is>
          <t>Endulini CIP Landscaping</t>
        </is>
      </c>
      <c r="F7722" s="3" t="n">
        <v>0</v>
      </c>
      <c r="G7722" s="3" t="n">
        <v>6100</v>
      </c>
    </row>
    <row r="7723">
      <c r="A7723" s="3" t="inlineStr">
        <is>
          <t>Endulini (Pty) Ltd</t>
        </is>
      </c>
      <c r="B7723" s="4" t="n">
        <v>44592</v>
      </c>
      <c r="C7723" s="3" t="inlineStr">
        <is>
          <t>Assets</t>
        </is>
      </c>
      <c r="D7723" s="3" t="inlineStr">
        <is>
          <t>7610/395</t>
        </is>
      </c>
      <c r="E7723" s="3" t="inlineStr">
        <is>
          <t>Endulini CIP NHBRC</t>
        </is>
      </c>
      <c r="F7723" s="3" t="n">
        <v>580265.5</v>
      </c>
      <c r="G7723" s="3" t="n">
        <v>928847.49</v>
      </c>
    </row>
    <row r="7724">
      <c r="A7724" s="3" t="inlineStr">
        <is>
          <t>Endulini (Pty) Ltd</t>
        </is>
      </c>
      <c r="B7724" s="4" t="n">
        <v>44592</v>
      </c>
      <c r="C7724" s="3" t="inlineStr">
        <is>
          <t>Assets</t>
        </is>
      </c>
      <c r="D7724" s="3" t="inlineStr">
        <is>
          <t>7610/400</t>
        </is>
      </c>
      <c r="E7724" s="3" t="inlineStr">
        <is>
          <t>Endulini CIP Quantity Surveyor</t>
        </is>
      </c>
      <c r="F7724" s="3" t="n">
        <v>0</v>
      </c>
      <c r="G7724" s="3" t="n">
        <v>82136.36</v>
      </c>
    </row>
    <row r="7725">
      <c r="A7725" s="3" t="inlineStr">
        <is>
          <t>Endulini (Pty) Ltd</t>
        </is>
      </c>
      <c r="B7725" s="4" t="n">
        <v>44592</v>
      </c>
      <c r="C7725" s="3" t="inlineStr">
        <is>
          <t>Assets</t>
        </is>
      </c>
      <c r="D7725" s="3" t="inlineStr">
        <is>
          <t>7610/600</t>
        </is>
      </c>
      <c r="E7725" s="3" t="inlineStr">
        <is>
          <t>Endulini CIP Town Planning</t>
        </is>
      </c>
      <c r="F7725" s="3" t="n">
        <v>0</v>
      </c>
      <c r="G7725" s="3" t="n">
        <v>21105</v>
      </c>
    </row>
    <row r="7726">
      <c r="A7726" s="3" t="inlineStr">
        <is>
          <t>Endulini (Pty) Ltd</t>
        </is>
      </c>
      <c r="B7726" s="4" t="n">
        <v>44592</v>
      </c>
      <c r="C7726" s="3" t="inlineStr">
        <is>
          <t>Assets</t>
        </is>
      </c>
      <c r="D7726" s="3" t="inlineStr">
        <is>
          <t>7610/620</t>
        </is>
      </c>
      <c r="E7726" s="3" t="inlineStr">
        <is>
          <t>Endulini CIP Traffic Impact</t>
        </is>
      </c>
      <c r="F7726" s="3" t="n">
        <v>0</v>
      </c>
      <c r="G7726" s="3" t="n">
        <v>24915</v>
      </c>
    </row>
    <row r="7727">
      <c r="A7727" s="3" t="inlineStr">
        <is>
          <t>Endulini (Pty) Ltd</t>
        </is>
      </c>
      <c r="B7727" s="4" t="n">
        <v>44592</v>
      </c>
      <c r="C7727" s="3" t="inlineStr">
        <is>
          <t>Assets</t>
        </is>
      </c>
      <c r="D7727" s="3" t="inlineStr">
        <is>
          <t>7610/630</t>
        </is>
      </c>
      <c r="E7727" s="3" t="inlineStr">
        <is>
          <t>Endulini CIP CoCT Development Contributi</t>
        </is>
      </c>
      <c r="F7727" s="3" t="n">
        <v>0</v>
      </c>
      <c r="G7727" s="3" t="n">
        <v>661860.3100000001</v>
      </c>
    </row>
    <row r="7728">
      <c r="A7728" s="3" t="inlineStr">
        <is>
          <t>Endulini (Pty) Ltd</t>
        </is>
      </c>
      <c r="B7728" s="4" t="n">
        <v>44592</v>
      </c>
      <c r="C7728" s="3" t="inlineStr">
        <is>
          <t>Assets</t>
        </is>
      </c>
      <c r="D7728" s="3" t="inlineStr">
        <is>
          <t>7610/640</t>
        </is>
      </c>
      <c r="E7728" s="3" t="inlineStr">
        <is>
          <t>Endulini CIP CoCT Building plan application</t>
        </is>
      </c>
      <c r="F7728" s="3" t="n">
        <v>3135.65</v>
      </c>
      <c r="G7728" s="3" t="n">
        <v>110733.65</v>
      </c>
    </row>
    <row r="7729">
      <c r="A7729" s="3" t="inlineStr">
        <is>
          <t>Quinate Consulting (Pty) Ltd</t>
        </is>
      </c>
      <c r="B7729" s="4" t="n">
        <v>44592</v>
      </c>
      <c r="C7729" s="3" t="inlineStr">
        <is>
          <t>Assets</t>
        </is>
      </c>
      <c r="D7729" s="3" t="inlineStr">
        <is>
          <t>7800/104</t>
        </is>
      </c>
      <c r="E7729" s="3" t="inlineStr">
        <is>
          <t>Stock - Closing Stock SW - 28 Feb 21</t>
        </is>
      </c>
      <c r="F7729" s="3" t="n">
        <v>0</v>
      </c>
      <c r="G7729" s="3" t="n">
        <v>2874478.88</v>
      </c>
    </row>
    <row r="7730">
      <c r="A7730" s="3" t="inlineStr">
        <is>
          <t>Quinate Consulting (Pty) Ltd</t>
        </is>
      </c>
      <c r="B7730" s="4" t="n">
        <v>44592</v>
      </c>
      <c r="C7730" s="3" t="inlineStr">
        <is>
          <t>Assets</t>
        </is>
      </c>
      <c r="D7730" s="3" t="inlineStr">
        <is>
          <t>7800/105</t>
        </is>
      </c>
      <c r="E7730" s="3" t="inlineStr">
        <is>
          <t>Stock - Closing Stock SH - 28 Feb 21</t>
        </is>
      </c>
      <c r="F7730" s="3" t="n">
        <v>0</v>
      </c>
      <c r="G7730" s="3" t="n">
        <v>2843477.6</v>
      </c>
    </row>
    <row r="7731">
      <c r="A7731" s="3" t="inlineStr">
        <is>
          <t>Endulini (Pty) Ltd</t>
        </is>
      </c>
      <c r="B7731" s="4" t="n">
        <v>44592</v>
      </c>
      <c r="C7731" s="3" t="inlineStr">
        <is>
          <t>Assets</t>
        </is>
      </c>
      <c r="D7731" s="3" t="inlineStr">
        <is>
          <t>8000/000</t>
        </is>
      </c>
      <c r="E7731" s="3" t="inlineStr">
        <is>
          <t>Customer Control Account</t>
        </is>
      </c>
      <c r="F7731" s="3" t="n">
        <v>0</v>
      </c>
      <c r="G7731" s="3" t="n">
        <v>2012.5</v>
      </c>
    </row>
    <row r="7732">
      <c r="A7732" s="3" t="inlineStr">
        <is>
          <t>Noble Shield (Pty) Ltd ta Go Letting</t>
        </is>
      </c>
      <c r="B7732" s="4" t="n">
        <v>44592</v>
      </c>
      <c r="C7732" s="3" t="inlineStr">
        <is>
          <t>Assets</t>
        </is>
      </c>
      <c r="D7732" s="3" t="inlineStr">
        <is>
          <t>8000/000</t>
        </is>
      </c>
      <c r="E7732" s="3" t="inlineStr">
        <is>
          <t>Customer Control Account</t>
        </is>
      </c>
      <c r="F7732" s="3" t="n">
        <v>0</v>
      </c>
      <c r="G7732" s="3" t="n">
        <v>60289.32</v>
      </c>
    </row>
    <row r="7733">
      <c r="A7733" s="3" t="inlineStr">
        <is>
          <t>Opportunity Global Sales (PTY) LTD</t>
        </is>
      </c>
      <c r="B7733" s="4" t="n">
        <v>44592</v>
      </c>
      <c r="C7733" s="3" t="inlineStr">
        <is>
          <t>Assets</t>
        </is>
      </c>
      <c r="D7733" s="3" t="inlineStr">
        <is>
          <t>8000/000</t>
        </is>
      </c>
      <c r="E7733" s="3" t="inlineStr">
        <is>
          <t>Customer Control Account</t>
        </is>
      </c>
      <c r="F7733" s="3" t="n">
        <v>36613.81</v>
      </c>
      <c r="G7733" s="3" t="n">
        <v>237749.84</v>
      </c>
    </row>
    <row r="7734">
      <c r="A7734" s="3" t="inlineStr">
        <is>
          <t>Opportunity Management Holdings (PTY) LTD</t>
        </is>
      </c>
      <c r="B7734" s="4" t="n">
        <v>44592</v>
      </c>
      <c r="C7734" s="3" t="inlineStr">
        <is>
          <t>Assets</t>
        </is>
      </c>
      <c r="D7734" s="3" t="inlineStr">
        <is>
          <t>8000/000</t>
        </is>
      </c>
      <c r="E7734" s="3" t="inlineStr">
        <is>
          <t>Customer Control Account</t>
        </is>
      </c>
      <c r="F7734" s="3" t="n">
        <v>116.42</v>
      </c>
      <c r="G7734" s="3" t="n">
        <v>0</v>
      </c>
    </row>
    <row r="7735">
      <c r="A7735" s="3" t="inlineStr">
        <is>
          <t>Quinate Consulting (Pty) Ltd</t>
        </is>
      </c>
      <c r="B7735" s="4" t="n">
        <v>44592</v>
      </c>
      <c r="C7735" s="3" t="inlineStr">
        <is>
          <t>Assets</t>
        </is>
      </c>
      <c r="D7735" s="3" t="inlineStr">
        <is>
          <t>8000/000</t>
        </is>
      </c>
      <c r="E7735" s="3" t="inlineStr">
        <is>
          <t>Customer Control Account</t>
        </is>
      </c>
      <c r="F7735" s="3" t="n">
        <v>-5400</v>
      </c>
      <c r="G7735" s="3" t="n">
        <v>-21637.84</v>
      </c>
    </row>
    <row r="7736">
      <c r="A7736" s="3" t="inlineStr">
        <is>
          <t>Quinate Consulting (Pty) Ltd</t>
        </is>
      </c>
      <c r="B7736" s="4" t="n">
        <v>44592</v>
      </c>
      <c r="C7736" s="3" t="inlineStr">
        <is>
          <t>Assets</t>
        </is>
      </c>
      <c r="D7736" s="3" t="inlineStr">
        <is>
          <t>8001</t>
        </is>
      </c>
      <c r="E7736" s="3" t="inlineStr">
        <is>
          <t>Customer Control</t>
        </is>
      </c>
      <c r="F7736" s="3" t="n">
        <v>0</v>
      </c>
      <c r="G7736" s="3" t="n">
        <v>29487.49</v>
      </c>
    </row>
    <row r="7737">
      <c r="A7737" s="3" t="inlineStr">
        <is>
          <t>Opportunity Global Investment (PTY) LTD</t>
        </is>
      </c>
      <c r="B7737" s="4" t="n">
        <v>44592</v>
      </c>
      <c r="C7737" s="3" t="inlineStr">
        <is>
          <t>Assets</t>
        </is>
      </c>
      <c r="D7737" s="3" t="inlineStr">
        <is>
          <t>8200/010</t>
        </is>
      </c>
      <c r="E7737" s="3" t="inlineStr">
        <is>
          <t>Prepayments / Prepaid Expenses</t>
        </is>
      </c>
      <c r="F7737" s="3" t="n">
        <v>0</v>
      </c>
      <c r="G7737" s="3" t="n">
        <v>83000</v>
      </c>
    </row>
    <row r="7738">
      <c r="A7738" s="3" t="inlineStr">
        <is>
          <t>Quinate Consulting (Pty) Ltd</t>
        </is>
      </c>
      <c r="B7738" s="4" t="n">
        <v>44592</v>
      </c>
      <c r="C7738" s="3" t="inlineStr">
        <is>
          <t>Assets</t>
        </is>
      </c>
      <c r="D7738" s="3" t="inlineStr">
        <is>
          <t>8200/010</t>
        </is>
      </c>
      <c r="E7738" s="3" t="inlineStr">
        <is>
          <t>Prepayments / Prepaid Expenses</t>
        </is>
      </c>
      <c r="F7738" s="3" t="n">
        <v>0</v>
      </c>
      <c r="G7738" s="3" t="n">
        <v>109675</v>
      </c>
    </row>
    <row r="7739">
      <c r="A7739" s="3" t="inlineStr">
        <is>
          <t>Opportunity Global Investment (PTY) LTD</t>
        </is>
      </c>
      <c r="B7739" s="4" t="n">
        <v>44592</v>
      </c>
      <c r="C7739" s="3" t="inlineStr">
        <is>
          <t>Assets</t>
        </is>
      </c>
      <c r="D7739" s="3" t="inlineStr">
        <is>
          <t>8400/000</t>
        </is>
      </c>
      <c r="E7739" s="3" t="inlineStr">
        <is>
          <t>FNB 62093491696</t>
        </is>
      </c>
      <c r="F7739" s="3" t="n">
        <v>-110733.18</v>
      </c>
      <c r="G7739" s="3" t="n">
        <v>2131.87</v>
      </c>
    </row>
    <row r="7740">
      <c r="A7740" s="3" t="inlineStr">
        <is>
          <t>Opportunity Global Sales (PTY) LTD</t>
        </is>
      </c>
      <c r="B7740" s="4" t="n">
        <v>44592</v>
      </c>
      <c r="C7740" s="3" t="inlineStr">
        <is>
          <t>Assets</t>
        </is>
      </c>
      <c r="D7740" s="3" t="inlineStr">
        <is>
          <t>8400/000</t>
        </is>
      </c>
      <c r="E7740" s="3" t="inlineStr">
        <is>
          <t>FNB 62835620875</t>
        </is>
      </c>
      <c r="F7740" s="3" t="n">
        <v>-26911.36</v>
      </c>
      <c r="G7740" s="3" t="n">
        <v>7140.11</v>
      </c>
    </row>
    <row r="7741">
      <c r="A7741" s="3" t="inlineStr">
        <is>
          <t>Quinate Consulting (Pty) Ltd</t>
        </is>
      </c>
      <c r="B7741" s="4" t="n">
        <v>44592</v>
      </c>
      <c r="C7741" s="3" t="inlineStr">
        <is>
          <t>Assets</t>
        </is>
      </c>
      <c r="D7741" s="3" t="inlineStr">
        <is>
          <t>8400/000</t>
        </is>
      </c>
      <c r="E7741" s="3" t="inlineStr">
        <is>
          <t>RMB - 62736659189 - Call Acc</t>
        </is>
      </c>
      <c r="F7741" s="3" t="n">
        <v>34.88</v>
      </c>
      <c r="G7741" s="3" t="n">
        <v>152863.79</v>
      </c>
    </row>
    <row r="7742">
      <c r="A7742" s="3" t="inlineStr">
        <is>
          <t>Trademark Holdings (Pty) Ltd</t>
        </is>
      </c>
      <c r="B7742" s="4" t="n">
        <v>44592</v>
      </c>
      <c r="C7742" s="3" t="inlineStr">
        <is>
          <t>Assets</t>
        </is>
      </c>
      <c r="D7742" s="3" t="inlineStr">
        <is>
          <t>8400/000</t>
        </is>
      </c>
      <c r="E7742" s="3" t="inlineStr">
        <is>
          <t>RMB 623 693 03640</t>
        </is>
      </c>
      <c r="F7742" s="3" t="n">
        <v>-15887.08</v>
      </c>
      <c r="G7742" s="3" t="n">
        <v>45566.17</v>
      </c>
    </row>
    <row r="7743">
      <c r="A7743" s="3" t="inlineStr">
        <is>
          <t>Noble Shield (Pty) Ltd ta Go Letting</t>
        </is>
      </c>
      <c r="B7743" s="4" t="n">
        <v>44592</v>
      </c>
      <c r="C7743" s="3" t="inlineStr">
        <is>
          <t>Assets</t>
        </is>
      </c>
      <c r="D7743" s="3" t="inlineStr">
        <is>
          <t>8400/000</t>
        </is>
      </c>
      <c r="E7743" s="3" t="inlineStr">
        <is>
          <t>RMB 6250 573 3833</t>
        </is>
      </c>
      <c r="F7743" s="3" t="n">
        <v>15553.18</v>
      </c>
      <c r="G7743" s="3" t="n">
        <v>52331.83</v>
      </c>
    </row>
    <row r="7744">
      <c r="A7744" s="3" t="inlineStr">
        <is>
          <t>Endulini (Pty) Ltd</t>
        </is>
      </c>
      <c r="B7744" s="4" t="n">
        <v>44592</v>
      </c>
      <c r="C7744" s="3" t="inlineStr">
        <is>
          <t>Assets</t>
        </is>
      </c>
      <c r="D7744" s="3" t="inlineStr">
        <is>
          <t>8400/000</t>
        </is>
      </c>
      <c r="E7744" s="3" t="inlineStr">
        <is>
          <t>RMB 62906944576</t>
        </is>
      </c>
      <c r="F7744" s="3" t="n">
        <v>22854.25</v>
      </c>
      <c r="G7744" s="3" t="n">
        <v>26597.54</v>
      </c>
    </row>
    <row r="7745">
      <c r="A7745" s="3" t="inlineStr">
        <is>
          <t>Opportunity Management Holdings (PTY) LTD</t>
        </is>
      </c>
      <c r="B7745" s="4" t="n">
        <v>44592</v>
      </c>
      <c r="C7745" s="3" t="inlineStr">
        <is>
          <t>Assets</t>
        </is>
      </c>
      <c r="D7745" s="3" t="inlineStr">
        <is>
          <t>8400/000</t>
        </is>
      </c>
      <c r="E7745" s="3" t="inlineStr">
        <is>
          <t>RMB Cheq - 62312246920</t>
        </is>
      </c>
      <c r="F7745" s="3" t="n">
        <v>-42311.48</v>
      </c>
      <c r="G7745" s="3" t="n">
        <v>22688.26</v>
      </c>
    </row>
    <row r="7746">
      <c r="A7746" s="3" t="inlineStr">
        <is>
          <t>Opportunity Global Investment (PTY) LTD</t>
        </is>
      </c>
      <c r="B7746" s="4" t="n">
        <v>44592</v>
      </c>
      <c r="C7746" s="3" t="inlineStr">
        <is>
          <t>Assets</t>
        </is>
      </c>
      <c r="D7746" s="3" t="inlineStr">
        <is>
          <t>8405/000</t>
        </is>
      </c>
      <c r="E7746" s="3" t="inlineStr">
        <is>
          <t>FNB Trust 62762449265</t>
        </is>
      </c>
      <c r="F7746" s="3" t="n">
        <v>-334.92</v>
      </c>
      <c r="G7746" s="3" t="n">
        <v>392.54</v>
      </c>
    </row>
    <row r="7747">
      <c r="A7747" s="3" t="inlineStr">
        <is>
          <t>Endulini (Pty) Ltd</t>
        </is>
      </c>
      <c r="B7747" s="4" t="n">
        <v>44592</v>
      </c>
      <c r="C7747" s="3" t="inlineStr">
        <is>
          <t>Assets</t>
        </is>
      </c>
      <c r="D7747" s="3" t="inlineStr">
        <is>
          <t>8410/000</t>
        </is>
      </c>
      <c r="E7747" s="3" t="inlineStr">
        <is>
          <t>Momentum Investor Account : RU 502229883</t>
        </is>
      </c>
      <c r="F7747" s="3" t="n">
        <v>1461951.42</v>
      </c>
      <c r="G7747" s="3" t="n">
        <v>2284889.12</v>
      </c>
    </row>
    <row r="7748">
      <c r="A7748" s="3" t="inlineStr">
        <is>
          <t>Opportunity Management Holdings (PTY) LTD</t>
        </is>
      </c>
      <c r="B7748" s="4" t="n">
        <v>44592</v>
      </c>
      <c r="C7748" s="3" t="inlineStr">
        <is>
          <t>Assets</t>
        </is>
      </c>
      <c r="D7748" s="3" t="inlineStr">
        <is>
          <t>8410/000</t>
        </is>
      </c>
      <c r="E7748" s="3" t="inlineStr">
        <is>
          <t>RMB Call Acc - 62312248851</t>
        </is>
      </c>
      <c r="F7748" s="3" t="n">
        <v>751.9400000000001</v>
      </c>
      <c r="G7748" s="3" t="n">
        <v>892.97</v>
      </c>
    </row>
    <row r="7749">
      <c r="A7749" s="3" t="inlineStr">
        <is>
          <t>Noble Shield (Pty) Ltd ta Go Letting</t>
        </is>
      </c>
      <c r="B7749" s="4" t="n">
        <v>44592</v>
      </c>
      <c r="C7749" s="3" t="inlineStr">
        <is>
          <t>Assets</t>
        </is>
      </c>
      <c r="D7749" s="3" t="inlineStr">
        <is>
          <t>8410/000</t>
        </is>
      </c>
      <c r="E7749" s="3" t="inlineStr">
        <is>
          <t>RMB Trust Acc - 6250 615 1365</t>
        </is>
      </c>
      <c r="F7749" s="3" t="n">
        <v>-347.56</v>
      </c>
      <c r="G7749" s="3" t="n">
        <v>334</v>
      </c>
    </row>
    <row r="7750">
      <c r="A7750" s="3" t="inlineStr">
        <is>
          <t>Quinate Consulting (Pty) Ltd</t>
        </is>
      </c>
      <c r="B7750" s="4" t="n">
        <v>44592</v>
      </c>
      <c r="C7750" s="3" t="inlineStr">
        <is>
          <t>Assets</t>
        </is>
      </c>
      <c r="D7750" s="3" t="inlineStr">
        <is>
          <t>8415/000</t>
        </is>
      </c>
      <c r="E7750" s="3" t="inlineStr">
        <is>
          <t>STD Acc 071 958 959 - Facility Acc</t>
        </is>
      </c>
      <c r="F7750" s="3" t="n">
        <v>0</v>
      </c>
      <c r="G7750" s="3" t="n">
        <v>4486.21</v>
      </c>
    </row>
    <row r="7751">
      <c r="A7751" s="3" t="inlineStr">
        <is>
          <t>Quinate Consulting (Pty) Ltd</t>
        </is>
      </c>
      <c r="B7751" s="4" t="n">
        <v>44592</v>
      </c>
      <c r="C7751" s="3" t="inlineStr">
        <is>
          <t>Assets</t>
        </is>
      </c>
      <c r="D7751" s="3" t="inlineStr">
        <is>
          <t>8430/000</t>
        </is>
      </c>
      <c r="E7751" s="3" t="inlineStr">
        <is>
          <t>Momentum Investment Acc - RU502230185</t>
        </is>
      </c>
      <c r="F7751" s="3" t="n">
        <v>0</v>
      </c>
      <c r="G7751" s="3" t="n">
        <v>500</v>
      </c>
    </row>
    <row r="7752">
      <c r="A7752" s="3" t="inlineStr">
        <is>
          <t>Opportunity Global Investment (PTY) LTD</t>
        </is>
      </c>
      <c r="B7752" s="4" t="n">
        <v>44592</v>
      </c>
      <c r="C7752" s="3" t="inlineStr">
        <is>
          <t>Assets</t>
        </is>
      </c>
      <c r="D7752" s="3" t="inlineStr">
        <is>
          <t>8440/000</t>
        </is>
      </c>
      <c r="E7752" s="3" t="inlineStr">
        <is>
          <t>FNB - Call 627602764438</t>
        </is>
      </c>
      <c r="F7752" s="3" t="n">
        <v>-259.12</v>
      </c>
      <c r="G7752" s="3" t="n">
        <v>558.95</v>
      </c>
    </row>
    <row r="7753">
      <c r="A7753" s="3" t="inlineStr">
        <is>
          <t>Opportunity Global Investment (PTY) LTD</t>
        </is>
      </c>
      <c r="B7753" s="4" t="n">
        <v>44592</v>
      </c>
      <c r="C7753" s="3" t="inlineStr">
        <is>
          <t>Assets</t>
        </is>
      </c>
      <c r="D7753" s="3" t="inlineStr">
        <is>
          <t>8445/000</t>
        </is>
      </c>
      <c r="E7753" s="3" t="inlineStr">
        <is>
          <t>Momentum RU502230096</t>
        </is>
      </c>
      <c r="F7753" s="3" t="n">
        <v>17.27</v>
      </c>
      <c r="G7753" s="3" t="n">
        <v>4419.48</v>
      </c>
    </row>
    <row r="7754">
      <c r="A7754" s="3" t="inlineStr">
        <is>
          <t>Quinate Consulting (Pty) Ltd</t>
        </is>
      </c>
      <c r="B7754" s="4" t="n">
        <v>44592</v>
      </c>
      <c r="C7754" s="3" t="inlineStr">
        <is>
          <t>Assets</t>
        </is>
      </c>
      <c r="D7754" s="3" t="inlineStr">
        <is>
          <t>8450/000</t>
        </is>
      </c>
      <c r="E7754" s="3" t="inlineStr">
        <is>
          <t>A RMB 62275810820</t>
        </is>
      </c>
      <c r="F7754" s="3" t="n">
        <v>-73294.75999999999</v>
      </c>
      <c r="G7754" s="3" t="n">
        <v>16345.85</v>
      </c>
    </row>
    <row r="7755">
      <c r="A7755" s="3" t="inlineStr">
        <is>
          <t>Quinate Consulting (Pty) Ltd</t>
        </is>
      </c>
      <c r="B7755" s="4" t="n">
        <v>44592</v>
      </c>
      <c r="C7755" s="3" t="inlineStr">
        <is>
          <t>Liabilities</t>
        </is>
      </c>
      <c r="D7755" s="3" t="inlineStr">
        <is>
          <t>8480/100</t>
        </is>
      </c>
      <c r="E7755" s="3" t="inlineStr">
        <is>
          <t>Bond - SH20 - STD Bank 532010558</t>
        </is>
      </c>
      <c r="F7755" s="3" t="n">
        <v>3565.41</v>
      </c>
      <c r="G7755" s="3" t="n">
        <v>-1392643.97</v>
      </c>
    </row>
    <row r="7756">
      <c r="A7756" s="3" t="inlineStr">
        <is>
          <t>Quinate Consulting (Pty) Ltd</t>
        </is>
      </c>
      <c r="B7756" s="4" t="n">
        <v>44592</v>
      </c>
      <c r="C7756" s="3" t="inlineStr">
        <is>
          <t>Liabilities</t>
        </is>
      </c>
      <c r="D7756" s="3" t="inlineStr">
        <is>
          <t>8480/200</t>
        </is>
      </c>
      <c r="E7756" s="3" t="inlineStr">
        <is>
          <t>Bond - SH23 - STD Bank 532010035</t>
        </is>
      </c>
      <c r="F7756" s="3" t="n">
        <v>3562.84</v>
      </c>
      <c r="G7756" s="3" t="n">
        <v>-1392452.77</v>
      </c>
    </row>
    <row r="7757">
      <c r="A7757" s="3" t="inlineStr">
        <is>
          <t>Quinate Consulting (Pty) Ltd</t>
        </is>
      </c>
      <c r="B7757" s="4" t="n">
        <v>44592</v>
      </c>
      <c r="C7757" s="3" t="inlineStr">
        <is>
          <t>Liabilities</t>
        </is>
      </c>
      <c r="D7757" s="3" t="inlineStr">
        <is>
          <t>8480/300</t>
        </is>
      </c>
      <c r="E7757" s="3" t="inlineStr">
        <is>
          <t>Bond - SH24 - STD Bank 532372662</t>
        </is>
      </c>
      <c r="F7757" s="3" t="n">
        <v>1713.07</v>
      </c>
      <c r="G7757" s="3" t="n">
        <v>-1467399.33</v>
      </c>
    </row>
    <row r="7758">
      <c r="A7758" s="3" t="inlineStr">
        <is>
          <t>Quinate Consulting (Pty) Ltd</t>
        </is>
      </c>
      <c r="B7758" s="4" t="n">
        <v>44592</v>
      </c>
      <c r="C7758" s="3" t="inlineStr">
        <is>
          <t>Liabilities</t>
        </is>
      </c>
      <c r="D7758" s="3" t="inlineStr">
        <is>
          <t>8480/400</t>
        </is>
      </c>
      <c r="E7758" s="3" t="inlineStr">
        <is>
          <t>Bond - SW01 - STD Bank 532920627</t>
        </is>
      </c>
      <c r="F7758" s="3" t="n">
        <v>9237.639999999999</v>
      </c>
      <c r="G7758" s="3" t="n">
        <v>-1285418.5</v>
      </c>
    </row>
    <row r="7759">
      <c r="A7759" s="3" t="inlineStr">
        <is>
          <t>Quinate Consulting (Pty) Ltd</t>
        </is>
      </c>
      <c r="B7759" s="4" t="n">
        <v>44592</v>
      </c>
      <c r="C7759" s="3" t="inlineStr">
        <is>
          <t>Liabilities</t>
        </is>
      </c>
      <c r="D7759" s="3" t="inlineStr">
        <is>
          <t>8480/401</t>
        </is>
      </c>
      <c r="E7759" s="3" t="inlineStr">
        <is>
          <t>Bond - SW21 - STD Bank 532920597</t>
        </is>
      </c>
      <c r="F7759" s="3" t="n">
        <v>9241.209999999999</v>
      </c>
      <c r="G7759" s="3" t="n">
        <v>-1285928.69</v>
      </c>
    </row>
    <row r="7760">
      <c r="A7760" s="3" t="inlineStr">
        <is>
          <t>Quinate Consulting (Pty) Ltd</t>
        </is>
      </c>
      <c r="B7760" s="4" t="n">
        <v>44592</v>
      </c>
      <c r="C7760" s="3" t="inlineStr">
        <is>
          <t>Assets</t>
        </is>
      </c>
      <c r="D7760" s="3" t="inlineStr">
        <is>
          <t>8490</t>
        </is>
      </c>
      <c r="E7760" s="3" t="inlineStr">
        <is>
          <t>STBB Trust Account</t>
        </is>
      </c>
      <c r="F7760" s="3" t="n">
        <v>0</v>
      </c>
      <c r="G7760" s="3" t="n">
        <v>200010</v>
      </c>
    </row>
    <row r="7761">
      <c r="A7761" s="3" t="inlineStr">
        <is>
          <t>Opportunity Global Investment (PTY) LTD</t>
        </is>
      </c>
      <c r="B7761" s="4" t="n">
        <v>44592</v>
      </c>
      <c r="C7761" s="3" t="inlineStr">
        <is>
          <t>Liabilities</t>
        </is>
      </c>
      <c r="D7761" s="3" t="inlineStr">
        <is>
          <t>860</t>
        </is>
      </c>
      <c r="E7761" s="3" t="inlineStr">
        <is>
          <t>Rounding</t>
        </is>
      </c>
      <c r="F7761" s="3" t="n">
        <v>0</v>
      </c>
      <c r="G7761" s="3" t="n">
        <v>-0.03</v>
      </c>
    </row>
    <row r="7762">
      <c r="A7762" s="3" t="inlineStr">
        <is>
          <t>Endulini (Pty) Ltd</t>
        </is>
      </c>
      <c r="B7762" s="4" t="n">
        <v>44592</v>
      </c>
      <c r="C7762" s="3" t="inlineStr">
        <is>
          <t>Liabilities</t>
        </is>
      </c>
      <c r="D7762" s="3" t="inlineStr">
        <is>
          <t>9000/000</t>
        </is>
      </c>
      <c r="E7762" s="3" t="inlineStr">
        <is>
          <t>Supplier Control Account</t>
        </is>
      </c>
      <c r="F7762" s="3" t="n">
        <v>-4595666.88</v>
      </c>
      <c r="G7762" s="3" t="n">
        <v>-51732452.99</v>
      </c>
    </row>
    <row r="7763">
      <c r="A7763" s="3" t="inlineStr">
        <is>
          <t>Noble Shield (Pty) Ltd ta Go Letting</t>
        </is>
      </c>
      <c r="B7763" s="4" t="n">
        <v>44592</v>
      </c>
      <c r="C7763" s="3" t="inlineStr">
        <is>
          <t>Liabilities</t>
        </is>
      </c>
      <c r="D7763" s="3" t="inlineStr">
        <is>
          <t>9000/000</t>
        </is>
      </c>
      <c r="E7763" s="3" t="inlineStr">
        <is>
          <t>Supplier Control Account</t>
        </is>
      </c>
      <c r="F7763" s="3" t="n">
        <v>-37975.3</v>
      </c>
      <c r="G7763" s="3" t="n">
        <v>-59204.54</v>
      </c>
    </row>
    <row r="7764">
      <c r="A7764" s="3" t="inlineStr">
        <is>
          <t>Opportunity Global Investment (PTY) LTD</t>
        </is>
      </c>
      <c r="B7764" s="4" t="n">
        <v>44592</v>
      </c>
      <c r="C7764" s="3" t="inlineStr">
        <is>
          <t>Liabilities</t>
        </is>
      </c>
      <c r="D7764" s="3" t="inlineStr">
        <is>
          <t>9000/000</t>
        </is>
      </c>
      <c r="E7764" s="3" t="inlineStr">
        <is>
          <t>Supplier Control Account</t>
        </is>
      </c>
      <c r="F7764" s="3" t="n">
        <v>-156745.43</v>
      </c>
      <c r="G7764" s="3" t="n">
        <v>-184699.84</v>
      </c>
    </row>
    <row r="7765">
      <c r="A7765" s="3" t="inlineStr">
        <is>
          <t>Opportunity Global Sales (PTY) LTD</t>
        </is>
      </c>
      <c r="B7765" s="4" t="n">
        <v>44592</v>
      </c>
      <c r="C7765" s="3" t="inlineStr">
        <is>
          <t>Liabilities</t>
        </is>
      </c>
      <c r="D7765" s="3" t="inlineStr">
        <is>
          <t>9000/000</t>
        </is>
      </c>
      <c r="E7765" s="3" t="inlineStr">
        <is>
          <t>Supplier Control Account</t>
        </is>
      </c>
      <c r="F7765" s="3" t="n">
        <v>32</v>
      </c>
      <c r="G7765" s="3" t="n">
        <v>-440</v>
      </c>
    </row>
    <row r="7766">
      <c r="A7766" s="3" t="inlineStr">
        <is>
          <t>Opportunity Management Holdings (PTY) LTD</t>
        </is>
      </c>
      <c r="B7766" s="4" t="n">
        <v>44592</v>
      </c>
      <c r="C7766" s="3" t="inlineStr">
        <is>
          <t>Liabilities</t>
        </is>
      </c>
      <c r="D7766" s="3" t="inlineStr">
        <is>
          <t>9000/000</t>
        </is>
      </c>
      <c r="E7766" s="3" t="inlineStr">
        <is>
          <t>Supplier Control Account</t>
        </is>
      </c>
      <c r="F7766" s="3" t="n">
        <v>-4398.75</v>
      </c>
      <c r="G7766" s="3" t="n">
        <v>-268388.03</v>
      </c>
    </row>
    <row r="7767">
      <c r="A7767" s="3" t="inlineStr">
        <is>
          <t>Quinate Consulting (Pty) Ltd</t>
        </is>
      </c>
      <c r="B7767" s="4" t="n">
        <v>44592</v>
      </c>
      <c r="C7767" s="3" t="inlineStr">
        <is>
          <t>Liabilities</t>
        </is>
      </c>
      <c r="D7767" s="3" t="inlineStr">
        <is>
          <t>9000/000</t>
        </is>
      </c>
      <c r="E7767" s="3" t="inlineStr">
        <is>
          <t>Supplier Control Account</t>
        </is>
      </c>
      <c r="F7767" s="3" t="n">
        <v>-618923.11</v>
      </c>
      <c r="G7767" s="3" t="n">
        <v>-196705</v>
      </c>
    </row>
    <row r="7768">
      <c r="A7768" s="3" t="inlineStr">
        <is>
          <t>Trademark Holdings (Pty) Ltd</t>
        </is>
      </c>
      <c r="B7768" s="4" t="n">
        <v>44592</v>
      </c>
      <c r="C7768" s="3" t="inlineStr">
        <is>
          <t>Liabilities</t>
        </is>
      </c>
      <c r="D7768" s="3" t="inlineStr">
        <is>
          <t>9000/000</t>
        </is>
      </c>
      <c r="E7768" s="3" t="inlineStr">
        <is>
          <t>Supplier Control Account</t>
        </is>
      </c>
      <c r="F7768" s="3" t="n">
        <v>-20786.75</v>
      </c>
      <c r="G7768" s="3" t="n">
        <v>-37100.82</v>
      </c>
    </row>
    <row r="7769">
      <c r="A7769" s="3" t="inlineStr">
        <is>
          <t>Quinate Consulting (Pty) Ltd</t>
        </is>
      </c>
      <c r="B7769" s="4" t="n">
        <v>44592</v>
      </c>
      <c r="C7769" s="3" t="inlineStr">
        <is>
          <t>Liabilities</t>
        </is>
      </c>
      <c r="D7769" s="3" t="inlineStr">
        <is>
          <t>9001</t>
        </is>
      </c>
      <c r="E7769" s="3" t="inlineStr">
        <is>
          <t>Supplier Control</t>
        </is>
      </c>
      <c r="F7769" s="3" t="n">
        <v>0</v>
      </c>
      <c r="G7769" s="3" t="n">
        <v>-347315.41</v>
      </c>
    </row>
    <row r="7770">
      <c r="A7770" s="3" t="inlineStr">
        <is>
          <t>Opportunity Management Holdings (PTY) LTD</t>
        </is>
      </c>
      <c r="B7770" s="4" t="n">
        <v>44592</v>
      </c>
      <c r="C7770" s="3" t="inlineStr">
        <is>
          <t>Assets</t>
        </is>
      </c>
      <c r="D7770" s="3" t="inlineStr">
        <is>
          <t>9110/000</t>
        </is>
      </c>
      <c r="E7770" s="3" t="inlineStr">
        <is>
          <t>Deposit Received</t>
        </is>
      </c>
      <c r="F7770" s="3" t="n">
        <v>0</v>
      </c>
      <c r="G7770" s="3" t="n">
        <v>-3852.5</v>
      </c>
    </row>
    <row r="7771">
      <c r="A7771" s="3" t="inlineStr">
        <is>
          <t>Endulini (Pty) Ltd</t>
        </is>
      </c>
      <c r="B7771" s="4" t="n">
        <v>44592</v>
      </c>
      <c r="C7771" s="3" t="inlineStr">
        <is>
          <t>Liabilities</t>
        </is>
      </c>
      <c r="D7771" s="3" t="inlineStr">
        <is>
          <t>9200/100</t>
        </is>
      </c>
      <c r="E7771" s="3" t="inlineStr">
        <is>
          <t>Sundry Suppliers - Heron Fields</t>
        </is>
      </c>
      <c r="F7771" s="3" t="n">
        <v>0</v>
      </c>
      <c r="G7771" s="3" t="n">
        <v>-300000</v>
      </c>
    </row>
    <row r="7772">
      <c r="A7772" s="3" t="inlineStr">
        <is>
          <t>Opportunity Global Sales (PTY) LTD</t>
        </is>
      </c>
      <c r="B7772" s="4" t="n">
        <v>44592</v>
      </c>
      <c r="C7772" s="3" t="inlineStr">
        <is>
          <t>Liabilities</t>
        </is>
      </c>
      <c r="D7772" s="3" t="inlineStr">
        <is>
          <t>9230/100</t>
        </is>
      </c>
      <c r="E7772" s="3" t="inlineStr">
        <is>
          <t>Income Received in Advanced</t>
        </is>
      </c>
      <c r="F7772" s="3" t="n">
        <v>0</v>
      </c>
      <c r="G7772" s="3" t="n">
        <v>-869.5599999999999</v>
      </c>
    </row>
    <row r="7773">
      <c r="A7773" s="3" t="inlineStr">
        <is>
          <t>Noble Shield (Pty) Ltd ta Go Letting</t>
        </is>
      </c>
      <c r="B7773" s="4" t="n">
        <v>44592</v>
      </c>
      <c r="C7773" s="3" t="inlineStr">
        <is>
          <t>Liabilities</t>
        </is>
      </c>
      <c r="D7773" s="3" t="inlineStr">
        <is>
          <t>9250/010</t>
        </is>
      </c>
      <c r="E7773" s="3" t="inlineStr">
        <is>
          <t>SALARY CONTROL</t>
        </is>
      </c>
      <c r="F7773" s="3" t="n">
        <v>-4001.15</v>
      </c>
      <c r="G7773" s="3" t="n">
        <v>-21481.74</v>
      </c>
    </row>
    <row r="7774">
      <c r="A7774" s="3" t="inlineStr">
        <is>
          <t>Opportunity Global Sales (PTY) LTD</t>
        </is>
      </c>
      <c r="B7774" s="4" t="n">
        <v>44592</v>
      </c>
      <c r="C7774" s="3" t="inlineStr">
        <is>
          <t>Liabilities</t>
        </is>
      </c>
      <c r="D7774" s="3" t="inlineStr">
        <is>
          <t>9250/010</t>
        </is>
      </c>
      <c r="E7774" s="3" t="inlineStr">
        <is>
          <t>SALARY CONTROL</t>
        </is>
      </c>
      <c r="F7774" s="3" t="n">
        <v>2152.5</v>
      </c>
      <c r="G7774" s="3" t="n">
        <v>20910.77</v>
      </c>
    </row>
    <row r="7775">
      <c r="A7775" s="3" t="inlineStr">
        <is>
          <t>Trademark Holdings (Pty) Ltd</t>
        </is>
      </c>
      <c r="B7775" s="4" t="n">
        <v>44592</v>
      </c>
      <c r="C7775" s="3" t="inlineStr">
        <is>
          <t>Liabilities</t>
        </is>
      </c>
      <c r="D7775" s="3" t="inlineStr">
        <is>
          <t>9250/010</t>
        </is>
      </c>
      <c r="E7775" s="3" t="inlineStr">
        <is>
          <t>SALARY CONTROL</t>
        </is>
      </c>
      <c r="F7775" s="3" t="n">
        <v>853.38</v>
      </c>
      <c r="G7775" s="3" t="n">
        <v>-18700.93</v>
      </c>
    </row>
    <row r="7776">
      <c r="A7776" s="3" t="inlineStr">
        <is>
          <t>Noble Shield (Pty) Ltd ta Go Letting</t>
        </is>
      </c>
      <c r="B7776" s="4" t="n">
        <v>44592</v>
      </c>
      <c r="C7776" s="3" t="inlineStr">
        <is>
          <t>Liabilities</t>
        </is>
      </c>
      <c r="D7776" s="3" t="inlineStr">
        <is>
          <t>9250/020</t>
        </is>
      </c>
      <c r="E7776" s="3" t="inlineStr">
        <is>
          <t>PAYE, UIF AND SDL CONTROL</t>
        </is>
      </c>
      <c r="F7776" s="3" t="n">
        <v>788</v>
      </c>
      <c r="G7776" s="3" t="n">
        <v>-6545.79</v>
      </c>
    </row>
    <row r="7777">
      <c r="A7777" s="3" t="inlineStr">
        <is>
          <t>Opportunity Global Investment (PTY) LTD</t>
        </is>
      </c>
      <c r="B7777" s="4" t="n">
        <v>44592</v>
      </c>
      <c r="C7777" s="3" t="inlineStr">
        <is>
          <t>Liabilities</t>
        </is>
      </c>
      <c r="D7777" s="3" t="inlineStr">
        <is>
          <t>9250/020</t>
        </is>
      </c>
      <c r="E7777" s="3" t="inlineStr">
        <is>
          <t>PAYE, UIF AND SDL CONTROL</t>
        </is>
      </c>
      <c r="F7777" s="3" t="n">
        <v>21528.36</v>
      </c>
      <c r="G7777" s="3" t="n">
        <v>17176.4</v>
      </c>
    </row>
    <row r="7778">
      <c r="A7778" s="3" t="inlineStr">
        <is>
          <t>Opportunity Global Sales (PTY) LTD</t>
        </is>
      </c>
      <c r="B7778" s="4" t="n">
        <v>44592</v>
      </c>
      <c r="C7778" s="3" t="inlineStr">
        <is>
          <t>Liabilities</t>
        </is>
      </c>
      <c r="D7778" s="3" t="inlineStr">
        <is>
          <t>9250/020</t>
        </is>
      </c>
      <c r="E7778" s="3" t="inlineStr">
        <is>
          <t>PAYE, UIF AND SDL CONTROL</t>
        </is>
      </c>
      <c r="F7778" s="3" t="n">
        <v>-22267.36</v>
      </c>
      <c r="G7778" s="3" t="n">
        <v>-45341.63</v>
      </c>
    </row>
    <row r="7779">
      <c r="A7779" s="3" t="inlineStr">
        <is>
          <t>Opportunity Management Holdings (PTY) LTD</t>
        </is>
      </c>
      <c r="B7779" s="4" t="n">
        <v>44592</v>
      </c>
      <c r="C7779" s="3" t="inlineStr">
        <is>
          <t>Liabilities</t>
        </is>
      </c>
      <c r="D7779" s="3" t="inlineStr">
        <is>
          <t>9250/020</t>
        </is>
      </c>
      <c r="E7779" s="3" t="inlineStr">
        <is>
          <t>PAYE, UIF AND SDL CONTROL</t>
        </is>
      </c>
      <c r="F7779" s="3" t="n">
        <v>5238.91</v>
      </c>
      <c r="G7779" s="3" t="n">
        <v>-37801.24</v>
      </c>
    </row>
    <row r="7780">
      <c r="A7780" s="3" t="inlineStr">
        <is>
          <t>Trademark Holdings (Pty) Ltd</t>
        </is>
      </c>
      <c r="B7780" s="4" t="n">
        <v>44592</v>
      </c>
      <c r="C7780" s="3" t="inlineStr">
        <is>
          <t>Liabilities</t>
        </is>
      </c>
      <c r="D7780" s="3" t="inlineStr">
        <is>
          <t>9250/020</t>
        </is>
      </c>
      <c r="E7780" s="3" t="inlineStr">
        <is>
          <t>PAYE, UIF AND SDL CONTROL</t>
        </is>
      </c>
      <c r="F7780" s="3" t="n">
        <v>395.76</v>
      </c>
      <c r="G7780" s="3" t="n">
        <v>-8997.98</v>
      </c>
    </row>
    <row r="7781">
      <c r="A7781" s="3" t="inlineStr">
        <is>
          <t>Opportunity Global Investment (PTY) LTD</t>
        </is>
      </c>
      <c r="B7781" s="4" t="n">
        <v>44592</v>
      </c>
      <c r="C7781" s="3" t="inlineStr">
        <is>
          <t>Liabilities</t>
        </is>
      </c>
      <c r="D7781" s="3" t="inlineStr">
        <is>
          <t>9400/030</t>
        </is>
      </c>
      <c r="E7781" s="3" t="inlineStr">
        <is>
          <t>Accrued Expenses - PAYE_AND_UIF</t>
        </is>
      </c>
      <c r="F7781" s="3" t="n">
        <v>0</v>
      </c>
      <c r="G7781" s="3" t="n">
        <v>-2</v>
      </c>
    </row>
    <row r="7782">
      <c r="A7782" s="3" t="inlineStr">
        <is>
          <t>Trademark Holdings (Pty) Ltd</t>
        </is>
      </c>
      <c r="B7782" s="4" t="n">
        <v>44592</v>
      </c>
      <c r="C7782" s="3" t="inlineStr">
        <is>
          <t>Liabilities</t>
        </is>
      </c>
      <c r="D7782" s="3" t="inlineStr">
        <is>
          <t>9400/400</t>
        </is>
      </c>
      <c r="E7782" s="3" t="inlineStr">
        <is>
          <t>Deemed Dividend Tax</t>
        </is>
      </c>
      <c r="F7782" s="3" t="n">
        <v>0</v>
      </c>
      <c r="G7782" s="3" t="n">
        <v>-699.13</v>
      </c>
    </row>
    <row r="7783">
      <c r="A7783" s="3" t="inlineStr">
        <is>
          <t>Opportunity Global Investment (PTY) LTD</t>
        </is>
      </c>
      <c r="B7783" s="4" t="n">
        <v>44592</v>
      </c>
      <c r="C7783" s="3" t="inlineStr">
        <is>
          <t>Liabilities</t>
        </is>
      </c>
      <c r="D7783" s="3" t="inlineStr">
        <is>
          <t>9500/000</t>
        </is>
      </c>
      <c r="E7783" s="3" t="inlineStr">
        <is>
          <t>VAT Control Account</t>
        </is>
      </c>
      <c r="F7783" s="3" t="n">
        <v>-55910.8</v>
      </c>
      <c r="G7783" s="3" t="n">
        <v>-73857.25</v>
      </c>
    </row>
    <row r="7784">
      <c r="A7784" s="3" t="inlineStr">
        <is>
          <t>Opportunity Global Sales (PTY) LTD</t>
        </is>
      </c>
      <c r="B7784" s="4" t="n">
        <v>44592</v>
      </c>
      <c r="C7784" s="3" t="inlineStr">
        <is>
          <t>Liabilities</t>
        </is>
      </c>
      <c r="D7784" s="3" t="inlineStr">
        <is>
          <t>9500/000</t>
        </is>
      </c>
      <c r="E7784" s="3" t="inlineStr">
        <is>
          <t>VAT Control Account</t>
        </is>
      </c>
      <c r="F7784" s="3" t="n">
        <v>-13304.43</v>
      </c>
      <c r="G7784" s="3" t="n">
        <v>-28849.41</v>
      </c>
    </row>
    <row r="7785">
      <c r="A7785" s="3" t="inlineStr">
        <is>
          <t>Opportunity Management Holdings (PTY) LTD</t>
        </is>
      </c>
      <c r="B7785" s="4" t="n">
        <v>44592</v>
      </c>
      <c r="C7785" s="3" t="inlineStr">
        <is>
          <t>Liabilities</t>
        </is>
      </c>
      <c r="D7785" s="3" t="inlineStr">
        <is>
          <t>9500/000</t>
        </is>
      </c>
      <c r="E7785" s="3" t="inlineStr">
        <is>
          <t>VAT Control Account</t>
        </is>
      </c>
      <c r="F7785" s="3" t="n">
        <v>-37554.11</v>
      </c>
      <c r="G7785" s="3" t="n">
        <v>4450.03</v>
      </c>
    </row>
    <row r="7786">
      <c r="A7786" s="3" t="inlineStr">
        <is>
          <t>Endulini (Pty) Ltd</t>
        </is>
      </c>
      <c r="B7786" s="4" t="n">
        <v>44592</v>
      </c>
      <c r="C7786" s="3" t="inlineStr">
        <is>
          <t>Liabilities</t>
        </is>
      </c>
      <c r="D7786" s="3" t="inlineStr">
        <is>
          <t>9500/000</t>
        </is>
      </c>
      <c r="E7786" s="3" t="inlineStr">
        <is>
          <t>Vat / Tax Control Account</t>
        </is>
      </c>
      <c r="F7786" s="3" t="n">
        <v>352885.73</v>
      </c>
      <c r="G7786" s="3" t="n">
        <v>2512436.27</v>
      </c>
    </row>
    <row r="7787">
      <c r="A7787" s="3" t="inlineStr">
        <is>
          <t>Quinate Consulting (Pty) Ltd</t>
        </is>
      </c>
      <c r="B7787" s="4" t="n">
        <v>44592</v>
      </c>
      <c r="C7787" s="3" t="inlineStr">
        <is>
          <t>Liabilities</t>
        </is>
      </c>
      <c r="D7787" s="3" t="inlineStr">
        <is>
          <t>9500/000</t>
        </is>
      </c>
      <c r="E7787" s="3" t="inlineStr">
        <is>
          <t>Vat Control Account</t>
        </is>
      </c>
      <c r="F7787" s="3" t="n">
        <v>84267.19</v>
      </c>
      <c r="G7787" s="3" t="n">
        <v>-859655.11</v>
      </c>
    </row>
    <row r="7788">
      <c r="A7788" s="3" t="inlineStr">
        <is>
          <t>Opportunity Management Holdings (PTY) LTD</t>
        </is>
      </c>
      <c r="B7788" s="4" t="n">
        <v>44592</v>
      </c>
      <c r="C7788" s="3" t="inlineStr">
        <is>
          <t>Liabilities</t>
        </is>
      </c>
      <c r="D7788" s="3" t="inlineStr">
        <is>
          <t>9501/000</t>
        </is>
      </c>
      <c r="E7788" s="3" t="inlineStr">
        <is>
          <t>Vat Adjustments - C2M</t>
        </is>
      </c>
      <c r="F7788" s="3" t="n">
        <v>0</v>
      </c>
      <c r="G7788" s="3" t="n">
        <v>47274.04</v>
      </c>
    </row>
    <row r="7789">
      <c r="A7789" s="3" t="inlineStr">
        <is>
          <t>Endulini (Pty) Ltd</t>
        </is>
      </c>
      <c r="B7789" s="4" t="n">
        <v>44592</v>
      </c>
      <c r="C7789" s="3" t="inlineStr">
        <is>
          <t>Liabilities</t>
        </is>
      </c>
      <c r="D7789" s="3" t="inlineStr">
        <is>
          <t>9800/000</t>
        </is>
      </c>
      <c r="E7789" s="3" t="inlineStr">
        <is>
          <t>Contra Account</t>
        </is>
      </c>
      <c r="F7789" s="3" t="n">
        <v>-100000</v>
      </c>
      <c r="G7789" s="3" t="n">
        <v>100000</v>
      </c>
    </row>
    <row r="7790">
      <c r="A7790" s="3" t="inlineStr">
        <is>
          <t>Quinate Consulting (Pty) Ltd</t>
        </is>
      </c>
      <c r="B7790" s="4" t="n">
        <v>44592</v>
      </c>
      <c r="C7790" s="3" t="inlineStr">
        <is>
          <t>Liabilities</t>
        </is>
      </c>
      <c r="D7790" s="3" t="inlineStr">
        <is>
          <t>9959/000</t>
        </is>
      </c>
      <c r="E7790" s="3" t="inlineStr">
        <is>
          <t>Dep Funds/Paid - Grey Heron Langeberg</t>
        </is>
      </c>
      <c r="F7790" s="3" t="n">
        <v>0</v>
      </c>
      <c r="G7790" s="3" t="n">
        <v>-200000</v>
      </c>
    </row>
    <row r="7791">
      <c r="A7791" s="3" t="inlineStr">
        <is>
          <t>Quinate Consulting (Pty) Ltd</t>
        </is>
      </c>
      <c r="B7791" s="4" t="n">
        <v>44592</v>
      </c>
      <c r="C7791" s="3" t="inlineStr">
        <is>
          <t>Liabilities</t>
        </is>
      </c>
      <c r="D7791" s="3" t="inlineStr">
        <is>
          <t>9960/000</t>
        </is>
      </c>
      <c r="E7791" s="3" t="inlineStr">
        <is>
          <t>Deposits - Southwark Rentals</t>
        </is>
      </c>
      <c r="F7791" s="3" t="n">
        <v>0</v>
      </c>
      <c r="G7791" s="3" t="n">
        <v>-11500</v>
      </c>
    </row>
    <row r="7792">
      <c r="A7792" s="3" t="inlineStr">
        <is>
          <t>Noble Shield (Pty) Ltd ta Go Letting</t>
        </is>
      </c>
      <c r="B7792" s="4" t="n">
        <v>44592</v>
      </c>
      <c r="C7792" s="3" t="inlineStr">
        <is>
          <t>Expenses</t>
        </is>
      </c>
      <c r="D7792" s="3" t="inlineStr">
        <is>
          <t>ACB Link</t>
        </is>
      </c>
      <c r="E7792" s="3" t="inlineStr">
        <is>
          <t>Subscriptions - TPN</t>
        </is>
      </c>
      <c r="F7792" s="3" t="n">
        <v>1207.39</v>
      </c>
      <c r="G7792" s="3" t="n">
        <v>11038.25</v>
      </c>
    </row>
    <row r="7793">
      <c r="A7793" s="3" t="inlineStr">
        <is>
          <t>Noble Shield (Pty) Ltd ta Go Letting</t>
        </is>
      </c>
      <c r="B7793" s="4" t="n">
        <v>44592</v>
      </c>
      <c r="C7793" s="3" t="inlineStr">
        <is>
          <t>Liabilities</t>
        </is>
      </c>
      <c r="D7793" s="3" t="inlineStr">
        <is>
          <t>B/S</t>
        </is>
      </c>
      <c r="E7793" s="3" t="inlineStr">
        <is>
          <t>Tax Payable</t>
        </is>
      </c>
      <c r="F7793" s="3" t="n">
        <v>0</v>
      </c>
      <c r="G7793" s="3" t="n">
        <v>-6843.4</v>
      </c>
    </row>
    <row r="7794">
      <c r="A7794" s="3" t="inlineStr">
        <is>
          <t>Trademark Holdings (Pty) Ltd</t>
        </is>
      </c>
      <c r="B7794" s="4" t="n">
        <v>44592</v>
      </c>
      <c r="C7794" s="3" t="inlineStr">
        <is>
          <t>Liabilities</t>
        </is>
      </c>
      <c r="D7794" s="3" t="inlineStr">
        <is>
          <t>B/S</t>
        </is>
      </c>
      <c r="E7794" s="3" t="inlineStr">
        <is>
          <t>Taxation Payable</t>
        </is>
      </c>
      <c r="F7794" s="3" t="n">
        <v>0</v>
      </c>
      <c r="G7794" s="3" t="n">
        <v>-4172.16</v>
      </c>
    </row>
    <row r="7795">
      <c r="A7795" s="3" t="inlineStr">
        <is>
          <t>Quinate Consulting (Pty) Ltd</t>
        </is>
      </c>
      <c r="B7795" s="4" t="n">
        <v>44592</v>
      </c>
      <c r="C7795" s="3" t="inlineStr">
        <is>
          <t>Liabilities</t>
        </is>
      </c>
      <c r="D7795" s="3" t="inlineStr">
        <is>
          <t xml:space="preserve">B/S </t>
        </is>
      </c>
      <c r="E7795" s="3" t="inlineStr">
        <is>
          <t>Taxation Payable</t>
        </is>
      </c>
      <c r="F7795" s="3" t="n">
        <v>0</v>
      </c>
      <c r="G7795" s="3" t="n">
        <v>-15486</v>
      </c>
    </row>
    <row r="7796">
      <c r="A7796" s="3" t="inlineStr">
        <is>
          <t>Trademark Holdings (Pty) Ltd</t>
        </is>
      </c>
      <c r="B7796" s="4" t="n">
        <v>44592</v>
      </c>
      <c r="C7796" s="3" t="inlineStr">
        <is>
          <t>Expenses</t>
        </is>
      </c>
      <c r="D7796" s="3" t="inlineStr">
        <is>
          <t>I/S</t>
        </is>
      </c>
      <c r="E7796" s="3" t="inlineStr">
        <is>
          <t>Income Tax Current Year</t>
        </is>
      </c>
      <c r="F7796" s="3" t="n">
        <v>0</v>
      </c>
      <c r="G7796" s="3" t="n">
        <v>2251.76</v>
      </c>
    </row>
    <row r="7797">
      <c r="A7797" s="3" t="inlineStr">
        <is>
          <t>Quinate Consulting (Pty) Ltd</t>
        </is>
      </c>
      <c r="B7797" s="4" t="n">
        <v>44592</v>
      </c>
      <c r="C7797" s="3" t="inlineStr">
        <is>
          <t>Liabilities</t>
        </is>
      </c>
      <c r="D7797" s="3" t="inlineStr">
        <is>
          <t>Pty</t>
        </is>
      </c>
      <c r="E7797" s="3" t="inlineStr">
        <is>
          <t>Loan - Heron Projects</t>
        </is>
      </c>
      <c r="F7797" s="3" t="n">
        <v>0</v>
      </c>
      <c r="G7797" s="3" t="n">
        <v>275000</v>
      </c>
    </row>
    <row r="7798">
      <c r="A7798" s="3" t="inlineStr">
        <is>
          <t>Quinate Consulting (Pty) Ltd</t>
        </is>
      </c>
      <c r="B7798" s="4" t="n">
        <v>44592</v>
      </c>
      <c r="C7798" s="3" t="inlineStr">
        <is>
          <t>Liabilities</t>
        </is>
      </c>
      <c r="D7798" s="3" t="inlineStr">
        <is>
          <t>Sharehold OppDev</t>
        </is>
      </c>
      <c r="E7798" s="3" t="inlineStr">
        <is>
          <t>Loan - Justine Morgan</t>
        </is>
      </c>
      <c r="F7798" s="3" t="n">
        <v>0</v>
      </c>
      <c r="G7798" s="3" t="n">
        <v>-563766.76</v>
      </c>
    </row>
    <row r="7799">
      <c r="A7799" s="3" t="inlineStr">
        <is>
          <t>Opportunity Global Investment (PTY) LTD</t>
        </is>
      </c>
      <c r="B7799" s="4" t="n">
        <v>44592</v>
      </c>
      <c r="C7799" s="3" t="inlineStr">
        <is>
          <t>Expenses</t>
        </is>
      </c>
      <c r="D7799" s="3" t="inlineStr">
        <is>
          <t>Swiftshutter</t>
        </is>
      </c>
      <c r="E7799" s="3" t="inlineStr">
        <is>
          <t>Advertising - Rousseau Lotter</t>
        </is>
      </c>
      <c r="F7799" s="3" t="n">
        <v>0</v>
      </c>
      <c r="G7799" s="3" t="n">
        <v>13200</v>
      </c>
    </row>
    <row r="7800">
      <c r="A7800" s="3" t="inlineStr">
        <is>
          <t>Opportunity Global Sales (PTY) LTD</t>
        </is>
      </c>
      <c r="B7800" s="4" t="n">
        <v>44592</v>
      </c>
      <c r="C7800" s="3" t="inlineStr">
        <is>
          <t>Expenses</t>
        </is>
      </c>
      <c r="D7800" s="3" t="inlineStr">
        <is>
          <t>rental units</t>
        </is>
      </c>
      <c r="E7800" s="3" t="inlineStr">
        <is>
          <t>Rent - Paid to owner</t>
        </is>
      </c>
      <c r="F7800" s="3" t="n">
        <v>0</v>
      </c>
      <c r="G7800" s="3" t="n">
        <v>33534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Revenue</t>
        </is>
      </c>
      <c r="D7801" s="3" t="inlineStr">
        <is>
          <t>1000/009</t>
        </is>
      </c>
      <c r="E7801" s="3" t="inlineStr">
        <is>
          <t>Sales - Comm on Payprop</t>
        </is>
      </c>
      <c r="F7801" s="3" t="n">
        <v>-896.96</v>
      </c>
      <c r="G7801" s="3" t="n">
        <v>-896.96</v>
      </c>
    </row>
    <row r="7802">
      <c r="A7802" s="3" t="inlineStr">
        <is>
          <t>Quinate Consulting (Pty) Ltd</t>
        </is>
      </c>
      <c r="B7802" s="4" t="n">
        <v>44620</v>
      </c>
      <c r="C7802" s="3" t="inlineStr">
        <is>
          <t>Revenue</t>
        </is>
      </c>
      <c r="D7802" s="3" t="inlineStr">
        <is>
          <t>1000/011</t>
        </is>
      </c>
      <c r="E7802" s="3" t="inlineStr">
        <is>
          <t>Rent Received - Soho Unit 23</t>
        </is>
      </c>
      <c r="F7802" s="3" t="n">
        <v>-12500</v>
      </c>
      <c r="G7802" s="3" t="n">
        <v>-135869.57</v>
      </c>
    </row>
    <row r="7803">
      <c r="A7803" s="3" t="inlineStr">
        <is>
          <t>Quinate Consulting (Pty) Ltd</t>
        </is>
      </c>
      <c r="B7803" s="4" t="n">
        <v>44620</v>
      </c>
      <c r="C7803" s="3" t="inlineStr">
        <is>
          <t>Revenue</t>
        </is>
      </c>
      <c r="D7803" s="3" t="inlineStr">
        <is>
          <t>1000/012</t>
        </is>
      </c>
      <c r="E7803" s="3" t="inlineStr">
        <is>
          <t>Rent Received - Soho Unit 24</t>
        </is>
      </c>
      <c r="F7803" s="3" t="n">
        <v>-13500</v>
      </c>
      <c r="G7803" s="3" t="n">
        <v>-160239.13</v>
      </c>
    </row>
    <row r="7804">
      <c r="A7804" s="3" t="inlineStr">
        <is>
          <t>Quinate Consulting (Pty) Ltd</t>
        </is>
      </c>
      <c r="B7804" s="4" t="n">
        <v>44620</v>
      </c>
      <c r="C7804" s="3" t="inlineStr">
        <is>
          <t>Revenue</t>
        </is>
      </c>
      <c r="D7804" s="3" t="inlineStr">
        <is>
          <t>1000/013</t>
        </is>
      </c>
      <c r="E7804" s="3" t="inlineStr">
        <is>
          <t>Rent Recieved - Soho Unit 20</t>
        </is>
      </c>
      <c r="F7804" s="3" t="n">
        <v>-12500</v>
      </c>
      <c r="G7804" s="3" t="n">
        <v>-148369.57</v>
      </c>
    </row>
    <row r="7805">
      <c r="A7805" s="3" t="inlineStr">
        <is>
          <t>Quinate Consulting (Pty) Ltd</t>
        </is>
      </c>
      <c r="B7805" s="4" t="n">
        <v>44620</v>
      </c>
      <c r="C7805" s="3" t="inlineStr">
        <is>
          <t>Revenue</t>
        </is>
      </c>
      <c r="D7805" s="3" t="inlineStr">
        <is>
          <t>1000/014</t>
        </is>
      </c>
      <c r="E7805" s="3" t="inlineStr">
        <is>
          <t>Rent Received - CT Office</t>
        </is>
      </c>
      <c r="F7805" s="3" t="n">
        <v>0</v>
      </c>
      <c r="G7805" s="3" t="n">
        <v>-28451.16</v>
      </c>
    </row>
    <row r="7806">
      <c r="A7806" s="3" t="inlineStr">
        <is>
          <t>Quinate Consulting (Pty) Ltd</t>
        </is>
      </c>
      <c r="B7806" s="4" t="n">
        <v>44620</v>
      </c>
      <c r="C7806" s="3" t="inlineStr">
        <is>
          <t>Revenue</t>
        </is>
      </c>
      <c r="D7806" s="3" t="inlineStr">
        <is>
          <t>1000/015</t>
        </is>
      </c>
      <c r="E7806" s="3" t="inlineStr">
        <is>
          <t>Rent Received - Southwark Unit 1</t>
        </is>
      </c>
      <c r="F7806" s="3" t="n">
        <v>-10000</v>
      </c>
      <c r="G7806" s="3" t="n">
        <v>-118695.65</v>
      </c>
    </row>
    <row r="7807">
      <c r="A7807" s="3" t="inlineStr">
        <is>
          <t>Quinate Consulting (Pty) Ltd</t>
        </is>
      </c>
      <c r="B7807" s="4" t="n">
        <v>44620</v>
      </c>
      <c r="C7807" s="3" t="inlineStr">
        <is>
          <t>Revenue</t>
        </is>
      </c>
      <c r="D7807" s="3" t="inlineStr">
        <is>
          <t>1000/016</t>
        </is>
      </c>
      <c r="E7807" s="3" t="inlineStr">
        <is>
          <t>Rent Recieved - Southwark Unit 21</t>
        </is>
      </c>
      <c r="F7807" s="3" t="n">
        <v>-10000</v>
      </c>
      <c r="G7807" s="3" t="n">
        <v>-118695.65</v>
      </c>
    </row>
    <row r="7808">
      <c r="A7808" s="3" t="inlineStr">
        <is>
          <t>Opportunity Global Sales (PTY) LTD</t>
        </is>
      </c>
      <c r="B7808" s="4" t="n">
        <v>44620</v>
      </c>
      <c r="C7808" s="3" t="inlineStr">
        <is>
          <t>Revenue</t>
        </is>
      </c>
      <c r="D7808" s="3" t="inlineStr">
        <is>
          <t>1000/020</t>
        </is>
      </c>
      <c r="E7808" s="3" t="inlineStr">
        <is>
          <t>Sales - Comm on Southwark Project</t>
        </is>
      </c>
      <c r="F7808" s="3" t="n">
        <v>0</v>
      </c>
      <c r="G7808" s="3" t="n">
        <v>-81686.96000000001</v>
      </c>
    </row>
    <row r="7809">
      <c r="A7809" s="3" t="inlineStr">
        <is>
          <t>Opportunity Global Sales (PTY) LTD</t>
        </is>
      </c>
      <c r="B7809" s="4" t="n">
        <v>44620</v>
      </c>
      <c r="C7809" s="3" t="inlineStr">
        <is>
          <t>Revenue</t>
        </is>
      </c>
      <c r="D7809" s="3" t="inlineStr">
        <is>
          <t>1000/030</t>
        </is>
      </c>
      <c r="E7809" s="3" t="inlineStr">
        <is>
          <t>Sales - Comm on Heron View Land Purchase</t>
        </is>
      </c>
      <c r="F7809" s="3" t="n">
        <v>0</v>
      </c>
      <c r="G7809" s="3" t="n">
        <v>-197217.39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Revenue</t>
        </is>
      </c>
      <c r="D7810" s="3" t="inlineStr">
        <is>
          <t>1000/040</t>
        </is>
      </c>
      <c r="E7810" s="3" t="inlineStr">
        <is>
          <t>Fees - Admin</t>
        </is>
      </c>
      <c r="F7810" s="3" t="n">
        <v>0</v>
      </c>
      <c r="G7810" s="3" t="n">
        <v>-500</v>
      </c>
    </row>
    <row r="7811">
      <c r="A7811" s="3" t="inlineStr">
        <is>
          <t>Opportunity Global Sales (PTY) LTD</t>
        </is>
      </c>
      <c r="B7811" s="4" t="n">
        <v>44620</v>
      </c>
      <c r="C7811" s="3" t="inlineStr">
        <is>
          <t>Revenue</t>
        </is>
      </c>
      <c r="D7811" s="3" t="inlineStr">
        <is>
          <t>1000/100</t>
        </is>
      </c>
      <c r="E7811" s="3" t="inlineStr">
        <is>
          <t>Sales - Comm on External Sales</t>
        </is>
      </c>
      <c r="F7811" s="3" t="n">
        <v>0</v>
      </c>
      <c r="G7811" s="3" t="n">
        <v>-265237.5</v>
      </c>
    </row>
    <row r="7812">
      <c r="A7812" s="3" t="inlineStr">
        <is>
          <t>Noble Shield (Pty) Ltd ta Go Letting</t>
        </is>
      </c>
      <c r="B7812" s="4" t="n">
        <v>44620</v>
      </c>
      <c r="C7812" s="3" t="inlineStr">
        <is>
          <t>Revenue</t>
        </is>
      </c>
      <c r="D7812" s="3" t="inlineStr">
        <is>
          <t>1000/100</t>
        </is>
      </c>
      <c r="E7812" s="3" t="inlineStr">
        <is>
          <t>Sales - Payprop 328 - Michelle</t>
        </is>
      </c>
      <c r="F7812" s="3" t="n">
        <v>-69750.81</v>
      </c>
      <c r="G7812" s="3" t="n">
        <v>-444867.81</v>
      </c>
    </row>
    <row r="7813">
      <c r="A7813" s="3" t="inlineStr">
        <is>
          <t>Opportunity Global Sales (PTY) LTD</t>
        </is>
      </c>
      <c r="B7813" s="4" t="n">
        <v>44620</v>
      </c>
      <c r="C7813" s="3" t="inlineStr">
        <is>
          <t>Revenue</t>
        </is>
      </c>
      <c r="D7813" s="3" t="inlineStr">
        <is>
          <t>1000/120</t>
        </is>
      </c>
      <c r="E7813" s="3" t="inlineStr">
        <is>
          <t>Sales - Admin Fees on Rental Units</t>
        </is>
      </c>
      <c r="F7813" s="3" t="n">
        <v>-1739.13</v>
      </c>
      <c r="G7813" s="3" t="n">
        <v>-39304.43</v>
      </c>
    </row>
    <row r="7814">
      <c r="A7814" s="3" t="inlineStr">
        <is>
          <t>Opportunity Global Sales (PTY) LTD</t>
        </is>
      </c>
      <c r="B7814" s="4" t="n">
        <v>44620</v>
      </c>
      <c r="C7814" s="3" t="inlineStr">
        <is>
          <t>Expenses</t>
        </is>
      </c>
      <c r="D7814" s="3" t="inlineStr">
        <is>
          <t>1000/139</t>
        </is>
      </c>
      <c r="E7814" s="3" t="inlineStr">
        <is>
          <t>Sales - Rental comm - External</t>
        </is>
      </c>
      <c r="F7814" s="3" t="n">
        <v>-869.5599999999999</v>
      </c>
      <c r="G7814" s="3" t="n">
        <v>-869.5599999999999</v>
      </c>
    </row>
    <row r="7815">
      <c r="A7815" s="3" t="inlineStr">
        <is>
          <t>Opportunity Global Sales (PTY) LTD</t>
        </is>
      </c>
      <c r="B7815" s="4" t="n">
        <v>44620</v>
      </c>
      <c r="C7815" s="3" t="inlineStr">
        <is>
          <t>Revenue</t>
        </is>
      </c>
      <c r="D7815" s="3" t="inlineStr">
        <is>
          <t>1000/150</t>
        </is>
      </c>
      <c r="E7815" s="3" t="inlineStr">
        <is>
          <t>Sales - Comm on External Rental</t>
        </is>
      </c>
      <c r="F7815" s="3" t="n">
        <v>-9999.99</v>
      </c>
      <c r="G7815" s="3" t="n">
        <v>-248995.1</v>
      </c>
    </row>
    <row r="7816">
      <c r="A7816" s="3" t="inlineStr">
        <is>
          <t>Opportunity Global Investment (PTY) LTD</t>
        </is>
      </c>
      <c r="B7816" s="4" t="n">
        <v>44620</v>
      </c>
      <c r="C7816" s="3" t="inlineStr">
        <is>
          <t>Revenue</t>
        </is>
      </c>
      <c r="D7816" s="3" t="inlineStr">
        <is>
          <t>1000/220</t>
        </is>
      </c>
      <c r="E7816" s="3" t="inlineStr">
        <is>
          <t>Sales - Investor Raising Fee</t>
        </is>
      </c>
      <c r="F7816" s="3" t="n">
        <v>0</v>
      </c>
      <c r="G7816" s="3" t="n">
        <v>-579853.86</v>
      </c>
    </row>
    <row r="7817">
      <c r="A7817" s="3" t="inlineStr">
        <is>
          <t>Opportunity Global Investment (PTY) LTD</t>
        </is>
      </c>
      <c r="B7817" s="4" t="n">
        <v>44620</v>
      </c>
      <c r="C7817" s="3" t="inlineStr">
        <is>
          <t>Revenue</t>
        </is>
      </c>
      <c r="D7817" s="3" t="inlineStr">
        <is>
          <t>1000/300</t>
        </is>
      </c>
      <c r="E7817" s="3" t="inlineStr">
        <is>
          <t>Sales - Investor Management - Endulini</t>
        </is>
      </c>
      <c r="F7817" s="3" t="n">
        <v>0</v>
      </c>
      <c r="G7817" s="3" t="n">
        <v>-500969.35</v>
      </c>
    </row>
    <row r="7818">
      <c r="A7818" s="3" t="inlineStr">
        <is>
          <t>Trademark Holdings (Pty) Ltd</t>
        </is>
      </c>
      <c r="B7818" s="4" t="n">
        <v>44620</v>
      </c>
      <c r="C7818" s="3" t="inlineStr">
        <is>
          <t>Revenue</t>
        </is>
      </c>
      <c r="D7818" s="3" t="inlineStr">
        <is>
          <t>1000/300</t>
        </is>
      </c>
      <c r="E7818" s="3" t="inlineStr">
        <is>
          <t>Sales - Payprop - Lara</t>
        </is>
      </c>
      <c r="F7818" s="3" t="n">
        <v>-86164.21000000001</v>
      </c>
      <c r="G7818" s="3" t="n">
        <v>-543021.7</v>
      </c>
    </row>
    <row r="7819">
      <c r="A7819" s="3" t="inlineStr">
        <is>
          <t>Opportunity Global Investment (PTY) LTD</t>
        </is>
      </c>
      <c r="B7819" s="4" t="n">
        <v>44620</v>
      </c>
      <c r="C7819" s="3" t="inlineStr">
        <is>
          <t>Revenue</t>
        </is>
      </c>
      <c r="D7819" s="3" t="inlineStr">
        <is>
          <t>1000/350</t>
        </is>
      </c>
      <c r="E7819" s="3" t="inlineStr">
        <is>
          <t>Sales - Investor Management - Heron Fields</t>
        </is>
      </c>
      <c r="F7819" s="3" t="n">
        <v>0</v>
      </c>
      <c r="G7819" s="3" t="n">
        <v>-2331207.06</v>
      </c>
    </row>
    <row r="7820">
      <c r="A7820" s="3" t="inlineStr">
        <is>
          <t>Opportunity Global Investment (PTY) LTD</t>
        </is>
      </c>
      <c r="B7820" s="4" t="n">
        <v>44620</v>
      </c>
      <c r="C7820" s="3" t="inlineStr">
        <is>
          <t>Revenue</t>
        </is>
      </c>
      <c r="D7820" s="3" t="inlineStr">
        <is>
          <t>1000/400</t>
        </is>
      </c>
      <c r="E7820" s="3" t="inlineStr">
        <is>
          <t>Sales - Commission Endulini</t>
        </is>
      </c>
      <c r="F7820" s="3" t="n">
        <v>-334000</v>
      </c>
      <c r="G7820" s="3" t="n">
        <v>-334000</v>
      </c>
    </row>
    <row r="7821">
      <c r="A7821" s="3" t="inlineStr">
        <is>
          <t>Opportunity Global Sales (PTY) LTD</t>
        </is>
      </c>
      <c r="B7821" s="4" t="n">
        <v>44620</v>
      </c>
      <c r="C7821" s="3" t="inlineStr">
        <is>
          <t>Revenue</t>
        </is>
      </c>
      <c r="D7821" s="3" t="inlineStr">
        <is>
          <t>1000/900</t>
        </is>
      </c>
      <c r="E7821" s="3" t="inlineStr">
        <is>
          <t>Sales - Comm on Rental Units</t>
        </is>
      </c>
      <c r="F7821" s="3" t="n">
        <v>0</v>
      </c>
      <c r="G7821" s="3" t="n">
        <v>-43346.97</v>
      </c>
    </row>
    <row r="7822">
      <c r="A7822" s="3" t="inlineStr">
        <is>
          <t>Quinate Consulting (Pty) Ltd</t>
        </is>
      </c>
      <c r="B7822" s="4" t="n">
        <v>44620</v>
      </c>
      <c r="C7822" s="3" t="inlineStr">
        <is>
          <t>Revenue</t>
        </is>
      </c>
      <c r="D7822" s="3" t="inlineStr">
        <is>
          <t>1001/100</t>
        </is>
      </c>
      <c r="E7822" s="3" t="inlineStr">
        <is>
          <t>Sales - Southwark Village Units</t>
        </is>
      </c>
      <c r="F7822" s="3" t="n">
        <v>0</v>
      </c>
      <c r="G7822" s="3" t="n">
        <v>-1303478.26</v>
      </c>
    </row>
    <row r="7823">
      <c r="A7823" s="3" t="inlineStr">
        <is>
          <t>Quinate Consulting (Pty) Ltd</t>
        </is>
      </c>
      <c r="B7823" s="4" t="n">
        <v>44620</v>
      </c>
      <c r="C7823" s="3" t="inlineStr">
        <is>
          <t>Revenue</t>
        </is>
      </c>
      <c r="D7823" s="3" t="inlineStr">
        <is>
          <t>1004/000</t>
        </is>
      </c>
      <c r="E7823" s="3" t="inlineStr">
        <is>
          <t>Interest received</t>
        </is>
      </c>
      <c r="F7823" s="3" t="n">
        <v>-280.98</v>
      </c>
      <c r="G7823" s="3" t="n">
        <v>-1310.78</v>
      </c>
    </row>
    <row r="7824">
      <c r="A7824" s="3" t="inlineStr">
        <is>
          <t>Opportunity Management Holdings (PTY) LTD</t>
        </is>
      </c>
      <c r="B7824" s="4" t="n">
        <v>44620</v>
      </c>
      <c r="C7824" s="3" t="inlineStr">
        <is>
          <t>Revenue</t>
        </is>
      </c>
      <c r="D7824" s="3" t="inlineStr">
        <is>
          <t>1100/001</t>
        </is>
      </c>
      <c r="E7824" s="3" t="inlineStr">
        <is>
          <t>Salary Recharges</t>
        </is>
      </c>
      <c r="F7824" s="3" t="n">
        <v>-283600</v>
      </c>
      <c r="G7824" s="3" t="n">
        <v>-1476347.04</v>
      </c>
    </row>
    <row r="7825">
      <c r="A7825" s="3" t="inlineStr">
        <is>
          <t>Endulini (Pty) Ltd</t>
        </is>
      </c>
      <c r="B7825" s="4" t="n">
        <v>44620</v>
      </c>
      <c r="C7825" s="3" t="inlineStr">
        <is>
          <t>Revenue</t>
        </is>
      </c>
      <c r="D7825" s="3" t="inlineStr">
        <is>
          <t>1100/100</t>
        </is>
      </c>
      <c r="E7825" s="3" t="inlineStr">
        <is>
          <t>Sales - Endulini - Exstras</t>
        </is>
      </c>
      <c r="F7825" s="3" t="n">
        <v>0</v>
      </c>
      <c r="G7825" s="3" t="n">
        <v>-50257</v>
      </c>
    </row>
    <row r="7826">
      <c r="A7826" s="3" t="inlineStr">
        <is>
          <t>Endulini (Pty) Ltd</t>
        </is>
      </c>
      <c r="B7826" s="4" t="n">
        <v>44620</v>
      </c>
      <c r="C7826" s="3" t="inlineStr">
        <is>
          <t>Revenue</t>
        </is>
      </c>
      <c r="D7826" s="3" t="inlineStr">
        <is>
          <t>1100/150</t>
        </is>
      </c>
      <c r="E7826" s="3" t="inlineStr">
        <is>
          <t>Sales - Endulini - Extras admin fee</t>
        </is>
      </c>
      <c r="F7826" s="3" t="n">
        <v>0</v>
      </c>
      <c r="G7826" s="3" t="n">
        <v>-5000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Revenue</t>
        </is>
      </c>
      <c r="D7827" s="3" t="inlineStr">
        <is>
          <t>1500/000</t>
        </is>
      </c>
      <c r="E7827" s="3" t="inlineStr">
        <is>
          <t>Insurance recovery</t>
        </is>
      </c>
      <c r="F7827" s="3" t="n">
        <v>-1750</v>
      </c>
      <c r="G7827" s="3" t="n">
        <v>-1750</v>
      </c>
    </row>
    <row r="7828">
      <c r="A7828" s="3" t="inlineStr">
        <is>
          <t>Endulini (Pty) Ltd</t>
        </is>
      </c>
      <c r="B7828" s="4" t="n">
        <v>44620</v>
      </c>
      <c r="C7828" s="3" t="inlineStr">
        <is>
          <t>Revenue</t>
        </is>
      </c>
      <c r="D7828" s="3" t="inlineStr">
        <is>
          <t>1500/001</t>
        </is>
      </c>
      <c r="E7828" s="3" t="inlineStr">
        <is>
          <t>Revaluation of Land</t>
        </is>
      </c>
      <c r="F7828" s="3" t="n">
        <v>0</v>
      </c>
      <c r="G7828" s="3" t="n">
        <v>-6084085.78</v>
      </c>
    </row>
    <row r="7829">
      <c r="A7829" s="3" t="inlineStr">
        <is>
          <t>Quinate Consulting (Pty) Ltd</t>
        </is>
      </c>
      <c r="B7829" s="4" t="n">
        <v>44620</v>
      </c>
      <c r="C7829" s="3" t="inlineStr">
        <is>
          <t>Expenses</t>
        </is>
      </c>
      <c r="D7829" s="3" t="inlineStr">
        <is>
          <t>2000/010</t>
        </is>
      </c>
      <c r="E7829" s="3" t="inlineStr">
        <is>
          <t>COS - Professional Fees - South Wark</t>
        </is>
      </c>
      <c r="F7829" s="3" t="n">
        <v>0</v>
      </c>
      <c r="G7829" s="3" t="n">
        <v>20000</v>
      </c>
    </row>
    <row r="7830">
      <c r="A7830" s="3" t="inlineStr">
        <is>
          <t>Quinate Consulting (Pty) Ltd</t>
        </is>
      </c>
      <c r="B7830" s="4" t="n">
        <v>44620</v>
      </c>
      <c r="C7830" s="3" t="inlineStr">
        <is>
          <t>Expenses</t>
        </is>
      </c>
      <c r="D7830" s="3" t="inlineStr">
        <is>
          <t>2000/012</t>
        </is>
      </c>
      <c r="E7830" s="3" t="inlineStr">
        <is>
          <t>COS - Professional Fees - Endulini</t>
        </is>
      </c>
      <c r="F7830" s="3" t="n">
        <v>-766601.37</v>
      </c>
      <c r="G7830" s="3" t="n">
        <v>-766601.37</v>
      </c>
    </row>
    <row r="7831">
      <c r="A7831" s="3" t="inlineStr">
        <is>
          <t>Endulini (Pty) Ltd</t>
        </is>
      </c>
      <c r="B7831" s="4" t="n">
        <v>44620</v>
      </c>
      <c r="C7831" s="3" t="inlineStr">
        <is>
          <t>Expenses</t>
        </is>
      </c>
      <c r="D7831" s="3" t="inlineStr">
        <is>
          <t>2000/100</t>
        </is>
      </c>
      <c r="E7831" s="3" t="inlineStr">
        <is>
          <t>COS - Commission Endulini</t>
        </is>
      </c>
      <c r="F7831" s="3" t="n">
        <v>0</v>
      </c>
      <c r="G7831" s="3" t="n">
        <v>597087.25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2000/100</t>
        </is>
      </c>
      <c r="E7832" s="3" t="inlineStr">
        <is>
          <t>COS - Commission Paid</t>
        </is>
      </c>
      <c r="F7832" s="3" t="n">
        <v>12606.42</v>
      </c>
      <c r="G7832" s="3" t="n">
        <v>161160.97</v>
      </c>
    </row>
    <row r="7833">
      <c r="A7833" s="3" t="inlineStr">
        <is>
          <t>Opportunity Global Sales (PTY) LTD</t>
        </is>
      </c>
      <c r="B7833" s="4" t="n">
        <v>44620</v>
      </c>
      <c r="C7833" s="3" t="inlineStr">
        <is>
          <t>Expenses</t>
        </is>
      </c>
      <c r="D7833" s="3" t="inlineStr">
        <is>
          <t>2000/125</t>
        </is>
      </c>
      <c r="E7833" s="3" t="inlineStr">
        <is>
          <t>Commission Paid - Referal commission</t>
        </is>
      </c>
      <c r="F7833" s="3" t="n">
        <v>0</v>
      </c>
      <c r="G7833" s="3" t="n">
        <v>5000</v>
      </c>
    </row>
    <row r="7834">
      <c r="A7834" s="3" t="inlineStr">
        <is>
          <t>Opportunity Global Investment (PTY) LTD</t>
        </is>
      </c>
      <c r="B7834" s="4" t="n">
        <v>44620</v>
      </c>
      <c r="C7834" s="3" t="inlineStr">
        <is>
          <t>Expenses</t>
        </is>
      </c>
      <c r="D7834" s="3" t="inlineStr">
        <is>
          <t>2000/125</t>
        </is>
      </c>
      <c r="E7834" s="3" t="inlineStr">
        <is>
          <t>Referral commission - Endulini</t>
        </is>
      </c>
      <c r="F7834" s="3" t="n">
        <v>52500</v>
      </c>
      <c r="G7834" s="3" t="n">
        <v>185972.92</v>
      </c>
    </row>
    <row r="7835">
      <c r="A7835" s="3" t="inlineStr">
        <is>
          <t>Opportunity Global Investment (PTY) LTD</t>
        </is>
      </c>
      <c r="B7835" s="4" t="n">
        <v>44620</v>
      </c>
      <c r="C7835" s="3" t="inlineStr">
        <is>
          <t>Expenses</t>
        </is>
      </c>
      <c r="D7835" s="3" t="inlineStr">
        <is>
          <t>2000/130</t>
        </is>
      </c>
      <c r="E7835" s="3" t="inlineStr">
        <is>
          <t>Referral commission - Heron Fields</t>
        </is>
      </c>
      <c r="F7835" s="3" t="n">
        <v>0</v>
      </c>
      <c r="G7835" s="3" t="n">
        <v>362192.35</v>
      </c>
    </row>
    <row r="7836">
      <c r="A7836" s="3" t="inlineStr">
        <is>
          <t>Opportunity Global Sales (PTY) LTD</t>
        </is>
      </c>
      <c r="B7836" s="4" t="n">
        <v>44620</v>
      </c>
      <c r="C7836" s="3" t="inlineStr">
        <is>
          <t>Expenses</t>
        </is>
      </c>
      <c r="D7836" s="3" t="inlineStr">
        <is>
          <t>2000/131</t>
        </is>
      </c>
      <c r="E7836" s="3" t="inlineStr">
        <is>
          <t>COS - Sales Comm Endulini - Anthony</t>
        </is>
      </c>
      <c r="F7836" s="3" t="n">
        <v>0</v>
      </c>
      <c r="G7836" s="3" t="n">
        <v>101544.62</v>
      </c>
    </row>
    <row r="7837">
      <c r="A7837" s="3" t="inlineStr">
        <is>
          <t>Opportunity Global Sales (PTY) LTD</t>
        </is>
      </c>
      <c r="B7837" s="4" t="n">
        <v>44620</v>
      </c>
      <c r="C7837" s="3" t="inlineStr">
        <is>
          <t>Expenses</t>
        </is>
      </c>
      <c r="D7837" s="3" t="inlineStr">
        <is>
          <t>2000/132</t>
        </is>
      </c>
      <c r="E7837" s="3" t="inlineStr">
        <is>
          <t>COS - Sales Comm Endulini - Minette</t>
        </is>
      </c>
      <c r="F7837" s="3" t="n">
        <v>21340.87</v>
      </c>
      <c r="G7837" s="3" t="n">
        <v>123545.21</v>
      </c>
    </row>
    <row r="7838">
      <c r="A7838" s="3" t="inlineStr">
        <is>
          <t>Opportunity Global Sales (PTY) LTD</t>
        </is>
      </c>
      <c r="B7838" s="4" t="n">
        <v>44620</v>
      </c>
      <c r="C7838" s="3" t="inlineStr">
        <is>
          <t>Expenses</t>
        </is>
      </c>
      <c r="D7838" s="3" t="inlineStr">
        <is>
          <t>2000/133</t>
        </is>
      </c>
      <c r="E7838" s="3" t="inlineStr">
        <is>
          <t>COS - Sales Comm Endulini - External Agents</t>
        </is>
      </c>
      <c r="F7838" s="3" t="n">
        <v>0</v>
      </c>
      <c r="G7838" s="3" t="n">
        <v>9966.629999999999</v>
      </c>
    </row>
    <row r="7839">
      <c r="A7839" s="3" t="inlineStr">
        <is>
          <t>Opportunity Global Sales (PTY) LTD</t>
        </is>
      </c>
      <c r="B7839" s="4" t="n">
        <v>44620</v>
      </c>
      <c r="C7839" s="3" t="inlineStr">
        <is>
          <t>Expenses</t>
        </is>
      </c>
      <c r="D7839" s="3" t="inlineStr">
        <is>
          <t>2000/134</t>
        </is>
      </c>
      <c r="E7839" s="3" t="inlineStr">
        <is>
          <t>COS - Sales Comm External - Other</t>
        </is>
      </c>
      <c r="F7839" s="3" t="n">
        <v>5175</v>
      </c>
      <c r="G7839" s="3" t="n">
        <v>59081.25</v>
      </c>
    </row>
    <row r="7840">
      <c r="A7840" s="3" t="inlineStr">
        <is>
          <t>Opportunity Global Sales (PTY) LTD</t>
        </is>
      </c>
      <c r="B7840" s="4" t="n">
        <v>44620</v>
      </c>
      <c r="C7840" s="3" t="inlineStr">
        <is>
          <t>Expenses</t>
        </is>
      </c>
      <c r="D7840" s="3" t="inlineStr">
        <is>
          <t>2000/135</t>
        </is>
      </c>
      <c r="E7840" s="3" t="inlineStr">
        <is>
          <t>COS - Sales Comm External - Minette</t>
        </is>
      </c>
      <c r="F7840" s="3" t="n">
        <v>28290</v>
      </c>
      <c r="G7840" s="3" t="n">
        <v>133058.64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2000/137</t>
        </is>
      </c>
      <c r="E7841" s="3" t="inlineStr">
        <is>
          <t>COS - Rental Comm External - Minette</t>
        </is>
      </c>
      <c r="F7841" s="3" t="n">
        <v>6970</v>
      </c>
      <c r="G7841" s="3" t="n">
        <v>131527.08</v>
      </c>
    </row>
    <row r="7842">
      <c r="A7842" s="3" t="inlineStr">
        <is>
          <t>Opportunity Global Sales (PTY) LTD</t>
        </is>
      </c>
      <c r="B7842" s="4" t="n">
        <v>44620</v>
      </c>
      <c r="C7842" s="3" t="inlineStr">
        <is>
          <t>Expenses</t>
        </is>
      </c>
      <c r="D7842" s="3" t="inlineStr">
        <is>
          <t>2000/139</t>
        </is>
      </c>
      <c r="E7842" s="3" t="inlineStr">
        <is>
          <t>COS - Sales Comm Heron Fields - Minette</t>
        </is>
      </c>
      <c r="F7842" s="3" t="n">
        <v>10694.94</v>
      </c>
      <c r="G7842" s="3" t="n">
        <v>52048.59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2000/141</t>
        </is>
      </c>
      <c r="E7843" s="3" t="inlineStr">
        <is>
          <t>COS - Rental Comm External - Esme</t>
        </is>
      </c>
      <c r="F7843" s="3" t="n">
        <v>0</v>
      </c>
      <c r="G7843" s="3" t="n">
        <v>2152.5</v>
      </c>
    </row>
    <row r="7844">
      <c r="A7844" s="3" t="inlineStr">
        <is>
          <t>Opportunity Global Sales (PTY) LTD</t>
        </is>
      </c>
      <c r="B7844" s="4" t="n">
        <v>44620</v>
      </c>
      <c r="C7844" s="3" t="inlineStr">
        <is>
          <t>Expenses</t>
        </is>
      </c>
      <c r="D7844" s="3" t="inlineStr">
        <is>
          <t>2000/150</t>
        </is>
      </c>
      <c r="E7844" s="3" t="inlineStr">
        <is>
          <t>COS - Commission Paid Southwark Project</t>
        </is>
      </c>
      <c r="F7844" s="3" t="n">
        <v>0</v>
      </c>
      <c r="G7844" s="3" t="n">
        <v>4320.43</v>
      </c>
    </row>
    <row r="7845">
      <c r="A7845" s="3" t="inlineStr">
        <is>
          <t>Trademark Holdings (Pty) Ltd</t>
        </is>
      </c>
      <c r="B7845" s="4" t="n">
        <v>44620</v>
      </c>
      <c r="C7845" s="3" t="inlineStr">
        <is>
          <t>Expenses</t>
        </is>
      </c>
      <c r="D7845" s="3" t="inlineStr">
        <is>
          <t>2000/300</t>
        </is>
      </c>
      <c r="E7845" s="3" t="inlineStr">
        <is>
          <t>COS - Commission Paid</t>
        </is>
      </c>
      <c r="F7845" s="3" t="n">
        <v>15539.86</v>
      </c>
      <c r="G7845" s="3" t="n">
        <v>151971.48</v>
      </c>
    </row>
    <row r="7846">
      <c r="A7846" s="3" t="inlineStr">
        <is>
          <t>Opportunity Global Investment (PTY) LTD</t>
        </is>
      </c>
      <c r="B7846" s="4" t="n">
        <v>44620</v>
      </c>
      <c r="C7846" s="3" t="inlineStr">
        <is>
          <t>Expenses</t>
        </is>
      </c>
      <c r="D7846" s="3" t="inlineStr">
        <is>
          <t>2000/300</t>
        </is>
      </c>
      <c r="E7846" s="3" t="inlineStr">
        <is>
          <t>COS - Project Management fees - Serene Living</t>
        </is>
      </c>
      <c r="F7846" s="3" t="n">
        <v>26271</v>
      </c>
      <c r="G7846" s="3" t="n">
        <v>26271</v>
      </c>
    </row>
    <row r="7847">
      <c r="A7847" s="3" t="inlineStr">
        <is>
          <t>Opportunity Global Sales (PTY) LTD</t>
        </is>
      </c>
      <c r="B7847" s="4" t="n">
        <v>44620</v>
      </c>
      <c r="C7847" s="3" t="inlineStr">
        <is>
          <t>Expenses</t>
        </is>
      </c>
      <c r="D7847" s="3" t="inlineStr">
        <is>
          <t>2000/700</t>
        </is>
      </c>
      <c r="E7847" s="3" t="inlineStr">
        <is>
          <t>Referral Fees - Projects</t>
        </is>
      </c>
      <c r="F7847" s="3" t="n">
        <v>0</v>
      </c>
      <c r="G7847" s="3" t="n">
        <v>10000</v>
      </c>
    </row>
    <row r="7848">
      <c r="A7848" s="3" t="inlineStr">
        <is>
          <t>Quinate Consulting (Pty) Ltd</t>
        </is>
      </c>
      <c r="B7848" s="4" t="n">
        <v>44620</v>
      </c>
      <c r="C7848" s="3" t="inlineStr">
        <is>
          <t>Expenses</t>
        </is>
      </c>
      <c r="D7848" s="3" t="inlineStr">
        <is>
          <t>2001/120</t>
        </is>
      </c>
      <c r="E7848" s="3" t="inlineStr">
        <is>
          <t>COS - Commission - South Wark</t>
        </is>
      </c>
      <c r="F7848" s="3" t="n">
        <v>0</v>
      </c>
      <c r="G7848" s="3" t="n">
        <v>78208.7</v>
      </c>
    </row>
    <row r="7849">
      <c r="A7849" s="3" t="inlineStr">
        <is>
          <t>Quinate Consulting (Pty) Ltd</t>
        </is>
      </c>
      <c r="B7849" s="4" t="n">
        <v>44620</v>
      </c>
      <c r="C7849" s="3" t="inlineStr">
        <is>
          <t>Expenses</t>
        </is>
      </c>
      <c r="D7849" s="3" t="inlineStr">
        <is>
          <t>2001/150</t>
        </is>
      </c>
      <c r="E7849" s="3" t="inlineStr">
        <is>
          <t>COS - Legal Fees - Bond</t>
        </is>
      </c>
      <c r="F7849" s="3" t="n">
        <v>0</v>
      </c>
      <c r="G7849" s="3" t="n">
        <v>19963</v>
      </c>
    </row>
    <row r="7850">
      <c r="A7850" s="3" t="inlineStr">
        <is>
          <t>Quinate Consulting (Pty) Ltd</t>
        </is>
      </c>
      <c r="B7850" s="4" t="n">
        <v>44620</v>
      </c>
      <c r="C7850" s="3" t="inlineStr">
        <is>
          <t>Expenses</t>
        </is>
      </c>
      <c r="D7850" s="3" t="inlineStr">
        <is>
          <t>2001/180</t>
        </is>
      </c>
      <c r="E7850" s="3" t="inlineStr">
        <is>
          <t>COS - Legal fees - Release fees</t>
        </is>
      </c>
      <c r="F7850" s="3" t="n">
        <v>0</v>
      </c>
      <c r="G7850" s="3" t="n">
        <v>2095</v>
      </c>
    </row>
    <row r="7851">
      <c r="A7851" s="3" t="inlineStr">
        <is>
          <t>Quinate Consulting (Pty) Ltd</t>
        </is>
      </c>
      <c r="B7851" s="4" t="n">
        <v>44620</v>
      </c>
      <c r="C7851" s="3" t="inlineStr">
        <is>
          <t>Expenses</t>
        </is>
      </c>
      <c r="D7851" s="3" t="inlineStr">
        <is>
          <t>2001/190</t>
        </is>
      </c>
      <c r="E7851" s="3" t="inlineStr">
        <is>
          <t>COS - Legal fees - Transfers</t>
        </is>
      </c>
      <c r="F7851" s="3" t="n">
        <v>0</v>
      </c>
      <c r="G7851" s="3" t="n">
        <v>20038</v>
      </c>
    </row>
    <row r="7852">
      <c r="A7852" s="3" t="inlineStr">
        <is>
          <t>Quinate Consulting (Pty) Ltd</t>
        </is>
      </c>
      <c r="B7852" s="4" t="n">
        <v>44620</v>
      </c>
      <c r="C7852" s="3" t="inlineStr">
        <is>
          <t>Expenses</t>
        </is>
      </c>
      <c r="D7852" s="3" t="inlineStr">
        <is>
          <t>2006/012</t>
        </is>
      </c>
      <c r="E7852" s="3" t="inlineStr">
        <is>
          <t>COS - Engineering Prof fees</t>
        </is>
      </c>
      <c r="F7852" s="3" t="n">
        <v>0</v>
      </c>
      <c r="G7852" s="3" t="n">
        <v>-39000</v>
      </c>
    </row>
    <row r="7853">
      <c r="A7853" s="3" t="inlineStr">
        <is>
          <t>Quinate Consulting (Pty) Ltd</t>
        </is>
      </c>
      <c r="B7853" s="4" t="n">
        <v>44620</v>
      </c>
      <c r="C7853" s="3" t="inlineStr">
        <is>
          <t>Expenses</t>
        </is>
      </c>
      <c r="D7853" s="3" t="inlineStr">
        <is>
          <t>2011/000</t>
        </is>
      </c>
      <c r="E7853" s="3" t="inlineStr">
        <is>
          <t>COS - Opportunity Global Development Structuring</t>
        </is>
      </c>
      <c r="F7853" s="3" t="n">
        <v>675000</v>
      </c>
      <c r="G7853" s="3" t="n">
        <v>675000</v>
      </c>
    </row>
    <row r="7854">
      <c r="A7854" s="3" t="inlineStr">
        <is>
          <t>Quinate Consulting (Pty) Ltd</t>
        </is>
      </c>
      <c r="B7854" s="4" t="n">
        <v>44620</v>
      </c>
      <c r="C7854" s="3" t="inlineStr">
        <is>
          <t>Expenses</t>
        </is>
      </c>
      <c r="D7854" s="3" t="inlineStr">
        <is>
          <t>2200/000</t>
        </is>
      </c>
      <c r="E7854" s="3" t="inlineStr">
        <is>
          <t>COS - C2M Certificate for transfer</t>
        </is>
      </c>
      <c r="F7854" s="3" t="n">
        <v>0</v>
      </c>
      <c r="G7854" s="3" t="n">
        <v>-2408.55</v>
      </c>
    </row>
    <row r="7855">
      <c r="A7855" s="3" t="inlineStr">
        <is>
          <t>Quinate Consulting (Pty) Ltd</t>
        </is>
      </c>
      <c r="B7855" s="4" t="n">
        <v>44620</v>
      </c>
      <c r="C7855" s="3" t="inlineStr">
        <is>
          <t>Revenue</t>
        </is>
      </c>
      <c r="D7855" s="3" t="inlineStr">
        <is>
          <t>2400/200</t>
        </is>
      </c>
      <c r="E7855" s="3" t="inlineStr">
        <is>
          <t>Recovery Acc - Electricity SH</t>
        </is>
      </c>
      <c r="F7855" s="3" t="n">
        <v>-19208.4</v>
      </c>
      <c r="G7855" s="3" t="n">
        <v>-237779.98</v>
      </c>
    </row>
    <row r="7856">
      <c r="A7856" s="3" t="inlineStr">
        <is>
          <t>Quinate Consulting (Pty) Ltd</t>
        </is>
      </c>
      <c r="B7856" s="4" t="n">
        <v>44620</v>
      </c>
      <c r="C7856" s="3" t="inlineStr">
        <is>
          <t>Revenue</t>
        </is>
      </c>
      <c r="D7856" s="3" t="inlineStr">
        <is>
          <t>2400/300</t>
        </is>
      </c>
      <c r="E7856" s="3" t="inlineStr">
        <is>
          <t>Recovery Account - Electricity SW</t>
        </is>
      </c>
      <c r="F7856" s="3" t="n">
        <v>-13987.2</v>
      </c>
      <c r="G7856" s="3" t="n">
        <v>-264089.12</v>
      </c>
    </row>
    <row r="7857">
      <c r="A7857" s="3" t="inlineStr">
        <is>
          <t>Quinate Consulting (Pty) Ltd</t>
        </is>
      </c>
      <c r="B7857" s="4" t="n">
        <v>44620</v>
      </c>
      <c r="C7857" s="3" t="inlineStr">
        <is>
          <t>Revenue</t>
        </is>
      </c>
      <c r="D7857" s="3" t="inlineStr">
        <is>
          <t>2400/400</t>
        </is>
      </c>
      <c r="E7857" s="3" t="inlineStr">
        <is>
          <t>Recovery - Heron Projects</t>
        </is>
      </c>
      <c r="F7857" s="3" t="n">
        <v>75000</v>
      </c>
      <c r="G7857" s="3" t="n">
        <v>-190825</v>
      </c>
    </row>
    <row r="7858">
      <c r="A7858" s="3" t="inlineStr">
        <is>
          <t>Opportunity Global Investment (PTY) LTD</t>
        </is>
      </c>
      <c r="B7858" s="4" t="n">
        <v>44620</v>
      </c>
      <c r="C7858" s="3" t="inlineStr">
        <is>
          <t>Revenue</t>
        </is>
      </c>
      <c r="D7858" s="3" t="inlineStr">
        <is>
          <t>2700/000</t>
        </is>
      </c>
      <c r="E7858" s="3" t="inlineStr">
        <is>
          <t>Discount Received for Cash</t>
        </is>
      </c>
      <c r="F7858" s="3" t="n">
        <v>0</v>
      </c>
      <c r="G7858" s="3" t="n">
        <v>-0.34</v>
      </c>
    </row>
    <row r="7859">
      <c r="A7859" s="3" t="inlineStr">
        <is>
          <t>Endulini (Pty) Ltd</t>
        </is>
      </c>
      <c r="B7859" s="4" t="n">
        <v>44620</v>
      </c>
      <c r="C7859" s="3" t="inlineStr">
        <is>
          <t>Revenue</t>
        </is>
      </c>
      <c r="D7859" s="3" t="inlineStr">
        <is>
          <t>2750/000</t>
        </is>
      </c>
      <c r="E7859" s="3" t="inlineStr">
        <is>
          <t>Interest Received</t>
        </is>
      </c>
      <c r="F7859" s="3" t="n">
        <v>0</v>
      </c>
      <c r="G7859" s="3" t="n">
        <v>-9.34</v>
      </c>
    </row>
    <row r="7860">
      <c r="A7860" s="3" t="inlineStr">
        <is>
          <t>Opportunity Management Holdings (PTY) LTD</t>
        </is>
      </c>
      <c r="B7860" s="4" t="n">
        <v>44620</v>
      </c>
      <c r="C7860" s="3" t="inlineStr">
        <is>
          <t>Revenue</t>
        </is>
      </c>
      <c r="D7860" s="3" t="inlineStr">
        <is>
          <t>2750/000</t>
        </is>
      </c>
      <c r="E7860" s="3" t="inlineStr">
        <is>
          <t>Interest Received</t>
        </is>
      </c>
      <c r="F7860" s="3" t="n">
        <v>0</v>
      </c>
      <c r="G7860" s="3" t="n">
        <v>-0.21</v>
      </c>
    </row>
    <row r="7861">
      <c r="A7861" s="3" t="inlineStr">
        <is>
          <t>Opportunity Global Investment (PTY) LTD</t>
        </is>
      </c>
      <c r="B7861" s="4" t="n">
        <v>44620</v>
      </c>
      <c r="C7861" s="3" t="inlineStr">
        <is>
          <t>Revenue</t>
        </is>
      </c>
      <c r="D7861" s="3" t="inlineStr">
        <is>
          <t>2750/000</t>
        </is>
      </c>
      <c r="E7861" s="3" t="inlineStr">
        <is>
          <t>Interest Received - Bank</t>
        </is>
      </c>
      <c r="F7861" s="3" t="n">
        <v>0</v>
      </c>
      <c r="G7861" s="3" t="n">
        <v>-1959.31</v>
      </c>
    </row>
    <row r="7862">
      <c r="A7862" s="3" t="inlineStr">
        <is>
          <t>Quinate Consulting (Pty) Ltd</t>
        </is>
      </c>
      <c r="B7862" s="4" t="n">
        <v>44620</v>
      </c>
      <c r="C7862" s="3" t="inlineStr">
        <is>
          <t>Revenue</t>
        </is>
      </c>
      <c r="D7862" s="3" t="inlineStr">
        <is>
          <t>2751/000</t>
        </is>
      </c>
      <c r="E7862" s="3" t="inlineStr">
        <is>
          <t>Interest Received - Bank</t>
        </is>
      </c>
      <c r="F7862" s="3" t="n">
        <v>0</v>
      </c>
      <c r="G7862" s="3" t="n">
        <v>-250.81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Revenue</t>
        </is>
      </c>
      <c r="D7863" s="3" t="inlineStr">
        <is>
          <t>2753/000</t>
        </is>
      </c>
      <c r="E7863" s="3" t="inlineStr">
        <is>
          <t>Interest received - Momentum</t>
        </is>
      </c>
      <c r="F7863" s="3" t="n">
        <v>-15.68</v>
      </c>
      <c r="G7863" s="3" t="n">
        <v>-3435.16</v>
      </c>
    </row>
    <row r="7864">
      <c r="A7864" s="3" t="inlineStr">
        <is>
          <t>Quinate Consulting (Pty) Ltd</t>
        </is>
      </c>
      <c r="B7864" s="4" t="n">
        <v>44620</v>
      </c>
      <c r="C7864" s="3" t="inlineStr">
        <is>
          <t>Revenue</t>
        </is>
      </c>
      <c r="D7864" s="3" t="inlineStr">
        <is>
          <t>2753/001</t>
        </is>
      </c>
      <c r="E7864" s="3" t="inlineStr">
        <is>
          <t>Interest Received - Deposit Grey Heron</t>
        </is>
      </c>
      <c r="F7864" s="3" t="n">
        <v>0</v>
      </c>
      <c r="G7864" s="3" t="n">
        <v>-14626.61</v>
      </c>
    </row>
    <row r="7865">
      <c r="A7865" s="3" t="inlineStr">
        <is>
          <t>Opportunity Global Investment (PTY) LTD</t>
        </is>
      </c>
      <c r="B7865" s="4" t="n">
        <v>44620</v>
      </c>
      <c r="C7865" s="3" t="inlineStr">
        <is>
          <t>Revenue</t>
        </is>
      </c>
      <c r="D7865" s="3" t="inlineStr">
        <is>
          <t>2754/000</t>
        </is>
      </c>
      <c r="E7865" s="3" t="inlineStr">
        <is>
          <t>Interest Received - SARS</t>
        </is>
      </c>
      <c r="F7865" s="3" t="n">
        <v>0</v>
      </c>
      <c r="G7865" s="3" t="n">
        <v>-38.78</v>
      </c>
    </row>
    <row r="7866">
      <c r="A7866" s="3" t="inlineStr">
        <is>
          <t>Endulini (Pty) Ltd</t>
        </is>
      </c>
      <c r="B7866" s="4" t="n">
        <v>44620</v>
      </c>
      <c r="C7866" s="3" t="inlineStr">
        <is>
          <t>Revenue</t>
        </is>
      </c>
      <c r="D7866" s="3" t="inlineStr">
        <is>
          <t>2755/001</t>
        </is>
      </c>
      <c r="E7866" s="3" t="inlineStr">
        <is>
          <t>Interest Received - Momentum</t>
        </is>
      </c>
      <c r="F7866" s="3" t="n">
        <v>-18512.37</v>
      </c>
      <c r="G7866" s="3" t="n">
        <v>-94888.17</v>
      </c>
    </row>
    <row r="7867">
      <c r="A7867" s="3" t="inlineStr">
        <is>
          <t>Quinate Consulting (Pty) Ltd</t>
        </is>
      </c>
      <c r="B7867" s="4" t="n">
        <v>44620</v>
      </c>
      <c r="C7867" s="3" t="inlineStr">
        <is>
          <t>Revenue</t>
        </is>
      </c>
      <c r="D7867" s="3" t="inlineStr">
        <is>
          <t>2755/001</t>
        </is>
      </c>
      <c r="E7867" s="3" t="inlineStr">
        <is>
          <t>Interest Received - Momentum</t>
        </is>
      </c>
      <c r="F7867" s="3" t="n">
        <v>-11.78</v>
      </c>
      <c r="G7867" s="3" t="n">
        <v>-11.78</v>
      </c>
    </row>
    <row r="7868">
      <c r="A7868" s="3" t="inlineStr">
        <is>
          <t>Quinate Consulting (Pty) Ltd</t>
        </is>
      </c>
      <c r="B7868" s="4" t="n">
        <v>44620</v>
      </c>
      <c r="C7868" s="3" t="inlineStr">
        <is>
          <t>Revenue</t>
        </is>
      </c>
      <c r="D7868" s="3" t="inlineStr">
        <is>
          <t>2910/001</t>
        </is>
      </c>
      <c r="E7868" s="3" t="inlineStr">
        <is>
          <t>Insurance Claims - Old Mutual</t>
        </is>
      </c>
      <c r="F7868" s="3" t="n">
        <v>0</v>
      </c>
      <c r="G7868" s="3" t="n">
        <v>-875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3000/110</t>
        </is>
      </c>
      <c r="E7869" s="3" t="inlineStr">
        <is>
          <t>Accounting Fees - Payroll</t>
        </is>
      </c>
      <c r="F7869" s="3" t="n">
        <v>0</v>
      </c>
      <c r="G7869" s="3" t="n">
        <v>3625</v>
      </c>
    </row>
    <row r="7870">
      <c r="A7870" s="3" t="inlineStr">
        <is>
          <t>Opportunity Global Investment (PTY) LTD</t>
        </is>
      </c>
      <c r="B7870" s="4" t="n">
        <v>44620</v>
      </c>
      <c r="C7870" s="3" t="inlineStr">
        <is>
          <t>Expenses</t>
        </is>
      </c>
      <c r="D7870" s="3" t="inlineStr">
        <is>
          <t>3000/111</t>
        </is>
      </c>
      <c r="E7870" s="3" t="inlineStr">
        <is>
          <t>Accounting Fees - Tax Department</t>
        </is>
      </c>
      <c r="F7870" s="3" t="n">
        <v>0</v>
      </c>
      <c r="G7870" s="3" t="n">
        <v>1300</v>
      </c>
    </row>
    <row r="7871">
      <c r="A7871" s="3" t="inlineStr">
        <is>
          <t>Opportunity Global Investment (PTY) LTD</t>
        </is>
      </c>
      <c r="B7871" s="4" t="n">
        <v>44620</v>
      </c>
      <c r="C7871" s="3" t="inlineStr">
        <is>
          <t>Expenses</t>
        </is>
      </c>
      <c r="D7871" s="3" t="inlineStr">
        <is>
          <t>3000/150</t>
        </is>
      </c>
      <c r="E7871" s="3" t="inlineStr">
        <is>
          <t>Accounting Fees - Audit</t>
        </is>
      </c>
      <c r="F7871" s="3" t="n">
        <v>0</v>
      </c>
      <c r="G7871" s="3" t="n">
        <v>10950</v>
      </c>
    </row>
    <row r="7872">
      <c r="A7872" s="3" t="inlineStr">
        <is>
          <t>Opportunity Global Investment (PTY) LTD</t>
        </is>
      </c>
      <c r="B7872" s="4" t="n">
        <v>44620</v>
      </c>
      <c r="C7872" s="3" t="inlineStr">
        <is>
          <t>Expenses</t>
        </is>
      </c>
      <c r="D7872" s="3" t="inlineStr">
        <is>
          <t>3000/200</t>
        </is>
      </c>
      <c r="E7872" s="3" t="inlineStr">
        <is>
          <t>Accounting Fees - General</t>
        </is>
      </c>
      <c r="F7872" s="3" t="n">
        <v>0</v>
      </c>
      <c r="G7872" s="3" t="n">
        <v>6442.83</v>
      </c>
    </row>
    <row r="7873">
      <c r="A7873" s="3" t="inlineStr">
        <is>
          <t>Noble Shield (Pty) Ltd ta Go Letting</t>
        </is>
      </c>
      <c r="B7873" s="4" t="n">
        <v>44620</v>
      </c>
      <c r="C7873" s="3" t="inlineStr">
        <is>
          <t>Expenses</t>
        </is>
      </c>
      <c r="D7873" s="3" t="inlineStr">
        <is>
          <t>3000/300</t>
        </is>
      </c>
      <c r="E7873" s="3" t="inlineStr">
        <is>
          <t>Accounting Fees - Audit</t>
        </is>
      </c>
      <c r="F7873" s="3" t="n">
        <v>0</v>
      </c>
      <c r="G7873" s="3" t="n">
        <v>25967</v>
      </c>
    </row>
    <row r="7874">
      <c r="A7874" s="3" t="inlineStr">
        <is>
          <t>Trademark Holdings (Pty) Ltd</t>
        </is>
      </c>
      <c r="B7874" s="4" t="n">
        <v>44620</v>
      </c>
      <c r="C7874" s="3" t="inlineStr">
        <is>
          <t>Expenses</t>
        </is>
      </c>
      <c r="D7874" s="3" t="inlineStr">
        <is>
          <t>3000/300</t>
        </is>
      </c>
      <c r="E7874" s="3" t="inlineStr">
        <is>
          <t>Accounting Fees - Audit</t>
        </is>
      </c>
      <c r="F7874" s="3" t="n">
        <v>0</v>
      </c>
      <c r="G7874" s="3" t="n">
        <v>16790</v>
      </c>
    </row>
    <row r="7875">
      <c r="A7875" s="3" t="inlineStr">
        <is>
          <t>Noble Shield (Pty) Ltd ta Go Letting</t>
        </is>
      </c>
      <c r="B7875" s="4" t="n">
        <v>44620</v>
      </c>
      <c r="C7875" s="3" t="inlineStr">
        <is>
          <t>Expenses</t>
        </is>
      </c>
      <c r="D7875" s="3" t="inlineStr">
        <is>
          <t>3000/400</t>
        </is>
      </c>
      <c r="E7875" s="3" t="inlineStr">
        <is>
          <t>Accounting Fees - CipC</t>
        </is>
      </c>
      <c r="F7875" s="3" t="n">
        <v>0</v>
      </c>
      <c r="G7875" s="3" t="n">
        <v>100</v>
      </c>
    </row>
    <row r="7876">
      <c r="A7876" s="3" t="inlineStr">
        <is>
          <t>Opportunity Management Holdings (PTY) LTD</t>
        </is>
      </c>
      <c r="B7876" s="4" t="n">
        <v>44620</v>
      </c>
      <c r="C7876" s="3" t="inlineStr">
        <is>
          <t>Expenses</t>
        </is>
      </c>
      <c r="D7876" s="3" t="inlineStr">
        <is>
          <t>3001/000</t>
        </is>
      </c>
      <c r="E7876" s="3" t="inlineStr">
        <is>
          <t>Accounting Fees - Payroll</t>
        </is>
      </c>
      <c r="F7876" s="3" t="n">
        <v>0</v>
      </c>
      <c r="G7876" s="3" t="n">
        <v>577.5</v>
      </c>
    </row>
    <row r="7877">
      <c r="A7877" s="3" t="inlineStr">
        <is>
          <t>Quinate Consulting (Pty) Ltd</t>
        </is>
      </c>
      <c r="B7877" s="4" t="n">
        <v>44620</v>
      </c>
      <c r="C7877" s="3" t="inlineStr">
        <is>
          <t>Expenses</t>
        </is>
      </c>
      <c r="D7877" s="3" t="inlineStr">
        <is>
          <t>3001/000</t>
        </is>
      </c>
      <c r="E7877" s="3" t="inlineStr">
        <is>
          <t>Accounting fees - Other</t>
        </is>
      </c>
      <c r="F7877" s="3" t="n">
        <v>6350</v>
      </c>
      <c r="G7877" s="3" t="n">
        <v>8565</v>
      </c>
    </row>
    <row r="7878">
      <c r="A7878" s="3" t="inlineStr">
        <is>
          <t>Quinate Consulting (Pty) Ltd</t>
        </is>
      </c>
      <c r="B7878" s="4" t="n">
        <v>44620</v>
      </c>
      <c r="C7878" s="3" t="inlineStr">
        <is>
          <t>Expenses</t>
        </is>
      </c>
      <c r="D7878" s="3" t="inlineStr">
        <is>
          <t>3002/000</t>
        </is>
      </c>
      <c r="E7878" s="3" t="inlineStr">
        <is>
          <t>Accounting Fees - Tax Dept.</t>
        </is>
      </c>
      <c r="F7878" s="3" t="n">
        <v>0</v>
      </c>
      <c r="G7878" s="3" t="n">
        <v>1397.5</v>
      </c>
    </row>
    <row r="7879">
      <c r="A7879" s="3" t="inlineStr">
        <is>
          <t>Quinate Consulting (Pty) Ltd</t>
        </is>
      </c>
      <c r="B7879" s="4" t="n">
        <v>44620</v>
      </c>
      <c r="C7879" s="3" t="inlineStr">
        <is>
          <t>Expenses</t>
        </is>
      </c>
      <c r="D7879" s="3" t="inlineStr">
        <is>
          <t>3003/000</t>
        </is>
      </c>
      <c r="E7879" s="3" t="inlineStr">
        <is>
          <t>Accounting fees - Warwick</t>
        </is>
      </c>
      <c r="F7879" s="3" t="n">
        <v>0</v>
      </c>
      <c r="G7879" s="3" t="n">
        <v>54000</v>
      </c>
    </row>
    <row r="7880">
      <c r="A7880" s="3" t="inlineStr">
        <is>
          <t>Quinate Consulting (Pty) Ltd</t>
        </is>
      </c>
      <c r="B7880" s="4" t="n">
        <v>44620</v>
      </c>
      <c r="C7880" s="3" t="inlineStr">
        <is>
          <t>Expenses</t>
        </is>
      </c>
      <c r="D7880" s="3" t="inlineStr">
        <is>
          <t>3004/000</t>
        </is>
      </c>
      <c r="E7880" s="3" t="inlineStr">
        <is>
          <t>Accounting fees - J Theart</t>
        </is>
      </c>
      <c r="F7880" s="3" t="n">
        <v>0</v>
      </c>
      <c r="G7880" s="3" t="n">
        <v>45000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3004/000</t>
        </is>
      </c>
      <c r="E7881" s="3" t="inlineStr">
        <is>
          <t>Accounting fees - Janine Theart</t>
        </is>
      </c>
      <c r="F7881" s="3" t="n">
        <v>16250</v>
      </c>
      <c r="G7881" s="3" t="n">
        <v>81250</v>
      </c>
    </row>
    <row r="7882">
      <c r="A7882" s="3" t="inlineStr">
        <is>
          <t>Quinate Consulting (Pty) Ltd</t>
        </is>
      </c>
      <c r="B7882" s="4" t="n">
        <v>44620</v>
      </c>
      <c r="C7882" s="3" t="inlineStr">
        <is>
          <t>Expenses</t>
        </is>
      </c>
      <c r="D7882" s="3" t="inlineStr">
        <is>
          <t>3005/000</t>
        </is>
      </c>
      <c r="E7882" s="3" t="inlineStr">
        <is>
          <t>Accounting fees - Audit</t>
        </is>
      </c>
      <c r="F7882" s="3" t="n">
        <v>0</v>
      </c>
      <c r="G7882" s="3" t="n">
        <v>41000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3005/000</t>
        </is>
      </c>
      <c r="E7883" s="3" t="inlineStr">
        <is>
          <t>Accounting fees - Deric Dudley</t>
        </is>
      </c>
      <c r="F7883" s="3" t="n">
        <v>44000</v>
      </c>
      <c r="G7883" s="3" t="n">
        <v>220000</v>
      </c>
    </row>
    <row r="7884">
      <c r="A7884" s="3" t="inlineStr">
        <is>
          <t>Opportunity Management Holdings (PTY) LTD</t>
        </is>
      </c>
      <c r="B7884" s="4" t="n">
        <v>44620</v>
      </c>
      <c r="C7884" s="3" t="inlineStr">
        <is>
          <t>Expenses</t>
        </is>
      </c>
      <c r="D7884" s="3" t="inlineStr">
        <is>
          <t>3006/000</t>
        </is>
      </c>
      <c r="E7884" s="3" t="inlineStr">
        <is>
          <t>Accounting fees - CIPC</t>
        </is>
      </c>
      <c r="F7884" s="3" t="n">
        <v>0</v>
      </c>
      <c r="G7884" s="3" t="n">
        <v>350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Expenses</t>
        </is>
      </c>
      <c r="D7885" s="3" t="inlineStr">
        <is>
          <t>3007/000</t>
        </is>
      </c>
      <c r="E7885" s="3" t="inlineStr">
        <is>
          <t>Accounting fees - Warwick</t>
        </is>
      </c>
      <c r="F7885" s="3" t="n">
        <v>20696.82</v>
      </c>
      <c r="G7885" s="3" t="n">
        <v>158696.82</v>
      </c>
    </row>
    <row r="7886">
      <c r="A7886" s="3" t="inlineStr">
        <is>
          <t>Noble Shield (Pty) Ltd ta Go Letting</t>
        </is>
      </c>
      <c r="B7886" s="4" t="n">
        <v>44620</v>
      </c>
      <c r="C7886" s="3" t="inlineStr">
        <is>
          <t>Expenses</t>
        </is>
      </c>
      <c r="D7886" s="3" t="inlineStr">
        <is>
          <t>3050/000</t>
        </is>
      </c>
      <c r="E7886" s="3" t="inlineStr">
        <is>
          <t>Advertising _AND_ Promotions</t>
        </is>
      </c>
      <c r="F7886" s="3" t="n">
        <v>0</v>
      </c>
      <c r="G7886" s="3" t="n">
        <v>3862.5</v>
      </c>
    </row>
    <row r="7887">
      <c r="A7887" s="3" t="inlineStr">
        <is>
          <t>Quinate Consulting (Pty) Ltd</t>
        </is>
      </c>
      <c r="B7887" s="4" t="n">
        <v>44620</v>
      </c>
      <c r="C7887" s="3" t="inlineStr">
        <is>
          <t>Expenses</t>
        </is>
      </c>
      <c r="D7887" s="3" t="inlineStr">
        <is>
          <t>3050/000</t>
        </is>
      </c>
      <c r="E7887" s="3" t="inlineStr">
        <is>
          <t>Advertising _AND_ Promotions</t>
        </is>
      </c>
      <c r="F7887" s="3" t="n">
        <v>4558.6</v>
      </c>
      <c r="G7887" s="3" t="n">
        <v>4558.6</v>
      </c>
    </row>
    <row r="7888">
      <c r="A7888" s="3" t="inlineStr">
        <is>
          <t>Opportunity Global Investment (PTY) LTD</t>
        </is>
      </c>
      <c r="B7888" s="4" t="n">
        <v>44620</v>
      </c>
      <c r="C7888" s="3" t="inlineStr">
        <is>
          <t>Expenses</t>
        </is>
      </c>
      <c r="D7888" s="3" t="inlineStr">
        <is>
          <t>3050/000</t>
        </is>
      </c>
      <c r="E7888" s="3" t="inlineStr">
        <is>
          <t>Advertising and Promotions</t>
        </is>
      </c>
      <c r="F7888" s="3" t="n">
        <v>145924.77</v>
      </c>
      <c r="G7888" s="3" t="n">
        <v>1108968.83</v>
      </c>
    </row>
    <row r="7889">
      <c r="A7889" s="3" t="inlineStr">
        <is>
          <t>Opportunity Global Sales (PTY) LTD</t>
        </is>
      </c>
      <c r="B7889" s="4" t="n">
        <v>44620</v>
      </c>
      <c r="C7889" s="3" t="inlineStr">
        <is>
          <t>Expenses</t>
        </is>
      </c>
      <c r="D7889" s="3" t="inlineStr">
        <is>
          <t>3050/000</t>
        </is>
      </c>
      <c r="E7889" s="3" t="inlineStr">
        <is>
          <t>Advertising and Promotions</t>
        </is>
      </c>
      <c r="F7889" s="3" t="n">
        <v>3700</v>
      </c>
      <c r="G7889" s="3" t="n">
        <v>13577</v>
      </c>
    </row>
    <row r="7890">
      <c r="A7890" s="3" t="inlineStr">
        <is>
          <t>Endulini (Pty) Ltd</t>
        </is>
      </c>
      <c r="B7890" s="4" t="n">
        <v>44620</v>
      </c>
      <c r="C7890" s="3" t="inlineStr">
        <is>
          <t>Expenses</t>
        </is>
      </c>
      <c r="D7890" s="3" t="inlineStr">
        <is>
          <t>3050/001</t>
        </is>
      </c>
      <c r="E7890" s="3" t="inlineStr">
        <is>
          <t>Advertising _AND_ Promotions - Media Agenda</t>
        </is>
      </c>
      <c r="F7890" s="3" t="n">
        <v>3000</v>
      </c>
      <c r="G7890" s="3" t="n">
        <v>14707.5</v>
      </c>
    </row>
    <row r="7891">
      <c r="A7891" s="3" t="inlineStr">
        <is>
          <t>Endulini (Pty) Ltd</t>
        </is>
      </c>
      <c r="B7891" s="4" t="n">
        <v>44620</v>
      </c>
      <c r="C7891" s="3" t="inlineStr">
        <is>
          <t>Expenses</t>
        </is>
      </c>
      <c r="D7891" s="3" t="inlineStr">
        <is>
          <t>3050/002</t>
        </is>
      </c>
      <c r="E7891" s="3" t="inlineStr">
        <is>
          <t>Advertising - Other</t>
        </is>
      </c>
      <c r="F7891" s="3" t="n">
        <v>6250</v>
      </c>
      <c r="G7891" s="3" t="n">
        <v>43728.8</v>
      </c>
    </row>
    <row r="7892">
      <c r="A7892" s="3" t="inlineStr">
        <is>
          <t>Noble Shield (Pty) Ltd ta Go Letting</t>
        </is>
      </c>
      <c r="B7892" s="4" t="n">
        <v>44620</v>
      </c>
      <c r="C7892" s="3" t="inlineStr">
        <is>
          <t>Expenses</t>
        </is>
      </c>
      <c r="D7892" s="3" t="inlineStr">
        <is>
          <t>3050/050</t>
        </is>
      </c>
      <c r="E7892" s="3" t="inlineStr">
        <is>
          <t>Advertising - Prop 24</t>
        </is>
      </c>
      <c r="F7892" s="3" t="n">
        <v>2601.3</v>
      </c>
      <c r="G7892" s="3" t="n">
        <v>13855.2</v>
      </c>
    </row>
    <row r="7893">
      <c r="A7893" s="3" t="inlineStr">
        <is>
          <t>Trademark Holdings (Pty) Ltd</t>
        </is>
      </c>
      <c r="B7893" s="4" t="n">
        <v>44620</v>
      </c>
      <c r="C7893" s="3" t="inlineStr">
        <is>
          <t>Expenses</t>
        </is>
      </c>
      <c r="D7893" s="3" t="inlineStr">
        <is>
          <t>3050/060</t>
        </is>
      </c>
      <c r="E7893" s="3" t="inlineStr">
        <is>
          <t>Advertising - Other</t>
        </is>
      </c>
      <c r="F7893" s="3" t="n">
        <v>0</v>
      </c>
      <c r="G7893" s="3" t="n">
        <v>7595.75</v>
      </c>
    </row>
    <row r="7894">
      <c r="A7894" s="3" t="inlineStr">
        <is>
          <t>Noble Shield (Pty) Ltd ta Go Letting</t>
        </is>
      </c>
      <c r="B7894" s="4" t="n">
        <v>44620</v>
      </c>
      <c r="C7894" s="3" t="inlineStr">
        <is>
          <t>Expenses</t>
        </is>
      </c>
      <c r="D7894" s="3" t="inlineStr">
        <is>
          <t>3050/070</t>
        </is>
      </c>
      <c r="E7894" s="3" t="inlineStr">
        <is>
          <t>Advertising - Facebook</t>
        </is>
      </c>
      <c r="F7894" s="3" t="n">
        <v>0</v>
      </c>
      <c r="G7894" s="3" t="n">
        <v>3317.35</v>
      </c>
    </row>
    <row r="7895">
      <c r="A7895" s="3" t="inlineStr">
        <is>
          <t>Opportunity Global Sales (PTY) LTD</t>
        </is>
      </c>
      <c r="B7895" s="4" t="n">
        <v>44620</v>
      </c>
      <c r="C7895" s="3" t="inlineStr">
        <is>
          <t>Expenses</t>
        </is>
      </c>
      <c r="D7895" s="3" t="inlineStr">
        <is>
          <t>3050/100</t>
        </is>
      </c>
      <c r="E7895" s="3" t="inlineStr">
        <is>
          <t>Advertising - Facebook</t>
        </is>
      </c>
      <c r="F7895" s="3" t="n">
        <v>5000</v>
      </c>
      <c r="G7895" s="3" t="n">
        <v>19157.53</v>
      </c>
    </row>
    <row r="7896">
      <c r="A7896" s="3" t="inlineStr">
        <is>
          <t>Opportunity Global Sales (PTY) LTD</t>
        </is>
      </c>
      <c r="B7896" s="4" t="n">
        <v>44620</v>
      </c>
      <c r="C7896" s="3" t="inlineStr">
        <is>
          <t>Expenses</t>
        </is>
      </c>
      <c r="D7896" s="3" t="inlineStr">
        <is>
          <t>3050/140</t>
        </is>
      </c>
      <c r="E7896" s="3" t="inlineStr">
        <is>
          <t>Advertising - Media Agenda</t>
        </is>
      </c>
      <c r="F7896" s="3" t="n">
        <v>0</v>
      </c>
      <c r="G7896" s="3" t="n">
        <v>1142.5</v>
      </c>
    </row>
    <row r="7897">
      <c r="A7897" s="3" t="inlineStr">
        <is>
          <t>Opportunity Global Sales (PTY) LTD</t>
        </is>
      </c>
      <c r="B7897" s="4" t="n">
        <v>44620</v>
      </c>
      <c r="C7897" s="3" t="inlineStr">
        <is>
          <t>Expenses</t>
        </is>
      </c>
      <c r="D7897" s="3" t="inlineStr">
        <is>
          <t>3050/250</t>
        </is>
      </c>
      <c r="E7897" s="3" t="inlineStr">
        <is>
          <t>Advertising - General</t>
        </is>
      </c>
      <c r="F7897" s="3" t="n">
        <v>0</v>
      </c>
      <c r="G7897" s="3" t="n">
        <v>17910.63</v>
      </c>
    </row>
    <row r="7898">
      <c r="A7898" s="3" t="inlineStr">
        <is>
          <t>Opportunity Global Sales (PTY) LTD</t>
        </is>
      </c>
      <c r="B7898" s="4" t="n">
        <v>44620</v>
      </c>
      <c r="C7898" s="3" t="inlineStr">
        <is>
          <t>Expenses</t>
        </is>
      </c>
      <c r="D7898" s="3" t="inlineStr">
        <is>
          <t>3050/300</t>
        </is>
      </c>
      <c r="E7898" s="3" t="inlineStr">
        <is>
          <t>Repairs and Maintenance - Endulini Sales Office</t>
        </is>
      </c>
      <c r="F7898" s="3" t="n">
        <v>0</v>
      </c>
      <c r="G7898" s="3" t="n">
        <v>952.05</v>
      </c>
    </row>
    <row r="7899">
      <c r="A7899" s="3" t="inlineStr">
        <is>
          <t>Opportunity Global Sales (PTY) LTD</t>
        </is>
      </c>
      <c r="B7899" s="4" t="n">
        <v>44620</v>
      </c>
      <c r="C7899" s="3" t="inlineStr">
        <is>
          <t>Expenses</t>
        </is>
      </c>
      <c r="D7899" s="3" t="inlineStr">
        <is>
          <t>3050/350</t>
        </is>
      </c>
      <c r="E7899" s="3" t="inlineStr">
        <is>
          <t>Advertising - Private Property</t>
        </is>
      </c>
      <c r="F7899" s="3" t="n">
        <v>1050</v>
      </c>
      <c r="G7899" s="3" t="n">
        <v>1050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Expenses</t>
        </is>
      </c>
      <c r="D7900" s="3" t="inlineStr">
        <is>
          <t>3050/400</t>
        </is>
      </c>
      <c r="E7900" s="3" t="inlineStr">
        <is>
          <t>Advertising - Prop24</t>
        </is>
      </c>
      <c r="F7900" s="3" t="n">
        <v>14539</v>
      </c>
      <c r="G7900" s="3" t="n">
        <v>160258</v>
      </c>
    </row>
    <row r="7901">
      <c r="A7901" s="3" t="inlineStr">
        <is>
          <t>Opportunity Global Sales (PTY) LTD</t>
        </is>
      </c>
      <c r="B7901" s="4" t="n">
        <v>44620</v>
      </c>
      <c r="C7901" s="3" t="inlineStr">
        <is>
          <t>Expenses</t>
        </is>
      </c>
      <c r="D7901" s="3" t="inlineStr">
        <is>
          <t>3050/400</t>
        </is>
      </c>
      <c r="E7901" s="3" t="inlineStr">
        <is>
          <t>Repairs &amp; Maintenance Heron sales office</t>
        </is>
      </c>
      <c r="F7901" s="3" t="n">
        <v>0</v>
      </c>
      <c r="G7901" s="3" t="n">
        <v>1330.45</v>
      </c>
    </row>
    <row r="7902">
      <c r="A7902" s="3" t="inlineStr">
        <is>
          <t>Quinate Consulting (Pty) Ltd</t>
        </is>
      </c>
      <c r="B7902" s="4" t="n">
        <v>44620</v>
      </c>
      <c r="C7902" s="3" t="inlineStr">
        <is>
          <t>Expenses</t>
        </is>
      </c>
      <c r="D7902" s="3" t="inlineStr">
        <is>
          <t>3050/450</t>
        </is>
      </c>
      <c r="E7902" s="3" t="inlineStr">
        <is>
          <t>Advertising - Facebook</t>
        </is>
      </c>
      <c r="F7902" s="3" t="n">
        <v>3207.37</v>
      </c>
      <c r="G7902" s="3" t="n">
        <v>58807.12</v>
      </c>
    </row>
    <row r="7903">
      <c r="A7903" s="3" t="inlineStr">
        <is>
          <t>Quinate Consulting (Pty) Ltd</t>
        </is>
      </c>
      <c r="B7903" s="4" t="n">
        <v>44620</v>
      </c>
      <c r="C7903" s="3" t="inlineStr">
        <is>
          <t>Expenses</t>
        </is>
      </c>
      <c r="D7903" s="3" t="inlineStr">
        <is>
          <t>3050/500</t>
        </is>
      </c>
      <c r="E7903" s="3" t="inlineStr">
        <is>
          <t>Advertising _AND_ Promotions - other South W</t>
        </is>
      </c>
      <c r="F7903" s="3" t="n">
        <v>0</v>
      </c>
      <c r="G7903" s="3" t="n">
        <v>9061.6</v>
      </c>
    </row>
    <row r="7904">
      <c r="A7904" s="3" t="inlineStr">
        <is>
          <t>Quinate Consulting (Pty) Ltd</t>
        </is>
      </c>
      <c r="B7904" s="4" t="n">
        <v>44620</v>
      </c>
      <c r="C7904" s="3" t="inlineStr">
        <is>
          <t>Expenses</t>
        </is>
      </c>
      <c r="D7904" s="3" t="inlineStr">
        <is>
          <t>3050/560</t>
        </is>
      </c>
      <c r="E7904" s="3" t="inlineStr">
        <is>
          <t>Advertising - SwiftShutter</t>
        </is>
      </c>
      <c r="F7904" s="3" t="n">
        <v>0</v>
      </c>
      <c r="G7904" s="3" t="n">
        <v>13184.73</v>
      </c>
    </row>
    <row r="7905">
      <c r="A7905" s="3" t="inlineStr">
        <is>
          <t>Quinate Consulting (Pty) Ltd</t>
        </is>
      </c>
      <c r="B7905" s="4" t="n">
        <v>44620</v>
      </c>
      <c r="C7905" s="3" t="inlineStr">
        <is>
          <t>Expenses</t>
        </is>
      </c>
      <c r="D7905" s="3" t="inlineStr">
        <is>
          <t>3050/600</t>
        </is>
      </c>
      <c r="E7905" s="3" t="inlineStr">
        <is>
          <t>Advertising _AND_ Promotions - Other</t>
        </is>
      </c>
      <c r="F7905" s="3" t="n">
        <v>0</v>
      </c>
      <c r="G7905" s="3" t="n">
        <v>2139.25</v>
      </c>
    </row>
    <row r="7906">
      <c r="A7906" s="3" t="inlineStr">
        <is>
          <t>Quinate Consulting (Pty) Ltd</t>
        </is>
      </c>
      <c r="B7906" s="4" t="n">
        <v>44620</v>
      </c>
      <c r="C7906" s="3" t="inlineStr">
        <is>
          <t>Expenses</t>
        </is>
      </c>
      <c r="D7906" s="3" t="inlineStr">
        <is>
          <t>3050/650</t>
        </is>
      </c>
      <c r="E7906" s="3" t="inlineStr">
        <is>
          <t>Advertising _AND_ Promotions - Google</t>
        </is>
      </c>
      <c r="F7906" s="3" t="n">
        <v>0</v>
      </c>
      <c r="G7906" s="3" t="n">
        <v>478.25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Expenses</t>
        </is>
      </c>
      <c r="D7907" s="3" t="inlineStr">
        <is>
          <t>3051/000</t>
        </is>
      </c>
      <c r="E7907" s="3" t="inlineStr">
        <is>
          <t>Advertising - Facebook</t>
        </is>
      </c>
      <c r="F7907" s="3" t="n">
        <v>10751.53</v>
      </c>
      <c r="G7907" s="3" t="n">
        <v>117045.06</v>
      </c>
    </row>
    <row r="7908">
      <c r="A7908" s="3" t="inlineStr">
        <is>
          <t>Opportunity Global Investment (PTY) LTD</t>
        </is>
      </c>
      <c r="B7908" s="4" t="n">
        <v>44620</v>
      </c>
      <c r="C7908" s="3" t="inlineStr">
        <is>
          <t>Expenses</t>
        </is>
      </c>
      <c r="D7908" s="3" t="inlineStr">
        <is>
          <t>3053/000</t>
        </is>
      </c>
      <c r="E7908" s="3" t="inlineStr">
        <is>
          <t>Advertising - Google Ads</t>
        </is>
      </c>
      <c r="F7908" s="3" t="n">
        <v>0</v>
      </c>
      <c r="G7908" s="3" t="n">
        <v>4593.97</v>
      </c>
    </row>
    <row r="7909">
      <c r="A7909" s="3" t="inlineStr">
        <is>
          <t>Opportunity Global Investment (PTY) LTD</t>
        </is>
      </c>
      <c r="B7909" s="4" t="n">
        <v>44620</v>
      </c>
      <c r="C7909" s="3" t="inlineStr">
        <is>
          <t>Expenses</t>
        </is>
      </c>
      <c r="D7909" s="3" t="inlineStr">
        <is>
          <t>3061/001</t>
        </is>
      </c>
      <c r="E7909" s="3" t="inlineStr">
        <is>
          <t>Admin cost - Payprop</t>
        </is>
      </c>
      <c r="F7909" s="3" t="n">
        <v>0</v>
      </c>
      <c r="G7909" s="3" t="n">
        <v>1565.22</v>
      </c>
    </row>
    <row r="7910">
      <c r="A7910" s="3" t="inlineStr">
        <is>
          <t>Endulini (Pty) Ltd</t>
        </is>
      </c>
      <c r="B7910" s="4" t="n">
        <v>44620</v>
      </c>
      <c r="C7910" s="3" t="inlineStr">
        <is>
          <t>Expenses</t>
        </is>
      </c>
      <c r="D7910" s="3" t="inlineStr">
        <is>
          <t>3200/000</t>
        </is>
      </c>
      <c r="E7910" s="3" t="inlineStr">
        <is>
          <t>Bank Charges</t>
        </is>
      </c>
      <c r="F7910" s="3" t="n">
        <v>401.29</v>
      </c>
      <c r="G7910" s="3" t="n">
        <v>2473.04</v>
      </c>
    </row>
    <row r="7911">
      <c r="A7911" s="3" t="inlineStr">
        <is>
          <t>Noble Shield (Pty) Ltd ta Go Letting</t>
        </is>
      </c>
      <c r="B7911" s="4" t="n">
        <v>44620</v>
      </c>
      <c r="C7911" s="3" t="inlineStr">
        <is>
          <t>Expenses</t>
        </is>
      </c>
      <c r="D7911" s="3" t="inlineStr">
        <is>
          <t>3200/000</t>
        </is>
      </c>
      <c r="E7911" s="3" t="inlineStr">
        <is>
          <t>Bank Charges</t>
        </is>
      </c>
      <c r="F7911" s="3" t="n">
        <v>1176.42</v>
      </c>
      <c r="G7911" s="3" t="n">
        <v>6512</v>
      </c>
    </row>
    <row r="7912">
      <c r="A7912" s="3" t="inlineStr">
        <is>
          <t>Opportunity Global Investment (PTY) LTD</t>
        </is>
      </c>
      <c r="B7912" s="4" t="n">
        <v>44620</v>
      </c>
      <c r="C7912" s="3" t="inlineStr">
        <is>
          <t>Expenses</t>
        </is>
      </c>
      <c r="D7912" s="3" t="inlineStr">
        <is>
          <t>3200/000</t>
        </is>
      </c>
      <c r="E7912" s="3" t="inlineStr">
        <is>
          <t>Bank Charges</t>
        </is>
      </c>
      <c r="F7912" s="3" t="n">
        <v>1403.24</v>
      </c>
      <c r="G7912" s="3" t="n">
        <v>9780.440000000001</v>
      </c>
    </row>
    <row r="7913">
      <c r="A7913" s="3" t="inlineStr">
        <is>
          <t>Opportunity Global Sales (PTY) LTD</t>
        </is>
      </c>
      <c r="B7913" s="4" t="n">
        <v>44620</v>
      </c>
      <c r="C7913" s="3" t="inlineStr">
        <is>
          <t>Expenses</t>
        </is>
      </c>
      <c r="D7913" s="3" t="inlineStr">
        <is>
          <t>3200/000</t>
        </is>
      </c>
      <c r="E7913" s="3" t="inlineStr">
        <is>
          <t>Bank Charges</t>
        </is>
      </c>
      <c r="F7913" s="3" t="n">
        <v>897.6</v>
      </c>
      <c r="G7913" s="3" t="n">
        <v>6660.85</v>
      </c>
    </row>
    <row r="7914">
      <c r="A7914" s="3" t="inlineStr">
        <is>
          <t>Opportunity Management Holdings (PTY) LTD</t>
        </is>
      </c>
      <c r="B7914" s="4" t="n">
        <v>44620</v>
      </c>
      <c r="C7914" s="3" t="inlineStr">
        <is>
          <t>Expenses</t>
        </is>
      </c>
      <c r="D7914" s="3" t="inlineStr">
        <is>
          <t>3200/000</t>
        </is>
      </c>
      <c r="E7914" s="3" t="inlineStr">
        <is>
          <t>Bank Charges</t>
        </is>
      </c>
      <c r="F7914" s="3" t="n">
        <v>1210.69</v>
      </c>
      <c r="G7914" s="3" t="n">
        <v>6137.98</v>
      </c>
    </row>
    <row r="7915">
      <c r="A7915" s="3" t="inlineStr">
        <is>
          <t>Quinate Consulting (Pty) Ltd</t>
        </is>
      </c>
      <c r="B7915" s="4" t="n">
        <v>44620</v>
      </c>
      <c r="C7915" s="3" t="inlineStr">
        <is>
          <t>Expenses</t>
        </is>
      </c>
      <c r="D7915" s="3" t="inlineStr">
        <is>
          <t>3200/000</t>
        </is>
      </c>
      <c r="E7915" s="3" t="inlineStr">
        <is>
          <t>Bank Charges</t>
        </is>
      </c>
      <c r="F7915" s="3" t="n">
        <v>907.97</v>
      </c>
      <c r="G7915" s="3" t="n">
        <v>17036.18</v>
      </c>
    </row>
    <row r="7916">
      <c r="A7916" s="3" t="inlineStr">
        <is>
          <t>Trademark Holdings (Pty) Ltd</t>
        </is>
      </c>
      <c r="B7916" s="4" t="n">
        <v>44620</v>
      </c>
      <c r="C7916" s="3" t="inlineStr">
        <is>
          <t>Expenses</t>
        </is>
      </c>
      <c r="D7916" s="3" t="inlineStr">
        <is>
          <t>3200/000</t>
        </is>
      </c>
      <c r="E7916" s="3" t="inlineStr">
        <is>
          <t>Bank Charges</t>
        </is>
      </c>
      <c r="F7916" s="3" t="n">
        <v>672.67</v>
      </c>
      <c r="G7916" s="3" t="n">
        <v>3858.8</v>
      </c>
    </row>
    <row r="7917">
      <c r="A7917" s="3" t="inlineStr">
        <is>
          <t>Quinate Consulting (Pty) Ltd</t>
        </is>
      </c>
      <c r="B7917" s="4" t="n">
        <v>44620</v>
      </c>
      <c r="C7917" s="3" t="inlineStr">
        <is>
          <t>Expenses</t>
        </is>
      </c>
      <c r="D7917" s="3" t="inlineStr">
        <is>
          <t>3220/000</t>
        </is>
      </c>
      <c r="E7917" s="3" t="inlineStr">
        <is>
          <t>Bank Charges - Bond Fees</t>
        </is>
      </c>
      <c r="F7917" s="3" t="n">
        <v>3278.32</v>
      </c>
      <c r="G7917" s="3" t="n">
        <v>10799.53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Expenses</t>
        </is>
      </c>
      <c r="D7918" s="3" t="inlineStr">
        <is>
          <t>3230/000</t>
        </is>
      </c>
      <c r="E7918" s="3" t="inlineStr">
        <is>
          <t>Cell Phone - NM</t>
        </is>
      </c>
      <c r="F7918" s="3" t="n">
        <v>2348.31</v>
      </c>
      <c r="G7918" s="3" t="n">
        <v>13688.68</v>
      </c>
    </row>
    <row r="7919">
      <c r="A7919" s="3" t="inlineStr">
        <is>
          <t>Noble Shield (Pty) Ltd ta Go Letting</t>
        </is>
      </c>
      <c r="B7919" s="4" t="n">
        <v>44620</v>
      </c>
      <c r="C7919" s="3" t="inlineStr">
        <is>
          <t>Expenses</t>
        </is>
      </c>
      <c r="D7919" s="3" t="inlineStr">
        <is>
          <t>3233/000</t>
        </is>
      </c>
      <c r="E7919" s="3" t="inlineStr">
        <is>
          <t>Cell Data - Other</t>
        </is>
      </c>
      <c r="F7919" s="3" t="n">
        <v>199</v>
      </c>
      <c r="G7919" s="3" t="n">
        <v>1393</v>
      </c>
    </row>
    <row r="7920">
      <c r="A7920" s="3" t="inlineStr">
        <is>
          <t>Noble Shield (Pty) Ltd ta Go Letting</t>
        </is>
      </c>
      <c r="B7920" s="4" t="n">
        <v>44620</v>
      </c>
      <c r="C7920" s="3" t="inlineStr">
        <is>
          <t>Expenses</t>
        </is>
      </c>
      <c r="D7920" s="3" t="inlineStr">
        <is>
          <t>3233/100</t>
        </is>
      </c>
      <c r="E7920" s="3" t="inlineStr">
        <is>
          <t>Cell Data - Sales office Wifi</t>
        </is>
      </c>
      <c r="F7920" s="3" t="n">
        <v>369</v>
      </c>
      <c r="G7920" s="3" t="n">
        <v>1944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Expenses</t>
        </is>
      </c>
      <c r="D7921" s="3" t="inlineStr">
        <is>
          <t>3250/000</t>
        </is>
      </c>
      <c r="E7921" s="3" t="inlineStr">
        <is>
          <t>Cleaning</t>
        </is>
      </c>
      <c r="F7921" s="3" t="n">
        <v>319.6</v>
      </c>
      <c r="G7921" s="3" t="n">
        <v>614.52</v>
      </c>
    </row>
    <row r="7922">
      <c r="A7922" s="3" t="inlineStr">
        <is>
          <t>Opportunity Global Investment (PTY) LTD</t>
        </is>
      </c>
      <c r="B7922" s="4" t="n">
        <v>44620</v>
      </c>
      <c r="C7922" s="3" t="inlineStr">
        <is>
          <t>Expenses</t>
        </is>
      </c>
      <c r="D7922" s="3" t="inlineStr">
        <is>
          <t>3250/000</t>
        </is>
      </c>
      <c r="E7922" s="3" t="inlineStr">
        <is>
          <t>Cleaning</t>
        </is>
      </c>
      <c r="F7922" s="3" t="n">
        <v>2700</v>
      </c>
      <c r="G7922" s="3" t="n">
        <v>32300</v>
      </c>
    </row>
    <row r="7923">
      <c r="A7923" s="3" t="inlineStr">
        <is>
          <t>Quinate Consulting (Pty) Ltd</t>
        </is>
      </c>
      <c r="B7923" s="4" t="n">
        <v>44620</v>
      </c>
      <c r="C7923" s="3" t="inlineStr">
        <is>
          <t>Expenses</t>
        </is>
      </c>
      <c r="D7923" s="3" t="inlineStr">
        <is>
          <t>3250/000</t>
        </is>
      </c>
      <c r="E7923" s="3" t="inlineStr">
        <is>
          <t>Cleaning</t>
        </is>
      </c>
      <c r="F7923" s="3" t="n">
        <v>0</v>
      </c>
      <c r="G7923" s="3" t="n">
        <v>6700.98</v>
      </c>
    </row>
    <row r="7924">
      <c r="A7924" s="3" t="inlineStr">
        <is>
          <t>Trademark Holdings (Pty) Ltd</t>
        </is>
      </c>
      <c r="B7924" s="4" t="n">
        <v>44620</v>
      </c>
      <c r="C7924" s="3" t="inlineStr">
        <is>
          <t>Expenses</t>
        </is>
      </c>
      <c r="D7924" s="3" t="inlineStr">
        <is>
          <t>3250/000</t>
        </is>
      </c>
      <c r="E7924" s="3" t="inlineStr">
        <is>
          <t>Cleaning</t>
        </is>
      </c>
      <c r="F7924" s="3" t="n">
        <v>944</v>
      </c>
      <c r="G7924" s="3" t="n">
        <v>5192</v>
      </c>
    </row>
    <row r="7925">
      <c r="A7925" s="3" t="inlineStr">
        <is>
          <t>Noble Shield (Pty) Ltd ta Go Letting</t>
        </is>
      </c>
      <c r="B7925" s="4" t="n">
        <v>44620</v>
      </c>
      <c r="C7925" s="3" t="inlineStr">
        <is>
          <t>Expenses</t>
        </is>
      </c>
      <c r="D7925" s="3" t="inlineStr">
        <is>
          <t>3300/000</t>
        </is>
      </c>
      <c r="E7925" s="3" t="inlineStr">
        <is>
          <t>Computer Expenses</t>
        </is>
      </c>
      <c r="F7925" s="3" t="n">
        <v>199</v>
      </c>
      <c r="G7925" s="3" t="n">
        <v>3226.5</v>
      </c>
    </row>
    <row r="7926">
      <c r="A7926" s="3" t="inlineStr">
        <is>
          <t>Opportunity Global Investment (PTY) LTD</t>
        </is>
      </c>
      <c r="B7926" s="4" t="n">
        <v>44620</v>
      </c>
      <c r="C7926" s="3" t="inlineStr">
        <is>
          <t>Expenses</t>
        </is>
      </c>
      <c r="D7926" s="3" t="inlineStr">
        <is>
          <t>3300/000</t>
        </is>
      </c>
      <c r="E7926" s="3" t="inlineStr">
        <is>
          <t>Computer Expenses</t>
        </is>
      </c>
      <c r="F7926" s="3" t="n">
        <v>250</v>
      </c>
      <c r="G7926" s="3" t="n">
        <v>250</v>
      </c>
    </row>
    <row r="7927">
      <c r="A7927" s="3" t="inlineStr">
        <is>
          <t>Opportunity Global Sales (PTY) LTD</t>
        </is>
      </c>
      <c r="B7927" s="4" t="n">
        <v>44620</v>
      </c>
      <c r="C7927" s="3" t="inlineStr">
        <is>
          <t>Expenses</t>
        </is>
      </c>
      <c r="D7927" s="3" t="inlineStr">
        <is>
          <t>3300/000</t>
        </is>
      </c>
      <c r="E7927" s="3" t="inlineStr">
        <is>
          <t>Computer Expenses</t>
        </is>
      </c>
      <c r="F7927" s="3" t="n">
        <v>0</v>
      </c>
      <c r="G7927" s="3" t="n">
        <v>757.83</v>
      </c>
    </row>
    <row r="7928">
      <c r="A7928" s="3" t="inlineStr">
        <is>
          <t>Opportunity Management Holdings (PTY) LTD</t>
        </is>
      </c>
      <c r="B7928" s="4" t="n">
        <v>44620</v>
      </c>
      <c r="C7928" s="3" t="inlineStr">
        <is>
          <t>Expenses</t>
        </is>
      </c>
      <c r="D7928" s="3" t="inlineStr">
        <is>
          <t>3300/000</t>
        </is>
      </c>
      <c r="E7928" s="3" t="inlineStr">
        <is>
          <t>Computer Expenses</t>
        </is>
      </c>
      <c r="F7928" s="3" t="n">
        <v>823.5599999999999</v>
      </c>
      <c r="G7928" s="3" t="n">
        <v>823.5599999999999</v>
      </c>
    </row>
    <row r="7929">
      <c r="A7929" s="3" t="inlineStr">
        <is>
          <t>Quinate Consulting (Pty) Ltd</t>
        </is>
      </c>
      <c r="B7929" s="4" t="n">
        <v>44620</v>
      </c>
      <c r="C7929" s="3" t="inlineStr">
        <is>
          <t>Expenses</t>
        </is>
      </c>
      <c r="D7929" s="3" t="inlineStr">
        <is>
          <t>3300/000</t>
        </is>
      </c>
      <c r="E7929" s="3" t="inlineStr">
        <is>
          <t>Computer Expenses</t>
        </is>
      </c>
      <c r="F7929" s="3" t="n">
        <v>11395</v>
      </c>
      <c r="G7929" s="3" t="n">
        <v>54721.57</v>
      </c>
    </row>
    <row r="7930">
      <c r="A7930" s="3" t="inlineStr">
        <is>
          <t>Trademark Holdings (Pty) Ltd</t>
        </is>
      </c>
      <c r="B7930" s="4" t="n">
        <v>44620</v>
      </c>
      <c r="C7930" s="3" t="inlineStr">
        <is>
          <t>Expenses</t>
        </is>
      </c>
      <c r="D7930" s="3" t="inlineStr">
        <is>
          <t>3300/000</t>
        </is>
      </c>
      <c r="E7930" s="3" t="inlineStr">
        <is>
          <t>Computer Expenses</t>
        </is>
      </c>
      <c r="F7930" s="3" t="n">
        <v>0</v>
      </c>
      <c r="G7930" s="3" t="n">
        <v>7714.4</v>
      </c>
    </row>
    <row r="7931">
      <c r="A7931" s="3" t="inlineStr">
        <is>
          <t>Noble Shield (Pty) Ltd ta Go Letting</t>
        </is>
      </c>
      <c r="B7931" s="4" t="n">
        <v>44620</v>
      </c>
      <c r="C7931" s="3" t="inlineStr">
        <is>
          <t>Expenses</t>
        </is>
      </c>
      <c r="D7931" s="3" t="inlineStr">
        <is>
          <t>3300/120</t>
        </is>
      </c>
      <c r="E7931" s="3" t="inlineStr">
        <is>
          <t>Computer IT - Software Propworx</t>
        </is>
      </c>
      <c r="F7931" s="3" t="n">
        <v>1926.25</v>
      </c>
      <c r="G7931" s="3" t="n">
        <v>9631.25</v>
      </c>
    </row>
    <row r="7932">
      <c r="A7932" s="3" t="inlineStr">
        <is>
          <t>Trademark Holdings (Pty) Ltd</t>
        </is>
      </c>
      <c r="B7932" s="4" t="n">
        <v>44620</v>
      </c>
      <c r="C7932" s="3" t="inlineStr">
        <is>
          <t>Expenses</t>
        </is>
      </c>
      <c r="D7932" s="3" t="inlineStr">
        <is>
          <t>3300/125</t>
        </is>
      </c>
      <c r="E7932" s="3" t="inlineStr">
        <is>
          <t>Computer IT - CT</t>
        </is>
      </c>
      <c r="F7932" s="3" t="n">
        <v>0</v>
      </c>
      <c r="G7932" s="3" t="n">
        <v>106.38</v>
      </c>
    </row>
    <row r="7933">
      <c r="A7933" s="3" t="inlineStr">
        <is>
          <t>Trademark Holdings (Pty) Ltd</t>
        </is>
      </c>
      <c r="B7933" s="4" t="n">
        <v>44620</v>
      </c>
      <c r="C7933" s="3" t="inlineStr">
        <is>
          <t>Expenses</t>
        </is>
      </c>
      <c r="D7933" s="3" t="inlineStr">
        <is>
          <t>3300/130</t>
        </is>
      </c>
      <c r="E7933" s="3" t="inlineStr">
        <is>
          <t>Computer IT - Internet/Hosting Fees</t>
        </is>
      </c>
      <c r="F7933" s="3" t="n">
        <v>11928.95</v>
      </c>
      <c r="G7933" s="3" t="n">
        <v>30070.2</v>
      </c>
    </row>
    <row r="7934">
      <c r="A7934" s="3" t="inlineStr">
        <is>
          <t>Trademark Holdings (Pty) Ltd</t>
        </is>
      </c>
      <c r="B7934" s="4" t="n">
        <v>44620</v>
      </c>
      <c r="C7934" s="3" t="inlineStr">
        <is>
          <t>Expenses</t>
        </is>
      </c>
      <c r="D7934" s="3" t="inlineStr">
        <is>
          <t>3300/145</t>
        </is>
      </c>
      <c r="E7934" s="3" t="inlineStr">
        <is>
          <t>Computer IT - Cloud Solve</t>
        </is>
      </c>
      <c r="F7934" s="3" t="n">
        <v>3990</v>
      </c>
      <c r="G7934" s="3" t="n">
        <v>22380</v>
      </c>
    </row>
    <row r="7935">
      <c r="A7935" s="3" t="inlineStr">
        <is>
          <t>Noble Shield (Pty) Ltd ta Go Letting</t>
        </is>
      </c>
      <c r="B7935" s="4" t="n">
        <v>44620</v>
      </c>
      <c r="C7935" s="3" t="inlineStr">
        <is>
          <t>Expenses</t>
        </is>
      </c>
      <c r="D7935" s="3" t="inlineStr">
        <is>
          <t>3300/170</t>
        </is>
      </c>
      <c r="E7935" s="3" t="inlineStr">
        <is>
          <t>Computer IT - VDB office Fibre</t>
        </is>
      </c>
      <c r="F7935" s="3" t="n">
        <v>790</v>
      </c>
      <c r="G7935" s="3" t="n">
        <v>5530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Expenses</t>
        </is>
      </c>
      <c r="D7936" s="3" t="inlineStr">
        <is>
          <t>3301/000</t>
        </is>
      </c>
      <c r="E7936" s="3" t="inlineStr">
        <is>
          <t>Computer Expense - Xero setup</t>
        </is>
      </c>
      <c r="F7936" s="3" t="n">
        <v>0</v>
      </c>
      <c r="G7936" s="3" t="n">
        <v>3000</v>
      </c>
    </row>
    <row r="7937">
      <c r="A7937" s="3" t="inlineStr">
        <is>
          <t>Noble Shield (Pty) Ltd ta Go Letting</t>
        </is>
      </c>
      <c r="B7937" s="4" t="n">
        <v>44620</v>
      </c>
      <c r="C7937" s="3" t="inlineStr">
        <is>
          <t>Expenses</t>
        </is>
      </c>
      <c r="D7937" s="3" t="inlineStr">
        <is>
          <t>3301/000</t>
        </is>
      </c>
      <c r="E7937" s="3" t="inlineStr">
        <is>
          <t>Computer Expenses - Xero Setup</t>
        </is>
      </c>
      <c r="F7937" s="3" t="n">
        <v>0</v>
      </c>
      <c r="G7937" s="3" t="n">
        <v>3000</v>
      </c>
    </row>
    <row r="7938">
      <c r="A7938" s="3" t="inlineStr">
        <is>
          <t>Trademark Holdings (Pty) Ltd</t>
        </is>
      </c>
      <c r="B7938" s="4" t="n">
        <v>44620</v>
      </c>
      <c r="C7938" s="3" t="inlineStr">
        <is>
          <t>Expenses</t>
        </is>
      </c>
      <c r="D7938" s="3" t="inlineStr">
        <is>
          <t>3301/000</t>
        </is>
      </c>
      <c r="E7938" s="3" t="inlineStr">
        <is>
          <t>Computer Expenses - Xero Setup</t>
        </is>
      </c>
      <c r="F7938" s="3" t="n">
        <v>0</v>
      </c>
      <c r="G7938" s="3" t="n">
        <v>3000</v>
      </c>
    </row>
    <row r="7939">
      <c r="A7939" s="3" t="inlineStr">
        <is>
          <t>Opportunity Global Investment (PTY) LTD</t>
        </is>
      </c>
      <c r="B7939" s="4" t="n">
        <v>44620</v>
      </c>
      <c r="C7939" s="3" t="inlineStr">
        <is>
          <t>Expenses</t>
        </is>
      </c>
      <c r="D7939" s="3" t="inlineStr">
        <is>
          <t>3301/000</t>
        </is>
      </c>
      <c r="E7939" s="3" t="inlineStr">
        <is>
          <t>Computer Expenses - Xero setup</t>
        </is>
      </c>
      <c r="F7939" s="3" t="n">
        <v>0</v>
      </c>
      <c r="G7939" s="3" t="n">
        <v>3000</v>
      </c>
    </row>
    <row r="7940">
      <c r="A7940" s="3" t="inlineStr">
        <is>
          <t>Opportunity Global Investment (PTY) LTD</t>
        </is>
      </c>
      <c r="B7940" s="4" t="n">
        <v>44620</v>
      </c>
      <c r="C7940" s="3" t="inlineStr">
        <is>
          <t>Expenses</t>
        </is>
      </c>
      <c r="D7940" s="3" t="inlineStr">
        <is>
          <t>3310/200</t>
        </is>
      </c>
      <c r="E7940" s="3" t="inlineStr">
        <is>
          <t>Commission Paid - Other</t>
        </is>
      </c>
      <c r="F7940" s="3" t="n">
        <v>0</v>
      </c>
      <c r="G7940" s="3" t="n">
        <v>40988.41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Expenses</t>
        </is>
      </c>
      <c r="D7941" s="3" t="inlineStr">
        <is>
          <t>3320/000</t>
        </is>
      </c>
      <c r="E7941" s="3" t="inlineStr">
        <is>
          <t>Commission Paid</t>
        </is>
      </c>
      <c r="F7941" s="3" t="n">
        <v>0</v>
      </c>
      <c r="G7941" s="3" t="n">
        <v>3558.8</v>
      </c>
    </row>
    <row r="7942">
      <c r="A7942" s="3" t="inlineStr">
        <is>
          <t>Opportunity Global Investment (PTY) LTD</t>
        </is>
      </c>
      <c r="B7942" s="4" t="n">
        <v>44620</v>
      </c>
      <c r="C7942" s="3" t="inlineStr">
        <is>
          <t>Expenses</t>
        </is>
      </c>
      <c r="D7942" s="3" t="inlineStr">
        <is>
          <t>3350/000</t>
        </is>
      </c>
      <c r="E7942" s="3" t="inlineStr">
        <is>
          <t>Consulting Fees</t>
        </is>
      </c>
      <c r="F7942" s="3" t="n">
        <v>0</v>
      </c>
      <c r="G7942" s="3" t="n">
        <v>60470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Expenses</t>
        </is>
      </c>
      <c r="D7943" s="3" t="inlineStr">
        <is>
          <t>3350/100</t>
        </is>
      </c>
      <c r="E7943" s="3" t="inlineStr">
        <is>
          <t>Consulting Fees</t>
        </is>
      </c>
      <c r="F7943" s="3" t="n">
        <v>5543</v>
      </c>
      <c r="G7943" s="3" t="n">
        <v>-20207</v>
      </c>
    </row>
    <row r="7944">
      <c r="A7944" s="3" t="inlineStr">
        <is>
          <t>Endulini (Pty) Ltd</t>
        </is>
      </c>
      <c r="B7944" s="4" t="n">
        <v>44620</v>
      </c>
      <c r="C7944" s="3" t="inlineStr">
        <is>
          <t>Expenses</t>
        </is>
      </c>
      <c r="D7944" s="3" t="inlineStr">
        <is>
          <t>3350/100</t>
        </is>
      </c>
      <c r="E7944" s="3" t="inlineStr">
        <is>
          <t>Consulting Fees - Admin and Finance</t>
        </is>
      </c>
      <c r="F7944" s="3" t="n">
        <v>71410</v>
      </c>
      <c r="G7944" s="3" t="n">
        <v>433308.75</v>
      </c>
    </row>
    <row r="7945">
      <c r="A7945" s="3" t="inlineStr">
        <is>
          <t>Opportunity Global Investment (PTY) LTD</t>
        </is>
      </c>
      <c r="B7945" s="4" t="n">
        <v>44620</v>
      </c>
      <c r="C7945" s="3" t="inlineStr">
        <is>
          <t>Expenses</t>
        </is>
      </c>
      <c r="D7945" s="3" t="inlineStr">
        <is>
          <t>3350/100</t>
        </is>
      </c>
      <c r="E7945" s="3" t="inlineStr">
        <is>
          <t>Consulting Fees - Admin and Finance</t>
        </is>
      </c>
      <c r="F7945" s="3" t="n">
        <v>4775</v>
      </c>
      <c r="G7945" s="3" t="n">
        <v>25150</v>
      </c>
    </row>
    <row r="7946">
      <c r="A7946" s="3" t="inlineStr">
        <is>
          <t>Opportunity Global Sales (PTY) LTD</t>
        </is>
      </c>
      <c r="B7946" s="4" t="n">
        <v>44620</v>
      </c>
      <c r="C7946" s="3" t="inlineStr">
        <is>
          <t>Expenses</t>
        </is>
      </c>
      <c r="D7946" s="3" t="inlineStr">
        <is>
          <t>3350/100</t>
        </is>
      </c>
      <c r="E7946" s="3" t="inlineStr">
        <is>
          <t>Consulting Fees - Admin and Finance</t>
        </is>
      </c>
      <c r="F7946" s="3" t="n">
        <v>5860</v>
      </c>
      <c r="G7946" s="3" t="n">
        <v>34910</v>
      </c>
    </row>
    <row r="7947">
      <c r="A7947" s="3" t="inlineStr">
        <is>
          <t>Quinate Consulting (Pty) Ltd</t>
        </is>
      </c>
      <c r="B7947" s="4" t="n">
        <v>44620</v>
      </c>
      <c r="C7947" s="3" t="inlineStr">
        <is>
          <t>Expenses</t>
        </is>
      </c>
      <c r="D7947" s="3" t="inlineStr">
        <is>
          <t>3350/300</t>
        </is>
      </c>
      <c r="E7947" s="3" t="inlineStr">
        <is>
          <t>Consulting Fees - Admin and Finance</t>
        </is>
      </c>
      <c r="F7947" s="3" t="n">
        <v>2000</v>
      </c>
      <c r="G7947" s="3" t="n">
        <v>34000</v>
      </c>
    </row>
    <row r="7948">
      <c r="A7948" s="3" t="inlineStr">
        <is>
          <t>Opportunity Global Investment (PTY) LTD</t>
        </is>
      </c>
      <c r="B7948" s="4" t="n">
        <v>44620</v>
      </c>
      <c r="C7948" s="3" t="inlineStr">
        <is>
          <t>Expenses</t>
        </is>
      </c>
      <c r="D7948" s="3" t="inlineStr">
        <is>
          <t>3351/000</t>
        </is>
      </c>
      <c r="E7948" s="3" t="inlineStr">
        <is>
          <t>Consulting Fees - HR Joblaw</t>
        </is>
      </c>
      <c r="F7948" s="3" t="n">
        <v>2030</v>
      </c>
      <c r="G7948" s="3" t="n">
        <v>17472.9</v>
      </c>
    </row>
    <row r="7949">
      <c r="A7949" s="3" t="inlineStr">
        <is>
          <t>Quinate Consulting (Pty) Ltd</t>
        </is>
      </c>
      <c r="B7949" s="4" t="n">
        <v>44620</v>
      </c>
      <c r="C7949" s="3" t="inlineStr">
        <is>
          <t>Expenses</t>
        </is>
      </c>
      <c r="D7949" s="3" t="inlineStr">
        <is>
          <t>3351/000</t>
        </is>
      </c>
      <c r="E7949" s="3" t="inlineStr">
        <is>
          <t>Consulting fees - Trustees</t>
        </is>
      </c>
      <c r="F7949" s="3" t="n">
        <v>12000</v>
      </c>
      <c r="G7949" s="3" t="n">
        <v>90678.48</v>
      </c>
    </row>
    <row r="7950">
      <c r="A7950" s="3" t="inlineStr">
        <is>
          <t>Opportunity Global Investment (PTY) LTD</t>
        </is>
      </c>
      <c r="B7950" s="4" t="n">
        <v>44620</v>
      </c>
      <c r="C7950" s="3" t="inlineStr">
        <is>
          <t>Expenses</t>
        </is>
      </c>
      <c r="D7950" s="3" t="inlineStr">
        <is>
          <t>3352/000</t>
        </is>
      </c>
      <c r="E7950" s="3" t="inlineStr">
        <is>
          <t>Consulting Fees - Kert Scalzini</t>
        </is>
      </c>
      <c r="F7950" s="3" t="n">
        <v>10000</v>
      </c>
      <c r="G7950" s="3" t="n">
        <v>100000</v>
      </c>
    </row>
    <row r="7951">
      <c r="A7951" s="3" t="inlineStr">
        <is>
          <t>Opportunity Global Investment (PTY) LTD</t>
        </is>
      </c>
      <c r="B7951" s="4" t="n">
        <v>44620</v>
      </c>
      <c r="C7951" s="3" t="inlineStr">
        <is>
          <t>Expenses</t>
        </is>
      </c>
      <c r="D7951" s="3" t="inlineStr">
        <is>
          <t>3353/000</t>
        </is>
      </c>
      <c r="E7951" s="3" t="inlineStr">
        <is>
          <t>Consulting Fees - Yolanda Steyn</t>
        </is>
      </c>
      <c r="F7951" s="3" t="n">
        <v>0</v>
      </c>
      <c r="G7951" s="3" t="n">
        <v>9600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Expenses</t>
        </is>
      </c>
      <c r="D7952" s="3" t="inlineStr">
        <is>
          <t>3450/001</t>
        </is>
      </c>
      <c r="E7952" s="3" t="inlineStr">
        <is>
          <t>Depreciation - Computer Equipment</t>
        </is>
      </c>
      <c r="F7952" s="3" t="n">
        <v>7913.53</v>
      </c>
      <c r="G7952" s="3" t="n">
        <v>30740.02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Expenses</t>
        </is>
      </c>
      <c r="D7953" s="3" t="inlineStr">
        <is>
          <t>3450/002</t>
        </is>
      </c>
      <c r="E7953" s="3" t="inlineStr">
        <is>
          <t>Depreciation - Site Containers</t>
        </is>
      </c>
      <c r="F7953" s="3" t="n">
        <v>956.52</v>
      </c>
      <c r="G7953" s="3" t="n">
        <v>3826.08</v>
      </c>
    </row>
    <row r="7954">
      <c r="A7954" s="3" t="inlineStr">
        <is>
          <t>Quinate Consulting (Pty) Ltd</t>
        </is>
      </c>
      <c r="B7954" s="4" t="n">
        <v>44620</v>
      </c>
      <c r="C7954" s="3" t="inlineStr">
        <is>
          <t>Expenses</t>
        </is>
      </c>
      <c r="D7954" s="3" t="inlineStr">
        <is>
          <t>3600/000</t>
        </is>
      </c>
      <c r="E7954" s="3" t="inlineStr">
        <is>
          <t>Donations</t>
        </is>
      </c>
      <c r="F7954" s="3" t="n">
        <v>535</v>
      </c>
      <c r="G7954" s="3" t="n">
        <v>5070</v>
      </c>
    </row>
    <row r="7955">
      <c r="A7955" s="3" t="inlineStr">
        <is>
          <t>Endulini (Pty) Ltd</t>
        </is>
      </c>
      <c r="B7955" s="4" t="n">
        <v>44620</v>
      </c>
      <c r="C7955" s="3" t="inlineStr">
        <is>
          <t>Expenses</t>
        </is>
      </c>
      <c r="D7955" s="3" t="inlineStr">
        <is>
          <t>3630/000</t>
        </is>
      </c>
      <c r="E7955" s="3" t="inlineStr">
        <is>
          <t>Electricity</t>
        </is>
      </c>
      <c r="F7955" s="3" t="n">
        <v>4289.18</v>
      </c>
      <c r="G7955" s="3" t="n">
        <v>4289.18</v>
      </c>
    </row>
    <row r="7956">
      <c r="A7956" s="3" t="inlineStr">
        <is>
          <t>Noble Shield (Pty) Ltd ta Go Letting</t>
        </is>
      </c>
      <c r="B7956" s="4" t="n">
        <v>44620</v>
      </c>
      <c r="C7956" s="3" t="inlineStr">
        <is>
          <t>Expenses</t>
        </is>
      </c>
      <c r="D7956" s="3" t="inlineStr">
        <is>
          <t>3650/000</t>
        </is>
      </c>
      <c r="E7956" s="3" t="inlineStr">
        <is>
          <t>Electricity _AND_ Water</t>
        </is>
      </c>
      <c r="F7956" s="3" t="n">
        <v>1000</v>
      </c>
      <c r="G7956" s="3" t="n">
        <v>3500</v>
      </c>
    </row>
    <row r="7957">
      <c r="A7957" s="3" t="inlineStr">
        <is>
          <t>Opportunity Global Investment (PTY) LTD</t>
        </is>
      </c>
      <c r="B7957" s="4" t="n">
        <v>44620</v>
      </c>
      <c r="C7957" s="3" t="inlineStr">
        <is>
          <t>Expenses</t>
        </is>
      </c>
      <c r="D7957" s="3" t="inlineStr">
        <is>
          <t>3650/000</t>
        </is>
      </c>
      <c r="E7957" s="3" t="inlineStr">
        <is>
          <t>Electricity _AND_ Water</t>
        </is>
      </c>
      <c r="F7957" s="3" t="n">
        <v>2950</v>
      </c>
      <c r="G7957" s="3" t="n">
        <v>35650</v>
      </c>
    </row>
    <row r="7958">
      <c r="A7958" s="3" t="inlineStr">
        <is>
          <t>Quinate Consulting (Pty) Ltd</t>
        </is>
      </c>
      <c r="B7958" s="4" t="n">
        <v>44620</v>
      </c>
      <c r="C7958" s="3" t="inlineStr">
        <is>
          <t>Expenses</t>
        </is>
      </c>
      <c r="D7958" s="3" t="inlineStr">
        <is>
          <t>3650/000</t>
        </is>
      </c>
      <c r="E7958" s="3" t="inlineStr">
        <is>
          <t>Electricity _AND_ Water - CT Office</t>
        </is>
      </c>
      <c r="F7958" s="3" t="n">
        <v>0</v>
      </c>
      <c r="G7958" s="3" t="n">
        <v>55503.05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Expenses</t>
        </is>
      </c>
      <c r="D7959" s="3" t="inlineStr">
        <is>
          <t>3650/000</t>
        </is>
      </c>
      <c r="E7959" s="3" t="inlineStr">
        <is>
          <t>Water</t>
        </is>
      </c>
      <c r="F7959" s="3" t="n">
        <v>3998.41</v>
      </c>
      <c r="G7959" s="3" t="n">
        <v>49211.85</v>
      </c>
    </row>
    <row r="7960">
      <c r="A7960" s="3" t="inlineStr">
        <is>
          <t>Quinate Consulting (Pty) Ltd</t>
        </is>
      </c>
      <c r="B7960" s="4" t="n">
        <v>44620</v>
      </c>
      <c r="C7960" s="3" t="inlineStr">
        <is>
          <t>Expenses</t>
        </is>
      </c>
      <c r="D7960" s="3" t="inlineStr">
        <is>
          <t>3651/000</t>
        </is>
      </c>
      <c r="E7960" s="3" t="inlineStr">
        <is>
          <t>Electricity _AND_ Water - Southwark</t>
        </is>
      </c>
      <c r="F7960" s="3" t="n">
        <v>17667.28</v>
      </c>
      <c r="G7960" s="3" t="n">
        <v>259972.92</v>
      </c>
    </row>
    <row r="7961">
      <c r="A7961" s="3" t="inlineStr">
        <is>
          <t>Quinate Consulting (Pty) Ltd</t>
        </is>
      </c>
      <c r="B7961" s="4" t="n">
        <v>44620</v>
      </c>
      <c r="C7961" s="3" t="inlineStr">
        <is>
          <t>Expenses</t>
        </is>
      </c>
      <c r="D7961" s="3" t="inlineStr">
        <is>
          <t>3652/000</t>
        </is>
      </c>
      <c r="E7961" s="3" t="inlineStr">
        <is>
          <t>Electricity _AND_ Water - Soho</t>
        </is>
      </c>
      <c r="F7961" s="3" t="n">
        <v>18304.44</v>
      </c>
      <c r="G7961" s="3" t="n">
        <v>240893.02</v>
      </c>
    </row>
    <row r="7962">
      <c r="A7962" s="3" t="inlineStr">
        <is>
          <t>Noble Shield (Pty) Ltd ta Go Letting</t>
        </is>
      </c>
      <c r="B7962" s="4" t="n">
        <v>44620</v>
      </c>
      <c r="C7962" s="3" t="inlineStr">
        <is>
          <t>Expenses</t>
        </is>
      </c>
      <c r="D7962" s="3" t="inlineStr">
        <is>
          <t>3700/000</t>
        </is>
      </c>
      <c r="E7962" s="3" t="inlineStr">
        <is>
          <t>Entertainment Expenses</t>
        </is>
      </c>
      <c r="F7962" s="3" t="n">
        <v>0</v>
      </c>
      <c r="G7962" s="3" t="n">
        <v>1200</v>
      </c>
    </row>
    <row r="7963">
      <c r="A7963" s="3" t="inlineStr">
        <is>
          <t>Opportunity Global Investment (PTY) LTD</t>
        </is>
      </c>
      <c r="B7963" s="4" t="n">
        <v>44620</v>
      </c>
      <c r="C7963" s="3" t="inlineStr">
        <is>
          <t>Expenses</t>
        </is>
      </c>
      <c r="D7963" s="3" t="inlineStr">
        <is>
          <t>3700/000</t>
        </is>
      </c>
      <c r="E7963" s="3" t="inlineStr">
        <is>
          <t>Entertainment Expenses</t>
        </is>
      </c>
      <c r="F7963" s="3" t="n">
        <v>1325.5</v>
      </c>
      <c r="G7963" s="3" t="n">
        <v>17891.59</v>
      </c>
    </row>
    <row r="7964">
      <c r="A7964" s="3" t="inlineStr">
        <is>
          <t>Opportunity Global Sales (PTY) LTD</t>
        </is>
      </c>
      <c r="B7964" s="4" t="n">
        <v>44620</v>
      </c>
      <c r="C7964" s="3" t="inlineStr">
        <is>
          <t>Expenses</t>
        </is>
      </c>
      <c r="D7964" s="3" t="inlineStr">
        <is>
          <t>3700/000</t>
        </is>
      </c>
      <c r="E7964" s="3" t="inlineStr">
        <is>
          <t>Entertainment Expenses</t>
        </is>
      </c>
      <c r="F7964" s="3" t="n">
        <v>210</v>
      </c>
      <c r="G7964" s="3" t="n">
        <v>1206</v>
      </c>
    </row>
    <row r="7965">
      <c r="A7965" s="3" t="inlineStr">
        <is>
          <t>Quinate Consulting (Pty) Ltd</t>
        </is>
      </c>
      <c r="B7965" s="4" t="n">
        <v>44620</v>
      </c>
      <c r="C7965" s="3" t="inlineStr">
        <is>
          <t>Expenses</t>
        </is>
      </c>
      <c r="D7965" s="3" t="inlineStr">
        <is>
          <t>3700/000</t>
        </is>
      </c>
      <c r="E7965" s="3" t="inlineStr">
        <is>
          <t>Entertainment Expenses</t>
        </is>
      </c>
      <c r="F7965" s="3" t="n">
        <v>0</v>
      </c>
      <c r="G7965" s="3" t="n">
        <v>20228.12</v>
      </c>
    </row>
    <row r="7966">
      <c r="A7966" s="3" t="inlineStr">
        <is>
          <t>Trademark Holdings (Pty) Ltd</t>
        </is>
      </c>
      <c r="B7966" s="4" t="n">
        <v>44620</v>
      </c>
      <c r="C7966" s="3" t="inlineStr">
        <is>
          <t>Expenses</t>
        </is>
      </c>
      <c r="D7966" s="3" t="inlineStr">
        <is>
          <t>3700/000</t>
        </is>
      </c>
      <c r="E7966" s="3" t="inlineStr">
        <is>
          <t>Entertainment Expenses</t>
        </is>
      </c>
      <c r="F7966" s="3" t="n">
        <v>4500</v>
      </c>
      <c r="G7966" s="3" t="n">
        <v>4500</v>
      </c>
    </row>
    <row r="7967">
      <c r="A7967" s="3" t="inlineStr">
        <is>
          <t>Quinate Consulting (Pty) Ltd</t>
        </is>
      </c>
      <c r="B7967" s="4" t="n">
        <v>44620</v>
      </c>
      <c r="C7967" s="3" t="inlineStr">
        <is>
          <t>Expenses</t>
        </is>
      </c>
      <c r="D7967" s="3" t="inlineStr">
        <is>
          <t>3750/000</t>
        </is>
      </c>
      <c r="E7967" s="3" t="inlineStr">
        <is>
          <t>Finance Charges</t>
        </is>
      </c>
      <c r="F7967" s="3" t="n">
        <v>0</v>
      </c>
      <c r="G7967" s="3" t="n">
        <v>149</v>
      </c>
    </row>
    <row r="7968">
      <c r="A7968" s="3" t="inlineStr">
        <is>
          <t>Opportunity Management Holdings (PTY) LTD</t>
        </is>
      </c>
      <c r="B7968" s="4" t="n">
        <v>44620</v>
      </c>
      <c r="C7968" s="3" t="inlineStr">
        <is>
          <t>Expenses</t>
        </is>
      </c>
      <c r="D7968" s="3" t="inlineStr">
        <is>
          <t>3850/000</t>
        </is>
      </c>
      <c r="E7968" s="3" t="inlineStr">
        <is>
          <t>Insurance - Momentum</t>
        </is>
      </c>
      <c r="F7968" s="3" t="n">
        <v>1469.51</v>
      </c>
      <c r="G7968" s="3" t="n">
        <v>2939.02</v>
      </c>
    </row>
    <row r="7969">
      <c r="A7969" s="3" t="inlineStr">
        <is>
          <t>Noble Shield (Pty) Ltd ta Go Letting</t>
        </is>
      </c>
      <c r="B7969" s="4" t="n">
        <v>44620</v>
      </c>
      <c r="C7969" s="3" t="inlineStr">
        <is>
          <t>Expenses</t>
        </is>
      </c>
      <c r="D7969" s="3" t="inlineStr">
        <is>
          <t>3850/100</t>
        </is>
      </c>
      <c r="E7969" s="3" t="inlineStr">
        <is>
          <t>Insurance - Santam</t>
        </is>
      </c>
      <c r="F7969" s="3" t="n">
        <v>2801.78</v>
      </c>
      <c r="G7969" s="3" t="n">
        <v>16298.42</v>
      </c>
    </row>
    <row r="7970">
      <c r="A7970" s="3" t="inlineStr">
        <is>
          <t>Noble Shield (Pty) Ltd ta Go Letting</t>
        </is>
      </c>
      <c r="B7970" s="4" t="n">
        <v>44620</v>
      </c>
      <c r="C7970" s="3" t="inlineStr">
        <is>
          <t>Expenses</t>
        </is>
      </c>
      <c r="D7970" s="3" t="inlineStr">
        <is>
          <t>3850/200</t>
        </is>
      </c>
      <c r="E7970" s="3" t="inlineStr">
        <is>
          <t>Insurance - A_AND_G</t>
        </is>
      </c>
      <c r="F7970" s="3" t="n">
        <v>1376.46</v>
      </c>
      <c r="G7970" s="3" t="n">
        <v>9787.26</v>
      </c>
    </row>
    <row r="7971">
      <c r="A7971" s="3" t="inlineStr">
        <is>
          <t>Quinate Consulting (Pty) Ltd</t>
        </is>
      </c>
      <c r="B7971" s="4" t="n">
        <v>44620</v>
      </c>
      <c r="C7971" s="3" t="inlineStr">
        <is>
          <t>Expenses</t>
        </is>
      </c>
      <c r="D7971" s="3" t="inlineStr">
        <is>
          <t>3851/000</t>
        </is>
      </c>
      <c r="E7971" s="3" t="inlineStr">
        <is>
          <t>Insurance - Momentum</t>
        </is>
      </c>
      <c r="F7971" s="3" t="n">
        <v>6825.93</v>
      </c>
      <c r="G7971" s="3" t="n">
        <v>68239.71000000001</v>
      </c>
    </row>
    <row r="7972">
      <c r="A7972" s="3" t="inlineStr">
        <is>
          <t>Quinate Consulting (Pty) Ltd</t>
        </is>
      </c>
      <c r="B7972" s="4" t="n">
        <v>44620</v>
      </c>
      <c r="C7972" s="3" t="inlineStr">
        <is>
          <t>Expenses</t>
        </is>
      </c>
      <c r="D7972" s="3" t="inlineStr">
        <is>
          <t>3852/000</t>
        </is>
      </c>
      <c r="E7972" s="3" t="inlineStr">
        <is>
          <t>Insurance - Old Mutual</t>
        </is>
      </c>
      <c r="F7972" s="3" t="n">
        <v>0</v>
      </c>
      <c r="G7972" s="3" t="n">
        <v>18269.59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Expenses</t>
        </is>
      </c>
      <c r="D7973" s="3" t="inlineStr">
        <is>
          <t>3900/000</t>
        </is>
      </c>
      <c r="E7973" s="3" t="inlineStr">
        <is>
          <t>Interest Paid</t>
        </is>
      </c>
      <c r="F7973" s="3" t="n">
        <v>0</v>
      </c>
      <c r="G7973" s="3" t="n">
        <v>36.99</v>
      </c>
    </row>
    <row r="7974">
      <c r="A7974" s="3" t="inlineStr">
        <is>
          <t>Quinate Consulting (Pty) Ltd</t>
        </is>
      </c>
      <c r="B7974" s="4" t="n">
        <v>44620</v>
      </c>
      <c r="C7974" s="3" t="inlineStr">
        <is>
          <t>Expenses</t>
        </is>
      </c>
      <c r="D7974" s="3" t="inlineStr">
        <is>
          <t>3900/000</t>
        </is>
      </c>
      <c r="E7974" s="3" t="inlineStr">
        <is>
          <t>Interest Paid</t>
        </is>
      </c>
      <c r="F7974" s="3" t="n">
        <v>0</v>
      </c>
      <c r="G7974" s="3" t="n">
        <v>2011.3</v>
      </c>
    </row>
    <row r="7975">
      <c r="A7975" s="3" t="inlineStr">
        <is>
          <t>Quinate Consulting (Pty) Ltd</t>
        </is>
      </c>
      <c r="B7975" s="4" t="n">
        <v>44620</v>
      </c>
      <c r="C7975" s="3" t="inlineStr">
        <is>
          <t>Expenses</t>
        </is>
      </c>
      <c r="D7975" s="3" t="inlineStr">
        <is>
          <t>3900/050</t>
        </is>
      </c>
      <c r="E7975" s="3" t="inlineStr">
        <is>
          <t>Interest Paid - STD Bond Accounts</t>
        </is>
      </c>
      <c r="F7975" s="3" t="n">
        <v>72351.75</v>
      </c>
      <c r="G7975" s="3" t="n">
        <v>480831.06</v>
      </c>
    </row>
    <row r="7976">
      <c r="A7976" s="3" t="inlineStr">
        <is>
          <t>Quinate Consulting (Pty) Ltd</t>
        </is>
      </c>
      <c r="B7976" s="4" t="n">
        <v>44620</v>
      </c>
      <c r="C7976" s="3" t="inlineStr">
        <is>
          <t>Expenses</t>
        </is>
      </c>
      <c r="D7976" s="3" t="inlineStr">
        <is>
          <t>3900/110</t>
        </is>
      </c>
      <c r="E7976" s="3" t="inlineStr">
        <is>
          <t>Interest Paid - Bank</t>
        </is>
      </c>
      <c r="F7976" s="3" t="n">
        <v>0.07000000000000001</v>
      </c>
      <c r="G7976" s="3" t="n">
        <v>0.07000000000000001</v>
      </c>
    </row>
    <row r="7977">
      <c r="A7977" s="3" t="inlineStr">
        <is>
          <t>Quinate Consulting (Pty) Ltd</t>
        </is>
      </c>
      <c r="B7977" s="4" t="n">
        <v>44620</v>
      </c>
      <c r="C7977" s="3" t="inlineStr">
        <is>
          <t>Expenses</t>
        </is>
      </c>
      <c r="D7977" s="3" t="inlineStr">
        <is>
          <t>3900/127</t>
        </is>
      </c>
      <c r="E7977" s="3" t="inlineStr">
        <is>
          <t>Interest Paid - GFY</t>
        </is>
      </c>
      <c r="F7977" s="3" t="n">
        <v>109994.48</v>
      </c>
      <c r="G7977" s="3" t="n">
        <v>109994.48</v>
      </c>
    </row>
    <row r="7978">
      <c r="A7978" s="3" t="inlineStr">
        <is>
          <t>Quinate Consulting (Pty) Ltd</t>
        </is>
      </c>
      <c r="B7978" s="4" t="n">
        <v>44620</v>
      </c>
      <c r="C7978" s="3" t="inlineStr">
        <is>
          <t>Expenses</t>
        </is>
      </c>
      <c r="D7978" s="3" t="inlineStr">
        <is>
          <t>3900/131</t>
        </is>
      </c>
      <c r="E7978" s="3" t="inlineStr">
        <is>
          <t>Interest Paid - Investors @ 9%</t>
        </is>
      </c>
      <c r="F7978" s="3" t="n">
        <v>0</v>
      </c>
      <c r="G7978" s="3" t="n">
        <v>7857.47</v>
      </c>
    </row>
    <row r="7979">
      <c r="A7979" s="3" t="inlineStr">
        <is>
          <t>Quinate Consulting (Pty) Ltd</t>
        </is>
      </c>
      <c r="B7979" s="4" t="n">
        <v>44620</v>
      </c>
      <c r="C7979" s="3" t="inlineStr">
        <is>
          <t>Expenses</t>
        </is>
      </c>
      <c r="D7979" s="3" t="inlineStr">
        <is>
          <t>3900/132</t>
        </is>
      </c>
      <c r="E7979" s="3" t="inlineStr">
        <is>
          <t>Interest Paid - Investors @ 18%</t>
        </is>
      </c>
      <c r="F7979" s="3" t="n">
        <v>200010</v>
      </c>
      <c r="G7979" s="3" t="n">
        <v>683030.78</v>
      </c>
    </row>
    <row r="7980">
      <c r="A7980" s="3" t="inlineStr">
        <is>
          <t>Quinate Consulting (Pty) Ltd</t>
        </is>
      </c>
      <c r="B7980" s="4" t="n">
        <v>44620</v>
      </c>
      <c r="C7980" s="3" t="inlineStr">
        <is>
          <t>Expenses</t>
        </is>
      </c>
      <c r="D7980" s="3" t="inlineStr">
        <is>
          <t>3900/150</t>
        </is>
      </c>
      <c r="E7980" s="3" t="inlineStr">
        <is>
          <t>Interest Paid - Suppliers</t>
        </is>
      </c>
      <c r="F7980" s="3" t="n">
        <v>823.1</v>
      </c>
      <c r="G7980" s="3" t="n">
        <v>5948.18</v>
      </c>
    </row>
    <row r="7981">
      <c r="A7981" s="3" t="inlineStr">
        <is>
          <t>Quinate Consulting (Pty) Ltd</t>
        </is>
      </c>
      <c r="B7981" s="4" t="n">
        <v>44620</v>
      </c>
      <c r="C7981" s="3" t="inlineStr">
        <is>
          <t>Expenses</t>
        </is>
      </c>
      <c r="D7981" s="3" t="inlineStr">
        <is>
          <t>3900/152</t>
        </is>
      </c>
      <c r="E7981" s="3" t="inlineStr">
        <is>
          <t>Interest Paid - Gengis</t>
        </is>
      </c>
      <c r="F7981" s="3" t="n">
        <v>4438.36</v>
      </c>
      <c r="G7981" s="3" t="n">
        <v>34816.44</v>
      </c>
    </row>
    <row r="7982">
      <c r="A7982" s="3" t="inlineStr">
        <is>
          <t>Quinate Consulting (Pty) Ltd</t>
        </is>
      </c>
      <c r="B7982" s="4" t="n">
        <v>44620</v>
      </c>
      <c r="C7982" s="3" t="inlineStr">
        <is>
          <t>Expenses</t>
        </is>
      </c>
      <c r="D7982" s="3" t="inlineStr">
        <is>
          <t>3900/200</t>
        </is>
      </c>
      <c r="E7982" s="3" t="inlineStr">
        <is>
          <t>Interest Paid - OPP DEV Structuring</t>
        </is>
      </c>
      <c r="F7982" s="3" t="n">
        <v>311635.62</v>
      </c>
      <c r="G7982" s="3" t="n">
        <v>311635.62</v>
      </c>
    </row>
    <row r="7983">
      <c r="A7983" s="3" t="inlineStr">
        <is>
          <t>Opportunity Management Holdings (PTY) LTD</t>
        </is>
      </c>
      <c r="B7983" s="4" t="n">
        <v>44620</v>
      </c>
      <c r="C7983" s="3" t="inlineStr">
        <is>
          <t>Expenses</t>
        </is>
      </c>
      <c r="D7983" s="3" t="inlineStr">
        <is>
          <t>3900/300</t>
        </is>
      </c>
      <c r="E7983" s="3" t="inlineStr">
        <is>
          <t>Interest Paid - Other</t>
        </is>
      </c>
      <c r="F7983" s="3" t="n">
        <v>0</v>
      </c>
      <c r="G7983" s="3" t="n">
        <v>1.79</v>
      </c>
    </row>
    <row r="7984">
      <c r="A7984" s="3" t="inlineStr">
        <is>
          <t>Trademark Holdings (Pty) Ltd</t>
        </is>
      </c>
      <c r="B7984" s="4" t="n">
        <v>44620</v>
      </c>
      <c r="C7984" s="3" t="inlineStr">
        <is>
          <t>Expenses</t>
        </is>
      </c>
      <c r="D7984" s="3" t="inlineStr">
        <is>
          <t>3910/000</t>
        </is>
      </c>
      <c r="E7984" s="3" t="inlineStr">
        <is>
          <t>Penalties/Interest - SARS</t>
        </is>
      </c>
      <c r="F7984" s="3" t="n">
        <v>0</v>
      </c>
      <c r="G7984" s="3" t="n">
        <v>57.04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Expenses</t>
        </is>
      </c>
      <c r="D7985" s="3" t="inlineStr">
        <is>
          <t>4000/000</t>
        </is>
      </c>
      <c r="E7985" s="3" t="inlineStr">
        <is>
          <t>Legal Fees</t>
        </is>
      </c>
      <c r="F7985" s="3" t="n">
        <v>0</v>
      </c>
      <c r="G7985" s="3" t="n">
        <v>11.5</v>
      </c>
    </row>
    <row r="7986">
      <c r="A7986" s="3" t="inlineStr">
        <is>
          <t>Quinate Consulting (Pty) Ltd</t>
        </is>
      </c>
      <c r="B7986" s="4" t="n">
        <v>44620</v>
      </c>
      <c r="C7986" s="3" t="inlineStr">
        <is>
          <t>Expenses</t>
        </is>
      </c>
      <c r="D7986" s="3" t="inlineStr">
        <is>
          <t>4000/000</t>
        </is>
      </c>
      <c r="E7986" s="3" t="inlineStr">
        <is>
          <t>Legal Fees</t>
        </is>
      </c>
      <c r="F7986" s="3" t="n">
        <v>0</v>
      </c>
      <c r="G7986" s="3" t="n">
        <v>473924.7</v>
      </c>
    </row>
    <row r="7987">
      <c r="A7987" s="3" t="inlineStr">
        <is>
          <t>Quinate Consulting (Pty) Ltd</t>
        </is>
      </c>
      <c r="B7987" s="4" t="n">
        <v>44620</v>
      </c>
      <c r="C7987" s="3" t="inlineStr">
        <is>
          <t>Expenses</t>
        </is>
      </c>
      <c r="D7987" s="3" t="inlineStr">
        <is>
          <t>4065/000</t>
        </is>
      </c>
      <c r="E7987" s="3" t="inlineStr">
        <is>
          <t>Levies - SoHo</t>
        </is>
      </c>
      <c r="F7987" s="3" t="n">
        <v>5950.83</v>
      </c>
      <c r="G7987" s="3" t="n">
        <v>71472.06</v>
      </c>
    </row>
    <row r="7988">
      <c r="A7988" s="3" t="inlineStr">
        <is>
          <t>Quinate Consulting (Pty) Ltd</t>
        </is>
      </c>
      <c r="B7988" s="4" t="n">
        <v>44620</v>
      </c>
      <c r="C7988" s="3" t="inlineStr">
        <is>
          <t>Expenses</t>
        </is>
      </c>
      <c r="D7988" s="3" t="inlineStr">
        <is>
          <t>4066/000</t>
        </is>
      </c>
      <c r="E7988" s="3" t="inlineStr">
        <is>
          <t>Levies - Southwark</t>
        </is>
      </c>
      <c r="F7988" s="3" t="n">
        <v>3422.18</v>
      </c>
      <c r="G7988" s="3" t="n">
        <v>36155.01</v>
      </c>
    </row>
    <row r="7989">
      <c r="A7989" s="3" t="inlineStr">
        <is>
          <t>Endulini (Pty) Ltd</t>
        </is>
      </c>
      <c r="B7989" s="4" t="n">
        <v>44620</v>
      </c>
      <c r="C7989" s="3" t="inlineStr">
        <is>
          <t>Expenses</t>
        </is>
      </c>
      <c r="D7989" s="3" t="inlineStr">
        <is>
          <t>4100/001</t>
        </is>
      </c>
      <c r="E7989" s="3" t="inlineStr">
        <is>
          <t>Momentum Admin Fee</t>
        </is>
      </c>
      <c r="F7989" s="3" t="n">
        <v>14992.13</v>
      </c>
      <c r="G7989" s="3" t="n">
        <v>105950.97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Expenses</t>
        </is>
      </c>
      <c r="D7990" s="3" t="inlineStr">
        <is>
          <t>4100/001</t>
        </is>
      </c>
      <c r="E7990" s="3" t="inlineStr">
        <is>
          <t>Momentum Advise Fee</t>
        </is>
      </c>
      <c r="F7990" s="3" t="n">
        <v>3.74</v>
      </c>
      <c r="G7990" s="3" t="n">
        <v>3.74</v>
      </c>
    </row>
    <row r="7991">
      <c r="A7991" s="3" t="inlineStr">
        <is>
          <t>Opportunity Global Investment (PTY) LTD</t>
        </is>
      </c>
      <c r="B7991" s="4" t="n">
        <v>44620</v>
      </c>
      <c r="C7991" s="3" t="inlineStr">
        <is>
          <t>Expenses</t>
        </is>
      </c>
      <c r="D7991" s="3" t="inlineStr">
        <is>
          <t>4100/100</t>
        </is>
      </c>
      <c r="E7991" s="3" t="inlineStr">
        <is>
          <t>Members Salaries - Nick Morgan</t>
        </is>
      </c>
      <c r="F7991" s="3" t="n">
        <v>40868.21</v>
      </c>
      <c r="G7991" s="3" t="n">
        <v>384935.18</v>
      </c>
    </row>
    <row r="7992">
      <c r="A7992" s="3" t="inlineStr">
        <is>
          <t>Quinate Consulting (Pty) Ltd</t>
        </is>
      </c>
      <c r="B7992" s="4" t="n">
        <v>44620</v>
      </c>
      <c r="C7992" s="3" t="inlineStr">
        <is>
          <t>Expenses</t>
        </is>
      </c>
      <c r="D7992" s="3" t="inlineStr">
        <is>
          <t>4150/010</t>
        </is>
      </c>
      <c r="E7992" s="3" t="inlineStr">
        <is>
          <t>Motor Vehicle - Petrol _AND_ Oil</t>
        </is>
      </c>
      <c r="F7992" s="3" t="n">
        <v>0</v>
      </c>
      <c r="G7992" s="3" t="n">
        <v>1911.05</v>
      </c>
    </row>
    <row r="7993">
      <c r="A7993" s="3" t="inlineStr">
        <is>
          <t>Endulini (Pty) Ltd</t>
        </is>
      </c>
      <c r="B7993" s="4" t="n">
        <v>44620</v>
      </c>
      <c r="C7993" s="3" t="inlineStr">
        <is>
          <t>Expenses</t>
        </is>
      </c>
      <c r="D7993" s="3" t="inlineStr">
        <is>
          <t>4200/000</t>
        </is>
      </c>
      <c r="E7993" s="3" t="inlineStr">
        <is>
          <t>Printing _AND_ Stationery</t>
        </is>
      </c>
      <c r="F7993" s="3" t="n">
        <v>0</v>
      </c>
      <c r="G7993" s="3" t="n">
        <v>127.5</v>
      </c>
    </row>
    <row r="7994">
      <c r="A7994" s="3" t="inlineStr">
        <is>
          <t>Noble Shield (Pty) Ltd ta Go Letting</t>
        </is>
      </c>
      <c r="B7994" s="4" t="n">
        <v>44620</v>
      </c>
      <c r="C7994" s="3" t="inlineStr">
        <is>
          <t>Expenses</t>
        </is>
      </c>
      <c r="D7994" s="3" t="inlineStr">
        <is>
          <t>4200/000</t>
        </is>
      </c>
      <c r="E7994" s="3" t="inlineStr">
        <is>
          <t>Printing _AND_ Stationery</t>
        </is>
      </c>
      <c r="F7994" s="3" t="n">
        <v>375</v>
      </c>
      <c r="G7994" s="3" t="n">
        <v>375</v>
      </c>
    </row>
    <row r="7995">
      <c r="A7995" s="3" t="inlineStr">
        <is>
          <t>Opportunity Global Investment (PTY) LTD</t>
        </is>
      </c>
      <c r="B7995" s="4" t="n">
        <v>44620</v>
      </c>
      <c r="C7995" s="3" t="inlineStr">
        <is>
          <t>Expenses</t>
        </is>
      </c>
      <c r="D7995" s="3" t="inlineStr">
        <is>
          <t>4200/000</t>
        </is>
      </c>
      <c r="E7995" s="3" t="inlineStr">
        <is>
          <t>Printing _AND_ Stationery</t>
        </is>
      </c>
      <c r="F7995" s="3" t="n">
        <v>2367</v>
      </c>
      <c r="G7995" s="3" t="n">
        <v>31329.38</v>
      </c>
    </row>
    <row r="7996">
      <c r="A7996" s="3" t="inlineStr">
        <is>
          <t>Opportunity Global Sales (PTY) LTD</t>
        </is>
      </c>
      <c r="B7996" s="4" t="n">
        <v>44620</v>
      </c>
      <c r="C7996" s="3" t="inlineStr">
        <is>
          <t>Expenses</t>
        </is>
      </c>
      <c r="D7996" s="3" t="inlineStr">
        <is>
          <t>4200/000</t>
        </is>
      </c>
      <c r="E7996" s="3" t="inlineStr">
        <is>
          <t>Printing _AND_ Stationery</t>
        </is>
      </c>
      <c r="F7996" s="3" t="n">
        <v>0</v>
      </c>
      <c r="G7996" s="3" t="n">
        <v>3520.82</v>
      </c>
    </row>
    <row r="7997">
      <c r="A7997" s="3" t="inlineStr">
        <is>
          <t>Quinate Consulting (Pty) Ltd</t>
        </is>
      </c>
      <c r="B7997" s="4" t="n">
        <v>44620</v>
      </c>
      <c r="C7997" s="3" t="inlineStr">
        <is>
          <t>Expenses</t>
        </is>
      </c>
      <c r="D7997" s="3" t="inlineStr">
        <is>
          <t>4200/000</t>
        </is>
      </c>
      <c r="E7997" s="3" t="inlineStr">
        <is>
          <t>Printing _AND_ Stationery</t>
        </is>
      </c>
      <c r="F7997" s="3" t="n">
        <v>0</v>
      </c>
      <c r="G7997" s="3" t="n">
        <v>15758.25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Expenses</t>
        </is>
      </c>
      <c r="D7998" s="3" t="inlineStr">
        <is>
          <t>4200/100</t>
        </is>
      </c>
      <c r="E7998" s="3" t="inlineStr">
        <is>
          <t>Printing - Merchant West- Printer Rental</t>
        </is>
      </c>
      <c r="F7998" s="3" t="n">
        <v>1619.15</v>
      </c>
      <c r="G7998" s="3" t="n">
        <v>9706.379999999999</v>
      </c>
    </row>
    <row r="7999">
      <c r="A7999" s="3" t="inlineStr">
        <is>
          <t>Noble Shield (Pty) Ltd ta Go Letting</t>
        </is>
      </c>
      <c r="B7999" s="4" t="n">
        <v>44620</v>
      </c>
      <c r="C7999" s="3" t="inlineStr">
        <is>
          <t>Expenses</t>
        </is>
      </c>
      <c r="D7999" s="3" t="inlineStr">
        <is>
          <t>4200/120</t>
        </is>
      </c>
      <c r="E7999" s="3" t="inlineStr">
        <is>
          <t>Printing - Ivy Line - Prints</t>
        </is>
      </c>
      <c r="F7999" s="3" t="n">
        <v>788.55</v>
      </c>
      <c r="G7999" s="3" t="n">
        <v>3621.37</v>
      </c>
    </row>
    <row r="8000">
      <c r="A8000" s="3" t="inlineStr">
        <is>
          <t>Noble Shield (Pty) Ltd ta Go Letting</t>
        </is>
      </c>
      <c r="B8000" s="4" t="n">
        <v>44620</v>
      </c>
      <c r="C8000" s="3" t="inlineStr">
        <is>
          <t>Expenses</t>
        </is>
      </c>
      <c r="D8000" s="3" t="inlineStr">
        <is>
          <t>4200/180</t>
        </is>
      </c>
      <c r="E8000" s="3" t="inlineStr">
        <is>
          <t>Printing - Ikon</t>
        </is>
      </c>
      <c r="F8000" s="3" t="n">
        <v>991.62</v>
      </c>
      <c r="G8000" s="3" t="n">
        <v>3816.5</v>
      </c>
    </row>
    <row r="8001">
      <c r="A8001" s="3" t="inlineStr">
        <is>
          <t>Noble Shield (Pty) Ltd ta Go Letting</t>
        </is>
      </c>
      <c r="B8001" s="4" t="n">
        <v>44620</v>
      </c>
      <c r="C8001" s="3" t="inlineStr">
        <is>
          <t>Expenses</t>
        </is>
      </c>
      <c r="D8001" s="3" t="inlineStr">
        <is>
          <t>4200/190</t>
        </is>
      </c>
      <c r="E8001" s="3" t="inlineStr">
        <is>
          <t>Printing - Centrafin printer rental</t>
        </is>
      </c>
      <c r="F8001" s="3" t="n">
        <v>2478.76</v>
      </c>
      <c r="G8001" s="3" t="n">
        <v>13927.52</v>
      </c>
    </row>
    <row r="8002">
      <c r="A8002" s="3" t="inlineStr">
        <is>
          <t>Noble Shield (Pty) Ltd ta Go Letting</t>
        </is>
      </c>
      <c r="B8002" s="4" t="n">
        <v>44620</v>
      </c>
      <c r="C8002" s="3" t="inlineStr">
        <is>
          <t>Expenses</t>
        </is>
      </c>
      <c r="D8002" s="3" t="inlineStr">
        <is>
          <t>4200/200</t>
        </is>
      </c>
      <c r="E8002" s="3" t="inlineStr">
        <is>
          <t>Printing - General Stationery VDB Office</t>
        </is>
      </c>
      <c r="F8002" s="3" t="n">
        <v>1672.7</v>
      </c>
      <c r="G8002" s="3" t="n">
        <v>2544.15</v>
      </c>
    </row>
    <row r="8003">
      <c r="A8003" s="3" t="inlineStr">
        <is>
          <t>Opportunity Global Investment (PTY) LTD</t>
        </is>
      </c>
      <c r="B8003" s="4" t="n">
        <v>44620</v>
      </c>
      <c r="C8003" s="3" t="inlineStr">
        <is>
          <t>Expenses</t>
        </is>
      </c>
      <c r="D8003" s="3" t="inlineStr">
        <is>
          <t>4220/000</t>
        </is>
      </c>
      <c r="E8003" s="3" t="inlineStr">
        <is>
          <t>Motor Vehicle Expenses - Petrol _AND_ Oil</t>
        </is>
      </c>
      <c r="F8003" s="3" t="n">
        <v>0</v>
      </c>
      <c r="G8003" s="3" t="n">
        <v>6428.95</v>
      </c>
    </row>
    <row r="8004">
      <c r="A8004" s="3" t="inlineStr">
        <is>
          <t>Opportunity Global Sales (PTY) LTD</t>
        </is>
      </c>
      <c r="B8004" s="4" t="n">
        <v>44620</v>
      </c>
      <c r="C8004" s="3" t="inlineStr">
        <is>
          <t>Expenses</t>
        </is>
      </c>
      <c r="D8004" s="3" t="inlineStr">
        <is>
          <t>4220/000</t>
        </is>
      </c>
      <c r="E8004" s="3" t="inlineStr">
        <is>
          <t>Motor Vehicle Expenses - Petrol _AND_ Oil</t>
        </is>
      </c>
      <c r="F8004" s="3" t="n">
        <v>0</v>
      </c>
      <c r="G8004" s="3" t="n">
        <v>2075.96</v>
      </c>
    </row>
    <row r="8005">
      <c r="A8005" s="3" t="inlineStr">
        <is>
          <t>Noble Shield (Pty) Ltd ta Go Letting</t>
        </is>
      </c>
      <c r="B8005" s="4" t="n">
        <v>44620</v>
      </c>
      <c r="C8005" s="3" t="inlineStr">
        <is>
          <t>Expenses</t>
        </is>
      </c>
      <c r="D8005" s="3" t="inlineStr">
        <is>
          <t>4290/000</t>
        </is>
      </c>
      <c r="E8005" s="3" t="inlineStr">
        <is>
          <t>Refreshments - CT Office</t>
        </is>
      </c>
      <c r="F8005" s="3" t="n">
        <v>1132.75</v>
      </c>
      <c r="G8005" s="3" t="n">
        <v>4372.3</v>
      </c>
    </row>
    <row r="8006">
      <c r="A8006" s="3" t="inlineStr">
        <is>
          <t>Opportunity Global Investment (PTY) LTD</t>
        </is>
      </c>
      <c r="B8006" s="4" t="n">
        <v>44620</v>
      </c>
      <c r="C8006" s="3" t="inlineStr">
        <is>
          <t>Expenses</t>
        </is>
      </c>
      <c r="D8006" s="3" t="inlineStr">
        <is>
          <t>4290/000</t>
        </is>
      </c>
      <c r="E8006" s="3" t="inlineStr">
        <is>
          <t>Rent</t>
        </is>
      </c>
      <c r="F8006" s="3" t="n">
        <v>8770</v>
      </c>
      <c r="G8006" s="3" t="n">
        <v>105240</v>
      </c>
    </row>
    <row r="8007">
      <c r="A8007" s="3" t="inlineStr">
        <is>
          <t>Noble Shield (Pty) Ltd ta Go Letting</t>
        </is>
      </c>
      <c r="B8007" s="4" t="n">
        <v>44620</v>
      </c>
      <c r="C8007" s="3" t="inlineStr">
        <is>
          <t>Expenses</t>
        </is>
      </c>
      <c r="D8007" s="3" t="inlineStr">
        <is>
          <t>4291/000</t>
        </is>
      </c>
      <c r="E8007" s="3" t="inlineStr">
        <is>
          <t>Refreshments - VDB Office</t>
        </is>
      </c>
      <c r="F8007" s="3" t="n">
        <v>531.67</v>
      </c>
      <c r="G8007" s="3" t="n">
        <v>1293.29</v>
      </c>
    </row>
    <row r="8008">
      <c r="A8008" s="3" t="inlineStr">
        <is>
          <t>Quinate Consulting (Pty) Ltd</t>
        </is>
      </c>
      <c r="B8008" s="4" t="n">
        <v>44620</v>
      </c>
      <c r="C8008" s="3" t="inlineStr">
        <is>
          <t>Expenses</t>
        </is>
      </c>
      <c r="D8008" s="3" t="inlineStr">
        <is>
          <t>4300/000</t>
        </is>
      </c>
      <c r="E8008" s="3" t="inlineStr">
        <is>
          <t>Rent Paid</t>
        </is>
      </c>
      <c r="F8008" s="3" t="n">
        <v>0</v>
      </c>
      <c r="G8008" s="3" t="n">
        <v>159974.04</v>
      </c>
    </row>
    <row r="8009">
      <c r="A8009" s="3" t="inlineStr">
        <is>
          <t>Trademark Holdings (Pty) Ltd</t>
        </is>
      </c>
      <c r="B8009" s="4" t="n">
        <v>44620</v>
      </c>
      <c r="C8009" s="3" t="inlineStr">
        <is>
          <t>Expenses</t>
        </is>
      </c>
      <c r="D8009" s="3" t="inlineStr">
        <is>
          <t>4300/000</t>
        </is>
      </c>
      <c r="E8009" s="3" t="inlineStr">
        <is>
          <t>Rent Paid</t>
        </is>
      </c>
      <c r="F8009" s="3" t="n">
        <v>6055.32</v>
      </c>
      <c r="G8009" s="3" t="n">
        <v>35981.87</v>
      </c>
    </row>
    <row r="8010">
      <c r="A8010" s="3" t="inlineStr">
        <is>
          <t>Endulini (Pty) Ltd</t>
        </is>
      </c>
      <c r="B8010" s="4" t="n">
        <v>44620</v>
      </c>
      <c r="C8010" s="3" t="inlineStr">
        <is>
          <t>Expenses</t>
        </is>
      </c>
      <c r="D8010" s="3" t="inlineStr">
        <is>
          <t>4310/000</t>
        </is>
      </c>
      <c r="E8010" s="3" t="inlineStr">
        <is>
          <t>Rates</t>
        </is>
      </c>
      <c r="F8010" s="3" t="n">
        <v>10594.3</v>
      </c>
      <c r="G8010" s="3" t="n">
        <v>41246.89</v>
      </c>
    </row>
    <row r="8011">
      <c r="A8011" s="3" t="inlineStr">
        <is>
          <t>Opportunity Global Investment (PTY) LTD</t>
        </is>
      </c>
      <c r="B8011" s="4" t="n">
        <v>44620</v>
      </c>
      <c r="C8011" s="3" t="inlineStr">
        <is>
          <t>Expenses</t>
        </is>
      </c>
      <c r="D8011" s="3" t="inlineStr">
        <is>
          <t>4310/000</t>
        </is>
      </c>
      <c r="E8011" s="3" t="inlineStr">
        <is>
          <t>Refreshments</t>
        </is>
      </c>
      <c r="F8011" s="3" t="n">
        <v>2521</v>
      </c>
      <c r="G8011" s="3" t="n">
        <v>30850.43</v>
      </c>
    </row>
    <row r="8012">
      <c r="A8012" s="3" t="inlineStr">
        <is>
          <t>Opportunity Management Holdings (PTY) LTD</t>
        </is>
      </c>
      <c r="B8012" s="4" t="n">
        <v>44620</v>
      </c>
      <c r="C8012" s="3" t="inlineStr">
        <is>
          <t>Expenses</t>
        </is>
      </c>
      <c r="D8012" s="3" t="inlineStr">
        <is>
          <t>4310/000</t>
        </is>
      </c>
      <c r="E8012" s="3" t="inlineStr">
        <is>
          <t>Refreshments</t>
        </is>
      </c>
      <c r="F8012" s="3" t="n">
        <v>906.2</v>
      </c>
      <c r="G8012" s="3" t="n">
        <v>906.2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Expenses</t>
        </is>
      </c>
      <c r="D8013" s="3" t="inlineStr">
        <is>
          <t>4312/000</t>
        </is>
      </c>
      <c r="E8013" s="3" t="inlineStr">
        <is>
          <t>Rates - SoHo Units</t>
        </is>
      </c>
      <c r="F8013" s="3" t="n">
        <v>2285.28</v>
      </c>
      <c r="G8013" s="3" t="n">
        <v>28261.29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Expenses</t>
        </is>
      </c>
      <c r="D8014" s="3" t="inlineStr">
        <is>
          <t>4314/000</t>
        </is>
      </c>
      <c r="E8014" s="3" t="inlineStr">
        <is>
          <t>Rates - CT Office</t>
        </is>
      </c>
      <c r="F8014" s="3" t="n">
        <v>0</v>
      </c>
      <c r="G8014" s="3" t="n">
        <v>4596.96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Expenses</t>
        </is>
      </c>
      <c r="D8015" s="3" t="inlineStr">
        <is>
          <t>4320/000</t>
        </is>
      </c>
      <c r="E8015" s="3" t="inlineStr">
        <is>
          <t>Refreshments</t>
        </is>
      </c>
      <c r="F8015" s="3" t="n">
        <v>0</v>
      </c>
      <c r="G8015" s="3" t="n">
        <v>159</v>
      </c>
    </row>
    <row r="8016">
      <c r="A8016" s="3" t="inlineStr">
        <is>
          <t>Noble Shield (Pty) Ltd ta Go Letting</t>
        </is>
      </c>
      <c r="B8016" s="4" t="n">
        <v>44620</v>
      </c>
      <c r="C8016" s="3" t="inlineStr">
        <is>
          <t>Expenses</t>
        </is>
      </c>
      <c r="D8016" s="3" t="inlineStr">
        <is>
          <t>4350/000</t>
        </is>
      </c>
      <c r="E8016" s="3" t="inlineStr">
        <is>
          <t>Repairs _AND_ Maintenance</t>
        </is>
      </c>
      <c r="F8016" s="3" t="n">
        <v>309.84</v>
      </c>
      <c r="G8016" s="3" t="n">
        <v>2958.84</v>
      </c>
    </row>
    <row r="8017">
      <c r="A8017" s="3" t="inlineStr">
        <is>
          <t>Quinate Consulting (Pty) Ltd</t>
        </is>
      </c>
      <c r="B8017" s="4" t="n">
        <v>44620</v>
      </c>
      <c r="C8017" s="3" t="inlineStr">
        <is>
          <t>Expenses</t>
        </is>
      </c>
      <c r="D8017" s="3" t="inlineStr">
        <is>
          <t>4350/000</t>
        </is>
      </c>
      <c r="E8017" s="3" t="inlineStr">
        <is>
          <t>Repairs and Maintenance - Southwark Units</t>
        </is>
      </c>
      <c r="F8017" s="3" t="n">
        <v>0</v>
      </c>
      <c r="G8017" s="3" t="n">
        <v>5984.63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Expenses</t>
        </is>
      </c>
      <c r="D8018" s="3" t="inlineStr">
        <is>
          <t>4360/000</t>
        </is>
      </c>
      <c r="E8018" s="3" t="inlineStr">
        <is>
          <t>Secretarial - CIPC</t>
        </is>
      </c>
      <c r="F8018" s="3" t="n">
        <v>0</v>
      </c>
      <c r="G8018" s="3" t="n">
        <v>450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Expenses</t>
        </is>
      </c>
      <c r="D8019" s="3" t="inlineStr">
        <is>
          <t>4390/000</t>
        </is>
      </c>
      <c r="E8019" s="3" t="inlineStr">
        <is>
          <t>Small Assets</t>
        </is>
      </c>
      <c r="F8019" s="3" t="n">
        <v>0</v>
      </c>
      <c r="G8019" s="3" t="n">
        <v>826.0700000000001</v>
      </c>
    </row>
    <row r="8020">
      <c r="A8020" s="3" t="inlineStr">
        <is>
          <t>Opportunity Management Holdings (PTY) LTD</t>
        </is>
      </c>
      <c r="B8020" s="4" t="n">
        <v>44620</v>
      </c>
      <c r="C8020" s="3" t="inlineStr">
        <is>
          <t>Expenses</t>
        </is>
      </c>
      <c r="D8020" s="3" t="inlineStr">
        <is>
          <t>4390/000</t>
        </is>
      </c>
      <c r="E8020" s="3" t="inlineStr">
        <is>
          <t>Small Assets</t>
        </is>
      </c>
      <c r="F8020" s="3" t="n">
        <v>2973</v>
      </c>
      <c r="G8020" s="3" t="n">
        <v>2973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Expenses</t>
        </is>
      </c>
      <c r="D8021" s="3" t="inlineStr">
        <is>
          <t>4400/000</t>
        </is>
      </c>
      <c r="E8021" s="3" t="inlineStr">
        <is>
          <t>Salaries _AND_ Wages</t>
        </is>
      </c>
      <c r="F8021" s="3" t="n">
        <v>21760.02</v>
      </c>
      <c r="G8021" s="3" t="n">
        <v>131196.89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Expenses</t>
        </is>
      </c>
      <c r="D8022" s="3" t="inlineStr">
        <is>
          <t>4400/000</t>
        </is>
      </c>
      <c r="E8022" s="3" t="inlineStr">
        <is>
          <t>Salaries _AND_ Wages</t>
        </is>
      </c>
      <c r="F8022" s="3" t="n">
        <v>0</v>
      </c>
      <c r="G8022" s="3" t="n">
        <v>38417.99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Expenses</t>
        </is>
      </c>
      <c r="D8023" s="3" t="inlineStr">
        <is>
          <t>4400/000</t>
        </is>
      </c>
      <c r="E8023" s="3" t="inlineStr">
        <is>
          <t>Salaries _AND_ Wages</t>
        </is>
      </c>
      <c r="F8023" s="3" t="n">
        <v>61954.57</v>
      </c>
      <c r="G8023" s="3" t="n">
        <v>470590.47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Expenses</t>
        </is>
      </c>
      <c r="D8024" s="3" t="inlineStr">
        <is>
          <t>4400/000</t>
        </is>
      </c>
      <c r="E8024" s="3" t="inlineStr">
        <is>
          <t>Salaries _AND_ Wages</t>
        </is>
      </c>
      <c r="F8024" s="3" t="n">
        <v>152527.63</v>
      </c>
      <c r="G8024" s="3" t="n">
        <v>813810.42</v>
      </c>
    </row>
    <row r="8025">
      <c r="A8025" s="3" t="inlineStr">
        <is>
          <t>Trademark Holdings (Pty) Ltd</t>
        </is>
      </c>
      <c r="B8025" s="4" t="n">
        <v>44620</v>
      </c>
      <c r="C8025" s="3" t="inlineStr">
        <is>
          <t>Expenses</t>
        </is>
      </c>
      <c r="D8025" s="3" t="inlineStr">
        <is>
          <t>4400/000</t>
        </is>
      </c>
      <c r="E8025" s="3" t="inlineStr">
        <is>
          <t>Salaries _AND_ Wages</t>
        </is>
      </c>
      <c r="F8025" s="3" t="n">
        <v>37874.45</v>
      </c>
      <c r="G8025" s="3" t="n">
        <v>222571.41</v>
      </c>
    </row>
    <row r="8026">
      <c r="A8026" s="3" t="inlineStr">
        <is>
          <t>Opportunity Global Investment (PTY) LTD</t>
        </is>
      </c>
      <c r="B8026" s="4" t="n">
        <v>44620</v>
      </c>
      <c r="C8026" s="3" t="inlineStr">
        <is>
          <t>Expenses</t>
        </is>
      </c>
      <c r="D8026" s="3" t="inlineStr">
        <is>
          <t>4403/000</t>
        </is>
      </c>
      <c r="E8026" s="3" t="inlineStr">
        <is>
          <t>Study fees - Nick</t>
        </is>
      </c>
      <c r="F8026" s="3" t="n">
        <v>-127367.93</v>
      </c>
      <c r="G8026" s="3" t="n">
        <v>27207.07</v>
      </c>
    </row>
    <row r="8027">
      <c r="A8027" s="3" t="inlineStr">
        <is>
          <t>Opportunity Global Investment (PTY) LTD</t>
        </is>
      </c>
      <c r="B8027" s="4" t="n">
        <v>44620</v>
      </c>
      <c r="C8027" s="3" t="inlineStr">
        <is>
          <t>Expenses</t>
        </is>
      </c>
      <c r="D8027" s="3" t="inlineStr">
        <is>
          <t>4410/000</t>
        </is>
      </c>
      <c r="E8027" s="3" t="inlineStr">
        <is>
          <t>Salaries _AND_ Wages - WCA</t>
        </is>
      </c>
      <c r="F8027" s="3" t="n">
        <v>0</v>
      </c>
      <c r="G8027" s="3" t="n">
        <v>13109.81</v>
      </c>
    </row>
    <row r="8028">
      <c r="A8028" s="3" t="inlineStr">
        <is>
          <t>Quinate Consulting (Pty) Ltd</t>
        </is>
      </c>
      <c r="B8028" s="4" t="n">
        <v>44620</v>
      </c>
      <c r="C8028" s="3" t="inlineStr">
        <is>
          <t>Expenses</t>
        </is>
      </c>
      <c r="D8028" s="3" t="inlineStr">
        <is>
          <t>4430/000</t>
        </is>
      </c>
      <c r="E8028" s="3" t="inlineStr">
        <is>
          <t>Small Assets</t>
        </is>
      </c>
      <c r="F8028" s="3" t="n">
        <v>0</v>
      </c>
      <c r="G8028" s="3" t="n">
        <v>16261.78</v>
      </c>
    </row>
    <row r="8029">
      <c r="A8029" s="3" t="inlineStr">
        <is>
          <t>Opportunity Global Investment (PTY) LTD</t>
        </is>
      </c>
      <c r="B8029" s="4" t="n">
        <v>44620</v>
      </c>
      <c r="C8029" s="3" t="inlineStr">
        <is>
          <t>Expenses</t>
        </is>
      </c>
      <c r="D8029" s="3" t="inlineStr">
        <is>
          <t>4450/000</t>
        </is>
      </c>
      <c r="E8029" s="3" t="inlineStr">
        <is>
          <t>Staff Training</t>
        </is>
      </c>
      <c r="F8029" s="3" t="n">
        <v>999</v>
      </c>
      <c r="G8029" s="3" t="n">
        <v>2912.04</v>
      </c>
    </row>
    <row r="8030">
      <c r="A8030" s="3" t="inlineStr">
        <is>
          <t>Opportunity Management Holdings (PTY) LTD</t>
        </is>
      </c>
      <c r="B8030" s="4" t="n">
        <v>44620</v>
      </c>
      <c r="C8030" s="3" t="inlineStr">
        <is>
          <t>Expenses</t>
        </is>
      </c>
      <c r="D8030" s="3" t="inlineStr">
        <is>
          <t>4450/000</t>
        </is>
      </c>
      <c r="E8030" s="3" t="inlineStr">
        <is>
          <t>Staff Training</t>
        </is>
      </c>
      <c r="F8030" s="3" t="n">
        <v>2954</v>
      </c>
      <c r="G8030" s="3" t="n">
        <v>2954</v>
      </c>
    </row>
    <row r="8031">
      <c r="A8031" s="3" t="inlineStr">
        <is>
          <t>Noble Shield (Pty) Ltd ta Go Letting</t>
        </is>
      </c>
      <c r="B8031" s="4" t="n">
        <v>44620</v>
      </c>
      <c r="C8031" s="3" t="inlineStr">
        <is>
          <t>Expenses</t>
        </is>
      </c>
      <c r="D8031" s="3" t="inlineStr">
        <is>
          <t>4500/000</t>
        </is>
      </c>
      <c r="E8031" s="3" t="inlineStr">
        <is>
          <t>Staff Welfare</t>
        </is>
      </c>
      <c r="F8031" s="3" t="n">
        <v>4500</v>
      </c>
      <c r="G8031" s="3" t="n">
        <v>6400.95</v>
      </c>
    </row>
    <row r="8032">
      <c r="A8032" s="3" t="inlineStr">
        <is>
          <t>Opportunity Global Investment (PTY) LTD</t>
        </is>
      </c>
      <c r="B8032" s="4" t="n">
        <v>44620</v>
      </c>
      <c r="C8032" s="3" t="inlineStr">
        <is>
          <t>Expenses</t>
        </is>
      </c>
      <c r="D8032" s="3" t="inlineStr">
        <is>
          <t>4500/000</t>
        </is>
      </c>
      <c r="E8032" s="3" t="inlineStr">
        <is>
          <t>Staff Welfare</t>
        </is>
      </c>
      <c r="F8032" s="3" t="n">
        <v>678.48</v>
      </c>
      <c r="G8032" s="3" t="n">
        <v>3938.48</v>
      </c>
    </row>
    <row r="8033">
      <c r="A8033" s="3" t="inlineStr">
        <is>
          <t>Opportunity Management Holdings (PTY) LTD</t>
        </is>
      </c>
      <c r="B8033" s="4" t="n">
        <v>44620</v>
      </c>
      <c r="C8033" s="3" t="inlineStr">
        <is>
          <t>Expenses</t>
        </is>
      </c>
      <c r="D8033" s="3" t="inlineStr">
        <is>
          <t>4500/000</t>
        </is>
      </c>
      <c r="E8033" s="3" t="inlineStr">
        <is>
          <t>Staff Welfare</t>
        </is>
      </c>
      <c r="F8033" s="3" t="n">
        <v>79.98999999999999</v>
      </c>
      <c r="G8033" s="3" t="n">
        <v>79.98999999999999</v>
      </c>
    </row>
    <row r="8034">
      <c r="A8034" s="3" t="inlineStr">
        <is>
          <t>Quinate Consulting (Pty) Ltd</t>
        </is>
      </c>
      <c r="B8034" s="4" t="n">
        <v>44620</v>
      </c>
      <c r="C8034" s="3" t="inlineStr">
        <is>
          <t>Expenses</t>
        </is>
      </c>
      <c r="D8034" s="3" t="inlineStr">
        <is>
          <t>4500/000</t>
        </is>
      </c>
      <c r="E8034" s="3" t="inlineStr">
        <is>
          <t>Staff Welfare</t>
        </is>
      </c>
      <c r="F8034" s="3" t="n">
        <v>0</v>
      </c>
      <c r="G8034" s="3" t="n">
        <v>13287.03</v>
      </c>
    </row>
    <row r="8035">
      <c r="A8035" s="3" t="inlineStr">
        <is>
          <t>Noble Shield (Pty) Ltd ta Go Letting</t>
        </is>
      </c>
      <c r="B8035" s="4" t="n">
        <v>44620</v>
      </c>
      <c r="C8035" s="3" t="inlineStr">
        <is>
          <t>Expenses</t>
        </is>
      </c>
      <c r="D8035" s="3" t="inlineStr">
        <is>
          <t>4520/000</t>
        </is>
      </c>
      <c r="E8035" s="3" t="inlineStr">
        <is>
          <t>Security</t>
        </is>
      </c>
      <c r="F8035" s="3" t="n">
        <v>731.25</v>
      </c>
      <c r="G8035" s="3" t="n">
        <v>4562.28</v>
      </c>
    </row>
    <row r="8036">
      <c r="A8036" s="3" t="inlineStr">
        <is>
          <t>Opportunity Global Investment (PTY) LTD</t>
        </is>
      </c>
      <c r="B8036" s="4" t="n">
        <v>44620</v>
      </c>
      <c r="C8036" s="3" t="inlineStr">
        <is>
          <t>Expenses</t>
        </is>
      </c>
      <c r="D8036" s="3" t="inlineStr">
        <is>
          <t>4550/000</t>
        </is>
      </c>
      <c r="E8036" s="3" t="inlineStr">
        <is>
          <t>Subscriptions</t>
        </is>
      </c>
      <c r="F8036" s="3" t="n">
        <v>0</v>
      </c>
      <c r="G8036" s="3" t="n">
        <v>539.12</v>
      </c>
    </row>
    <row r="8037">
      <c r="A8037" s="3" t="inlineStr">
        <is>
          <t>Opportunity Global Sales (PTY) LTD</t>
        </is>
      </c>
      <c r="B8037" s="4" t="n">
        <v>44620</v>
      </c>
      <c r="C8037" s="3" t="inlineStr">
        <is>
          <t>Expenses</t>
        </is>
      </c>
      <c r="D8037" s="3" t="inlineStr">
        <is>
          <t>4550/000</t>
        </is>
      </c>
      <c r="E8037" s="3" t="inlineStr">
        <is>
          <t>Subscriptions - General</t>
        </is>
      </c>
      <c r="F8037" s="3" t="n">
        <v>0</v>
      </c>
      <c r="G8037" s="3" t="n">
        <v>2152.5</v>
      </c>
    </row>
    <row r="8038">
      <c r="A8038" s="3" t="inlineStr">
        <is>
          <t>Quinate Consulting (Pty) Ltd</t>
        </is>
      </c>
      <c r="B8038" s="4" t="n">
        <v>44620</v>
      </c>
      <c r="C8038" s="3" t="inlineStr">
        <is>
          <t>Expenses</t>
        </is>
      </c>
      <c r="D8038" s="3" t="inlineStr">
        <is>
          <t>4550/000</t>
        </is>
      </c>
      <c r="E8038" s="3" t="inlineStr">
        <is>
          <t>Subscriptions / Licenses</t>
        </is>
      </c>
      <c r="F8038" s="3" t="n">
        <v>7074.89</v>
      </c>
      <c r="G8038" s="3" t="n">
        <v>60495.91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Expenses</t>
        </is>
      </c>
      <c r="D8039" s="3" t="inlineStr">
        <is>
          <t>4550/000</t>
        </is>
      </c>
      <c r="E8039" s="3" t="inlineStr">
        <is>
          <t>Subscriptions _AND_ Lisences</t>
        </is>
      </c>
      <c r="F8039" s="3" t="n">
        <v>7989.57</v>
      </c>
      <c r="G8039" s="3" t="n">
        <v>7989.57</v>
      </c>
    </row>
    <row r="8040">
      <c r="A8040" s="3" t="inlineStr">
        <is>
          <t>Noble Shield (Pty) Ltd ta Go Letting</t>
        </is>
      </c>
      <c r="B8040" s="4" t="n">
        <v>44620</v>
      </c>
      <c r="C8040" s="3" t="inlineStr">
        <is>
          <t>Expenses</t>
        </is>
      </c>
      <c r="D8040" s="3" t="inlineStr">
        <is>
          <t>4550/100</t>
        </is>
      </c>
      <c r="E8040" s="3" t="inlineStr">
        <is>
          <t>Subscriptions - EAAB</t>
        </is>
      </c>
      <c r="F8040" s="3" t="n">
        <v>0</v>
      </c>
      <c r="G8040" s="3" t="n">
        <v>3010</v>
      </c>
    </row>
    <row r="8041">
      <c r="A8041" s="3" t="inlineStr">
        <is>
          <t>Trademark Holdings (Pty) Ltd</t>
        </is>
      </c>
      <c r="B8041" s="4" t="n">
        <v>44620</v>
      </c>
      <c r="C8041" s="3" t="inlineStr">
        <is>
          <t>Expenses</t>
        </is>
      </c>
      <c r="D8041" s="3" t="inlineStr">
        <is>
          <t>4550/100</t>
        </is>
      </c>
      <c r="E8041" s="3" t="inlineStr">
        <is>
          <t>Subscriptions - EAAB</t>
        </is>
      </c>
      <c r="F8041" s="3" t="n">
        <v>0</v>
      </c>
      <c r="G8041" s="3" t="n">
        <v>1710</v>
      </c>
    </row>
    <row r="8042">
      <c r="A8042" s="3" t="inlineStr">
        <is>
          <t>Opportunity Global Investment (PTY) LTD</t>
        </is>
      </c>
      <c r="B8042" s="4" t="n">
        <v>44620</v>
      </c>
      <c r="C8042" s="3" t="inlineStr">
        <is>
          <t>Expenses</t>
        </is>
      </c>
      <c r="D8042" s="3" t="inlineStr">
        <is>
          <t>4550/150</t>
        </is>
      </c>
      <c r="E8042" s="3" t="inlineStr">
        <is>
          <t>Subscriptions - Webbox</t>
        </is>
      </c>
      <c r="F8042" s="3" t="n">
        <v>261</v>
      </c>
      <c r="G8042" s="3" t="n">
        <v>17830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Expenses</t>
        </is>
      </c>
      <c r="D8043" s="3" t="inlineStr">
        <is>
          <t>4550/200</t>
        </is>
      </c>
      <c r="E8043" s="3" t="inlineStr">
        <is>
          <t>Subscriptions - Zoom</t>
        </is>
      </c>
      <c r="F8043" s="3" t="n">
        <v>234.3</v>
      </c>
      <c r="G8043" s="3" t="n">
        <v>2105.81</v>
      </c>
    </row>
    <row r="8044">
      <c r="A8044" s="3" t="inlineStr">
        <is>
          <t>Opportunity Global Investment (PTY) LTD</t>
        </is>
      </c>
      <c r="B8044" s="4" t="n">
        <v>44620</v>
      </c>
      <c r="C8044" s="3" t="inlineStr">
        <is>
          <t>Expenses</t>
        </is>
      </c>
      <c r="D8044" s="3" t="inlineStr">
        <is>
          <t>4550/250</t>
        </is>
      </c>
      <c r="E8044" s="3" t="inlineStr">
        <is>
          <t>Subscriptions - LinkedIn</t>
        </is>
      </c>
      <c r="F8044" s="3" t="n">
        <v>0</v>
      </c>
      <c r="G8044" s="3" t="n">
        <v>8003.92</v>
      </c>
    </row>
    <row r="8045">
      <c r="A8045" s="3" t="inlineStr">
        <is>
          <t>Noble Shield (Pty) Ltd ta Go Letting</t>
        </is>
      </c>
      <c r="B8045" s="4" t="n">
        <v>44620</v>
      </c>
      <c r="C8045" s="3" t="inlineStr">
        <is>
          <t>Expenses</t>
        </is>
      </c>
      <c r="D8045" s="3" t="inlineStr">
        <is>
          <t>4550/250</t>
        </is>
      </c>
      <c r="E8045" s="3" t="inlineStr">
        <is>
          <t>Subscriptions - Windeed reports</t>
        </is>
      </c>
      <c r="F8045" s="3" t="n">
        <v>15.8</v>
      </c>
      <c r="G8045" s="3" t="n">
        <v>79</v>
      </c>
    </row>
    <row r="8046">
      <c r="A8046" s="3" t="inlineStr">
        <is>
          <t>Opportunity Global Investment (PTY) LTD</t>
        </is>
      </c>
      <c r="B8046" s="4" t="n">
        <v>44620</v>
      </c>
      <c r="C8046" s="3" t="inlineStr">
        <is>
          <t>Expenses</t>
        </is>
      </c>
      <c r="D8046" s="3" t="inlineStr">
        <is>
          <t>4550/350</t>
        </is>
      </c>
      <c r="E8046" s="3" t="inlineStr">
        <is>
          <t>Subscriptions - Xero</t>
        </is>
      </c>
      <c r="F8046" s="3" t="n">
        <v>600</v>
      </c>
      <c r="G8046" s="3" t="n">
        <v>5150</v>
      </c>
    </row>
    <row r="8047">
      <c r="A8047" s="3" t="inlineStr">
        <is>
          <t>Opportunity Global Investment (PTY) LTD</t>
        </is>
      </c>
      <c r="B8047" s="4" t="n">
        <v>44620</v>
      </c>
      <c r="C8047" s="3" t="inlineStr">
        <is>
          <t>Expenses</t>
        </is>
      </c>
      <c r="D8047" s="3" t="inlineStr">
        <is>
          <t>4550/400</t>
        </is>
      </c>
      <c r="E8047" s="3" t="inlineStr">
        <is>
          <t>Subscriptions - Moneyweb</t>
        </is>
      </c>
      <c r="F8047" s="3" t="n">
        <v>54.78</v>
      </c>
      <c r="G8047" s="3" t="n">
        <v>423.16</v>
      </c>
    </row>
    <row r="8048">
      <c r="A8048" s="3" t="inlineStr">
        <is>
          <t>Trademark Holdings (Pty) Ltd</t>
        </is>
      </c>
      <c r="B8048" s="4" t="n">
        <v>44620</v>
      </c>
      <c r="C8048" s="3" t="inlineStr">
        <is>
          <t>Expenses</t>
        </is>
      </c>
      <c r="D8048" s="3" t="inlineStr">
        <is>
          <t>4550/400</t>
        </is>
      </c>
      <c r="E8048" s="3" t="inlineStr">
        <is>
          <t>Subscriptions - Xero</t>
        </is>
      </c>
      <c r="F8048" s="3" t="n">
        <v>600</v>
      </c>
      <c r="G8048" s="3" t="n">
        <v>4050</v>
      </c>
    </row>
    <row r="8049">
      <c r="A8049" s="3" t="inlineStr">
        <is>
          <t>Opportunity Global Investment (PTY) LTD</t>
        </is>
      </c>
      <c r="B8049" s="4" t="n">
        <v>44620</v>
      </c>
      <c r="C8049" s="3" t="inlineStr">
        <is>
          <t>Expenses</t>
        </is>
      </c>
      <c r="D8049" s="3" t="inlineStr">
        <is>
          <t>4550/450</t>
        </is>
      </c>
      <c r="E8049" s="3" t="inlineStr">
        <is>
          <t>Subscriptions - Adobe</t>
        </is>
      </c>
      <c r="F8049" s="3" t="n">
        <v>493.51</v>
      </c>
      <c r="G8049" s="3" t="n">
        <v>2958.61</v>
      </c>
    </row>
    <row r="8050">
      <c r="A8050" s="3" t="inlineStr">
        <is>
          <t>Noble Shield (Pty) Ltd ta Go Letting</t>
        </is>
      </c>
      <c r="B8050" s="4" t="n">
        <v>44620</v>
      </c>
      <c r="C8050" s="3" t="inlineStr">
        <is>
          <t>Expenses</t>
        </is>
      </c>
      <c r="D8050" s="3" t="inlineStr">
        <is>
          <t>4550/600</t>
        </is>
      </c>
      <c r="E8050" s="3" t="inlineStr">
        <is>
          <t>Subscriptions - Webbox</t>
        </is>
      </c>
      <c r="F8050" s="3" t="n">
        <v>1200.6</v>
      </c>
      <c r="G8050" s="3" t="n">
        <v>6239.51</v>
      </c>
    </row>
    <row r="8051">
      <c r="A8051" s="3" t="inlineStr">
        <is>
          <t>Noble Shield (Pty) Ltd ta Go Letting</t>
        </is>
      </c>
      <c r="B8051" s="4" t="n">
        <v>44620</v>
      </c>
      <c r="C8051" s="3" t="inlineStr">
        <is>
          <t>Expenses</t>
        </is>
      </c>
      <c r="D8051" s="3" t="inlineStr">
        <is>
          <t>4550/650</t>
        </is>
      </c>
      <c r="E8051" s="3" t="inlineStr">
        <is>
          <t>Subscriptions - Xero</t>
        </is>
      </c>
      <c r="F8051" s="3" t="n">
        <v>600</v>
      </c>
      <c r="G8051" s="3" t="n">
        <v>4050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4550/700</t>
        </is>
      </c>
      <c r="E8052" s="3" t="inlineStr">
        <is>
          <t>Subscriptions - Domain renewals</t>
        </is>
      </c>
      <c r="F8052" s="3" t="n">
        <v>0</v>
      </c>
      <c r="G8052" s="3" t="n">
        <v>1726.15</v>
      </c>
    </row>
    <row r="8053">
      <c r="A8053" s="3" t="inlineStr">
        <is>
          <t>Opportunity Global Sales (PTY) LTD</t>
        </is>
      </c>
      <c r="B8053" s="4" t="n">
        <v>44620</v>
      </c>
      <c r="C8053" s="3" t="inlineStr">
        <is>
          <t>Expenses</t>
        </is>
      </c>
      <c r="D8053" s="3" t="inlineStr">
        <is>
          <t>4551/000</t>
        </is>
      </c>
      <c r="E8053" s="3" t="inlineStr">
        <is>
          <t>Subscriptions - Payprop</t>
        </is>
      </c>
      <c r="F8053" s="3" t="n">
        <v>580.96</v>
      </c>
      <c r="G8053" s="3" t="n">
        <v>9412.559999999999</v>
      </c>
    </row>
    <row r="8054">
      <c r="A8054" s="3" t="inlineStr">
        <is>
          <t>Opportunity Management Holdings (PTY) LTD</t>
        </is>
      </c>
      <c r="B8054" s="4" t="n">
        <v>44620</v>
      </c>
      <c r="C8054" s="3" t="inlineStr">
        <is>
          <t>Expenses</t>
        </is>
      </c>
      <c r="D8054" s="3" t="inlineStr">
        <is>
          <t>4551/000</t>
        </is>
      </c>
      <c r="E8054" s="3" t="inlineStr">
        <is>
          <t>Subscriptions - Xero - Setup</t>
        </is>
      </c>
      <c r="F8054" s="3" t="n">
        <v>0</v>
      </c>
      <c r="G8054" s="3" t="n">
        <v>3000</v>
      </c>
    </row>
    <row r="8055">
      <c r="A8055" s="3" t="inlineStr">
        <is>
          <t>Endulini (Pty) Ltd</t>
        </is>
      </c>
      <c r="B8055" s="4" t="n">
        <v>44620</v>
      </c>
      <c r="C8055" s="3" t="inlineStr">
        <is>
          <t>Expenses</t>
        </is>
      </c>
      <c r="D8055" s="3" t="inlineStr">
        <is>
          <t>4551/000</t>
        </is>
      </c>
      <c r="E8055" s="3" t="inlineStr">
        <is>
          <t>Subscriptions - Xero setup</t>
        </is>
      </c>
      <c r="F8055" s="3" t="n">
        <v>0</v>
      </c>
      <c r="G8055" s="3" t="n">
        <v>3000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Expenses</t>
        </is>
      </c>
      <c r="D8056" s="3" t="inlineStr">
        <is>
          <t>4551/000</t>
        </is>
      </c>
      <c r="E8056" s="3" t="inlineStr">
        <is>
          <t>Subscriptions - Zoho</t>
        </is>
      </c>
      <c r="F8056" s="3" t="n">
        <v>1125</v>
      </c>
      <c r="G8056" s="3" t="n">
        <v>11250</v>
      </c>
    </row>
    <row r="8057">
      <c r="A8057" s="3" t="inlineStr">
        <is>
          <t>Quinate Consulting (Pty) Ltd</t>
        </is>
      </c>
      <c r="B8057" s="4" t="n">
        <v>44620</v>
      </c>
      <c r="C8057" s="3" t="inlineStr">
        <is>
          <t>Expenses</t>
        </is>
      </c>
      <c r="D8057" s="3" t="inlineStr">
        <is>
          <t>4552/000</t>
        </is>
      </c>
      <c r="E8057" s="3" t="inlineStr">
        <is>
          <t>Subscriptions - CIPC</t>
        </is>
      </c>
      <c r="F8057" s="3" t="n">
        <v>0</v>
      </c>
      <c r="G8057" s="3" t="n">
        <v>2000</v>
      </c>
    </row>
    <row r="8058">
      <c r="A8058" s="3" t="inlineStr">
        <is>
          <t>Endulini (Pty) Ltd</t>
        </is>
      </c>
      <c r="B8058" s="4" t="n">
        <v>44620</v>
      </c>
      <c r="C8058" s="3" t="inlineStr">
        <is>
          <t>Expenses</t>
        </is>
      </c>
      <c r="D8058" s="3" t="inlineStr">
        <is>
          <t>4552/000</t>
        </is>
      </c>
      <c r="E8058" s="3" t="inlineStr">
        <is>
          <t>Subscriptions - Xero</t>
        </is>
      </c>
      <c r="F8058" s="3" t="n">
        <v>600</v>
      </c>
      <c r="G8058" s="3" t="n">
        <v>1200</v>
      </c>
    </row>
    <row r="8059">
      <c r="A8059" s="3" t="inlineStr">
        <is>
          <t>Opportunity Global Sales (PTY) LTD</t>
        </is>
      </c>
      <c r="B8059" s="4" t="n">
        <v>44620</v>
      </c>
      <c r="C8059" s="3" t="inlineStr">
        <is>
          <t>Expenses</t>
        </is>
      </c>
      <c r="D8059" s="3" t="inlineStr">
        <is>
          <t>4552/000</t>
        </is>
      </c>
      <c r="E8059" s="3" t="inlineStr">
        <is>
          <t>Subscriptions - Xero</t>
        </is>
      </c>
      <c r="F8059" s="3" t="n">
        <v>600</v>
      </c>
      <c r="G8059" s="3" t="n">
        <v>5150</v>
      </c>
    </row>
    <row r="8060">
      <c r="A8060" s="3" t="inlineStr">
        <is>
          <t>Opportunity Management Holdings (PTY) LTD</t>
        </is>
      </c>
      <c r="B8060" s="4" t="n">
        <v>44620</v>
      </c>
      <c r="C8060" s="3" t="inlineStr">
        <is>
          <t>Expenses</t>
        </is>
      </c>
      <c r="D8060" s="3" t="inlineStr">
        <is>
          <t>4552/000</t>
        </is>
      </c>
      <c r="E8060" s="3" t="inlineStr">
        <is>
          <t>Subscriptions - Xero</t>
        </is>
      </c>
      <c r="F8060" s="3" t="n">
        <v>825</v>
      </c>
      <c r="G8060" s="3" t="n">
        <v>1650</v>
      </c>
    </row>
    <row r="8061">
      <c r="A8061" s="3" t="inlineStr">
        <is>
          <t>Opportunity Global Sales (PTY) LTD</t>
        </is>
      </c>
      <c r="B8061" s="4" t="n">
        <v>44620</v>
      </c>
      <c r="C8061" s="3" t="inlineStr">
        <is>
          <t>Expenses</t>
        </is>
      </c>
      <c r="D8061" s="3" t="inlineStr">
        <is>
          <t>4553/000</t>
        </is>
      </c>
      <c r="E8061" s="3" t="inlineStr">
        <is>
          <t>Subscriptions - CMA</t>
        </is>
      </c>
      <c r="F8061" s="3" t="n">
        <v>680</v>
      </c>
      <c r="G8061" s="3" t="n">
        <v>6206.4</v>
      </c>
    </row>
    <row r="8062">
      <c r="A8062" s="3" t="inlineStr">
        <is>
          <t>Quinate Consulting (Pty) Ltd</t>
        </is>
      </c>
      <c r="B8062" s="4" t="n">
        <v>44620</v>
      </c>
      <c r="C8062" s="3" t="inlineStr">
        <is>
          <t>Expenses</t>
        </is>
      </c>
      <c r="D8062" s="3" t="inlineStr">
        <is>
          <t>4553/000</t>
        </is>
      </c>
      <c r="E8062" s="3" t="inlineStr">
        <is>
          <t>Subscriptions - Xero setup</t>
        </is>
      </c>
      <c r="F8062" s="3" t="n">
        <v>0</v>
      </c>
      <c r="G8062" s="3" t="n">
        <v>3000</v>
      </c>
    </row>
    <row r="8063">
      <c r="A8063" s="3" t="inlineStr">
        <is>
          <t>Quinate Consulting (Pty) Ltd</t>
        </is>
      </c>
      <c r="B8063" s="4" t="n">
        <v>44620</v>
      </c>
      <c r="C8063" s="3" t="inlineStr">
        <is>
          <t>Expenses</t>
        </is>
      </c>
      <c r="D8063" s="3" t="inlineStr">
        <is>
          <t>4554/000</t>
        </is>
      </c>
      <c r="E8063" s="3" t="inlineStr">
        <is>
          <t>Subscriptions - Xero</t>
        </is>
      </c>
      <c r="F8063" s="3" t="n">
        <v>600</v>
      </c>
      <c r="G8063" s="3" t="n">
        <v>1200</v>
      </c>
    </row>
    <row r="8064">
      <c r="A8064" s="3" t="inlineStr">
        <is>
          <t>Opportunity Global Sales (PTY) LTD</t>
        </is>
      </c>
      <c r="B8064" s="4" t="n">
        <v>44620</v>
      </c>
      <c r="C8064" s="3" t="inlineStr">
        <is>
          <t>Expenses</t>
        </is>
      </c>
      <c r="D8064" s="3" t="inlineStr">
        <is>
          <t>4554/000</t>
        </is>
      </c>
      <c r="E8064" s="3" t="inlineStr">
        <is>
          <t>Subscriptions - Zoho</t>
        </is>
      </c>
      <c r="F8064" s="3" t="n">
        <v>600</v>
      </c>
      <c r="G8064" s="3" t="n">
        <v>4800</v>
      </c>
    </row>
    <row r="8065">
      <c r="A8065" s="3" t="inlineStr">
        <is>
          <t>Quinate Consulting (Pty) Ltd</t>
        </is>
      </c>
      <c r="B8065" s="4" t="n">
        <v>44620</v>
      </c>
      <c r="C8065" s="3" t="inlineStr">
        <is>
          <t>Expenses</t>
        </is>
      </c>
      <c r="D8065" s="3" t="inlineStr">
        <is>
          <t>4555/000</t>
        </is>
      </c>
      <c r="E8065" s="3" t="inlineStr">
        <is>
          <t>Subscriptions - OUMS</t>
        </is>
      </c>
      <c r="F8065" s="3" t="n">
        <v>3392.39</v>
      </c>
      <c r="G8065" s="3" t="n">
        <v>3392.39</v>
      </c>
    </row>
    <row r="8066">
      <c r="A8066" s="3" t="inlineStr">
        <is>
          <t>Opportunity Global Investment (PTY) LTD</t>
        </is>
      </c>
      <c r="B8066" s="4" t="n">
        <v>44620</v>
      </c>
      <c r="C8066" s="3" t="inlineStr">
        <is>
          <t>Expenses</t>
        </is>
      </c>
      <c r="D8066" s="3" t="inlineStr">
        <is>
          <t>4600/000</t>
        </is>
      </c>
      <c r="E8066" s="3" t="inlineStr">
        <is>
          <t>Telephone _AND_ Fax</t>
        </is>
      </c>
      <c r="F8066" s="3" t="n">
        <v>3355</v>
      </c>
      <c r="G8066" s="3" t="n">
        <v>40260</v>
      </c>
    </row>
    <row r="8067">
      <c r="A8067" s="3" t="inlineStr">
        <is>
          <t>Opportunity Global Sales (PTY) LTD</t>
        </is>
      </c>
      <c r="B8067" s="4" t="n">
        <v>44620</v>
      </c>
      <c r="C8067" s="3" t="inlineStr">
        <is>
          <t>Expenses</t>
        </is>
      </c>
      <c r="D8067" s="3" t="inlineStr">
        <is>
          <t>4600/000</t>
        </is>
      </c>
      <c r="E8067" s="3" t="inlineStr">
        <is>
          <t>Telephone _AND_ Fax</t>
        </is>
      </c>
      <c r="F8067" s="3" t="n">
        <v>0</v>
      </c>
      <c r="G8067" s="3" t="n">
        <v>2676.52</v>
      </c>
    </row>
    <row r="8068">
      <c r="A8068" s="3" t="inlineStr">
        <is>
          <t>Trademark Holdings (Pty) Ltd</t>
        </is>
      </c>
      <c r="B8068" s="4" t="n">
        <v>44620</v>
      </c>
      <c r="C8068" s="3" t="inlineStr">
        <is>
          <t>Expenses</t>
        </is>
      </c>
      <c r="D8068" s="3" t="inlineStr">
        <is>
          <t>4600/000</t>
        </is>
      </c>
      <c r="E8068" s="3" t="inlineStr">
        <is>
          <t>Telephone _AND_ Fax</t>
        </is>
      </c>
      <c r="F8068" s="3" t="n">
        <v>2397.91</v>
      </c>
      <c r="G8068" s="3" t="n">
        <v>8487.290000000001</v>
      </c>
    </row>
    <row r="8069">
      <c r="A8069" s="3" t="inlineStr">
        <is>
          <t>Noble Shield (Pty) Ltd ta Go Letting</t>
        </is>
      </c>
      <c r="B8069" s="4" t="n">
        <v>44620</v>
      </c>
      <c r="C8069" s="3" t="inlineStr">
        <is>
          <t>Expenses</t>
        </is>
      </c>
      <c r="D8069" s="3" t="inlineStr">
        <is>
          <t>4600/000</t>
        </is>
      </c>
      <c r="E8069" s="3" t="inlineStr">
        <is>
          <t>Telephone _AND_ Fax - VDB Office</t>
        </is>
      </c>
      <c r="F8069" s="3" t="n">
        <v>0</v>
      </c>
      <c r="G8069" s="3" t="n">
        <v>1926.25</v>
      </c>
    </row>
    <row r="8070">
      <c r="A8070" s="3" t="inlineStr">
        <is>
          <t>Noble Shield (Pty) Ltd ta Go Letting</t>
        </is>
      </c>
      <c r="B8070" s="4" t="n">
        <v>44620</v>
      </c>
      <c r="C8070" s="3" t="inlineStr">
        <is>
          <t>Expenses</t>
        </is>
      </c>
      <c r="D8070" s="3" t="inlineStr">
        <is>
          <t>4610/000</t>
        </is>
      </c>
      <c r="E8070" s="3" t="inlineStr">
        <is>
          <t>Telephone - CT Office</t>
        </is>
      </c>
      <c r="F8070" s="3" t="n">
        <v>793.38</v>
      </c>
      <c r="G8070" s="3" t="n">
        <v>5122.96</v>
      </c>
    </row>
    <row r="8071">
      <c r="A8071" s="3" t="inlineStr">
        <is>
          <t>Opportunity Global Investment (PTY) LTD</t>
        </is>
      </c>
      <c r="B8071" s="4" t="n">
        <v>44620</v>
      </c>
      <c r="C8071" s="3" t="inlineStr">
        <is>
          <t>Expenses</t>
        </is>
      </c>
      <c r="D8071" s="3" t="inlineStr">
        <is>
          <t>4650/000</t>
        </is>
      </c>
      <c r="E8071" s="3" t="inlineStr">
        <is>
          <t>Travel _AND_ Accommodation</t>
        </is>
      </c>
      <c r="F8071" s="3" t="n">
        <v>0</v>
      </c>
      <c r="G8071" s="3" t="n">
        <v>355</v>
      </c>
    </row>
    <row r="8072">
      <c r="A8072" s="3" t="inlineStr">
        <is>
          <t>Opportunity Global Sales (PTY) LTD</t>
        </is>
      </c>
      <c r="B8072" s="4" t="n">
        <v>44620</v>
      </c>
      <c r="C8072" s="3" t="inlineStr">
        <is>
          <t>Expenses</t>
        </is>
      </c>
      <c r="D8072" s="3" t="inlineStr">
        <is>
          <t>4650/000</t>
        </is>
      </c>
      <c r="E8072" s="3" t="inlineStr">
        <is>
          <t>Travel _AND_ Accommodation</t>
        </is>
      </c>
      <c r="F8072" s="3" t="n">
        <v>987.04</v>
      </c>
      <c r="G8072" s="3" t="n">
        <v>987.04</v>
      </c>
    </row>
    <row r="8073">
      <c r="A8073" s="3" t="inlineStr">
        <is>
          <t>Opportunity Management Holdings (PTY) LTD</t>
        </is>
      </c>
      <c r="B8073" s="4" t="n">
        <v>44620</v>
      </c>
      <c r="C8073" s="3" t="inlineStr">
        <is>
          <t>Expenses</t>
        </is>
      </c>
      <c r="D8073" s="3" t="inlineStr">
        <is>
          <t>4650/000</t>
        </is>
      </c>
      <c r="E8073" s="3" t="inlineStr">
        <is>
          <t>Travel _AND_ Accommodation</t>
        </is>
      </c>
      <c r="F8073" s="3" t="n">
        <v>139.13</v>
      </c>
      <c r="G8073" s="3" t="n">
        <v>139.13</v>
      </c>
    </row>
    <row r="8074">
      <c r="A8074" s="3" t="inlineStr">
        <is>
          <t>Opportunity Global Investment (PTY) LTD</t>
        </is>
      </c>
      <c r="B8074" s="4" t="n">
        <v>44620</v>
      </c>
      <c r="C8074" s="3" t="inlineStr">
        <is>
          <t>Expenses</t>
        </is>
      </c>
      <c r="D8074" s="3" t="inlineStr">
        <is>
          <t>4650/010</t>
        </is>
      </c>
      <c r="E8074" s="3" t="inlineStr">
        <is>
          <t>Travel Accomodation - Flights - Local</t>
        </is>
      </c>
      <c r="F8074" s="3" t="n">
        <v>0</v>
      </c>
      <c r="G8074" s="3" t="n">
        <v>4362</v>
      </c>
    </row>
    <row r="8075">
      <c r="A8075" s="3" t="inlineStr">
        <is>
          <t>Opportunity Global Investment (PTY) LTD</t>
        </is>
      </c>
      <c r="B8075" s="4" t="n">
        <v>44620</v>
      </c>
      <c r="C8075" s="3" t="inlineStr">
        <is>
          <t>Expenses</t>
        </is>
      </c>
      <c r="D8075" s="3" t="inlineStr">
        <is>
          <t>4650/020</t>
        </is>
      </c>
      <c r="E8075" s="3" t="inlineStr">
        <is>
          <t>Travel Accomodation - Car Hire</t>
        </is>
      </c>
      <c r="F8075" s="3" t="n">
        <v>0</v>
      </c>
      <c r="G8075" s="3" t="n">
        <v>1013.91</v>
      </c>
    </row>
    <row r="8076">
      <c r="A8076" s="3" t="inlineStr">
        <is>
          <t>Quinate Consulting (Pty) Ltd</t>
        </is>
      </c>
      <c r="B8076" s="4" t="n">
        <v>44620</v>
      </c>
      <c r="C8076" s="3" t="inlineStr">
        <is>
          <t>Expenses</t>
        </is>
      </c>
      <c r="D8076" s="3" t="inlineStr">
        <is>
          <t>4650/030</t>
        </is>
      </c>
      <c r="E8076" s="3" t="inlineStr">
        <is>
          <t>Travel - Parking</t>
        </is>
      </c>
      <c r="F8076" s="3" t="n">
        <v>0</v>
      </c>
      <c r="G8076" s="3" t="n">
        <v>653.91</v>
      </c>
    </row>
    <row r="8077">
      <c r="A8077" s="3" t="inlineStr">
        <is>
          <t>Quinate Consulting (Pty) Ltd</t>
        </is>
      </c>
      <c r="B8077" s="4" t="n">
        <v>44620</v>
      </c>
      <c r="C8077" s="3" t="inlineStr">
        <is>
          <t>Expenses</t>
        </is>
      </c>
      <c r="D8077" s="3" t="inlineStr">
        <is>
          <t>4650/040</t>
        </is>
      </c>
      <c r="E8077" s="3" t="inlineStr">
        <is>
          <t>Travel - Local Car Hire</t>
        </is>
      </c>
      <c r="F8077" s="3" t="n">
        <v>0</v>
      </c>
      <c r="G8077" s="3" t="n">
        <v>817</v>
      </c>
    </row>
    <row r="8078">
      <c r="A8078" s="3" t="inlineStr">
        <is>
          <t>Opportunity Global Investment (PTY) LTD</t>
        </is>
      </c>
      <c r="B8078" s="4" t="n">
        <v>44620</v>
      </c>
      <c r="C8078" s="3" t="inlineStr">
        <is>
          <t>Expenses</t>
        </is>
      </c>
      <c r="D8078" s="3" t="inlineStr">
        <is>
          <t>4650/060</t>
        </is>
      </c>
      <c r="E8078" s="3" t="inlineStr">
        <is>
          <t>Travel _AND_ Accomodation - Parking_AND_Toll fee</t>
        </is>
      </c>
      <c r="F8078" s="3" t="n">
        <v>104.34</v>
      </c>
      <c r="G8078" s="3" t="n">
        <v>970.41</v>
      </c>
    </row>
    <row r="8079">
      <c r="A8079" s="3" t="inlineStr">
        <is>
          <t>Opportunity Global Sales (PTY) LTD</t>
        </is>
      </c>
      <c r="B8079" s="4" t="n">
        <v>44620</v>
      </c>
      <c r="C8079" s="3" t="inlineStr">
        <is>
          <t>Expenses</t>
        </is>
      </c>
      <c r="D8079" s="3" t="inlineStr">
        <is>
          <t>4650/070</t>
        </is>
      </c>
      <c r="E8079" s="3" t="inlineStr">
        <is>
          <t>Travel &amp; Accommodation - Petrol</t>
        </is>
      </c>
      <c r="F8079" s="3" t="n">
        <v>0</v>
      </c>
      <c r="G8079" s="3" t="n">
        <v>180.2</v>
      </c>
    </row>
    <row r="8080">
      <c r="A8080" s="3" t="inlineStr">
        <is>
          <t>Opportunity Global Investment (PTY) LTD</t>
        </is>
      </c>
      <c r="B8080" s="4" t="n">
        <v>44620</v>
      </c>
      <c r="C8080" s="3" t="inlineStr">
        <is>
          <t>Expenses</t>
        </is>
      </c>
      <c r="D8080" s="3" t="inlineStr">
        <is>
          <t>4650/080</t>
        </is>
      </c>
      <c r="E8080" s="3" t="inlineStr">
        <is>
          <t>Travel &amp; Accommodation - Staff Reimbursements</t>
        </is>
      </c>
      <c r="F8080" s="3" t="n">
        <v>306.46</v>
      </c>
      <c r="G8080" s="3" t="n">
        <v>437.8</v>
      </c>
    </row>
    <row r="8081">
      <c r="A8081" s="3" t="inlineStr">
        <is>
          <t>Opportunity Global Investment (PTY) LTD</t>
        </is>
      </c>
      <c r="B8081" s="4" t="n">
        <v>44620</v>
      </c>
      <c r="C8081" s="3" t="inlineStr">
        <is>
          <t>Expenses</t>
        </is>
      </c>
      <c r="D8081" s="3" t="inlineStr">
        <is>
          <t>4650/090</t>
        </is>
      </c>
      <c r="E8081" s="3" t="inlineStr">
        <is>
          <t>Travel &amp; Accom - Fuel</t>
        </is>
      </c>
      <c r="F8081" s="3" t="n">
        <v>3092.01</v>
      </c>
      <c r="G8081" s="3" t="n">
        <v>23461.63</v>
      </c>
    </row>
    <row r="8082">
      <c r="A8082" s="3" t="inlineStr">
        <is>
          <t>Noble Shield (Pty) Ltd ta Go Letting</t>
        </is>
      </c>
      <c r="B8082" s="4" t="n">
        <v>44620</v>
      </c>
      <c r="C8082" s="3" t="inlineStr">
        <is>
          <t>Expenses</t>
        </is>
      </c>
      <c r="D8082" s="3" t="inlineStr">
        <is>
          <t>4700/000</t>
        </is>
      </c>
      <c r="E8082" s="3" t="inlineStr">
        <is>
          <t>PAYE Contributions</t>
        </is>
      </c>
      <c r="F8082" s="3" t="n">
        <v>4627.8</v>
      </c>
      <c r="G8082" s="3" t="n">
        <v>29001.54</v>
      </c>
    </row>
    <row r="8083">
      <c r="A8083" s="3" t="inlineStr">
        <is>
          <t>Trademark Holdings (Pty) Ltd</t>
        </is>
      </c>
      <c r="B8083" s="4" t="n">
        <v>44620</v>
      </c>
      <c r="C8083" s="3" t="inlineStr">
        <is>
          <t>Expenses</t>
        </is>
      </c>
      <c r="D8083" s="3" t="inlineStr">
        <is>
          <t>4700/000</t>
        </is>
      </c>
      <c r="E8083" s="3" t="inlineStr">
        <is>
          <t>PAYE Contributions</t>
        </is>
      </c>
      <c r="F8083" s="3" t="n">
        <v>5234.18</v>
      </c>
      <c r="G8083" s="3" t="n">
        <v>35062.28</v>
      </c>
    </row>
    <row r="8084">
      <c r="A8084" s="3" t="inlineStr">
        <is>
          <t>Opportunity Global Investment (PTY) LTD</t>
        </is>
      </c>
      <c r="B8084" s="4" t="n">
        <v>44620</v>
      </c>
      <c r="C8084" s="3" t="inlineStr">
        <is>
          <t>Expenses</t>
        </is>
      </c>
      <c r="D8084" s="3" t="inlineStr">
        <is>
          <t>4700/000</t>
        </is>
      </c>
      <c r="E8084" s="3" t="inlineStr">
        <is>
          <t>UIF Contributions</t>
        </is>
      </c>
      <c r="F8084" s="3" t="n">
        <v>177.12</v>
      </c>
      <c r="G8084" s="3" t="n">
        <v>4054.86</v>
      </c>
    </row>
    <row r="8085">
      <c r="A8085" s="3" t="inlineStr">
        <is>
          <t>Opportunity Global Sales (PTY) LTD</t>
        </is>
      </c>
      <c r="B8085" s="4" t="n">
        <v>44620</v>
      </c>
      <c r="C8085" s="3" t="inlineStr">
        <is>
          <t>Expenses</t>
        </is>
      </c>
      <c r="D8085" s="3" t="inlineStr">
        <is>
          <t>4700/000</t>
        </is>
      </c>
      <c r="E8085" s="3" t="inlineStr">
        <is>
          <t>UIF Contributions</t>
        </is>
      </c>
      <c r="F8085" s="3" t="n">
        <v>227.12</v>
      </c>
      <c r="G8085" s="3" t="n">
        <v>2044.08</v>
      </c>
    </row>
    <row r="8086">
      <c r="A8086" s="3" t="inlineStr">
        <is>
          <t>Opportunity Global Sales (PTY) LTD</t>
        </is>
      </c>
      <c r="B8086" s="4" t="n">
        <v>44620</v>
      </c>
      <c r="C8086" s="3" t="inlineStr">
        <is>
          <t>Expenses</t>
        </is>
      </c>
      <c r="D8086" s="3" t="inlineStr">
        <is>
          <t>4701/000</t>
        </is>
      </c>
      <c r="E8086" s="3" t="inlineStr">
        <is>
          <t>UIF Employee Contribution</t>
        </is>
      </c>
      <c r="F8086" s="3" t="n">
        <v>227.12</v>
      </c>
      <c r="G8086" s="3" t="n">
        <v>2044.08</v>
      </c>
    </row>
    <row r="8087">
      <c r="A8087" s="3" t="inlineStr">
        <is>
          <t>Opportunity Global Investment (PTY) LTD</t>
        </is>
      </c>
      <c r="B8087" s="4" t="n">
        <v>44620</v>
      </c>
      <c r="C8087" s="3" t="inlineStr">
        <is>
          <t>Expenses</t>
        </is>
      </c>
      <c r="D8087" s="3" t="inlineStr">
        <is>
          <t>4701/000</t>
        </is>
      </c>
      <c r="E8087" s="3" t="inlineStr">
        <is>
          <t>UIF Employee Contributions</t>
        </is>
      </c>
      <c r="F8087" s="3" t="n">
        <v>177.12</v>
      </c>
      <c r="G8087" s="3" t="n">
        <v>2124.08</v>
      </c>
    </row>
    <row r="8088">
      <c r="A8088" s="3" t="inlineStr">
        <is>
          <t>Noble Shield (Pty) Ltd ta Go Letting</t>
        </is>
      </c>
      <c r="B8088" s="4" t="n">
        <v>44620</v>
      </c>
      <c r="C8088" s="3" t="inlineStr">
        <is>
          <t>Expenses</t>
        </is>
      </c>
      <c r="D8088" s="3" t="inlineStr">
        <is>
          <t>4710/000</t>
        </is>
      </c>
      <c r="E8088" s="3" t="inlineStr">
        <is>
          <t>UIF Company Contributions</t>
        </is>
      </c>
      <c r="F8088" s="3" t="n">
        <v>247.56</v>
      </c>
      <c r="G8088" s="3" t="n">
        <v>1203.42</v>
      </c>
    </row>
    <row r="8089">
      <c r="A8089" s="3" t="inlineStr">
        <is>
          <t>Trademark Holdings (Pty) Ltd</t>
        </is>
      </c>
      <c r="B8089" s="4" t="n">
        <v>44620</v>
      </c>
      <c r="C8089" s="3" t="inlineStr">
        <is>
          <t>Expenses</t>
        </is>
      </c>
      <c r="D8089" s="3" t="inlineStr">
        <is>
          <t>4710/000</t>
        </is>
      </c>
      <c r="E8089" s="3" t="inlineStr">
        <is>
          <t>UIF Company Contributions</t>
        </is>
      </c>
      <c r="F8089" s="3" t="n">
        <v>95.25</v>
      </c>
      <c r="G8089" s="3" t="n">
        <v>876.12</v>
      </c>
    </row>
    <row r="8090">
      <c r="A8090" s="3" t="inlineStr">
        <is>
          <t>Noble Shield (Pty) Ltd ta Go Letting</t>
        </is>
      </c>
      <c r="B8090" s="4" t="n">
        <v>44620</v>
      </c>
      <c r="C8090" s="3" t="inlineStr">
        <is>
          <t>Expenses</t>
        </is>
      </c>
      <c r="D8090" s="3" t="inlineStr">
        <is>
          <t>4711/000</t>
        </is>
      </c>
      <c r="E8090" s="3" t="inlineStr">
        <is>
          <t>UIF Employee Contribution</t>
        </is>
      </c>
      <c r="F8090" s="3" t="n">
        <v>247.56</v>
      </c>
      <c r="G8090" s="3" t="n">
        <v>1203.42</v>
      </c>
    </row>
    <row r="8091">
      <c r="A8091" s="3" t="inlineStr">
        <is>
          <t>Trademark Holdings (Pty) Ltd</t>
        </is>
      </c>
      <c r="B8091" s="4" t="n">
        <v>44620</v>
      </c>
      <c r="C8091" s="3" t="inlineStr">
        <is>
          <t>Expenses</t>
        </is>
      </c>
      <c r="D8091" s="3" t="inlineStr">
        <is>
          <t>4711/000</t>
        </is>
      </c>
      <c r="E8091" s="3" t="inlineStr">
        <is>
          <t>UIF Employee Contributions</t>
        </is>
      </c>
      <c r="F8091" s="3" t="n">
        <v>95.25</v>
      </c>
      <c r="G8091" s="3" t="n">
        <v>876.12</v>
      </c>
    </row>
    <row r="8092">
      <c r="A8092" s="3" t="inlineStr">
        <is>
          <t>Noble Shield (Pty) Ltd ta Go Letting</t>
        </is>
      </c>
      <c r="B8092" s="4" t="n">
        <v>44620</v>
      </c>
      <c r="C8092" s="3" t="inlineStr">
        <is>
          <t>Expenses</t>
        </is>
      </c>
      <c r="D8092" s="3" t="inlineStr">
        <is>
          <t>4720/000</t>
        </is>
      </c>
      <c r="E8092" s="3" t="inlineStr">
        <is>
          <t>SDL Contributions</t>
        </is>
      </c>
      <c r="F8092" s="3" t="n">
        <v>414.21</v>
      </c>
      <c r="G8092" s="3" t="n">
        <v>1994.54</v>
      </c>
    </row>
    <row r="8093">
      <c r="A8093" s="3" t="inlineStr">
        <is>
          <t>Trademark Holdings (Pty) Ltd</t>
        </is>
      </c>
      <c r="B8093" s="4" t="n">
        <v>44620</v>
      </c>
      <c r="C8093" s="3" t="inlineStr">
        <is>
          <t>Expenses</t>
        </is>
      </c>
      <c r="D8093" s="3" t="inlineStr">
        <is>
          <t>4720/000</t>
        </is>
      </c>
      <c r="E8093" s="3" t="inlineStr">
        <is>
          <t>SDL Contributions</t>
        </is>
      </c>
      <c r="F8093" s="3" t="n">
        <v>302.98</v>
      </c>
      <c r="G8093" s="3" t="n">
        <v>1846.69</v>
      </c>
    </row>
    <row r="8094">
      <c r="A8094" s="3" t="inlineStr">
        <is>
          <t>Opportunity Global Investment (PTY) LTD</t>
        </is>
      </c>
      <c r="B8094" s="4" t="n">
        <v>44620</v>
      </c>
      <c r="C8094" s="3" t="inlineStr">
        <is>
          <t>Expenses</t>
        </is>
      </c>
      <c r="D8094" s="3" t="inlineStr">
        <is>
          <t>4730/000</t>
        </is>
      </c>
      <c r="E8094" s="3" t="inlineStr">
        <is>
          <t>PAYE Contributions</t>
        </is>
      </c>
      <c r="F8094" s="3" t="n">
        <v>9205.67</v>
      </c>
      <c r="G8094" s="3" t="n">
        <v>111947.72</v>
      </c>
    </row>
    <row r="8095">
      <c r="A8095" s="3" t="inlineStr">
        <is>
          <t>Opportunity Global Sales (PTY) LTD</t>
        </is>
      </c>
      <c r="B8095" s="4" t="n">
        <v>44620</v>
      </c>
      <c r="C8095" s="3" t="inlineStr">
        <is>
          <t>Expenses</t>
        </is>
      </c>
      <c r="D8095" s="3" t="inlineStr">
        <is>
          <t>4730/000</t>
        </is>
      </c>
      <c r="E8095" s="3" t="inlineStr">
        <is>
          <t>PAYE Contributions</t>
        </is>
      </c>
      <c r="F8095" s="3" t="n">
        <v>19507.91</v>
      </c>
      <c r="G8095" s="3" t="n">
        <v>128590.22</v>
      </c>
    </row>
    <row r="8096">
      <c r="A8096" s="3" t="inlineStr">
        <is>
          <t>Opportunity Management Holdings (PTY) LTD</t>
        </is>
      </c>
      <c r="B8096" s="4" t="n">
        <v>44620</v>
      </c>
      <c r="C8096" s="3" t="inlineStr">
        <is>
          <t>Expenses</t>
        </is>
      </c>
      <c r="D8096" s="3" t="inlineStr">
        <is>
          <t>4730/000</t>
        </is>
      </c>
      <c r="E8096" s="3" t="inlineStr">
        <is>
          <t>PAYE Contributions</t>
        </is>
      </c>
      <c r="F8096" s="3" t="n">
        <v>35231.39</v>
      </c>
      <c r="G8096" s="3" t="n">
        <v>183079.91</v>
      </c>
    </row>
    <row r="8097">
      <c r="A8097" s="3" t="inlineStr">
        <is>
          <t>Opportunity Global Investment (PTY) LTD</t>
        </is>
      </c>
      <c r="B8097" s="4" t="n">
        <v>44620</v>
      </c>
      <c r="C8097" s="3" t="inlineStr">
        <is>
          <t>Expenses</t>
        </is>
      </c>
      <c r="D8097" s="3" t="inlineStr">
        <is>
          <t>4740/000</t>
        </is>
      </c>
      <c r="E8097" s="3" t="inlineStr">
        <is>
          <t>SDL Contributions</t>
        </is>
      </c>
      <c r="F8097" s="3" t="n">
        <v>431.1</v>
      </c>
      <c r="G8097" s="3" t="n">
        <v>6554.63</v>
      </c>
    </row>
    <row r="8098">
      <c r="A8098" s="3" t="inlineStr">
        <is>
          <t>Opportunity Global Sales (PTY) LTD</t>
        </is>
      </c>
      <c r="B8098" s="4" t="n">
        <v>44620</v>
      </c>
      <c r="C8098" s="3" t="inlineStr">
        <is>
          <t>Expenses</t>
        </is>
      </c>
      <c r="D8098" s="3" t="inlineStr">
        <is>
          <t>4740/000</t>
        </is>
      </c>
      <c r="E8098" s="3" t="inlineStr">
        <is>
          <t>SDL Contributions</t>
        </is>
      </c>
      <c r="F8098" s="3" t="n">
        <v>1175.56</v>
      </c>
      <c r="G8098" s="3" t="n">
        <v>8009.07</v>
      </c>
    </row>
    <row r="8099">
      <c r="A8099" s="3" t="inlineStr">
        <is>
          <t>Opportunity Management Holdings (PTY) LTD</t>
        </is>
      </c>
      <c r="B8099" s="4" t="n">
        <v>44620</v>
      </c>
      <c r="C8099" s="3" t="inlineStr">
        <is>
          <t>Expenses</t>
        </is>
      </c>
      <c r="D8099" s="3" t="inlineStr">
        <is>
          <t>4740/000</t>
        </is>
      </c>
      <c r="E8099" s="3" t="inlineStr">
        <is>
          <t>UIF Company Contribution</t>
        </is>
      </c>
      <c r="F8099" s="3" t="n">
        <v>1090.98</v>
      </c>
      <c r="G8099" s="3" t="n">
        <v>5706.69</v>
      </c>
    </row>
    <row r="8100">
      <c r="A8100" s="3" t="inlineStr">
        <is>
          <t>Opportunity Management Holdings (PTY) LTD</t>
        </is>
      </c>
      <c r="B8100" s="4" t="n">
        <v>44620</v>
      </c>
      <c r="C8100" s="3" t="inlineStr">
        <is>
          <t>Expenses</t>
        </is>
      </c>
      <c r="D8100" s="3" t="inlineStr">
        <is>
          <t>4741/000</t>
        </is>
      </c>
      <c r="E8100" s="3" t="inlineStr">
        <is>
          <t>UIF Employee Contribution</t>
        </is>
      </c>
      <c r="F8100" s="3" t="n">
        <v>1090.98</v>
      </c>
      <c r="G8100" s="3" t="n">
        <v>5706.69</v>
      </c>
    </row>
    <row r="8101">
      <c r="A8101" s="3" t="inlineStr">
        <is>
          <t>Opportunity Management Holdings (PTY) LTD</t>
        </is>
      </c>
      <c r="B8101" s="4" t="n">
        <v>44620</v>
      </c>
      <c r="C8101" s="3" t="inlineStr">
        <is>
          <t>Expenses</t>
        </is>
      </c>
      <c r="D8101" s="3" t="inlineStr">
        <is>
          <t>4750/000</t>
        </is>
      </c>
      <c r="E8101" s="3" t="inlineStr">
        <is>
          <t>SDL Contribution</t>
        </is>
      </c>
      <c r="F8101" s="3" t="n">
        <v>1878.5</v>
      </c>
      <c r="G8101" s="3" t="n">
        <v>9975.969999999999</v>
      </c>
    </row>
    <row r="8102">
      <c r="A8102" s="3" t="inlineStr">
        <is>
          <t>Noble Shield (Pty) Ltd ta Go Letting</t>
        </is>
      </c>
      <c r="B8102" s="4" t="n">
        <v>44620</v>
      </c>
      <c r="C8102" s="3" t="inlineStr">
        <is>
          <t>Equity</t>
        </is>
      </c>
      <c r="D8102" s="3" t="inlineStr">
        <is>
          <t>5100/000</t>
        </is>
      </c>
      <c r="E8102" s="3" t="inlineStr">
        <is>
          <t>Share Capital</t>
        </is>
      </c>
      <c r="F8102" s="3" t="n">
        <v>0</v>
      </c>
      <c r="G8102" s="3" t="n">
        <v>-1</v>
      </c>
    </row>
    <row r="8103">
      <c r="A8103" s="3" t="inlineStr">
        <is>
          <t>Opportunity Management Holdings (PTY) LTD</t>
        </is>
      </c>
      <c r="B8103" s="4" t="n">
        <v>44620</v>
      </c>
      <c r="C8103" s="3" t="inlineStr">
        <is>
          <t>Equity</t>
        </is>
      </c>
      <c r="D8103" s="3" t="inlineStr">
        <is>
          <t>5100/000</t>
        </is>
      </c>
      <c r="E8103" s="3" t="inlineStr">
        <is>
          <t>Share Capital / Members Contribution</t>
        </is>
      </c>
      <c r="F8103" s="3" t="n">
        <v>0</v>
      </c>
      <c r="G8103" s="3" t="n">
        <v>-120</v>
      </c>
    </row>
    <row r="8104">
      <c r="A8104" s="3" t="inlineStr">
        <is>
          <t>Quinate Consulting (Pty) Ltd</t>
        </is>
      </c>
      <c r="B8104" s="4" t="n">
        <v>44620</v>
      </c>
      <c r="C8104" s="3" t="inlineStr">
        <is>
          <t>Equity</t>
        </is>
      </c>
      <c r="D8104" s="3" t="inlineStr">
        <is>
          <t>5100/000</t>
        </is>
      </c>
      <c r="E8104" s="3" t="inlineStr">
        <is>
          <t>Share Capital / Members Contribution</t>
        </is>
      </c>
      <c r="F8104" s="3" t="n">
        <v>0</v>
      </c>
      <c r="G8104" s="3" t="n">
        <v>-120</v>
      </c>
    </row>
    <row r="8105">
      <c r="A8105" s="3" t="inlineStr">
        <is>
          <t>Trademark Holdings (Pty) Ltd</t>
        </is>
      </c>
      <c r="B8105" s="4" t="n">
        <v>44620</v>
      </c>
      <c r="C8105" s="3" t="inlineStr">
        <is>
          <t>Equity</t>
        </is>
      </c>
      <c r="D8105" s="3" t="inlineStr">
        <is>
          <t>5100/001</t>
        </is>
      </c>
      <c r="E8105" s="3" t="inlineStr">
        <is>
          <t>Share Capital - GFY Investments</t>
        </is>
      </c>
      <c r="F8105" s="3" t="n">
        <v>0</v>
      </c>
      <c r="G8105" s="3" t="n">
        <v>-60</v>
      </c>
    </row>
    <row r="8106">
      <c r="A8106" s="3" t="inlineStr">
        <is>
          <t>Trademark Holdings (Pty) Ltd</t>
        </is>
      </c>
      <c r="B8106" s="4" t="n">
        <v>44620</v>
      </c>
      <c r="C8106" s="3" t="inlineStr">
        <is>
          <t>Equity</t>
        </is>
      </c>
      <c r="D8106" s="3" t="inlineStr">
        <is>
          <t>5100/002</t>
        </is>
      </c>
      <c r="E8106" s="3" t="inlineStr">
        <is>
          <t>Share Capital - Zak Trust</t>
        </is>
      </c>
      <c r="F8106" s="3" t="n">
        <v>0</v>
      </c>
      <c r="G8106" s="3" t="n">
        <v>-60</v>
      </c>
    </row>
    <row r="8107">
      <c r="A8107" s="3" t="inlineStr">
        <is>
          <t>Opportunity Global Investment (PTY) LTD</t>
        </is>
      </c>
      <c r="B8107" s="4" t="n">
        <v>44620</v>
      </c>
      <c r="C8107" s="3" t="inlineStr">
        <is>
          <t>Equity</t>
        </is>
      </c>
      <c r="D8107" s="3" t="inlineStr">
        <is>
          <t>5101/000</t>
        </is>
      </c>
      <c r="E8107" s="3" t="inlineStr">
        <is>
          <t>Share Capital - Ordinary Type A</t>
        </is>
      </c>
      <c r="F8107" s="3" t="n">
        <v>0</v>
      </c>
      <c r="G8107" s="3" t="n">
        <v>-70</v>
      </c>
    </row>
    <row r="8108">
      <c r="A8108" s="3" t="inlineStr">
        <is>
          <t>Opportunity Global Investment (PTY) LTD</t>
        </is>
      </c>
      <c r="B8108" s="4" t="n">
        <v>44620</v>
      </c>
      <c r="C8108" s="3" t="inlineStr">
        <is>
          <t>Equity</t>
        </is>
      </c>
      <c r="D8108" s="3" t="inlineStr">
        <is>
          <t>5102/000</t>
        </is>
      </c>
      <c r="E8108" s="3" t="inlineStr">
        <is>
          <t>Share Capital - Ordinary Type B</t>
        </is>
      </c>
      <c r="F8108" s="3" t="n">
        <v>0</v>
      </c>
      <c r="G8108" s="3" t="n">
        <v>-30</v>
      </c>
    </row>
    <row r="8109">
      <c r="A8109" s="3" t="inlineStr">
        <is>
          <t>Noble Shield (Pty) Ltd ta Go Letting</t>
        </is>
      </c>
      <c r="B8109" s="4" t="n">
        <v>44620</v>
      </c>
      <c r="C8109" s="3" t="inlineStr">
        <is>
          <t>Equity</t>
        </is>
      </c>
      <c r="D8109" s="3" t="inlineStr">
        <is>
          <t>5200/000</t>
        </is>
      </c>
      <c r="E8109" s="3" t="inlineStr">
        <is>
          <t>Retained Earnings / Loss</t>
        </is>
      </c>
      <c r="F8109" s="3" t="n">
        <v>0</v>
      </c>
      <c r="G8109" s="3" t="n">
        <v>-59256.74</v>
      </c>
    </row>
    <row r="8110">
      <c r="A8110" s="3" t="inlineStr">
        <is>
          <t>Opportunity Global Investment (PTY) LTD</t>
        </is>
      </c>
      <c r="B8110" s="4" t="n">
        <v>44620</v>
      </c>
      <c r="C8110" s="3" t="inlineStr">
        <is>
          <t>Equity</t>
        </is>
      </c>
      <c r="D8110" s="3" t="inlineStr">
        <is>
          <t>5200/000</t>
        </is>
      </c>
      <c r="E8110" s="3" t="inlineStr">
        <is>
          <t>Retained Earnings / Loss</t>
        </is>
      </c>
      <c r="F8110" s="3" t="n">
        <v>0</v>
      </c>
      <c r="G8110" s="3" t="n">
        <v>1112750.37</v>
      </c>
    </row>
    <row r="8111">
      <c r="A8111" s="3" t="inlineStr">
        <is>
          <t>Opportunity Global Sales (PTY) LTD</t>
        </is>
      </c>
      <c r="B8111" s="4" t="n">
        <v>44620</v>
      </c>
      <c r="C8111" s="3" t="inlineStr">
        <is>
          <t>Equity</t>
        </is>
      </c>
      <c r="D8111" s="3" t="inlineStr">
        <is>
          <t>5200/000</t>
        </is>
      </c>
      <c r="E8111" s="3" t="inlineStr">
        <is>
          <t>Retained Earnings / Loss</t>
        </is>
      </c>
      <c r="F8111" s="3" t="n">
        <v>0</v>
      </c>
      <c r="G8111" s="3" t="n">
        <v>-1104828.46</v>
      </c>
    </row>
    <row r="8112">
      <c r="A8112" s="3" t="inlineStr">
        <is>
          <t>Opportunity Management Holdings (PTY) LTD</t>
        </is>
      </c>
      <c r="B8112" s="4" t="n">
        <v>44620</v>
      </c>
      <c r="C8112" s="3" t="inlineStr">
        <is>
          <t>Equity</t>
        </is>
      </c>
      <c r="D8112" s="3" t="inlineStr">
        <is>
          <t>5200/000</t>
        </is>
      </c>
      <c r="E8112" s="3" t="inlineStr">
        <is>
          <t>Retained Earnings / Loss</t>
        </is>
      </c>
      <c r="F8112" s="3" t="n">
        <v>0</v>
      </c>
      <c r="G8112" s="3" t="n">
        <v>1435438.74</v>
      </c>
    </row>
    <row r="8113">
      <c r="A8113" s="3" t="inlineStr">
        <is>
          <t>Quinate Consulting (Pty) Ltd</t>
        </is>
      </c>
      <c r="B8113" s="4" t="n">
        <v>44620</v>
      </c>
      <c r="C8113" s="3" t="inlineStr">
        <is>
          <t>Equity</t>
        </is>
      </c>
      <c r="D8113" s="3" t="inlineStr">
        <is>
          <t>5200/000</t>
        </is>
      </c>
      <c r="E8113" s="3" t="inlineStr">
        <is>
          <t>Retained Earnings / Loss</t>
        </is>
      </c>
      <c r="F8113" s="3" t="n">
        <v>0</v>
      </c>
      <c r="G8113" s="3" t="n">
        <v>-557207.66</v>
      </c>
    </row>
    <row r="8114">
      <c r="A8114" s="3" t="inlineStr">
        <is>
          <t>Trademark Holdings (Pty) Ltd</t>
        </is>
      </c>
      <c r="B8114" s="4" t="n">
        <v>44620</v>
      </c>
      <c r="C8114" s="3" t="inlineStr">
        <is>
          <t>Equity</t>
        </is>
      </c>
      <c r="D8114" s="3" t="inlineStr">
        <is>
          <t>5200/000</t>
        </is>
      </c>
      <c r="E8114" s="3" t="inlineStr">
        <is>
          <t>Retained Earnings / Loss</t>
        </is>
      </c>
      <c r="F8114" s="3" t="n">
        <v>0</v>
      </c>
      <c r="G8114" s="3" t="n">
        <v>-150612.02</v>
      </c>
    </row>
    <row r="8115">
      <c r="A8115" s="3" t="inlineStr">
        <is>
          <t>Quinate Consulting (Pty) Ltd</t>
        </is>
      </c>
      <c r="B8115" s="4" t="n">
        <v>44620</v>
      </c>
      <c r="C8115" s="3" t="inlineStr">
        <is>
          <t>Assets</t>
        </is>
      </c>
      <c r="D8115" s="3" t="inlineStr">
        <is>
          <t>5400/011</t>
        </is>
      </c>
      <c r="E8115" s="3" t="inlineStr">
        <is>
          <t>Members Loan - Nick Morgan</t>
        </is>
      </c>
      <c r="F8115" s="3" t="n">
        <v>0</v>
      </c>
      <c r="G8115" s="3" t="n">
        <v>-85743.69</v>
      </c>
    </row>
    <row r="8116">
      <c r="A8116" s="3" t="inlineStr">
        <is>
          <t>Opportunity Management Holdings (PTY) LTD</t>
        </is>
      </c>
      <c r="B8116" s="4" t="n">
        <v>44620</v>
      </c>
      <c r="C8116" s="3" t="inlineStr">
        <is>
          <t>Assets</t>
        </is>
      </c>
      <c r="D8116" s="3" t="inlineStr">
        <is>
          <t>5400/500</t>
        </is>
      </c>
      <c r="E8116" s="3" t="inlineStr">
        <is>
          <t>Shareholder - Zak Loan</t>
        </is>
      </c>
      <c r="F8116" s="3" t="n">
        <v>0</v>
      </c>
      <c r="G8116" s="3" t="n">
        <v>-171798.21</v>
      </c>
    </row>
    <row r="8117">
      <c r="A8117" s="3" t="inlineStr">
        <is>
          <t>Quinate Consulting (Pty) Ltd</t>
        </is>
      </c>
      <c r="B8117" s="4" t="n">
        <v>44620</v>
      </c>
      <c r="C8117" s="3" t="inlineStr">
        <is>
          <t>Liabilities</t>
        </is>
      </c>
      <c r="D8117" s="3" t="inlineStr">
        <is>
          <t>5500/010</t>
        </is>
      </c>
      <c r="E8117" s="3" t="inlineStr">
        <is>
          <t>Loan - Wynand Haywood</t>
        </is>
      </c>
      <c r="F8117" s="3" t="n">
        <v>0</v>
      </c>
      <c r="G8117" s="3" t="n">
        <v>2911.85</v>
      </c>
    </row>
    <row r="8118">
      <c r="A8118" s="3" t="inlineStr">
        <is>
          <t>Quinate Consulting (Pty) Ltd</t>
        </is>
      </c>
      <c r="B8118" s="4" t="n">
        <v>44620</v>
      </c>
      <c r="C8118" s="3" t="inlineStr">
        <is>
          <t>Liabilities</t>
        </is>
      </c>
      <c r="D8118" s="3" t="inlineStr">
        <is>
          <t>5500/023</t>
        </is>
      </c>
      <c r="E8118" s="3" t="inlineStr">
        <is>
          <t>Loan - Noble Shield 1 Security Trust</t>
        </is>
      </c>
      <c r="F8118" s="3" t="n">
        <v>-5543</v>
      </c>
      <c r="G8118" s="3" t="n">
        <v>0</v>
      </c>
    </row>
    <row r="8119">
      <c r="A8119" s="3" t="inlineStr">
        <is>
          <t>Quinate Consulting (Pty) Ltd</t>
        </is>
      </c>
      <c r="B8119" s="4" t="n">
        <v>44620</v>
      </c>
      <c r="C8119" s="3" t="inlineStr">
        <is>
          <t>Liabilities</t>
        </is>
      </c>
      <c r="D8119" s="3" t="inlineStr">
        <is>
          <t>5500/040</t>
        </is>
      </c>
      <c r="E8119" s="3" t="inlineStr">
        <is>
          <t>Loan - Noble Shield Holdings Pty Ltd</t>
        </is>
      </c>
      <c r="F8119" s="3" t="n">
        <v>-15000</v>
      </c>
      <c r="G8119" s="3" t="n">
        <v>-15000</v>
      </c>
    </row>
    <row r="8120">
      <c r="A8120" s="3" t="inlineStr">
        <is>
          <t>Opportunity Global Investment (PTY) LTD</t>
        </is>
      </c>
      <c r="B8120" s="4" t="n">
        <v>44620</v>
      </c>
      <c r="C8120" s="3" t="inlineStr">
        <is>
          <t>Liabilities</t>
        </is>
      </c>
      <c r="D8120" s="3" t="inlineStr">
        <is>
          <t>5500/100</t>
        </is>
      </c>
      <c r="E8120" s="3" t="inlineStr">
        <is>
          <t>Loan - Cape Projects Construction</t>
        </is>
      </c>
      <c r="F8120" s="3" t="n">
        <v>-350000</v>
      </c>
      <c r="G8120" s="3" t="n">
        <v>180000</v>
      </c>
    </row>
    <row r="8121">
      <c r="A8121" s="3" t="inlineStr">
        <is>
          <t>Noble Shield (Pty) Ltd ta Go Letting</t>
        </is>
      </c>
      <c r="B8121" s="4" t="n">
        <v>44620</v>
      </c>
      <c r="C8121" s="3" t="inlineStr">
        <is>
          <t>Liabilities</t>
        </is>
      </c>
      <c r="D8121" s="3" t="inlineStr">
        <is>
          <t>5500/100</t>
        </is>
      </c>
      <c r="E8121" s="3" t="inlineStr">
        <is>
          <t>Loan - Jupiter Trust</t>
        </is>
      </c>
      <c r="F8121" s="3" t="n">
        <v>0</v>
      </c>
      <c r="G8121" s="3" t="n">
        <v>-100228.75</v>
      </c>
    </row>
    <row r="8122">
      <c r="A8122" s="3" t="inlineStr">
        <is>
          <t>Trademark Holdings (Pty) Ltd</t>
        </is>
      </c>
      <c r="B8122" s="4" t="n">
        <v>44620</v>
      </c>
      <c r="C8122" s="3" t="inlineStr">
        <is>
          <t>Liabilities</t>
        </is>
      </c>
      <c r="D8122" s="3" t="inlineStr">
        <is>
          <t>5500/100</t>
        </is>
      </c>
      <c r="E8122" s="3" t="inlineStr">
        <is>
          <t>Loan - Opportunity Global Investments</t>
        </is>
      </c>
      <c r="F8122" s="3" t="n">
        <v>7500</v>
      </c>
      <c r="G8122" s="3" t="n">
        <v>-10500</v>
      </c>
    </row>
    <row r="8123">
      <c r="A8123" s="3" t="inlineStr">
        <is>
          <t>Endulini (Pty) Ltd</t>
        </is>
      </c>
      <c r="B8123" s="4" t="n">
        <v>44620</v>
      </c>
      <c r="C8123" s="3" t="inlineStr">
        <is>
          <t>Liabilities</t>
        </is>
      </c>
      <c r="D8123" s="3" t="inlineStr">
        <is>
          <t>5500/100</t>
        </is>
      </c>
      <c r="E8123" s="3" t="inlineStr">
        <is>
          <t>Loan - Quinate Consulting</t>
        </is>
      </c>
      <c r="F8123" s="3" t="n">
        <v>-844000</v>
      </c>
      <c r="G8123" s="3" t="n">
        <v>-7933761.7</v>
      </c>
    </row>
    <row r="8124">
      <c r="A8124" s="3" t="inlineStr">
        <is>
          <t>Opportunity Global Investment (PTY) LTD</t>
        </is>
      </c>
      <c r="B8124" s="4" t="n">
        <v>44620</v>
      </c>
      <c r="C8124" s="3" t="inlineStr">
        <is>
          <t>Liabilities</t>
        </is>
      </c>
      <c r="D8124" s="3" t="inlineStr">
        <is>
          <t>5500/110</t>
        </is>
      </c>
      <c r="E8124" s="3" t="inlineStr">
        <is>
          <t>Loan - Opportunity Trademark Holdings</t>
        </is>
      </c>
      <c r="F8124" s="3" t="n">
        <v>-7500</v>
      </c>
      <c r="G8124" s="3" t="n">
        <v>10500</v>
      </c>
    </row>
    <row r="8125">
      <c r="A8125" s="3" t="inlineStr">
        <is>
          <t>Opportunity Global Investment (PTY) LTD</t>
        </is>
      </c>
      <c r="B8125" s="4" t="n">
        <v>44620</v>
      </c>
      <c r="C8125" s="3" t="inlineStr">
        <is>
          <t>Liabilities</t>
        </is>
      </c>
      <c r="D8125" s="3" t="inlineStr">
        <is>
          <t>5500/112</t>
        </is>
      </c>
      <c r="E8125" s="3" t="inlineStr">
        <is>
          <t>Loan - GFY</t>
        </is>
      </c>
      <c r="F8125" s="3" t="n">
        <v>0</v>
      </c>
      <c r="G8125" s="3" t="n">
        <v>-289000</v>
      </c>
    </row>
    <row r="8126">
      <c r="A8126" s="3" t="inlineStr">
        <is>
          <t>Opportunity Management Holdings (PTY) LTD</t>
        </is>
      </c>
      <c r="B8126" s="4" t="n">
        <v>44620</v>
      </c>
      <c r="C8126" s="3" t="inlineStr">
        <is>
          <t>Liabilities</t>
        </is>
      </c>
      <c r="D8126" s="3" t="inlineStr">
        <is>
          <t>5500/150</t>
        </is>
      </c>
      <c r="E8126" s="3" t="inlineStr">
        <is>
          <t>Loan - Opportunity Investments</t>
        </is>
      </c>
      <c r="F8126" s="3" t="n">
        <v>5000</v>
      </c>
      <c r="G8126" s="3" t="n">
        <v>55000</v>
      </c>
    </row>
    <row r="8127">
      <c r="A8127" s="3" t="inlineStr">
        <is>
          <t>Quinate Consulting (Pty) Ltd</t>
        </is>
      </c>
      <c r="B8127" s="4" t="n">
        <v>44620</v>
      </c>
      <c r="C8127" s="3" t="inlineStr">
        <is>
          <t>Liabilities</t>
        </is>
      </c>
      <c r="D8127" s="3" t="inlineStr">
        <is>
          <t>5500/160</t>
        </is>
      </c>
      <c r="E8127" s="3" t="inlineStr">
        <is>
          <t>Loan - GFY Investment and Consulting</t>
        </is>
      </c>
      <c r="F8127" s="3" t="n">
        <v>-109994.48</v>
      </c>
      <c r="G8127" s="3" t="n">
        <v>-1751190</v>
      </c>
    </row>
    <row r="8128">
      <c r="A8128" s="3" t="inlineStr">
        <is>
          <t>Opportunity Management Holdings (PTY) LTD</t>
        </is>
      </c>
      <c r="B8128" s="4" t="n">
        <v>44620</v>
      </c>
      <c r="C8128" s="3" t="inlineStr">
        <is>
          <t>Liabilities</t>
        </is>
      </c>
      <c r="D8128" s="3" t="inlineStr">
        <is>
          <t>5500/200</t>
        </is>
      </c>
      <c r="E8128" s="3" t="inlineStr">
        <is>
          <t>Loan - Cape Projects</t>
        </is>
      </c>
      <c r="F8128" s="3" t="n">
        <v>-23766.95</v>
      </c>
      <c r="G8128" s="3" t="n">
        <v>25233.05</v>
      </c>
    </row>
    <row r="8129">
      <c r="A8129" s="3" t="inlineStr">
        <is>
          <t>Endulini (Pty) Ltd</t>
        </is>
      </c>
      <c r="B8129" s="4" t="n">
        <v>44620</v>
      </c>
      <c r="C8129" s="3" t="inlineStr">
        <is>
          <t>Liabilities</t>
        </is>
      </c>
      <c r="D8129" s="3" t="inlineStr">
        <is>
          <t>5500/250</t>
        </is>
      </c>
      <c r="E8129" s="3" t="inlineStr">
        <is>
          <t>Loan - Heron Projects</t>
        </is>
      </c>
      <c r="F8129" s="3" t="n">
        <v>0</v>
      </c>
      <c r="G8129" s="3" t="n">
        <v>4240.63</v>
      </c>
    </row>
    <row r="8130">
      <c r="A8130" s="3" t="inlineStr">
        <is>
          <t>Trademark Holdings (Pty) Ltd</t>
        </is>
      </c>
      <c r="B8130" s="4" t="n">
        <v>44620</v>
      </c>
      <c r="C8130" s="3" t="inlineStr">
        <is>
          <t>Liabilities</t>
        </is>
      </c>
      <c r="D8130" s="3" t="inlineStr">
        <is>
          <t>5500/250</t>
        </is>
      </c>
      <c r="E8130" s="3" t="inlineStr">
        <is>
          <t>Loan - Noble Shield</t>
        </is>
      </c>
      <c r="F8130" s="3" t="n">
        <v>10000</v>
      </c>
      <c r="G8130" s="3" t="n">
        <v>78165.59</v>
      </c>
    </row>
    <row r="8131">
      <c r="A8131" s="3" t="inlineStr">
        <is>
          <t>Opportunity Management Holdings (PTY) LTD</t>
        </is>
      </c>
      <c r="B8131" s="4" t="n">
        <v>44620</v>
      </c>
      <c r="C8131" s="3" t="inlineStr">
        <is>
          <t>Liabilities</t>
        </is>
      </c>
      <c r="D8131" s="3" t="inlineStr">
        <is>
          <t>5500/250</t>
        </is>
      </c>
      <c r="E8131" s="3" t="inlineStr">
        <is>
          <t>Loan - Quinate</t>
        </is>
      </c>
      <c r="F8131" s="3" t="n">
        <v>-17661.5</v>
      </c>
      <c r="G8131" s="3" t="n">
        <v>0</v>
      </c>
    </row>
    <row r="8132">
      <c r="A8132" s="3" t="inlineStr">
        <is>
          <t>Quinate Consulting (Pty) Ltd</t>
        </is>
      </c>
      <c r="B8132" s="4" t="n">
        <v>44620</v>
      </c>
      <c r="C8132" s="3" t="inlineStr">
        <is>
          <t>Liabilities</t>
        </is>
      </c>
      <c r="D8132" s="3" t="inlineStr">
        <is>
          <t>5500/300</t>
        </is>
      </c>
      <c r="E8132" s="3" t="inlineStr">
        <is>
          <t>Loan - Gengis</t>
        </is>
      </c>
      <c r="F8132" s="3" t="n">
        <v>-4438.36</v>
      </c>
      <c r="G8132" s="3" t="n">
        <v>-134816.44</v>
      </c>
    </row>
    <row r="8133">
      <c r="A8133" s="3" t="inlineStr">
        <is>
          <t>Opportunity Management Holdings (PTY) LTD</t>
        </is>
      </c>
      <c r="B8133" s="4" t="n">
        <v>44620</v>
      </c>
      <c r="C8133" s="3" t="inlineStr">
        <is>
          <t>Liabilities</t>
        </is>
      </c>
      <c r="D8133" s="3" t="inlineStr">
        <is>
          <t>5500/300</t>
        </is>
      </c>
      <c r="E8133" s="3" t="inlineStr">
        <is>
          <t>Loan - Opportunity Prop Management</t>
        </is>
      </c>
      <c r="F8133" s="3" t="n">
        <v>0</v>
      </c>
      <c r="G8133" s="3" t="n">
        <v>-1220204.15</v>
      </c>
    </row>
    <row r="8134">
      <c r="A8134" s="3" t="inlineStr">
        <is>
          <t>Noble Shield (Pty) Ltd ta Go Letting</t>
        </is>
      </c>
      <c r="B8134" s="4" t="n">
        <v>44620</v>
      </c>
      <c r="C8134" s="3" t="inlineStr">
        <is>
          <t>Liabilities</t>
        </is>
      </c>
      <c r="D8134" s="3" t="inlineStr">
        <is>
          <t>5500/300</t>
        </is>
      </c>
      <c r="E8134" s="3" t="inlineStr">
        <is>
          <t>Loan - Trademark Holdings</t>
        </is>
      </c>
      <c r="F8134" s="3" t="n">
        <v>-10000</v>
      </c>
      <c r="G8134" s="3" t="n">
        <v>-78165.59</v>
      </c>
    </row>
    <row r="8135">
      <c r="A8135" s="3" t="inlineStr">
        <is>
          <t>Opportunity Global Investment (PTY) LTD</t>
        </is>
      </c>
      <c r="B8135" s="4" t="n">
        <v>44620</v>
      </c>
      <c r="C8135" s="3" t="inlineStr">
        <is>
          <t>Liabilities</t>
        </is>
      </c>
      <c r="D8135" s="3" t="inlineStr">
        <is>
          <t>5500/350</t>
        </is>
      </c>
      <c r="E8135" s="3" t="inlineStr">
        <is>
          <t>Loan - Opportunity Management Holdings</t>
        </is>
      </c>
      <c r="F8135" s="3" t="n">
        <v>-5000</v>
      </c>
      <c r="G8135" s="3" t="n">
        <v>-55000</v>
      </c>
    </row>
    <row r="8136">
      <c r="A8136" s="3" t="inlineStr">
        <is>
          <t>Noble Shield (Pty) Ltd ta Go Letting</t>
        </is>
      </c>
      <c r="B8136" s="4" t="n">
        <v>44620</v>
      </c>
      <c r="C8136" s="3" t="inlineStr">
        <is>
          <t>Liabilities</t>
        </is>
      </c>
      <c r="D8136" s="3" t="inlineStr">
        <is>
          <t>5500/350</t>
        </is>
      </c>
      <c r="E8136" s="3" t="inlineStr">
        <is>
          <t>Loan - Quinate Consulting</t>
        </is>
      </c>
      <c r="F8136" s="3" t="n">
        <v>15000</v>
      </c>
      <c r="G8136" s="3" t="n">
        <v>15000</v>
      </c>
    </row>
    <row r="8137">
      <c r="A8137" s="3" t="inlineStr">
        <is>
          <t>Trademark Holdings (Pty) Ltd</t>
        </is>
      </c>
      <c r="B8137" s="4" t="n">
        <v>44620</v>
      </c>
      <c r="C8137" s="3" t="inlineStr">
        <is>
          <t>Liabilities</t>
        </is>
      </c>
      <c r="D8137" s="3" t="inlineStr">
        <is>
          <t>5500/350</t>
        </is>
      </c>
      <c r="E8137" s="3" t="inlineStr">
        <is>
          <t>Loan - Quinate Consulting</t>
        </is>
      </c>
      <c r="F8137" s="3" t="n">
        <v>15000</v>
      </c>
      <c r="G8137" s="3" t="n">
        <v>18635</v>
      </c>
    </row>
    <row r="8138">
      <c r="A8138" s="3" t="inlineStr">
        <is>
          <t>Trademark Holdings (Pty) Ltd</t>
        </is>
      </c>
      <c r="B8138" s="4" t="n">
        <v>44620</v>
      </c>
      <c r="C8138" s="3" t="inlineStr">
        <is>
          <t>Liabilities</t>
        </is>
      </c>
      <c r="D8138" s="3" t="inlineStr">
        <is>
          <t>5500/375</t>
        </is>
      </c>
      <c r="E8138" s="3" t="inlineStr">
        <is>
          <t>Loan - Opportunity Management Holdings Pty Ltd</t>
        </is>
      </c>
      <c r="F8138" s="3" t="n">
        <v>-25445</v>
      </c>
      <c r="G8138" s="3" t="n">
        <v>-50890</v>
      </c>
    </row>
    <row r="8139">
      <c r="A8139" s="3" t="inlineStr">
        <is>
          <t>Noble Shield (Pty) Ltd ta Go Letting</t>
        </is>
      </c>
      <c r="B8139" s="4" t="n">
        <v>44620</v>
      </c>
      <c r="C8139" s="3" t="inlineStr">
        <is>
          <t>Liabilities</t>
        </is>
      </c>
      <c r="D8139" s="3" t="inlineStr">
        <is>
          <t>5500/400</t>
        </is>
      </c>
      <c r="E8139" s="3" t="inlineStr">
        <is>
          <t>Loan - Opportunity Investment</t>
        </is>
      </c>
      <c r="F8139" s="3" t="n">
        <v>7500</v>
      </c>
      <c r="G8139" s="3" t="n">
        <v>7500</v>
      </c>
    </row>
    <row r="8140">
      <c r="A8140" s="3" t="inlineStr">
        <is>
          <t>Trademark Holdings (Pty) Ltd</t>
        </is>
      </c>
      <c r="B8140" s="4" t="n">
        <v>44620</v>
      </c>
      <c r="C8140" s="3" t="inlineStr">
        <is>
          <t>Liabilities</t>
        </is>
      </c>
      <c r="D8140" s="3" t="inlineStr">
        <is>
          <t>5500/450</t>
        </is>
      </c>
      <c r="E8140" s="3" t="inlineStr">
        <is>
          <t>Loan - Cape Projects Construction</t>
        </is>
      </c>
      <c r="F8140" s="3" t="n">
        <v>-3800</v>
      </c>
      <c r="G8140" s="3" t="n">
        <v>29400</v>
      </c>
    </row>
    <row r="8141">
      <c r="A8141" s="3" t="inlineStr">
        <is>
          <t>Trademark Holdings (Pty) Ltd</t>
        </is>
      </c>
      <c r="B8141" s="4" t="n">
        <v>44620</v>
      </c>
      <c r="C8141" s="3" t="inlineStr">
        <is>
          <t>Liabilities</t>
        </is>
      </c>
      <c r="D8141" s="3" t="inlineStr">
        <is>
          <t>5500/500</t>
        </is>
      </c>
      <c r="E8141" s="3" t="inlineStr">
        <is>
          <t>Go Letting Brand Name</t>
        </is>
      </c>
      <c r="F8141" s="3" t="n">
        <v>0</v>
      </c>
      <c r="G8141" s="3" t="n">
        <v>93420</v>
      </c>
    </row>
    <row r="8142">
      <c r="A8142" s="3" t="inlineStr">
        <is>
          <t>Noble Shield (Pty) Ltd ta Go Letting</t>
        </is>
      </c>
      <c r="B8142" s="4" t="n">
        <v>44620</v>
      </c>
      <c r="C8142" s="3" t="inlineStr">
        <is>
          <t>Liabilities</t>
        </is>
      </c>
      <c r="D8142" s="3" t="inlineStr">
        <is>
          <t>5500/500</t>
        </is>
      </c>
      <c r="E8142" s="3" t="inlineStr">
        <is>
          <t>Loan - Cape Projects Construction</t>
        </is>
      </c>
      <c r="F8142" s="3" t="n">
        <v>-3800</v>
      </c>
      <c r="G8142" s="3" t="n">
        <v>-600</v>
      </c>
    </row>
    <row r="8143">
      <c r="A8143" s="3" t="inlineStr">
        <is>
          <t>Quinate Consulting (Pty) Ltd</t>
        </is>
      </c>
      <c r="B8143" s="4" t="n">
        <v>44620</v>
      </c>
      <c r="C8143" s="3" t="inlineStr">
        <is>
          <t>Liabilities</t>
        </is>
      </c>
      <c r="D8143" s="3" t="inlineStr">
        <is>
          <t>5500/500</t>
        </is>
      </c>
      <c r="E8143" s="3" t="inlineStr">
        <is>
          <t>Loan - Opportunity Development Struct.</t>
        </is>
      </c>
      <c r="F8143" s="3" t="n">
        <v>1852608.63</v>
      </c>
      <c r="G8143" s="3" t="n">
        <v>0</v>
      </c>
    </row>
    <row r="8144">
      <c r="A8144" s="3" t="inlineStr">
        <is>
          <t>Opportunity Management Holdings (PTY) LTD</t>
        </is>
      </c>
      <c r="B8144" s="4" t="n">
        <v>44620</v>
      </c>
      <c r="C8144" s="3" t="inlineStr">
        <is>
          <t>Liabilities</t>
        </is>
      </c>
      <c r="D8144" s="3" t="inlineStr">
        <is>
          <t>5500/500</t>
        </is>
      </c>
      <c r="E8144" s="3" t="inlineStr">
        <is>
          <t>Loan - Opportunity Tradermark Holdings</t>
        </is>
      </c>
      <c r="F8144" s="3" t="n">
        <v>25445</v>
      </c>
      <c r="G8144" s="3" t="n">
        <v>50890</v>
      </c>
    </row>
    <row r="8145">
      <c r="A8145" s="3" t="inlineStr">
        <is>
          <t>Quinate Consulting (Pty) Ltd</t>
        </is>
      </c>
      <c r="B8145" s="4" t="n">
        <v>44620</v>
      </c>
      <c r="C8145" s="3" t="inlineStr">
        <is>
          <t>Liabilities</t>
        </is>
      </c>
      <c r="D8145" s="3" t="inlineStr">
        <is>
          <t>5500/520</t>
        </is>
      </c>
      <c r="E8145" s="3" t="inlineStr">
        <is>
          <t>Loan - Opportunity Management Holdings</t>
        </is>
      </c>
      <c r="F8145" s="3" t="n">
        <v>17661.5</v>
      </c>
      <c r="G8145" s="3" t="n">
        <v>-3900</v>
      </c>
    </row>
    <row r="8146">
      <c r="A8146" s="3" t="inlineStr">
        <is>
          <t>Opportunity Global Investment (PTY) LTD</t>
        </is>
      </c>
      <c r="B8146" s="4" t="n">
        <v>44620</v>
      </c>
      <c r="C8146" s="3" t="inlineStr">
        <is>
          <t>Liabilities</t>
        </is>
      </c>
      <c r="D8146" s="3" t="inlineStr">
        <is>
          <t>5500/550</t>
        </is>
      </c>
      <c r="E8146" s="3" t="inlineStr">
        <is>
          <t>Loan - Noble Shield</t>
        </is>
      </c>
      <c r="F8146" s="3" t="n">
        <v>-7500</v>
      </c>
      <c r="G8146" s="3" t="n">
        <v>-7500</v>
      </c>
    </row>
    <row r="8147">
      <c r="A8147" s="3" t="inlineStr">
        <is>
          <t>Opportunity Global Investment (PTY) LTD</t>
        </is>
      </c>
      <c r="B8147" s="4" t="n">
        <v>44620</v>
      </c>
      <c r="C8147" s="3" t="inlineStr">
        <is>
          <t>Liabilities</t>
        </is>
      </c>
      <c r="D8147" s="3" t="inlineStr">
        <is>
          <t>5500/650</t>
        </is>
      </c>
      <c r="E8147" s="3" t="inlineStr">
        <is>
          <t>Loan - Opportunit Global - Sales</t>
        </is>
      </c>
      <c r="F8147" s="3" t="n">
        <v>20000</v>
      </c>
      <c r="G8147" s="3" t="n">
        <v>-481265.61</v>
      </c>
    </row>
    <row r="8148">
      <c r="A8148" s="3" t="inlineStr">
        <is>
          <t>Opportunity Global Sales (PTY) LTD</t>
        </is>
      </c>
      <c r="B8148" s="4" t="n">
        <v>44620</v>
      </c>
      <c r="C8148" s="3" t="inlineStr">
        <is>
          <t>Liabilities</t>
        </is>
      </c>
      <c r="D8148" s="3" t="inlineStr">
        <is>
          <t>5500/650</t>
        </is>
      </c>
      <c r="E8148" s="3" t="inlineStr">
        <is>
          <t>Loan - Opportunity Investments</t>
        </is>
      </c>
      <c r="F8148" s="3" t="n">
        <v>-20000</v>
      </c>
      <c r="G8148" s="3" t="n">
        <v>481265.61</v>
      </c>
    </row>
    <row r="8149">
      <c r="A8149" s="3" t="inlineStr">
        <is>
          <t>Opportunity Management Holdings (PTY) LTD</t>
        </is>
      </c>
      <c r="B8149" s="4" t="n">
        <v>44620</v>
      </c>
      <c r="C8149" s="3" t="inlineStr">
        <is>
          <t>Liabilities</t>
        </is>
      </c>
      <c r="D8149" s="3" t="inlineStr">
        <is>
          <t>5500/700</t>
        </is>
      </c>
      <c r="E8149" s="3" t="inlineStr">
        <is>
          <t>Loan - Go Letting</t>
        </is>
      </c>
      <c r="F8149" s="3" t="n">
        <v>0</v>
      </c>
      <c r="G8149" s="3" t="n">
        <v>-120</v>
      </c>
    </row>
    <row r="8150">
      <c r="A8150" s="3" t="inlineStr">
        <is>
          <t>Quinate Consulting (Pty) Ltd</t>
        </is>
      </c>
      <c r="B8150" s="4" t="n">
        <v>44620</v>
      </c>
      <c r="C8150" s="3" t="inlineStr">
        <is>
          <t>Liabilities</t>
        </is>
      </c>
      <c r="D8150" s="3" t="inlineStr">
        <is>
          <t>5500/700</t>
        </is>
      </c>
      <c r="E8150" s="3" t="inlineStr">
        <is>
          <t>Loan - Trademark Holdings</t>
        </is>
      </c>
      <c r="F8150" s="3" t="n">
        <v>-15000</v>
      </c>
      <c r="G8150" s="3" t="n">
        <v>-18635</v>
      </c>
    </row>
    <row r="8151">
      <c r="A8151" s="3" t="inlineStr">
        <is>
          <t>Opportunity Global Investment (PTY) LTD</t>
        </is>
      </c>
      <c r="B8151" s="4" t="n">
        <v>44620</v>
      </c>
      <c r="C8151" s="3" t="inlineStr">
        <is>
          <t>Liabilities</t>
        </is>
      </c>
      <c r="D8151" s="3" t="inlineStr">
        <is>
          <t>5500/850</t>
        </is>
      </c>
      <c r="E8151" s="3" t="inlineStr">
        <is>
          <t>Loan - Nick Morgan</t>
        </is>
      </c>
      <c r="F8151" s="3" t="n">
        <v>0</v>
      </c>
      <c r="G8151" s="3" t="n">
        <v>4100</v>
      </c>
    </row>
    <row r="8152">
      <c r="A8152" s="3" t="inlineStr">
        <is>
          <t>Opportunity Global Investment (PTY) LTD</t>
        </is>
      </c>
      <c r="B8152" s="4" t="n">
        <v>44620</v>
      </c>
      <c r="C8152" s="3" t="inlineStr">
        <is>
          <t>Liabilities</t>
        </is>
      </c>
      <c r="D8152" s="3" t="inlineStr">
        <is>
          <t>5500/950</t>
        </is>
      </c>
      <c r="E8152" s="3" t="inlineStr">
        <is>
          <t>Loan - Gengis</t>
        </is>
      </c>
      <c r="F8152" s="3" t="n">
        <v>0</v>
      </c>
      <c r="G8152" s="3" t="n">
        <v>-120000</v>
      </c>
    </row>
    <row r="8153">
      <c r="A8153" s="3" t="inlineStr">
        <is>
          <t>Opportunity Global Sales (PTY) LTD</t>
        </is>
      </c>
      <c r="B8153" s="4" t="n">
        <v>44620</v>
      </c>
      <c r="C8153" s="3" t="inlineStr">
        <is>
          <t>Liabilities</t>
        </is>
      </c>
      <c r="D8153" s="3" t="inlineStr">
        <is>
          <t>5500/991</t>
        </is>
      </c>
      <c r="E8153" s="3" t="inlineStr">
        <is>
          <t>Loan - Minette Commission</t>
        </is>
      </c>
      <c r="F8153" s="3" t="n">
        <v>-21340.87</v>
      </c>
      <c r="G8153" s="3" t="n">
        <v>0</v>
      </c>
    </row>
    <row r="8154">
      <c r="A8154" s="3" t="inlineStr">
        <is>
          <t>Opportunity Global Sales (PTY) LTD</t>
        </is>
      </c>
      <c r="B8154" s="4" t="n">
        <v>44620</v>
      </c>
      <c r="C8154" s="3" t="inlineStr">
        <is>
          <t>Liabilities</t>
        </is>
      </c>
      <c r="D8154" s="3" t="inlineStr">
        <is>
          <t>5500/992</t>
        </is>
      </c>
      <c r="E8154" s="3" t="inlineStr">
        <is>
          <t>Loan - Anthony Commission</t>
        </is>
      </c>
      <c r="F8154" s="3" t="n">
        <v>0</v>
      </c>
      <c r="G8154" s="3" t="n">
        <v>15000</v>
      </c>
    </row>
    <row r="8155">
      <c r="A8155" s="3" t="inlineStr">
        <is>
          <t>Quinate Consulting (Pty) Ltd</t>
        </is>
      </c>
      <c r="B8155" s="4" t="n">
        <v>44620</v>
      </c>
      <c r="C8155" s="3" t="inlineStr">
        <is>
          <t>Liabilities</t>
        </is>
      </c>
      <c r="D8155" s="3" t="inlineStr">
        <is>
          <t>5501/001</t>
        </is>
      </c>
      <c r="E8155" s="3" t="inlineStr">
        <is>
          <t>Loan - Endulini CIP Costs</t>
        </is>
      </c>
      <c r="F8155" s="3" t="n">
        <v>814000</v>
      </c>
      <c r="G8155" s="3" t="n">
        <v>7933761.7</v>
      </c>
    </row>
    <row r="8156">
      <c r="A8156" s="3" t="inlineStr">
        <is>
          <t>Opportunity Management Holdings (PTY) LTD</t>
        </is>
      </c>
      <c r="B8156" s="4" t="n">
        <v>44620</v>
      </c>
      <c r="C8156" s="3" t="inlineStr">
        <is>
          <t>Liabilities</t>
        </is>
      </c>
      <c r="D8156" s="3" t="inlineStr">
        <is>
          <t>5510/100</t>
        </is>
      </c>
      <c r="E8156" s="3" t="inlineStr">
        <is>
          <t>Staff loan - Debbie Landsberg</t>
        </is>
      </c>
      <c r="F8156" s="3" t="n">
        <v>0</v>
      </c>
      <c r="G8156" s="3" t="n">
        <v>14400</v>
      </c>
    </row>
    <row r="8157">
      <c r="A8157" s="3" t="inlineStr">
        <is>
          <t>Noble Shield (Pty) Ltd ta Go Letting</t>
        </is>
      </c>
      <c r="B8157" s="4" t="n">
        <v>44620</v>
      </c>
      <c r="C8157" s="3" t="inlineStr">
        <is>
          <t>Assets</t>
        </is>
      </c>
      <c r="D8157" s="3" t="inlineStr">
        <is>
          <t>6250/010</t>
        </is>
      </c>
      <c r="E8157" s="3" t="inlineStr">
        <is>
          <t>Computer Equipment - @ Cost</t>
        </is>
      </c>
      <c r="F8157" s="3" t="n">
        <v>0</v>
      </c>
      <c r="G8157" s="3" t="n">
        <v>20397</v>
      </c>
    </row>
    <row r="8158">
      <c r="A8158" s="3" t="inlineStr">
        <is>
          <t>Opportunity Management Holdings (PTY) LTD</t>
        </is>
      </c>
      <c r="B8158" s="4" t="n">
        <v>44620</v>
      </c>
      <c r="C8158" s="3" t="inlineStr">
        <is>
          <t>Assets</t>
        </is>
      </c>
      <c r="D8158" s="3" t="inlineStr">
        <is>
          <t>6250/010</t>
        </is>
      </c>
      <c r="E8158" s="3" t="inlineStr">
        <is>
          <t>Computer Equipment - @ Cost</t>
        </is>
      </c>
      <c r="F8158" s="3" t="n">
        <v>0</v>
      </c>
      <c r="G8158" s="3" t="n">
        <v>14911.4</v>
      </c>
    </row>
    <row r="8159">
      <c r="A8159" s="3" t="inlineStr">
        <is>
          <t>Quinate Consulting (Pty) Ltd</t>
        </is>
      </c>
      <c r="B8159" s="4" t="n">
        <v>44620</v>
      </c>
      <c r="C8159" s="3" t="inlineStr">
        <is>
          <t>Assets</t>
        </is>
      </c>
      <c r="D8159" s="3" t="inlineStr">
        <is>
          <t>6250/010</t>
        </is>
      </c>
      <c r="E8159" s="3" t="inlineStr">
        <is>
          <t>Computer Equipment - @ Cost</t>
        </is>
      </c>
      <c r="F8159" s="3" t="n">
        <v>32560</v>
      </c>
      <c r="G8159" s="3" t="n">
        <v>137059.7</v>
      </c>
    </row>
    <row r="8160">
      <c r="A8160" s="3" t="inlineStr">
        <is>
          <t>Noble Shield (Pty) Ltd ta Go Letting</t>
        </is>
      </c>
      <c r="B8160" s="4" t="n">
        <v>44620</v>
      </c>
      <c r="C8160" s="3" t="inlineStr">
        <is>
          <t>Assets</t>
        </is>
      </c>
      <c r="D8160" s="3" t="inlineStr">
        <is>
          <t>6250/020</t>
        </is>
      </c>
      <c r="E8160" s="3" t="inlineStr">
        <is>
          <t>Computer Equipment - Accum Depre</t>
        </is>
      </c>
      <c r="F8160" s="3" t="n">
        <v>0</v>
      </c>
      <c r="G8160" s="3" t="n">
        <v>-9498</v>
      </c>
    </row>
    <row r="8161">
      <c r="A8161" s="3" t="inlineStr">
        <is>
          <t>Quinate Consulting (Pty) Ltd</t>
        </is>
      </c>
      <c r="B8161" s="4" t="n">
        <v>44620</v>
      </c>
      <c r="C8161" s="3" t="inlineStr">
        <is>
          <t>Assets</t>
        </is>
      </c>
      <c r="D8161" s="3" t="inlineStr">
        <is>
          <t>6250/020</t>
        </is>
      </c>
      <c r="E8161" s="3" t="inlineStr">
        <is>
          <t>Computer Equipment - Accum Depre</t>
        </is>
      </c>
      <c r="F8161" s="3" t="n">
        <v>-6710.82</v>
      </c>
      <c r="G8161" s="3" t="n">
        <v>-62296.69</v>
      </c>
    </row>
    <row r="8162">
      <c r="A8162" s="3" t="inlineStr">
        <is>
          <t>Opportunity Management Holdings (PTY) LTD</t>
        </is>
      </c>
      <c r="B8162" s="4" t="n">
        <v>44620</v>
      </c>
      <c r="C8162" s="3" t="inlineStr">
        <is>
          <t>Assets</t>
        </is>
      </c>
      <c r="D8162" s="3" t="inlineStr">
        <is>
          <t>6250/030</t>
        </is>
      </c>
      <c r="E8162" s="3" t="inlineStr">
        <is>
          <t>Acc Depreciation - Computer Equipment</t>
        </is>
      </c>
      <c r="F8162" s="3" t="n">
        <v>0</v>
      </c>
      <c r="G8162" s="3" t="n">
        <v>-9441.25</v>
      </c>
    </row>
    <row r="8163">
      <c r="A8163" s="3" t="inlineStr">
        <is>
          <t>Quinate Consulting (Pty) Ltd</t>
        </is>
      </c>
      <c r="B8163" s="4" t="n">
        <v>44620</v>
      </c>
      <c r="C8163" s="3" t="inlineStr">
        <is>
          <t>Assets</t>
        </is>
      </c>
      <c r="D8163" s="3" t="inlineStr">
        <is>
          <t>6270/010</t>
        </is>
      </c>
      <c r="E8163" s="3" t="inlineStr">
        <is>
          <t>Site Containers - @ Cost</t>
        </is>
      </c>
      <c r="F8163" s="3" t="n">
        <v>0</v>
      </c>
      <c r="G8163" s="3" t="n">
        <v>19130.44</v>
      </c>
    </row>
    <row r="8164">
      <c r="A8164" s="3" t="inlineStr">
        <is>
          <t>Quinate Consulting (Pty) Ltd</t>
        </is>
      </c>
      <c r="B8164" s="4" t="n">
        <v>44620</v>
      </c>
      <c r="C8164" s="3" t="inlineStr">
        <is>
          <t>Assets</t>
        </is>
      </c>
      <c r="D8164" s="3" t="inlineStr">
        <is>
          <t>6270/020</t>
        </is>
      </c>
      <c r="E8164" s="3" t="inlineStr">
        <is>
          <t>Site Containers - Accum Depre</t>
        </is>
      </c>
      <c r="F8164" s="3" t="n">
        <v>-956.52</v>
      </c>
      <c r="G8164" s="3" t="n">
        <v>-3826.08</v>
      </c>
    </row>
    <row r="8165">
      <c r="A8165" s="3" t="inlineStr">
        <is>
          <t>Noble Shield (Pty) Ltd ta Go Letting</t>
        </is>
      </c>
      <c r="B8165" s="4" t="n">
        <v>44620</v>
      </c>
      <c r="C8165" s="3" t="inlineStr">
        <is>
          <t>Assets</t>
        </is>
      </c>
      <c r="D8165" s="3" t="inlineStr">
        <is>
          <t>6350/010</t>
        </is>
      </c>
      <c r="E8165" s="3" t="inlineStr">
        <is>
          <t>Furniture _AND_ Fittings - @ Cost</t>
        </is>
      </c>
      <c r="F8165" s="3" t="n">
        <v>0</v>
      </c>
      <c r="G8165" s="3" t="n">
        <v>2242</v>
      </c>
    </row>
    <row r="8166">
      <c r="A8166" s="3" t="inlineStr">
        <is>
          <t>Noble Shield (Pty) Ltd ta Go Letting</t>
        </is>
      </c>
      <c r="B8166" s="4" t="n">
        <v>44620</v>
      </c>
      <c r="C8166" s="3" t="inlineStr">
        <is>
          <t>Assets</t>
        </is>
      </c>
      <c r="D8166" s="3" t="inlineStr">
        <is>
          <t>6350/020</t>
        </is>
      </c>
      <c r="E8166" s="3" t="inlineStr">
        <is>
          <t>Furniture _AND_ Fittings - Accum Depre</t>
        </is>
      </c>
      <c r="F8166" s="3" t="n">
        <v>0</v>
      </c>
      <c r="G8166" s="3" t="n">
        <v>-2239</v>
      </c>
    </row>
    <row r="8167">
      <c r="A8167" s="3" t="inlineStr">
        <is>
          <t>Opportunity Management Holdings (PTY) LTD</t>
        </is>
      </c>
      <c r="B8167" s="4" t="n">
        <v>44620</v>
      </c>
      <c r="C8167" s="3" t="inlineStr">
        <is>
          <t>Liabilities</t>
        </is>
      </c>
      <c r="D8167" s="3" t="inlineStr">
        <is>
          <t>6500/000</t>
        </is>
      </c>
      <c r="E8167" s="3" t="inlineStr">
        <is>
          <t>Deposits - Held</t>
        </is>
      </c>
      <c r="F8167" s="3" t="n">
        <v>0</v>
      </c>
      <c r="G8167" s="3" t="n">
        <v>-12028.1</v>
      </c>
    </row>
    <row r="8168">
      <c r="A8168" s="3" t="inlineStr">
        <is>
          <t>Opportunity Management Holdings (PTY) LTD</t>
        </is>
      </c>
      <c r="B8168" s="4" t="n">
        <v>44620</v>
      </c>
      <c r="C8168" s="3" t="inlineStr">
        <is>
          <t>Liabilities</t>
        </is>
      </c>
      <c r="D8168" s="3" t="inlineStr">
        <is>
          <t>6510/000</t>
        </is>
      </c>
      <c r="E8168" s="3" t="inlineStr">
        <is>
          <t>Deposits Paid - Anicol Properties</t>
        </is>
      </c>
      <c r="F8168" s="3" t="n">
        <v>0</v>
      </c>
      <c r="G8168" s="3" t="n">
        <v>13755</v>
      </c>
    </row>
    <row r="8169">
      <c r="A8169" s="3" t="inlineStr">
        <is>
          <t>Opportunity Management Holdings (PTY) LTD</t>
        </is>
      </c>
      <c r="B8169" s="4" t="n">
        <v>44620</v>
      </c>
      <c r="C8169" s="3" t="inlineStr">
        <is>
          <t>Liabilities</t>
        </is>
      </c>
      <c r="D8169" s="3" t="inlineStr">
        <is>
          <t>6515/000</t>
        </is>
      </c>
      <c r="E8169" s="3" t="inlineStr">
        <is>
          <t>Deposits Paid</t>
        </is>
      </c>
      <c r="F8169" s="3" t="n">
        <v>0</v>
      </c>
      <c r="G8169" s="3" t="n">
        <v>3852.5</v>
      </c>
    </row>
    <row r="8170">
      <c r="A8170" s="3" t="inlineStr">
        <is>
          <t>Quinate Consulting (Pty) Ltd</t>
        </is>
      </c>
      <c r="B8170" s="4" t="n">
        <v>44620</v>
      </c>
      <c r="C8170" s="3" t="inlineStr">
        <is>
          <t>Assets</t>
        </is>
      </c>
      <c r="D8170" s="3" t="inlineStr">
        <is>
          <t>6600/010</t>
        </is>
      </c>
      <c r="E8170" s="3" t="inlineStr">
        <is>
          <t>Other Fixed Assets - @ Cost</t>
        </is>
      </c>
      <c r="F8170" s="3" t="n">
        <v>0</v>
      </c>
      <c r="G8170" s="3" t="n">
        <v>14442.5</v>
      </c>
    </row>
    <row r="8171">
      <c r="A8171" s="3" t="inlineStr">
        <is>
          <t>Quinate Consulting (Pty) Ltd</t>
        </is>
      </c>
      <c r="B8171" s="4" t="n">
        <v>44620</v>
      </c>
      <c r="C8171" s="3" t="inlineStr">
        <is>
          <t>Assets</t>
        </is>
      </c>
      <c r="D8171" s="3" t="inlineStr">
        <is>
          <t>6600/020</t>
        </is>
      </c>
      <c r="E8171" s="3" t="inlineStr">
        <is>
          <t>Other Fixed Assets - Accum Depre</t>
        </is>
      </c>
      <c r="F8171" s="3" t="n">
        <v>-1202.71</v>
      </c>
      <c r="G8171" s="3" t="n">
        <v>-14441.5</v>
      </c>
    </row>
    <row r="8172">
      <c r="A8172" s="3" t="inlineStr">
        <is>
          <t>Noble Shield (Pty) Ltd ta Go Letting</t>
        </is>
      </c>
      <c r="B8172" s="4" t="n">
        <v>44620</v>
      </c>
      <c r="C8172" s="3" t="inlineStr">
        <is>
          <t>Assets</t>
        </is>
      </c>
      <c r="D8172" s="3" t="inlineStr">
        <is>
          <t>7000/100</t>
        </is>
      </c>
      <c r="E8172" s="3" t="inlineStr">
        <is>
          <t>Goodwill - Purchase of Go Letting</t>
        </is>
      </c>
      <c r="F8172" s="3" t="n">
        <v>0</v>
      </c>
      <c r="G8172" s="3" t="n">
        <v>106580</v>
      </c>
    </row>
    <row r="8173">
      <c r="A8173" s="3" t="inlineStr">
        <is>
          <t>Opportunity Management Holdings (PTY) LTD</t>
        </is>
      </c>
      <c r="B8173" s="4" t="n">
        <v>44620</v>
      </c>
      <c r="C8173" s="3" t="inlineStr">
        <is>
          <t>Assets</t>
        </is>
      </c>
      <c r="D8173" s="3" t="inlineStr">
        <is>
          <t>7200/000</t>
        </is>
      </c>
      <c r="E8173" s="3" t="inlineStr">
        <is>
          <t>Shares in Subsidiary Companies</t>
        </is>
      </c>
      <c r="F8173" s="3" t="n">
        <v>0</v>
      </c>
      <c r="G8173" s="3" t="n">
        <v>120</v>
      </c>
    </row>
    <row r="8174">
      <c r="A8174" s="3" t="inlineStr">
        <is>
          <t>Endulini (Pty) Ltd</t>
        </is>
      </c>
      <c r="B8174" s="4" t="n">
        <v>44620</v>
      </c>
      <c r="C8174" s="3" t="inlineStr">
        <is>
          <t>Assets</t>
        </is>
      </c>
      <c r="D8174" s="3" t="inlineStr">
        <is>
          <t>7610/100</t>
        </is>
      </c>
      <c r="E8174" s="3" t="inlineStr">
        <is>
          <t>Endulini Land</t>
        </is>
      </c>
      <c r="F8174" s="3" t="n">
        <v>0</v>
      </c>
      <c r="G8174" s="3" t="n">
        <v>10572851.37</v>
      </c>
    </row>
    <row r="8175">
      <c r="A8175" s="3" t="inlineStr">
        <is>
          <t>Quinate Consulting (Pty) Ltd</t>
        </is>
      </c>
      <c r="B8175" s="4" t="n">
        <v>44620</v>
      </c>
      <c r="C8175" s="3" t="inlineStr">
        <is>
          <t>Assets</t>
        </is>
      </c>
      <c r="D8175" s="3" t="inlineStr">
        <is>
          <t>7610/100</t>
        </is>
      </c>
      <c r="E8175" s="3" t="inlineStr">
        <is>
          <t>Endulini Land</t>
        </is>
      </c>
      <c r="F8175" s="3" t="n">
        <v>766601.37</v>
      </c>
      <c r="G8175" s="3" t="n">
        <v>0</v>
      </c>
    </row>
    <row r="8176">
      <c r="A8176" s="3" t="inlineStr">
        <is>
          <t>Endulini (Pty) Ltd</t>
        </is>
      </c>
      <c r="B8176" s="4" t="n">
        <v>44620</v>
      </c>
      <c r="C8176" s="3" t="inlineStr">
        <is>
          <t>Assets</t>
        </is>
      </c>
      <c r="D8176" s="3" t="inlineStr">
        <is>
          <t>7610/101</t>
        </is>
      </c>
      <c r="E8176" s="3" t="inlineStr">
        <is>
          <t>Endulini Revaluation of Land stock</t>
        </is>
      </c>
      <c r="F8176" s="3" t="n">
        <v>0</v>
      </c>
      <c r="G8176" s="3" t="n">
        <v>6084085.78</v>
      </c>
    </row>
    <row r="8177">
      <c r="A8177" s="3" t="inlineStr">
        <is>
          <t>Endulini (Pty) Ltd</t>
        </is>
      </c>
      <c r="B8177" s="4" t="n">
        <v>44620</v>
      </c>
      <c r="C8177" s="3" t="inlineStr">
        <is>
          <t>Assets</t>
        </is>
      </c>
      <c r="D8177" s="3" t="inlineStr">
        <is>
          <t>7610/111</t>
        </is>
      </c>
      <c r="E8177" s="3" t="inlineStr">
        <is>
          <t>Endulini Closing Stock February 2021</t>
        </is>
      </c>
      <c r="F8177" s="3" t="n">
        <v>502576.27</v>
      </c>
      <c r="G8177" s="3" t="n">
        <v>15044610.11</v>
      </c>
    </row>
    <row r="8178">
      <c r="A8178" s="3" t="inlineStr">
        <is>
          <t>Endulini (Pty) Ltd</t>
        </is>
      </c>
      <c r="B8178" s="4" t="n">
        <v>44620</v>
      </c>
      <c r="C8178" s="3" t="inlineStr">
        <is>
          <t>Assets</t>
        </is>
      </c>
      <c r="D8178" s="3" t="inlineStr">
        <is>
          <t>7610/180</t>
        </is>
      </c>
      <c r="E8178" s="3" t="inlineStr">
        <is>
          <t>Endulini CIP Architects</t>
        </is>
      </c>
      <c r="F8178" s="3" t="n">
        <v>0</v>
      </c>
      <c r="G8178" s="3" t="n">
        <v>519874</v>
      </c>
    </row>
    <row r="8179">
      <c r="A8179" s="3" t="inlineStr">
        <is>
          <t>Endulini (Pty) Ltd</t>
        </is>
      </c>
      <c r="B8179" s="4" t="n">
        <v>44620</v>
      </c>
      <c r="C8179" s="3" t="inlineStr">
        <is>
          <t>Assets</t>
        </is>
      </c>
      <c r="D8179" s="3" t="inlineStr">
        <is>
          <t>7610/200</t>
        </is>
      </c>
      <c r="E8179" s="3" t="inlineStr">
        <is>
          <t>Endulini CIP CoCT Land Use App</t>
        </is>
      </c>
      <c r="F8179" s="3" t="n">
        <v>0</v>
      </c>
      <c r="G8179" s="3" t="n">
        <v>232891.06</v>
      </c>
    </row>
    <row r="8180">
      <c r="A8180" s="3" t="inlineStr">
        <is>
          <t>Endulini (Pty) Ltd</t>
        </is>
      </c>
      <c r="B8180" s="4" t="n">
        <v>44620</v>
      </c>
      <c r="C8180" s="3" t="inlineStr">
        <is>
          <t>Assets</t>
        </is>
      </c>
      <c r="D8180" s="3" t="inlineStr">
        <is>
          <t>7610/205</t>
        </is>
      </c>
      <c r="E8180" s="3" t="inlineStr">
        <is>
          <t>Endulini CIP Site Establishments</t>
        </is>
      </c>
      <c r="F8180" s="3" t="n">
        <v>3326792.52</v>
      </c>
      <c r="G8180" s="3" t="n">
        <v>20360592.33</v>
      </c>
    </row>
    <row r="8181">
      <c r="A8181" s="3" t="inlineStr">
        <is>
          <t>Endulini (Pty) Ltd</t>
        </is>
      </c>
      <c r="B8181" s="4" t="n">
        <v>44620</v>
      </c>
      <c r="C8181" s="3" t="inlineStr">
        <is>
          <t>Assets</t>
        </is>
      </c>
      <c r="D8181" s="3" t="inlineStr">
        <is>
          <t>7610/209</t>
        </is>
      </c>
      <c r="E8181" s="3" t="inlineStr">
        <is>
          <t>Endulini CIP Construction Management</t>
        </is>
      </c>
      <c r="F8181" s="3" t="n">
        <v>10000</v>
      </c>
      <c r="G8181" s="3" t="n">
        <v>135375</v>
      </c>
    </row>
    <row r="8182">
      <c r="A8182" s="3" t="inlineStr">
        <is>
          <t>Endulini (Pty) Ltd</t>
        </is>
      </c>
      <c r="B8182" s="4" t="n">
        <v>44620</v>
      </c>
      <c r="C8182" s="3" t="inlineStr">
        <is>
          <t>Assets</t>
        </is>
      </c>
      <c r="D8182" s="3" t="inlineStr">
        <is>
          <t>7610/210</t>
        </is>
      </c>
      <c r="E8182" s="3" t="inlineStr">
        <is>
          <t>Endulini CIP Civil Works</t>
        </is>
      </c>
      <c r="F8182" s="3" t="n">
        <v>0</v>
      </c>
      <c r="G8182" s="3" t="n">
        <v>6070825.03</v>
      </c>
    </row>
    <row r="8183">
      <c r="A8183" s="3" t="inlineStr">
        <is>
          <t>Endulini (Pty) Ltd</t>
        </is>
      </c>
      <c r="B8183" s="4" t="n">
        <v>44620</v>
      </c>
      <c r="C8183" s="3" t="inlineStr">
        <is>
          <t>Assets</t>
        </is>
      </c>
      <c r="D8183" s="3" t="inlineStr">
        <is>
          <t>7610/215</t>
        </is>
      </c>
      <c r="E8183" s="3" t="inlineStr">
        <is>
          <t>Endulini CIP Civil Engineers</t>
        </is>
      </c>
      <c r="F8183" s="3" t="n">
        <v>0</v>
      </c>
      <c r="G8183" s="3" t="n">
        <v>183000</v>
      </c>
    </row>
    <row r="8184">
      <c r="A8184" s="3" t="inlineStr">
        <is>
          <t>Endulini (Pty) Ltd</t>
        </is>
      </c>
      <c r="B8184" s="4" t="n">
        <v>44620</v>
      </c>
      <c r="C8184" s="3" t="inlineStr">
        <is>
          <t>Assets</t>
        </is>
      </c>
      <c r="D8184" s="3" t="inlineStr">
        <is>
          <t>7610/220</t>
        </is>
      </c>
      <c r="E8184" s="3" t="inlineStr">
        <is>
          <t>Endulini CIP Structuring Project Fee Opp Invest</t>
        </is>
      </c>
      <c r="F8184" s="3" t="n">
        <v>0</v>
      </c>
      <c r="G8184" s="3" t="n">
        <v>483735.96</v>
      </c>
    </row>
    <row r="8185">
      <c r="A8185" s="3" t="inlineStr">
        <is>
          <t>Endulini (Pty) Ltd</t>
        </is>
      </c>
      <c r="B8185" s="4" t="n">
        <v>44620</v>
      </c>
      <c r="C8185" s="3" t="inlineStr">
        <is>
          <t>Assets</t>
        </is>
      </c>
      <c r="D8185" s="3" t="inlineStr">
        <is>
          <t>7610/225</t>
        </is>
      </c>
      <c r="E8185" s="3" t="inlineStr">
        <is>
          <t>Endulini CIP Structural engineering fee</t>
        </is>
      </c>
      <c r="F8185" s="3" t="n">
        <v>0</v>
      </c>
      <c r="G8185" s="3" t="n">
        <v>288645.08</v>
      </c>
    </row>
    <row r="8186">
      <c r="A8186" s="3" t="inlineStr">
        <is>
          <t>Endulini (Pty) Ltd</t>
        </is>
      </c>
      <c r="B8186" s="4" t="n">
        <v>44620</v>
      </c>
      <c r="C8186" s="3" t="inlineStr">
        <is>
          <t>Assets</t>
        </is>
      </c>
      <c r="D8186" s="3" t="inlineStr">
        <is>
          <t>7610/230</t>
        </is>
      </c>
      <c r="E8186" s="3" t="inlineStr">
        <is>
          <t>Endulini CIP Mechanical Engineering</t>
        </is>
      </c>
      <c r="F8186" s="3" t="n">
        <v>0</v>
      </c>
      <c r="G8186" s="3" t="n">
        <v>15570</v>
      </c>
    </row>
    <row r="8187">
      <c r="A8187" s="3" t="inlineStr">
        <is>
          <t>Endulini (Pty) Ltd</t>
        </is>
      </c>
      <c r="B8187" s="4" t="n">
        <v>44620</v>
      </c>
      <c r="C8187" s="3" t="inlineStr">
        <is>
          <t>Assets</t>
        </is>
      </c>
      <c r="D8187" s="3" t="inlineStr">
        <is>
          <t>7610/235</t>
        </is>
      </c>
      <c r="E8187" s="3" t="inlineStr">
        <is>
          <t>Endulini CIP Electrical Installation</t>
        </is>
      </c>
      <c r="F8187" s="3" t="n">
        <v>133381.34</v>
      </c>
      <c r="G8187" s="3" t="n">
        <v>844822.62</v>
      </c>
    </row>
    <row r="8188">
      <c r="A8188" s="3" t="inlineStr">
        <is>
          <t>Endulini (Pty) Ltd</t>
        </is>
      </c>
      <c r="B8188" s="4" t="n">
        <v>44620</v>
      </c>
      <c r="C8188" s="3" t="inlineStr">
        <is>
          <t>Assets</t>
        </is>
      </c>
      <c r="D8188" s="3" t="inlineStr">
        <is>
          <t>7610/250</t>
        </is>
      </c>
      <c r="E8188" s="3" t="inlineStr">
        <is>
          <t>Endulini CIP Boundary Wall</t>
        </is>
      </c>
      <c r="F8188" s="3" t="n">
        <v>0</v>
      </c>
      <c r="G8188" s="3" t="n">
        <v>88400.8</v>
      </c>
    </row>
    <row r="8189">
      <c r="A8189" s="3" t="inlineStr">
        <is>
          <t>Endulini (Pty) Ltd</t>
        </is>
      </c>
      <c r="B8189" s="4" t="n">
        <v>44620</v>
      </c>
      <c r="C8189" s="3" t="inlineStr">
        <is>
          <t>Assets</t>
        </is>
      </c>
      <c r="D8189" s="3" t="inlineStr">
        <is>
          <t>7610/290</t>
        </is>
      </c>
      <c r="E8189" s="3" t="inlineStr">
        <is>
          <t>Endulini CIP Development Management Fees</t>
        </is>
      </c>
      <c r="F8189" s="3" t="n">
        <v>0</v>
      </c>
      <c r="G8189" s="3" t="n">
        <v>237496.62</v>
      </c>
    </row>
    <row r="8190">
      <c r="A8190" s="3" t="inlineStr">
        <is>
          <t>Endulini (Pty) Ltd</t>
        </is>
      </c>
      <c r="B8190" s="4" t="n">
        <v>44620</v>
      </c>
      <c r="C8190" s="3" t="inlineStr">
        <is>
          <t>Assets</t>
        </is>
      </c>
      <c r="D8190" s="3" t="inlineStr">
        <is>
          <t>7610/310</t>
        </is>
      </c>
      <c r="E8190" s="3" t="inlineStr">
        <is>
          <t>Endulini CIP Enviromental consultants</t>
        </is>
      </c>
      <c r="F8190" s="3" t="n">
        <v>6000</v>
      </c>
      <c r="G8190" s="3" t="n">
        <v>72000</v>
      </c>
    </row>
    <row r="8191">
      <c r="A8191" s="3" t="inlineStr">
        <is>
          <t>Endulini (Pty) Ltd</t>
        </is>
      </c>
      <c r="B8191" s="4" t="n">
        <v>44620</v>
      </c>
      <c r="C8191" s="3" t="inlineStr">
        <is>
          <t>Assets</t>
        </is>
      </c>
      <c r="D8191" s="3" t="inlineStr">
        <is>
          <t>7610/320</t>
        </is>
      </c>
      <c r="E8191" s="3" t="inlineStr">
        <is>
          <t>Endulini CIP Geotechnical</t>
        </is>
      </c>
      <c r="F8191" s="3" t="n">
        <v>0</v>
      </c>
      <c r="G8191" s="3" t="n">
        <v>13575</v>
      </c>
    </row>
    <row r="8192">
      <c r="A8192" s="3" t="inlineStr">
        <is>
          <t>Endulini (Pty) Ltd</t>
        </is>
      </c>
      <c r="B8192" s="4" t="n">
        <v>44620</v>
      </c>
      <c r="C8192" s="3" t="inlineStr">
        <is>
          <t>Assets</t>
        </is>
      </c>
      <c r="D8192" s="3" t="inlineStr">
        <is>
          <t>7610/330</t>
        </is>
      </c>
      <c r="E8192" s="3" t="inlineStr">
        <is>
          <t>Endulini CIP Health and Safety</t>
        </is>
      </c>
      <c r="F8192" s="3" t="n">
        <v>11000</v>
      </c>
      <c r="G8192" s="3" t="n">
        <v>21800</v>
      </c>
    </row>
    <row r="8193">
      <c r="A8193" s="3" t="inlineStr">
        <is>
          <t>Endulini (Pty) Ltd</t>
        </is>
      </c>
      <c r="B8193" s="4" t="n">
        <v>44620</v>
      </c>
      <c r="C8193" s="3" t="inlineStr">
        <is>
          <t>Assets</t>
        </is>
      </c>
      <c r="D8193" s="3" t="inlineStr">
        <is>
          <t>7610/390</t>
        </is>
      </c>
      <c r="E8193" s="3" t="inlineStr">
        <is>
          <t>Endulini CIP Land Surveyor</t>
        </is>
      </c>
      <c r="F8193" s="3" t="n">
        <v>0</v>
      </c>
      <c r="G8193" s="3" t="n">
        <v>110823.2</v>
      </c>
    </row>
    <row r="8194">
      <c r="A8194" s="3" t="inlineStr">
        <is>
          <t>Endulini (Pty) Ltd</t>
        </is>
      </c>
      <c r="B8194" s="4" t="n">
        <v>44620</v>
      </c>
      <c r="C8194" s="3" t="inlineStr">
        <is>
          <t>Assets</t>
        </is>
      </c>
      <c r="D8194" s="3" t="inlineStr">
        <is>
          <t>7610/392</t>
        </is>
      </c>
      <c r="E8194" s="3" t="inlineStr">
        <is>
          <t>Endulini CIP Landscaping</t>
        </is>
      </c>
      <c r="F8194" s="3" t="n">
        <v>0</v>
      </c>
      <c r="G8194" s="3" t="n">
        <v>6100</v>
      </c>
    </row>
    <row r="8195">
      <c r="A8195" s="3" t="inlineStr">
        <is>
          <t>Endulini (Pty) Ltd</t>
        </is>
      </c>
      <c r="B8195" s="4" t="n">
        <v>44620</v>
      </c>
      <c r="C8195" s="3" t="inlineStr">
        <is>
          <t>Assets</t>
        </is>
      </c>
      <c r="D8195" s="3" t="inlineStr">
        <is>
          <t>7610/395</t>
        </is>
      </c>
      <c r="E8195" s="3" t="inlineStr">
        <is>
          <t>Endulini CIP NHBRC</t>
        </is>
      </c>
      <c r="F8195" s="3" t="n">
        <v>0</v>
      </c>
      <c r="G8195" s="3" t="n">
        <v>928847.49</v>
      </c>
    </row>
    <row r="8196">
      <c r="A8196" s="3" t="inlineStr">
        <is>
          <t>Endulini (Pty) Ltd</t>
        </is>
      </c>
      <c r="B8196" s="4" t="n">
        <v>44620</v>
      </c>
      <c r="C8196" s="3" t="inlineStr">
        <is>
          <t>Assets</t>
        </is>
      </c>
      <c r="D8196" s="3" t="inlineStr">
        <is>
          <t>7610/400</t>
        </is>
      </c>
      <c r="E8196" s="3" t="inlineStr">
        <is>
          <t>Endulini CIP Quantity Surveyor</t>
        </is>
      </c>
      <c r="F8196" s="3" t="n">
        <v>0</v>
      </c>
      <c r="G8196" s="3" t="n">
        <v>82136.36</v>
      </c>
    </row>
    <row r="8197">
      <c r="A8197" s="3" t="inlineStr">
        <is>
          <t>Endulini (Pty) Ltd</t>
        </is>
      </c>
      <c r="B8197" s="4" t="n">
        <v>44620</v>
      </c>
      <c r="C8197" s="3" t="inlineStr">
        <is>
          <t>Assets</t>
        </is>
      </c>
      <c r="D8197" s="3" t="inlineStr">
        <is>
          <t>7610/600</t>
        </is>
      </c>
      <c r="E8197" s="3" t="inlineStr">
        <is>
          <t>Endulini CIP Town Planning</t>
        </is>
      </c>
      <c r="F8197" s="3" t="n">
        <v>0</v>
      </c>
      <c r="G8197" s="3" t="n">
        <v>21105</v>
      </c>
    </row>
    <row r="8198">
      <c r="A8198" s="3" t="inlineStr">
        <is>
          <t>Endulini (Pty) Ltd</t>
        </is>
      </c>
      <c r="B8198" s="4" t="n">
        <v>44620</v>
      </c>
      <c r="C8198" s="3" t="inlineStr">
        <is>
          <t>Assets</t>
        </is>
      </c>
      <c r="D8198" s="3" t="inlineStr">
        <is>
          <t>7610/620</t>
        </is>
      </c>
      <c r="E8198" s="3" t="inlineStr">
        <is>
          <t>Endulini CIP Traffic Impact</t>
        </is>
      </c>
      <c r="F8198" s="3" t="n">
        <v>0</v>
      </c>
      <c r="G8198" s="3" t="n">
        <v>24915</v>
      </c>
    </row>
    <row r="8199">
      <c r="A8199" s="3" t="inlineStr">
        <is>
          <t>Endulini (Pty) Ltd</t>
        </is>
      </c>
      <c r="B8199" s="4" t="n">
        <v>44620</v>
      </c>
      <c r="C8199" s="3" t="inlineStr">
        <is>
          <t>Assets</t>
        </is>
      </c>
      <c r="D8199" s="3" t="inlineStr">
        <is>
          <t>7610/630</t>
        </is>
      </c>
      <c r="E8199" s="3" t="inlineStr">
        <is>
          <t>Endulini CIP CoCT Development Contributi</t>
        </is>
      </c>
      <c r="F8199" s="3" t="n">
        <v>0</v>
      </c>
      <c r="G8199" s="3" t="n">
        <v>661860.3100000001</v>
      </c>
    </row>
    <row r="8200">
      <c r="A8200" s="3" t="inlineStr">
        <is>
          <t>Endulini (Pty) Ltd</t>
        </is>
      </c>
      <c r="B8200" s="4" t="n">
        <v>44620</v>
      </c>
      <c r="C8200" s="3" t="inlineStr">
        <is>
          <t>Assets</t>
        </is>
      </c>
      <c r="D8200" s="3" t="inlineStr">
        <is>
          <t>7610/640</t>
        </is>
      </c>
      <c r="E8200" s="3" t="inlineStr">
        <is>
          <t>Endulini CIP CoCT Building plan application</t>
        </is>
      </c>
      <c r="F8200" s="3" t="n">
        <v>469.57</v>
      </c>
      <c r="G8200" s="3" t="n">
        <v>111203.22</v>
      </c>
    </row>
    <row r="8201">
      <c r="A8201" s="3" t="inlineStr">
        <is>
          <t>Quinate Consulting (Pty) Ltd</t>
        </is>
      </c>
      <c r="B8201" s="4" t="n">
        <v>44620</v>
      </c>
      <c r="C8201" s="3" t="inlineStr">
        <is>
          <t>Assets</t>
        </is>
      </c>
      <c r="D8201" s="3" t="inlineStr">
        <is>
          <t>7800/104</t>
        </is>
      </c>
      <c r="E8201" s="3" t="inlineStr">
        <is>
          <t>Stock - Closing Stock SW - 28 Feb 21</t>
        </is>
      </c>
      <c r="F8201" s="3" t="n">
        <v>0</v>
      </c>
      <c r="G8201" s="3" t="n">
        <v>2874478.88</v>
      </c>
    </row>
    <row r="8202">
      <c r="A8202" s="3" t="inlineStr">
        <is>
          <t>Quinate Consulting (Pty) Ltd</t>
        </is>
      </c>
      <c r="B8202" s="4" t="n">
        <v>44620</v>
      </c>
      <c r="C8202" s="3" t="inlineStr">
        <is>
          <t>Assets</t>
        </is>
      </c>
      <c r="D8202" s="3" t="inlineStr">
        <is>
          <t>7800/105</t>
        </is>
      </c>
      <c r="E8202" s="3" t="inlineStr">
        <is>
          <t>Stock - Closing Stock SH - 28 Feb 21</t>
        </is>
      </c>
      <c r="F8202" s="3" t="n">
        <v>0</v>
      </c>
      <c r="G8202" s="3" t="n">
        <v>2843477.6</v>
      </c>
    </row>
    <row r="8203">
      <c r="A8203" s="3" t="inlineStr">
        <is>
          <t>Endulini (Pty) Ltd</t>
        </is>
      </c>
      <c r="B8203" s="4" t="n">
        <v>44620</v>
      </c>
      <c r="C8203" s="3" t="inlineStr">
        <is>
          <t>Assets</t>
        </is>
      </c>
      <c r="D8203" s="3" t="inlineStr">
        <is>
          <t>8000/000</t>
        </is>
      </c>
      <c r="E8203" s="3" t="inlineStr">
        <is>
          <t>Customer Control Account</t>
        </is>
      </c>
      <c r="F8203" s="3" t="n">
        <v>-2012.5</v>
      </c>
      <c r="G8203" s="3" t="n">
        <v>0</v>
      </c>
    </row>
    <row r="8204">
      <c r="A8204" s="3" t="inlineStr">
        <is>
          <t>Noble Shield (Pty) Ltd ta Go Letting</t>
        </is>
      </c>
      <c r="B8204" s="4" t="n">
        <v>44620</v>
      </c>
      <c r="C8204" s="3" t="inlineStr">
        <is>
          <t>Assets</t>
        </is>
      </c>
      <c r="D8204" s="3" t="inlineStr">
        <is>
          <t>8000/000</t>
        </is>
      </c>
      <c r="E8204" s="3" t="inlineStr">
        <is>
          <t>Customer Control Account</t>
        </is>
      </c>
      <c r="F8204" s="3" t="n">
        <v>0</v>
      </c>
      <c r="G8204" s="3" t="n">
        <v>60289.32</v>
      </c>
    </row>
    <row r="8205">
      <c r="A8205" s="3" t="inlineStr">
        <is>
          <t>Opportunity Global Investment (PTY) LTD</t>
        </is>
      </c>
      <c r="B8205" s="4" t="n">
        <v>44620</v>
      </c>
      <c r="C8205" s="3" t="inlineStr">
        <is>
          <t>Assets</t>
        </is>
      </c>
      <c r="D8205" s="3" t="inlineStr">
        <is>
          <t>8000/000</t>
        </is>
      </c>
      <c r="E8205" s="3" t="inlineStr">
        <is>
          <t>Customer Control Account</t>
        </is>
      </c>
      <c r="F8205" s="3" t="n">
        <v>384100</v>
      </c>
      <c r="G8205" s="3" t="n">
        <v>384100</v>
      </c>
    </row>
    <row r="8206">
      <c r="A8206" s="3" t="inlineStr">
        <is>
          <t>Opportunity Global Sales (PTY) LTD</t>
        </is>
      </c>
      <c r="B8206" s="4" t="n">
        <v>44620</v>
      </c>
      <c r="C8206" s="3" t="inlineStr">
        <is>
          <t>Assets</t>
        </is>
      </c>
      <c r="D8206" s="3" t="inlineStr">
        <is>
          <t>8000/000</t>
        </is>
      </c>
      <c r="E8206" s="3" t="inlineStr">
        <is>
          <t>Customer Control Account</t>
        </is>
      </c>
      <c r="F8206" s="3" t="n">
        <v>-109261.31</v>
      </c>
      <c r="G8206" s="3" t="n">
        <v>128488.53</v>
      </c>
    </row>
    <row r="8207">
      <c r="A8207" s="3" t="inlineStr">
        <is>
          <t>Opportunity Management Holdings (PTY) LTD</t>
        </is>
      </c>
      <c r="B8207" s="4" t="n">
        <v>44620</v>
      </c>
      <c r="C8207" s="3" t="inlineStr">
        <is>
          <t>Assets</t>
        </is>
      </c>
      <c r="D8207" s="3" t="inlineStr">
        <is>
          <t>8000/000</t>
        </is>
      </c>
      <c r="E8207" s="3" t="inlineStr">
        <is>
          <t>Customer Control Account</t>
        </is>
      </c>
      <c r="F8207" s="3" t="n">
        <v>82121.5</v>
      </c>
      <c r="G8207" s="3" t="n">
        <v>82121.5</v>
      </c>
    </row>
    <row r="8208">
      <c r="A8208" s="3" t="inlineStr">
        <is>
          <t>Quinate Consulting (Pty) Ltd</t>
        </is>
      </c>
      <c r="B8208" s="4" t="n">
        <v>44620</v>
      </c>
      <c r="C8208" s="3" t="inlineStr">
        <is>
          <t>Assets</t>
        </is>
      </c>
      <c r="D8208" s="3" t="inlineStr">
        <is>
          <t>8000/000</t>
        </is>
      </c>
      <c r="E8208" s="3" t="inlineStr">
        <is>
          <t>Customer Control Account</t>
        </is>
      </c>
      <c r="F8208" s="3" t="n">
        <v>17100</v>
      </c>
      <c r="G8208" s="3" t="n">
        <v>-4537.84</v>
      </c>
    </row>
    <row r="8209">
      <c r="A8209" s="3" t="inlineStr">
        <is>
          <t>Quinate Consulting (Pty) Ltd</t>
        </is>
      </c>
      <c r="B8209" s="4" t="n">
        <v>44620</v>
      </c>
      <c r="C8209" s="3" t="inlineStr">
        <is>
          <t>Assets</t>
        </is>
      </c>
      <c r="D8209" s="3" t="inlineStr">
        <is>
          <t>8001</t>
        </is>
      </c>
      <c r="E8209" s="3" t="inlineStr">
        <is>
          <t>Customer Control</t>
        </is>
      </c>
      <c r="F8209" s="3" t="n">
        <v>0</v>
      </c>
      <c r="G8209" s="3" t="n">
        <v>29487.49</v>
      </c>
    </row>
    <row r="8210">
      <c r="A8210" s="3" t="inlineStr">
        <is>
          <t>Opportunity Global Investment (PTY) LTD</t>
        </is>
      </c>
      <c r="B8210" s="4" t="n">
        <v>44620</v>
      </c>
      <c r="C8210" s="3" t="inlineStr">
        <is>
          <t>Assets</t>
        </is>
      </c>
      <c r="D8210" s="3" t="inlineStr">
        <is>
          <t>8200/010</t>
        </is>
      </c>
      <c r="E8210" s="3" t="inlineStr">
        <is>
          <t>Prepayments / Prepaid Expenses</t>
        </is>
      </c>
      <c r="F8210" s="3" t="n">
        <v>80867.92999999999</v>
      </c>
      <c r="G8210" s="3" t="n">
        <v>163867.93</v>
      </c>
    </row>
    <row r="8211">
      <c r="A8211" s="3" t="inlineStr">
        <is>
          <t>Quinate Consulting (Pty) Ltd</t>
        </is>
      </c>
      <c r="B8211" s="4" t="n">
        <v>44620</v>
      </c>
      <c r="C8211" s="3" t="inlineStr">
        <is>
          <t>Assets</t>
        </is>
      </c>
      <c r="D8211" s="3" t="inlineStr">
        <is>
          <t>8200/010</t>
        </is>
      </c>
      <c r="E8211" s="3" t="inlineStr">
        <is>
          <t>Prepayments / Prepaid Expenses</t>
        </is>
      </c>
      <c r="F8211" s="3" t="n">
        <v>0</v>
      </c>
      <c r="G8211" s="3" t="n">
        <v>109675</v>
      </c>
    </row>
    <row r="8212">
      <c r="A8212" s="3" t="inlineStr">
        <is>
          <t>Opportunity Global Investment (PTY) LTD</t>
        </is>
      </c>
      <c r="B8212" s="4" t="n">
        <v>44620</v>
      </c>
      <c r="C8212" s="3" t="inlineStr">
        <is>
          <t>Assets</t>
        </is>
      </c>
      <c r="D8212" s="3" t="inlineStr">
        <is>
          <t>8400/000</t>
        </is>
      </c>
      <c r="E8212" s="3" t="inlineStr">
        <is>
          <t>FNB 62093491696</t>
        </is>
      </c>
      <c r="F8212" s="3" t="n">
        <v>26671.29</v>
      </c>
      <c r="G8212" s="3" t="n">
        <v>28803.16</v>
      </c>
    </row>
    <row r="8213">
      <c r="A8213" s="3" t="inlineStr">
        <is>
          <t>Opportunity Global Sales (PTY) LTD</t>
        </is>
      </c>
      <c r="B8213" s="4" t="n">
        <v>44620</v>
      </c>
      <c r="C8213" s="3" t="inlineStr">
        <is>
          <t>Assets</t>
        </is>
      </c>
      <c r="D8213" s="3" t="inlineStr">
        <is>
          <t>8400/000</t>
        </is>
      </c>
      <c r="E8213" s="3" t="inlineStr">
        <is>
          <t>FNB 62835620875</t>
        </is>
      </c>
      <c r="F8213" s="3" t="n">
        <v>30196.19</v>
      </c>
      <c r="G8213" s="3" t="n">
        <v>37336.3</v>
      </c>
    </row>
    <row r="8214">
      <c r="A8214" s="3" t="inlineStr">
        <is>
          <t>Quinate Consulting (Pty) Ltd</t>
        </is>
      </c>
      <c r="B8214" s="4" t="n">
        <v>44620</v>
      </c>
      <c r="C8214" s="3" t="inlineStr">
        <is>
          <t>Assets</t>
        </is>
      </c>
      <c r="D8214" s="3" t="inlineStr">
        <is>
          <t>8400/000</t>
        </is>
      </c>
      <c r="E8214" s="3" t="inlineStr">
        <is>
          <t>RMB - 62736659189 - Call Acc</t>
        </is>
      </c>
      <c r="F8214" s="3" t="n">
        <v>2.9</v>
      </c>
      <c r="G8214" s="3" t="n">
        <v>152866.69</v>
      </c>
    </row>
    <row r="8215">
      <c r="A8215" s="3" t="inlineStr">
        <is>
          <t>Trademark Holdings (Pty) Ltd</t>
        </is>
      </c>
      <c r="B8215" s="4" t="n">
        <v>44620</v>
      </c>
      <c r="C8215" s="3" t="inlineStr">
        <is>
          <t>Assets</t>
        </is>
      </c>
      <c r="D8215" s="3" t="inlineStr">
        <is>
          <t>8400/000</t>
        </is>
      </c>
      <c r="E8215" s="3" t="inlineStr">
        <is>
          <t>RMB 623 693 03640</t>
        </is>
      </c>
      <c r="F8215" s="3" t="n">
        <v>-13480.8</v>
      </c>
      <c r="G8215" s="3" t="n">
        <v>32085.37</v>
      </c>
    </row>
    <row r="8216">
      <c r="A8216" s="3" t="inlineStr">
        <is>
          <t>Noble Shield (Pty) Ltd ta Go Letting</t>
        </is>
      </c>
      <c r="B8216" s="4" t="n">
        <v>44620</v>
      </c>
      <c r="C8216" s="3" t="inlineStr">
        <is>
          <t>Assets</t>
        </is>
      </c>
      <c r="D8216" s="3" t="inlineStr">
        <is>
          <t>8400/000</t>
        </is>
      </c>
      <c r="E8216" s="3" t="inlineStr">
        <is>
          <t>RMB 6250 573 3833</t>
        </is>
      </c>
      <c r="F8216" s="3" t="n">
        <v>-23467.04</v>
      </c>
      <c r="G8216" s="3" t="n">
        <v>28864.79</v>
      </c>
    </row>
    <row r="8217">
      <c r="A8217" s="3" t="inlineStr">
        <is>
          <t>Endulini (Pty) Ltd</t>
        </is>
      </c>
      <c r="B8217" s="4" t="n">
        <v>44620</v>
      </c>
      <c r="C8217" s="3" t="inlineStr">
        <is>
          <t>Assets</t>
        </is>
      </c>
      <c r="D8217" s="3" t="inlineStr">
        <is>
          <t>8400/000</t>
        </is>
      </c>
      <c r="E8217" s="3" t="inlineStr">
        <is>
          <t>RMB 62906944576</t>
        </is>
      </c>
      <c r="F8217" s="3" t="n">
        <v>66754.07000000001</v>
      </c>
      <c r="G8217" s="3" t="n">
        <v>93351.61</v>
      </c>
    </row>
    <row r="8218">
      <c r="A8218" s="3" t="inlineStr">
        <is>
          <t>Opportunity Management Holdings (PTY) LTD</t>
        </is>
      </c>
      <c r="B8218" s="4" t="n">
        <v>44620</v>
      </c>
      <c r="C8218" s="3" t="inlineStr">
        <is>
          <t>Assets</t>
        </is>
      </c>
      <c r="D8218" s="3" t="inlineStr">
        <is>
          <t>8400/000</t>
        </is>
      </c>
      <c r="E8218" s="3" t="inlineStr">
        <is>
          <t>RMB Cheq - 62312246920</t>
        </is>
      </c>
      <c r="F8218" s="3" t="n">
        <v>-1707.13</v>
      </c>
      <c r="G8218" s="3" t="n">
        <v>20981.13</v>
      </c>
    </row>
    <row r="8219">
      <c r="A8219" s="3" t="inlineStr">
        <is>
          <t>Opportunity Global Investment (PTY) LTD</t>
        </is>
      </c>
      <c r="B8219" s="4" t="n">
        <v>44620</v>
      </c>
      <c r="C8219" s="3" t="inlineStr">
        <is>
          <t>Assets</t>
        </is>
      </c>
      <c r="D8219" s="3" t="inlineStr">
        <is>
          <t>8405/000</t>
        </is>
      </c>
      <c r="E8219" s="3" t="inlineStr">
        <is>
          <t>FNB Trust 62762449265</t>
        </is>
      </c>
      <c r="F8219" s="3" t="n">
        <v>-390.22</v>
      </c>
      <c r="G8219" s="3" t="n">
        <v>2.32</v>
      </c>
    </row>
    <row r="8220">
      <c r="A8220" s="3" t="inlineStr">
        <is>
          <t>Endulini (Pty) Ltd</t>
        </is>
      </c>
      <c r="B8220" s="4" t="n">
        <v>44620</v>
      </c>
      <c r="C8220" s="3" t="inlineStr">
        <is>
          <t>Assets</t>
        </is>
      </c>
      <c r="D8220" s="3" t="inlineStr">
        <is>
          <t>8410/000</t>
        </is>
      </c>
      <c r="E8220" s="3" t="inlineStr">
        <is>
          <t>Momentum Investor Account : RU 502229883</t>
        </is>
      </c>
      <c r="F8220" s="3" t="n">
        <v>-1285162.56</v>
      </c>
      <c r="G8220" s="3" t="n">
        <v>999726.5600000001</v>
      </c>
    </row>
    <row r="8221">
      <c r="A8221" s="3" t="inlineStr">
        <is>
          <t>Opportunity Management Holdings (PTY) LTD</t>
        </is>
      </c>
      <c r="B8221" s="4" t="n">
        <v>44620</v>
      </c>
      <c r="C8221" s="3" t="inlineStr">
        <is>
          <t>Assets</t>
        </is>
      </c>
      <c r="D8221" s="3" t="inlineStr">
        <is>
          <t>8410/000</t>
        </is>
      </c>
      <c r="E8221" s="3" t="inlineStr">
        <is>
          <t>RMB Call Acc - 62312248851</t>
        </is>
      </c>
      <c r="F8221" s="3" t="n">
        <v>-279.66</v>
      </c>
      <c r="G8221" s="3" t="n">
        <v>613.3099999999999</v>
      </c>
    </row>
    <row r="8222">
      <c r="A8222" s="3" t="inlineStr">
        <is>
          <t>Noble Shield (Pty) Ltd ta Go Letting</t>
        </is>
      </c>
      <c r="B8222" s="4" t="n">
        <v>44620</v>
      </c>
      <c r="C8222" s="3" t="inlineStr">
        <is>
          <t>Assets</t>
        </is>
      </c>
      <c r="D8222" s="3" t="inlineStr">
        <is>
          <t>8410/000</t>
        </is>
      </c>
      <c r="E8222" s="3" t="inlineStr">
        <is>
          <t>RMB Trust Acc - 6250 615 1365</t>
        </is>
      </c>
      <c r="F8222" s="3" t="n">
        <v>601.88</v>
      </c>
      <c r="G8222" s="3" t="n">
        <v>935.88</v>
      </c>
    </row>
    <row r="8223">
      <c r="A8223" s="3" t="inlineStr">
        <is>
          <t>Quinate Consulting (Pty) Ltd</t>
        </is>
      </c>
      <c r="B8223" s="4" t="n">
        <v>44620</v>
      </c>
      <c r="C8223" s="3" t="inlineStr">
        <is>
          <t>Assets</t>
        </is>
      </c>
      <c r="D8223" s="3" t="inlineStr">
        <is>
          <t>8415/000</t>
        </is>
      </c>
      <c r="E8223" s="3" t="inlineStr">
        <is>
          <t>STD Acc 071 958 959 - Facility Acc</t>
        </is>
      </c>
      <c r="F8223" s="3" t="n">
        <v>-170</v>
      </c>
      <c r="G8223" s="3" t="n">
        <v>4316.21</v>
      </c>
    </row>
    <row r="8224">
      <c r="A8224" s="3" t="inlineStr">
        <is>
          <t>Quinate Consulting (Pty) Ltd</t>
        </is>
      </c>
      <c r="B8224" s="4" t="n">
        <v>44620</v>
      </c>
      <c r="C8224" s="3" t="inlineStr">
        <is>
          <t>Assets</t>
        </is>
      </c>
      <c r="D8224" s="3" t="inlineStr">
        <is>
          <t>8430/000</t>
        </is>
      </c>
      <c r="E8224" s="3" t="inlineStr">
        <is>
          <t>Momentum Investment Acc - RU502230185</t>
        </is>
      </c>
      <c r="F8224" s="3" t="n">
        <v>7.48</v>
      </c>
      <c r="G8224" s="3" t="n">
        <v>507.48</v>
      </c>
    </row>
    <row r="8225">
      <c r="A8225" s="3" t="inlineStr">
        <is>
          <t>Opportunity Global Investment (PTY) LTD</t>
        </is>
      </c>
      <c r="B8225" s="4" t="n">
        <v>44620</v>
      </c>
      <c r="C8225" s="3" t="inlineStr">
        <is>
          <t>Assets</t>
        </is>
      </c>
      <c r="D8225" s="3" t="inlineStr">
        <is>
          <t>8440/000</t>
        </is>
      </c>
      <c r="E8225" s="3" t="inlineStr">
        <is>
          <t>FNB - Call 627602764438</t>
        </is>
      </c>
      <c r="F8225" s="3" t="n">
        <v>-284.4</v>
      </c>
      <c r="G8225" s="3" t="n">
        <v>274.55</v>
      </c>
    </row>
    <row r="8226">
      <c r="A8226" s="3" t="inlineStr">
        <is>
          <t>Opportunity Global Investment (PTY) LTD</t>
        </is>
      </c>
      <c r="B8226" s="4" t="n">
        <v>44620</v>
      </c>
      <c r="C8226" s="3" t="inlineStr">
        <is>
          <t>Assets</t>
        </is>
      </c>
      <c r="D8226" s="3" t="inlineStr">
        <is>
          <t>8445/000</t>
        </is>
      </c>
      <c r="E8226" s="3" t="inlineStr">
        <is>
          <t>Momentum RU502230096</t>
        </is>
      </c>
      <c r="F8226" s="3" t="n">
        <v>15.68</v>
      </c>
      <c r="G8226" s="3" t="n">
        <v>4435.16</v>
      </c>
    </row>
    <row r="8227">
      <c r="A8227" s="3" t="inlineStr">
        <is>
          <t>Quinate Consulting (Pty) Ltd</t>
        </is>
      </c>
      <c r="B8227" s="4" t="n">
        <v>44620</v>
      </c>
      <c r="C8227" s="3" t="inlineStr">
        <is>
          <t>Assets</t>
        </is>
      </c>
      <c r="D8227" s="3" t="inlineStr">
        <is>
          <t>8450/000</t>
        </is>
      </c>
      <c r="E8227" s="3" t="inlineStr">
        <is>
          <t>A RMB 62275810820</t>
        </is>
      </c>
      <c r="F8227" s="3" t="n">
        <v>22198</v>
      </c>
      <c r="G8227" s="3" t="n">
        <v>38543.85</v>
      </c>
    </row>
    <row r="8228">
      <c r="A8228" s="3" t="inlineStr">
        <is>
          <t>Opportunity Management Holdings (PTY) LTD</t>
        </is>
      </c>
      <c r="B8228" s="4" t="n">
        <v>44620</v>
      </c>
      <c r="C8228" s="3" t="inlineStr">
        <is>
          <t>Assets</t>
        </is>
      </c>
      <c r="D8228" s="3" t="inlineStr">
        <is>
          <t>8450/000</t>
        </is>
      </c>
      <c r="E8228" s="3" t="inlineStr">
        <is>
          <t>Petty Cash - CT Office</t>
        </is>
      </c>
      <c r="F8228" s="3" t="n">
        <v>1240.7</v>
      </c>
      <c r="G8228" s="3" t="n">
        <v>1240.7</v>
      </c>
    </row>
    <row r="8229">
      <c r="A8229" s="3" t="inlineStr">
        <is>
          <t>Quinate Consulting (Pty) Ltd</t>
        </is>
      </c>
      <c r="B8229" s="4" t="n">
        <v>44620</v>
      </c>
      <c r="C8229" s="3" t="inlineStr">
        <is>
          <t>Liabilities</t>
        </is>
      </c>
      <c r="D8229" s="3" t="inlineStr">
        <is>
          <t>8480/100</t>
        </is>
      </c>
      <c r="E8229" s="3" t="inlineStr">
        <is>
          <t>Bond - SH20 - STD Bank 532010558</t>
        </is>
      </c>
      <c r="F8229" s="3" t="n">
        <v>3514.65</v>
      </c>
      <c r="G8229" s="3" t="n">
        <v>-1389129.32</v>
      </c>
    </row>
    <row r="8230">
      <c r="A8230" s="3" t="inlineStr">
        <is>
          <t>Quinate Consulting (Pty) Ltd</t>
        </is>
      </c>
      <c r="B8230" s="4" t="n">
        <v>44620</v>
      </c>
      <c r="C8230" s="3" t="inlineStr">
        <is>
          <t>Liabilities</t>
        </is>
      </c>
      <c r="D8230" s="3" t="inlineStr">
        <is>
          <t>8480/200</t>
        </is>
      </c>
      <c r="E8230" s="3" t="inlineStr">
        <is>
          <t>Bond - SH23 - STD Bank 532010035</t>
        </is>
      </c>
      <c r="F8230" s="3" t="n">
        <v>3510.97</v>
      </c>
      <c r="G8230" s="3" t="n">
        <v>-1388941.8</v>
      </c>
    </row>
    <row r="8231">
      <c r="A8231" s="3" t="inlineStr">
        <is>
          <t>Quinate Consulting (Pty) Ltd</t>
        </is>
      </c>
      <c r="B8231" s="4" t="n">
        <v>44620</v>
      </c>
      <c r="C8231" s="3" t="inlineStr">
        <is>
          <t>Liabilities</t>
        </is>
      </c>
      <c r="D8231" s="3" t="inlineStr">
        <is>
          <t>8480/300</t>
        </is>
      </c>
      <c r="E8231" s="3" t="inlineStr">
        <is>
          <t>Bond - SH24 - STD Bank 532372662</t>
        </is>
      </c>
      <c r="F8231" s="3" t="n">
        <v>1653.55</v>
      </c>
      <c r="G8231" s="3" t="n">
        <v>-1465745.78</v>
      </c>
    </row>
    <row r="8232">
      <c r="A8232" s="3" t="inlineStr">
        <is>
          <t>Quinate Consulting (Pty) Ltd</t>
        </is>
      </c>
      <c r="B8232" s="4" t="n">
        <v>44620</v>
      </c>
      <c r="C8232" s="3" t="inlineStr">
        <is>
          <t>Liabilities</t>
        </is>
      </c>
      <c r="D8232" s="3" t="inlineStr">
        <is>
          <t>8480/400</t>
        </is>
      </c>
      <c r="E8232" s="3" t="inlineStr">
        <is>
          <t>Bond - SW01 - STD Bank 532920627</t>
        </is>
      </c>
      <c r="F8232" s="3" t="n">
        <v>-14920.66</v>
      </c>
      <c r="G8232" s="3" t="n">
        <v>-1300339.16</v>
      </c>
    </row>
    <row r="8233">
      <c r="A8233" s="3" t="inlineStr">
        <is>
          <t>Quinate Consulting (Pty) Ltd</t>
        </is>
      </c>
      <c r="B8233" s="4" t="n">
        <v>44620</v>
      </c>
      <c r="C8233" s="3" t="inlineStr">
        <is>
          <t>Liabilities</t>
        </is>
      </c>
      <c r="D8233" s="3" t="inlineStr">
        <is>
          <t>8480/401</t>
        </is>
      </c>
      <c r="E8233" s="3" t="inlineStr">
        <is>
          <t>Bond - SW21 - STD Bank 532920597</t>
        </is>
      </c>
      <c r="F8233" s="3" t="n">
        <v>-14926.39</v>
      </c>
      <c r="G8233" s="3" t="n">
        <v>-1300855.08</v>
      </c>
    </row>
    <row r="8234">
      <c r="A8234" s="3" t="inlineStr">
        <is>
          <t>Quinate Consulting (Pty) Ltd</t>
        </is>
      </c>
      <c r="B8234" s="4" t="n">
        <v>44620</v>
      </c>
      <c r="C8234" s="3" t="inlineStr">
        <is>
          <t>Assets</t>
        </is>
      </c>
      <c r="D8234" s="3" t="inlineStr">
        <is>
          <t>8490</t>
        </is>
      </c>
      <c r="E8234" s="3" t="inlineStr">
        <is>
          <t>STBB Trust Account</t>
        </is>
      </c>
      <c r="F8234" s="3" t="n">
        <v>-200010</v>
      </c>
      <c r="G8234" s="3" t="n">
        <v>0</v>
      </c>
    </row>
    <row r="8235">
      <c r="A8235" s="3" t="inlineStr">
        <is>
          <t>Endulini (Pty) Ltd</t>
        </is>
      </c>
      <c r="B8235" s="4" t="n">
        <v>44620</v>
      </c>
      <c r="C8235" s="3" t="inlineStr">
        <is>
          <t>Assets</t>
        </is>
      </c>
      <c r="D8235" s="3" t="inlineStr">
        <is>
          <t>8500/000</t>
        </is>
      </c>
      <c r="E8235" s="3" t="inlineStr">
        <is>
          <t>Laas and Scholtz - Funds in transit</t>
        </is>
      </c>
      <c r="F8235" s="3" t="n">
        <v>600000</v>
      </c>
      <c r="G8235" s="3" t="n">
        <v>600000</v>
      </c>
    </row>
    <row r="8236">
      <c r="A8236" s="3" t="inlineStr">
        <is>
          <t>Opportunity Global Investment (PTY) LTD</t>
        </is>
      </c>
      <c r="B8236" s="4" t="n">
        <v>44620</v>
      </c>
      <c r="C8236" s="3" t="inlineStr">
        <is>
          <t>Liabilities</t>
        </is>
      </c>
      <c r="D8236" s="3" t="inlineStr">
        <is>
          <t>860</t>
        </is>
      </c>
      <c r="E8236" s="3" t="inlineStr">
        <is>
          <t>Rounding</t>
        </is>
      </c>
      <c r="F8236" s="3" t="n">
        <v>0</v>
      </c>
      <c r="G8236" s="3" t="n">
        <v>-0.03</v>
      </c>
    </row>
    <row r="8237">
      <c r="A8237" s="3" t="inlineStr">
        <is>
          <t>Opportunity Global Sales (PTY) LTD</t>
        </is>
      </c>
      <c r="B8237" s="4" t="n">
        <v>44620</v>
      </c>
      <c r="C8237" s="3" t="inlineStr">
        <is>
          <t>Liabilities</t>
        </is>
      </c>
      <c r="D8237" s="3" t="inlineStr">
        <is>
          <t>860</t>
        </is>
      </c>
      <c r="E8237" s="3" t="inlineStr">
        <is>
          <t>Rounding</t>
        </is>
      </c>
      <c r="F8237" s="3" t="n">
        <v>-1</v>
      </c>
      <c r="G8237" s="3" t="n">
        <v>-1</v>
      </c>
    </row>
    <row r="8238">
      <c r="A8238" s="3" t="inlineStr">
        <is>
          <t>Endulini (Pty) Ltd</t>
        </is>
      </c>
      <c r="B8238" s="4" t="n">
        <v>44620</v>
      </c>
      <c r="C8238" s="3" t="inlineStr">
        <is>
          <t>Liabilities</t>
        </is>
      </c>
      <c r="D8238" s="3" t="inlineStr">
        <is>
          <t>9000/000</t>
        </is>
      </c>
      <c r="E8238" s="3" t="inlineStr">
        <is>
          <t>Supplier Control Account</t>
        </is>
      </c>
      <c r="F8238" s="3" t="n">
        <v>-2534729.51</v>
      </c>
      <c r="G8238" s="3" t="n">
        <v>-54267182.5</v>
      </c>
    </row>
    <row r="8239">
      <c r="A8239" s="3" t="inlineStr">
        <is>
          <t>Noble Shield (Pty) Ltd ta Go Letting</t>
        </is>
      </c>
      <c r="B8239" s="4" t="n">
        <v>44620</v>
      </c>
      <c r="C8239" s="3" t="inlineStr">
        <is>
          <t>Liabilities</t>
        </is>
      </c>
      <c r="D8239" s="3" t="inlineStr">
        <is>
          <t>9000/000</t>
        </is>
      </c>
      <c r="E8239" s="3" t="inlineStr">
        <is>
          <t>Supplier Control Account</t>
        </is>
      </c>
      <c r="F8239" s="3" t="n">
        <v>10980.59</v>
      </c>
      <c r="G8239" s="3" t="n">
        <v>-48223.95</v>
      </c>
    </row>
    <row r="8240">
      <c r="A8240" s="3" t="inlineStr">
        <is>
          <t>Opportunity Global Investment (PTY) LTD</t>
        </is>
      </c>
      <c r="B8240" s="4" t="n">
        <v>44620</v>
      </c>
      <c r="C8240" s="3" t="inlineStr">
        <is>
          <t>Liabilities</t>
        </is>
      </c>
      <c r="D8240" s="3" t="inlineStr">
        <is>
          <t>9000/000</t>
        </is>
      </c>
      <c r="E8240" s="3" t="inlineStr">
        <is>
          <t>Supplier Control Account</t>
        </is>
      </c>
      <c r="F8240" s="3" t="n">
        <v>-3245.64</v>
      </c>
      <c r="G8240" s="3" t="n">
        <v>-187945.48</v>
      </c>
    </row>
    <row r="8241">
      <c r="A8241" s="3" t="inlineStr">
        <is>
          <t>Opportunity Global Sales (PTY) LTD</t>
        </is>
      </c>
      <c r="B8241" s="4" t="n">
        <v>44620</v>
      </c>
      <c r="C8241" s="3" t="inlineStr">
        <is>
          <t>Liabilities</t>
        </is>
      </c>
      <c r="D8241" s="3" t="inlineStr">
        <is>
          <t>9000/000</t>
        </is>
      </c>
      <c r="E8241" s="3" t="inlineStr">
        <is>
          <t>Supplier Control Account</t>
        </is>
      </c>
      <c r="F8241" s="3" t="n">
        <v>-1032</v>
      </c>
      <c r="G8241" s="3" t="n">
        <v>-1472</v>
      </c>
    </row>
    <row r="8242">
      <c r="A8242" s="3" t="inlineStr">
        <is>
          <t>Opportunity Management Holdings (PTY) LTD</t>
        </is>
      </c>
      <c r="B8242" s="4" t="n">
        <v>44620</v>
      </c>
      <c r="C8242" s="3" t="inlineStr">
        <is>
          <t>Liabilities</t>
        </is>
      </c>
      <c r="D8242" s="3" t="inlineStr">
        <is>
          <t>9000/000</t>
        </is>
      </c>
      <c r="E8242" s="3" t="inlineStr">
        <is>
          <t>Supplier Control Account</t>
        </is>
      </c>
      <c r="F8242" s="3" t="n">
        <v>-5738</v>
      </c>
      <c r="G8242" s="3" t="n">
        <v>-274126.03</v>
      </c>
    </row>
    <row r="8243">
      <c r="A8243" s="3" t="inlineStr">
        <is>
          <t>Quinate Consulting (Pty) Ltd</t>
        </is>
      </c>
      <c r="B8243" s="4" t="n">
        <v>44620</v>
      </c>
      <c r="C8243" s="3" t="inlineStr">
        <is>
          <t>Liabilities</t>
        </is>
      </c>
      <c r="D8243" s="3" t="inlineStr">
        <is>
          <t>9000/000</t>
        </is>
      </c>
      <c r="E8243" s="3" t="inlineStr">
        <is>
          <t>Supplier Control Account</t>
        </is>
      </c>
      <c r="F8243" s="3" t="n">
        <v>106977.57</v>
      </c>
      <c r="G8243" s="3" t="n">
        <v>-89727.42999999999</v>
      </c>
    </row>
    <row r="8244">
      <c r="A8244" s="3" t="inlineStr">
        <is>
          <t>Trademark Holdings (Pty) Ltd</t>
        </is>
      </c>
      <c r="B8244" s="4" t="n">
        <v>44620</v>
      </c>
      <c r="C8244" s="3" t="inlineStr">
        <is>
          <t>Liabilities</t>
        </is>
      </c>
      <c r="D8244" s="3" t="inlineStr">
        <is>
          <t>9000/000</t>
        </is>
      </c>
      <c r="E8244" s="3" t="inlineStr">
        <is>
          <t>Supplier Control Account</t>
        </is>
      </c>
      <c r="F8244" s="3" t="n">
        <v>-2636.71</v>
      </c>
      <c r="G8244" s="3" t="n">
        <v>-39737.53</v>
      </c>
    </row>
    <row r="8245">
      <c r="A8245" s="3" t="inlineStr">
        <is>
          <t>Quinate Consulting (Pty) Ltd</t>
        </is>
      </c>
      <c r="B8245" s="4" t="n">
        <v>44620</v>
      </c>
      <c r="C8245" s="3" t="inlineStr">
        <is>
          <t>Liabilities</t>
        </is>
      </c>
      <c r="D8245" s="3" t="inlineStr">
        <is>
          <t>9001</t>
        </is>
      </c>
      <c r="E8245" s="3" t="inlineStr">
        <is>
          <t>Supplier Control</t>
        </is>
      </c>
      <c r="F8245" s="3" t="n">
        <v>0</v>
      </c>
      <c r="G8245" s="3" t="n">
        <v>-347315.41</v>
      </c>
    </row>
    <row r="8246">
      <c r="A8246" s="3" t="inlineStr">
        <is>
          <t>Endulini (Pty) Ltd</t>
        </is>
      </c>
      <c r="B8246" s="4" t="n">
        <v>44620</v>
      </c>
      <c r="C8246" s="3" t="inlineStr">
        <is>
          <t>Liabilities</t>
        </is>
      </c>
      <c r="D8246" s="3" t="inlineStr">
        <is>
          <t>9100/000</t>
        </is>
      </c>
      <c r="E8246" s="3" t="inlineStr">
        <is>
          <t>GRN Accrual Account</t>
        </is>
      </c>
      <c r="F8246" s="3" t="n">
        <v>-18881.89</v>
      </c>
      <c r="G8246" s="3" t="n">
        <v>-18881.89</v>
      </c>
    </row>
    <row r="8247">
      <c r="A8247" s="3" t="inlineStr">
        <is>
          <t>Opportunity Management Holdings (PTY) LTD</t>
        </is>
      </c>
      <c r="B8247" s="4" t="n">
        <v>44620</v>
      </c>
      <c r="C8247" s="3" t="inlineStr">
        <is>
          <t>Assets</t>
        </is>
      </c>
      <c r="D8247" s="3" t="inlineStr">
        <is>
          <t>9110/000</t>
        </is>
      </c>
      <c r="E8247" s="3" t="inlineStr">
        <is>
          <t>Deposit Received</t>
        </is>
      </c>
      <c r="F8247" s="3" t="n">
        <v>0</v>
      </c>
      <c r="G8247" s="3" t="n">
        <v>-3852.5</v>
      </c>
    </row>
    <row r="8248">
      <c r="A8248" s="3" t="inlineStr">
        <is>
          <t>Opportunity Global Investment (PTY) LTD</t>
        </is>
      </c>
      <c r="B8248" s="4" t="n">
        <v>44620</v>
      </c>
      <c r="C8248" s="3" t="inlineStr">
        <is>
          <t>Liabilities</t>
        </is>
      </c>
      <c r="D8248" s="3" t="inlineStr">
        <is>
          <t>9110/000</t>
        </is>
      </c>
      <c r="E8248" s="3" t="inlineStr">
        <is>
          <t>Taxation B/S</t>
        </is>
      </c>
      <c r="F8248" s="3" t="n">
        <v>2150.09</v>
      </c>
      <c r="G8248" s="3" t="n">
        <v>2150.09</v>
      </c>
    </row>
    <row r="8249">
      <c r="A8249" s="3" t="inlineStr">
        <is>
          <t>Endulini (Pty) Ltd</t>
        </is>
      </c>
      <c r="B8249" s="4" t="n">
        <v>44620</v>
      </c>
      <c r="C8249" s="3" t="inlineStr">
        <is>
          <t>Liabilities</t>
        </is>
      </c>
      <c r="D8249" s="3" t="inlineStr">
        <is>
          <t>9200/100</t>
        </is>
      </c>
      <c r="E8249" s="3" t="inlineStr">
        <is>
          <t>Sundry Suppliers - Heron Fields</t>
        </is>
      </c>
      <c r="F8249" s="3" t="n">
        <v>0</v>
      </c>
      <c r="G8249" s="3" t="n">
        <v>-300000</v>
      </c>
    </row>
    <row r="8250">
      <c r="A8250" s="3" t="inlineStr">
        <is>
          <t>Opportunity Global Sales (PTY) LTD</t>
        </is>
      </c>
      <c r="B8250" s="4" t="n">
        <v>44620</v>
      </c>
      <c r="C8250" s="3" t="inlineStr">
        <is>
          <t>Liabilities</t>
        </is>
      </c>
      <c r="D8250" s="3" t="inlineStr">
        <is>
          <t>9230/100</t>
        </is>
      </c>
      <c r="E8250" s="3" t="inlineStr">
        <is>
          <t>Income Received in Advanced</t>
        </is>
      </c>
      <c r="F8250" s="3" t="n">
        <v>869.5599999999999</v>
      </c>
      <c r="G8250" s="3" t="n">
        <v>0</v>
      </c>
    </row>
    <row r="8251">
      <c r="A8251" s="3" t="inlineStr">
        <is>
          <t>Noble Shield (Pty) Ltd ta Go Letting</t>
        </is>
      </c>
      <c r="B8251" s="4" t="n">
        <v>44620</v>
      </c>
      <c r="C8251" s="3" t="inlineStr">
        <is>
          <t>Liabilities</t>
        </is>
      </c>
      <c r="D8251" s="3" t="inlineStr">
        <is>
          <t>9250/010</t>
        </is>
      </c>
      <c r="E8251" s="3" t="inlineStr">
        <is>
          <t>SALARY CONTROL</t>
        </is>
      </c>
      <c r="F8251" s="3" t="n">
        <v>830.97</v>
      </c>
      <c r="G8251" s="3" t="n">
        <v>-20650.77</v>
      </c>
    </row>
    <row r="8252">
      <c r="A8252" s="3" t="inlineStr">
        <is>
          <t>Opportunity Global Sales (PTY) LTD</t>
        </is>
      </c>
      <c r="B8252" s="4" t="n">
        <v>44620</v>
      </c>
      <c r="C8252" s="3" t="inlineStr">
        <is>
          <t>Liabilities</t>
        </is>
      </c>
      <c r="D8252" s="3" t="inlineStr">
        <is>
          <t>9250/010</t>
        </is>
      </c>
      <c r="E8252" s="3" t="inlineStr">
        <is>
          <t>SALARY CONTROL</t>
        </is>
      </c>
      <c r="F8252" s="3" t="n">
        <v>-20910.77</v>
      </c>
      <c r="G8252" s="3" t="n">
        <v>0</v>
      </c>
    </row>
    <row r="8253">
      <c r="A8253" s="3" t="inlineStr">
        <is>
          <t>Trademark Holdings (Pty) Ltd</t>
        </is>
      </c>
      <c r="B8253" s="4" t="n">
        <v>44620</v>
      </c>
      <c r="C8253" s="3" t="inlineStr">
        <is>
          <t>Liabilities</t>
        </is>
      </c>
      <c r="D8253" s="3" t="inlineStr">
        <is>
          <t>9250/010</t>
        </is>
      </c>
      <c r="E8253" s="3" t="inlineStr">
        <is>
          <t>SALARY CONTROL</t>
        </is>
      </c>
      <c r="F8253" s="3" t="n">
        <v>5434.74</v>
      </c>
      <c r="G8253" s="3" t="n">
        <v>-13266.19</v>
      </c>
    </row>
    <row r="8254">
      <c r="A8254" s="3" t="inlineStr">
        <is>
          <t>Noble Shield (Pty) Ltd ta Go Letting</t>
        </is>
      </c>
      <c r="B8254" s="4" t="n">
        <v>44620</v>
      </c>
      <c r="C8254" s="3" t="inlineStr">
        <is>
          <t>Liabilities</t>
        </is>
      </c>
      <c r="D8254" s="3" t="inlineStr">
        <is>
          <t>9250/020</t>
        </is>
      </c>
      <c r="E8254" s="3" t="inlineStr">
        <is>
          <t>PAYE, UIF AND SDL CONTROL</t>
        </is>
      </c>
      <c r="F8254" s="3" t="n">
        <v>-305.18</v>
      </c>
      <c r="G8254" s="3" t="n">
        <v>-6850.97</v>
      </c>
    </row>
    <row r="8255">
      <c r="A8255" s="3" t="inlineStr">
        <is>
          <t>Opportunity Global Investment (PTY) LTD</t>
        </is>
      </c>
      <c r="B8255" s="4" t="n">
        <v>44620</v>
      </c>
      <c r="C8255" s="3" t="inlineStr">
        <is>
          <t>Liabilities</t>
        </is>
      </c>
      <c r="D8255" s="3" t="inlineStr">
        <is>
          <t>9250/020</t>
        </is>
      </c>
      <c r="E8255" s="3" t="inlineStr">
        <is>
          <t>PAYE, UIF AND SDL CONTROL</t>
        </is>
      </c>
      <c r="F8255" s="3" t="n">
        <v>-8487.98</v>
      </c>
      <c r="G8255" s="3" t="n">
        <v>8688.42</v>
      </c>
    </row>
    <row r="8256">
      <c r="A8256" s="3" t="inlineStr">
        <is>
          <t>Opportunity Global Sales (PTY) LTD</t>
        </is>
      </c>
      <c r="B8256" s="4" t="n">
        <v>44620</v>
      </c>
      <c r="C8256" s="3" t="inlineStr">
        <is>
          <t>Liabilities</t>
        </is>
      </c>
      <c r="D8256" s="3" t="inlineStr">
        <is>
          <t>9250/020</t>
        </is>
      </c>
      <c r="E8256" s="3" t="inlineStr">
        <is>
          <t>PAYE, UIF AND SDL CONTROL</t>
        </is>
      </c>
      <c r="F8256" s="3" t="n">
        <v>-21137.71</v>
      </c>
      <c r="G8256" s="3" t="n">
        <v>-66479.34</v>
      </c>
    </row>
    <row r="8257">
      <c r="A8257" s="3" t="inlineStr">
        <is>
          <t>Opportunity Management Holdings (PTY) LTD</t>
        </is>
      </c>
      <c r="B8257" s="4" t="n">
        <v>44620</v>
      </c>
      <c r="C8257" s="3" t="inlineStr">
        <is>
          <t>Liabilities</t>
        </is>
      </c>
      <c r="D8257" s="3" t="inlineStr">
        <is>
          <t>9250/020</t>
        </is>
      </c>
      <c r="E8257" s="3" t="inlineStr">
        <is>
          <t>PAYE, UIF AND SDL CONTROL</t>
        </is>
      </c>
      <c r="F8257" s="3" t="n">
        <v>-37134.4</v>
      </c>
      <c r="G8257" s="3" t="n">
        <v>-74935.64</v>
      </c>
    </row>
    <row r="8258">
      <c r="A8258" s="3" t="inlineStr">
        <is>
          <t>Trademark Holdings (Pty) Ltd</t>
        </is>
      </c>
      <c r="B8258" s="4" t="n">
        <v>44620</v>
      </c>
      <c r="C8258" s="3" t="inlineStr">
        <is>
          <t>Liabilities</t>
        </is>
      </c>
      <c r="D8258" s="3" t="inlineStr">
        <is>
          <t>9250/020</t>
        </is>
      </c>
      <c r="E8258" s="3" t="inlineStr">
        <is>
          <t>PAYE, UIF AND SDL CONTROL</t>
        </is>
      </c>
      <c r="F8258" s="3" t="n">
        <v>3361.16</v>
      </c>
      <c r="G8258" s="3" t="n">
        <v>-5636.82</v>
      </c>
    </row>
    <row r="8259">
      <c r="A8259" s="3" t="inlineStr">
        <is>
          <t>Opportunity Global Investment (PTY) LTD</t>
        </is>
      </c>
      <c r="B8259" s="4" t="n">
        <v>44620</v>
      </c>
      <c r="C8259" s="3" t="inlineStr">
        <is>
          <t>Liabilities</t>
        </is>
      </c>
      <c r="D8259" s="3" t="inlineStr">
        <is>
          <t>9400/030</t>
        </is>
      </c>
      <c r="E8259" s="3" t="inlineStr">
        <is>
          <t>Accrued Expenses - PAYE_AND_UIF</t>
        </is>
      </c>
      <c r="F8259" s="3" t="n">
        <v>0</v>
      </c>
      <c r="G8259" s="3" t="n">
        <v>-2</v>
      </c>
    </row>
    <row r="8260">
      <c r="A8260" s="3" t="inlineStr">
        <is>
          <t>Trademark Holdings (Pty) Ltd</t>
        </is>
      </c>
      <c r="B8260" s="4" t="n">
        <v>44620</v>
      </c>
      <c r="C8260" s="3" t="inlineStr">
        <is>
          <t>Liabilities</t>
        </is>
      </c>
      <c r="D8260" s="3" t="inlineStr">
        <is>
          <t>9400/400</t>
        </is>
      </c>
      <c r="E8260" s="3" t="inlineStr">
        <is>
          <t>Deemed Dividend Tax</t>
        </is>
      </c>
      <c r="F8260" s="3" t="n">
        <v>0</v>
      </c>
      <c r="G8260" s="3" t="n">
        <v>-699.13</v>
      </c>
    </row>
    <row r="8261">
      <c r="A8261" s="3" t="inlineStr">
        <is>
          <t>Opportunity Global Investment (PTY) LTD</t>
        </is>
      </c>
      <c r="B8261" s="4" t="n">
        <v>44620</v>
      </c>
      <c r="C8261" s="3" t="inlineStr">
        <is>
          <t>Liabilities</t>
        </is>
      </c>
      <c r="D8261" s="3" t="inlineStr">
        <is>
          <t>9500/000</t>
        </is>
      </c>
      <c r="E8261" s="3" t="inlineStr">
        <is>
          <t>VAT Control Account</t>
        </is>
      </c>
      <c r="F8261" s="3" t="n">
        <v>-38104.84</v>
      </c>
      <c r="G8261" s="3" t="n">
        <v>-111962.09</v>
      </c>
    </row>
    <row r="8262">
      <c r="A8262" s="3" t="inlineStr">
        <is>
          <t>Opportunity Global Sales (PTY) LTD</t>
        </is>
      </c>
      <c r="B8262" s="4" t="n">
        <v>44620</v>
      </c>
      <c r="C8262" s="3" t="inlineStr">
        <is>
          <t>Liabilities</t>
        </is>
      </c>
      <c r="D8262" s="3" t="inlineStr">
        <is>
          <t>9500/000</t>
        </is>
      </c>
      <c r="E8262" s="3" t="inlineStr">
        <is>
          <t>VAT Control Account</t>
        </is>
      </c>
      <c r="F8262" s="3" t="n">
        <v>394.86</v>
      </c>
      <c r="G8262" s="3" t="n">
        <v>-28454.55</v>
      </c>
    </row>
    <row r="8263">
      <c r="A8263" s="3" t="inlineStr">
        <is>
          <t>Opportunity Management Holdings (PTY) LTD</t>
        </is>
      </c>
      <c r="B8263" s="4" t="n">
        <v>44620</v>
      </c>
      <c r="C8263" s="3" t="inlineStr">
        <is>
          <t>Liabilities</t>
        </is>
      </c>
      <c r="D8263" s="3" t="inlineStr">
        <is>
          <t>9500/000</t>
        </is>
      </c>
      <c r="E8263" s="3" t="inlineStr">
        <is>
          <t>VAT Control Account</t>
        </is>
      </c>
      <c r="F8263" s="3" t="n">
        <v>-36056.51</v>
      </c>
      <c r="G8263" s="3" t="n">
        <v>-31606.48</v>
      </c>
    </row>
    <row r="8264">
      <c r="A8264" s="3" t="inlineStr">
        <is>
          <t>Endulini (Pty) Ltd</t>
        </is>
      </c>
      <c r="B8264" s="4" t="n">
        <v>44620</v>
      </c>
      <c r="C8264" s="3" t="inlineStr">
        <is>
          <t>Liabilities</t>
        </is>
      </c>
      <c r="D8264" s="3" t="inlineStr">
        <is>
          <t>9500/000</t>
        </is>
      </c>
      <c r="E8264" s="3" t="inlineStr">
        <is>
          <t>Vat / Tax Control Account</t>
        </is>
      </c>
      <c r="F8264" s="3" t="n">
        <v>30789.75</v>
      </c>
      <c r="G8264" s="3" t="n">
        <v>2543226.02</v>
      </c>
    </row>
    <row r="8265">
      <c r="A8265" s="3" t="inlineStr">
        <is>
          <t>Quinate Consulting (Pty) Ltd</t>
        </is>
      </c>
      <c r="B8265" s="4" t="n">
        <v>44620</v>
      </c>
      <c r="C8265" s="3" t="inlineStr">
        <is>
          <t>Liabilities</t>
        </is>
      </c>
      <c r="D8265" s="3" t="inlineStr">
        <is>
          <t>9500/000</t>
        </is>
      </c>
      <c r="E8265" s="3" t="inlineStr">
        <is>
          <t>Vat Control Account</t>
        </is>
      </c>
      <c r="F8265" s="3" t="n">
        <v>-1055023.6</v>
      </c>
      <c r="G8265" s="3" t="n">
        <v>-1914678.71</v>
      </c>
    </row>
    <row r="8266">
      <c r="A8266" s="3" t="inlineStr">
        <is>
          <t>Opportunity Management Holdings (PTY) LTD</t>
        </is>
      </c>
      <c r="B8266" s="4" t="n">
        <v>44620</v>
      </c>
      <c r="C8266" s="3" t="inlineStr">
        <is>
          <t>Liabilities</t>
        </is>
      </c>
      <c r="D8266" s="3" t="inlineStr">
        <is>
          <t>9501/000</t>
        </is>
      </c>
      <c r="E8266" s="3" t="inlineStr">
        <is>
          <t>Vat Adjustments - C2M</t>
        </is>
      </c>
      <c r="F8266" s="3" t="n">
        <v>0</v>
      </c>
      <c r="G8266" s="3" t="n">
        <v>47274.04</v>
      </c>
    </row>
    <row r="8267">
      <c r="A8267" s="3" t="inlineStr">
        <is>
          <t>Endulini (Pty) Ltd</t>
        </is>
      </c>
      <c r="B8267" s="4" t="n">
        <v>44620</v>
      </c>
      <c r="C8267" s="3" t="inlineStr">
        <is>
          <t>Liabilities</t>
        </is>
      </c>
      <c r="D8267" s="3" t="inlineStr">
        <is>
          <t>9800/000</t>
        </is>
      </c>
      <c r="E8267" s="3" t="inlineStr">
        <is>
          <t>Contra Account</t>
        </is>
      </c>
      <c r="F8267" s="3" t="n">
        <v>-100000</v>
      </c>
      <c r="G8267" s="3" t="n">
        <v>0</v>
      </c>
    </row>
    <row r="8268">
      <c r="A8268" s="3" t="inlineStr">
        <is>
          <t>Quinate Consulting (Pty) Ltd</t>
        </is>
      </c>
      <c r="B8268" s="4" t="n">
        <v>44620</v>
      </c>
      <c r="C8268" s="3" t="inlineStr">
        <is>
          <t>Liabilities</t>
        </is>
      </c>
      <c r="D8268" s="3" t="inlineStr">
        <is>
          <t>9959/000</t>
        </is>
      </c>
      <c r="E8268" s="3" t="inlineStr">
        <is>
          <t>Dep Funds/Paid - Grey Heron Langeberg</t>
        </is>
      </c>
      <c r="F8268" s="3" t="n">
        <v>200000</v>
      </c>
      <c r="G8268" s="3" t="n">
        <v>0</v>
      </c>
    </row>
    <row r="8269">
      <c r="A8269" s="3" t="inlineStr">
        <is>
          <t>Quinate Consulting (Pty) Ltd</t>
        </is>
      </c>
      <c r="B8269" s="4" t="n">
        <v>44620</v>
      </c>
      <c r="C8269" s="3" t="inlineStr">
        <is>
          <t>Liabilities</t>
        </is>
      </c>
      <c r="D8269" s="3" t="inlineStr">
        <is>
          <t>9960/000</t>
        </is>
      </c>
      <c r="E8269" s="3" t="inlineStr">
        <is>
          <t>Deposits - Southwark Rentals</t>
        </is>
      </c>
      <c r="F8269" s="3" t="n">
        <v>0</v>
      </c>
      <c r="G8269" s="3" t="n">
        <v>-11500</v>
      </c>
    </row>
    <row r="8270">
      <c r="A8270" s="3" t="inlineStr">
        <is>
          <t>Noble Shield (Pty) Ltd ta Go Letting</t>
        </is>
      </c>
      <c r="B8270" s="4" t="n">
        <v>44620</v>
      </c>
      <c r="C8270" s="3" t="inlineStr">
        <is>
          <t>Expenses</t>
        </is>
      </c>
      <c r="D8270" s="3" t="inlineStr">
        <is>
          <t>ACB Link</t>
        </is>
      </c>
      <c r="E8270" s="3" t="inlineStr">
        <is>
          <t>Subscriptions - TPN</t>
        </is>
      </c>
      <c r="F8270" s="3" t="n">
        <v>1407.83</v>
      </c>
      <c r="G8270" s="3" t="n">
        <v>12446.08</v>
      </c>
    </row>
    <row r="8271">
      <c r="A8271" s="3" t="inlineStr">
        <is>
          <t>Noble Shield (Pty) Ltd ta Go Letting</t>
        </is>
      </c>
      <c r="B8271" s="4" t="n">
        <v>44620</v>
      </c>
      <c r="C8271" s="3" t="inlineStr">
        <is>
          <t>Liabilities</t>
        </is>
      </c>
      <c r="D8271" s="3" t="inlineStr">
        <is>
          <t>B/S</t>
        </is>
      </c>
      <c r="E8271" s="3" t="inlineStr">
        <is>
          <t>Tax Payable</t>
        </is>
      </c>
      <c r="F8271" s="3" t="n">
        <v>0</v>
      </c>
      <c r="G8271" s="3" t="n">
        <v>-6843.4</v>
      </c>
    </row>
    <row r="8272">
      <c r="A8272" s="3" t="inlineStr">
        <is>
          <t>Trademark Holdings (Pty) Ltd</t>
        </is>
      </c>
      <c r="B8272" s="4" t="n">
        <v>44620</v>
      </c>
      <c r="C8272" s="3" t="inlineStr">
        <is>
          <t>Liabilities</t>
        </is>
      </c>
      <c r="D8272" s="3" t="inlineStr">
        <is>
          <t>B/S</t>
        </is>
      </c>
      <c r="E8272" s="3" t="inlineStr">
        <is>
          <t>Taxation Payable</t>
        </is>
      </c>
      <c r="F8272" s="3" t="n">
        <v>0</v>
      </c>
      <c r="G8272" s="3" t="n">
        <v>-4172.16</v>
      </c>
    </row>
    <row r="8273">
      <c r="A8273" s="3" t="inlineStr">
        <is>
          <t>Quinate Consulting (Pty) Ltd</t>
        </is>
      </c>
      <c r="B8273" s="4" t="n">
        <v>44620</v>
      </c>
      <c r="C8273" s="3" t="inlineStr">
        <is>
          <t>Liabilities</t>
        </is>
      </c>
      <c r="D8273" s="3" t="inlineStr">
        <is>
          <t xml:space="preserve">B/S </t>
        </is>
      </c>
      <c r="E8273" s="3" t="inlineStr">
        <is>
          <t>Taxation Payable</t>
        </is>
      </c>
      <c r="F8273" s="3" t="n">
        <v>0</v>
      </c>
      <c r="G8273" s="3" t="n">
        <v>-15486</v>
      </c>
    </row>
    <row r="8274">
      <c r="A8274" s="3" t="inlineStr">
        <is>
          <t>Quinate Consulting (Pty) Ltd</t>
        </is>
      </c>
      <c r="B8274" s="4" t="n">
        <v>44620</v>
      </c>
      <c r="C8274" s="3" t="inlineStr">
        <is>
          <t>Liabilities</t>
        </is>
      </c>
      <c r="D8274" s="3" t="inlineStr">
        <is>
          <t>FV</t>
        </is>
      </c>
      <c r="E8274" s="3" t="inlineStr">
        <is>
          <t>Loan - Cape Projects Constuction</t>
        </is>
      </c>
      <c r="F8274" s="3" t="n">
        <v>-2850000</v>
      </c>
      <c r="G8274" s="3" t="n">
        <v>-2850000</v>
      </c>
    </row>
    <row r="8275">
      <c r="A8275" s="3" t="inlineStr">
        <is>
          <t>Trademark Holdings (Pty) Ltd</t>
        </is>
      </c>
      <c r="B8275" s="4" t="n">
        <v>44620</v>
      </c>
      <c r="C8275" s="3" t="inlineStr">
        <is>
          <t>Expenses</t>
        </is>
      </c>
      <c r="D8275" s="3" t="inlineStr">
        <is>
          <t>I/S</t>
        </is>
      </c>
      <c r="E8275" s="3" t="inlineStr">
        <is>
          <t>Income Tax Current Year</t>
        </is>
      </c>
      <c r="F8275" s="3" t="n">
        <v>0</v>
      </c>
      <c r="G8275" s="3" t="n">
        <v>2251.76</v>
      </c>
    </row>
    <row r="8276">
      <c r="A8276" s="3" t="inlineStr">
        <is>
          <t>Opportunity Global Investment (PTY) LTD</t>
        </is>
      </c>
      <c r="B8276" s="4" t="n">
        <v>44620</v>
      </c>
      <c r="C8276" s="3" t="inlineStr">
        <is>
          <t>Expenses</t>
        </is>
      </c>
      <c r="D8276" s="3" t="inlineStr">
        <is>
          <t>I/S</t>
        </is>
      </c>
      <c r="E8276" s="3" t="inlineStr">
        <is>
          <t>Taxation Payable</t>
        </is>
      </c>
      <c r="F8276" s="3" t="n">
        <v>25914.56</v>
      </c>
      <c r="G8276" s="3" t="n">
        <v>25914.56</v>
      </c>
    </row>
    <row r="8277">
      <c r="A8277" s="3" t="inlineStr">
        <is>
          <t>Quinate Consulting (Pty) Ltd</t>
        </is>
      </c>
      <c r="B8277" s="4" t="n">
        <v>44620</v>
      </c>
      <c r="C8277" s="3" t="inlineStr">
        <is>
          <t>Liabilities</t>
        </is>
      </c>
      <c r="D8277" s="3" t="inlineStr">
        <is>
          <t>Pty</t>
        </is>
      </c>
      <c r="E8277" s="3" t="inlineStr">
        <is>
          <t>Loan - Heron Projects</t>
        </is>
      </c>
      <c r="F8277" s="3" t="n">
        <v>-275000</v>
      </c>
      <c r="G8277" s="3" t="n">
        <v>0</v>
      </c>
    </row>
    <row r="8278">
      <c r="A8278" s="3" t="inlineStr">
        <is>
          <t>Quinate Consulting (Pty) Ltd</t>
        </is>
      </c>
      <c r="B8278" s="4" t="n">
        <v>44620</v>
      </c>
      <c r="C8278" s="3" t="inlineStr">
        <is>
          <t>Liabilities</t>
        </is>
      </c>
      <c r="D8278" s="3" t="inlineStr">
        <is>
          <t>Sharehold OppDev</t>
        </is>
      </c>
      <c r="E8278" s="3" t="inlineStr">
        <is>
          <t>Loan - Justine Morgan</t>
        </is>
      </c>
      <c r="F8278" s="3" t="n">
        <v>0</v>
      </c>
      <c r="G8278" s="3" t="n">
        <v>-563766.76</v>
      </c>
    </row>
    <row r="8279">
      <c r="A8279" s="3" t="inlineStr">
        <is>
          <t>Opportunity Global Investment (PTY) LTD</t>
        </is>
      </c>
      <c r="B8279" s="4" t="n">
        <v>44620</v>
      </c>
      <c r="C8279" s="3" t="inlineStr">
        <is>
          <t>Expenses</t>
        </is>
      </c>
      <c r="D8279" s="3" t="inlineStr">
        <is>
          <t>Swiftshutter</t>
        </is>
      </c>
      <c r="E8279" s="3" t="inlineStr">
        <is>
          <t>Advertising - Rousseau Lotter</t>
        </is>
      </c>
      <c r="F8279" s="3" t="n">
        <v>6600</v>
      </c>
      <c r="G8279" s="3" t="n">
        <v>19800</v>
      </c>
    </row>
    <row r="8280">
      <c r="A8280" s="3" t="inlineStr">
        <is>
          <t>Opportunity Global Sales (PTY) LTD</t>
        </is>
      </c>
      <c r="B8280" s="4" t="n">
        <v>44620</v>
      </c>
      <c r="C8280" s="3" t="inlineStr">
        <is>
          <t>Expenses</t>
        </is>
      </c>
      <c r="D8280" s="3" t="inlineStr">
        <is>
          <t>rental units</t>
        </is>
      </c>
      <c r="E8280" s="3" t="inlineStr">
        <is>
          <t>Rent - Paid to owner</t>
        </is>
      </c>
      <c r="F8280" s="3" t="n">
        <v>0</v>
      </c>
      <c r="G8280" s="3" t="n">
        <v>33534</v>
      </c>
    </row>
    <row r="8281">
      <c r="A8281" s="3" t="inlineStr">
        <is>
          <t>Opportunity Global Sales (PTY) LTD</t>
        </is>
      </c>
      <c r="B8281" s="4" t="n">
        <v>44651</v>
      </c>
      <c r="C8281" s="3" t="inlineStr">
        <is>
          <t>Revenue</t>
        </is>
      </c>
      <c r="D8281" s="3" t="inlineStr">
        <is>
          <t>1000/009</t>
        </is>
      </c>
      <c r="E8281" s="3" t="inlineStr">
        <is>
          <t>Sales - Comm on Payprop</t>
        </is>
      </c>
      <c r="F8281" s="3" t="n">
        <v>-3640.15</v>
      </c>
      <c r="G8281" s="3" t="n">
        <v>-3640.15</v>
      </c>
    </row>
    <row r="8282">
      <c r="A8282" s="3" t="inlineStr">
        <is>
          <t>Quinate Consulting (Pty) Ltd</t>
        </is>
      </c>
      <c r="B8282" s="4" t="n">
        <v>44651</v>
      </c>
      <c r="C8282" s="3" t="inlineStr">
        <is>
          <t>Revenue</t>
        </is>
      </c>
      <c r="D8282" s="3" t="inlineStr">
        <is>
          <t>1000/011</t>
        </is>
      </c>
      <c r="E8282" s="3" t="inlineStr">
        <is>
          <t>Rent Received - Soho Unit 23</t>
        </is>
      </c>
      <c r="F8282" s="3" t="n">
        <v>-12500</v>
      </c>
      <c r="G8282" s="3" t="n">
        <v>-12500</v>
      </c>
    </row>
    <row r="8283">
      <c r="A8283" s="3" t="inlineStr">
        <is>
          <t>Quinate Consulting (Pty) Ltd</t>
        </is>
      </c>
      <c r="B8283" s="4" t="n">
        <v>44651</v>
      </c>
      <c r="C8283" s="3" t="inlineStr">
        <is>
          <t>Revenue</t>
        </is>
      </c>
      <c r="D8283" s="3" t="inlineStr">
        <is>
          <t>1000/012</t>
        </is>
      </c>
      <c r="E8283" s="3" t="inlineStr">
        <is>
          <t>Rent Received - Soho Unit 24</t>
        </is>
      </c>
      <c r="F8283" s="3" t="n">
        <v>-13500</v>
      </c>
      <c r="G8283" s="3" t="n">
        <v>-13500</v>
      </c>
    </row>
    <row r="8284">
      <c r="A8284" s="3" t="inlineStr">
        <is>
          <t>Quinate Consulting (Pty) Ltd</t>
        </is>
      </c>
      <c r="B8284" s="4" t="n">
        <v>44651</v>
      </c>
      <c r="C8284" s="3" t="inlineStr">
        <is>
          <t>Revenue</t>
        </is>
      </c>
      <c r="D8284" s="3" t="inlineStr">
        <is>
          <t>1000/013</t>
        </is>
      </c>
      <c r="E8284" s="3" t="inlineStr">
        <is>
          <t>Rent Recieved - Soho Unit 20</t>
        </is>
      </c>
      <c r="F8284" s="3" t="n">
        <v>-12500</v>
      </c>
      <c r="G8284" s="3" t="n">
        <v>-12500</v>
      </c>
    </row>
    <row r="8285">
      <c r="A8285" s="3" t="inlineStr">
        <is>
          <t>Quinate Consulting (Pty) Ltd</t>
        </is>
      </c>
      <c r="B8285" s="4" t="n">
        <v>44651</v>
      </c>
      <c r="C8285" s="3" t="inlineStr">
        <is>
          <t>Revenue</t>
        </is>
      </c>
      <c r="D8285" s="3" t="inlineStr">
        <is>
          <t>1000/015</t>
        </is>
      </c>
      <c r="E8285" s="3" t="inlineStr">
        <is>
          <t>Rent Received - Southwark Unit 1</t>
        </is>
      </c>
      <c r="F8285" s="3" t="n">
        <v>-10000</v>
      </c>
      <c r="G8285" s="3" t="n">
        <v>-10000</v>
      </c>
    </row>
    <row r="8286">
      <c r="A8286" s="3" t="inlineStr">
        <is>
          <t>Quinate Consulting (Pty) Ltd</t>
        </is>
      </c>
      <c r="B8286" s="4" t="n">
        <v>44651</v>
      </c>
      <c r="C8286" s="3" t="inlineStr">
        <is>
          <t>Revenue</t>
        </is>
      </c>
      <c r="D8286" s="3" t="inlineStr">
        <is>
          <t>1000/016</t>
        </is>
      </c>
      <c r="E8286" s="3" t="inlineStr">
        <is>
          <t>Rent Recieved - Southwark Unit 21</t>
        </is>
      </c>
      <c r="F8286" s="3" t="n">
        <v>-10000</v>
      </c>
      <c r="G8286" s="3" t="n">
        <v>-10000</v>
      </c>
    </row>
    <row r="8287">
      <c r="A8287" s="3" t="inlineStr">
        <is>
          <t>Opportunity Global Sales (PTY) LTD</t>
        </is>
      </c>
      <c r="B8287" s="4" t="n">
        <v>44651</v>
      </c>
      <c r="C8287" s="3" t="inlineStr">
        <is>
          <t>Revenue</t>
        </is>
      </c>
      <c r="D8287" s="3" t="inlineStr">
        <is>
          <t>1000/100</t>
        </is>
      </c>
      <c r="E8287" s="3" t="inlineStr">
        <is>
          <t>Sales - Comm on External Sales</t>
        </is>
      </c>
      <c r="F8287" s="3" t="n">
        <v>-25000</v>
      </c>
      <c r="G8287" s="3" t="n">
        <v>-25000</v>
      </c>
    </row>
    <row r="8288">
      <c r="A8288" s="3" t="inlineStr">
        <is>
          <t>Noble Shield (Pty) Ltd ta Go Letting</t>
        </is>
      </c>
      <c r="B8288" s="4" t="n">
        <v>44651</v>
      </c>
      <c r="C8288" s="3" t="inlineStr">
        <is>
          <t>Revenue</t>
        </is>
      </c>
      <c r="D8288" s="3" t="inlineStr">
        <is>
          <t>1000/100</t>
        </is>
      </c>
      <c r="E8288" s="3" t="inlineStr">
        <is>
          <t>Sales - Payprop 328 - Michelle</t>
        </is>
      </c>
      <c r="F8288" s="3" t="n">
        <v>-78674.00999999999</v>
      </c>
      <c r="G8288" s="3" t="n">
        <v>-523541.82</v>
      </c>
    </row>
    <row r="8289">
      <c r="A8289" s="3" t="inlineStr">
        <is>
          <t>Opportunity Global Sales (PTY) LTD</t>
        </is>
      </c>
      <c r="B8289" s="4" t="n">
        <v>44651</v>
      </c>
      <c r="C8289" s="3" t="inlineStr">
        <is>
          <t>Revenue</t>
        </is>
      </c>
      <c r="D8289" s="3" t="inlineStr">
        <is>
          <t>1000/120</t>
        </is>
      </c>
      <c r="E8289" s="3" t="inlineStr">
        <is>
          <t>Sales - Admin Fees on Rental Units</t>
        </is>
      </c>
      <c r="F8289" s="3" t="n">
        <v>-1304.34</v>
      </c>
      <c r="G8289" s="3" t="n">
        <v>-1304.34</v>
      </c>
    </row>
    <row r="8290">
      <c r="A8290" s="3" t="inlineStr">
        <is>
          <t>Opportunity Global Sales (PTY) LTD</t>
        </is>
      </c>
      <c r="B8290" s="4" t="n">
        <v>44651</v>
      </c>
      <c r="C8290" s="3" t="inlineStr">
        <is>
          <t>Revenue</t>
        </is>
      </c>
      <c r="D8290" s="3" t="inlineStr">
        <is>
          <t>1000/150</t>
        </is>
      </c>
      <c r="E8290" s="3" t="inlineStr">
        <is>
          <t>Sales - Comm on External Rental</t>
        </is>
      </c>
      <c r="F8290" s="3" t="n">
        <v>-12782.61</v>
      </c>
      <c r="G8290" s="3" t="n">
        <v>-12782.61</v>
      </c>
    </row>
    <row r="8291">
      <c r="A8291" s="3" t="inlineStr">
        <is>
          <t>Trademark Holdings (Pty) Ltd</t>
        </is>
      </c>
      <c r="B8291" s="4" t="n">
        <v>44651</v>
      </c>
      <c r="C8291" s="3" t="inlineStr">
        <is>
          <t>Revenue</t>
        </is>
      </c>
      <c r="D8291" s="3" t="inlineStr">
        <is>
          <t>1000/300</t>
        </is>
      </c>
      <c r="E8291" s="3" t="inlineStr">
        <is>
          <t>Sales - Payprop - Lara</t>
        </is>
      </c>
      <c r="F8291" s="3" t="n">
        <v>-95456.92999999999</v>
      </c>
      <c r="G8291" s="3" t="n">
        <v>-638478.63</v>
      </c>
    </row>
    <row r="8292">
      <c r="A8292" s="3" t="inlineStr">
        <is>
          <t>Opportunity Global Investment (PTY) LTD</t>
        </is>
      </c>
      <c r="B8292" s="4" t="n">
        <v>44651</v>
      </c>
      <c r="C8292" s="3" t="inlineStr">
        <is>
          <t>Revenue</t>
        </is>
      </c>
      <c r="D8292" s="3" t="inlineStr">
        <is>
          <t>1000/350</t>
        </is>
      </c>
      <c r="E8292" s="3" t="inlineStr">
        <is>
          <t>Sales - Investor Management - Heron Fields</t>
        </is>
      </c>
      <c r="F8292" s="3" t="n">
        <v>-45697.93</v>
      </c>
      <c r="G8292" s="3" t="n">
        <v>-45697.93</v>
      </c>
    </row>
    <row r="8293">
      <c r="A8293" s="3" t="inlineStr">
        <is>
          <t>Trademark Holdings (Pty) Ltd</t>
        </is>
      </c>
      <c r="B8293" s="4" t="n">
        <v>44651</v>
      </c>
      <c r="C8293" s="3" t="inlineStr">
        <is>
          <t>Revenue</t>
        </is>
      </c>
      <c r="D8293" s="3" t="inlineStr">
        <is>
          <t>1000/500</t>
        </is>
      </c>
      <c r="E8293" s="3" t="inlineStr">
        <is>
          <t>Sales - Commission external sale</t>
        </is>
      </c>
      <c r="F8293" s="3" t="n">
        <v>-70000</v>
      </c>
      <c r="G8293" s="3" t="n">
        <v>-70000</v>
      </c>
    </row>
    <row r="8294">
      <c r="A8294" s="3" t="inlineStr">
        <is>
          <t>Quinate Consulting (Pty) Ltd</t>
        </is>
      </c>
      <c r="B8294" s="4" t="n">
        <v>44651</v>
      </c>
      <c r="C8294" s="3" t="inlineStr">
        <is>
          <t>Revenue</t>
        </is>
      </c>
      <c r="D8294" s="3" t="inlineStr">
        <is>
          <t>1004/000</t>
        </is>
      </c>
      <c r="E8294" s="3" t="inlineStr">
        <is>
          <t>Interest received</t>
        </is>
      </c>
      <c r="F8294" s="3" t="n">
        <v>-317.81</v>
      </c>
      <c r="G8294" s="3" t="n">
        <v>-317.81</v>
      </c>
    </row>
    <row r="8295">
      <c r="A8295" s="3" t="inlineStr">
        <is>
          <t>Opportunity Management Holdings (PTY) LTD</t>
        </is>
      </c>
      <c r="B8295" s="4" t="n">
        <v>44651</v>
      </c>
      <c r="C8295" s="3" t="inlineStr">
        <is>
          <t>Revenue</t>
        </is>
      </c>
      <c r="D8295" s="3" t="inlineStr">
        <is>
          <t>1100/001</t>
        </is>
      </c>
      <c r="E8295" s="3" t="inlineStr">
        <is>
          <t>Salary Recharges</t>
        </is>
      </c>
      <c r="F8295" s="3" t="n">
        <v>-267596.02</v>
      </c>
      <c r="G8295" s="3" t="n">
        <v>-1743943.06</v>
      </c>
    </row>
    <row r="8296">
      <c r="A8296" s="3" t="inlineStr">
        <is>
          <t>Noble Shield (Pty) Ltd ta Go Letting</t>
        </is>
      </c>
      <c r="B8296" s="4" t="n">
        <v>44651</v>
      </c>
      <c r="C8296" s="3" t="inlineStr">
        <is>
          <t>Revenue</t>
        </is>
      </c>
      <c r="D8296" s="3" t="inlineStr">
        <is>
          <t>1500/000</t>
        </is>
      </c>
      <c r="E8296" s="3" t="inlineStr">
        <is>
          <t>Insurance recovery</t>
        </is>
      </c>
      <c r="F8296" s="3" t="n">
        <v>0</v>
      </c>
      <c r="G8296" s="3" t="n">
        <v>-1750</v>
      </c>
    </row>
    <row r="8297">
      <c r="A8297" s="3" t="inlineStr">
        <is>
          <t>Endulini (Pty) Ltd</t>
        </is>
      </c>
      <c r="B8297" s="4" t="n">
        <v>44651</v>
      </c>
      <c r="C8297" s="3" t="inlineStr">
        <is>
          <t>Expenses</t>
        </is>
      </c>
      <c r="D8297" s="3" t="inlineStr">
        <is>
          <t>2000/100</t>
        </is>
      </c>
      <c r="E8297" s="3" t="inlineStr">
        <is>
          <t>COS - Commission Endulini</t>
        </is>
      </c>
      <c r="F8297" s="3" t="n">
        <v>334000</v>
      </c>
      <c r="G8297" s="3" t="n">
        <v>334000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Expenses</t>
        </is>
      </c>
      <c r="D8298" s="3" t="inlineStr">
        <is>
          <t>2000/100</t>
        </is>
      </c>
      <c r="E8298" s="3" t="inlineStr">
        <is>
          <t>COS - Commission Paid</t>
        </is>
      </c>
      <c r="F8298" s="3" t="n">
        <v>14494.13</v>
      </c>
      <c r="G8298" s="3" t="n">
        <v>175655.1</v>
      </c>
    </row>
    <row r="8299">
      <c r="A8299" s="3" t="inlineStr">
        <is>
          <t>Opportunity Global Sales (PTY) LTD</t>
        </is>
      </c>
      <c r="B8299" s="4" t="n">
        <v>44651</v>
      </c>
      <c r="C8299" s="3" t="inlineStr">
        <is>
          <t>Expenses</t>
        </is>
      </c>
      <c r="D8299" s="3" t="inlineStr">
        <is>
          <t>2000/132</t>
        </is>
      </c>
      <c r="E8299" s="3" t="inlineStr">
        <is>
          <t>COS - Sales Comm Endulini - Minette</t>
        </is>
      </c>
      <c r="F8299" s="3" t="n">
        <v>9981.9</v>
      </c>
      <c r="G8299" s="3" t="n">
        <v>9981.9</v>
      </c>
    </row>
    <row r="8300">
      <c r="A8300" s="3" t="inlineStr">
        <is>
          <t>Opportunity Global Sales (PTY) LTD</t>
        </is>
      </c>
      <c r="B8300" s="4" t="n">
        <v>44651</v>
      </c>
      <c r="C8300" s="3" t="inlineStr">
        <is>
          <t>Expenses</t>
        </is>
      </c>
      <c r="D8300" s="3" t="inlineStr">
        <is>
          <t>2000/137</t>
        </is>
      </c>
      <c r="E8300" s="3" t="inlineStr">
        <is>
          <t>COS - Rental Comm External - Minette</t>
        </is>
      </c>
      <c r="F8300" s="3" t="n">
        <v>3895</v>
      </c>
      <c r="G8300" s="3" t="n">
        <v>3895</v>
      </c>
    </row>
    <row r="8301">
      <c r="A8301" s="3" t="inlineStr">
        <is>
          <t>Opportunity Global Sales (PTY) LTD</t>
        </is>
      </c>
      <c r="B8301" s="4" t="n">
        <v>44651</v>
      </c>
      <c r="C8301" s="3" t="inlineStr">
        <is>
          <t>Expenses</t>
        </is>
      </c>
      <c r="D8301" s="3" t="inlineStr">
        <is>
          <t>2000/139</t>
        </is>
      </c>
      <c r="E8301" s="3" t="inlineStr">
        <is>
          <t>COS - Sales Comm Heron Fields - Minette</t>
        </is>
      </c>
      <c r="F8301" s="3" t="n">
        <v>55774.24</v>
      </c>
      <c r="G8301" s="3" t="n">
        <v>55774.24</v>
      </c>
    </row>
    <row r="8302">
      <c r="A8302" s="3" t="inlineStr">
        <is>
          <t>Trademark Holdings (Pty) Ltd</t>
        </is>
      </c>
      <c r="B8302" s="4" t="n">
        <v>44651</v>
      </c>
      <c r="C8302" s="3" t="inlineStr">
        <is>
          <t>Expenses</t>
        </is>
      </c>
      <c r="D8302" s="3" t="inlineStr">
        <is>
          <t>2000/300</t>
        </is>
      </c>
      <c r="E8302" s="3" t="inlineStr">
        <is>
          <t>COS - Commission Paid</t>
        </is>
      </c>
      <c r="F8302" s="3" t="n">
        <v>17144.49</v>
      </c>
      <c r="G8302" s="3" t="n">
        <v>169115.97</v>
      </c>
    </row>
    <row r="8303">
      <c r="A8303" s="3" t="inlineStr">
        <is>
          <t>Trademark Holdings (Pty) Ltd</t>
        </is>
      </c>
      <c r="B8303" s="4" t="n">
        <v>44651</v>
      </c>
      <c r="C8303" s="3" t="inlineStr">
        <is>
          <t>Expenses</t>
        </is>
      </c>
      <c r="D8303" s="3" t="inlineStr">
        <is>
          <t>2000/400</t>
        </is>
      </c>
      <c r="E8303" s="3" t="inlineStr">
        <is>
          <t>COS - Commission on external sales</t>
        </is>
      </c>
      <c r="F8303" s="3" t="n">
        <v>42000</v>
      </c>
      <c r="G8303" s="3" t="n">
        <v>42000</v>
      </c>
    </row>
    <row r="8304">
      <c r="A8304" s="3" t="inlineStr">
        <is>
          <t>Endulini (Pty) Ltd</t>
        </is>
      </c>
      <c r="B8304" s="4" t="n">
        <v>44651</v>
      </c>
      <c r="C8304" s="3" t="inlineStr">
        <is>
          <t>Expenses</t>
        </is>
      </c>
      <c r="D8304" s="3" t="inlineStr">
        <is>
          <t>2000/400</t>
        </is>
      </c>
      <c r="E8304" s="3" t="inlineStr">
        <is>
          <t>COS - Gifts</t>
        </is>
      </c>
      <c r="F8304" s="3" t="n">
        <v>4270</v>
      </c>
      <c r="G8304" s="3" t="n">
        <v>4270</v>
      </c>
    </row>
    <row r="8305">
      <c r="A8305" s="3" t="inlineStr">
        <is>
          <t>Quinate Consulting (Pty) Ltd</t>
        </is>
      </c>
      <c r="B8305" s="4" t="n">
        <v>44651</v>
      </c>
      <c r="C8305" s="3" t="inlineStr">
        <is>
          <t>Revenue</t>
        </is>
      </c>
      <c r="D8305" s="3" t="inlineStr">
        <is>
          <t>2400/200</t>
        </is>
      </c>
      <c r="E8305" s="3" t="inlineStr">
        <is>
          <t>Recovery Acc - Electricity SH</t>
        </is>
      </c>
      <c r="F8305" s="3" t="n">
        <v>-18058.47</v>
      </c>
      <c r="G8305" s="3" t="n">
        <v>-18058.47</v>
      </c>
    </row>
    <row r="8306">
      <c r="A8306" s="3" t="inlineStr">
        <is>
          <t>Quinate Consulting (Pty) Ltd</t>
        </is>
      </c>
      <c r="B8306" s="4" t="n">
        <v>44651</v>
      </c>
      <c r="C8306" s="3" t="inlineStr">
        <is>
          <t>Revenue</t>
        </is>
      </c>
      <c r="D8306" s="3" t="inlineStr">
        <is>
          <t>2400/300</t>
        </is>
      </c>
      <c r="E8306" s="3" t="inlineStr">
        <is>
          <t>Recovery Account - Electricity SW</t>
        </is>
      </c>
      <c r="F8306" s="3" t="n">
        <v>-13140.69</v>
      </c>
      <c r="G8306" s="3" t="n">
        <v>-13140.69</v>
      </c>
    </row>
    <row r="8307">
      <c r="A8307" s="3" t="inlineStr">
        <is>
          <t>Opportunity Management Holdings (PTY) LTD</t>
        </is>
      </c>
      <c r="B8307" s="4" t="n">
        <v>44651</v>
      </c>
      <c r="C8307" s="3" t="inlineStr">
        <is>
          <t>Revenue</t>
        </is>
      </c>
      <c r="D8307" s="3" t="inlineStr">
        <is>
          <t>2750/000</t>
        </is>
      </c>
      <c r="E8307" s="3" t="inlineStr">
        <is>
          <t>Interest Received</t>
        </is>
      </c>
      <c r="F8307" s="3" t="n">
        <v>0</v>
      </c>
      <c r="G8307" s="3" t="n">
        <v>-0.21</v>
      </c>
    </row>
    <row r="8308">
      <c r="A8308" s="3" t="inlineStr">
        <is>
          <t>Opportunity Global Investment (PTY) LTD</t>
        </is>
      </c>
      <c r="B8308" s="4" t="n">
        <v>44651</v>
      </c>
      <c r="C8308" s="3" t="inlineStr">
        <is>
          <t>Revenue</t>
        </is>
      </c>
      <c r="D8308" s="3" t="inlineStr">
        <is>
          <t>2753/000</t>
        </is>
      </c>
      <c r="E8308" s="3" t="inlineStr">
        <is>
          <t>Interest received - Momentum</t>
        </is>
      </c>
      <c r="F8308" s="3" t="n">
        <v>-17.58</v>
      </c>
      <c r="G8308" s="3" t="n">
        <v>-17.58</v>
      </c>
    </row>
    <row r="8309">
      <c r="A8309" s="3" t="inlineStr">
        <is>
          <t>Endulini (Pty) Ltd</t>
        </is>
      </c>
      <c r="B8309" s="4" t="n">
        <v>44651</v>
      </c>
      <c r="C8309" s="3" t="inlineStr">
        <is>
          <t>Revenue</t>
        </is>
      </c>
      <c r="D8309" s="3" t="inlineStr">
        <is>
          <t>2755/001</t>
        </is>
      </c>
      <c r="E8309" s="3" t="inlineStr">
        <is>
          <t>Interest Received - Momentum</t>
        </is>
      </c>
      <c r="F8309" s="3" t="n">
        <v>-5721.95</v>
      </c>
      <c r="G8309" s="3" t="n">
        <v>-5721.95</v>
      </c>
    </row>
    <row r="8310">
      <c r="A8310" s="3" t="inlineStr">
        <is>
          <t>Quinate Consulting (Pty) Ltd</t>
        </is>
      </c>
      <c r="B8310" s="4" t="n">
        <v>44651</v>
      </c>
      <c r="C8310" s="3" t="inlineStr">
        <is>
          <t>Revenue</t>
        </is>
      </c>
      <c r="D8310" s="3" t="inlineStr">
        <is>
          <t>2755/001</t>
        </is>
      </c>
      <c r="E8310" s="3" t="inlineStr">
        <is>
          <t>Interest Received - Momentum</t>
        </is>
      </c>
      <c r="F8310" s="3" t="n">
        <v>-2.01</v>
      </c>
      <c r="G8310" s="3" t="n">
        <v>-2.01</v>
      </c>
    </row>
    <row r="8311">
      <c r="A8311" s="3" t="inlineStr">
        <is>
          <t>Noble Shield (Pty) Ltd ta Go Letting</t>
        </is>
      </c>
      <c r="B8311" s="4" t="n">
        <v>44651</v>
      </c>
      <c r="C8311" s="3" t="inlineStr">
        <is>
          <t>Expenses</t>
        </is>
      </c>
      <c r="D8311" s="3" t="inlineStr">
        <is>
          <t>3000/300</t>
        </is>
      </c>
      <c r="E8311" s="3" t="inlineStr">
        <is>
          <t>Accounting Fees - Audit</t>
        </is>
      </c>
      <c r="F8311" s="3" t="n">
        <v>0</v>
      </c>
      <c r="G8311" s="3" t="n">
        <v>25967</v>
      </c>
    </row>
    <row r="8312">
      <c r="A8312" s="3" t="inlineStr">
        <is>
          <t>Trademark Holdings (Pty) Ltd</t>
        </is>
      </c>
      <c r="B8312" s="4" t="n">
        <v>44651</v>
      </c>
      <c r="C8312" s="3" t="inlineStr">
        <is>
          <t>Expenses</t>
        </is>
      </c>
      <c r="D8312" s="3" t="inlineStr">
        <is>
          <t>3000/300</t>
        </is>
      </c>
      <c r="E8312" s="3" t="inlineStr">
        <is>
          <t>Accounting Fees - Audit</t>
        </is>
      </c>
      <c r="F8312" s="3" t="n">
        <v>0</v>
      </c>
      <c r="G8312" s="3" t="n">
        <v>16790</v>
      </c>
    </row>
    <row r="8313">
      <c r="A8313" s="3" t="inlineStr">
        <is>
          <t>Noble Shield (Pty) Ltd ta Go Letting</t>
        </is>
      </c>
      <c r="B8313" s="4" t="n">
        <v>44651</v>
      </c>
      <c r="C8313" s="3" t="inlineStr">
        <is>
          <t>Expenses</t>
        </is>
      </c>
      <c r="D8313" s="3" t="inlineStr">
        <is>
          <t>3000/400</t>
        </is>
      </c>
      <c r="E8313" s="3" t="inlineStr">
        <is>
          <t>Accounting Fees - CipC</t>
        </is>
      </c>
      <c r="F8313" s="3" t="n">
        <v>0</v>
      </c>
      <c r="G8313" s="3" t="n">
        <v>100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Expenses</t>
        </is>
      </c>
      <c r="D8314" s="3" t="inlineStr">
        <is>
          <t>3001/000</t>
        </is>
      </c>
      <c r="E8314" s="3" t="inlineStr">
        <is>
          <t>Accounting Fees - Payroll</t>
        </is>
      </c>
      <c r="F8314" s="3" t="n">
        <v>0</v>
      </c>
      <c r="G8314" s="3" t="n">
        <v>577.5</v>
      </c>
    </row>
    <row r="8315">
      <c r="A8315" s="3" t="inlineStr">
        <is>
          <t>Quinate Consulting (Pty) Ltd</t>
        </is>
      </c>
      <c r="B8315" s="4" t="n">
        <v>44651</v>
      </c>
      <c r="C8315" s="3" t="inlineStr">
        <is>
          <t>Expenses</t>
        </is>
      </c>
      <c r="D8315" s="3" t="inlineStr">
        <is>
          <t>3001/000</t>
        </is>
      </c>
      <c r="E8315" s="3" t="inlineStr">
        <is>
          <t>Accounting fees - Other</t>
        </is>
      </c>
      <c r="F8315" s="3" t="n">
        <v>1850</v>
      </c>
      <c r="G8315" s="3" t="n">
        <v>1850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Expenses</t>
        </is>
      </c>
      <c r="D8316" s="3" t="inlineStr">
        <is>
          <t>3004/000</t>
        </is>
      </c>
      <c r="E8316" s="3" t="inlineStr">
        <is>
          <t>Accounting fees - Janine Theart</t>
        </is>
      </c>
      <c r="F8316" s="3" t="n">
        <v>18750</v>
      </c>
      <c r="G8316" s="3" t="n">
        <v>100000</v>
      </c>
    </row>
    <row r="8317">
      <c r="A8317" s="3" t="inlineStr">
        <is>
          <t>Opportunity Management Holdings (PTY) LTD</t>
        </is>
      </c>
      <c r="B8317" s="4" t="n">
        <v>44651</v>
      </c>
      <c r="C8317" s="3" t="inlineStr">
        <is>
          <t>Expenses</t>
        </is>
      </c>
      <c r="D8317" s="3" t="inlineStr">
        <is>
          <t>3005/000</t>
        </is>
      </c>
      <c r="E8317" s="3" t="inlineStr">
        <is>
          <t>Accounting fees - Deric Dudley</t>
        </is>
      </c>
      <c r="F8317" s="3" t="n">
        <v>44000</v>
      </c>
      <c r="G8317" s="3" t="n">
        <v>264000</v>
      </c>
    </row>
    <row r="8318">
      <c r="A8318" s="3" t="inlineStr">
        <is>
          <t>Opportunity Management Holdings (PTY) LTD</t>
        </is>
      </c>
      <c r="B8318" s="4" t="n">
        <v>44651</v>
      </c>
      <c r="C8318" s="3" t="inlineStr">
        <is>
          <t>Expenses</t>
        </is>
      </c>
      <c r="D8318" s="3" t="inlineStr">
        <is>
          <t>3006/000</t>
        </is>
      </c>
      <c r="E8318" s="3" t="inlineStr">
        <is>
          <t>Accounting fees - CIPC</t>
        </is>
      </c>
      <c r="F8318" s="3" t="n">
        <v>0</v>
      </c>
      <c r="G8318" s="3" t="n">
        <v>350</v>
      </c>
    </row>
    <row r="8319">
      <c r="A8319" s="3" t="inlineStr">
        <is>
          <t>Opportunity Management Holdings (PTY) LTD</t>
        </is>
      </c>
      <c r="B8319" s="4" t="n">
        <v>44651</v>
      </c>
      <c r="C8319" s="3" t="inlineStr">
        <is>
          <t>Expenses</t>
        </is>
      </c>
      <c r="D8319" s="3" t="inlineStr">
        <is>
          <t>3007/000</t>
        </is>
      </c>
      <c r="E8319" s="3" t="inlineStr">
        <is>
          <t>Accounting fees - Warwick</t>
        </is>
      </c>
      <c r="F8319" s="3" t="n">
        <v>20696.82</v>
      </c>
      <c r="G8319" s="3" t="n">
        <v>179393.64</v>
      </c>
    </row>
    <row r="8320">
      <c r="A8320" s="3" t="inlineStr">
        <is>
          <t>Noble Shield (Pty) Ltd ta Go Letting</t>
        </is>
      </c>
      <c r="B8320" s="4" t="n">
        <v>44651</v>
      </c>
      <c r="C8320" s="3" t="inlineStr">
        <is>
          <t>Expenses</t>
        </is>
      </c>
      <c r="D8320" s="3" t="inlineStr">
        <is>
          <t>3050/000</t>
        </is>
      </c>
      <c r="E8320" s="3" t="inlineStr">
        <is>
          <t>Advertising _AND_ Promotions</t>
        </is>
      </c>
      <c r="F8320" s="3" t="n">
        <v>0</v>
      </c>
      <c r="G8320" s="3" t="n">
        <v>3862.5</v>
      </c>
    </row>
    <row r="8321">
      <c r="A8321" s="3" t="inlineStr">
        <is>
          <t>Opportunity Management Holdings (PTY) LTD</t>
        </is>
      </c>
      <c r="B8321" s="4" t="n">
        <v>44651</v>
      </c>
      <c r="C8321" s="3" t="inlineStr">
        <is>
          <t>Expenses</t>
        </is>
      </c>
      <c r="D8321" s="3" t="inlineStr">
        <is>
          <t>3050/000</t>
        </is>
      </c>
      <c r="E8321" s="3" t="inlineStr">
        <is>
          <t>Advertising _AND_ Promotions</t>
        </is>
      </c>
      <c r="F8321" s="3" t="n">
        <v>6450</v>
      </c>
      <c r="G8321" s="3" t="n">
        <v>6450</v>
      </c>
    </row>
    <row r="8322">
      <c r="A8322" s="3" t="inlineStr">
        <is>
          <t>Endulini (Pty) Ltd</t>
        </is>
      </c>
      <c r="B8322" s="4" t="n">
        <v>44651</v>
      </c>
      <c r="C8322" s="3" t="inlineStr">
        <is>
          <t>Expenses</t>
        </is>
      </c>
      <c r="D8322" s="3" t="inlineStr">
        <is>
          <t>3050/001</t>
        </is>
      </c>
      <c r="E8322" s="3" t="inlineStr">
        <is>
          <t>Advertising _AND_ Promotions - Media Agenda</t>
        </is>
      </c>
      <c r="F8322" s="3" t="n">
        <v>550</v>
      </c>
      <c r="G8322" s="3" t="n">
        <v>550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Expenses</t>
        </is>
      </c>
      <c r="D8323" s="3" t="inlineStr">
        <is>
          <t>3050/050</t>
        </is>
      </c>
      <c r="E8323" s="3" t="inlineStr">
        <is>
          <t>Advertising - Prop 24</t>
        </is>
      </c>
      <c r="F8323" s="3" t="n">
        <v>267.95</v>
      </c>
      <c r="G8323" s="3" t="n">
        <v>14123.15</v>
      </c>
    </row>
    <row r="8324">
      <c r="A8324" s="3" t="inlineStr">
        <is>
          <t>Trademark Holdings (Pty) Ltd</t>
        </is>
      </c>
      <c r="B8324" s="4" t="n">
        <v>44651</v>
      </c>
      <c r="C8324" s="3" t="inlineStr">
        <is>
          <t>Expenses</t>
        </is>
      </c>
      <c r="D8324" s="3" t="inlineStr">
        <is>
          <t>3050/060</t>
        </is>
      </c>
      <c r="E8324" s="3" t="inlineStr">
        <is>
          <t>Advertising - Other</t>
        </is>
      </c>
      <c r="F8324" s="3" t="n">
        <v>0</v>
      </c>
      <c r="G8324" s="3" t="n">
        <v>7595.75</v>
      </c>
    </row>
    <row r="8325">
      <c r="A8325" s="3" t="inlineStr">
        <is>
          <t>Noble Shield (Pty) Ltd ta Go Letting</t>
        </is>
      </c>
      <c r="B8325" s="4" t="n">
        <v>44651</v>
      </c>
      <c r="C8325" s="3" t="inlineStr">
        <is>
          <t>Expenses</t>
        </is>
      </c>
      <c r="D8325" s="3" t="inlineStr">
        <is>
          <t>3050/070</t>
        </is>
      </c>
      <c r="E8325" s="3" t="inlineStr">
        <is>
          <t>Advertising - Facebook</t>
        </is>
      </c>
      <c r="F8325" s="3" t="n">
        <v>0</v>
      </c>
      <c r="G8325" s="3" t="n">
        <v>3317.35</v>
      </c>
    </row>
    <row r="8326">
      <c r="A8326" s="3" t="inlineStr">
        <is>
          <t>Opportunity Global Sales (PTY) LTD</t>
        </is>
      </c>
      <c r="B8326" s="4" t="n">
        <v>44651</v>
      </c>
      <c r="C8326" s="3" t="inlineStr">
        <is>
          <t>Expenses</t>
        </is>
      </c>
      <c r="D8326" s="3" t="inlineStr">
        <is>
          <t>3050/100</t>
        </is>
      </c>
      <c r="E8326" s="3" t="inlineStr">
        <is>
          <t>Advertising - Facebook</t>
        </is>
      </c>
      <c r="F8326" s="3" t="n">
        <v>9056.129999999999</v>
      </c>
      <c r="G8326" s="3" t="n">
        <v>9056.129999999999</v>
      </c>
    </row>
    <row r="8327">
      <c r="A8327" s="3" t="inlineStr">
        <is>
          <t>Opportunity Global Investment (PTY) LTD</t>
        </is>
      </c>
      <c r="B8327" s="4" t="n">
        <v>44651</v>
      </c>
      <c r="C8327" s="3" t="inlineStr">
        <is>
          <t>Expenses</t>
        </is>
      </c>
      <c r="D8327" s="3" t="inlineStr">
        <is>
          <t>3050/270</t>
        </is>
      </c>
      <c r="E8327" s="3" t="inlineStr">
        <is>
          <t>Advertising - Radia and TV Interviews</t>
        </is>
      </c>
      <c r="F8327" s="3" t="n">
        <v>9200</v>
      </c>
      <c r="G8327" s="3" t="n">
        <v>9200</v>
      </c>
    </row>
    <row r="8328">
      <c r="A8328" s="3" t="inlineStr">
        <is>
          <t>Opportunity Global Investment (PTY) LTD</t>
        </is>
      </c>
      <c r="B8328" s="4" t="n">
        <v>44651</v>
      </c>
      <c r="C8328" s="3" t="inlineStr">
        <is>
          <t>Expenses</t>
        </is>
      </c>
      <c r="D8328" s="3" t="inlineStr">
        <is>
          <t>3050/290</t>
        </is>
      </c>
      <c r="E8328" s="3" t="inlineStr">
        <is>
          <t>Advertising - Serene Living</t>
        </is>
      </c>
      <c r="F8328" s="3" t="n">
        <v>65086</v>
      </c>
      <c r="G8328" s="3" t="n">
        <v>65086</v>
      </c>
    </row>
    <row r="8329">
      <c r="A8329" s="3" t="inlineStr">
        <is>
          <t>Opportunity Global Investment (PTY) LTD</t>
        </is>
      </c>
      <c r="B8329" s="4" t="n">
        <v>44651</v>
      </c>
      <c r="C8329" s="3" t="inlineStr">
        <is>
          <t>Expenses</t>
        </is>
      </c>
      <c r="D8329" s="3" t="inlineStr">
        <is>
          <t>3050/300</t>
        </is>
      </c>
      <c r="E8329" s="3" t="inlineStr">
        <is>
          <t>Advertising - Design</t>
        </is>
      </c>
      <c r="F8329" s="3" t="n">
        <v>2350</v>
      </c>
      <c r="G8329" s="3" t="n">
        <v>2350</v>
      </c>
    </row>
    <row r="8330">
      <c r="A8330" s="3" t="inlineStr">
        <is>
          <t>Opportunity Global Sales (PTY) LTD</t>
        </is>
      </c>
      <c r="B8330" s="4" t="n">
        <v>44651</v>
      </c>
      <c r="C8330" s="3" t="inlineStr">
        <is>
          <t>Expenses</t>
        </is>
      </c>
      <c r="D8330" s="3" t="inlineStr">
        <is>
          <t>3050/350</t>
        </is>
      </c>
      <c r="E8330" s="3" t="inlineStr">
        <is>
          <t>Advertising - Private Property</t>
        </is>
      </c>
      <c r="F8330" s="3" t="n">
        <v>1250</v>
      </c>
      <c r="G8330" s="3" t="n">
        <v>1250</v>
      </c>
    </row>
    <row r="8331">
      <c r="A8331" s="3" t="inlineStr">
        <is>
          <t>Opportunity Global Sales (PTY) LTD</t>
        </is>
      </c>
      <c r="B8331" s="4" t="n">
        <v>44651</v>
      </c>
      <c r="C8331" s="3" t="inlineStr">
        <is>
          <t>Expenses</t>
        </is>
      </c>
      <c r="D8331" s="3" t="inlineStr">
        <is>
          <t>3050/370</t>
        </is>
      </c>
      <c r="E8331" s="3" t="inlineStr">
        <is>
          <t>Advertising - HR</t>
        </is>
      </c>
      <c r="F8331" s="3" t="n">
        <v>1200</v>
      </c>
      <c r="G8331" s="3" t="n">
        <v>1200</v>
      </c>
    </row>
    <row r="8332">
      <c r="A8332" s="3" t="inlineStr">
        <is>
          <t>Quinate Consulting (Pty) Ltd</t>
        </is>
      </c>
      <c r="B8332" s="4" t="n">
        <v>44651</v>
      </c>
      <c r="C8332" s="3" t="inlineStr">
        <is>
          <t>Expenses</t>
        </is>
      </c>
      <c r="D8332" s="3" t="inlineStr">
        <is>
          <t>3050/400</t>
        </is>
      </c>
      <c r="E8332" s="3" t="inlineStr">
        <is>
          <t>Advertising - Prop24</t>
        </is>
      </c>
      <c r="F8332" s="3" t="n">
        <v>233</v>
      </c>
      <c r="G8332" s="3" t="n">
        <v>233</v>
      </c>
    </row>
    <row r="8333">
      <c r="A8333" s="3" t="inlineStr">
        <is>
          <t>Quinate Consulting (Pty) Ltd</t>
        </is>
      </c>
      <c r="B8333" s="4" t="n">
        <v>44651</v>
      </c>
      <c r="C8333" s="3" t="inlineStr">
        <is>
          <t>Expenses</t>
        </is>
      </c>
      <c r="D8333" s="3" t="inlineStr">
        <is>
          <t>3050/450</t>
        </is>
      </c>
      <c r="E8333" s="3" t="inlineStr">
        <is>
          <t>Advertising - Facebook</t>
        </is>
      </c>
      <c r="F8333" s="3" t="n">
        <v>5602.66</v>
      </c>
      <c r="G8333" s="3" t="n">
        <v>5602.66</v>
      </c>
    </row>
    <row r="8334">
      <c r="A8334" s="3" t="inlineStr">
        <is>
          <t>Opportunity Global Investment (PTY) LTD</t>
        </is>
      </c>
      <c r="B8334" s="4" t="n">
        <v>44651</v>
      </c>
      <c r="C8334" s="3" t="inlineStr">
        <is>
          <t>Expenses</t>
        </is>
      </c>
      <c r="D8334" s="3" t="inlineStr">
        <is>
          <t>3051/000</t>
        </is>
      </c>
      <c r="E8334" s="3" t="inlineStr">
        <is>
          <t>Advertising - Facebook</t>
        </is>
      </c>
      <c r="F8334" s="3" t="n">
        <v>18028.76</v>
      </c>
      <c r="G8334" s="3" t="n">
        <v>18028.76</v>
      </c>
    </row>
    <row r="8335">
      <c r="A8335" s="3" t="inlineStr">
        <is>
          <t>Opportunity Global Investment (PTY) LTD</t>
        </is>
      </c>
      <c r="B8335" s="4" t="n">
        <v>44651</v>
      </c>
      <c r="C8335" s="3" t="inlineStr">
        <is>
          <t>Expenses</t>
        </is>
      </c>
      <c r="D8335" s="3" t="inlineStr">
        <is>
          <t>3053/000</t>
        </is>
      </c>
      <c r="E8335" s="3" t="inlineStr">
        <is>
          <t>Advertising - Google Ads</t>
        </is>
      </c>
      <c r="F8335" s="3" t="n">
        <v>769.12</v>
      </c>
      <c r="G8335" s="3" t="n">
        <v>769.12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Expenses</t>
        </is>
      </c>
      <c r="D8336" s="3" t="inlineStr">
        <is>
          <t>3200/000</t>
        </is>
      </c>
      <c r="E8336" s="3" t="inlineStr">
        <is>
          <t>Bank Charges</t>
        </is>
      </c>
      <c r="F8336" s="3" t="n">
        <v>561.36</v>
      </c>
      <c r="G8336" s="3" t="n">
        <v>561.36</v>
      </c>
    </row>
    <row r="8337">
      <c r="A8337" s="3" t="inlineStr">
        <is>
          <t>Noble Shield (Pty) Ltd ta Go Letting</t>
        </is>
      </c>
      <c r="B8337" s="4" t="n">
        <v>44651</v>
      </c>
      <c r="C8337" s="3" t="inlineStr">
        <is>
          <t>Expenses</t>
        </is>
      </c>
      <c r="D8337" s="3" t="inlineStr">
        <is>
          <t>3200/000</t>
        </is>
      </c>
      <c r="E8337" s="3" t="inlineStr">
        <is>
          <t>Bank Charges</t>
        </is>
      </c>
      <c r="F8337" s="3" t="n">
        <v>1531.48</v>
      </c>
      <c r="G8337" s="3" t="n">
        <v>8043.48</v>
      </c>
    </row>
    <row r="8338">
      <c r="A8338" s="3" t="inlineStr">
        <is>
          <t>Opportunity Global Investment (PTY) LTD</t>
        </is>
      </c>
      <c r="B8338" s="4" t="n">
        <v>44651</v>
      </c>
      <c r="C8338" s="3" t="inlineStr">
        <is>
          <t>Expenses</t>
        </is>
      </c>
      <c r="D8338" s="3" t="inlineStr">
        <is>
          <t>3200/000</t>
        </is>
      </c>
      <c r="E8338" s="3" t="inlineStr">
        <is>
          <t>Bank Charges</t>
        </is>
      </c>
      <c r="F8338" s="3" t="n">
        <v>1641.72</v>
      </c>
      <c r="G8338" s="3" t="n">
        <v>1641.72</v>
      </c>
    </row>
    <row r="8339">
      <c r="A8339" s="3" t="inlineStr">
        <is>
          <t>Opportunity Global Sales (PTY) LTD</t>
        </is>
      </c>
      <c r="B8339" s="4" t="n">
        <v>44651</v>
      </c>
      <c r="C8339" s="3" t="inlineStr">
        <is>
          <t>Expenses</t>
        </is>
      </c>
      <c r="D8339" s="3" t="inlineStr">
        <is>
          <t>3200/000</t>
        </is>
      </c>
      <c r="E8339" s="3" t="inlineStr">
        <is>
          <t>Bank Charges</t>
        </is>
      </c>
      <c r="F8339" s="3" t="n">
        <v>824.2</v>
      </c>
      <c r="G8339" s="3" t="n">
        <v>824.2</v>
      </c>
    </row>
    <row r="8340">
      <c r="A8340" s="3" t="inlineStr">
        <is>
          <t>Opportunity Management Holdings (PTY) LTD</t>
        </is>
      </c>
      <c r="B8340" s="4" t="n">
        <v>44651</v>
      </c>
      <c r="C8340" s="3" t="inlineStr">
        <is>
          <t>Expenses</t>
        </is>
      </c>
      <c r="D8340" s="3" t="inlineStr">
        <is>
          <t>3200/000</t>
        </is>
      </c>
      <c r="E8340" s="3" t="inlineStr">
        <is>
          <t>Bank Charges</t>
        </is>
      </c>
      <c r="F8340" s="3" t="n">
        <v>1588.49</v>
      </c>
      <c r="G8340" s="3" t="n">
        <v>7726.47</v>
      </c>
    </row>
    <row r="8341">
      <c r="A8341" s="3" t="inlineStr">
        <is>
          <t>Quinate Consulting (Pty) Ltd</t>
        </is>
      </c>
      <c r="B8341" s="4" t="n">
        <v>44651</v>
      </c>
      <c r="C8341" s="3" t="inlineStr">
        <is>
          <t>Expenses</t>
        </is>
      </c>
      <c r="D8341" s="3" t="inlineStr">
        <is>
          <t>3200/000</t>
        </is>
      </c>
      <c r="E8341" s="3" t="inlineStr">
        <is>
          <t>Bank Charges</t>
        </is>
      </c>
      <c r="F8341" s="3" t="n">
        <v>1999.5</v>
      </c>
      <c r="G8341" s="3" t="n">
        <v>1999.5</v>
      </c>
    </row>
    <row r="8342">
      <c r="A8342" s="3" t="inlineStr">
        <is>
          <t>Trademark Holdings (Pty) Ltd</t>
        </is>
      </c>
      <c r="B8342" s="4" t="n">
        <v>44651</v>
      </c>
      <c r="C8342" s="3" t="inlineStr">
        <is>
          <t>Expenses</t>
        </is>
      </c>
      <c r="D8342" s="3" t="inlineStr">
        <is>
          <t>3200/000</t>
        </is>
      </c>
      <c r="E8342" s="3" t="inlineStr">
        <is>
          <t>Bank Charges</t>
        </is>
      </c>
      <c r="F8342" s="3" t="n">
        <v>903.53</v>
      </c>
      <c r="G8342" s="3" t="n">
        <v>4762.33</v>
      </c>
    </row>
    <row r="8343">
      <c r="A8343" s="3" t="inlineStr">
        <is>
          <t>Quinate Consulting (Pty) Ltd</t>
        </is>
      </c>
      <c r="B8343" s="4" t="n">
        <v>44651</v>
      </c>
      <c r="C8343" s="3" t="inlineStr">
        <is>
          <t>Expenses</t>
        </is>
      </c>
      <c r="D8343" s="3" t="inlineStr">
        <is>
          <t>3220/000</t>
        </is>
      </c>
      <c r="E8343" s="3" t="inlineStr">
        <is>
          <t>Bank Charges - Bond Fees</t>
        </is>
      </c>
      <c r="F8343" s="3" t="n">
        <v>1117.41</v>
      </c>
      <c r="G8343" s="3" t="n">
        <v>1117.41</v>
      </c>
    </row>
    <row r="8344">
      <c r="A8344" s="3" t="inlineStr">
        <is>
          <t>Noble Shield (Pty) Ltd ta Go Letting</t>
        </is>
      </c>
      <c r="B8344" s="4" t="n">
        <v>44651</v>
      </c>
      <c r="C8344" s="3" t="inlineStr">
        <is>
          <t>Expenses</t>
        </is>
      </c>
      <c r="D8344" s="3" t="inlineStr">
        <is>
          <t>3230/000</t>
        </is>
      </c>
      <c r="E8344" s="3" t="inlineStr">
        <is>
          <t>Cell Phone - NM</t>
        </is>
      </c>
      <c r="F8344" s="3" t="n">
        <v>2223.65</v>
      </c>
      <c r="G8344" s="3" t="n">
        <v>15912.33</v>
      </c>
    </row>
    <row r="8345">
      <c r="A8345" s="3" t="inlineStr">
        <is>
          <t>Noble Shield (Pty) Ltd ta Go Letting</t>
        </is>
      </c>
      <c r="B8345" s="4" t="n">
        <v>44651</v>
      </c>
      <c r="C8345" s="3" t="inlineStr">
        <is>
          <t>Expenses</t>
        </is>
      </c>
      <c r="D8345" s="3" t="inlineStr">
        <is>
          <t>3233/000</t>
        </is>
      </c>
      <c r="E8345" s="3" t="inlineStr">
        <is>
          <t>Cell Data - Other</t>
        </is>
      </c>
      <c r="F8345" s="3" t="n">
        <v>568</v>
      </c>
      <c r="G8345" s="3" t="n">
        <v>1961</v>
      </c>
    </row>
    <row r="8346">
      <c r="A8346" s="3" t="inlineStr">
        <is>
          <t>Noble Shield (Pty) Ltd ta Go Letting</t>
        </is>
      </c>
      <c r="B8346" s="4" t="n">
        <v>44651</v>
      </c>
      <c r="C8346" s="3" t="inlineStr">
        <is>
          <t>Expenses</t>
        </is>
      </c>
      <c r="D8346" s="3" t="inlineStr">
        <is>
          <t>3233/100</t>
        </is>
      </c>
      <c r="E8346" s="3" t="inlineStr">
        <is>
          <t>Cell Data - Sales office Wifi</t>
        </is>
      </c>
      <c r="F8346" s="3" t="n">
        <v>0</v>
      </c>
      <c r="G8346" s="3" t="n">
        <v>1944</v>
      </c>
    </row>
    <row r="8347">
      <c r="A8347" s="3" t="inlineStr">
        <is>
          <t>Noble Shield (Pty) Ltd ta Go Letting</t>
        </is>
      </c>
      <c r="B8347" s="4" t="n">
        <v>44651</v>
      </c>
      <c r="C8347" s="3" t="inlineStr">
        <is>
          <t>Expenses</t>
        </is>
      </c>
      <c r="D8347" s="3" t="inlineStr">
        <is>
          <t>3250/000</t>
        </is>
      </c>
      <c r="E8347" s="3" t="inlineStr">
        <is>
          <t>Cleaning</t>
        </is>
      </c>
      <c r="F8347" s="3" t="n">
        <v>43.96</v>
      </c>
      <c r="G8347" s="3" t="n">
        <v>658.48</v>
      </c>
    </row>
    <row r="8348">
      <c r="A8348" s="3" t="inlineStr">
        <is>
          <t>Opportunity Global Investment (PTY) LTD</t>
        </is>
      </c>
      <c r="B8348" s="4" t="n">
        <v>44651</v>
      </c>
      <c r="C8348" s="3" t="inlineStr">
        <is>
          <t>Expenses</t>
        </is>
      </c>
      <c r="D8348" s="3" t="inlineStr">
        <is>
          <t>3250/000</t>
        </is>
      </c>
      <c r="E8348" s="3" t="inlineStr">
        <is>
          <t>Cleaning</t>
        </is>
      </c>
      <c r="F8348" s="3" t="n">
        <v>2700</v>
      </c>
      <c r="G8348" s="3" t="n">
        <v>2700</v>
      </c>
    </row>
    <row r="8349">
      <c r="A8349" s="3" t="inlineStr">
        <is>
          <t>Trademark Holdings (Pty) Ltd</t>
        </is>
      </c>
      <c r="B8349" s="4" t="n">
        <v>44651</v>
      </c>
      <c r="C8349" s="3" t="inlineStr">
        <is>
          <t>Expenses</t>
        </is>
      </c>
      <c r="D8349" s="3" t="inlineStr">
        <is>
          <t>3250/000</t>
        </is>
      </c>
      <c r="E8349" s="3" t="inlineStr">
        <is>
          <t>Cleaning</t>
        </is>
      </c>
      <c r="F8349" s="3" t="n">
        <v>1040</v>
      </c>
      <c r="G8349" s="3" t="n">
        <v>6232</v>
      </c>
    </row>
    <row r="8350">
      <c r="A8350" s="3" t="inlineStr">
        <is>
          <t>Noble Shield (Pty) Ltd ta Go Letting</t>
        </is>
      </c>
      <c r="B8350" s="4" t="n">
        <v>44651</v>
      </c>
      <c r="C8350" s="3" t="inlineStr">
        <is>
          <t>Expenses</t>
        </is>
      </c>
      <c r="D8350" s="3" t="inlineStr">
        <is>
          <t>3300/000</t>
        </is>
      </c>
      <c r="E8350" s="3" t="inlineStr">
        <is>
          <t>Computer Expenses</t>
        </is>
      </c>
      <c r="F8350" s="3" t="n">
        <v>0</v>
      </c>
      <c r="G8350" s="3" t="n">
        <v>3226.5</v>
      </c>
    </row>
    <row r="8351">
      <c r="A8351" s="3" t="inlineStr">
        <is>
          <t>Opportunity Global Sales (PTY) LTD</t>
        </is>
      </c>
      <c r="B8351" s="4" t="n">
        <v>44651</v>
      </c>
      <c r="C8351" s="3" t="inlineStr">
        <is>
          <t>Expenses</t>
        </is>
      </c>
      <c r="D8351" s="3" t="inlineStr">
        <is>
          <t>3300/000</t>
        </is>
      </c>
      <c r="E8351" s="3" t="inlineStr">
        <is>
          <t>Computer Expenses</t>
        </is>
      </c>
      <c r="F8351" s="3" t="n">
        <v>275</v>
      </c>
      <c r="G8351" s="3" t="n">
        <v>275</v>
      </c>
    </row>
    <row r="8352">
      <c r="A8352" s="3" t="inlineStr">
        <is>
          <t>Opportunity Management Holdings (PTY) LTD</t>
        </is>
      </c>
      <c r="B8352" s="4" t="n">
        <v>44651</v>
      </c>
      <c r="C8352" s="3" t="inlineStr">
        <is>
          <t>Expenses</t>
        </is>
      </c>
      <c r="D8352" s="3" t="inlineStr">
        <is>
          <t>3300/000</t>
        </is>
      </c>
      <c r="E8352" s="3" t="inlineStr">
        <is>
          <t>Computer Expenses</t>
        </is>
      </c>
      <c r="F8352" s="3" t="n">
        <v>812.17</v>
      </c>
      <c r="G8352" s="3" t="n">
        <v>1635.73</v>
      </c>
    </row>
    <row r="8353">
      <c r="A8353" s="3" t="inlineStr">
        <is>
          <t>Trademark Holdings (Pty) Ltd</t>
        </is>
      </c>
      <c r="B8353" s="4" t="n">
        <v>44651</v>
      </c>
      <c r="C8353" s="3" t="inlineStr">
        <is>
          <t>Expenses</t>
        </is>
      </c>
      <c r="D8353" s="3" t="inlineStr">
        <is>
          <t>3300/000</t>
        </is>
      </c>
      <c r="E8353" s="3" t="inlineStr">
        <is>
          <t>Computer Expenses</t>
        </is>
      </c>
      <c r="F8353" s="3" t="n">
        <v>0</v>
      </c>
      <c r="G8353" s="3" t="n">
        <v>7714.4</v>
      </c>
    </row>
    <row r="8354">
      <c r="A8354" s="3" t="inlineStr">
        <is>
          <t>Noble Shield (Pty) Ltd ta Go Letting</t>
        </is>
      </c>
      <c r="B8354" s="4" t="n">
        <v>44651</v>
      </c>
      <c r="C8354" s="3" t="inlineStr">
        <is>
          <t>Expenses</t>
        </is>
      </c>
      <c r="D8354" s="3" t="inlineStr">
        <is>
          <t>3300/120</t>
        </is>
      </c>
      <c r="E8354" s="3" t="inlineStr">
        <is>
          <t>Computer IT - Software Propworx</t>
        </is>
      </c>
      <c r="F8354" s="3" t="n">
        <v>1926.25</v>
      </c>
      <c r="G8354" s="3" t="n">
        <v>11557.5</v>
      </c>
    </row>
    <row r="8355">
      <c r="A8355" s="3" t="inlineStr">
        <is>
          <t>Trademark Holdings (Pty) Ltd</t>
        </is>
      </c>
      <c r="B8355" s="4" t="n">
        <v>44651</v>
      </c>
      <c r="C8355" s="3" t="inlineStr">
        <is>
          <t>Expenses</t>
        </is>
      </c>
      <c r="D8355" s="3" t="inlineStr">
        <is>
          <t>3300/125</t>
        </is>
      </c>
      <c r="E8355" s="3" t="inlineStr">
        <is>
          <t>Computer IT - CT</t>
        </is>
      </c>
      <c r="F8355" s="3" t="n">
        <v>0</v>
      </c>
      <c r="G8355" s="3" t="n">
        <v>106.38</v>
      </c>
    </row>
    <row r="8356">
      <c r="A8356" s="3" t="inlineStr">
        <is>
          <t>Trademark Holdings (Pty) Ltd</t>
        </is>
      </c>
      <c r="B8356" s="4" t="n">
        <v>44651</v>
      </c>
      <c r="C8356" s="3" t="inlineStr">
        <is>
          <t>Expenses</t>
        </is>
      </c>
      <c r="D8356" s="3" t="inlineStr">
        <is>
          <t>3300/130</t>
        </is>
      </c>
      <c r="E8356" s="3" t="inlineStr">
        <is>
          <t>Computer IT - Internet/Hosting Fees</t>
        </is>
      </c>
      <c r="F8356" s="3" t="n">
        <v>3599.5</v>
      </c>
      <c r="G8356" s="3" t="n">
        <v>33669.7</v>
      </c>
    </row>
    <row r="8357">
      <c r="A8357" s="3" t="inlineStr">
        <is>
          <t>Trademark Holdings (Pty) Ltd</t>
        </is>
      </c>
      <c r="B8357" s="4" t="n">
        <v>44651</v>
      </c>
      <c r="C8357" s="3" t="inlineStr">
        <is>
          <t>Expenses</t>
        </is>
      </c>
      <c r="D8357" s="3" t="inlineStr">
        <is>
          <t>3300/145</t>
        </is>
      </c>
      <c r="E8357" s="3" t="inlineStr">
        <is>
          <t>Computer IT - Cloud Solve</t>
        </is>
      </c>
      <c r="F8357" s="3" t="n">
        <v>3990</v>
      </c>
      <c r="G8357" s="3" t="n">
        <v>26370</v>
      </c>
    </row>
    <row r="8358">
      <c r="A8358" s="3" t="inlineStr">
        <is>
          <t>Noble Shield (Pty) Ltd ta Go Letting</t>
        </is>
      </c>
      <c r="B8358" s="4" t="n">
        <v>44651</v>
      </c>
      <c r="C8358" s="3" t="inlineStr">
        <is>
          <t>Expenses</t>
        </is>
      </c>
      <c r="D8358" s="3" t="inlineStr">
        <is>
          <t>3300/170</t>
        </is>
      </c>
      <c r="E8358" s="3" t="inlineStr">
        <is>
          <t>Computer IT - VDB office Fibre</t>
        </is>
      </c>
      <c r="F8358" s="3" t="n">
        <v>790</v>
      </c>
      <c r="G8358" s="3" t="n">
        <v>6320</v>
      </c>
    </row>
    <row r="8359">
      <c r="A8359" s="3" t="inlineStr">
        <is>
          <t>Noble Shield (Pty) Ltd ta Go Letting</t>
        </is>
      </c>
      <c r="B8359" s="4" t="n">
        <v>44651</v>
      </c>
      <c r="C8359" s="3" t="inlineStr">
        <is>
          <t>Expenses</t>
        </is>
      </c>
      <c r="D8359" s="3" t="inlineStr">
        <is>
          <t>3301/000</t>
        </is>
      </c>
      <c r="E8359" s="3" t="inlineStr">
        <is>
          <t>Computer Expenses - Xero Setup</t>
        </is>
      </c>
      <c r="F8359" s="3" t="n">
        <v>0</v>
      </c>
      <c r="G8359" s="3" t="n">
        <v>3000</v>
      </c>
    </row>
    <row r="8360">
      <c r="A8360" s="3" t="inlineStr">
        <is>
          <t>Trademark Holdings (Pty) Ltd</t>
        </is>
      </c>
      <c r="B8360" s="4" t="n">
        <v>44651</v>
      </c>
      <c r="C8360" s="3" t="inlineStr">
        <is>
          <t>Expenses</t>
        </is>
      </c>
      <c r="D8360" s="3" t="inlineStr">
        <is>
          <t>3301/000</t>
        </is>
      </c>
      <c r="E8360" s="3" t="inlineStr">
        <is>
          <t>Computer Expenses - Xero Setup</t>
        </is>
      </c>
      <c r="F8360" s="3" t="n">
        <v>0</v>
      </c>
      <c r="G8360" s="3" t="n">
        <v>3000</v>
      </c>
    </row>
    <row r="8361">
      <c r="A8361" s="3" t="inlineStr">
        <is>
          <t>Endulini (Pty) Ltd</t>
        </is>
      </c>
      <c r="B8361" s="4" t="n">
        <v>44651</v>
      </c>
      <c r="C8361" s="3" t="inlineStr">
        <is>
          <t>Expenses</t>
        </is>
      </c>
      <c r="D8361" s="3" t="inlineStr">
        <is>
          <t>3350/100</t>
        </is>
      </c>
      <c r="E8361" s="3" t="inlineStr">
        <is>
          <t>Consulting Fees - Admin and Finance</t>
        </is>
      </c>
      <c r="F8361" s="3" t="n">
        <v>67644.03999999999</v>
      </c>
      <c r="G8361" s="3" t="n">
        <v>67644.03999999999</v>
      </c>
    </row>
    <row r="8362">
      <c r="A8362" s="3" t="inlineStr">
        <is>
          <t>Opportunity Global Investment (PTY) LTD</t>
        </is>
      </c>
      <c r="B8362" s="4" t="n">
        <v>44651</v>
      </c>
      <c r="C8362" s="3" t="inlineStr">
        <is>
          <t>Expenses</t>
        </is>
      </c>
      <c r="D8362" s="3" t="inlineStr">
        <is>
          <t>3350/100</t>
        </is>
      </c>
      <c r="E8362" s="3" t="inlineStr">
        <is>
          <t>Consulting Fees - Admin and Finance</t>
        </is>
      </c>
      <c r="F8362" s="3" t="n">
        <v>4775</v>
      </c>
      <c r="G8362" s="3" t="n">
        <v>4775</v>
      </c>
    </row>
    <row r="8363">
      <c r="A8363" s="3" t="inlineStr">
        <is>
          <t>Opportunity Global Sales (PTY) LTD</t>
        </is>
      </c>
      <c r="B8363" s="4" t="n">
        <v>44651</v>
      </c>
      <c r="C8363" s="3" t="inlineStr">
        <is>
          <t>Expenses</t>
        </is>
      </c>
      <c r="D8363" s="3" t="inlineStr">
        <is>
          <t>3350/100</t>
        </is>
      </c>
      <c r="E8363" s="3" t="inlineStr">
        <is>
          <t>Consulting Fees - Admin and Finance</t>
        </is>
      </c>
      <c r="F8363" s="3" t="n">
        <v>5860</v>
      </c>
      <c r="G8363" s="3" t="n">
        <v>5860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Expenses</t>
        </is>
      </c>
      <c r="D8364" s="3" t="inlineStr">
        <is>
          <t>3350/300</t>
        </is>
      </c>
      <c r="E8364" s="3" t="inlineStr">
        <is>
          <t>Consulting Fees - Admin and Finance</t>
        </is>
      </c>
      <c r="F8364" s="3" t="n">
        <v>2000</v>
      </c>
      <c r="G8364" s="3" t="n">
        <v>2000</v>
      </c>
    </row>
    <row r="8365">
      <c r="A8365" s="3" t="inlineStr">
        <is>
          <t>Opportunity Global Investment (PTY) LTD</t>
        </is>
      </c>
      <c r="B8365" s="4" t="n">
        <v>44651</v>
      </c>
      <c r="C8365" s="3" t="inlineStr">
        <is>
          <t>Expenses</t>
        </is>
      </c>
      <c r="D8365" s="3" t="inlineStr">
        <is>
          <t>3351/000</t>
        </is>
      </c>
      <c r="E8365" s="3" t="inlineStr">
        <is>
          <t>Consulting Fees - HR Joblaw</t>
        </is>
      </c>
      <c r="F8365" s="3" t="n">
        <v>1350</v>
      </c>
      <c r="G8365" s="3" t="n">
        <v>1350</v>
      </c>
    </row>
    <row r="8366">
      <c r="A8366" s="3" t="inlineStr">
        <is>
          <t>Quinate Consulting (Pty) Ltd</t>
        </is>
      </c>
      <c r="B8366" s="4" t="n">
        <v>44651</v>
      </c>
      <c r="C8366" s="3" t="inlineStr">
        <is>
          <t>Expenses</t>
        </is>
      </c>
      <c r="D8366" s="3" t="inlineStr">
        <is>
          <t>3351/000</t>
        </is>
      </c>
      <c r="E8366" s="3" t="inlineStr">
        <is>
          <t>Consulting fees - Trustees</t>
        </is>
      </c>
      <c r="F8366" s="3" t="n">
        <v>8000</v>
      </c>
      <c r="G8366" s="3" t="n">
        <v>8000</v>
      </c>
    </row>
    <row r="8367">
      <c r="A8367" s="3" t="inlineStr">
        <is>
          <t>Opportunity Global Investment (PTY) LTD</t>
        </is>
      </c>
      <c r="B8367" s="4" t="n">
        <v>44651</v>
      </c>
      <c r="C8367" s="3" t="inlineStr">
        <is>
          <t>Expenses</t>
        </is>
      </c>
      <c r="D8367" s="3" t="inlineStr">
        <is>
          <t>3352/000</t>
        </is>
      </c>
      <c r="E8367" s="3" t="inlineStr">
        <is>
          <t>Consulting Fees - Kert Scalzini</t>
        </is>
      </c>
      <c r="F8367" s="3" t="n">
        <v>10000</v>
      </c>
      <c r="G8367" s="3" t="n">
        <v>10000</v>
      </c>
    </row>
    <row r="8368">
      <c r="A8368" s="3" t="inlineStr">
        <is>
          <t>Quinate Consulting (Pty) Ltd</t>
        </is>
      </c>
      <c r="B8368" s="4" t="n">
        <v>44651</v>
      </c>
      <c r="C8368" s="3" t="inlineStr">
        <is>
          <t>Expenses</t>
        </is>
      </c>
      <c r="D8368" s="3" t="inlineStr">
        <is>
          <t>3450/001</t>
        </is>
      </c>
      <c r="E8368" s="3" t="inlineStr">
        <is>
          <t>Depreciation - Computer Equipment</t>
        </is>
      </c>
      <c r="F8368" s="3" t="n">
        <v>3141.39</v>
      </c>
      <c r="G8368" s="3" t="n">
        <v>3141.39</v>
      </c>
    </row>
    <row r="8369">
      <c r="A8369" s="3" t="inlineStr">
        <is>
          <t>Quinate Consulting (Pty) Ltd</t>
        </is>
      </c>
      <c r="B8369" s="4" t="n">
        <v>44651</v>
      </c>
      <c r="C8369" s="3" t="inlineStr">
        <is>
          <t>Expenses</t>
        </is>
      </c>
      <c r="D8369" s="3" t="inlineStr">
        <is>
          <t>3450/002</t>
        </is>
      </c>
      <c r="E8369" s="3" t="inlineStr">
        <is>
          <t>Depreciation - Site Containers</t>
        </is>
      </c>
      <c r="F8369" s="3" t="n">
        <v>318.84</v>
      </c>
      <c r="G8369" s="3" t="n">
        <v>318.84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Expenses</t>
        </is>
      </c>
      <c r="D8370" s="3" t="inlineStr">
        <is>
          <t>3600/000</t>
        </is>
      </c>
      <c r="E8370" s="3" t="inlineStr">
        <is>
          <t>Donations</t>
        </is>
      </c>
      <c r="F8370" s="3" t="n">
        <v>535</v>
      </c>
      <c r="G8370" s="3" t="n">
        <v>535</v>
      </c>
    </row>
    <row r="8371">
      <c r="A8371" s="3" t="inlineStr">
        <is>
          <t>Endulini (Pty) Ltd</t>
        </is>
      </c>
      <c r="B8371" s="4" t="n">
        <v>44651</v>
      </c>
      <c r="C8371" s="3" t="inlineStr">
        <is>
          <t>Expenses</t>
        </is>
      </c>
      <c r="D8371" s="3" t="inlineStr">
        <is>
          <t>3630/000</t>
        </is>
      </c>
      <c r="E8371" s="3" t="inlineStr">
        <is>
          <t>Electricity</t>
        </is>
      </c>
      <c r="F8371" s="3" t="n">
        <v>6713.99</v>
      </c>
      <c r="G8371" s="3" t="n">
        <v>6713.99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Expenses</t>
        </is>
      </c>
      <c r="D8372" s="3" t="inlineStr">
        <is>
          <t>3650/000</t>
        </is>
      </c>
      <c r="E8372" s="3" t="inlineStr">
        <is>
          <t>Electricity _AND_ Water</t>
        </is>
      </c>
      <c r="F8372" s="3" t="n">
        <v>0</v>
      </c>
      <c r="G8372" s="3" t="n">
        <v>3500</v>
      </c>
    </row>
    <row r="8373">
      <c r="A8373" s="3" t="inlineStr">
        <is>
          <t>Opportunity Global Investment (PTY) LTD</t>
        </is>
      </c>
      <c r="B8373" s="4" t="n">
        <v>44651</v>
      </c>
      <c r="C8373" s="3" t="inlineStr">
        <is>
          <t>Expenses</t>
        </is>
      </c>
      <c r="D8373" s="3" t="inlineStr">
        <is>
          <t>3650/000</t>
        </is>
      </c>
      <c r="E8373" s="3" t="inlineStr">
        <is>
          <t>Electricity _AND_ Water</t>
        </is>
      </c>
      <c r="F8373" s="3" t="n">
        <v>2950</v>
      </c>
      <c r="G8373" s="3" t="n">
        <v>2950</v>
      </c>
    </row>
    <row r="8374">
      <c r="A8374" s="3" t="inlineStr">
        <is>
          <t>Endulini (Pty) Ltd</t>
        </is>
      </c>
      <c r="B8374" s="4" t="n">
        <v>44651</v>
      </c>
      <c r="C8374" s="3" t="inlineStr">
        <is>
          <t>Expenses</t>
        </is>
      </c>
      <c r="D8374" s="3" t="inlineStr">
        <is>
          <t>3650/000</t>
        </is>
      </c>
      <c r="E8374" s="3" t="inlineStr">
        <is>
          <t>Water</t>
        </is>
      </c>
      <c r="F8374" s="3" t="n">
        <v>4310.7</v>
      </c>
      <c r="G8374" s="3" t="n">
        <v>4310.7</v>
      </c>
    </row>
    <row r="8375">
      <c r="A8375" s="3" t="inlineStr">
        <is>
          <t>Noble Shield (Pty) Ltd ta Go Letting</t>
        </is>
      </c>
      <c r="B8375" s="4" t="n">
        <v>44651</v>
      </c>
      <c r="C8375" s="3" t="inlineStr">
        <is>
          <t>Expenses</t>
        </is>
      </c>
      <c r="D8375" s="3" t="inlineStr">
        <is>
          <t>3651/000</t>
        </is>
      </c>
      <c r="E8375" s="3" t="inlineStr">
        <is>
          <t>Electricity _AND_ Water - Rentals</t>
        </is>
      </c>
      <c r="F8375" s="3" t="n">
        <v>-1000</v>
      </c>
      <c r="G8375" s="3" t="n">
        <v>-1000</v>
      </c>
    </row>
    <row r="8376">
      <c r="A8376" s="3" t="inlineStr">
        <is>
          <t>Quinate Consulting (Pty) Ltd</t>
        </is>
      </c>
      <c r="B8376" s="4" t="n">
        <v>44651</v>
      </c>
      <c r="C8376" s="3" t="inlineStr">
        <is>
          <t>Expenses</t>
        </is>
      </c>
      <c r="D8376" s="3" t="inlineStr">
        <is>
          <t>3651/000</t>
        </is>
      </c>
      <c r="E8376" s="3" t="inlineStr">
        <is>
          <t>Electricity _AND_ Water - Southwark</t>
        </is>
      </c>
      <c r="F8376" s="3" t="n">
        <v>17057.28</v>
      </c>
      <c r="G8376" s="3" t="n">
        <v>17057.28</v>
      </c>
    </row>
    <row r="8377">
      <c r="A8377" s="3" t="inlineStr">
        <is>
          <t>Quinate Consulting (Pty) Ltd</t>
        </is>
      </c>
      <c r="B8377" s="4" t="n">
        <v>44651</v>
      </c>
      <c r="C8377" s="3" t="inlineStr">
        <is>
          <t>Expenses</t>
        </is>
      </c>
      <c r="D8377" s="3" t="inlineStr">
        <is>
          <t>3652/000</t>
        </is>
      </c>
      <c r="E8377" s="3" t="inlineStr">
        <is>
          <t>Electricity _AND_ Water - Soho</t>
        </is>
      </c>
      <c r="F8377" s="3" t="n">
        <v>17284.98</v>
      </c>
      <c r="G8377" s="3" t="n">
        <v>17284.98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Expenses</t>
        </is>
      </c>
      <c r="D8378" s="3" t="inlineStr">
        <is>
          <t>3700/000</t>
        </is>
      </c>
      <c r="E8378" s="3" t="inlineStr">
        <is>
          <t>Entertainment Expenses</t>
        </is>
      </c>
      <c r="F8378" s="3" t="n">
        <v>0</v>
      </c>
      <c r="G8378" s="3" t="n">
        <v>1200</v>
      </c>
    </row>
    <row r="8379">
      <c r="A8379" s="3" t="inlineStr">
        <is>
          <t>Opportunity Global Investment (PTY) LTD</t>
        </is>
      </c>
      <c r="B8379" s="4" t="n">
        <v>44651</v>
      </c>
      <c r="C8379" s="3" t="inlineStr">
        <is>
          <t>Expenses</t>
        </is>
      </c>
      <c r="D8379" s="3" t="inlineStr">
        <is>
          <t>3700/000</t>
        </is>
      </c>
      <c r="E8379" s="3" t="inlineStr">
        <is>
          <t>Entertainment Expenses</t>
        </is>
      </c>
      <c r="F8379" s="3" t="n">
        <v>22</v>
      </c>
      <c r="G8379" s="3" t="n">
        <v>22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Expenses</t>
        </is>
      </c>
      <c r="D8380" s="3" t="inlineStr">
        <is>
          <t>3700/000</t>
        </is>
      </c>
      <c r="E8380" s="3" t="inlineStr">
        <is>
          <t>Entertainment Expenses</t>
        </is>
      </c>
      <c r="F8380" s="3" t="n">
        <v>1323</v>
      </c>
      <c r="G8380" s="3" t="n">
        <v>1323</v>
      </c>
    </row>
    <row r="8381">
      <c r="A8381" s="3" t="inlineStr">
        <is>
          <t>Trademark Holdings (Pty) Ltd</t>
        </is>
      </c>
      <c r="B8381" s="4" t="n">
        <v>44651</v>
      </c>
      <c r="C8381" s="3" t="inlineStr">
        <is>
          <t>Expenses</t>
        </is>
      </c>
      <c r="D8381" s="3" t="inlineStr">
        <is>
          <t>3700/000</t>
        </is>
      </c>
      <c r="E8381" s="3" t="inlineStr">
        <is>
          <t>Entertainment Expenses</t>
        </is>
      </c>
      <c r="F8381" s="3" t="n">
        <v>0</v>
      </c>
      <c r="G8381" s="3" t="n">
        <v>4500</v>
      </c>
    </row>
    <row r="8382">
      <c r="A8382" s="3" t="inlineStr">
        <is>
          <t>Opportunity Management Holdings (PTY) LTD</t>
        </is>
      </c>
      <c r="B8382" s="4" t="n">
        <v>44651</v>
      </c>
      <c r="C8382" s="3" t="inlineStr">
        <is>
          <t>Expenses</t>
        </is>
      </c>
      <c r="D8382" s="3" t="inlineStr">
        <is>
          <t>3850/000</t>
        </is>
      </c>
      <c r="E8382" s="3" t="inlineStr">
        <is>
          <t>Insurance - Momentum</t>
        </is>
      </c>
      <c r="F8382" s="3" t="n">
        <v>1469.51</v>
      </c>
      <c r="G8382" s="3" t="n">
        <v>4408.53</v>
      </c>
    </row>
    <row r="8383">
      <c r="A8383" s="3" t="inlineStr">
        <is>
          <t>Noble Shield (Pty) Ltd ta Go Letting</t>
        </is>
      </c>
      <c r="B8383" s="4" t="n">
        <v>44651</v>
      </c>
      <c r="C8383" s="3" t="inlineStr">
        <is>
          <t>Expenses</t>
        </is>
      </c>
      <c r="D8383" s="3" t="inlineStr">
        <is>
          <t>3850/100</t>
        </is>
      </c>
      <c r="E8383" s="3" t="inlineStr">
        <is>
          <t>Insurance - Santam</t>
        </is>
      </c>
      <c r="F8383" s="3" t="n">
        <v>2838.89</v>
      </c>
      <c r="G8383" s="3" t="n">
        <v>19137.31</v>
      </c>
    </row>
    <row r="8384">
      <c r="A8384" s="3" t="inlineStr">
        <is>
          <t>Noble Shield (Pty) Ltd ta Go Letting</t>
        </is>
      </c>
      <c r="B8384" s="4" t="n">
        <v>44651</v>
      </c>
      <c r="C8384" s="3" t="inlineStr">
        <is>
          <t>Expenses</t>
        </is>
      </c>
      <c r="D8384" s="3" t="inlineStr">
        <is>
          <t>3850/200</t>
        </is>
      </c>
      <c r="E8384" s="3" t="inlineStr">
        <is>
          <t>Insurance - A_AND_G</t>
        </is>
      </c>
      <c r="F8384" s="3" t="n">
        <v>1796</v>
      </c>
      <c r="G8384" s="3" t="n">
        <v>11583.26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Expenses</t>
        </is>
      </c>
      <c r="D8385" s="3" t="inlineStr">
        <is>
          <t>3851/000</t>
        </is>
      </c>
      <c r="E8385" s="3" t="inlineStr">
        <is>
          <t>Insurance - Momentum</t>
        </is>
      </c>
      <c r="F8385" s="3" t="n">
        <v>6825.93</v>
      </c>
      <c r="G8385" s="3" t="n">
        <v>6825.93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Expenses</t>
        </is>
      </c>
      <c r="D8386" s="3" t="inlineStr">
        <is>
          <t>3900/050</t>
        </is>
      </c>
      <c r="E8386" s="3" t="inlineStr">
        <is>
          <t>Interest Paid - STD Bond Accounts</t>
        </is>
      </c>
      <c r="F8386" s="3" t="n">
        <v>44913.67</v>
      </c>
      <c r="G8386" s="3" t="n">
        <v>44913.67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Expenses</t>
        </is>
      </c>
      <c r="D8387" s="3" t="inlineStr">
        <is>
          <t>3900/150</t>
        </is>
      </c>
      <c r="E8387" s="3" t="inlineStr">
        <is>
          <t>Interest Paid - Suppliers</t>
        </is>
      </c>
      <c r="F8387" s="3" t="n">
        <v>669.64</v>
      </c>
      <c r="G8387" s="3" t="n">
        <v>669.64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Expenses</t>
        </is>
      </c>
      <c r="D8388" s="3" t="inlineStr">
        <is>
          <t>3900/152</t>
        </is>
      </c>
      <c r="E8388" s="3" t="inlineStr">
        <is>
          <t>Interest Paid - Gengis</t>
        </is>
      </c>
      <c r="F8388" s="3" t="n">
        <v>1528.77</v>
      </c>
      <c r="G8388" s="3" t="n">
        <v>1528.77</v>
      </c>
    </row>
    <row r="8389">
      <c r="A8389" s="3" t="inlineStr">
        <is>
          <t>Opportunity Management Holdings (PTY) LTD</t>
        </is>
      </c>
      <c r="B8389" s="4" t="n">
        <v>44651</v>
      </c>
      <c r="C8389" s="3" t="inlineStr">
        <is>
          <t>Expenses</t>
        </is>
      </c>
      <c r="D8389" s="3" t="inlineStr">
        <is>
          <t>3900/300</t>
        </is>
      </c>
      <c r="E8389" s="3" t="inlineStr">
        <is>
          <t>Interest Paid - Other</t>
        </is>
      </c>
      <c r="F8389" s="3" t="n">
        <v>0</v>
      </c>
      <c r="G8389" s="3" t="n">
        <v>1.79</v>
      </c>
    </row>
    <row r="8390">
      <c r="A8390" s="3" t="inlineStr">
        <is>
          <t>Trademark Holdings (Pty) Ltd</t>
        </is>
      </c>
      <c r="B8390" s="4" t="n">
        <v>44651</v>
      </c>
      <c r="C8390" s="3" t="inlineStr">
        <is>
          <t>Expenses</t>
        </is>
      </c>
      <c r="D8390" s="3" t="inlineStr">
        <is>
          <t>3910/000</t>
        </is>
      </c>
      <c r="E8390" s="3" t="inlineStr">
        <is>
          <t>Penalties/Interest - SARS</t>
        </is>
      </c>
      <c r="F8390" s="3" t="n">
        <v>0</v>
      </c>
      <c r="G8390" s="3" t="n">
        <v>57.04</v>
      </c>
    </row>
    <row r="8391">
      <c r="A8391" s="3" t="inlineStr">
        <is>
          <t>Opportunity Management Holdings (PTY) LTD</t>
        </is>
      </c>
      <c r="B8391" s="4" t="n">
        <v>44651</v>
      </c>
      <c r="C8391" s="3" t="inlineStr">
        <is>
          <t>Expenses</t>
        </is>
      </c>
      <c r="D8391" s="3" t="inlineStr">
        <is>
          <t>3960/000</t>
        </is>
      </c>
      <c r="E8391" s="3" t="inlineStr">
        <is>
          <t>Internet Fees</t>
        </is>
      </c>
      <c r="F8391" s="3" t="n">
        <v>494.1</v>
      </c>
      <c r="G8391" s="3" t="n">
        <v>494.1</v>
      </c>
    </row>
    <row r="8392">
      <c r="A8392" s="3" t="inlineStr">
        <is>
          <t>Quinate Consulting (Pty) Ltd</t>
        </is>
      </c>
      <c r="B8392" s="4" t="n">
        <v>44651</v>
      </c>
      <c r="C8392" s="3" t="inlineStr">
        <is>
          <t>Expenses</t>
        </is>
      </c>
      <c r="D8392" s="3" t="inlineStr">
        <is>
          <t>4065/000</t>
        </is>
      </c>
      <c r="E8392" s="3" t="inlineStr">
        <is>
          <t>Levies - SoHo</t>
        </is>
      </c>
      <c r="F8392" s="3" t="n">
        <v>6466.98</v>
      </c>
      <c r="G8392" s="3" t="n">
        <v>6466.98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Expenses</t>
        </is>
      </c>
      <c r="D8393" s="3" t="inlineStr">
        <is>
          <t>4066/000</t>
        </is>
      </c>
      <c r="E8393" s="3" t="inlineStr">
        <is>
          <t>Levies - Southwark</t>
        </is>
      </c>
      <c r="F8393" s="3" t="n">
        <v>3422.18</v>
      </c>
      <c r="G8393" s="3" t="n">
        <v>3422.18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Expenses</t>
        </is>
      </c>
      <c r="D8394" s="3" t="inlineStr">
        <is>
          <t>4100/001</t>
        </is>
      </c>
      <c r="E8394" s="3" t="inlineStr">
        <is>
          <t>Momentum Admin Fee</t>
        </is>
      </c>
      <c r="F8394" s="3" t="n">
        <v>8288.91</v>
      </c>
      <c r="G8394" s="3" t="n">
        <v>8288.91</v>
      </c>
    </row>
    <row r="8395">
      <c r="A8395" s="3" t="inlineStr">
        <is>
          <t>Quinate Consulting (Pty) Ltd</t>
        </is>
      </c>
      <c r="B8395" s="4" t="n">
        <v>44651</v>
      </c>
      <c r="C8395" s="3" t="inlineStr">
        <is>
          <t>Expenses</t>
        </is>
      </c>
      <c r="D8395" s="3" t="inlineStr">
        <is>
          <t>4100/001</t>
        </is>
      </c>
      <c r="E8395" s="3" t="inlineStr">
        <is>
          <t>Momentum Advise Fee</t>
        </is>
      </c>
      <c r="F8395" s="3" t="n">
        <v>0.19</v>
      </c>
      <c r="G8395" s="3" t="n">
        <v>0.19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Expenses</t>
        </is>
      </c>
      <c r="D8396" s="3" t="inlineStr">
        <is>
          <t>4100/100</t>
        </is>
      </c>
      <c r="E8396" s="3" t="inlineStr">
        <is>
          <t>Members Salaries - Nick Morgan</t>
        </is>
      </c>
      <c r="F8396" s="3" t="n">
        <v>40937.18</v>
      </c>
      <c r="G8396" s="3" t="n">
        <v>40937.18</v>
      </c>
    </row>
    <row r="8397">
      <c r="A8397" s="3" t="inlineStr">
        <is>
          <t>Noble Shield (Pty) Ltd ta Go Letting</t>
        </is>
      </c>
      <c r="B8397" s="4" t="n">
        <v>44651</v>
      </c>
      <c r="C8397" s="3" t="inlineStr">
        <is>
          <t>Expenses</t>
        </is>
      </c>
      <c r="D8397" s="3" t="inlineStr">
        <is>
          <t>4200/000</t>
        </is>
      </c>
      <c r="E8397" s="3" t="inlineStr">
        <is>
          <t>Printing _AND_ Stationery</t>
        </is>
      </c>
      <c r="F8397" s="3" t="n">
        <v>0</v>
      </c>
      <c r="G8397" s="3" t="n">
        <v>375</v>
      </c>
    </row>
    <row r="8398">
      <c r="A8398" s="3" t="inlineStr">
        <is>
          <t>Opportunity Global Investment (PTY) LTD</t>
        </is>
      </c>
      <c r="B8398" s="4" t="n">
        <v>44651</v>
      </c>
      <c r="C8398" s="3" t="inlineStr">
        <is>
          <t>Expenses</t>
        </is>
      </c>
      <c r="D8398" s="3" t="inlineStr">
        <is>
          <t>4200/000</t>
        </is>
      </c>
      <c r="E8398" s="3" t="inlineStr">
        <is>
          <t>Printing _AND_ Stationery</t>
        </is>
      </c>
      <c r="F8398" s="3" t="n">
        <v>2367</v>
      </c>
      <c r="G8398" s="3" t="n">
        <v>2367</v>
      </c>
    </row>
    <row r="8399">
      <c r="A8399" s="3" t="inlineStr">
        <is>
          <t>Opportunity Management Holdings (PTY) LTD</t>
        </is>
      </c>
      <c r="B8399" s="4" t="n">
        <v>44651</v>
      </c>
      <c r="C8399" s="3" t="inlineStr">
        <is>
          <t>Expenses</t>
        </is>
      </c>
      <c r="D8399" s="3" t="inlineStr">
        <is>
          <t>4200/000</t>
        </is>
      </c>
      <c r="E8399" s="3" t="inlineStr">
        <is>
          <t>Printing _AND_ Stationery</t>
        </is>
      </c>
      <c r="F8399" s="3" t="n">
        <v>2240.87</v>
      </c>
      <c r="G8399" s="3" t="n">
        <v>2240.87</v>
      </c>
    </row>
    <row r="8400">
      <c r="A8400" s="3" t="inlineStr">
        <is>
          <t>Noble Shield (Pty) Ltd ta Go Letting</t>
        </is>
      </c>
      <c r="B8400" s="4" t="n">
        <v>44651</v>
      </c>
      <c r="C8400" s="3" t="inlineStr">
        <is>
          <t>Expenses</t>
        </is>
      </c>
      <c r="D8400" s="3" t="inlineStr">
        <is>
          <t>4200/100</t>
        </is>
      </c>
      <c r="E8400" s="3" t="inlineStr">
        <is>
          <t>Printing - Merchant West- Printer Rental</t>
        </is>
      </c>
      <c r="F8400" s="3" t="n">
        <v>1620.87</v>
      </c>
      <c r="G8400" s="3" t="n">
        <v>11327.25</v>
      </c>
    </row>
    <row r="8401">
      <c r="A8401" s="3" t="inlineStr">
        <is>
          <t>Noble Shield (Pty) Ltd ta Go Letting</t>
        </is>
      </c>
      <c r="B8401" s="4" t="n">
        <v>44651</v>
      </c>
      <c r="C8401" s="3" t="inlineStr">
        <is>
          <t>Expenses</t>
        </is>
      </c>
      <c r="D8401" s="3" t="inlineStr">
        <is>
          <t>4200/120</t>
        </is>
      </c>
      <c r="E8401" s="3" t="inlineStr">
        <is>
          <t>Printing - Ivy Line - Prints</t>
        </is>
      </c>
      <c r="F8401" s="3" t="n">
        <v>1192.07</v>
      </c>
      <c r="G8401" s="3" t="n">
        <v>4813.44</v>
      </c>
    </row>
    <row r="8402">
      <c r="A8402" s="3" t="inlineStr">
        <is>
          <t>Noble Shield (Pty) Ltd ta Go Letting</t>
        </is>
      </c>
      <c r="B8402" s="4" t="n">
        <v>44651</v>
      </c>
      <c r="C8402" s="3" t="inlineStr">
        <is>
          <t>Expenses</t>
        </is>
      </c>
      <c r="D8402" s="3" t="inlineStr">
        <is>
          <t>4200/180</t>
        </is>
      </c>
      <c r="E8402" s="3" t="inlineStr">
        <is>
          <t>Printing - Ikon</t>
        </is>
      </c>
      <c r="F8402" s="3" t="n">
        <v>193.43</v>
      </c>
      <c r="G8402" s="3" t="n">
        <v>4009.93</v>
      </c>
    </row>
    <row r="8403">
      <c r="A8403" s="3" t="inlineStr">
        <is>
          <t>Noble Shield (Pty) Ltd ta Go Letting</t>
        </is>
      </c>
      <c r="B8403" s="4" t="n">
        <v>44651</v>
      </c>
      <c r="C8403" s="3" t="inlineStr">
        <is>
          <t>Expenses</t>
        </is>
      </c>
      <c r="D8403" s="3" t="inlineStr">
        <is>
          <t>4200/190</t>
        </is>
      </c>
      <c r="E8403" s="3" t="inlineStr">
        <is>
          <t>Printing - Centrafin printer rental</t>
        </is>
      </c>
      <c r="F8403" s="3" t="n">
        <v>4980.4</v>
      </c>
      <c r="G8403" s="3" t="n">
        <v>18907.92</v>
      </c>
    </row>
    <row r="8404">
      <c r="A8404" s="3" t="inlineStr">
        <is>
          <t>Noble Shield (Pty) Ltd ta Go Letting</t>
        </is>
      </c>
      <c r="B8404" s="4" t="n">
        <v>44651</v>
      </c>
      <c r="C8404" s="3" t="inlineStr">
        <is>
          <t>Expenses</t>
        </is>
      </c>
      <c r="D8404" s="3" t="inlineStr">
        <is>
          <t>4200/200</t>
        </is>
      </c>
      <c r="E8404" s="3" t="inlineStr">
        <is>
          <t>Printing - General Stationery VDB Office</t>
        </is>
      </c>
      <c r="F8404" s="3" t="n">
        <v>612.62</v>
      </c>
      <c r="G8404" s="3" t="n">
        <v>3156.77</v>
      </c>
    </row>
    <row r="8405">
      <c r="A8405" s="3" t="inlineStr">
        <is>
          <t>Noble Shield (Pty) Ltd ta Go Letting</t>
        </is>
      </c>
      <c r="B8405" s="4" t="n">
        <v>44651</v>
      </c>
      <c r="C8405" s="3" t="inlineStr">
        <is>
          <t>Expenses</t>
        </is>
      </c>
      <c r="D8405" s="3" t="inlineStr">
        <is>
          <t>4290/000</t>
        </is>
      </c>
      <c r="E8405" s="3" t="inlineStr">
        <is>
          <t>Refreshments - CT Office</t>
        </is>
      </c>
      <c r="F8405" s="3" t="n">
        <v>809.72</v>
      </c>
      <c r="G8405" s="3" t="n">
        <v>5182.02</v>
      </c>
    </row>
    <row r="8406">
      <c r="A8406" s="3" t="inlineStr">
        <is>
          <t>Opportunity Global Investment (PTY) LTD</t>
        </is>
      </c>
      <c r="B8406" s="4" t="n">
        <v>44651</v>
      </c>
      <c r="C8406" s="3" t="inlineStr">
        <is>
          <t>Expenses</t>
        </is>
      </c>
      <c r="D8406" s="3" t="inlineStr">
        <is>
          <t>4290/000</t>
        </is>
      </c>
      <c r="E8406" s="3" t="inlineStr">
        <is>
          <t>Rent</t>
        </is>
      </c>
      <c r="F8406" s="3" t="n">
        <v>8770</v>
      </c>
      <c r="G8406" s="3" t="n">
        <v>8770</v>
      </c>
    </row>
    <row r="8407">
      <c r="A8407" s="3" t="inlineStr">
        <is>
          <t>Noble Shield (Pty) Ltd ta Go Letting</t>
        </is>
      </c>
      <c r="B8407" s="4" t="n">
        <v>44651</v>
      </c>
      <c r="C8407" s="3" t="inlineStr">
        <is>
          <t>Expenses</t>
        </is>
      </c>
      <c r="D8407" s="3" t="inlineStr">
        <is>
          <t>4291/000</t>
        </is>
      </c>
      <c r="E8407" s="3" t="inlineStr">
        <is>
          <t>Refreshments - VDB Office</t>
        </is>
      </c>
      <c r="F8407" s="3" t="n">
        <v>0</v>
      </c>
      <c r="G8407" s="3" t="n">
        <v>1293.29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Expenses</t>
        </is>
      </c>
      <c r="D8408" s="3" t="inlineStr">
        <is>
          <t>4300/000</t>
        </is>
      </c>
      <c r="E8408" s="3" t="inlineStr">
        <is>
          <t>Rent Paid</t>
        </is>
      </c>
      <c r="F8408" s="3" t="n">
        <v>6055.32</v>
      </c>
      <c r="G8408" s="3" t="n">
        <v>42037.19</v>
      </c>
    </row>
    <row r="8409">
      <c r="A8409" s="3" t="inlineStr">
        <is>
          <t>Endulini (Pty) Ltd</t>
        </is>
      </c>
      <c r="B8409" s="4" t="n">
        <v>44651</v>
      </c>
      <c r="C8409" s="3" t="inlineStr">
        <is>
          <t>Expenses</t>
        </is>
      </c>
      <c r="D8409" s="3" t="inlineStr">
        <is>
          <t>4310/000</t>
        </is>
      </c>
      <c r="E8409" s="3" t="inlineStr">
        <is>
          <t>Rates</t>
        </is>
      </c>
      <c r="F8409" s="3" t="n">
        <v>28266.66</v>
      </c>
      <c r="G8409" s="3" t="n">
        <v>28266.66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Expenses</t>
        </is>
      </c>
      <c r="D8410" s="3" t="inlineStr">
        <is>
          <t>4310/000</t>
        </is>
      </c>
      <c r="E8410" s="3" t="inlineStr">
        <is>
          <t>Refreshments</t>
        </is>
      </c>
      <c r="F8410" s="3" t="n">
        <v>2521</v>
      </c>
      <c r="G8410" s="3" t="n">
        <v>2521</v>
      </c>
    </row>
    <row r="8411">
      <c r="A8411" s="3" t="inlineStr">
        <is>
          <t>Opportunity Management Holdings (PTY) LTD</t>
        </is>
      </c>
      <c r="B8411" s="4" t="n">
        <v>44651</v>
      </c>
      <c r="C8411" s="3" t="inlineStr">
        <is>
          <t>Expenses</t>
        </is>
      </c>
      <c r="D8411" s="3" t="inlineStr">
        <is>
          <t>4310/000</t>
        </is>
      </c>
      <c r="E8411" s="3" t="inlineStr">
        <is>
          <t>Refreshments</t>
        </is>
      </c>
      <c r="F8411" s="3" t="n">
        <v>912.7</v>
      </c>
      <c r="G8411" s="3" t="n">
        <v>1818.9</v>
      </c>
    </row>
    <row r="8412">
      <c r="A8412" s="3" t="inlineStr">
        <is>
          <t>Quinate Consulting (Pty) Ltd</t>
        </is>
      </c>
      <c r="B8412" s="4" t="n">
        <v>44651</v>
      </c>
      <c r="C8412" s="3" t="inlineStr">
        <is>
          <t>Expenses</t>
        </is>
      </c>
      <c r="D8412" s="3" t="inlineStr">
        <is>
          <t>4312/000</t>
        </is>
      </c>
      <c r="E8412" s="3" t="inlineStr">
        <is>
          <t>Rates - SoHo Units</t>
        </is>
      </c>
      <c r="F8412" s="3" t="n">
        <v>2206.5</v>
      </c>
      <c r="G8412" s="3" t="n">
        <v>2206.5</v>
      </c>
    </row>
    <row r="8413">
      <c r="A8413" s="3" t="inlineStr">
        <is>
          <t>Noble Shield (Pty) Ltd ta Go Letting</t>
        </is>
      </c>
      <c r="B8413" s="4" t="n">
        <v>44651</v>
      </c>
      <c r="C8413" s="3" t="inlineStr">
        <is>
          <t>Expenses</t>
        </is>
      </c>
      <c r="D8413" s="3" t="inlineStr">
        <is>
          <t>4350/000</t>
        </is>
      </c>
      <c r="E8413" s="3" t="inlineStr">
        <is>
          <t>Repairs _AND_ Maintenance</t>
        </is>
      </c>
      <c r="F8413" s="3" t="n">
        <v>109.99</v>
      </c>
      <c r="G8413" s="3" t="n">
        <v>3068.83</v>
      </c>
    </row>
    <row r="8414">
      <c r="A8414" s="3" t="inlineStr">
        <is>
          <t>Trademark Holdings (Pty) Ltd</t>
        </is>
      </c>
      <c r="B8414" s="4" t="n">
        <v>44651</v>
      </c>
      <c r="C8414" s="3" t="inlineStr">
        <is>
          <t>Expenses</t>
        </is>
      </c>
      <c r="D8414" s="3" t="inlineStr">
        <is>
          <t>4350/000</t>
        </is>
      </c>
      <c r="E8414" s="3" t="inlineStr">
        <is>
          <t>Repairs _AND_ Maintenance</t>
        </is>
      </c>
      <c r="F8414" s="3" t="n">
        <v>925</v>
      </c>
      <c r="G8414" s="3" t="n">
        <v>925</v>
      </c>
    </row>
    <row r="8415">
      <c r="A8415" s="3" t="inlineStr">
        <is>
          <t>Quinate Consulting (Pty) Ltd</t>
        </is>
      </c>
      <c r="B8415" s="4" t="n">
        <v>44651</v>
      </c>
      <c r="C8415" s="3" t="inlineStr">
        <is>
          <t>Expenses</t>
        </is>
      </c>
      <c r="D8415" s="3" t="inlineStr">
        <is>
          <t>4350/000</t>
        </is>
      </c>
      <c r="E8415" s="3" t="inlineStr">
        <is>
          <t>Repairs and Maintenance - Southwark Units</t>
        </is>
      </c>
      <c r="F8415" s="3" t="n">
        <v>12416</v>
      </c>
      <c r="G8415" s="3" t="n">
        <v>12416</v>
      </c>
    </row>
    <row r="8416">
      <c r="A8416" s="3" t="inlineStr">
        <is>
          <t>Opportunity Management Holdings (PTY) LTD</t>
        </is>
      </c>
      <c r="B8416" s="4" t="n">
        <v>44651</v>
      </c>
      <c r="C8416" s="3" t="inlineStr">
        <is>
          <t>Expenses</t>
        </is>
      </c>
      <c r="D8416" s="3" t="inlineStr">
        <is>
          <t>4390/000</t>
        </is>
      </c>
      <c r="E8416" s="3" t="inlineStr">
        <is>
          <t>Small Assets</t>
        </is>
      </c>
      <c r="F8416" s="3" t="n">
        <v>701.74</v>
      </c>
      <c r="G8416" s="3" t="n">
        <v>3674.74</v>
      </c>
    </row>
    <row r="8417">
      <c r="A8417" s="3" t="inlineStr">
        <is>
          <t>Noble Shield (Pty) Ltd ta Go Letting</t>
        </is>
      </c>
      <c r="B8417" s="4" t="n">
        <v>44651</v>
      </c>
      <c r="C8417" s="3" t="inlineStr">
        <is>
          <t>Expenses</t>
        </is>
      </c>
      <c r="D8417" s="3" t="inlineStr">
        <is>
          <t>4400/000</t>
        </is>
      </c>
      <c r="E8417" s="3" t="inlineStr">
        <is>
          <t>Salaries _AND_ Wages</t>
        </is>
      </c>
      <c r="F8417" s="3" t="n">
        <v>26282.14</v>
      </c>
      <c r="G8417" s="3" t="n">
        <v>157479.03</v>
      </c>
    </row>
    <row r="8418">
      <c r="A8418" s="3" t="inlineStr">
        <is>
          <t>Opportunity Global Sales (PTY) LTD</t>
        </is>
      </c>
      <c r="B8418" s="4" t="n">
        <v>44651</v>
      </c>
      <c r="C8418" s="3" t="inlineStr">
        <is>
          <t>Expenses</t>
        </is>
      </c>
      <c r="D8418" s="3" t="inlineStr">
        <is>
          <t>4400/000</t>
        </is>
      </c>
      <c r="E8418" s="3" t="inlineStr">
        <is>
          <t>Salaries _AND_ Wages</t>
        </is>
      </c>
      <c r="F8418" s="3" t="n">
        <v>35052.68</v>
      </c>
      <c r="G8418" s="3" t="n">
        <v>35052.68</v>
      </c>
    </row>
    <row r="8419">
      <c r="A8419" s="3" t="inlineStr">
        <is>
          <t>Opportunity Management Holdings (PTY) LTD</t>
        </is>
      </c>
      <c r="B8419" s="4" t="n">
        <v>44651</v>
      </c>
      <c r="C8419" s="3" t="inlineStr">
        <is>
          <t>Expenses</t>
        </is>
      </c>
      <c r="D8419" s="3" t="inlineStr">
        <is>
          <t>4400/000</t>
        </is>
      </c>
      <c r="E8419" s="3" t="inlineStr">
        <is>
          <t>Salaries _AND_ Wages</t>
        </is>
      </c>
      <c r="F8419" s="3" t="n">
        <v>155134.8</v>
      </c>
      <c r="G8419" s="3" t="n">
        <v>968945.22</v>
      </c>
    </row>
    <row r="8420">
      <c r="A8420" s="3" t="inlineStr">
        <is>
          <t>Trademark Holdings (Pty) Ltd</t>
        </is>
      </c>
      <c r="B8420" s="4" t="n">
        <v>44651</v>
      </c>
      <c r="C8420" s="3" t="inlineStr">
        <is>
          <t>Expenses</t>
        </is>
      </c>
      <c r="D8420" s="3" t="inlineStr">
        <is>
          <t>4400/000</t>
        </is>
      </c>
      <c r="E8420" s="3" t="inlineStr">
        <is>
          <t>Salaries _AND_ Wages</t>
        </is>
      </c>
      <c r="F8420" s="3" t="n">
        <v>37874.45</v>
      </c>
      <c r="G8420" s="3" t="n">
        <v>260445.86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Expenses</t>
        </is>
      </c>
      <c r="D8421" s="3" t="inlineStr">
        <is>
          <t>4450/000</t>
        </is>
      </c>
      <c r="E8421" s="3" t="inlineStr">
        <is>
          <t>Staff Training</t>
        </is>
      </c>
      <c r="F8421" s="3" t="n">
        <v>0</v>
      </c>
      <c r="G8421" s="3" t="n">
        <v>2954</v>
      </c>
    </row>
    <row r="8422">
      <c r="A8422" s="3" t="inlineStr">
        <is>
          <t>Noble Shield (Pty) Ltd ta Go Letting</t>
        </is>
      </c>
      <c r="B8422" s="4" t="n">
        <v>44651</v>
      </c>
      <c r="C8422" s="3" t="inlineStr">
        <is>
          <t>Expenses</t>
        </is>
      </c>
      <c r="D8422" s="3" t="inlineStr">
        <is>
          <t>4500/000</t>
        </is>
      </c>
      <c r="E8422" s="3" t="inlineStr">
        <is>
          <t>Staff Welfare</t>
        </is>
      </c>
      <c r="F8422" s="3" t="n">
        <v>527.89</v>
      </c>
      <c r="G8422" s="3" t="n">
        <v>6928.84</v>
      </c>
    </row>
    <row r="8423">
      <c r="A8423" s="3" t="inlineStr">
        <is>
          <t>Opportunity Management Holdings (PTY) LTD</t>
        </is>
      </c>
      <c r="B8423" s="4" t="n">
        <v>44651</v>
      </c>
      <c r="C8423" s="3" t="inlineStr">
        <is>
          <t>Expenses</t>
        </is>
      </c>
      <c r="D8423" s="3" t="inlineStr">
        <is>
          <t>4500/000</t>
        </is>
      </c>
      <c r="E8423" s="3" t="inlineStr">
        <is>
          <t>Staff Welfare</t>
        </is>
      </c>
      <c r="F8423" s="3" t="n">
        <v>0</v>
      </c>
      <c r="G8423" s="3" t="n">
        <v>79.98999999999999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Expenses</t>
        </is>
      </c>
      <c r="D8424" s="3" t="inlineStr">
        <is>
          <t>4520/000</t>
        </is>
      </c>
      <c r="E8424" s="3" t="inlineStr">
        <is>
          <t>Security</t>
        </is>
      </c>
      <c r="F8424" s="3" t="n">
        <v>731.25</v>
      </c>
      <c r="G8424" s="3" t="n">
        <v>5293.53</v>
      </c>
    </row>
    <row r="8425">
      <c r="A8425" s="3" t="inlineStr">
        <is>
          <t>Noble Shield (Pty) Ltd ta Go Letting</t>
        </is>
      </c>
      <c r="B8425" s="4" t="n">
        <v>44651</v>
      </c>
      <c r="C8425" s="3" t="inlineStr">
        <is>
          <t>Expenses</t>
        </is>
      </c>
      <c r="D8425" s="3" t="inlineStr">
        <is>
          <t>4550/000</t>
        </is>
      </c>
      <c r="E8425" s="3" t="inlineStr">
        <is>
          <t>Subscriptions</t>
        </is>
      </c>
      <c r="F8425" s="3" t="n">
        <v>274.15</v>
      </c>
      <c r="G8425" s="3" t="n">
        <v>274.15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Expenses</t>
        </is>
      </c>
      <c r="D8426" s="3" t="inlineStr">
        <is>
          <t>4550/000</t>
        </is>
      </c>
      <c r="E8426" s="3" t="inlineStr">
        <is>
          <t>Subscriptions / Licenses</t>
        </is>
      </c>
      <c r="F8426" s="3" t="n">
        <v>7048.08</v>
      </c>
      <c r="G8426" s="3" t="n">
        <v>7048.08</v>
      </c>
    </row>
    <row r="8427">
      <c r="A8427" s="3" t="inlineStr">
        <is>
          <t>Opportunity Management Holdings (PTY) LTD</t>
        </is>
      </c>
      <c r="B8427" s="4" t="n">
        <v>44651</v>
      </c>
      <c r="C8427" s="3" t="inlineStr">
        <is>
          <t>Expenses</t>
        </is>
      </c>
      <c r="D8427" s="3" t="inlineStr">
        <is>
          <t>4550/000</t>
        </is>
      </c>
      <c r="E8427" s="3" t="inlineStr">
        <is>
          <t>Subscriptions _AND_ Lisences</t>
        </is>
      </c>
      <c r="F8427" s="3" t="n">
        <v>0</v>
      </c>
      <c r="G8427" s="3" t="n">
        <v>7989.57</v>
      </c>
    </row>
    <row r="8428">
      <c r="A8428" s="3" t="inlineStr">
        <is>
          <t>Noble Shield (Pty) Ltd ta Go Letting</t>
        </is>
      </c>
      <c r="B8428" s="4" t="n">
        <v>44651</v>
      </c>
      <c r="C8428" s="3" t="inlineStr">
        <is>
          <t>Expenses</t>
        </is>
      </c>
      <c r="D8428" s="3" t="inlineStr">
        <is>
          <t>4550/100</t>
        </is>
      </c>
      <c r="E8428" s="3" t="inlineStr">
        <is>
          <t>Subscriptions - EAAB</t>
        </is>
      </c>
      <c r="F8428" s="3" t="n">
        <v>2000</v>
      </c>
      <c r="G8428" s="3" t="n">
        <v>5010</v>
      </c>
    </row>
    <row r="8429">
      <c r="A8429" s="3" t="inlineStr">
        <is>
          <t>Trademark Holdings (Pty) Ltd</t>
        </is>
      </c>
      <c r="B8429" s="4" t="n">
        <v>44651</v>
      </c>
      <c r="C8429" s="3" t="inlineStr">
        <is>
          <t>Expenses</t>
        </is>
      </c>
      <c r="D8429" s="3" t="inlineStr">
        <is>
          <t>4550/100</t>
        </is>
      </c>
      <c r="E8429" s="3" t="inlineStr">
        <is>
          <t>Subscriptions - EAAB</t>
        </is>
      </c>
      <c r="F8429" s="3" t="n">
        <v>2000</v>
      </c>
      <c r="G8429" s="3" t="n">
        <v>3710</v>
      </c>
    </row>
    <row r="8430">
      <c r="A8430" s="3" t="inlineStr">
        <is>
          <t>Opportunity Global Investment (PTY) LTD</t>
        </is>
      </c>
      <c r="B8430" s="4" t="n">
        <v>44651</v>
      </c>
      <c r="C8430" s="3" t="inlineStr">
        <is>
          <t>Expenses</t>
        </is>
      </c>
      <c r="D8430" s="3" t="inlineStr">
        <is>
          <t>4550/150</t>
        </is>
      </c>
      <c r="E8430" s="3" t="inlineStr">
        <is>
          <t>Subscriptions - Webbox</t>
        </is>
      </c>
      <c r="F8430" s="3" t="n">
        <v>1165</v>
      </c>
      <c r="G8430" s="3" t="n">
        <v>1165</v>
      </c>
    </row>
    <row r="8431">
      <c r="A8431" s="3" t="inlineStr">
        <is>
          <t>Opportunity Global Investment (PTY) LTD</t>
        </is>
      </c>
      <c r="B8431" s="4" t="n">
        <v>44651</v>
      </c>
      <c r="C8431" s="3" t="inlineStr">
        <is>
          <t>Expenses</t>
        </is>
      </c>
      <c r="D8431" s="3" t="inlineStr">
        <is>
          <t>4550/200</t>
        </is>
      </c>
      <c r="E8431" s="3" t="inlineStr">
        <is>
          <t>Subscriptions - Zoom</t>
        </is>
      </c>
      <c r="F8431" s="3" t="n">
        <v>231.37</v>
      </c>
      <c r="G8431" s="3" t="n">
        <v>231.37</v>
      </c>
    </row>
    <row r="8432">
      <c r="A8432" s="3" t="inlineStr">
        <is>
          <t>Opportunity Global Investment (PTY) LTD</t>
        </is>
      </c>
      <c r="B8432" s="4" t="n">
        <v>44651</v>
      </c>
      <c r="C8432" s="3" t="inlineStr">
        <is>
          <t>Expenses</t>
        </is>
      </c>
      <c r="D8432" s="3" t="inlineStr">
        <is>
          <t>4550/250</t>
        </is>
      </c>
      <c r="E8432" s="3" t="inlineStr">
        <is>
          <t>Subscriptions - LinkedIn</t>
        </is>
      </c>
      <c r="F8432" s="3" t="n">
        <v>2000.98</v>
      </c>
      <c r="G8432" s="3" t="n">
        <v>2000.98</v>
      </c>
    </row>
    <row r="8433">
      <c r="A8433" s="3" t="inlineStr">
        <is>
          <t>Noble Shield (Pty) Ltd ta Go Letting</t>
        </is>
      </c>
      <c r="B8433" s="4" t="n">
        <v>44651</v>
      </c>
      <c r="C8433" s="3" t="inlineStr">
        <is>
          <t>Expenses</t>
        </is>
      </c>
      <c r="D8433" s="3" t="inlineStr">
        <is>
          <t>4550/250</t>
        </is>
      </c>
      <c r="E8433" s="3" t="inlineStr">
        <is>
          <t>Subscriptions - Windeed reports</t>
        </is>
      </c>
      <c r="F8433" s="3" t="n">
        <v>0</v>
      </c>
      <c r="G8433" s="3" t="n">
        <v>79</v>
      </c>
    </row>
    <row r="8434">
      <c r="A8434" s="3" t="inlineStr">
        <is>
          <t>Opportunity Global Investment (PTY) LTD</t>
        </is>
      </c>
      <c r="B8434" s="4" t="n">
        <v>44651</v>
      </c>
      <c r="C8434" s="3" t="inlineStr">
        <is>
          <t>Expenses</t>
        </is>
      </c>
      <c r="D8434" s="3" t="inlineStr">
        <is>
          <t>4550/350</t>
        </is>
      </c>
      <c r="E8434" s="3" t="inlineStr">
        <is>
          <t>Subscriptions - Xero</t>
        </is>
      </c>
      <c r="F8434" s="3" t="n">
        <v>600</v>
      </c>
      <c r="G8434" s="3" t="n">
        <v>600</v>
      </c>
    </row>
    <row r="8435">
      <c r="A8435" s="3" t="inlineStr">
        <is>
          <t>Opportunity Global Investment (PTY) LTD</t>
        </is>
      </c>
      <c r="B8435" s="4" t="n">
        <v>44651</v>
      </c>
      <c r="C8435" s="3" t="inlineStr">
        <is>
          <t>Expenses</t>
        </is>
      </c>
      <c r="D8435" s="3" t="inlineStr">
        <is>
          <t>4550/400</t>
        </is>
      </c>
      <c r="E8435" s="3" t="inlineStr">
        <is>
          <t>Subscriptions - Moneyweb</t>
        </is>
      </c>
      <c r="F8435" s="3" t="n">
        <v>54.78</v>
      </c>
      <c r="G8435" s="3" t="n">
        <v>54.78</v>
      </c>
    </row>
    <row r="8436">
      <c r="A8436" s="3" t="inlineStr">
        <is>
          <t>Trademark Holdings (Pty) Ltd</t>
        </is>
      </c>
      <c r="B8436" s="4" t="n">
        <v>44651</v>
      </c>
      <c r="C8436" s="3" t="inlineStr">
        <is>
          <t>Expenses</t>
        </is>
      </c>
      <c r="D8436" s="3" t="inlineStr">
        <is>
          <t>4550/400</t>
        </is>
      </c>
      <c r="E8436" s="3" t="inlineStr">
        <is>
          <t>Subscriptions - Xero</t>
        </is>
      </c>
      <c r="F8436" s="3" t="n">
        <v>600</v>
      </c>
      <c r="G8436" s="3" t="n">
        <v>4650</v>
      </c>
    </row>
    <row r="8437">
      <c r="A8437" s="3" t="inlineStr">
        <is>
          <t>Opportunity Global Investment (PTY) LTD</t>
        </is>
      </c>
      <c r="B8437" s="4" t="n">
        <v>44651</v>
      </c>
      <c r="C8437" s="3" t="inlineStr">
        <is>
          <t>Expenses</t>
        </is>
      </c>
      <c r="D8437" s="3" t="inlineStr">
        <is>
          <t>4550/450</t>
        </is>
      </c>
      <c r="E8437" s="3" t="inlineStr">
        <is>
          <t>Subscriptions - Adobe</t>
        </is>
      </c>
      <c r="F8437" s="3" t="n">
        <v>491.48</v>
      </c>
      <c r="G8437" s="3" t="n">
        <v>491.48</v>
      </c>
    </row>
    <row r="8438">
      <c r="A8438" s="3" t="inlineStr">
        <is>
          <t>Noble Shield (Pty) Ltd ta Go Letting</t>
        </is>
      </c>
      <c r="B8438" s="4" t="n">
        <v>44651</v>
      </c>
      <c r="C8438" s="3" t="inlineStr">
        <is>
          <t>Expenses</t>
        </is>
      </c>
      <c r="D8438" s="3" t="inlineStr">
        <is>
          <t>4550/600</t>
        </is>
      </c>
      <c r="E8438" s="3" t="inlineStr">
        <is>
          <t>Subscriptions - Webbox</t>
        </is>
      </c>
      <c r="F8438" s="3" t="n">
        <v>1212.1</v>
      </c>
      <c r="G8438" s="3" t="n">
        <v>7451.61</v>
      </c>
    </row>
    <row r="8439">
      <c r="A8439" s="3" t="inlineStr">
        <is>
          <t>Noble Shield (Pty) Ltd ta Go Letting</t>
        </is>
      </c>
      <c r="B8439" s="4" t="n">
        <v>44651</v>
      </c>
      <c r="C8439" s="3" t="inlineStr">
        <is>
          <t>Expenses</t>
        </is>
      </c>
      <c r="D8439" s="3" t="inlineStr">
        <is>
          <t>4550/650</t>
        </is>
      </c>
      <c r="E8439" s="3" t="inlineStr">
        <is>
          <t>Subscriptions - Xero</t>
        </is>
      </c>
      <c r="F8439" s="3" t="n">
        <v>600</v>
      </c>
      <c r="G8439" s="3" t="n">
        <v>4650</v>
      </c>
    </row>
    <row r="8440">
      <c r="A8440" s="3" t="inlineStr">
        <is>
          <t>Noble Shield (Pty) Ltd ta Go Letting</t>
        </is>
      </c>
      <c r="B8440" s="4" t="n">
        <v>44651</v>
      </c>
      <c r="C8440" s="3" t="inlineStr">
        <is>
          <t>Expenses</t>
        </is>
      </c>
      <c r="D8440" s="3" t="inlineStr">
        <is>
          <t>4550/700</t>
        </is>
      </c>
      <c r="E8440" s="3" t="inlineStr">
        <is>
          <t>Subscriptions - Domain renewals</t>
        </is>
      </c>
      <c r="F8440" s="3" t="n">
        <v>0</v>
      </c>
      <c r="G8440" s="3" t="n">
        <v>1726.15</v>
      </c>
    </row>
    <row r="8441">
      <c r="A8441" s="3" t="inlineStr">
        <is>
          <t>Opportunity Global Sales (PTY) LTD</t>
        </is>
      </c>
      <c r="B8441" s="4" t="n">
        <v>44651</v>
      </c>
      <c r="C8441" s="3" t="inlineStr">
        <is>
          <t>Expenses</t>
        </is>
      </c>
      <c r="D8441" s="3" t="inlineStr">
        <is>
          <t>4551/000</t>
        </is>
      </c>
      <c r="E8441" s="3" t="inlineStr">
        <is>
          <t>Subscriptions - Payprop</t>
        </is>
      </c>
      <c r="F8441" s="3" t="n">
        <v>714.8200000000001</v>
      </c>
      <c r="G8441" s="3" t="n">
        <v>714.8200000000001</v>
      </c>
    </row>
    <row r="8442">
      <c r="A8442" s="3" t="inlineStr">
        <is>
          <t>Opportunity Management Holdings (PTY) LTD</t>
        </is>
      </c>
      <c r="B8442" s="4" t="n">
        <v>44651</v>
      </c>
      <c r="C8442" s="3" t="inlineStr">
        <is>
          <t>Expenses</t>
        </is>
      </c>
      <c r="D8442" s="3" t="inlineStr">
        <is>
          <t>4551/000</t>
        </is>
      </c>
      <c r="E8442" s="3" t="inlineStr">
        <is>
          <t>Subscriptions - Xero - Setup</t>
        </is>
      </c>
      <c r="F8442" s="3" t="n">
        <v>0</v>
      </c>
      <c r="G8442" s="3" t="n">
        <v>3000</v>
      </c>
    </row>
    <row r="8443">
      <c r="A8443" s="3" t="inlineStr">
        <is>
          <t>Quinate Consulting (Pty) Ltd</t>
        </is>
      </c>
      <c r="B8443" s="4" t="n">
        <v>44651</v>
      </c>
      <c r="C8443" s="3" t="inlineStr">
        <is>
          <t>Expenses</t>
        </is>
      </c>
      <c r="D8443" s="3" t="inlineStr">
        <is>
          <t>4551/000</t>
        </is>
      </c>
      <c r="E8443" s="3" t="inlineStr">
        <is>
          <t>Subscriptions - Zoho</t>
        </is>
      </c>
      <c r="F8443" s="3" t="n">
        <v>1125</v>
      </c>
      <c r="G8443" s="3" t="n">
        <v>1125</v>
      </c>
    </row>
    <row r="8444">
      <c r="A8444" s="3" t="inlineStr">
        <is>
          <t>Endulini (Pty) Ltd</t>
        </is>
      </c>
      <c r="B8444" s="4" t="n">
        <v>44651</v>
      </c>
      <c r="C8444" s="3" t="inlineStr">
        <is>
          <t>Expenses</t>
        </is>
      </c>
      <c r="D8444" s="3" t="inlineStr">
        <is>
          <t>4552/000</t>
        </is>
      </c>
      <c r="E8444" s="3" t="inlineStr">
        <is>
          <t>Subscriptions - Xero</t>
        </is>
      </c>
      <c r="F8444" s="3" t="n">
        <v>600</v>
      </c>
      <c r="G8444" s="3" t="n">
        <v>600</v>
      </c>
    </row>
    <row r="8445">
      <c r="A8445" s="3" t="inlineStr">
        <is>
          <t>Opportunity Global Sales (PTY) LTD</t>
        </is>
      </c>
      <c r="B8445" s="4" t="n">
        <v>44651</v>
      </c>
      <c r="C8445" s="3" t="inlineStr">
        <is>
          <t>Expenses</t>
        </is>
      </c>
      <c r="D8445" s="3" t="inlineStr">
        <is>
          <t>4552/000</t>
        </is>
      </c>
      <c r="E8445" s="3" t="inlineStr">
        <is>
          <t>Subscriptions - Xero</t>
        </is>
      </c>
      <c r="F8445" s="3" t="n">
        <v>600</v>
      </c>
      <c r="G8445" s="3" t="n">
        <v>600</v>
      </c>
    </row>
    <row r="8446">
      <c r="A8446" s="3" t="inlineStr">
        <is>
          <t>Opportunity Management Holdings (PTY) LTD</t>
        </is>
      </c>
      <c r="B8446" s="4" t="n">
        <v>44651</v>
      </c>
      <c r="C8446" s="3" t="inlineStr">
        <is>
          <t>Expenses</t>
        </is>
      </c>
      <c r="D8446" s="3" t="inlineStr">
        <is>
          <t>4552/000</t>
        </is>
      </c>
      <c r="E8446" s="3" t="inlineStr">
        <is>
          <t>Subscriptions - Xero</t>
        </is>
      </c>
      <c r="F8446" s="3" t="n">
        <v>600</v>
      </c>
      <c r="G8446" s="3" t="n">
        <v>2250</v>
      </c>
    </row>
    <row r="8447">
      <c r="A8447" s="3" t="inlineStr">
        <is>
          <t>Opportunity Global Sales (PTY) LTD</t>
        </is>
      </c>
      <c r="B8447" s="4" t="n">
        <v>44651</v>
      </c>
      <c r="C8447" s="3" t="inlineStr">
        <is>
          <t>Expenses</t>
        </is>
      </c>
      <c r="D8447" s="3" t="inlineStr">
        <is>
          <t>4553/000</t>
        </is>
      </c>
      <c r="E8447" s="3" t="inlineStr">
        <is>
          <t>Subscriptions - CMA</t>
        </is>
      </c>
      <c r="F8447" s="3" t="n">
        <v>680</v>
      </c>
      <c r="G8447" s="3" t="n">
        <v>680</v>
      </c>
    </row>
    <row r="8448">
      <c r="A8448" s="3" t="inlineStr">
        <is>
          <t>Quinate Consulting (Pty) Ltd</t>
        </is>
      </c>
      <c r="B8448" s="4" t="n">
        <v>44651</v>
      </c>
      <c r="C8448" s="3" t="inlineStr">
        <is>
          <t>Expenses</t>
        </is>
      </c>
      <c r="D8448" s="3" t="inlineStr">
        <is>
          <t>4554/000</t>
        </is>
      </c>
      <c r="E8448" s="3" t="inlineStr">
        <is>
          <t>Subscriptions - Xero</t>
        </is>
      </c>
      <c r="F8448" s="3" t="n">
        <v>600</v>
      </c>
      <c r="G8448" s="3" t="n">
        <v>600</v>
      </c>
    </row>
    <row r="8449">
      <c r="A8449" s="3" t="inlineStr">
        <is>
          <t>Opportunity Global Sales (PTY) LTD</t>
        </is>
      </c>
      <c r="B8449" s="4" t="n">
        <v>44651</v>
      </c>
      <c r="C8449" s="3" t="inlineStr">
        <is>
          <t>Expenses</t>
        </is>
      </c>
      <c r="D8449" s="3" t="inlineStr">
        <is>
          <t>4554/000</t>
        </is>
      </c>
      <c r="E8449" s="3" t="inlineStr">
        <is>
          <t>Subscriptions - Zoho</t>
        </is>
      </c>
      <c r="F8449" s="3" t="n">
        <v>600</v>
      </c>
      <c r="G8449" s="3" t="n">
        <v>600</v>
      </c>
    </row>
    <row r="8450">
      <c r="A8450" s="3" t="inlineStr">
        <is>
          <t>Opportunity Global Sales (PTY) LTD</t>
        </is>
      </c>
      <c r="B8450" s="4" t="n">
        <v>44651</v>
      </c>
      <c r="C8450" s="3" t="inlineStr">
        <is>
          <t>Expenses</t>
        </is>
      </c>
      <c r="D8450" s="3" t="inlineStr">
        <is>
          <t>4555/000</t>
        </is>
      </c>
      <c r="E8450" s="3" t="inlineStr">
        <is>
          <t>Subscriptions - EAAB</t>
        </is>
      </c>
      <c r="F8450" s="3" t="n">
        <v>8000</v>
      </c>
      <c r="G8450" s="3" t="n">
        <v>8000</v>
      </c>
    </row>
    <row r="8451">
      <c r="A8451" s="3" t="inlineStr">
        <is>
          <t>Quinate Consulting (Pty) Ltd</t>
        </is>
      </c>
      <c r="B8451" s="4" t="n">
        <v>44651</v>
      </c>
      <c r="C8451" s="3" t="inlineStr">
        <is>
          <t>Expenses</t>
        </is>
      </c>
      <c r="D8451" s="3" t="inlineStr">
        <is>
          <t>4555/000</t>
        </is>
      </c>
      <c r="E8451" s="3" t="inlineStr">
        <is>
          <t>Subscriptions - OUMS</t>
        </is>
      </c>
      <c r="F8451" s="3" t="n">
        <v>6475.9</v>
      </c>
      <c r="G8451" s="3" t="n">
        <v>6475.9</v>
      </c>
    </row>
    <row r="8452">
      <c r="A8452" s="3" t="inlineStr">
        <is>
          <t>Opportunity Global Investment (PTY) LTD</t>
        </is>
      </c>
      <c r="B8452" s="4" t="n">
        <v>44651</v>
      </c>
      <c r="C8452" s="3" t="inlineStr">
        <is>
          <t>Expenses</t>
        </is>
      </c>
      <c r="D8452" s="3" t="inlineStr">
        <is>
          <t>4600/000</t>
        </is>
      </c>
      <c r="E8452" s="3" t="inlineStr">
        <is>
          <t>Telephone _AND_ Fax</t>
        </is>
      </c>
      <c r="F8452" s="3" t="n">
        <v>3355</v>
      </c>
      <c r="G8452" s="3" t="n">
        <v>3355</v>
      </c>
    </row>
    <row r="8453">
      <c r="A8453" s="3" t="inlineStr">
        <is>
          <t>Trademark Holdings (Pty) Ltd</t>
        </is>
      </c>
      <c r="B8453" s="4" t="n">
        <v>44651</v>
      </c>
      <c r="C8453" s="3" t="inlineStr">
        <is>
          <t>Expenses</t>
        </is>
      </c>
      <c r="D8453" s="3" t="inlineStr">
        <is>
          <t>4600/000</t>
        </is>
      </c>
      <c r="E8453" s="3" t="inlineStr">
        <is>
          <t>Telephone _AND_ Fax</t>
        </is>
      </c>
      <c r="F8453" s="3" t="n">
        <v>1583.9</v>
      </c>
      <c r="G8453" s="3" t="n">
        <v>10071.19</v>
      </c>
    </row>
    <row r="8454">
      <c r="A8454" s="3" t="inlineStr">
        <is>
          <t>Noble Shield (Pty) Ltd ta Go Letting</t>
        </is>
      </c>
      <c r="B8454" s="4" t="n">
        <v>44651</v>
      </c>
      <c r="C8454" s="3" t="inlineStr">
        <is>
          <t>Expenses</t>
        </is>
      </c>
      <c r="D8454" s="3" t="inlineStr">
        <is>
          <t>4600/000</t>
        </is>
      </c>
      <c r="E8454" s="3" t="inlineStr">
        <is>
          <t>Telephone _AND_ Fax - VDB Office</t>
        </is>
      </c>
      <c r="F8454" s="3" t="n">
        <v>0</v>
      </c>
      <c r="G8454" s="3" t="n">
        <v>1926.25</v>
      </c>
    </row>
    <row r="8455">
      <c r="A8455" s="3" t="inlineStr">
        <is>
          <t>Noble Shield (Pty) Ltd ta Go Letting</t>
        </is>
      </c>
      <c r="B8455" s="4" t="n">
        <v>44651</v>
      </c>
      <c r="C8455" s="3" t="inlineStr">
        <is>
          <t>Expenses</t>
        </is>
      </c>
      <c r="D8455" s="3" t="inlineStr">
        <is>
          <t>4610/000</t>
        </is>
      </c>
      <c r="E8455" s="3" t="inlineStr">
        <is>
          <t>Telephone - CT Office</t>
        </is>
      </c>
      <c r="F8455" s="3" t="n">
        <v>992.0599999999999</v>
      </c>
      <c r="G8455" s="3" t="n">
        <v>6115.02</v>
      </c>
    </row>
    <row r="8456">
      <c r="A8456" s="3" t="inlineStr">
        <is>
          <t>Opportunity Management Holdings (PTY) LTD</t>
        </is>
      </c>
      <c r="B8456" s="4" t="n">
        <v>44651</v>
      </c>
      <c r="C8456" s="3" t="inlineStr">
        <is>
          <t>Expenses</t>
        </is>
      </c>
      <c r="D8456" s="3" t="inlineStr">
        <is>
          <t>4650/000</t>
        </is>
      </c>
      <c r="E8456" s="3" t="inlineStr">
        <is>
          <t>Travel _AND_ Accommodation</t>
        </is>
      </c>
      <c r="F8456" s="3" t="n">
        <v>0</v>
      </c>
      <c r="G8456" s="3" t="n">
        <v>139.13</v>
      </c>
    </row>
    <row r="8457">
      <c r="A8457" s="3" t="inlineStr">
        <is>
          <t>Quinate Consulting (Pty) Ltd</t>
        </is>
      </c>
      <c r="B8457" s="4" t="n">
        <v>44651</v>
      </c>
      <c r="C8457" s="3" t="inlineStr">
        <is>
          <t>Expenses</t>
        </is>
      </c>
      <c r="D8457" s="3" t="inlineStr">
        <is>
          <t>4650/030</t>
        </is>
      </c>
      <c r="E8457" s="3" t="inlineStr">
        <is>
          <t>Travel - Parking</t>
        </is>
      </c>
      <c r="F8457" s="3" t="n">
        <v>86.95999999999999</v>
      </c>
      <c r="G8457" s="3" t="n">
        <v>86.95999999999999</v>
      </c>
    </row>
    <row r="8458">
      <c r="A8458" s="3" t="inlineStr">
        <is>
          <t>Opportunity Global Investment (PTY) LTD</t>
        </is>
      </c>
      <c r="B8458" s="4" t="n">
        <v>44651</v>
      </c>
      <c r="C8458" s="3" t="inlineStr">
        <is>
          <t>Expenses</t>
        </is>
      </c>
      <c r="D8458" s="3" t="inlineStr">
        <is>
          <t>4650/090</t>
        </is>
      </c>
      <c r="E8458" s="3" t="inlineStr">
        <is>
          <t>Travel &amp; Accom - Fuel</t>
        </is>
      </c>
      <c r="F8458" s="3" t="n">
        <v>2884.87</v>
      </c>
      <c r="G8458" s="3" t="n">
        <v>2884.87</v>
      </c>
    </row>
    <row r="8459">
      <c r="A8459" s="3" t="inlineStr">
        <is>
          <t>Quinate Consulting (Pty) Ltd</t>
        </is>
      </c>
      <c r="B8459" s="4" t="n">
        <v>44651</v>
      </c>
      <c r="C8459" s="3" t="inlineStr">
        <is>
          <t>Expenses</t>
        </is>
      </c>
      <c r="D8459" s="3" t="inlineStr">
        <is>
          <t>4650/600</t>
        </is>
      </c>
      <c r="E8459" s="3" t="inlineStr">
        <is>
          <t>Travel - Fuel</t>
        </is>
      </c>
      <c r="F8459" s="3" t="n">
        <v>983.1799999999999</v>
      </c>
      <c r="G8459" s="3" t="n">
        <v>983.1799999999999</v>
      </c>
    </row>
    <row r="8460">
      <c r="A8460" s="3" t="inlineStr">
        <is>
          <t>Noble Shield (Pty) Ltd ta Go Letting</t>
        </is>
      </c>
      <c r="B8460" s="4" t="n">
        <v>44651</v>
      </c>
      <c r="C8460" s="3" t="inlineStr">
        <is>
          <t>Expenses</t>
        </is>
      </c>
      <c r="D8460" s="3" t="inlineStr">
        <is>
          <t>4700/000</t>
        </is>
      </c>
      <c r="E8460" s="3" t="inlineStr">
        <is>
          <t>PAYE Contributions</t>
        </is>
      </c>
      <c r="F8460" s="3" t="n">
        <v>6509.31</v>
      </c>
      <c r="G8460" s="3" t="n">
        <v>35510.85</v>
      </c>
    </row>
    <row r="8461">
      <c r="A8461" s="3" t="inlineStr">
        <is>
          <t>Trademark Holdings (Pty) Ltd</t>
        </is>
      </c>
      <c r="B8461" s="4" t="n">
        <v>44651</v>
      </c>
      <c r="C8461" s="3" t="inlineStr">
        <is>
          <t>Expenses</t>
        </is>
      </c>
      <c r="D8461" s="3" t="inlineStr">
        <is>
          <t>4700/000</t>
        </is>
      </c>
      <c r="E8461" s="3" t="inlineStr">
        <is>
          <t>PAYE Contributions</t>
        </is>
      </c>
      <c r="F8461" s="3" t="n">
        <v>5682.31</v>
      </c>
      <c r="G8461" s="3" t="n">
        <v>40744.59</v>
      </c>
    </row>
    <row r="8462">
      <c r="A8462" s="3" t="inlineStr">
        <is>
          <t>Opportunity Global Investment (PTY) LTD</t>
        </is>
      </c>
      <c r="B8462" s="4" t="n">
        <v>44651</v>
      </c>
      <c r="C8462" s="3" t="inlineStr">
        <is>
          <t>Expenses</t>
        </is>
      </c>
      <c r="D8462" s="3" t="inlineStr">
        <is>
          <t>4700/000</t>
        </is>
      </c>
      <c r="E8462" s="3" t="inlineStr">
        <is>
          <t>UIF Contributions</t>
        </is>
      </c>
      <c r="F8462" s="3" t="n">
        <v>177.12</v>
      </c>
      <c r="G8462" s="3" t="n">
        <v>177.12</v>
      </c>
    </row>
    <row r="8463">
      <c r="A8463" s="3" t="inlineStr">
        <is>
          <t>Opportunity Global Sales (PTY) LTD</t>
        </is>
      </c>
      <c r="B8463" s="4" t="n">
        <v>44651</v>
      </c>
      <c r="C8463" s="3" t="inlineStr">
        <is>
          <t>Expenses</t>
        </is>
      </c>
      <c r="D8463" s="3" t="inlineStr">
        <is>
          <t>4700/000</t>
        </is>
      </c>
      <c r="E8463" s="3" t="inlineStr">
        <is>
          <t>UIF Contributions</t>
        </is>
      </c>
      <c r="F8463" s="3" t="n">
        <v>227.12</v>
      </c>
      <c r="G8463" s="3" t="n">
        <v>227.12</v>
      </c>
    </row>
    <row r="8464">
      <c r="A8464" s="3" t="inlineStr">
        <is>
          <t>Opportunity Global Sales (PTY) LTD</t>
        </is>
      </c>
      <c r="B8464" s="4" t="n">
        <v>44651</v>
      </c>
      <c r="C8464" s="3" t="inlineStr">
        <is>
          <t>Expenses</t>
        </is>
      </c>
      <c r="D8464" s="3" t="inlineStr">
        <is>
          <t>4701/000</t>
        </is>
      </c>
      <c r="E8464" s="3" t="inlineStr">
        <is>
          <t>UIF Employee Contribution</t>
        </is>
      </c>
      <c r="F8464" s="3" t="n">
        <v>227.12</v>
      </c>
      <c r="G8464" s="3" t="n">
        <v>227.12</v>
      </c>
    </row>
    <row r="8465">
      <c r="A8465" s="3" t="inlineStr">
        <is>
          <t>Opportunity Global Investment (PTY) LTD</t>
        </is>
      </c>
      <c r="B8465" s="4" t="n">
        <v>44651</v>
      </c>
      <c r="C8465" s="3" t="inlineStr">
        <is>
          <t>Expenses</t>
        </is>
      </c>
      <c r="D8465" s="3" t="inlineStr">
        <is>
          <t>4701/000</t>
        </is>
      </c>
      <c r="E8465" s="3" t="inlineStr">
        <is>
          <t>UIF Employee Contributions</t>
        </is>
      </c>
      <c r="F8465" s="3" t="n">
        <v>177.12</v>
      </c>
      <c r="G8465" s="3" t="n">
        <v>177.12</v>
      </c>
    </row>
    <row r="8466">
      <c r="A8466" s="3" t="inlineStr">
        <is>
          <t>Noble Shield (Pty) Ltd ta Go Letting</t>
        </is>
      </c>
      <c r="B8466" s="4" t="n">
        <v>44651</v>
      </c>
      <c r="C8466" s="3" t="inlineStr">
        <is>
          <t>Expenses</t>
        </is>
      </c>
      <c r="D8466" s="3" t="inlineStr">
        <is>
          <t>4710/000</t>
        </is>
      </c>
      <c r="E8466" s="3" t="inlineStr">
        <is>
          <t>UIF Company Contributions</t>
        </is>
      </c>
      <c r="F8466" s="3" t="n">
        <v>195.25</v>
      </c>
      <c r="G8466" s="3" t="n">
        <v>1398.67</v>
      </c>
    </row>
    <row r="8467">
      <c r="A8467" s="3" t="inlineStr">
        <is>
          <t>Trademark Holdings (Pty) Ltd</t>
        </is>
      </c>
      <c r="B8467" s="4" t="n">
        <v>44651</v>
      </c>
      <c r="C8467" s="3" t="inlineStr">
        <is>
          <t>Expenses</t>
        </is>
      </c>
      <c r="D8467" s="3" t="inlineStr">
        <is>
          <t>4710/000</t>
        </is>
      </c>
      <c r="E8467" s="3" t="inlineStr">
        <is>
          <t>UIF Company Contributions</t>
        </is>
      </c>
      <c r="F8467" s="3" t="n">
        <v>95.25</v>
      </c>
      <c r="G8467" s="3" t="n">
        <v>971.37</v>
      </c>
    </row>
    <row r="8468">
      <c r="A8468" s="3" t="inlineStr">
        <is>
          <t>Noble Shield (Pty) Ltd ta Go Letting</t>
        </is>
      </c>
      <c r="B8468" s="4" t="n">
        <v>44651</v>
      </c>
      <c r="C8468" s="3" t="inlineStr">
        <is>
          <t>Expenses</t>
        </is>
      </c>
      <c r="D8468" s="3" t="inlineStr">
        <is>
          <t>4711/000</t>
        </is>
      </c>
      <c r="E8468" s="3" t="inlineStr">
        <is>
          <t>UIF Employee Contribution</t>
        </is>
      </c>
      <c r="F8468" s="3" t="n">
        <v>195.25</v>
      </c>
      <c r="G8468" s="3" t="n">
        <v>1398.67</v>
      </c>
    </row>
    <row r="8469">
      <c r="A8469" s="3" t="inlineStr">
        <is>
          <t>Trademark Holdings (Pty) Ltd</t>
        </is>
      </c>
      <c r="B8469" s="4" t="n">
        <v>44651</v>
      </c>
      <c r="C8469" s="3" t="inlineStr">
        <is>
          <t>Expenses</t>
        </is>
      </c>
      <c r="D8469" s="3" t="inlineStr">
        <is>
          <t>4711/000</t>
        </is>
      </c>
      <c r="E8469" s="3" t="inlineStr">
        <is>
          <t>UIF Employee Contributions</t>
        </is>
      </c>
      <c r="F8469" s="3" t="n">
        <v>95.25</v>
      </c>
      <c r="G8469" s="3" t="n">
        <v>971.37</v>
      </c>
    </row>
    <row r="8470">
      <c r="A8470" s="3" t="inlineStr">
        <is>
          <t>Noble Shield (Pty) Ltd ta Go Letting</t>
        </is>
      </c>
      <c r="B8470" s="4" t="n">
        <v>44651</v>
      </c>
      <c r="C8470" s="3" t="inlineStr">
        <is>
          <t>Expenses</t>
        </is>
      </c>
      <c r="D8470" s="3" t="inlineStr">
        <is>
          <t>4720/000</t>
        </is>
      </c>
      <c r="E8470" s="3" t="inlineStr">
        <is>
          <t>SDL Contributions</t>
        </is>
      </c>
      <c r="F8470" s="3" t="n">
        <v>385.72</v>
      </c>
      <c r="G8470" s="3" t="n">
        <v>2380.26</v>
      </c>
    </row>
    <row r="8471">
      <c r="A8471" s="3" t="inlineStr">
        <is>
          <t>Trademark Holdings (Pty) Ltd</t>
        </is>
      </c>
      <c r="B8471" s="4" t="n">
        <v>44651</v>
      </c>
      <c r="C8471" s="3" t="inlineStr">
        <is>
          <t>Expenses</t>
        </is>
      </c>
      <c r="D8471" s="3" t="inlineStr">
        <is>
          <t>4720/000</t>
        </is>
      </c>
      <c r="E8471" s="3" t="inlineStr">
        <is>
          <t>SDL Contributions</t>
        </is>
      </c>
      <c r="F8471" s="3" t="n">
        <v>323.52</v>
      </c>
      <c r="G8471" s="3" t="n">
        <v>2170.21</v>
      </c>
    </row>
    <row r="8472">
      <c r="A8472" s="3" t="inlineStr">
        <is>
          <t>Opportunity Global Investment (PTY) LTD</t>
        </is>
      </c>
      <c r="B8472" s="4" t="n">
        <v>44651</v>
      </c>
      <c r="C8472" s="3" t="inlineStr">
        <is>
          <t>Expenses</t>
        </is>
      </c>
      <c r="D8472" s="3" t="inlineStr">
        <is>
          <t>4730/000</t>
        </is>
      </c>
      <c r="E8472" s="3" t="inlineStr">
        <is>
          <t>PAYE Contributions</t>
        </is>
      </c>
      <c r="F8472" s="3" t="n">
        <v>9136.700000000001</v>
      </c>
      <c r="G8472" s="3" t="n">
        <v>9136.700000000001</v>
      </c>
    </row>
    <row r="8473">
      <c r="A8473" s="3" t="inlineStr">
        <is>
          <t>Opportunity Global Sales (PTY) LTD</t>
        </is>
      </c>
      <c r="B8473" s="4" t="n">
        <v>44651</v>
      </c>
      <c r="C8473" s="3" t="inlineStr">
        <is>
          <t>Expenses</t>
        </is>
      </c>
      <c r="D8473" s="3" t="inlineStr">
        <is>
          <t>4730/000</t>
        </is>
      </c>
      <c r="E8473" s="3" t="inlineStr">
        <is>
          <t>PAYE Contributions</t>
        </is>
      </c>
      <c r="F8473" s="3" t="n">
        <v>21682.76</v>
      </c>
      <c r="G8473" s="3" t="n">
        <v>21682.76</v>
      </c>
    </row>
    <row r="8474">
      <c r="A8474" s="3" t="inlineStr">
        <is>
          <t>Opportunity Management Holdings (PTY) LTD</t>
        </is>
      </c>
      <c r="B8474" s="4" t="n">
        <v>44651</v>
      </c>
      <c r="C8474" s="3" t="inlineStr">
        <is>
          <t>Expenses</t>
        </is>
      </c>
      <c r="D8474" s="3" t="inlineStr">
        <is>
          <t>4730/000</t>
        </is>
      </c>
      <c r="E8474" s="3" t="inlineStr">
        <is>
          <t>PAYE Contributions</t>
        </is>
      </c>
      <c r="F8474" s="3" t="n">
        <v>32624.22</v>
      </c>
      <c r="G8474" s="3" t="n">
        <v>215704.13</v>
      </c>
    </row>
    <row r="8475">
      <c r="A8475" s="3" t="inlineStr">
        <is>
          <t>Opportunity Global Investment (PTY) LTD</t>
        </is>
      </c>
      <c r="B8475" s="4" t="n">
        <v>44651</v>
      </c>
      <c r="C8475" s="3" t="inlineStr">
        <is>
          <t>Expenses</t>
        </is>
      </c>
      <c r="D8475" s="3" t="inlineStr">
        <is>
          <t>4740/000</t>
        </is>
      </c>
      <c r="E8475" s="3" t="inlineStr">
        <is>
          <t>SDL Contributions</t>
        </is>
      </c>
      <c r="F8475" s="3" t="n">
        <v>431.1</v>
      </c>
      <c r="G8475" s="3" t="n">
        <v>431.1</v>
      </c>
    </row>
    <row r="8476">
      <c r="A8476" s="3" t="inlineStr">
        <is>
          <t>Opportunity Global Sales (PTY) LTD</t>
        </is>
      </c>
      <c r="B8476" s="4" t="n">
        <v>44651</v>
      </c>
      <c r="C8476" s="3" t="inlineStr">
        <is>
          <t>Expenses</t>
        </is>
      </c>
      <c r="D8476" s="3" t="inlineStr">
        <is>
          <t>4740/000</t>
        </is>
      </c>
      <c r="E8476" s="3" t="inlineStr">
        <is>
          <t>SDL Contributions</t>
        </is>
      </c>
      <c r="F8476" s="3" t="n">
        <v>1260.13</v>
      </c>
      <c r="G8476" s="3" t="n">
        <v>1260.13</v>
      </c>
    </row>
    <row r="8477">
      <c r="A8477" s="3" t="inlineStr">
        <is>
          <t>Opportunity Management Holdings (PTY) LTD</t>
        </is>
      </c>
      <c r="B8477" s="4" t="n">
        <v>44651</v>
      </c>
      <c r="C8477" s="3" t="inlineStr">
        <is>
          <t>Expenses</t>
        </is>
      </c>
      <c r="D8477" s="3" t="inlineStr">
        <is>
          <t>4740/000</t>
        </is>
      </c>
      <c r="E8477" s="3" t="inlineStr">
        <is>
          <t>UIF Company Contribution</t>
        </is>
      </c>
      <c r="F8477" s="3" t="n">
        <v>1090.98</v>
      </c>
      <c r="G8477" s="3" t="n">
        <v>6797.67</v>
      </c>
    </row>
    <row r="8478">
      <c r="A8478" s="3" t="inlineStr">
        <is>
          <t>Opportunity Management Holdings (PTY) LTD</t>
        </is>
      </c>
      <c r="B8478" s="4" t="n">
        <v>44651</v>
      </c>
      <c r="C8478" s="3" t="inlineStr">
        <is>
          <t>Expenses</t>
        </is>
      </c>
      <c r="D8478" s="3" t="inlineStr">
        <is>
          <t>4741/000</t>
        </is>
      </c>
      <c r="E8478" s="3" t="inlineStr">
        <is>
          <t>UIF Employee Contribution</t>
        </is>
      </c>
      <c r="F8478" s="3" t="n">
        <v>1090.98</v>
      </c>
      <c r="G8478" s="3" t="n">
        <v>6797.67</v>
      </c>
    </row>
    <row r="8479">
      <c r="A8479" s="3" t="inlineStr">
        <is>
          <t>Opportunity Management Holdings (PTY) LTD</t>
        </is>
      </c>
      <c r="B8479" s="4" t="n">
        <v>44651</v>
      </c>
      <c r="C8479" s="3" t="inlineStr">
        <is>
          <t>Expenses</t>
        </is>
      </c>
      <c r="D8479" s="3" t="inlineStr">
        <is>
          <t>4750/000</t>
        </is>
      </c>
      <c r="E8479" s="3" t="inlineStr">
        <is>
          <t>SDL Contribution</t>
        </is>
      </c>
      <c r="F8479" s="3" t="n">
        <v>1878.5</v>
      </c>
      <c r="G8479" s="3" t="n">
        <v>11854.47</v>
      </c>
    </row>
    <row r="8480">
      <c r="A8480" s="3" t="inlineStr">
        <is>
          <t>Noble Shield (Pty) Ltd ta Go Letting</t>
        </is>
      </c>
      <c r="B8480" s="4" t="n">
        <v>44651</v>
      </c>
      <c r="C8480" s="3" t="inlineStr">
        <is>
          <t>Equity</t>
        </is>
      </c>
      <c r="D8480" s="3" t="inlineStr">
        <is>
          <t>5100/000</t>
        </is>
      </c>
      <c r="E8480" s="3" t="inlineStr">
        <is>
          <t>Share Capital</t>
        </is>
      </c>
      <c r="F8480" s="3" t="n">
        <v>0</v>
      </c>
      <c r="G8480" s="3" t="n">
        <v>-1</v>
      </c>
    </row>
    <row r="8481">
      <c r="A8481" s="3" t="inlineStr">
        <is>
          <t>Opportunity Management Holdings (PTY) LTD</t>
        </is>
      </c>
      <c r="B8481" s="4" t="n">
        <v>44651</v>
      </c>
      <c r="C8481" s="3" t="inlineStr">
        <is>
          <t>Equity</t>
        </is>
      </c>
      <c r="D8481" s="3" t="inlineStr">
        <is>
          <t>5100/000</t>
        </is>
      </c>
      <c r="E8481" s="3" t="inlineStr">
        <is>
          <t>Share Capital / Members Contribution</t>
        </is>
      </c>
      <c r="F8481" s="3" t="n">
        <v>0</v>
      </c>
      <c r="G8481" s="3" t="n">
        <v>-120</v>
      </c>
    </row>
    <row r="8482">
      <c r="A8482" s="3" t="inlineStr">
        <is>
          <t>Quinate Consulting (Pty) Ltd</t>
        </is>
      </c>
      <c r="B8482" s="4" t="n">
        <v>44651</v>
      </c>
      <c r="C8482" s="3" t="inlineStr">
        <is>
          <t>Equity</t>
        </is>
      </c>
      <c r="D8482" s="3" t="inlineStr">
        <is>
          <t>5100/000</t>
        </is>
      </c>
      <c r="E8482" s="3" t="inlineStr">
        <is>
          <t>Share Capital / Members Contribution</t>
        </is>
      </c>
      <c r="F8482" s="3" t="n">
        <v>0</v>
      </c>
      <c r="G8482" s="3" t="n">
        <v>-120</v>
      </c>
    </row>
    <row r="8483">
      <c r="A8483" s="3" t="inlineStr">
        <is>
          <t>Trademark Holdings (Pty) Ltd</t>
        </is>
      </c>
      <c r="B8483" s="4" t="n">
        <v>44651</v>
      </c>
      <c r="C8483" s="3" t="inlineStr">
        <is>
          <t>Equity</t>
        </is>
      </c>
      <c r="D8483" s="3" t="inlineStr">
        <is>
          <t>5100/001</t>
        </is>
      </c>
      <c r="E8483" s="3" t="inlineStr">
        <is>
          <t>Share Capital - GFY Investments</t>
        </is>
      </c>
      <c r="F8483" s="3" t="n">
        <v>0</v>
      </c>
      <c r="G8483" s="3" t="n">
        <v>-60</v>
      </c>
    </row>
    <row r="8484">
      <c r="A8484" s="3" t="inlineStr">
        <is>
          <t>Trademark Holdings (Pty) Ltd</t>
        </is>
      </c>
      <c r="B8484" s="4" t="n">
        <v>44651</v>
      </c>
      <c r="C8484" s="3" t="inlineStr">
        <is>
          <t>Equity</t>
        </is>
      </c>
      <c r="D8484" s="3" t="inlineStr">
        <is>
          <t>5100/002</t>
        </is>
      </c>
      <c r="E8484" s="3" t="inlineStr">
        <is>
          <t>Share Capital - Zak Trust</t>
        </is>
      </c>
      <c r="F8484" s="3" t="n">
        <v>0</v>
      </c>
      <c r="G8484" s="3" t="n">
        <v>-60</v>
      </c>
    </row>
    <row r="8485">
      <c r="A8485" s="3" t="inlineStr">
        <is>
          <t>Opportunity Global Investment (PTY) LTD</t>
        </is>
      </c>
      <c r="B8485" s="4" t="n">
        <v>44651</v>
      </c>
      <c r="C8485" s="3" t="inlineStr">
        <is>
          <t>Equity</t>
        </is>
      </c>
      <c r="D8485" s="3" t="inlineStr">
        <is>
          <t>5101/000</t>
        </is>
      </c>
      <c r="E8485" s="3" t="inlineStr">
        <is>
          <t>Share Capital - Ordinary Type A</t>
        </is>
      </c>
      <c r="F8485" s="3" t="n">
        <v>0</v>
      </c>
      <c r="G8485" s="3" t="n">
        <v>-70</v>
      </c>
    </row>
    <row r="8486">
      <c r="A8486" s="3" t="inlineStr">
        <is>
          <t>Opportunity Global Investment (PTY) LTD</t>
        </is>
      </c>
      <c r="B8486" s="4" t="n">
        <v>44651</v>
      </c>
      <c r="C8486" s="3" t="inlineStr">
        <is>
          <t>Equity</t>
        </is>
      </c>
      <c r="D8486" s="3" t="inlineStr">
        <is>
          <t>5102/000</t>
        </is>
      </c>
      <c r="E8486" s="3" t="inlineStr">
        <is>
          <t>Share Capital - Ordinary Type B</t>
        </is>
      </c>
      <c r="F8486" s="3" t="n">
        <v>0</v>
      </c>
      <c r="G8486" s="3" t="n">
        <v>-30</v>
      </c>
    </row>
    <row r="8487">
      <c r="A8487" s="3" t="inlineStr">
        <is>
          <t>Endulini (Pty) Ltd</t>
        </is>
      </c>
      <c r="B8487" s="4" t="n">
        <v>44651</v>
      </c>
      <c r="C8487" s="3" t="inlineStr">
        <is>
          <t>Equity</t>
        </is>
      </c>
      <c r="D8487" s="3" t="inlineStr">
        <is>
          <t>5200/000</t>
        </is>
      </c>
      <c r="E8487" s="3" t="inlineStr">
        <is>
          <t>Retained Earnings / Loss</t>
        </is>
      </c>
      <c r="F8487" s="3" t="n">
        <v>0</v>
      </c>
      <c r="G8487" s="3" t="n">
        <v>-4937860.07</v>
      </c>
    </row>
    <row r="8488">
      <c r="A8488" s="3" t="inlineStr">
        <is>
          <t>Noble Shield (Pty) Ltd ta Go Letting</t>
        </is>
      </c>
      <c r="B8488" s="4" t="n">
        <v>44651</v>
      </c>
      <c r="C8488" s="3" t="inlineStr">
        <is>
          <t>Equity</t>
        </is>
      </c>
      <c r="D8488" s="3" t="inlineStr">
        <is>
          <t>5200/000</t>
        </is>
      </c>
      <c r="E8488" s="3" t="inlineStr">
        <is>
          <t>Retained Earnings / Loss</t>
        </is>
      </c>
      <c r="F8488" s="3" t="n">
        <v>0</v>
      </c>
      <c r="G8488" s="3" t="n">
        <v>-59256.74</v>
      </c>
    </row>
    <row r="8489">
      <c r="A8489" s="3" t="inlineStr">
        <is>
          <t>Opportunity Global Investment (PTY) LTD</t>
        </is>
      </c>
      <c r="B8489" s="4" t="n">
        <v>44651</v>
      </c>
      <c r="C8489" s="3" t="inlineStr">
        <is>
          <t>Equity</t>
        </is>
      </c>
      <c r="D8489" s="3" t="inlineStr">
        <is>
          <t>5200/000</t>
        </is>
      </c>
      <c r="E8489" s="3" t="inlineStr">
        <is>
          <t>Retained Earnings / Loss</t>
        </is>
      </c>
      <c r="F8489" s="3" t="n">
        <v>0</v>
      </c>
      <c r="G8489" s="3" t="n">
        <v>465853.58</v>
      </c>
    </row>
    <row r="8490">
      <c r="A8490" s="3" t="inlineStr">
        <is>
          <t>Opportunity Global Sales (PTY) LTD</t>
        </is>
      </c>
      <c r="B8490" s="4" t="n">
        <v>44651</v>
      </c>
      <c r="C8490" s="3" t="inlineStr">
        <is>
          <t>Equity</t>
        </is>
      </c>
      <c r="D8490" s="3" t="inlineStr">
        <is>
          <t>5200/000</t>
        </is>
      </c>
      <c r="E8490" s="3" t="inlineStr">
        <is>
          <t>Retained Earnings / Loss</t>
        </is>
      </c>
      <c r="F8490" s="3" t="n">
        <v>0</v>
      </c>
      <c r="G8490" s="3" t="n">
        <v>-565683.55</v>
      </c>
    </row>
    <row r="8491">
      <c r="A8491" s="3" t="inlineStr">
        <is>
          <t>Opportunity Management Holdings (PTY) LTD</t>
        </is>
      </c>
      <c r="B8491" s="4" t="n">
        <v>44651</v>
      </c>
      <c r="C8491" s="3" t="inlineStr">
        <is>
          <t>Equity</t>
        </is>
      </c>
      <c r="D8491" s="3" t="inlineStr">
        <is>
          <t>5200/000</t>
        </is>
      </c>
      <c r="E8491" s="3" t="inlineStr">
        <is>
          <t>Retained Earnings / Loss</t>
        </is>
      </c>
      <c r="F8491" s="3" t="n">
        <v>0</v>
      </c>
      <c r="G8491" s="3" t="n">
        <v>1435438.74</v>
      </c>
    </row>
    <row r="8492">
      <c r="A8492" s="3" t="inlineStr">
        <is>
          <t>Quinate Consulting (Pty) Ltd</t>
        </is>
      </c>
      <c r="B8492" s="4" t="n">
        <v>44651</v>
      </c>
      <c r="C8492" s="3" t="inlineStr">
        <is>
          <t>Equity</t>
        </is>
      </c>
      <c r="D8492" s="3" t="inlineStr">
        <is>
          <t>5200/000</t>
        </is>
      </c>
      <c r="E8492" s="3" t="inlineStr">
        <is>
          <t>Retained Earnings / Loss</t>
        </is>
      </c>
      <c r="F8492" s="3" t="n">
        <v>0</v>
      </c>
      <c r="G8492" s="3" t="n">
        <v>571333.3</v>
      </c>
    </row>
    <row r="8493">
      <c r="A8493" s="3" t="inlineStr">
        <is>
          <t>Trademark Holdings (Pty) Ltd</t>
        </is>
      </c>
      <c r="B8493" s="4" t="n">
        <v>44651</v>
      </c>
      <c r="C8493" s="3" t="inlineStr">
        <is>
          <t>Equity</t>
        </is>
      </c>
      <c r="D8493" s="3" t="inlineStr">
        <is>
          <t>5200/000</t>
        </is>
      </c>
      <c r="E8493" s="3" t="inlineStr">
        <is>
          <t>Retained Earnings / Loss</t>
        </is>
      </c>
      <c r="F8493" s="3" t="n">
        <v>0</v>
      </c>
      <c r="G8493" s="3" t="n">
        <v>-150612.02</v>
      </c>
    </row>
    <row r="8494">
      <c r="A8494" s="3" t="inlineStr">
        <is>
          <t>Quinate Consulting (Pty) Ltd</t>
        </is>
      </c>
      <c r="B8494" s="4" t="n">
        <v>44651</v>
      </c>
      <c r="C8494" s="3" t="inlineStr">
        <is>
          <t>Assets</t>
        </is>
      </c>
      <c r="D8494" s="3" t="inlineStr">
        <is>
          <t>5400/011</t>
        </is>
      </c>
      <c r="E8494" s="3" t="inlineStr">
        <is>
          <t>Members Loan - Nick Morgan</t>
        </is>
      </c>
      <c r="F8494" s="3" t="n">
        <v>0</v>
      </c>
      <c r="G8494" s="3" t="n">
        <v>-85743.69</v>
      </c>
    </row>
    <row r="8495">
      <c r="A8495" s="3" t="inlineStr">
        <is>
          <t>Opportunity Management Holdings (PTY) LTD</t>
        </is>
      </c>
      <c r="B8495" s="4" t="n">
        <v>44651</v>
      </c>
      <c r="C8495" s="3" t="inlineStr">
        <is>
          <t>Assets</t>
        </is>
      </c>
      <c r="D8495" s="3" t="inlineStr">
        <is>
          <t>5400/500</t>
        </is>
      </c>
      <c r="E8495" s="3" t="inlineStr">
        <is>
          <t>Shareholder - Zak Loan</t>
        </is>
      </c>
      <c r="F8495" s="3" t="n">
        <v>0</v>
      </c>
      <c r="G8495" s="3" t="n">
        <v>-171798.21</v>
      </c>
    </row>
    <row r="8496">
      <c r="A8496" s="3" t="inlineStr">
        <is>
          <t>Quinate Consulting (Pty) Ltd</t>
        </is>
      </c>
      <c r="B8496" s="4" t="n">
        <v>44651</v>
      </c>
      <c r="C8496" s="3" t="inlineStr">
        <is>
          <t>Liabilities</t>
        </is>
      </c>
      <c r="D8496" s="3" t="inlineStr">
        <is>
          <t>5500/010</t>
        </is>
      </c>
      <c r="E8496" s="3" t="inlineStr">
        <is>
          <t>Loan - Wynand Haywood</t>
        </is>
      </c>
      <c r="F8496" s="3" t="n">
        <v>-983.1799999999999</v>
      </c>
      <c r="G8496" s="3" t="n">
        <v>1928.67</v>
      </c>
    </row>
    <row r="8497">
      <c r="A8497" s="3" t="inlineStr">
        <is>
          <t>Quinate Consulting (Pty) Ltd</t>
        </is>
      </c>
      <c r="B8497" s="4" t="n">
        <v>44651</v>
      </c>
      <c r="C8497" s="3" t="inlineStr">
        <is>
          <t>Liabilities</t>
        </is>
      </c>
      <c r="D8497" s="3" t="inlineStr">
        <is>
          <t>5500/040</t>
        </is>
      </c>
      <c r="E8497" s="3" t="inlineStr">
        <is>
          <t>Loan - Noble Shield Holdings Pty Ltd</t>
        </is>
      </c>
      <c r="F8497" s="3" t="n">
        <v>15000</v>
      </c>
      <c r="G8497" s="3" t="n">
        <v>0</v>
      </c>
    </row>
    <row r="8498">
      <c r="A8498" s="3" t="inlineStr">
        <is>
          <t>Opportunity Global Investment (PTY) LTD</t>
        </is>
      </c>
      <c r="B8498" s="4" t="n">
        <v>44651</v>
      </c>
      <c r="C8498" s="3" t="inlineStr">
        <is>
          <t>Liabilities</t>
        </is>
      </c>
      <c r="D8498" s="3" t="inlineStr">
        <is>
          <t>5500/100</t>
        </is>
      </c>
      <c r="E8498" s="3" t="inlineStr">
        <is>
          <t>Loan - Cape Projects Construction</t>
        </is>
      </c>
      <c r="F8498" s="3" t="n">
        <v>-150000</v>
      </c>
      <c r="G8498" s="3" t="n">
        <v>30000</v>
      </c>
    </row>
    <row r="8499">
      <c r="A8499" s="3" t="inlineStr">
        <is>
          <t>Noble Shield (Pty) Ltd ta Go Letting</t>
        </is>
      </c>
      <c r="B8499" s="4" t="n">
        <v>44651</v>
      </c>
      <c r="C8499" s="3" t="inlineStr">
        <is>
          <t>Liabilities</t>
        </is>
      </c>
      <c r="D8499" s="3" t="inlineStr">
        <is>
          <t>5500/100</t>
        </is>
      </c>
      <c r="E8499" s="3" t="inlineStr">
        <is>
          <t>Loan - Jupiter Trust</t>
        </is>
      </c>
      <c r="F8499" s="3" t="n">
        <v>0</v>
      </c>
      <c r="G8499" s="3" t="n">
        <v>-100228.75</v>
      </c>
    </row>
    <row r="8500">
      <c r="A8500" s="3" t="inlineStr">
        <is>
          <t>Trademark Holdings (Pty) Ltd</t>
        </is>
      </c>
      <c r="B8500" s="4" t="n">
        <v>44651</v>
      </c>
      <c r="C8500" s="3" t="inlineStr">
        <is>
          <t>Liabilities</t>
        </is>
      </c>
      <c r="D8500" s="3" t="inlineStr">
        <is>
          <t>5500/100</t>
        </is>
      </c>
      <c r="E8500" s="3" t="inlineStr">
        <is>
          <t>Loan - Opportunity Global Investments</t>
        </is>
      </c>
      <c r="F8500" s="3" t="n">
        <v>0</v>
      </c>
      <c r="G8500" s="3" t="n">
        <v>-10500</v>
      </c>
    </row>
    <row r="8501">
      <c r="A8501" s="3" t="inlineStr">
        <is>
          <t>Endulini (Pty) Ltd</t>
        </is>
      </c>
      <c r="B8501" s="4" t="n">
        <v>44651</v>
      </c>
      <c r="C8501" s="3" t="inlineStr">
        <is>
          <t>Liabilities</t>
        </is>
      </c>
      <c r="D8501" s="3" t="inlineStr">
        <is>
          <t>5500/100</t>
        </is>
      </c>
      <c r="E8501" s="3" t="inlineStr">
        <is>
          <t>Loan - Quinate Consulting</t>
        </is>
      </c>
      <c r="F8501" s="3" t="n">
        <v>-2210000</v>
      </c>
      <c r="G8501" s="3" t="n">
        <v>-10143761.7</v>
      </c>
    </row>
    <row r="8502">
      <c r="A8502" s="3" t="inlineStr">
        <is>
          <t>Opportunity Global Investment (PTY) LTD</t>
        </is>
      </c>
      <c r="B8502" s="4" t="n">
        <v>44651</v>
      </c>
      <c r="C8502" s="3" t="inlineStr">
        <is>
          <t>Liabilities</t>
        </is>
      </c>
      <c r="D8502" s="3" t="inlineStr">
        <is>
          <t>5500/110</t>
        </is>
      </c>
      <c r="E8502" s="3" t="inlineStr">
        <is>
          <t>Loan - Opportunity Trademark Holdings</t>
        </is>
      </c>
      <c r="F8502" s="3" t="n">
        <v>0</v>
      </c>
      <c r="G8502" s="3" t="n">
        <v>10500</v>
      </c>
    </row>
    <row r="8503">
      <c r="A8503" s="3" t="inlineStr">
        <is>
          <t>Opportunity Global Investment (PTY) LTD</t>
        </is>
      </c>
      <c r="B8503" s="4" t="n">
        <v>44651</v>
      </c>
      <c r="C8503" s="3" t="inlineStr">
        <is>
          <t>Liabilities</t>
        </is>
      </c>
      <c r="D8503" s="3" t="inlineStr">
        <is>
          <t>5500/112</t>
        </is>
      </c>
      <c r="E8503" s="3" t="inlineStr">
        <is>
          <t>Loan - GFY</t>
        </is>
      </c>
      <c r="F8503" s="3" t="n">
        <v>0</v>
      </c>
      <c r="G8503" s="3" t="n">
        <v>-289000</v>
      </c>
    </row>
    <row r="8504">
      <c r="A8504" s="3" t="inlineStr">
        <is>
          <t>Opportunity Management Holdings (PTY) LTD</t>
        </is>
      </c>
      <c r="B8504" s="4" t="n">
        <v>44651</v>
      </c>
      <c r="C8504" s="3" t="inlineStr">
        <is>
          <t>Liabilities</t>
        </is>
      </c>
      <c r="D8504" s="3" t="inlineStr">
        <is>
          <t>5500/150</t>
        </is>
      </c>
      <c r="E8504" s="3" t="inlineStr">
        <is>
          <t>Loan - Opportunity Investments</t>
        </is>
      </c>
      <c r="F8504" s="3" t="n">
        <v>-450</v>
      </c>
      <c r="G8504" s="3" t="n">
        <v>54550</v>
      </c>
    </row>
    <row r="8505">
      <c r="A8505" s="3" t="inlineStr">
        <is>
          <t>Quinate Consulting (Pty) Ltd</t>
        </is>
      </c>
      <c r="B8505" s="4" t="n">
        <v>44651</v>
      </c>
      <c r="C8505" s="3" t="inlineStr">
        <is>
          <t>Liabilities</t>
        </is>
      </c>
      <c r="D8505" s="3" t="inlineStr">
        <is>
          <t>5500/160</t>
        </is>
      </c>
      <c r="E8505" s="3" t="inlineStr">
        <is>
          <t>Loan - GFY Investment and Consulting</t>
        </is>
      </c>
      <c r="F8505" s="3" t="n">
        <v>940.0700000000001</v>
      </c>
      <c r="G8505" s="3" t="n">
        <v>-1750249.93</v>
      </c>
    </row>
    <row r="8506">
      <c r="A8506" s="3" t="inlineStr">
        <is>
          <t>Opportunity Management Holdings (PTY) LTD</t>
        </is>
      </c>
      <c r="B8506" s="4" t="n">
        <v>44651</v>
      </c>
      <c r="C8506" s="3" t="inlineStr">
        <is>
          <t>Liabilities</t>
        </is>
      </c>
      <c r="D8506" s="3" t="inlineStr">
        <is>
          <t>5500/200</t>
        </is>
      </c>
      <c r="E8506" s="3" t="inlineStr">
        <is>
          <t>Loan - Cape Projects</t>
        </is>
      </c>
      <c r="F8506" s="3" t="n">
        <v>0</v>
      </c>
      <c r="G8506" s="3" t="n">
        <v>25233.05</v>
      </c>
    </row>
    <row r="8507">
      <c r="A8507" s="3" t="inlineStr">
        <is>
          <t>Endulini (Pty) Ltd</t>
        </is>
      </c>
      <c r="B8507" s="4" t="n">
        <v>44651</v>
      </c>
      <c r="C8507" s="3" t="inlineStr">
        <is>
          <t>Liabilities</t>
        </is>
      </c>
      <c r="D8507" s="3" t="inlineStr">
        <is>
          <t>5500/250</t>
        </is>
      </c>
      <c r="E8507" s="3" t="inlineStr">
        <is>
          <t>Loan - Heron Projects</t>
        </is>
      </c>
      <c r="F8507" s="3" t="n">
        <v>0</v>
      </c>
      <c r="G8507" s="3" t="n">
        <v>4240.63</v>
      </c>
    </row>
    <row r="8508">
      <c r="A8508" s="3" t="inlineStr">
        <is>
          <t>Trademark Holdings (Pty) Ltd</t>
        </is>
      </c>
      <c r="B8508" s="4" t="n">
        <v>44651</v>
      </c>
      <c r="C8508" s="3" t="inlineStr">
        <is>
          <t>Liabilities</t>
        </is>
      </c>
      <c r="D8508" s="3" t="inlineStr">
        <is>
          <t>5500/250</t>
        </is>
      </c>
      <c r="E8508" s="3" t="inlineStr">
        <is>
          <t>Loan - Noble Shield</t>
        </is>
      </c>
      <c r="F8508" s="3" t="n">
        <v>0</v>
      </c>
      <c r="G8508" s="3" t="n">
        <v>78165.59</v>
      </c>
    </row>
    <row r="8509">
      <c r="A8509" s="3" t="inlineStr">
        <is>
          <t>Quinate Consulting (Pty) Ltd</t>
        </is>
      </c>
      <c r="B8509" s="4" t="n">
        <v>44651</v>
      </c>
      <c r="C8509" s="3" t="inlineStr">
        <is>
          <t>Liabilities</t>
        </is>
      </c>
      <c r="D8509" s="3" t="inlineStr">
        <is>
          <t>5500/300</t>
        </is>
      </c>
      <c r="E8509" s="3" t="inlineStr">
        <is>
          <t>Loan - Gengis</t>
        </is>
      </c>
      <c r="F8509" s="3" t="n">
        <v>-131528.77</v>
      </c>
      <c r="G8509" s="3" t="n">
        <v>-266345.21</v>
      </c>
    </row>
    <row r="8510">
      <c r="A8510" s="3" t="inlineStr">
        <is>
          <t>Opportunity Management Holdings (PTY) LTD</t>
        </is>
      </c>
      <c r="B8510" s="4" t="n">
        <v>44651</v>
      </c>
      <c r="C8510" s="3" t="inlineStr">
        <is>
          <t>Liabilities</t>
        </is>
      </c>
      <c r="D8510" s="3" t="inlineStr">
        <is>
          <t>5500/300</t>
        </is>
      </c>
      <c r="E8510" s="3" t="inlineStr">
        <is>
          <t>Loan - Opportunity Prop Management</t>
        </is>
      </c>
      <c r="F8510" s="3" t="n">
        <v>0</v>
      </c>
      <c r="G8510" s="3" t="n">
        <v>-1220204.15</v>
      </c>
    </row>
    <row r="8511">
      <c r="A8511" s="3" t="inlineStr">
        <is>
          <t>Noble Shield (Pty) Ltd ta Go Letting</t>
        </is>
      </c>
      <c r="B8511" s="4" t="n">
        <v>44651</v>
      </c>
      <c r="C8511" s="3" t="inlineStr">
        <is>
          <t>Liabilities</t>
        </is>
      </c>
      <c r="D8511" s="3" t="inlineStr">
        <is>
          <t>5500/300</t>
        </is>
      </c>
      <c r="E8511" s="3" t="inlineStr">
        <is>
          <t>Loan - Trademark Holdings</t>
        </is>
      </c>
      <c r="F8511" s="3" t="n">
        <v>0</v>
      </c>
      <c r="G8511" s="3" t="n">
        <v>-78165.59</v>
      </c>
    </row>
    <row r="8512">
      <c r="A8512" s="3" t="inlineStr">
        <is>
          <t>Opportunity Global Investment (PTY) LTD</t>
        </is>
      </c>
      <c r="B8512" s="4" t="n">
        <v>44651</v>
      </c>
      <c r="C8512" s="3" t="inlineStr">
        <is>
          <t>Liabilities</t>
        </is>
      </c>
      <c r="D8512" s="3" t="inlineStr">
        <is>
          <t>5500/350</t>
        </is>
      </c>
      <c r="E8512" s="3" t="inlineStr">
        <is>
          <t>Loan - Opportunity Management Holdings</t>
        </is>
      </c>
      <c r="F8512" s="3" t="n">
        <v>450</v>
      </c>
      <c r="G8512" s="3" t="n">
        <v>-54550</v>
      </c>
    </row>
    <row r="8513">
      <c r="A8513" s="3" t="inlineStr">
        <is>
          <t>Noble Shield (Pty) Ltd ta Go Letting</t>
        </is>
      </c>
      <c r="B8513" s="4" t="n">
        <v>44651</v>
      </c>
      <c r="C8513" s="3" t="inlineStr">
        <is>
          <t>Liabilities</t>
        </is>
      </c>
      <c r="D8513" s="3" t="inlineStr">
        <is>
          <t>5500/350</t>
        </is>
      </c>
      <c r="E8513" s="3" t="inlineStr">
        <is>
          <t>Loan - Quinate Consulting</t>
        </is>
      </c>
      <c r="F8513" s="3" t="n">
        <v>-15000</v>
      </c>
      <c r="G8513" s="3" t="n">
        <v>0</v>
      </c>
    </row>
    <row r="8514">
      <c r="A8514" s="3" t="inlineStr">
        <is>
          <t>Trademark Holdings (Pty) Ltd</t>
        </is>
      </c>
      <c r="B8514" s="4" t="n">
        <v>44651</v>
      </c>
      <c r="C8514" s="3" t="inlineStr">
        <is>
          <t>Liabilities</t>
        </is>
      </c>
      <c r="D8514" s="3" t="inlineStr">
        <is>
          <t>5500/350</t>
        </is>
      </c>
      <c r="E8514" s="3" t="inlineStr">
        <is>
          <t>Loan - Quinate Consulting</t>
        </is>
      </c>
      <c r="F8514" s="3" t="n">
        <v>0</v>
      </c>
      <c r="G8514" s="3" t="n">
        <v>18635</v>
      </c>
    </row>
    <row r="8515">
      <c r="A8515" s="3" t="inlineStr">
        <is>
          <t>Trademark Holdings (Pty) Ltd</t>
        </is>
      </c>
      <c r="B8515" s="4" t="n">
        <v>44651</v>
      </c>
      <c r="C8515" s="3" t="inlineStr">
        <is>
          <t>Liabilities</t>
        </is>
      </c>
      <c r="D8515" s="3" t="inlineStr">
        <is>
          <t>5500/375</t>
        </is>
      </c>
      <c r="E8515" s="3" t="inlineStr">
        <is>
          <t>Loan - Opportunity Management Holdings Pty Ltd</t>
        </is>
      </c>
      <c r="F8515" s="3" t="n">
        <v>25445</v>
      </c>
      <c r="G8515" s="3" t="n">
        <v>-25445</v>
      </c>
    </row>
    <row r="8516">
      <c r="A8516" s="3" t="inlineStr">
        <is>
          <t>Noble Shield (Pty) Ltd ta Go Letting</t>
        </is>
      </c>
      <c r="B8516" s="4" t="n">
        <v>44651</v>
      </c>
      <c r="C8516" s="3" t="inlineStr">
        <is>
          <t>Liabilities</t>
        </is>
      </c>
      <c r="D8516" s="3" t="inlineStr">
        <is>
          <t>5500/400</t>
        </is>
      </c>
      <c r="E8516" s="3" t="inlineStr">
        <is>
          <t>Loan - Opportunity Investment</t>
        </is>
      </c>
      <c r="F8516" s="3" t="n">
        <v>-7500</v>
      </c>
      <c r="G8516" s="3" t="n">
        <v>0</v>
      </c>
    </row>
    <row r="8517">
      <c r="A8517" s="3" t="inlineStr">
        <is>
          <t>Trademark Holdings (Pty) Ltd</t>
        </is>
      </c>
      <c r="B8517" s="4" t="n">
        <v>44651</v>
      </c>
      <c r="C8517" s="3" t="inlineStr">
        <is>
          <t>Liabilities</t>
        </is>
      </c>
      <c r="D8517" s="3" t="inlineStr">
        <is>
          <t>5500/450</t>
        </is>
      </c>
      <c r="E8517" s="3" t="inlineStr">
        <is>
          <t>Loan - Cape Projects Construction</t>
        </is>
      </c>
      <c r="F8517" s="3" t="n">
        <v>-600</v>
      </c>
      <c r="G8517" s="3" t="n">
        <v>28800</v>
      </c>
    </row>
    <row r="8518">
      <c r="A8518" s="3" t="inlineStr">
        <is>
          <t>Trademark Holdings (Pty) Ltd</t>
        </is>
      </c>
      <c r="B8518" s="4" t="n">
        <v>44651</v>
      </c>
      <c r="C8518" s="3" t="inlineStr">
        <is>
          <t>Liabilities</t>
        </is>
      </c>
      <c r="D8518" s="3" t="inlineStr">
        <is>
          <t>5500/500</t>
        </is>
      </c>
      <c r="E8518" s="3" t="inlineStr">
        <is>
          <t>Go Letting Brand Name</t>
        </is>
      </c>
      <c r="F8518" s="3" t="n">
        <v>0</v>
      </c>
      <c r="G8518" s="3" t="n">
        <v>93420</v>
      </c>
    </row>
    <row r="8519">
      <c r="A8519" s="3" t="inlineStr">
        <is>
          <t>Noble Shield (Pty) Ltd ta Go Letting</t>
        </is>
      </c>
      <c r="B8519" s="4" t="n">
        <v>44651</v>
      </c>
      <c r="C8519" s="3" t="inlineStr">
        <is>
          <t>Liabilities</t>
        </is>
      </c>
      <c r="D8519" s="3" t="inlineStr">
        <is>
          <t>5500/500</t>
        </is>
      </c>
      <c r="E8519" s="3" t="inlineStr">
        <is>
          <t>Loan - Cape Projects Construction</t>
        </is>
      </c>
      <c r="F8519" s="3" t="n">
        <v>-600</v>
      </c>
      <c r="G8519" s="3" t="n">
        <v>-1200</v>
      </c>
    </row>
    <row r="8520">
      <c r="A8520" s="3" t="inlineStr">
        <is>
          <t>Quinate Consulting (Pty) Ltd</t>
        </is>
      </c>
      <c r="B8520" s="4" t="n">
        <v>44651</v>
      </c>
      <c r="C8520" s="3" t="inlineStr">
        <is>
          <t>Liabilities</t>
        </is>
      </c>
      <c r="D8520" s="3" t="inlineStr">
        <is>
          <t>5500/500</t>
        </is>
      </c>
      <c r="E8520" s="3" t="inlineStr">
        <is>
          <t>Loan - Opportunity Development Struct.</t>
        </is>
      </c>
      <c r="F8520" s="3" t="n">
        <v>-2380000</v>
      </c>
      <c r="G8520" s="3" t="n">
        <v>-2380000</v>
      </c>
    </row>
    <row r="8521">
      <c r="A8521" s="3" t="inlineStr">
        <is>
          <t>Opportunity Management Holdings (PTY) LTD</t>
        </is>
      </c>
      <c r="B8521" s="4" t="n">
        <v>44651</v>
      </c>
      <c r="C8521" s="3" t="inlineStr">
        <is>
          <t>Liabilities</t>
        </is>
      </c>
      <c r="D8521" s="3" t="inlineStr">
        <is>
          <t>5500/500</t>
        </is>
      </c>
      <c r="E8521" s="3" t="inlineStr">
        <is>
          <t>Loan - Opportunity Tradermark Holdings</t>
        </is>
      </c>
      <c r="F8521" s="3" t="n">
        <v>-25445</v>
      </c>
      <c r="G8521" s="3" t="n">
        <v>25445</v>
      </c>
    </row>
    <row r="8522">
      <c r="A8522" s="3" t="inlineStr">
        <is>
          <t>Quinate Consulting (Pty) Ltd</t>
        </is>
      </c>
      <c r="B8522" s="4" t="n">
        <v>44651</v>
      </c>
      <c r="C8522" s="3" t="inlineStr">
        <is>
          <t>Liabilities</t>
        </is>
      </c>
      <c r="D8522" s="3" t="inlineStr">
        <is>
          <t>5500/520</t>
        </is>
      </c>
      <c r="E8522" s="3" t="inlineStr">
        <is>
          <t>Loan - Opportunity Management Holdings</t>
        </is>
      </c>
      <c r="F8522" s="3" t="n">
        <v>0</v>
      </c>
      <c r="G8522" s="3" t="n">
        <v>-3900</v>
      </c>
    </row>
    <row r="8523">
      <c r="A8523" s="3" t="inlineStr">
        <is>
          <t>Opportunity Global Investment (PTY) LTD</t>
        </is>
      </c>
      <c r="B8523" s="4" t="n">
        <v>44651</v>
      </c>
      <c r="C8523" s="3" t="inlineStr">
        <is>
          <t>Liabilities</t>
        </is>
      </c>
      <c r="D8523" s="3" t="inlineStr">
        <is>
          <t>5500/550</t>
        </is>
      </c>
      <c r="E8523" s="3" t="inlineStr">
        <is>
          <t>Loan - Noble Shield</t>
        </is>
      </c>
      <c r="F8523" s="3" t="n">
        <v>7500</v>
      </c>
      <c r="G8523" s="3" t="n">
        <v>0</v>
      </c>
    </row>
    <row r="8524">
      <c r="A8524" s="3" t="inlineStr">
        <is>
          <t>Opportunity Global Investment (PTY) LTD</t>
        </is>
      </c>
      <c r="B8524" s="4" t="n">
        <v>44651</v>
      </c>
      <c r="C8524" s="3" t="inlineStr">
        <is>
          <t>Liabilities</t>
        </is>
      </c>
      <c r="D8524" s="3" t="inlineStr">
        <is>
          <t>5500/650</t>
        </is>
      </c>
      <c r="E8524" s="3" t="inlineStr">
        <is>
          <t>Loan - Opportunit Global - Sales</t>
        </is>
      </c>
      <c r="F8524" s="3" t="n">
        <v>88454.55</v>
      </c>
      <c r="G8524" s="3" t="n">
        <v>-392811.06</v>
      </c>
    </row>
    <row r="8525">
      <c r="A8525" s="3" t="inlineStr">
        <is>
          <t>Opportunity Global Sales (PTY) LTD</t>
        </is>
      </c>
      <c r="B8525" s="4" t="n">
        <v>44651</v>
      </c>
      <c r="C8525" s="3" t="inlineStr">
        <is>
          <t>Liabilities</t>
        </is>
      </c>
      <c r="D8525" s="3" t="inlineStr">
        <is>
          <t>5500/650</t>
        </is>
      </c>
      <c r="E8525" s="3" t="inlineStr">
        <is>
          <t>Loan - Opportunity Investments</t>
        </is>
      </c>
      <c r="F8525" s="3" t="n">
        <v>-60000</v>
      </c>
      <c r="G8525" s="3" t="n">
        <v>421265.61</v>
      </c>
    </row>
    <row r="8526">
      <c r="A8526" s="3" t="inlineStr">
        <is>
          <t>Opportunity Management Holdings (PTY) LTD</t>
        </is>
      </c>
      <c r="B8526" s="4" t="n">
        <v>44651</v>
      </c>
      <c r="C8526" s="3" t="inlineStr">
        <is>
          <t>Liabilities</t>
        </is>
      </c>
      <c r="D8526" s="3" t="inlineStr">
        <is>
          <t>5500/700</t>
        </is>
      </c>
      <c r="E8526" s="3" t="inlineStr">
        <is>
          <t>Loan - Go Letting</t>
        </is>
      </c>
      <c r="F8526" s="3" t="n">
        <v>0</v>
      </c>
      <c r="G8526" s="3" t="n">
        <v>-120</v>
      </c>
    </row>
    <row r="8527">
      <c r="A8527" s="3" t="inlineStr">
        <is>
          <t>Quinate Consulting (Pty) Ltd</t>
        </is>
      </c>
      <c r="B8527" s="4" t="n">
        <v>44651</v>
      </c>
      <c r="C8527" s="3" t="inlineStr">
        <is>
          <t>Liabilities</t>
        </is>
      </c>
      <c r="D8527" s="3" t="inlineStr">
        <is>
          <t>5500/700</t>
        </is>
      </c>
      <c r="E8527" s="3" t="inlineStr">
        <is>
          <t>Loan - Trademark Holdings</t>
        </is>
      </c>
      <c r="F8527" s="3" t="n">
        <v>0</v>
      </c>
      <c r="G8527" s="3" t="n">
        <v>-18635</v>
      </c>
    </row>
    <row r="8528">
      <c r="A8528" s="3" t="inlineStr">
        <is>
          <t>Opportunity Global Investment (PTY) LTD</t>
        </is>
      </c>
      <c r="B8528" s="4" t="n">
        <v>44651</v>
      </c>
      <c r="C8528" s="3" t="inlineStr">
        <is>
          <t>Liabilities</t>
        </is>
      </c>
      <c r="D8528" s="3" t="inlineStr">
        <is>
          <t>5500/850</t>
        </is>
      </c>
      <c r="E8528" s="3" t="inlineStr">
        <is>
          <t>Loan - Nick Morgan</t>
        </is>
      </c>
      <c r="F8528" s="3" t="n">
        <v>0</v>
      </c>
      <c r="G8528" s="3" t="n">
        <v>4100</v>
      </c>
    </row>
    <row r="8529">
      <c r="A8529" s="3" t="inlineStr">
        <is>
          <t>Opportunity Global Investment (PTY) LTD</t>
        </is>
      </c>
      <c r="B8529" s="4" t="n">
        <v>44651</v>
      </c>
      <c r="C8529" s="3" t="inlineStr">
        <is>
          <t>Liabilities</t>
        </is>
      </c>
      <c r="D8529" s="3" t="inlineStr">
        <is>
          <t>5500/950</t>
        </is>
      </c>
      <c r="E8529" s="3" t="inlineStr">
        <is>
          <t>Loan - Gengis</t>
        </is>
      </c>
      <c r="F8529" s="3" t="n">
        <v>0</v>
      </c>
      <c r="G8529" s="3" t="n">
        <v>-120000</v>
      </c>
    </row>
    <row r="8530">
      <c r="A8530" s="3" t="inlineStr">
        <is>
          <t>Opportunity Global Sales (PTY) LTD</t>
        </is>
      </c>
      <c r="B8530" s="4" t="n">
        <v>44651</v>
      </c>
      <c r="C8530" s="3" t="inlineStr">
        <is>
          <t>Liabilities</t>
        </is>
      </c>
      <c r="D8530" s="3" t="inlineStr">
        <is>
          <t>5500/992</t>
        </is>
      </c>
      <c r="E8530" s="3" t="inlineStr">
        <is>
          <t>Loan - Anthony Commission</t>
        </is>
      </c>
      <c r="F8530" s="3" t="n">
        <v>0</v>
      </c>
      <c r="G8530" s="3" t="n">
        <v>15000</v>
      </c>
    </row>
    <row r="8531">
      <c r="A8531" s="3" t="inlineStr">
        <is>
          <t>Quinate Consulting (Pty) Ltd</t>
        </is>
      </c>
      <c r="B8531" s="4" t="n">
        <v>44651</v>
      </c>
      <c r="C8531" s="3" t="inlineStr">
        <is>
          <t>Liabilities</t>
        </is>
      </c>
      <c r="D8531" s="3" t="inlineStr">
        <is>
          <t>5501/001</t>
        </is>
      </c>
      <c r="E8531" s="3" t="inlineStr">
        <is>
          <t>Loan - Endulini CIP Costs</t>
        </is>
      </c>
      <c r="F8531" s="3" t="n">
        <v>2210000</v>
      </c>
      <c r="G8531" s="3" t="n">
        <v>10143761.7</v>
      </c>
    </row>
    <row r="8532">
      <c r="A8532" s="3" t="inlineStr">
        <is>
          <t>Opportunity Management Holdings (PTY) LTD</t>
        </is>
      </c>
      <c r="B8532" s="4" t="n">
        <v>44651</v>
      </c>
      <c r="C8532" s="3" t="inlineStr">
        <is>
          <t>Liabilities</t>
        </is>
      </c>
      <c r="D8532" s="3" t="inlineStr">
        <is>
          <t>5510/100</t>
        </is>
      </c>
      <c r="E8532" s="3" t="inlineStr">
        <is>
          <t>Staff loan - Debbie Landsberg</t>
        </is>
      </c>
      <c r="F8532" s="3" t="n">
        <v>0</v>
      </c>
      <c r="G8532" s="3" t="n">
        <v>14400</v>
      </c>
    </row>
    <row r="8533">
      <c r="A8533" s="3" t="inlineStr">
        <is>
          <t>Noble Shield (Pty) Ltd ta Go Letting</t>
        </is>
      </c>
      <c r="B8533" s="4" t="n">
        <v>44651</v>
      </c>
      <c r="C8533" s="3" t="inlineStr">
        <is>
          <t>Assets</t>
        </is>
      </c>
      <c r="D8533" s="3" t="inlineStr">
        <is>
          <t>6250/010</t>
        </is>
      </c>
      <c r="E8533" s="3" t="inlineStr">
        <is>
          <t>Computer Equipment - @ Cost</t>
        </is>
      </c>
      <c r="F8533" s="3" t="n">
        <v>0</v>
      </c>
      <c r="G8533" s="3" t="n">
        <v>20397</v>
      </c>
    </row>
    <row r="8534">
      <c r="A8534" s="3" t="inlineStr">
        <is>
          <t>Opportunity Management Holdings (PTY) LTD</t>
        </is>
      </c>
      <c r="B8534" s="4" t="n">
        <v>44651</v>
      </c>
      <c r="C8534" s="3" t="inlineStr">
        <is>
          <t>Assets</t>
        </is>
      </c>
      <c r="D8534" s="3" t="inlineStr">
        <is>
          <t>6250/010</t>
        </is>
      </c>
      <c r="E8534" s="3" t="inlineStr">
        <is>
          <t>Computer Equipment - @ Cost</t>
        </is>
      </c>
      <c r="F8534" s="3" t="n">
        <v>0</v>
      </c>
      <c r="G8534" s="3" t="n">
        <v>14911.4</v>
      </c>
    </row>
    <row r="8535">
      <c r="A8535" s="3" t="inlineStr">
        <is>
          <t>Quinate Consulting (Pty) Ltd</t>
        </is>
      </c>
      <c r="B8535" s="4" t="n">
        <v>44651</v>
      </c>
      <c r="C8535" s="3" t="inlineStr">
        <is>
          <t>Assets</t>
        </is>
      </c>
      <c r="D8535" s="3" t="inlineStr">
        <is>
          <t>6250/010</t>
        </is>
      </c>
      <c r="E8535" s="3" t="inlineStr">
        <is>
          <t>Computer Equipment - @ Cost</t>
        </is>
      </c>
      <c r="F8535" s="3" t="n">
        <v>0</v>
      </c>
      <c r="G8535" s="3" t="n">
        <v>137059.7</v>
      </c>
    </row>
    <row r="8536">
      <c r="A8536" s="3" t="inlineStr">
        <is>
          <t>Noble Shield (Pty) Ltd ta Go Letting</t>
        </is>
      </c>
      <c r="B8536" s="4" t="n">
        <v>44651</v>
      </c>
      <c r="C8536" s="3" t="inlineStr">
        <is>
          <t>Assets</t>
        </is>
      </c>
      <c r="D8536" s="3" t="inlineStr">
        <is>
          <t>6250/020</t>
        </is>
      </c>
      <c r="E8536" s="3" t="inlineStr">
        <is>
          <t>Computer Equipment - Accum Depre</t>
        </is>
      </c>
      <c r="F8536" s="3" t="n">
        <v>0</v>
      </c>
      <c r="G8536" s="3" t="n">
        <v>-9498</v>
      </c>
    </row>
    <row r="8537">
      <c r="A8537" s="3" t="inlineStr">
        <is>
          <t>Quinate Consulting (Pty) Ltd</t>
        </is>
      </c>
      <c r="B8537" s="4" t="n">
        <v>44651</v>
      </c>
      <c r="C8537" s="3" t="inlineStr">
        <is>
          <t>Assets</t>
        </is>
      </c>
      <c r="D8537" s="3" t="inlineStr">
        <is>
          <t>6250/020</t>
        </is>
      </c>
      <c r="E8537" s="3" t="inlineStr">
        <is>
          <t>Computer Equipment - Accum Depre</t>
        </is>
      </c>
      <c r="F8537" s="3" t="n">
        <v>-3141.39</v>
      </c>
      <c r="G8537" s="3" t="n">
        <v>-65438.08</v>
      </c>
    </row>
    <row r="8538">
      <c r="A8538" s="3" t="inlineStr">
        <is>
          <t>Opportunity Management Holdings (PTY) LTD</t>
        </is>
      </c>
      <c r="B8538" s="4" t="n">
        <v>44651</v>
      </c>
      <c r="C8538" s="3" t="inlineStr">
        <is>
          <t>Assets</t>
        </is>
      </c>
      <c r="D8538" s="3" t="inlineStr">
        <is>
          <t>6250/030</t>
        </is>
      </c>
      <c r="E8538" s="3" t="inlineStr">
        <is>
          <t>Acc Depreciation - Computer Equipment</t>
        </is>
      </c>
      <c r="F8538" s="3" t="n">
        <v>0</v>
      </c>
      <c r="G8538" s="3" t="n">
        <v>-9441.25</v>
      </c>
    </row>
    <row r="8539">
      <c r="A8539" s="3" t="inlineStr">
        <is>
          <t>Quinate Consulting (Pty) Ltd</t>
        </is>
      </c>
      <c r="B8539" s="4" t="n">
        <v>44651</v>
      </c>
      <c r="C8539" s="3" t="inlineStr">
        <is>
          <t>Assets</t>
        </is>
      </c>
      <c r="D8539" s="3" t="inlineStr">
        <is>
          <t>6270/010</t>
        </is>
      </c>
      <c r="E8539" s="3" t="inlineStr">
        <is>
          <t>Site Containers - @ Cost</t>
        </is>
      </c>
      <c r="F8539" s="3" t="n">
        <v>0</v>
      </c>
      <c r="G8539" s="3" t="n">
        <v>19130.44</v>
      </c>
    </row>
    <row r="8540">
      <c r="A8540" s="3" t="inlineStr">
        <is>
          <t>Quinate Consulting (Pty) Ltd</t>
        </is>
      </c>
      <c r="B8540" s="4" t="n">
        <v>44651</v>
      </c>
      <c r="C8540" s="3" t="inlineStr">
        <is>
          <t>Assets</t>
        </is>
      </c>
      <c r="D8540" s="3" t="inlineStr">
        <is>
          <t>6270/020</t>
        </is>
      </c>
      <c r="E8540" s="3" t="inlineStr">
        <is>
          <t>Site Containers - Accum Depre</t>
        </is>
      </c>
      <c r="F8540" s="3" t="n">
        <v>-318.84</v>
      </c>
      <c r="G8540" s="3" t="n">
        <v>-4144.92</v>
      </c>
    </row>
    <row r="8541">
      <c r="A8541" s="3" t="inlineStr">
        <is>
          <t>Noble Shield (Pty) Ltd ta Go Letting</t>
        </is>
      </c>
      <c r="B8541" s="4" t="n">
        <v>44651</v>
      </c>
      <c r="C8541" s="3" t="inlineStr">
        <is>
          <t>Assets</t>
        </is>
      </c>
      <c r="D8541" s="3" t="inlineStr">
        <is>
          <t>6350/010</t>
        </is>
      </c>
      <c r="E8541" s="3" t="inlineStr">
        <is>
          <t>Furniture _AND_ Fittings - @ Cost</t>
        </is>
      </c>
      <c r="F8541" s="3" t="n">
        <v>0</v>
      </c>
      <c r="G8541" s="3" t="n">
        <v>2242</v>
      </c>
    </row>
    <row r="8542">
      <c r="A8542" s="3" t="inlineStr">
        <is>
          <t>Noble Shield (Pty) Ltd ta Go Letting</t>
        </is>
      </c>
      <c r="B8542" s="4" t="n">
        <v>44651</v>
      </c>
      <c r="C8542" s="3" t="inlineStr">
        <is>
          <t>Assets</t>
        </is>
      </c>
      <c r="D8542" s="3" t="inlineStr">
        <is>
          <t>6350/020</t>
        </is>
      </c>
      <c r="E8542" s="3" t="inlineStr">
        <is>
          <t>Furniture _AND_ Fittings - Accum Depre</t>
        </is>
      </c>
      <c r="F8542" s="3" t="n">
        <v>0</v>
      </c>
      <c r="G8542" s="3" t="n">
        <v>-2239</v>
      </c>
    </row>
    <row r="8543">
      <c r="A8543" s="3" t="inlineStr">
        <is>
          <t>Opportunity Management Holdings (PTY) LTD</t>
        </is>
      </c>
      <c r="B8543" s="4" t="n">
        <v>44651</v>
      </c>
      <c r="C8543" s="3" t="inlineStr">
        <is>
          <t>Liabilities</t>
        </is>
      </c>
      <c r="D8543" s="3" t="inlineStr">
        <is>
          <t>6500/000</t>
        </is>
      </c>
      <c r="E8543" s="3" t="inlineStr">
        <is>
          <t>Deposits - Held</t>
        </is>
      </c>
      <c r="F8543" s="3" t="n">
        <v>0</v>
      </c>
      <c r="G8543" s="3" t="n">
        <v>-12028.1</v>
      </c>
    </row>
    <row r="8544">
      <c r="A8544" s="3" t="inlineStr">
        <is>
          <t>Opportunity Management Holdings (PTY) LTD</t>
        </is>
      </c>
      <c r="B8544" s="4" t="n">
        <v>44651</v>
      </c>
      <c r="C8544" s="3" t="inlineStr">
        <is>
          <t>Liabilities</t>
        </is>
      </c>
      <c r="D8544" s="3" t="inlineStr">
        <is>
          <t>6510/000</t>
        </is>
      </c>
      <c r="E8544" s="3" t="inlineStr">
        <is>
          <t>Deposits Paid - Anicol Properties</t>
        </is>
      </c>
      <c r="F8544" s="3" t="n">
        <v>0</v>
      </c>
      <c r="G8544" s="3" t="n">
        <v>13755</v>
      </c>
    </row>
    <row r="8545">
      <c r="A8545" s="3" t="inlineStr">
        <is>
          <t>Opportunity Management Holdings (PTY) LTD</t>
        </is>
      </c>
      <c r="B8545" s="4" t="n">
        <v>44651</v>
      </c>
      <c r="C8545" s="3" t="inlineStr">
        <is>
          <t>Liabilities</t>
        </is>
      </c>
      <c r="D8545" s="3" t="inlineStr">
        <is>
          <t>6515/000</t>
        </is>
      </c>
      <c r="E8545" s="3" t="inlineStr">
        <is>
          <t>Deposits Paid</t>
        </is>
      </c>
      <c r="F8545" s="3" t="n">
        <v>0</v>
      </c>
      <c r="G8545" s="3" t="n">
        <v>3852.5</v>
      </c>
    </row>
    <row r="8546">
      <c r="A8546" s="3" t="inlineStr">
        <is>
          <t>Quinate Consulting (Pty) Ltd</t>
        </is>
      </c>
      <c r="B8546" s="4" t="n">
        <v>44651</v>
      </c>
      <c r="C8546" s="3" t="inlineStr">
        <is>
          <t>Assets</t>
        </is>
      </c>
      <c r="D8546" s="3" t="inlineStr">
        <is>
          <t>6600/010</t>
        </is>
      </c>
      <c r="E8546" s="3" t="inlineStr">
        <is>
          <t>Other Fixed Assets - @ Cost</t>
        </is>
      </c>
      <c r="F8546" s="3" t="n">
        <v>0</v>
      </c>
      <c r="G8546" s="3" t="n">
        <v>14442.5</v>
      </c>
    </row>
    <row r="8547">
      <c r="A8547" s="3" t="inlineStr">
        <is>
          <t>Quinate Consulting (Pty) Ltd</t>
        </is>
      </c>
      <c r="B8547" s="4" t="n">
        <v>44651</v>
      </c>
      <c r="C8547" s="3" t="inlineStr">
        <is>
          <t>Assets</t>
        </is>
      </c>
      <c r="D8547" s="3" t="inlineStr">
        <is>
          <t>6600/020</t>
        </is>
      </c>
      <c r="E8547" s="3" t="inlineStr">
        <is>
          <t>Other Fixed Assets - Accum Depre</t>
        </is>
      </c>
      <c r="F8547" s="3" t="n">
        <v>0</v>
      </c>
      <c r="G8547" s="3" t="n">
        <v>-14441.5</v>
      </c>
    </row>
    <row r="8548">
      <c r="A8548" s="3" t="inlineStr">
        <is>
          <t>Noble Shield (Pty) Ltd ta Go Letting</t>
        </is>
      </c>
      <c r="B8548" s="4" t="n">
        <v>44651</v>
      </c>
      <c r="C8548" s="3" t="inlineStr">
        <is>
          <t>Assets</t>
        </is>
      </c>
      <c r="D8548" s="3" t="inlineStr">
        <is>
          <t>7000/100</t>
        </is>
      </c>
      <c r="E8548" s="3" t="inlineStr">
        <is>
          <t>Goodwill - Purchase of Go Letting</t>
        </is>
      </c>
      <c r="F8548" s="3" t="n">
        <v>0</v>
      </c>
      <c r="G8548" s="3" t="n">
        <v>106580</v>
      </c>
    </row>
    <row r="8549">
      <c r="A8549" s="3" t="inlineStr">
        <is>
          <t>Opportunity Management Holdings (PTY) LTD</t>
        </is>
      </c>
      <c r="B8549" s="4" t="n">
        <v>44651</v>
      </c>
      <c r="C8549" s="3" t="inlineStr">
        <is>
          <t>Assets</t>
        </is>
      </c>
      <c r="D8549" s="3" t="inlineStr">
        <is>
          <t>7200/000</t>
        </is>
      </c>
      <c r="E8549" s="3" t="inlineStr">
        <is>
          <t>Shares in Subsidiary Companies</t>
        </is>
      </c>
      <c r="F8549" s="3" t="n">
        <v>0</v>
      </c>
      <c r="G8549" s="3" t="n">
        <v>120</v>
      </c>
    </row>
    <row r="8550">
      <c r="A8550" s="3" t="inlineStr">
        <is>
          <t>Endulini (Pty) Ltd</t>
        </is>
      </c>
      <c r="B8550" s="4" t="n">
        <v>44651</v>
      </c>
      <c r="C8550" s="3" t="inlineStr">
        <is>
          <t>Assets</t>
        </is>
      </c>
      <c r="D8550" s="3" t="inlineStr">
        <is>
          <t>7610/100</t>
        </is>
      </c>
      <c r="E8550" s="3" t="inlineStr">
        <is>
          <t>Endulini Land</t>
        </is>
      </c>
      <c r="F8550" s="3" t="n">
        <v>0</v>
      </c>
      <c r="G8550" s="3" t="n">
        <v>10572851.37</v>
      </c>
    </row>
    <row r="8551">
      <c r="A8551" s="3" t="inlineStr">
        <is>
          <t>Endulini (Pty) Ltd</t>
        </is>
      </c>
      <c r="B8551" s="4" t="n">
        <v>44651</v>
      </c>
      <c r="C8551" s="3" t="inlineStr">
        <is>
          <t>Assets</t>
        </is>
      </c>
      <c r="D8551" s="3" t="inlineStr">
        <is>
          <t>7610/101</t>
        </is>
      </c>
      <c r="E8551" s="3" t="inlineStr">
        <is>
          <t>Endulini Revaluation of Land stock</t>
        </is>
      </c>
      <c r="F8551" s="3" t="n">
        <v>0</v>
      </c>
      <c r="G8551" s="3" t="n">
        <v>6084085.78</v>
      </c>
    </row>
    <row r="8552">
      <c r="A8552" s="3" t="inlineStr">
        <is>
          <t>Endulini (Pty) Ltd</t>
        </is>
      </c>
      <c r="B8552" s="4" t="n">
        <v>44651</v>
      </c>
      <c r="C8552" s="3" t="inlineStr">
        <is>
          <t>Assets</t>
        </is>
      </c>
      <c r="D8552" s="3" t="inlineStr">
        <is>
          <t>7610/111</t>
        </is>
      </c>
      <c r="E8552" s="3" t="inlineStr">
        <is>
          <t>Endulini Closing Stock February 2021</t>
        </is>
      </c>
      <c r="F8552" s="3" t="n">
        <v>0</v>
      </c>
      <c r="G8552" s="3" t="n">
        <v>15044610.11</v>
      </c>
    </row>
    <row r="8553">
      <c r="A8553" s="3" t="inlineStr">
        <is>
          <t>Endulini (Pty) Ltd</t>
        </is>
      </c>
      <c r="B8553" s="4" t="n">
        <v>44651</v>
      </c>
      <c r="C8553" s="3" t="inlineStr">
        <is>
          <t>Assets</t>
        </is>
      </c>
      <c r="D8553" s="3" t="inlineStr">
        <is>
          <t>7610/180</t>
        </is>
      </c>
      <c r="E8553" s="3" t="inlineStr">
        <is>
          <t>Endulini CIP Architects</t>
        </is>
      </c>
      <c r="F8553" s="3" t="n">
        <v>0</v>
      </c>
      <c r="G8553" s="3" t="n">
        <v>519874</v>
      </c>
    </row>
    <row r="8554">
      <c r="A8554" s="3" t="inlineStr">
        <is>
          <t>Endulini (Pty) Ltd</t>
        </is>
      </c>
      <c r="B8554" s="4" t="n">
        <v>44651</v>
      </c>
      <c r="C8554" s="3" t="inlineStr">
        <is>
          <t>Assets</t>
        </is>
      </c>
      <c r="D8554" s="3" t="inlineStr">
        <is>
          <t>7610/200</t>
        </is>
      </c>
      <c r="E8554" s="3" t="inlineStr">
        <is>
          <t>Endulini CIP CoCT Land Use App</t>
        </is>
      </c>
      <c r="F8554" s="3" t="n">
        <v>0</v>
      </c>
      <c r="G8554" s="3" t="n">
        <v>232891.06</v>
      </c>
    </row>
    <row r="8555">
      <c r="A8555" s="3" t="inlineStr">
        <is>
          <t>Endulini (Pty) Ltd</t>
        </is>
      </c>
      <c r="B8555" s="4" t="n">
        <v>44651</v>
      </c>
      <c r="C8555" s="3" t="inlineStr">
        <is>
          <t>Assets</t>
        </is>
      </c>
      <c r="D8555" s="3" t="inlineStr">
        <is>
          <t>7610/205</t>
        </is>
      </c>
      <c r="E8555" s="3" t="inlineStr">
        <is>
          <t>Endulini CIP Site Establishments</t>
        </is>
      </c>
      <c r="F8555" s="3" t="n">
        <v>3732962.01</v>
      </c>
      <c r="G8555" s="3" t="n">
        <v>24093554.34</v>
      </c>
    </row>
    <row r="8556">
      <c r="A8556" s="3" t="inlineStr">
        <is>
          <t>Endulini (Pty) Ltd</t>
        </is>
      </c>
      <c r="B8556" s="4" t="n">
        <v>44651</v>
      </c>
      <c r="C8556" s="3" t="inlineStr">
        <is>
          <t>Assets</t>
        </is>
      </c>
      <c r="D8556" s="3" t="inlineStr">
        <is>
          <t>7610/209</t>
        </is>
      </c>
      <c r="E8556" s="3" t="inlineStr">
        <is>
          <t>Endulini CIP Construction Management</t>
        </is>
      </c>
      <c r="F8556" s="3" t="n">
        <v>10000</v>
      </c>
      <c r="G8556" s="3" t="n">
        <v>145375</v>
      </c>
    </row>
    <row r="8557">
      <c r="A8557" s="3" t="inlineStr">
        <is>
          <t>Endulini (Pty) Ltd</t>
        </is>
      </c>
      <c r="B8557" s="4" t="n">
        <v>44651</v>
      </c>
      <c r="C8557" s="3" t="inlineStr">
        <is>
          <t>Assets</t>
        </is>
      </c>
      <c r="D8557" s="3" t="inlineStr">
        <is>
          <t>7610/210</t>
        </is>
      </c>
      <c r="E8557" s="3" t="inlineStr">
        <is>
          <t>Endulini CIP Civil Works</t>
        </is>
      </c>
      <c r="F8557" s="3" t="n">
        <v>-169000</v>
      </c>
      <c r="G8557" s="3" t="n">
        <v>5901825.03</v>
      </c>
    </row>
    <row r="8558">
      <c r="A8558" s="3" t="inlineStr">
        <is>
          <t>Endulini (Pty) Ltd</t>
        </is>
      </c>
      <c r="B8558" s="4" t="n">
        <v>44651</v>
      </c>
      <c r="C8558" s="3" t="inlineStr">
        <is>
          <t>Assets</t>
        </is>
      </c>
      <c r="D8558" s="3" t="inlineStr">
        <is>
          <t>7610/215</t>
        </is>
      </c>
      <c r="E8558" s="3" t="inlineStr">
        <is>
          <t>Endulini CIP Civil Engineers</t>
        </is>
      </c>
      <c r="F8558" s="3" t="n">
        <v>0</v>
      </c>
      <c r="G8558" s="3" t="n">
        <v>183000</v>
      </c>
    </row>
    <row r="8559">
      <c r="A8559" s="3" t="inlineStr">
        <is>
          <t>Endulini (Pty) Ltd</t>
        </is>
      </c>
      <c r="B8559" s="4" t="n">
        <v>44651</v>
      </c>
      <c r="C8559" s="3" t="inlineStr">
        <is>
          <t>Assets</t>
        </is>
      </c>
      <c r="D8559" s="3" t="inlineStr">
        <is>
          <t>7610/220</t>
        </is>
      </c>
      <c r="E8559" s="3" t="inlineStr">
        <is>
          <t>Endulini CIP Structuring Project Fee Opp Invest</t>
        </is>
      </c>
      <c r="F8559" s="3" t="n">
        <v>0</v>
      </c>
      <c r="G8559" s="3" t="n">
        <v>483735.96</v>
      </c>
    </row>
    <row r="8560">
      <c r="A8560" s="3" t="inlineStr">
        <is>
          <t>Endulini (Pty) Ltd</t>
        </is>
      </c>
      <c r="B8560" s="4" t="n">
        <v>44651</v>
      </c>
      <c r="C8560" s="3" t="inlineStr">
        <is>
          <t>Assets</t>
        </is>
      </c>
      <c r="D8560" s="3" t="inlineStr">
        <is>
          <t>7610/225</t>
        </is>
      </c>
      <c r="E8560" s="3" t="inlineStr">
        <is>
          <t>Endulini CIP Structural engineering fee</t>
        </is>
      </c>
      <c r="F8560" s="3" t="n">
        <v>0</v>
      </c>
      <c r="G8560" s="3" t="n">
        <v>288645.08</v>
      </c>
    </row>
    <row r="8561">
      <c r="A8561" s="3" t="inlineStr">
        <is>
          <t>Endulini (Pty) Ltd</t>
        </is>
      </c>
      <c r="B8561" s="4" t="n">
        <v>44651</v>
      </c>
      <c r="C8561" s="3" t="inlineStr">
        <is>
          <t>Assets</t>
        </is>
      </c>
      <c r="D8561" s="3" t="inlineStr">
        <is>
          <t>7610/230</t>
        </is>
      </c>
      <c r="E8561" s="3" t="inlineStr">
        <is>
          <t>Endulini CIP Mechanical Engineering</t>
        </is>
      </c>
      <c r="F8561" s="3" t="n">
        <v>0</v>
      </c>
      <c r="G8561" s="3" t="n">
        <v>15570</v>
      </c>
    </row>
    <row r="8562">
      <c r="A8562" s="3" t="inlineStr">
        <is>
          <t>Endulini (Pty) Ltd</t>
        </is>
      </c>
      <c r="B8562" s="4" t="n">
        <v>44651</v>
      </c>
      <c r="C8562" s="3" t="inlineStr">
        <is>
          <t>Assets</t>
        </is>
      </c>
      <c r="D8562" s="3" t="inlineStr">
        <is>
          <t>7610/235</t>
        </is>
      </c>
      <c r="E8562" s="3" t="inlineStr">
        <is>
          <t>Endulini CIP Electrical Installation</t>
        </is>
      </c>
      <c r="F8562" s="3" t="n">
        <v>23650</v>
      </c>
      <c r="G8562" s="3" t="n">
        <v>868472.62</v>
      </c>
    </row>
    <row r="8563">
      <c r="A8563" s="3" t="inlineStr">
        <is>
          <t>Endulini (Pty) Ltd</t>
        </is>
      </c>
      <c r="B8563" s="4" t="n">
        <v>44651</v>
      </c>
      <c r="C8563" s="3" t="inlineStr">
        <is>
          <t>Assets</t>
        </is>
      </c>
      <c r="D8563" s="3" t="inlineStr">
        <is>
          <t>7610/250</t>
        </is>
      </c>
      <c r="E8563" s="3" t="inlineStr">
        <is>
          <t>Endulini CIP Boundary Wall</t>
        </is>
      </c>
      <c r="F8563" s="3" t="n">
        <v>0</v>
      </c>
      <c r="G8563" s="3" t="n">
        <v>88400.8</v>
      </c>
    </row>
    <row r="8564">
      <c r="A8564" s="3" t="inlineStr">
        <is>
          <t>Endulini (Pty) Ltd</t>
        </is>
      </c>
      <c r="B8564" s="4" t="n">
        <v>44651</v>
      </c>
      <c r="C8564" s="3" t="inlineStr">
        <is>
          <t>Assets</t>
        </is>
      </c>
      <c r="D8564" s="3" t="inlineStr">
        <is>
          <t>7610/290</t>
        </is>
      </c>
      <c r="E8564" s="3" t="inlineStr">
        <is>
          <t>Endulini CIP Development Management Fees</t>
        </is>
      </c>
      <c r="F8564" s="3" t="n">
        <v>0</v>
      </c>
      <c r="G8564" s="3" t="n">
        <v>237496.62</v>
      </c>
    </row>
    <row r="8565">
      <c r="A8565" s="3" t="inlineStr">
        <is>
          <t>Endulini (Pty) Ltd</t>
        </is>
      </c>
      <c r="B8565" s="4" t="n">
        <v>44651</v>
      </c>
      <c r="C8565" s="3" t="inlineStr">
        <is>
          <t>Assets</t>
        </is>
      </c>
      <c r="D8565" s="3" t="inlineStr">
        <is>
          <t>7610/310</t>
        </is>
      </c>
      <c r="E8565" s="3" t="inlineStr">
        <is>
          <t>Endulini CIP Enviromental consultants</t>
        </is>
      </c>
      <c r="F8565" s="3" t="n">
        <v>6000</v>
      </c>
      <c r="G8565" s="3" t="n">
        <v>78000</v>
      </c>
    </row>
    <row r="8566">
      <c r="A8566" s="3" t="inlineStr">
        <is>
          <t>Endulini (Pty) Ltd</t>
        </is>
      </c>
      <c r="B8566" s="4" t="n">
        <v>44651</v>
      </c>
      <c r="C8566" s="3" t="inlineStr">
        <is>
          <t>Assets</t>
        </is>
      </c>
      <c r="D8566" s="3" t="inlineStr">
        <is>
          <t>7610/320</t>
        </is>
      </c>
      <c r="E8566" s="3" t="inlineStr">
        <is>
          <t>Endulini CIP Geotechnical</t>
        </is>
      </c>
      <c r="F8566" s="3" t="n">
        <v>0</v>
      </c>
      <c r="G8566" s="3" t="n">
        <v>13575</v>
      </c>
    </row>
    <row r="8567">
      <c r="A8567" s="3" t="inlineStr">
        <is>
          <t>Endulini (Pty) Ltd</t>
        </is>
      </c>
      <c r="B8567" s="4" t="n">
        <v>44651</v>
      </c>
      <c r="C8567" s="3" t="inlineStr">
        <is>
          <t>Assets</t>
        </is>
      </c>
      <c r="D8567" s="3" t="inlineStr">
        <is>
          <t>7610/330</t>
        </is>
      </c>
      <c r="E8567" s="3" t="inlineStr">
        <is>
          <t>Endulini CIP Health and Safety</t>
        </is>
      </c>
      <c r="F8567" s="3" t="n">
        <v>6400</v>
      </c>
      <c r="G8567" s="3" t="n">
        <v>28200</v>
      </c>
    </row>
    <row r="8568">
      <c r="A8568" s="3" t="inlineStr">
        <is>
          <t>Endulini (Pty) Ltd</t>
        </is>
      </c>
      <c r="B8568" s="4" t="n">
        <v>44651</v>
      </c>
      <c r="C8568" s="3" t="inlineStr">
        <is>
          <t>Assets</t>
        </is>
      </c>
      <c r="D8568" s="3" t="inlineStr">
        <is>
          <t>7610/390</t>
        </is>
      </c>
      <c r="E8568" s="3" t="inlineStr">
        <is>
          <t>Endulini CIP Land Surveyor</t>
        </is>
      </c>
      <c r="F8568" s="3" t="n">
        <v>0</v>
      </c>
      <c r="G8568" s="3" t="n">
        <v>110823.2</v>
      </c>
    </row>
    <row r="8569">
      <c r="A8569" s="3" t="inlineStr">
        <is>
          <t>Endulini (Pty) Ltd</t>
        </is>
      </c>
      <c r="B8569" s="4" t="n">
        <v>44651</v>
      </c>
      <c r="C8569" s="3" t="inlineStr">
        <is>
          <t>Assets</t>
        </is>
      </c>
      <c r="D8569" s="3" t="inlineStr">
        <is>
          <t>7610/392</t>
        </is>
      </c>
      <c r="E8569" s="3" t="inlineStr">
        <is>
          <t>Endulini CIP Landscaping</t>
        </is>
      </c>
      <c r="F8569" s="3" t="n">
        <v>0</v>
      </c>
      <c r="G8569" s="3" t="n">
        <v>6100</v>
      </c>
    </row>
    <row r="8570">
      <c r="A8570" s="3" t="inlineStr">
        <is>
          <t>Endulini (Pty) Ltd</t>
        </is>
      </c>
      <c r="B8570" s="4" t="n">
        <v>44651</v>
      </c>
      <c r="C8570" s="3" t="inlineStr">
        <is>
          <t>Assets</t>
        </is>
      </c>
      <c r="D8570" s="3" t="inlineStr">
        <is>
          <t>7610/395</t>
        </is>
      </c>
      <c r="E8570" s="3" t="inlineStr">
        <is>
          <t>Endulini CIP NHBRC</t>
        </is>
      </c>
      <c r="F8570" s="3" t="n">
        <v>0</v>
      </c>
      <c r="G8570" s="3" t="n">
        <v>928847.49</v>
      </c>
    </row>
    <row r="8571">
      <c r="A8571" s="3" t="inlineStr">
        <is>
          <t>Endulini (Pty) Ltd</t>
        </is>
      </c>
      <c r="B8571" s="4" t="n">
        <v>44651</v>
      </c>
      <c r="C8571" s="3" t="inlineStr">
        <is>
          <t>Assets</t>
        </is>
      </c>
      <c r="D8571" s="3" t="inlineStr">
        <is>
          <t>7610/400</t>
        </is>
      </c>
      <c r="E8571" s="3" t="inlineStr">
        <is>
          <t>Endulini CIP Quantity Surveyor</t>
        </is>
      </c>
      <c r="F8571" s="3" t="n">
        <v>0</v>
      </c>
      <c r="G8571" s="3" t="n">
        <v>82136.36</v>
      </c>
    </row>
    <row r="8572">
      <c r="A8572" s="3" t="inlineStr">
        <is>
          <t>Endulini (Pty) Ltd</t>
        </is>
      </c>
      <c r="B8572" s="4" t="n">
        <v>44651</v>
      </c>
      <c r="C8572" s="3" t="inlineStr">
        <is>
          <t>Assets</t>
        </is>
      </c>
      <c r="D8572" s="3" t="inlineStr">
        <is>
          <t>7610/600</t>
        </is>
      </c>
      <c r="E8572" s="3" t="inlineStr">
        <is>
          <t>Endulini CIP Town Planning</t>
        </is>
      </c>
      <c r="F8572" s="3" t="n">
        <v>0</v>
      </c>
      <c r="G8572" s="3" t="n">
        <v>21105</v>
      </c>
    </row>
    <row r="8573">
      <c r="A8573" s="3" t="inlineStr">
        <is>
          <t>Endulini (Pty) Ltd</t>
        </is>
      </c>
      <c r="B8573" s="4" t="n">
        <v>44651</v>
      </c>
      <c r="C8573" s="3" t="inlineStr">
        <is>
          <t>Assets</t>
        </is>
      </c>
      <c r="D8573" s="3" t="inlineStr">
        <is>
          <t>7610/620</t>
        </is>
      </c>
      <c r="E8573" s="3" t="inlineStr">
        <is>
          <t>Endulini CIP Traffic Impact</t>
        </is>
      </c>
      <c r="F8573" s="3" t="n">
        <v>0</v>
      </c>
      <c r="G8573" s="3" t="n">
        <v>24915</v>
      </c>
    </row>
    <row r="8574">
      <c r="A8574" s="3" t="inlineStr">
        <is>
          <t>Endulini (Pty) Ltd</t>
        </is>
      </c>
      <c r="B8574" s="4" t="n">
        <v>44651</v>
      </c>
      <c r="C8574" s="3" t="inlineStr">
        <is>
          <t>Assets</t>
        </is>
      </c>
      <c r="D8574" s="3" t="inlineStr">
        <is>
          <t>7610/630</t>
        </is>
      </c>
      <c r="E8574" s="3" t="inlineStr">
        <is>
          <t>Endulini CIP CoCT Development Contributi</t>
        </is>
      </c>
      <c r="F8574" s="3" t="n">
        <v>0</v>
      </c>
      <c r="G8574" s="3" t="n">
        <v>661860.3100000001</v>
      </c>
    </row>
    <row r="8575">
      <c r="A8575" s="3" t="inlineStr">
        <is>
          <t>Endulini (Pty) Ltd</t>
        </is>
      </c>
      <c r="B8575" s="4" t="n">
        <v>44651</v>
      </c>
      <c r="C8575" s="3" t="inlineStr">
        <is>
          <t>Assets</t>
        </is>
      </c>
      <c r="D8575" s="3" t="inlineStr">
        <is>
          <t>7610/640</t>
        </is>
      </c>
      <c r="E8575" s="3" t="inlineStr">
        <is>
          <t>Endulini CIP CoCT Building plan application</t>
        </is>
      </c>
      <c r="F8575" s="3" t="n">
        <v>0</v>
      </c>
      <c r="G8575" s="3" t="n">
        <v>111203.22</v>
      </c>
    </row>
    <row r="8576">
      <c r="A8576" s="3" t="inlineStr">
        <is>
          <t>Quinate Consulting (Pty) Ltd</t>
        </is>
      </c>
      <c r="B8576" s="4" t="n">
        <v>44651</v>
      </c>
      <c r="C8576" s="3" t="inlineStr">
        <is>
          <t>Assets</t>
        </is>
      </c>
      <c r="D8576" s="3" t="inlineStr">
        <is>
          <t>7800/104</t>
        </is>
      </c>
      <c r="E8576" s="3" t="inlineStr">
        <is>
          <t>Stock - Closing Stock SW - 28 Feb 21</t>
        </is>
      </c>
      <c r="F8576" s="3" t="n">
        <v>0</v>
      </c>
      <c r="G8576" s="3" t="n">
        <v>2874478.88</v>
      </c>
    </row>
    <row r="8577">
      <c r="A8577" s="3" t="inlineStr">
        <is>
          <t>Quinate Consulting (Pty) Ltd</t>
        </is>
      </c>
      <c r="B8577" s="4" t="n">
        <v>44651</v>
      </c>
      <c r="C8577" s="3" t="inlineStr">
        <is>
          <t>Assets</t>
        </is>
      </c>
      <c r="D8577" s="3" t="inlineStr">
        <is>
          <t>7800/105</t>
        </is>
      </c>
      <c r="E8577" s="3" t="inlineStr">
        <is>
          <t>Stock - Closing Stock SH - 28 Feb 21</t>
        </is>
      </c>
      <c r="F8577" s="3" t="n">
        <v>0</v>
      </c>
      <c r="G8577" s="3" t="n">
        <v>2843477.6</v>
      </c>
    </row>
    <row r="8578">
      <c r="A8578" s="3" t="inlineStr">
        <is>
          <t>Noble Shield (Pty) Ltd ta Go Letting</t>
        </is>
      </c>
      <c r="B8578" s="4" t="n">
        <v>44651</v>
      </c>
      <c r="C8578" s="3" t="inlineStr">
        <is>
          <t>Assets</t>
        </is>
      </c>
      <c r="D8578" s="3" t="inlineStr">
        <is>
          <t>8000/000</t>
        </is>
      </c>
      <c r="E8578" s="3" t="inlineStr">
        <is>
          <t>Customer Control Account</t>
        </is>
      </c>
      <c r="F8578" s="3" t="n">
        <v>0</v>
      </c>
      <c r="G8578" s="3" t="n">
        <v>60289.32</v>
      </c>
    </row>
    <row r="8579">
      <c r="A8579" s="3" t="inlineStr">
        <is>
          <t>Opportunity Global Investment (PTY) LTD</t>
        </is>
      </c>
      <c r="B8579" s="4" t="n">
        <v>44651</v>
      </c>
      <c r="C8579" s="3" t="inlineStr">
        <is>
          <t>Assets</t>
        </is>
      </c>
      <c r="D8579" s="3" t="inlineStr">
        <is>
          <t>8000/000</t>
        </is>
      </c>
      <c r="E8579" s="3" t="inlineStr">
        <is>
          <t>Customer Control Account</t>
        </is>
      </c>
      <c r="F8579" s="3" t="n">
        <v>-384100</v>
      </c>
      <c r="G8579" s="3" t="n">
        <v>0</v>
      </c>
    </row>
    <row r="8580">
      <c r="A8580" s="3" t="inlineStr">
        <is>
          <t>Opportunity Global Sales (PTY) LTD</t>
        </is>
      </c>
      <c r="B8580" s="4" t="n">
        <v>44651</v>
      </c>
      <c r="C8580" s="3" t="inlineStr">
        <is>
          <t>Assets</t>
        </is>
      </c>
      <c r="D8580" s="3" t="inlineStr">
        <is>
          <t>8000/000</t>
        </is>
      </c>
      <c r="E8580" s="3" t="inlineStr">
        <is>
          <t>Customer Control Account</t>
        </is>
      </c>
      <c r="F8580" s="3" t="n">
        <v>690.87</v>
      </c>
      <c r="G8580" s="3" t="n">
        <v>129179.4</v>
      </c>
    </row>
    <row r="8581">
      <c r="A8581" s="3" t="inlineStr">
        <is>
          <t>Opportunity Management Holdings (PTY) LTD</t>
        </is>
      </c>
      <c r="B8581" s="4" t="n">
        <v>44651</v>
      </c>
      <c r="C8581" s="3" t="inlineStr">
        <is>
          <t>Assets</t>
        </is>
      </c>
      <c r="D8581" s="3" t="inlineStr">
        <is>
          <t>8000/000</t>
        </is>
      </c>
      <c r="E8581" s="3" t="inlineStr">
        <is>
          <t>Customer Control Account</t>
        </is>
      </c>
      <c r="F8581" s="3" t="n">
        <v>-86079.57000000001</v>
      </c>
      <c r="G8581" s="3" t="n">
        <v>-3958.07</v>
      </c>
    </row>
    <row r="8582">
      <c r="A8582" s="3" t="inlineStr">
        <is>
          <t>Quinate Consulting (Pty) Ltd</t>
        </is>
      </c>
      <c r="B8582" s="4" t="n">
        <v>44651</v>
      </c>
      <c r="C8582" s="3" t="inlineStr">
        <is>
          <t>Assets</t>
        </is>
      </c>
      <c r="D8582" s="3" t="inlineStr">
        <is>
          <t>8000/000</t>
        </is>
      </c>
      <c r="E8582" s="3" t="inlineStr">
        <is>
          <t>Customer Control Account</t>
        </is>
      </c>
      <c r="F8582" s="3" t="n">
        <v>2100</v>
      </c>
      <c r="G8582" s="3" t="n">
        <v>-2437.84</v>
      </c>
    </row>
    <row r="8583">
      <c r="A8583" s="3" t="inlineStr">
        <is>
          <t>Quinate Consulting (Pty) Ltd</t>
        </is>
      </c>
      <c r="B8583" s="4" t="n">
        <v>44651</v>
      </c>
      <c r="C8583" s="3" t="inlineStr">
        <is>
          <t>Assets</t>
        </is>
      </c>
      <c r="D8583" s="3" t="inlineStr">
        <is>
          <t>8001</t>
        </is>
      </c>
      <c r="E8583" s="3" t="inlineStr">
        <is>
          <t>Customer Control</t>
        </is>
      </c>
      <c r="F8583" s="3" t="n">
        <v>0</v>
      </c>
      <c r="G8583" s="3" t="n">
        <v>29487.49</v>
      </c>
    </row>
    <row r="8584">
      <c r="A8584" s="3" t="inlineStr">
        <is>
          <t>Opportunity Global Investment (PTY) LTD</t>
        </is>
      </c>
      <c r="B8584" s="4" t="n">
        <v>44651</v>
      </c>
      <c r="C8584" s="3" t="inlineStr">
        <is>
          <t>Assets</t>
        </is>
      </c>
      <c r="D8584" s="3" t="inlineStr">
        <is>
          <t>8200/010</t>
        </is>
      </c>
      <c r="E8584" s="3" t="inlineStr">
        <is>
          <t>Prepayments / Prepaid Expenses</t>
        </is>
      </c>
      <c r="F8584" s="3" t="n">
        <v>0</v>
      </c>
      <c r="G8584" s="3" t="n">
        <v>163867.93</v>
      </c>
    </row>
    <row r="8585">
      <c r="A8585" s="3" t="inlineStr">
        <is>
          <t>Quinate Consulting (Pty) Ltd</t>
        </is>
      </c>
      <c r="B8585" s="4" t="n">
        <v>44651</v>
      </c>
      <c r="C8585" s="3" t="inlineStr">
        <is>
          <t>Assets</t>
        </is>
      </c>
      <c r="D8585" s="3" t="inlineStr">
        <is>
          <t>8200/010</t>
        </is>
      </c>
      <c r="E8585" s="3" t="inlineStr">
        <is>
          <t>Prepayments / Prepaid Expenses</t>
        </is>
      </c>
      <c r="F8585" s="3" t="n">
        <v>0</v>
      </c>
      <c r="G8585" s="3" t="n">
        <v>109675</v>
      </c>
    </row>
    <row r="8586">
      <c r="A8586" s="3" t="inlineStr">
        <is>
          <t>Opportunity Global Investment (PTY) LTD</t>
        </is>
      </c>
      <c r="B8586" s="4" t="n">
        <v>44651</v>
      </c>
      <c r="C8586" s="3" t="inlineStr">
        <is>
          <t>Assets</t>
        </is>
      </c>
      <c r="D8586" s="3" t="inlineStr">
        <is>
          <t>8400/000</t>
        </is>
      </c>
      <c r="E8586" s="3" t="inlineStr">
        <is>
          <t>FNB 62093491696</t>
        </is>
      </c>
      <c r="F8586" s="3" t="n">
        <v>111644.74</v>
      </c>
      <c r="G8586" s="3" t="n">
        <v>140447.9</v>
      </c>
    </row>
    <row r="8587">
      <c r="A8587" s="3" t="inlineStr">
        <is>
          <t>Opportunity Global Sales (PTY) LTD</t>
        </is>
      </c>
      <c r="B8587" s="4" t="n">
        <v>44651</v>
      </c>
      <c r="C8587" s="3" t="inlineStr">
        <is>
          <t>Assets</t>
        </is>
      </c>
      <c r="D8587" s="3" t="inlineStr">
        <is>
          <t>8400/000</t>
        </is>
      </c>
      <c r="E8587" s="3" t="inlineStr">
        <is>
          <t>FNB 62835620875</t>
        </is>
      </c>
      <c r="F8587" s="3" t="n">
        <v>-8809.52</v>
      </c>
      <c r="G8587" s="3" t="n">
        <v>28526.78</v>
      </c>
    </row>
    <row r="8588">
      <c r="A8588" s="3" t="inlineStr">
        <is>
          <t>Quinate Consulting (Pty) Ltd</t>
        </is>
      </c>
      <c r="B8588" s="4" t="n">
        <v>44651</v>
      </c>
      <c r="C8588" s="3" t="inlineStr">
        <is>
          <t>Assets</t>
        </is>
      </c>
      <c r="D8588" s="3" t="inlineStr">
        <is>
          <t>8400/000</t>
        </is>
      </c>
      <c r="E8588" s="3" t="inlineStr">
        <is>
          <t>RMB - 62736659189 - Call Acc</t>
        </is>
      </c>
      <c r="F8588" s="3" t="n">
        <v>-177.04</v>
      </c>
      <c r="G8588" s="3" t="n">
        <v>152689.65</v>
      </c>
    </row>
    <row r="8589">
      <c r="A8589" s="3" t="inlineStr">
        <is>
          <t>Trademark Holdings (Pty) Ltd</t>
        </is>
      </c>
      <c r="B8589" s="4" t="n">
        <v>44651</v>
      </c>
      <c r="C8589" s="3" t="inlineStr">
        <is>
          <t>Assets</t>
        </is>
      </c>
      <c r="D8589" s="3" t="inlineStr">
        <is>
          <t>8400/000</t>
        </is>
      </c>
      <c r="E8589" s="3" t="inlineStr">
        <is>
          <t>RMB 623 693 03640</t>
        </is>
      </c>
      <c r="F8589" s="3" t="n">
        <v>8384.370000000001</v>
      </c>
      <c r="G8589" s="3" t="n">
        <v>40469.74</v>
      </c>
    </row>
    <row r="8590">
      <c r="A8590" s="3" t="inlineStr">
        <is>
          <t>Noble Shield (Pty) Ltd ta Go Letting</t>
        </is>
      </c>
      <c r="B8590" s="4" t="n">
        <v>44651</v>
      </c>
      <c r="C8590" s="3" t="inlineStr">
        <is>
          <t>Assets</t>
        </is>
      </c>
      <c r="D8590" s="3" t="inlineStr">
        <is>
          <t>8400/000</t>
        </is>
      </c>
      <c r="E8590" s="3" t="inlineStr">
        <is>
          <t>RMB 6250 573 3833</t>
        </is>
      </c>
      <c r="F8590" s="3" t="n">
        <v>15459.2</v>
      </c>
      <c r="G8590" s="3" t="n">
        <v>44323.99</v>
      </c>
    </row>
    <row r="8591">
      <c r="A8591" s="3" t="inlineStr">
        <is>
          <t>Endulini (Pty) Ltd</t>
        </is>
      </c>
      <c r="B8591" s="4" t="n">
        <v>44651</v>
      </c>
      <c r="C8591" s="3" t="inlineStr">
        <is>
          <t>Assets</t>
        </is>
      </c>
      <c r="D8591" s="3" t="inlineStr">
        <is>
          <t>8400/000</t>
        </is>
      </c>
      <c r="E8591" s="3" t="inlineStr">
        <is>
          <t>RMB 62906944576</t>
        </is>
      </c>
      <c r="F8591" s="3" t="n">
        <v>90249.8</v>
      </c>
      <c r="G8591" s="3" t="n">
        <v>183601.41</v>
      </c>
    </row>
    <row r="8592">
      <c r="A8592" s="3" t="inlineStr">
        <is>
          <t>Opportunity Management Holdings (PTY) LTD</t>
        </is>
      </c>
      <c r="B8592" s="4" t="n">
        <v>44651</v>
      </c>
      <c r="C8592" s="3" t="inlineStr">
        <is>
          <t>Assets</t>
        </is>
      </c>
      <c r="D8592" s="3" t="inlineStr">
        <is>
          <t>8400/000</t>
        </is>
      </c>
      <c r="E8592" s="3" t="inlineStr">
        <is>
          <t>RMB Cheq - 62312246920</t>
        </is>
      </c>
      <c r="F8592" s="3" t="n">
        <v>73355.94</v>
      </c>
      <c r="G8592" s="3" t="n">
        <v>94337.07000000001</v>
      </c>
    </row>
    <row r="8593">
      <c r="A8593" s="3" t="inlineStr">
        <is>
          <t>Opportunity Global Investment (PTY) LTD</t>
        </is>
      </c>
      <c r="B8593" s="4" t="n">
        <v>44651</v>
      </c>
      <c r="C8593" s="3" t="inlineStr">
        <is>
          <t>Assets</t>
        </is>
      </c>
      <c r="D8593" s="3" t="inlineStr">
        <is>
          <t>8405/000</t>
        </is>
      </c>
      <c r="E8593" s="3" t="inlineStr">
        <is>
          <t>FNB Trust 62762449265</t>
        </is>
      </c>
      <c r="F8593" s="3" t="n">
        <v>454.94</v>
      </c>
      <c r="G8593" s="3" t="n">
        <v>457.26</v>
      </c>
    </row>
    <row r="8594">
      <c r="A8594" s="3" t="inlineStr">
        <is>
          <t>Endulini (Pty) Ltd</t>
        </is>
      </c>
      <c r="B8594" s="4" t="n">
        <v>44651</v>
      </c>
      <c r="C8594" s="3" t="inlineStr">
        <is>
          <t>Assets</t>
        </is>
      </c>
      <c r="D8594" s="3" t="inlineStr">
        <is>
          <t>8410/000</t>
        </is>
      </c>
      <c r="E8594" s="3" t="inlineStr">
        <is>
          <t>Momentum Investor Account : RU 502229883</t>
        </is>
      </c>
      <c r="F8594" s="3" t="n">
        <v>-101662.2</v>
      </c>
      <c r="G8594" s="3" t="n">
        <v>898064.36</v>
      </c>
    </row>
    <row r="8595">
      <c r="A8595" s="3" t="inlineStr">
        <is>
          <t>Opportunity Management Holdings (PTY) LTD</t>
        </is>
      </c>
      <c r="B8595" s="4" t="n">
        <v>44651</v>
      </c>
      <c r="C8595" s="3" t="inlineStr">
        <is>
          <t>Assets</t>
        </is>
      </c>
      <c r="D8595" s="3" t="inlineStr">
        <is>
          <t>8410/000</t>
        </is>
      </c>
      <c r="E8595" s="3" t="inlineStr">
        <is>
          <t>RMB Call Acc - 62312248851</t>
        </is>
      </c>
      <c r="F8595" s="3" t="n">
        <v>-387.1</v>
      </c>
      <c r="G8595" s="3" t="n">
        <v>226.21</v>
      </c>
    </row>
    <row r="8596">
      <c r="A8596" s="3" t="inlineStr">
        <is>
          <t>Noble Shield (Pty) Ltd ta Go Letting</t>
        </is>
      </c>
      <c r="B8596" s="4" t="n">
        <v>44651</v>
      </c>
      <c r="C8596" s="3" t="inlineStr">
        <is>
          <t>Assets</t>
        </is>
      </c>
      <c r="D8596" s="3" t="inlineStr">
        <is>
          <t>8410/000</t>
        </is>
      </c>
      <c r="E8596" s="3" t="inlineStr">
        <is>
          <t>RMB Trust Acc - 6250 615 1365</t>
        </is>
      </c>
      <c r="F8596" s="3" t="n">
        <v>-565.6</v>
      </c>
      <c r="G8596" s="3" t="n">
        <v>370.28</v>
      </c>
    </row>
    <row r="8597">
      <c r="A8597" s="3" t="inlineStr">
        <is>
          <t>Quinate Consulting (Pty) Ltd</t>
        </is>
      </c>
      <c r="B8597" s="4" t="n">
        <v>44651</v>
      </c>
      <c r="C8597" s="3" t="inlineStr">
        <is>
          <t>Assets</t>
        </is>
      </c>
      <c r="D8597" s="3" t="inlineStr">
        <is>
          <t>8415/000</t>
        </is>
      </c>
      <c r="E8597" s="3" t="inlineStr">
        <is>
          <t>STD Acc 071 958 959 - Facility Acc</t>
        </is>
      </c>
      <c r="F8597" s="3" t="n">
        <v>-85</v>
      </c>
      <c r="G8597" s="3" t="n">
        <v>4231.21</v>
      </c>
    </row>
    <row r="8598">
      <c r="A8598" s="3" t="inlineStr">
        <is>
          <t>Quinate Consulting (Pty) Ltd</t>
        </is>
      </c>
      <c r="B8598" s="4" t="n">
        <v>44651</v>
      </c>
      <c r="C8598" s="3" t="inlineStr">
        <is>
          <t>Assets</t>
        </is>
      </c>
      <c r="D8598" s="3" t="inlineStr">
        <is>
          <t>8430/000</t>
        </is>
      </c>
      <c r="E8598" s="3" t="inlineStr">
        <is>
          <t>Momentum Investment Acc - RU502230185</t>
        </is>
      </c>
      <c r="F8598" s="3" t="n">
        <v>1.79</v>
      </c>
      <c r="G8598" s="3" t="n">
        <v>509.27</v>
      </c>
    </row>
    <row r="8599">
      <c r="A8599" s="3" t="inlineStr">
        <is>
          <t>Opportunity Global Investment (PTY) LTD</t>
        </is>
      </c>
      <c r="B8599" s="4" t="n">
        <v>44651</v>
      </c>
      <c r="C8599" s="3" t="inlineStr">
        <is>
          <t>Assets</t>
        </is>
      </c>
      <c r="D8599" s="3" t="inlineStr">
        <is>
          <t>8440/000</t>
        </is>
      </c>
      <c r="E8599" s="3" t="inlineStr">
        <is>
          <t>FNB - Call 627602764438</t>
        </is>
      </c>
      <c r="F8599" s="3" t="n">
        <v>601.84</v>
      </c>
      <c r="G8599" s="3" t="n">
        <v>876.39</v>
      </c>
    </row>
    <row r="8600">
      <c r="A8600" s="3" t="inlineStr">
        <is>
          <t>Opportunity Global Investment (PTY) LTD</t>
        </is>
      </c>
      <c r="B8600" s="4" t="n">
        <v>44651</v>
      </c>
      <c r="C8600" s="3" t="inlineStr">
        <is>
          <t>Assets</t>
        </is>
      </c>
      <c r="D8600" s="3" t="inlineStr">
        <is>
          <t>8445/000</t>
        </is>
      </c>
      <c r="E8600" s="3" t="inlineStr">
        <is>
          <t>Momentum RU502230096</t>
        </is>
      </c>
      <c r="F8600" s="3" t="n">
        <v>17.58</v>
      </c>
      <c r="G8600" s="3" t="n">
        <v>4452.74</v>
      </c>
    </row>
    <row r="8601">
      <c r="A8601" s="3" t="inlineStr">
        <is>
          <t>Quinate Consulting (Pty) Ltd</t>
        </is>
      </c>
      <c r="B8601" s="4" t="n">
        <v>44651</v>
      </c>
      <c r="C8601" s="3" t="inlineStr">
        <is>
          <t>Assets</t>
        </is>
      </c>
      <c r="D8601" s="3" t="inlineStr">
        <is>
          <t>8450/000</t>
        </is>
      </c>
      <c r="E8601" s="3" t="inlineStr">
        <is>
          <t>A RMB 62275810820</t>
        </is>
      </c>
      <c r="F8601" s="3" t="n">
        <v>43676.28</v>
      </c>
      <c r="G8601" s="3" t="n">
        <v>82220.13</v>
      </c>
    </row>
    <row r="8602">
      <c r="A8602" s="3" t="inlineStr">
        <is>
          <t>Opportunity Management Holdings (PTY) LTD</t>
        </is>
      </c>
      <c r="B8602" s="4" t="n">
        <v>44651</v>
      </c>
      <c r="C8602" s="3" t="inlineStr">
        <is>
          <t>Assets</t>
        </is>
      </c>
      <c r="D8602" s="3" t="inlineStr">
        <is>
          <t>8450/000</t>
        </is>
      </c>
      <c r="E8602" s="3" t="inlineStr">
        <is>
          <t>Petty Cash - CT Office</t>
        </is>
      </c>
      <c r="F8602" s="3" t="n">
        <v>1537.3</v>
      </c>
      <c r="G8602" s="3" t="n">
        <v>2778</v>
      </c>
    </row>
    <row r="8603">
      <c r="A8603" s="3" t="inlineStr">
        <is>
          <t>Quinate Consulting (Pty) Ltd</t>
        </is>
      </c>
      <c r="B8603" s="4" t="n">
        <v>44651</v>
      </c>
      <c r="C8603" s="3" t="inlineStr">
        <is>
          <t>Liabilities</t>
        </is>
      </c>
      <c r="D8603" s="3" t="inlineStr">
        <is>
          <t>8480/100</t>
        </is>
      </c>
      <c r="E8603" s="3" t="inlineStr">
        <is>
          <t>Bond - SH20 - STD Bank 532010558</t>
        </is>
      </c>
      <c r="F8603" s="3" t="n">
        <v>3288</v>
      </c>
      <c r="G8603" s="3" t="n">
        <v>-1385841.32</v>
      </c>
    </row>
    <row r="8604">
      <c r="A8604" s="3" t="inlineStr">
        <is>
          <t>Quinate Consulting (Pty) Ltd</t>
        </is>
      </c>
      <c r="B8604" s="4" t="n">
        <v>44651</v>
      </c>
      <c r="C8604" s="3" t="inlineStr">
        <is>
          <t>Liabilities</t>
        </is>
      </c>
      <c r="D8604" s="3" t="inlineStr">
        <is>
          <t>8480/200</t>
        </is>
      </c>
      <c r="E8604" s="3" t="inlineStr">
        <is>
          <t>Bond - SH23 - STD Bank 532010035</t>
        </is>
      </c>
      <c r="F8604" s="3" t="n">
        <v>3286.37</v>
      </c>
      <c r="G8604" s="3" t="n">
        <v>-1385655.43</v>
      </c>
    </row>
    <row r="8605">
      <c r="A8605" s="3" t="inlineStr">
        <is>
          <t>Quinate Consulting (Pty) Ltd</t>
        </is>
      </c>
      <c r="B8605" s="4" t="n">
        <v>44651</v>
      </c>
      <c r="C8605" s="3" t="inlineStr">
        <is>
          <t>Liabilities</t>
        </is>
      </c>
      <c r="D8605" s="3" t="inlineStr">
        <is>
          <t>8480/300</t>
        </is>
      </c>
      <c r="E8605" s="3" t="inlineStr">
        <is>
          <t>Bond - SH24 - STD Bank 532372662</t>
        </is>
      </c>
      <c r="F8605" s="3" t="n">
        <v>1430.5</v>
      </c>
      <c r="G8605" s="3" t="n">
        <v>-1464315.28</v>
      </c>
    </row>
    <row r="8606">
      <c r="A8606" s="3" t="inlineStr">
        <is>
          <t>Quinate Consulting (Pty) Ltd</t>
        </is>
      </c>
      <c r="B8606" s="4" t="n">
        <v>44651</v>
      </c>
      <c r="C8606" s="3" t="inlineStr">
        <is>
          <t>Liabilities</t>
        </is>
      </c>
      <c r="D8606" s="3" t="inlineStr">
        <is>
          <t>8480/400</t>
        </is>
      </c>
      <c r="E8606" s="3" t="inlineStr">
        <is>
          <t>Bond - SW01 - STD Bank 532920627</t>
        </is>
      </c>
      <c r="F8606" s="3" t="n">
        <v>939.5</v>
      </c>
      <c r="G8606" s="3" t="n">
        <v>-1299399.66</v>
      </c>
    </row>
    <row r="8607">
      <c r="A8607" s="3" t="inlineStr">
        <is>
          <t>Quinate Consulting (Pty) Ltd</t>
        </is>
      </c>
      <c r="B8607" s="4" t="n">
        <v>44651</v>
      </c>
      <c r="C8607" s="3" t="inlineStr">
        <is>
          <t>Liabilities</t>
        </is>
      </c>
      <c r="D8607" s="3" t="inlineStr">
        <is>
          <t>8480/401</t>
        </is>
      </c>
      <c r="E8607" s="3" t="inlineStr">
        <is>
          <t>Bond - SW21 - STD Bank 532920597</t>
        </is>
      </c>
      <c r="F8607" s="3" t="n">
        <v>939.87</v>
      </c>
      <c r="G8607" s="3" t="n">
        <v>-1299915.21</v>
      </c>
    </row>
    <row r="8608">
      <c r="A8608" s="3" t="inlineStr">
        <is>
          <t>Endulini (Pty) Ltd</t>
        </is>
      </c>
      <c r="B8608" s="4" t="n">
        <v>44651</v>
      </c>
      <c r="C8608" s="3" t="inlineStr">
        <is>
          <t>Assets</t>
        </is>
      </c>
      <c r="D8608" s="3" t="inlineStr">
        <is>
          <t>8500/000</t>
        </is>
      </c>
      <c r="E8608" s="3" t="inlineStr">
        <is>
          <t>Laas and Scholtz - Funds in transit</t>
        </is>
      </c>
      <c r="F8608" s="3" t="n">
        <v>-600000</v>
      </c>
      <c r="G8608" s="3" t="n">
        <v>0</v>
      </c>
    </row>
    <row r="8609">
      <c r="A8609" s="3" t="inlineStr">
        <is>
          <t>Opportunity Global Investment (PTY) LTD</t>
        </is>
      </c>
      <c r="B8609" s="4" t="n">
        <v>44651</v>
      </c>
      <c r="C8609" s="3" t="inlineStr">
        <is>
          <t>Liabilities</t>
        </is>
      </c>
      <c r="D8609" s="3" t="inlineStr">
        <is>
          <t>860</t>
        </is>
      </c>
      <c r="E8609" s="3" t="inlineStr">
        <is>
          <t>Rounding</t>
        </is>
      </c>
      <c r="F8609" s="3" t="n">
        <v>0</v>
      </c>
      <c r="G8609" s="3" t="n">
        <v>-0.03</v>
      </c>
    </row>
    <row r="8610">
      <c r="A8610" s="3" t="inlineStr">
        <is>
          <t>Opportunity Global Sales (PTY) LTD</t>
        </is>
      </c>
      <c r="B8610" s="4" t="n">
        <v>44651</v>
      </c>
      <c r="C8610" s="3" t="inlineStr">
        <is>
          <t>Liabilities</t>
        </is>
      </c>
      <c r="D8610" s="3" t="inlineStr">
        <is>
          <t>860</t>
        </is>
      </c>
      <c r="E8610" s="3" t="inlineStr">
        <is>
          <t>Rounding</t>
        </is>
      </c>
      <c r="F8610" s="3" t="n">
        <v>0</v>
      </c>
      <c r="G8610" s="3" t="n">
        <v>-1</v>
      </c>
    </row>
    <row r="8611">
      <c r="A8611" s="3" t="inlineStr">
        <is>
          <t>Quinate Consulting (Pty) Ltd</t>
        </is>
      </c>
      <c r="B8611" s="4" t="n">
        <v>44651</v>
      </c>
      <c r="C8611" s="3" t="inlineStr">
        <is>
          <t>Liabilities</t>
        </is>
      </c>
      <c r="D8611" s="3" t="inlineStr">
        <is>
          <t>860</t>
        </is>
      </c>
      <c r="E8611" s="3" t="inlineStr">
        <is>
          <t>Rounding</t>
        </is>
      </c>
      <c r="F8611" s="3" t="n">
        <v>0.03</v>
      </c>
      <c r="G8611" s="3" t="n">
        <v>0.03</v>
      </c>
    </row>
    <row r="8612">
      <c r="A8612" s="3" t="inlineStr">
        <is>
          <t>Endulini (Pty) Ltd</t>
        </is>
      </c>
      <c r="B8612" s="4" t="n">
        <v>44651</v>
      </c>
      <c r="C8612" s="3" t="inlineStr">
        <is>
          <t>Liabilities</t>
        </is>
      </c>
      <c r="D8612" s="3" t="inlineStr">
        <is>
          <t>9000/000</t>
        </is>
      </c>
      <c r="E8612" s="3" t="inlineStr">
        <is>
          <t>Supplier Control Account</t>
        </is>
      </c>
      <c r="F8612" s="3" t="n">
        <v>-1857661.01</v>
      </c>
      <c r="G8612" s="3" t="n">
        <v>-56124843.51</v>
      </c>
    </row>
    <row r="8613">
      <c r="A8613" s="3" t="inlineStr">
        <is>
          <t>Noble Shield (Pty) Ltd ta Go Letting</t>
        </is>
      </c>
      <c r="B8613" s="4" t="n">
        <v>44651</v>
      </c>
      <c r="C8613" s="3" t="inlineStr">
        <is>
          <t>Liabilities</t>
        </is>
      </c>
      <c r="D8613" s="3" t="inlineStr">
        <is>
          <t>9000/000</t>
        </is>
      </c>
      <c r="E8613" s="3" t="inlineStr">
        <is>
          <t>Supplier Control Account</t>
        </is>
      </c>
      <c r="F8613" s="3" t="n">
        <v>12114.16</v>
      </c>
      <c r="G8613" s="3" t="n">
        <v>-36109.79</v>
      </c>
    </row>
    <row r="8614">
      <c r="A8614" s="3" t="inlineStr">
        <is>
          <t>Opportunity Global Investment (PTY) LTD</t>
        </is>
      </c>
      <c r="B8614" s="4" t="n">
        <v>44651</v>
      </c>
      <c r="C8614" s="3" t="inlineStr">
        <is>
          <t>Liabilities</t>
        </is>
      </c>
      <c r="D8614" s="3" t="inlineStr">
        <is>
          <t>9000/000</t>
        </is>
      </c>
      <c r="E8614" s="3" t="inlineStr">
        <is>
          <t>Supplier Control Account</t>
        </is>
      </c>
      <c r="F8614" s="3" t="n">
        <v>18546.2</v>
      </c>
      <c r="G8614" s="3" t="n">
        <v>-169399.28</v>
      </c>
    </row>
    <row r="8615">
      <c r="A8615" s="3" t="inlineStr">
        <is>
          <t>Opportunity Global Sales (PTY) LTD</t>
        </is>
      </c>
      <c r="B8615" s="4" t="n">
        <v>44651</v>
      </c>
      <c r="C8615" s="3" t="inlineStr">
        <is>
          <t>Liabilities</t>
        </is>
      </c>
      <c r="D8615" s="3" t="inlineStr">
        <is>
          <t>9000/000</t>
        </is>
      </c>
      <c r="E8615" s="3" t="inlineStr">
        <is>
          <t>Supplier Control Account</t>
        </is>
      </c>
      <c r="F8615" s="3" t="n">
        <v>-275</v>
      </c>
      <c r="G8615" s="3" t="n">
        <v>-1747</v>
      </c>
    </row>
    <row r="8616">
      <c r="A8616" s="3" t="inlineStr">
        <is>
          <t>Opportunity Management Holdings (PTY) LTD</t>
        </is>
      </c>
      <c r="B8616" s="4" t="n">
        <v>44651</v>
      </c>
      <c r="C8616" s="3" t="inlineStr">
        <is>
          <t>Liabilities</t>
        </is>
      </c>
      <c r="D8616" s="3" t="inlineStr">
        <is>
          <t>9000/000</t>
        </is>
      </c>
      <c r="E8616" s="3" t="inlineStr">
        <is>
          <t>Supplier Control Account</t>
        </is>
      </c>
      <c r="F8616" s="3" t="n">
        <v>10446.75</v>
      </c>
      <c r="G8616" s="3" t="n">
        <v>-263679.28</v>
      </c>
    </row>
    <row r="8617">
      <c r="A8617" s="3" t="inlineStr">
        <is>
          <t>Quinate Consulting (Pty) Ltd</t>
        </is>
      </c>
      <c r="B8617" s="4" t="n">
        <v>44651</v>
      </c>
      <c r="C8617" s="3" t="inlineStr">
        <is>
          <t>Liabilities</t>
        </is>
      </c>
      <c r="D8617" s="3" t="inlineStr">
        <is>
          <t>9000/000</t>
        </is>
      </c>
      <c r="E8617" s="3" t="inlineStr">
        <is>
          <t>Supplier Control Account</t>
        </is>
      </c>
      <c r="F8617" s="3" t="n">
        <v>157531.74</v>
      </c>
      <c r="G8617" s="3" t="n">
        <v>67804.31</v>
      </c>
    </row>
    <row r="8618">
      <c r="A8618" s="3" t="inlineStr">
        <is>
          <t>Trademark Holdings (Pty) Ltd</t>
        </is>
      </c>
      <c r="B8618" s="4" t="n">
        <v>44651</v>
      </c>
      <c r="C8618" s="3" t="inlineStr">
        <is>
          <t>Liabilities</t>
        </is>
      </c>
      <c r="D8618" s="3" t="inlineStr">
        <is>
          <t>9000/000</t>
        </is>
      </c>
      <c r="E8618" s="3" t="inlineStr">
        <is>
          <t>Supplier Control Account</t>
        </is>
      </c>
      <c r="F8618" s="3" t="n">
        <v>7860.6</v>
      </c>
      <c r="G8618" s="3" t="n">
        <v>-31876.93</v>
      </c>
    </row>
    <row r="8619">
      <c r="A8619" s="3" t="inlineStr">
        <is>
          <t>Quinate Consulting (Pty) Ltd</t>
        </is>
      </c>
      <c r="B8619" s="4" t="n">
        <v>44651</v>
      </c>
      <c r="C8619" s="3" t="inlineStr">
        <is>
          <t>Liabilities</t>
        </is>
      </c>
      <c r="D8619" s="3" t="inlineStr">
        <is>
          <t>9001</t>
        </is>
      </c>
      <c r="E8619" s="3" t="inlineStr">
        <is>
          <t>Supplier Control</t>
        </is>
      </c>
      <c r="F8619" s="3" t="n">
        <v>0</v>
      </c>
      <c r="G8619" s="3" t="n">
        <v>-347315.41</v>
      </c>
    </row>
    <row r="8620">
      <c r="A8620" s="3" t="inlineStr">
        <is>
          <t>Endulini (Pty) Ltd</t>
        </is>
      </c>
      <c r="B8620" s="4" t="n">
        <v>44651</v>
      </c>
      <c r="C8620" s="3" t="inlineStr">
        <is>
          <t>Liabilities</t>
        </is>
      </c>
      <c r="D8620" s="3" t="inlineStr">
        <is>
          <t>9100/000</t>
        </is>
      </c>
      <c r="E8620" s="3" t="inlineStr">
        <is>
          <t>GRN Accrual Account</t>
        </is>
      </c>
      <c r="F8620" s="3" t="n">
        <v>18881.89</v>
      </c>
      <c r="G8620" s="3" t="n">
        <v>0</v>
      </c>
    </row>
    <row r="8621">
      <c r="A8621" s="3" t="inlineStr">
        <is>
          <t>Opportunity Management Holdings (PTY) LTD</t>
        </is>
      </c>
      <c r="B8621" s="4" t="n">
        <v>44651</v>
      </c>
      <c r="C8621" s="3" t="inlineStr">
        <is>
          <t>Assets</t>
        </is>
      </c>
      <c r="D8621" s="3" t="inlineStr">
        <is>
          <t>9110/000</t>
        </is>
      </c>
      <c r="E8621" s="3" t="inlineStr">
        <is>
          <t>Deposit Received</t>
        </is>
      </c>
      <c r="F8621" s="3" t="n">
        <v>0</v>
      </c>
      <c r="G8621" s="3" t="n">
        <v>-3852.5</v>
      </c>
    </row>
    <row r="8622">
      <c r="A8622" s="3" t="inlineStr">
        <is>
          <t>Opportunity Global Investment (PTY) LTD</t>
        </is>
      </c>
      <c r="B8622" s="4" t="n">
        <v>44651</v>
      </c>
      <c r="C8622" s="3" t="inlineStr">
        <is>
          <t>Liabilities</t>
        </is>
      </c>
      <c r="D8622" s="3" t="inlineStr">
        <is>
          <t>9110/000</t>
        </is>
      </c>
      <c r="E8622" s="3" t="inlineStr">
        <is>
          <t>Taxation B/S</t>
        </is>
      </c>
      <c r="F8622" s="3" t="n">
        <v>0</v>
      </c>
      <c r="G8622" s="3" t="n">
        <v>2150.09</v>
      </c>
    </row>
    <row r="8623">
      <c r="A8623" s="3" t="inlineStr">
        <is>
          <t>Endulini (Pty) Ltd</t>
        </is>
      </c>
      <c r="B8623" s="4" t="n">
        <v>44651</v>
      </c>
      <c r="C8623" s="3" t="inlineStr">
        <is>
          <t>Liabilities</t>
        </is>
      </c>
      <c r="D8623" s="3" t="inlineStr">
        <is>
          <t>9200/100</t>
        </is>
      </c>
      <c r="E8623" s="3" t="inlineStr">
        <is>
          <t>Sundry Suppliers - Heron Fields</t>
        </is>
      </c>
      <c r="F8623" s="3" t="n">
        <v>0</v>
      </c>
      <c r="G8623" s="3" t="n">
        <v>-300000</v>
      </c>
    </row>
    <row r="8624">
      <c r="A8624" s="3" t="inlineStr">
        <is>
          <t>Noble Shield (Pty) Ltd ta Go Letting</t>
        </is>
      </c>
      <c r="B8624" s="4" t="n">
        <v>44651</v>
      </c>
      <c r="C8624" s="3" t="inlineStr">
        <is>
          <t>Liabilities</t>
        </is>
      </c>
      <c r="D8624" s="3" t="inlineStr">
        <is>
          <t>9250/010</t>
        </is>
      </c>
      <c r="E8624" s="3" t="inlineStr">
        <is>
          <t>SALARY CONTROL</t>
        </is>
      </c>
      <c r="F8624" s="3" t="n">
        <v>-1887.71</v>
      </c>
      <c r="G8624" s="3" t="n">
        <v>-22538.48</v>
      </c>
    </row>
    <row r="8625">
      <c r="A8625" s="3" t="inlineStr">
        <is>
          <t>Opportunity Global Sales (PTY) LTD</t>
        </is>
      </c>
      <c r="B8625" s="4" t="n">
        <v>44651</v>
      </c>
      <c r="C8625" s="3" t="inlineStr">
        <is>
          <t>Liabilities</t>
        </is>
      </c>
      <c r="D8625" s="3" t="inlineStr">
        <is>
          <t>9250/010</t>
        </is>
      </c>
      <c r="E8625" s="3" t="inlineStr">
        <is>
          <t>SALARY CONTROL</t>
        </is>
      </c>
      <c r="F8625" s="3" t="n">
        <v>-19179.44</v>
      </c>
      <c r="G8625" s="3" t="n">
        <v>-19179.44</v>
      </c>
    </row>
    <row r="8626">
      <c r="A8626" s="3" t="inlineStr">
        <is>
          <t>Trademark Holdings (Pty) Ltd</t>
        </is>
      </c>
      <c r="B8626" s="4" t="n">
        <v>44651</v>
      </c>
      <c r="C8626" s="3" t="inlineStr">
        <is>
          <t>Liabilities</t>
        </is>
      </c>
      <c r="D8626" s="3" t="inlineStr">
        <is>
          <t>9250/010</t>
        </is>
      </c>
      <c r="E8626" s="3" t="inlineStr">
        <is>
          <t>SALARY CONTROL</t>
        </is>
      </c>
      <c r="F8626" s="3" t="n">
        <v>-1604.63</v>
      </c>
      <c r="G8626" s="3" t="n">
        <v>-14870.82</v>
      </c>
    </row>
    <row r="8627">
      <c r="A8627" s="3" t="inlineStr">
        <is>
          <t>Noble Shield (Pty) Ltd ta Go Letting</t>
        </is>
      </c>
      <c r="B8627" s="4" t="n">
        <v>44651</v>
      </c>
      <c r="C8627" s="3" t="inlineStr">
        <is>
          <t>Liabilities</t>
        </is>
      </c>
      <c r="D8627" s="3" t="inlineStr">
        <is>
          <t>9250/020</t>
        </is>
      </c>
      <c r="E8627" s="3" t="inlineStr">
        <is>
          <t>PAYE, UIF AND SDL CONTROL</t>
        </is>
      </c>
      <c r="F8627" s="3" t="n">
        <v>7.19</v>
      </c>
      <c r="G8627" s="3" t="n">
        <v>-6843.78</v>
      </c>
    </row>
    <row r="8628">
      <c r="A8628" s="3" t="inlineStr">
        <is>
          <t>Opportunity Global Investment (PTY) LTD</t>
        </is>
      </c>
      <c r="B8628" s="4" t="n">
        <v>44651</v>
      </c>
      <c r="C8628" s="3" t="inlineStr">
        <is>
          <t>Liabilities</t>
        </is>
      </c>
      <c r="D8628" s="3" t="inlineStr">
        <is>
          <t>9250/020</t>
        </is>
      </c>
      <c r="E8628" s="3" t="inlineStr">
        <is>
          <t>PAYE, UIF AND SDL CONTROL</t>
        </is>
      </c>
      <c r="F8628" s="3" t="n">
        <v>47868.88</v>
      </c>
      <c r="G8628" s="3" t="n">
        <v>56557.3</v>
      </c>
    </row>
    <row r="8629">
      <c r="A8629" s="3" t="inlineStr">
        <is>
          <t>Opportunity Global Sales (PTY) LTD</t>
        </is>
      </c>
      <c r="B8629" s="4" t="n">
        <v>44651</v>
      </c>
      <c r="C8629" s="3" t="inlineStr">
        <is>
          <t>Liabilities</t>
        </is>
      </c>
      <c r="D8629" s="3" t="inlineStr">
        <is>
          <t>9250/020</t>
        </is>
      </c>
      <c r="E8629" s="3" t="inlineStr">
        <is>
          <t>PAYE, UIF AND SDL CONTROL</t>
        </is>
      </c>
      <c r="F8629" s="3" t="n">
        <v>-23397.13</v>
      </c>
      <c r="G8629" s="3" t="n">
        <v>-89876.47</v>
      </c>
    </row>
    <row r="8630">
      <c r="A8630" s="3" t="inlineStr">
        <is>
          <t>Opportunity Management Holdings (PTY) LTD</t>
        </is>
      </c>
      <c r="B8630" s="4" t="n">
        <v>44651</v>
      </c>
      <c r="C8630" s="3" t="inlineStr">
        <is>
          <t>Liabilities</t>
        </is>
      </c>
      <c r="D8630" s="3" t="inlineStr">
        <is>
          <t>9250/020</t>
        </is>
      </c>
      <c r="E8630" s="3" t="inlineStr">
        <is>
          <t>PAYE, UIF AND SDL CONTROL</t>
        </is>
      </c>
      <c r="F8630" s="3" t="n">
        <v>38250.96</v>
      </c>
      <c r="G8630" s="3" t="n">
        <v>-36684.68</v>
      </c>
    </row>
    <row r="8631">
      <c r="A8631" s="3" t="inlineStr">
        <is>
          <t>Trademark Holdings (Pty) Ltd</t>
        </is>
      </c>
      <c r="B8631" s="4" t="n">
        <v>44651</v>
      </c>
      <c r="C8631" s="3" t="inlineStr">
        <is>
          <t>Liabilities</t>
        </is>
      </c>
      <c r="D8631" s="3" t="inlineStr">
        <is>
          <t>9250/020</t>
        </is>
      </c>
      <c r="E8631" s="3" t="inlineStr">
        <is>
          <t>PAYE, UIF AND SDL CONTROL</t>
        </is>
      </c>
      <c r="F8631" s="3" t="n">
        <v>-152.53</v>
      </c>
      <c r="G8631" s="3" t="n">
        <v>-5789.35</v>
      </c>
    </row>
    <row r="8632">
      <c r="A8632" s="3" t="inlineStr">
        <is>
          <t>Opportunity Global Investment (PTY) LTD</t>
        </is>
      </c>
      <c r="B8632" s="4" t="n">
        <v>44651</v>
      </c>
      <c r="C8632" s="3" t="inlineStr">
        <is>
          <t>Liabilities</t>
        </is>
      </c>
      <c r="D8632" s="3" t="inlineStr">
        <is>
          <t>9400/030</t>
        </is>
      </c>
      <c r="E8632" s="3" t="inlineStr">
        <is>
          <t>Accrued Expenses - PAYE_AND_UIF</t>
        </is>
      </c>
      <c r="F8632" s="3" t="n">
        <v>0</v>
      </c>
      <c r="G8632" s="3" t="n">
        <v>-2</v>
      </c>
    </row>
    <row r="8633">
      <c r="A8633" s="3" t="inlineStr">
        <is>
          <t>Trademark Holdings (Pty) Ltd</t>
        </is>
      </c>
      <c r="B8633" s="4" t="n">
        <v>44651</v>
      </c>
      <c r="C8633" s="3" t="inlineStr">
        <is>
          <t>Liabilities</t>
        </is>
      </c>
      <c r="D8633" s="3" t="inlineStr">
        <is>
          <t>9400/400</t>
        </is>
      </c>
      <c r="E8633" s="3" t="inlineStr">
        <is>
          <t>Deemed Dividend Tax</t>
        </is>
      </c>
      <c r="F8633" s="3" t="n">
        <v>0</v>
      </c>
      <c r="G8633" s="3" t="n">
        <v>-699.13</v>
      </c>
    </row>
    <row r="8634">
      <c r="A8634" s="3" t="inlineStr">
        <is>
          <t>Opportunity Global Investment (PTY) LTD</t>
        </is>
      </c>
      <c r="B8634" s="4" t="n">
        <v>44651</v>
      </c>
      <c r="C8634" s="3" t="inlineStr">
        <is>
          <t>Liabilities</t>
        </is>
      </c>
      <c r="D8634" s="3" t="inlineStr">
        <is>
          <t>9500/000</t>
        </is>
      </c>
      <c r="E8634" s="3" t="inlineStr">
        <is>
          <t>VAT Control Account</t>
        </is>
      </c>
      <c r="F8634" s="3" t="n">
        <v>110103.48</v>
      </c>
      <c r="G8634" s="3" t="n">
        <v>-1858.61</v>
      </c>
    </row>
    <row r="8635">
      <c r="A8635" s="3" t="inlineStr">
        <is>
          <t>Opportunity Global Sales (PTY) LTD</t>
        </is>
      </c>
      <c r="B8635" s="4" t="n">
        <v>44651</v>
      </c>
      <c r="C8635" s="3" t="inlineStr">
        <is>
          <t>Liabilities</t>
        </is>
      </c>
      <c r="D8635" s="3" t="inlineStr">
        <is>
          <t>9500/000</t>
        </is>
      </c>
      <c r="E8635" s="3" t="inlineStr">
        <is>
          <t>VAT Control Account</t>
        </is>
      </c>
      <c r="F8635" s="3" t="n">
        <v>-3463.78</v>
      </c>
      <c r="G8635" s="3" t="n">
        <v>-31918.33</v>
      </c>
    </row>
    <row r="8636">
      <c r="A8636" s="3" t="inlineStr">
        <is>
          <t>Opportunity Management Holdings (PTY) LTD</t>
        </is>
      </c>
      <c r="B8636" s="4" t="n">
        <v>44651</v>
      </c>
      <c r="C8636" s="3" t="inlineStr">
        <is>
          <t>Liabilities</t>
        </is>
      </c>
      <c r="D8636" s="3" t="inlineStr">
        <is>
          <t>9500/000</t>
        </is>
      </c>
      <c r="E8636" s="3" t="inlineStr">
        <is>
          <t>VAT Control Account</t>
        </is>
      </c>
      <c r="F8636" s="3" t="n">
        <v>-34169.14</v>
      </c>
      <c r="G8636" s="3" t="n">
        <v>-65775.62</v>
      </c>
    </row>
    <row r="8637">
      <c r="A8637" s="3" t="inlineStr">
        <is>
          <t>Endulini (Pty) Ltd</t>
        </is>
      </c>
      <c r="B8637" s="4" t="n">
        <v>44651</v>
      </c>
      <c r="C8637" s="3" t="inlineStr">
        <is>
          <t>Liabilities</t>
        </is>
      </c>
      <c r="D8637" s="3" t="inlineStr">
        <is>
          <t>9500/000</t>
        </is>
      </c>
      <c r="E8637" s="3" t="inlineStr">
        <is>
          <t>Vat / Tax Control Account</t>
        </is>
      </c>
      <c r="F8637" s="3" t="n">
        <v>600695.8</v>
      </c>
      <c r="G8637" s="3" t="n">
        <v>3143921.82</v>
      </c>
    </row>
    <row r="8638">
      <c r="A8638" s="3" t="inlineStr">
        <is>
          <t>Quinate Consulting (Pty) Ltd</t>
        </is>
      </c>
      <c r="B8638" s="4" t="n">
        <v>44651</v>
      </c>
      <c r="C8638" s="3" t="inlineStr">
        <is>
          <t>Liabilities</t>
        </is>
      </c>
      <c r="D8638" s="3" t="inlineStr">
        <is>
          <t>9500/000</t>
        </is>
      </c>
      <c r="E8638" s="3" t="inlineStr">
        <is>
          <t>Vat Control Account</t>
        </is>
      </c>
      <c r="F8638" s="3" t="n">
        <v>11887.01</v>
      </c>
      <c r="G8638" s="3" t="n">
        <v>-1902791.7</v>
      </c>
    </row>
    <row r="8639">
      <c r="A8639" s="3" t="inlineStr">
        <is>
          <t>Opportunity Management Holdings (PTY) LTD</t>
        </is>
      </c>
      <c r="B8639" s="4" t="n">
        <v>44651</v>
      </c>
      <c r="C8639" s="3" t="inlineStr">
        <is>
          <t>Liabilities</t>
        </is>
      </c>
      <c r="D8639" s="3" t="inlineStr">
        <is>
          <t>9501/000</t>
        </is>
      </c>
      <c r="E8639" s="3" t="inlineStr">
        <is>
          <t>Vat Adjustments - C2M</t>
        </is>
      </c>
      <c r="F8639" s="3" t="n">
        <v>0</v>
      </c>
      <c r="G8639" s="3" t="n">
        <v>47274.04</v>
      </c>
    </row>
    <row r="8640">
      <c r="A8640" s="3" t="inlineStr">
        <is>
          <t>Quinate Consulting (Pty) Ltd</t>
        </is>
      </c>
      <c r="B8640" s="4" t="n">
        <v>44651</v>
      </c>
      <c r="C8640" s="3" t="inlineStr">
        <is>
          <t>Liabilities</t>
        </is>
      </c>
      <c r="D8640" s="3" t="inlineStr">
        <is>
          <t>9960/000</t>
        </is>
      </c>
      <c r="E8640" s="3" t="inlineStr">
        <is>
          <t>Deposits - Southwark Rentals</t>
        </is>
      </c>
      <c r="F8640" s="3" t="n">
        <v>0</v>
      </c>
      <c r="G8640" s="3" t="n">
        <v>-11500</v>
      </c>
    </row>
    <row r="8641">
      <c r="A8641" s="3" t="inlineStr">
        <is>
          <t>Noble Shield (Pty) Ltd ta Go Letting</t>
        </is>
      </c>
      <c r="B8641" s="4" t="n">
        <v>44651</v>
      </c>
      <c r="C8641" s="3" t="inlineStr">
        <is>
          <t>Expenses</t>
        </is>
      </c>
      <c r="D8641" s="3" t="inlineStr">
        <is>
          <t>ACB Link</t>
        </is>
      </c>
      <c r="E8641" s="3" t="inlineStr">
        <is>
          <t>Subscriptions - TPN</t>
        </is>
      </c>
      <c r="F8641" s="3" t="n">
        <v>1742.24</v>
      </c>
      <c r="G8641" s="3" t="n">
        <v>14188.32</v>
      </c>
    </row>
    <row r="8642">
      <c r="A8642" s="3" t="inlineStr">
        <is>
          <t>Noble Shield (Pty) Ltd ta Go Letting</t>
        </is>
      </c>
      <c r="B8642" s="4" t="n">
        <v>44651</v>
      </c>
      <c r="C8642" s="3" t="inlineStr">
        <is>
          <t>Liabilities</t>
        </is>
      </c>
      <c r="D8642" s="3" t="inlineStr">
        <is>
          <t>B/S</t>
        </is>
      </c>
      <c r="E8642" s="3" t="inlineStr">
        <is>
          <t>Tax Payable</t>
        </is>
      </c>
      <c r="F8642" s="3" t="n">
        <v>0</v>
      </c>
      <c r="G8642" s="3" t="n">
        <v>-6843.4</v>
      </c>
    </row>
    <row r="8643">
      <c r="A8643" s="3" t="inlineStr">
        <is>
          <t>Trademark Holdings (Pty) Ltd</t>
        </is>
      </c>
      <c r="B8643" s="4" t="n">
        <v>44651</v>
      </c>
      <c r="C8643" s="3" t="inlineStr">
        <is>
          <t>Liabilities</t>
        </is>
      </c>
      <c r="D8643" s="3" t="inlineStr">
        <is>
          <t>B/S</t>
        </is>
      </c>
      <c r="E8643" s="3" t="inlineStr">
        <is>
          <t>Taxation Payable</t>
        </is>
      </c>
      <c r="F8643" s="3" t="n">
        <v>2211.6</v>
      </c>
      <c r="G8643" s="3" t="n">
        <v>-1960.56</v>
      </c>
    </row>
    <row r="8644">
      <c r="A8644" s="3" t="inlineStr">
        <is>
          <t>Quinate Consulting (Pty) Ltd</t>
        </is>
      </c>
      <c r="B8644" s="4" t="n">
        <v>44651</v>
      </c>
      <c r="C8644" s="3" t="inlineStr">
        <is>
          <t>Liabilities</t>
        </is>
      </c>
      <c r="D8644" s="3" t="inlineStr">
        <is>
          <t xml:space="preserve">B/S </t>
        </is>
      </c>
      <c r="E8644" s="3" t="inlineStr">
        <is>
          <t>Taxation Payable</t>
        </is>
      </c>
      <c r="F8644" s="3" t="n">
        <v>0</v>
      </c>
      <c r="G8644" s="3" t="n">
        <v>-15486</v>
      </c>
    </row>
    <row r="8645">
      <c r="A8645" s="3" t="inlineStr">
        <is>
          <t>Quinate Consulting (Pty) Ltd</t>
        </is>
      </c>
      <c r="B8645" s="4" t="n">
        <v>44651</v>
      </c>
      <c r="C8645" s="3" t="inlineStr">
        <is>
          <t>Liabilities</t>
        </is>
      </c>
      <c r="D8645" s="3" t="inlineStr">
        <is>
          <t>FV</t>
        </is>
      </c>
      <c r="E8645" s="3" t="inlineStr">
        <is>
          <t>Loan - Cape Projects Constuction</t>
        </is>
      </c>
      <c r="F8645" s="3" t="n">
        <v>0</v>
      </c>
      <c r="G8645" s="3" t="n">
        <v>-2850000</v>
      </c>
    </row>
    <row r="8646">
      <c r="A8646" s="3" t="inlineStr">
        <is>
          <t>Trademark Holdings (Pty) Ltd</t>
        </is>
      </c>
      <c r="B8646" s="4" t="n">
        <v>44651</v>
      </c>
      <c r="C8646" s="3" t="inlineStr">
        <is>
          <t>Expenses</t>
        </is>
      </c>
      <c r="D8646" s="3" t="inlineStr">
        <is>
          <t>I/S</t>
        </is>
      </c>
      <c r="E8646" s="3" t="inlineStr">
        <is>
          <t>Income Tax Current Year</t>
        </is>
      </c>
      <c r="F8646" s="3" t="n">
        <v>0</v>
      </c>
      <c r="G8646" s="3" t="n">
        <v>2251.76</v>
      </c>
    </row>
    <row r="8647">
      <c r="A8647" s="3" t="inlineStr">
        <is>
          <t>Quinate Consulting (Pty) Ltd</t>
        </is>
      </c>
      <c r="B8647" s="4" t="n">
        <v>44651</v>
      </c>
      <c r="C8647" s="3" t="inlineStr">
        <is>
          <t>Liabilities</t>
        </is>
      </c>
      <c r="D8647" s="3" t="inlineStr">
        <is>
          <t>Sharehold OppDev</t>
        </is>
      </c>
      <c r="E8647" s="3" t="inlineStr">
        <is>
          <t>Loan - Justine Morgan</t>
        </is>
      </c>
      <c r="F8647" s="3" t="n">
        <v>0</v>
      </c>
      <c r="G8647" s="3" t="n">
        <v>-563766.76</v>
      </c>
    </row>
    <row r="8648">
      <c r="A8648" s="3" t="inlineStr">
        <is>
          <t>Opportunity Global Sales (PTY) LTD</t>
        </is>
      </c>
      <c r="B8648" s="4" t="n">
        <v>44681</v>
      </c>
      <c r="C8648" s="3" t="inlineStr">
        <is>
          <t>Revenue</t>
        </is>
      </c>
      <c r="D8648" s="3" t="inlineStr">
        <is>
          <t>1000/009</t>
        </is>
      </c>
      <c r="E8648" s="3" t="inlineStr">
        <is>
          <t>Sales - Comm on Payprop</t>
        </is>
      </c>
      <c r="F8648" s="3" t="n">
        <v>-7766.33</v>
      </c>
      <c r="G8648" s="3" t="n">
        <v>-11406.48</v>
      </c>
    </row>
    <row r="8649">
      <c r="A8649" s="3" t="inlineStr">
        <is>
          <t>Quinate Consulting (Pty) Ltd</t>
        </is>
      </c>
      <c r="B8649" s="4" t="n">
        <v>44681</v>
      </c>
      <c r="C8649" s="3" t="inlineStr">
        <is>
          <t>Revenue</t>
        </is>
      </c>
      <c r="D8649" s="3" t="inlineStr">
        <is>
          <t>1000/011</t>
        </is>
      </c>
      <c r="E8649" s="3" t="inlineStr">
        <is>
          <t>Rent Received - Soho Unit 23</t>
        </is>
      </c>
      <c r="F8649" s="3" t="n">
        <v>-12500</v>
      </c>
      <c r="G8649" s="3" t="n">
        <v>-25000</v>
      </c>
    </row>
    <row r="8650">
      <c r="A8650" s="3" t="inlineStr">
        <is>
          <t>Quinate Consulting (Pty) Ltd</t>
        </is>
      </c>
      <c r="B8650" s="4" t="n">
        <v>44681</v>
      </c>
      <c r="C8650" s="3" t="inlineStr">
        <is>
          <t>Revenue</t>
        </is>
      </c>
      <c r="D8650" s="3" t="inlineStr">
        <is>
          <t>1000/012</t>
        </is>
      </c>
      <c r="E8650" s="3" t="inlineStr">
        <is>
          <t>Rent Received - Soho Unit 24</t>
        </is>
      </c>
      <c r="F8650" s="3" t="n">
        <v>-13500</v>
      </c>
      <c r="G8650" s="3" t="n">
        <v>-27000</v>
      </c>
    </row>
    <row r="8651">
      <c r="A8651" s="3" t="inlineStr">
        <is>
          <t>Quinate Consulting (Pty) Ltd</t>
        </is>
      </c>
      <c r="B8651" s="4" t="n">
        <v>44681</v>
      </c>
      <c r="C8651" s="3" t="inlineStr">
        <is>
          <t>Revenue</t>
        </is>
      </c>
      <c r="D8651" s="3" t="inlineStr">
        <is>
          <t>1000/013</t>
        </is>
      </c>
      <c r="E8651" s="3" t="inlineStr">
        <is>
          <t>Rent Recieved - Soho Unit 20</t>
        </is>
      </c>
      <c r="F8651" s="3" t="n">
        <v>-12500</v>
      </c>
      <c r="G8651" s="3" t="n">
        <v>-25000</v>
      </c>
    </row>
    <row r="8652">
      <c r="A8652" s="3" t="inlineStr">
        <is>
          <t>Quinate Consulting (Pty) Ltd</t>
        </is>
      </c>
      <c r="B8652" s="4" t="n">
        <v>44681</v>
      </c>
      <c r="C8652" s="3" t="inlineStr">
        <is>
          <t>Revenue</t>
        </is>
      </c>
      <c r="D8652" s="3" t="inlineStr">
        <is>
          <t>1000/015</t>
        </is>
      </c>
      <c r="E8652" s="3" t="inlineStr">
        <is>
          <t>Rent Received - Southwark Unit 1</t>
        </is>
      </c>
      <c r="F8652" s="3" t="n">
        <v>-10000</v>
      </c>
      <c r="G8652" s="3" t="n">
        <v>-20000</v>
      </c>
    </row>
    <row r="8653">
      <c r="A8653" s="3" t="inlineStr">
        <is>
          <t>Quinate Consulting (Pty) Ltd</t>
        </is>
      </c>
      <c r="B8653" s="4" t="n">
        <v>44681</v>
      </c>
      <c r="C8653" s="3" t="inlineStr">
        <is>
          <t>Revenue</t>
        </is>
      </c>
      <c r="D8653" s="3" t="inlineStr">
        <is>
          <t>1000/016</t>
        </is>
      </c>
      <c r="E8653" s="3" t="inlineStr">
        <is>
          <t>Rent Recieved - Southwark Unit 21</t>
        </is>
      </c>
      <c r="F8653" s="3" t="n">
        <v>-10000</v>
      </c>
      <c r="G8653" s="3" t="n">
        <v>-20000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Revenue</t>
        </is>
      </c>
      <c r="D8654" s="3" t="inlineStr">
        <is>
          <t>1000/100</t>
        </is>
      </c>
      <c r="E8654" s="3" t="inlineStr">
        <is>
          <t>Sales - Comm on External Sales</t>
        </is>
      </c>
      <c r="F8654" s="3" t="n">
        <v>0</v>
      </c>
      <c r="G8654" s="3" t="n">
        <v>-25000</v>
      </c>
    </row>
    <row r="8655">
      <c r="A8655" s="3" t="inlineStr">
        <is>
          <t>Noble Shield (Pty) Ltd ta Go Letting</t>
        </is>
      </c>
      <c r="B8655" s="4" t="n">
        <v>44681</v>
      </c>
      <c r="C8655" s="3" t="inlineStr">
        <is>
          <t>Revenue</t>
        </is>
      </c>
      <c r="D8655" s="3" t="inlineStr">
        <is>
          <t>1000/100</t>
        </is>
      </c>
      <c r="E8655" s="3" t="inlineStr">
        <is>
          <t>Sales - Payprop 328 - Michelle</t>
        </is>
      </c>
      <c r="F8655" s="3" t="n">
        <v>-71997.85000000001</v>
      </c>
      <c r="G8655" s="3" t="n">
        <v>-595539.67</v>
      </c>
    </row>
    <row r="8656">
      <c r="A8656" s="3" t="inlineStr">
        <is>
          <t>Opportunity Global Sales (PTY) LTD</t>
        </is>
      </c>
      <c r="B8656" s="4" t="n">
        <v>44681</v>
      </c>
      <c r="C8656" s="3" t="inlineStr">
        <is>
          <t>Revenue</t>
        </is>
      </c>
      <c r="D8656" s="3" t="inlineStr">
        <is>
          <t>1000/120</t>
        </is>
      </c>
      <c r="E8656" s="3" t="inlineStr">
        <is>
          <t>Sales - Admin Fees on Rental Units</t>
        </is>
      </c>
      <c r="F8656" s="3" t="n">
        <v>-2173.9</v>
      </c>
      <c r="G8656" s="3" t="n">
        <v>-3478.24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Revenue</t>
        </is>
      </c>
      <c r="D8657" s="3" t="inlineStr">
        <is>
          <t>1000/150</t>
        </is>
      </c>
      <c r="E8657" s="3" t="inlineStr">
        <is>
          <t>Sales - Comm on External Rental</t>
        </is>
      </c>
      <c r="F8657" s="3" t="n">
        <v>-25304.35</v>
      </c>
      <c r="G8657" s="3" t="n">
        <v>-38086.96</v>
      </c>
    </row>
    <row r="8658">
      <c r="A8658" s="3" t="inlineStr">
        <is>
          <t>Opportunity Global Sales (PTY) LTD</t>
        </is>
      </c>
      <c r="B8658" s="4" t="n">
        <v>44681</v>
      </c>
      <c r="C8658" s="3" t="inlineStr">
        <is>
          <t>Revenue</t>
        </is>
      </c>
      <c r="D8658" s="3" t="inlineStr">
        <is>
          <t>1000/250</t>
        </is>
      </c>
      <c r="E8658" s="3" t="inlineStr">
        <is>
          <t>Sales - Comm on Endulini</t>
        </is>
      </c>
      <c r="F8658" s="3" t="n">
        <v>-385955.22</v>
      </c>
      <c r="G8658" s="3" t="n">
        <v>-385955.22</v>
      </c>
    </row>
    <row r="8659">
      <c r="A8659" s="3" t="inlineStr">
        <is>
          <t>Trademark Holdings (Pty) Ltd</t>
        </is>
      </c>
      <c r="B8659" s="4" t="n">
        <v>44681</v>
      </c>
      <c r="C8659" s="3" t="inlineStr">
        <is>
          <t>Revenue</t>
        </is>
      </c>
      <c r="D8659" s="3" t="inlineStr">
        <is>
          <t>1000/300</t>
        </is>
      </c>
      <c r="E8659" s="3" t="inlineStr">
        <is>
          <t>Sales - Payprop - Lara</t>
        </is>
      </c>
      <c r="F8659" s="3" t="n">
        <v>-92393.75</v>
      </c>
      <c r="G8659" s="3" t="n">
        <v>-730872.38</v>
      </c>
    </row>
    <row r="8660">
      <c r="A8660" s="3" t="inlineStr">
        <is>
          <t>Opportunity Global Investment (PTY) LTD</t>
        </is>
      </c>
      <c r="B8660" s="4" t="n">
        <v>44681</v>
      </c>
      <c r="C8660" s="3" t="inlineStr">
        <is>
          <t>Revenue</t>
        </is>
      </c>
      <c r="D8660" s="3" t="inlineStr">
        <is>
          <t>1000/350</t>
        </is>
      </c>
      <c r="E8660" s="3" t="inlineStr">
        <is>
          <t>Sales - Investor Management - Heron Fields</t>
        </is>
      </c>
      <c r="F8660" s="3" t="n">
        <v>0</v>
      </c>
      <c r="G8660" s="3" t="n">
        <v>-45697.93</v>
      </c>
    </row>
    <row r="8661">
      <c r="A8661" s="3" t="inlineStr">
        <is>
          <t>Trademark Holdings (Pty) Ltd</t>
        </is>
      </c>
      <c r="B8661" s="4" t="n">
        <v>44681</v>
      </c>
      <c r="C8661" s="3" t="inlineStr">
        <is>
          <t>Revenue</t>
        </is>
      </c>
      <c r="D8661" s="3" t="inlineStr">
        <is>
          <t>1000/500</t>
        </is>
      </c>
      <c r="E8661" s="3" t="inlineStr">
        <is>
          <t>Sales - Commission external sale</t>
        </is>
      </c>
      <c r="F8661" s="3" t="n">
        <v>0</v>
      </c>
      <c r="G8661" s="3" t="n">
        <v>-70000</v>
      </c>
    </row>
    <row r="8662">
      <c r="A8662" s="3" t="inlineStr">
        <is>
          <t>Quinate Consulting (Pty) Ltd</t>
        </is>
      </c>
      <c r="B8662" s="4" t="n">
        <v>44681</v>
      </c>
      <c r="C8662" s="3" t="inlineStr">
        <is>
          <t>Revenue</t>
        </is>
      </c>
      <c r="D8662" s="3" t="inlineStr">
        <is>
          <t>1004/000</t>
        </is>
      </c>
      <c r="E8662" s="3" t="inlineStr">
        <is>
          <t>Interest received</t>
        </is>
      </c>
      <c r="F8662" s="3" t="n">
        <v>-331.61</v>
      </c>
      <c r="G8662" s="3" t="n">
        <v>-649.42</v>
      </c>
    </row>
    <row r="8663">
      <c r="A8663" s="3" t="inlineStr">
        <is>
          <t>Endulini (Pty) Ltd</t>
        </is>
      </c>
      <c r="B8663" s="4" t="n">
        <v>44681</v>
      </c>
      <c r="C8663" s="3" t="inlineStr">
        <is>
          <t>Revenue</t>
        </is>
      </c>
      <c r="D8663" s="3" t="inlineStr">
        <is>
          <t>1100/000</t>
        </is>
      </c>
      <c r="E8663" s="3" t="inlineStr">
        <is>
          <t>Sales - Endulini</t>
        </is>
      </c>
      <c r="F8663" s="3" t="n">
        <v>-8559391.300000001</v>
      </c>
      <c r="G8663" s="3" t="n">
        <v>-8559391.300000001</v>
      </c>
    </row>
    <row r="8664">
      <c r="A8664" s="3" t="inlineStr">
        <is>
          <t>Opportunity Management Holdings (PTY) LTD</t>
        </is>
      </c>
      <c r="B8664" s="4" t="n">
        <v>44681</v>
      </c>
      <c r="C8664" s="3" t="inlineStr">
        <is>
          <t>Revenue</t>
        </is>
      </c>
      <c r="D8664" s="3" t="inlineStr">
        <is>
          <t>1100/001</t>
        </is>
      </c>
      <c r="E8664" s="3" t="inlineStr">
        <is>
          <t>Salary Recharges</t>
        </is>
      </c>
      <c r="F8664" s="3" t="n">
        <v>-320634.86</v>
      </c>
      <c r="G8664" s="3" t="n">
        <v>-2064577.92</v>
      </c>
    </row>
    <row r="8665">
      <c r="A8665" s="3" t="inlineStr">
        <is>
          <t>Endulini (Pty) Ltd</t>
        </is>
      </c>
      <c r="B8665" s="4" t="n">
        <v>44681</v>
      </c>
      <c r="C8665" s="3" t="inlineStr">
        <is>
          <t>Revenue</t>
        </is>
      </c>
      <c r="D8665" s="3" t="inlineStr">
        <is>
          <t>1100/200</t>
        </is>
      </c>
      <c r="E8665" s="3" t="inlineStr">
        <is>
          <t>Sales - Endulini occupational rent</t>
        </is>
      </c>
      <c r="F8665" s="3" t="n">
        <v>-2967.74</v>
      </c>
      <c r="G8665" s="3" t="n">
        <v>-2967.74</v>
      </c>
    </row>
    <row r="8666">
      <c r="A8666" s="3" t="inlineStr">
        <is>
          <t>Noble Shield (Pty) Ltd ta Go Letting</t>
        </is>
      </c>
      <c r="B8666" s="4" t="n">
        <v>44681</v>
      </c>
      <c r="C8666" s="3" t="inlineStr">
        <is>
          <t>Revenue</t>
        </is>
      </c>
      <c r="D8666" s="3" t="inlineStr">
        <is>
          <t>1500/000</t>
        </is>
      </c>
      <c r="E8666" s="3" t="inlineStr">
        <is>
          <t>Insurance recovery</t>
        </is>
      </c>
      <c r="F8666" s="3" t="n">
        <v>0</v>
      </c>
      <c r="G8666" s="3" t="n">
        <v>-1750</v>
      </c>
    </row>
    <row r="8667">
      <c r="A8667" s="3" t="inlineStr">
        <is>
          <t>Endulini (Pty) Ltd</t>
        </is>
      </c>
      <c r="B8667" s="4" t="n">
        <v>44681</v>
      </c>
      <c r="C8667" s="3" t="inlineStr">
        <is>
          <t>Expenses</t>
        </is>
      </c>
      <c r="D8667" s="3" t="inlineStr">
        <is>
          <t>2000/100</t>
        </is>
      </c>
      <c r="E8667" s="3" t="inlineStr">
        <is>
          <t>COS - Commission Endulini</t>
        </is>
      </c>
      <c r="F8667" s="3" t="n">
        <v>385955.22</v>
      </c>
      <c r="G8667" s="3" t="n">
        <v>719955.22</v>
      </c>
    </row>
    <row r="8668">
      <c r="A8668" s="3" t="inlineStr">
        <is>
          <t>Noble Shield (Pty) Ltd ta Go Letting</t>
        </is>
      </c>
      <c r="B8668" s="4" t="n">
        <v>44681</v>
      </c>
      <c r="C8668" s="3" t="inlineStr">
        <is>
          <t>Expenses</t>
        </is>
      </c>
      <c r="D8668" s="3" t="inlineStr">
        <is>
          <t>2000/100</t>
        </is>
      </c>
      <c r="E8668" s="3" t="inlineStr">
        <is>
          <t>COS - Commission Paid</t>
        </is>
      </c>
      <c r="F8668" s="3" t="n">
        <v>13202.98</v>
      </c>
      <c r="G8668" s="3" t="n">
        <v>188858.08</v>
      </c>
    </row>
    <row r="8669">
      <c r="A8669" s="3" t="inlineStr">
        <is>
          <t>Opportunity Global Sales (PTY) LTD</t>
        </is>
      </c>
      <c r="B8669" s="4" t="n">
        <v>44681</v>
      </c>
      <c r="C8669" s="3" t="inlineStr">
        <is>
          <t>Expenses</t>
        </is>
      </c>
      <c r="D8669" s="3" t="inlineStr">
        <is>
          <t>2000/131</t>
        </is>
      </c>
      <c r="E8669" s="3" t="inlineStr">
        <is>
          <t>COS - Sales Comm Endulini - Anthony</t>
        </is>
      </c>
      <c r="F8669" s="3" t="n">
        <v>10270.38</v>
      </c>
      <c r="G8669" s="3" t="n">
        <v>10270.38</v>
      </c>
    </row>
    <row r="8670">
      <c r="A8670" s="3" t="inlineStr">
        <is>
          <t>Opportunity Global Sales (PTY) LTD</t>
        </is>
      </c>
      <c r="B8670" s="4" t="n">
        <v>44681</v>
      </c>
      <c r="C8670" s="3" t="inlineStr">
        <is>
          <t>Expenses</t>
        </is>
      </c>
      <c r="D8670" s="3" t="inlineStr">
        <is>
          <t>2000/132</t>
        </is>
      </c>
      <c r="E8670" s="3" t="inlineStr">
        <is>
          <t>COS - Sales Comm Endulini - Minette</t>
        </is>
      </c>
      <c r="F8670" s="3" t="n">
        <v>68386.48</v>
      </c>
      <c r="G8670" s="3" t="n">
        <v>78368.38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Expenses</t>
        </is>
      </c>
      <c r="D8671" s="3" t="inlineStr">
        <is>
          <t>2000/133</t>
        </is>
      </c>
      <c r="E8671" s="3" t="inlineStr">
        <is>
          <t>COS - Sales Comm Endulini - External Agents</t>
        </is>
      </c>
      <c r="F8671" s="3" t="n">
        <v>9966</v>
      </c>
      <c r="G8671" s="3" t="n">
        <v>9966</v>
      </c>
    </row>
    <row r="8672">
      <c r="A8672" s="3" t="inlineStr">
        <is>
          <t>Opportunity Global Sales (PTY) LTD</t>
        </is>
      </c>
      <c r="B8672" s="4" t="n">
        <v>44681</v>
      </c>
      <c r="C8672" s="3" t="inlineStr">
        <is>
          <t>Expenses</t>
        </is>
      </c>
      <c r="D8672" s="3" t="inlineStr">
        <is>
          <t>2000/135</t>
        </is>
      </c>
      <c r="E8672" s="3" t="inlineStr">
        <is>
          <t>COS - Sales Comm External - Minette</t>
        </is>
      </c>
      <c r="F8672" s="3" t="n">
        <v>22939.5</v>
      </c>
      <c r="G8672" s="3" t="n">
        <v>22939.5</v>
      </c>
    </row>
    <row r="8673">
      <c r="A8673" s="3" t="inlineStr">
        <is>
          <t>Opportunity Global Sales (PTY) LTD</t>
        </is>
      </c>
      <c r="B8673" s="4" t="n">
        <v>44681</v>
      </c>
      <c r="C8673" s="3" t="inlineStr">
        <is>
          <t>Expenses</t>
        </is>
      </c>
      <c r="D8673" s="3" t="inlineStr">
        <is>
          <t>2000/137</t>
        </is>
      </c>
      <c r="E8673" s="3" t="inlineStr">
        <is>
          <t>COS - Rental Comm External - Minette</t>
        </is>
      </c>
      <c r="F8673" s="3" t="n">
        <v>7675</v>
      </c>
      <c r="G8673" s="3" t="n">
        <v>11570</v>
      </c>
    </row>
    <row r="8674">
      <c r="A8674" s="3" t="inlineStr">
        <is>
          <t>Opportunity Global Sales (PTY) LTD</t>
        </is>
      </c>
      <c r="B8674" s="4" t="n">
        <v>44681</v>
      </c>
      <c r="C8674" s="3" t="inlineStr">
        <is>
          <t>Expenses</t>
        </is>
      </c>
      <c r="D8674" s="3" t="inlineStr">
        <is>
          <t>2000/139</t>
        </is>
      </c>
      <c r="E8674" s="3" t="inlineStr">
        <is>
          <t>COS - Sales Comm Heron Fields - Minette</t>
        </is>
      </c>
      <c r="F8674" s="3" t="n">
        <v>20962.05</v>
      </c>
      <c r="G8674" s="3" t="n">
        <v>76736.28999999999</v>
      </c>
    </row>
    <row r="8675">
      <c r="A8675" s="3" t="inlineStr">
        <is>
          <t>Trademark Holdings (Pty) Ltd</t>
        </is>
      </c>
      <c r="B8675" s="4" t="n">
        <v>44681</v>
      </c>
      <c r="C8675" s="3" t="inlineStr">
        <is>
          <t>Expenses</t>
        </is>
      </c>
      <c r="D8675" s="3" t="inlineStr">
        <is>
          <t>2000/300</t>
        </is>
      </c>
      <c r="E8675" s="3" t="inlineStr">
        <is>
          <t>COS - Commission Paid</t>
        </is>
      </c>
      <c r="F8675" s="3" t="n">
        <v>16801.23</v>
      </c>
      <c r="G8675" s="3" t="n">
        <v>185917.2</v>
      </c>
    </row>
    <row r="8676">
      <c r="A8676" s="3" t="inlineStr">
        <is>
          <t>Trademark Holdings (Pty) Ltd</t>
        </is>
      </c>
      <c r="B8676" s="4" t="n">
        <v>44681</v>
      </c>
      <c r="C8676" s="3" t="inlineStr">
        <is>
          <t>Expenses</t>
        </is>
      </c>
      <c r="D8676" s="3" t="inlineStr">
        <is>
          <t>2000/400</t>
        </is>
      </c>
      <c r="E8676" s="3" t="inlineStr">
        <is>
          <t>COS - Commission on external sales</t>
        </is>
      </c>
      <c r="F8676" s="3" t="n">
        <v>0</v>
      </c>
      <c r="G8676" s="3" t="n">
        <v>42000</v>
      </c>
    </row>
    <row r="8677">
      <c r="A8677" s="3" t="inlineStr">
        <is>
          <t>Endulini (Pty) Ltd</t>
        </is>
      </c>
      <c r="B8677" s="4" t="n">
        <v>44681</v>
      </c>
      <c r="C8677" s="3" t="inlineStr">
        <is>
          <t>Expenses</t>
        </is>
      </c>
      <c r="D8677" s="3" t="inlineStr">
        <is>
          <t>2000/400</t>
        </is>
      </c>
      <c r="E8677" s="3" t="inlineStr">
        <is>
          <t>COS - Gifts</t>
        </is>
      </c>
      <c r="F8677" s="3" t="n">
        <v>0</v>
      </c>
      <c r="G8677" s="3" t="n">
        <v>4270</v>
      </c>
    </row>
    <row r="8678">
      <c r="A8678" s="3" t="inlineStr">
        <is>
          <t>Trademark Holdings (Pty) Ltd</t>
        </is>
      </c>
      <c r="B8678" s="4" t="n">
        <v>44681</v>
      </c>
      <c r="C8678" s="3" t="inlineStr">
        <is>
          <t>Expenses</t>
        </is>
      </c>
      <c r="D8678" s="3" t="inlineStr">
        <is>
          <t>2000/500</t>
        </is>
      </c>
      <c r="E8678" s="3" t="inlineStr">
        <is>
          <t>COS - Inspection fee</t>
        </is>
      </c>
      <c r="F8678" s="3" t="n">
        <v>1500</v>
      </c>
      <c r="G8678" s="3" t="n">
        <v>1500</v>
      </c>
    </row>
    <row r="8679">
      <c r="A8679" s="3" t="inlineStr">
        <is>
          <t>Endulini (Pty) Ltd</t>
        </is>
      </c>
      <c r="B8679" s="4" t="n">
        <v>44681</v>
      </c>
      <c r="C8679" s="3" t="inlineStr">
        <is>
          <t>Expenses</t>
        </is>
      </c>
      <c r="D8679" s="3" t="inlineStr">
        <is>
          <t>2000/500</t>
        </is>
      </c>
      <c r="E8679" s="3" t="inlineStr">
        <is>
          <t>COS - Legal Fees Opening of Sec Title Scheme</t>
        </is>
      </c>
      <c r="F8679" s="3" t="n">
        <v>56287.76</v>
      </c>
      <c r="G8679" s="3" t="n">
        <v>56287.76</v>
      </c>
    </row>
    <row r="8680">
      <c r="A8680" s="3" t="inlineStr">
        <is>
          <t>Endulini (Pty) Ltd</t>
        </is>
      </c>
      <c r="B8680" s="4" t="n">
        <v>44681</v>
      </c>
      <c r="C8680" s="3" t="inlineStr">
        <is>
          <t>Expenses</t>
        </is>
      </c>
      <c r="D8680" s="3" t="inlineStr">
        <is>
          <t>2000/600</t>
        </is>
      </c>
      <c r="E8680" s="3" t="inlineStr">
        <is>
          <t>COS - Legal fees</t>
        </is>
      </c>
      <c r="F8680" s="3" t="n">
        <v>118696.81</v>
      </c>
      <c r="G8680" s="3" t="n">
        <v>118696.81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Expenses</t>
        </is>
      </c>
      <c r="D8681" s="3" t="inlineStr">
        <is>
          <t>2000/700</t>
        </is>
      </c>
      <c r="E8681" s="3" t="inlineStr">
        <is>
          <t>COS - C2M Certificate for transfer</t>
        </is>
      </c>
      <c r="F8681" s="3" t="n">
        <v>8000</v>
      </c>
      <c r="G8681" s="3" t="n">
        <v>8000</v>
      </c>
    </row>
    <row r="8682">
      <c r="A8682" s="3" t="inlineStr">
        <is>
          <t>Endulini (Pty) Ltd</t>
        </is>
      </c>
      <c r="B8682" s="4" t="n">
        <v>44681</v>
      </c>
      <c r="C8682" s="3" t="inlineStr">
        <is>
          <t>Expenses</t>
        </is>
      </c>
      <c r="D8682" s="3" t="inlineStr">
        <is>
          <t>2000/800</t>
        </is>
      </c>
      <c r="E8682" s="3" t="inlineStr">
        <is>
          <t>COS - Purchaser Variations</t>
        </is>
      </c>
      <c r="F8682" s="3" t="n">
        <v>8734.540000000001</v>
      </c>
      <c r="G8682" s="3" t="n">
        <v>8734.540000000001</v>
      </c>
    </row>
    <row r="8683">
      <c r="A8683" s="3" t="inlineStr">
        <is>
          <t>Quinate Consulting (Pty) Ltd</t>
        </is>
      </c>
      <c r="B8683" s="4" t="n">
        <v>44681</v>
      </c>
      <c r="C8683" s="3" t="inlineStr">
        <is>
          <t>Revenue</t>
        </is>
      </c>
      <c r="D8683" s="3" t="inlineStr">
        <is>
          <t>2400/200</t>
        </is>
      </c>
      <c r="E8683" s="3" t="inlineStr">
        <is>
          <t>Recovery Acc - Electricity SH</t>
        </is>
      </c>
      <c r="F8683" s="3" t="n">
        <v>-21435.94</v>
      </c>
      <c r="G8683" s="3" t="n">
        <v>-39494.41</v>
      </c>
    </row>
    <row r="8684">
      <c r="A8684" s="3" t="inlineStr">
        <is>
          <t>Quinate Consulting (Pty) Ltd</t>
        </is>
      </c>
      <c r="B8684" s="4" t="n">
        <v>44681</v>
      </c>
      <c r="C8684" s="3" t="inlineStr">
        <is>
          <t>Revenue</t>
        </is>
      </c>
      <c r="D8684" s="3" t="inlineStr">
        <is>
          <t>2400/300</t>
        </is>
      </c>
      <c r="E8684" s="3" t="inlineStr">
        <is>
          <t>Recovery Account - Electricity SW</t>
        </is>
      </c>
      <c r="F8684" s="3" t="n">
        <v>-14810.62</v>
      </c>
      <c r="G8684" s="3" t="n">
        <v>-27951.31</v>
      </c>
    </row>
    <row r="8685">
      <c r="A8685" s="3" t="inlineStr">
        <is>
          <t>Opportunity Management Holdings (PTY) LTD</t>
        </is>
      </c>
      <c r="B8685" s="4" t="n">
        <v>44681</v>
      </c>
      <c r="C8685" s="3" t="inlineStr">
        <is>
          <t>Revenue</t>
        </is>
      </c>
      <c r="D8685" s="3" t="inlineStr">
        <is>
          <t>2750/000</t>
        </is>
      </c>
      <c r="E8685" s="3" t="inlineStr">
        <is>
          <t>Interest Received</t>
        </is>
      </c>
      <c r="F8685" s="3" t="n">
        <v>0</v>
      </c>
      <c r="G8685" s="3" t="n">
        <v>-0.21</v>
      </c>
    </row>
    <row r="8686">
      <c r="A8686" s="3" t="inlineStr">
        <is>
          <t>Opportunity Global Investment (PTY) LTD</t>
        </is>
      </c>
      <c r="B8686" s="4" t="n">
        <v>44681</v>
      </c>
      <c r="C8686" s="3" t="inlineStr">
        <is>
          <t>Revenue</t>
        </is>
      </c>
      <c r="D8686" s="3" t="inlineStr">
        <is>
          <t>2753/000</t>
        </is>
      </c>
      <c r="E8686" s="3" t="inlineStr">
        <is>
          <t>Interest received - Momentum</t>
        </is>
      </c>
      <c r="F8686" s="3" t="n">
        <v>0</v>
      </c>
      <c r="G8686" s="3" t="n">
        <v>-17.58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Revenue</t>
        </is>
      </c>
      <c r="D8687" s="3" t="inlineStr">
        <is>
          <t>2755/001</t>
        </is>
      </c>
      <c r="E8687" s="3" t="inlineStr">
        <is>
          <t>Interest Received - Momentum</t>
        </is>
      </c>
      <c r="F8687" s="3" t="n">
        <v>-11241.07</v>
      </c>
      <c r="G8687" s="3" t="n">
        <v>-16963.02</v>
      </c>
    </row>
    <row r="8688">
      <c r="A8688" s="3" t="inlineStr">
        <is>
          <t>Quinate Consulting (Pty) Ltd</t>
        </is>
      </c>
      <c r="B8688" s="4" t="n">
        <v>44681</v>
      </c>
      <c r="C8688" s="3" t="inlineStr">
        <is>
          <t>Revenue</t>
        </is>
      </c>
      <c r="D8688" s="3" t="inlineStr">
        <is>
          <t>2755/001</t>
        </is>
      </c>
      <c r="E8688" s="3" t="inlineStr">
        <is>
          <t>Interest Received - Momentum</t>
        </is>
      </c>
      <c r="F8688" s="3" t="n">
        <v>-2</v>
      </c>
      <c r="G8688" s="3" t="n">
        <v>-4.01</v>
      </c>
    </row>
    <row r="8689">
      <c r="A8689" s="3" t="inlineStr">
        <is>
          <t>Noble Shield (Pty) Ltd ta Go Letting</t>
        </is>
      </c>
      <c r="B8689" s="4" t="n">
        <v>44681</v>
      </c>
      <c r="C8689" s="3" t="inlineStr">
        <is>
          <t>Expenses</t>
        </is>
      </c>
      <c r="D8689" s="3" t="inlineStr">
        <is>
          <t>3000/300</t>
        </is>
      </c>
      <c r="E8689" s="3" t="inlineStr">
        <is>
          <t>Accounting Fees - Audit</t>
        </is>
      </c>
      <c r="F8689" s="3" t="n">
        <v>0</v>
      </c>
      <c r="G8689" s="3" t="n">
        <v>25967</v>
      </c>
    </row>
    <row r="8690">
      <c r="A8690" s="3" t="inlineStr">
        <is>
          <t>Trademark Holdings (Pty) Ltd</t>
        </is>
      </c>
      <c r="B8690" s="4" t="n">
        <v>44681</v>
      </c>
      <c r="C8690" s="3" t="inlineStr">
        <is>
          <t>Expenses</t>
        </is>
      </c>
      <c r="D8690" s="3" t="inlineStr">
        <is>
          <t>3000/300</t>
        </is>
      </c>
      <c r="E8690" s="3" t="inlineStr">
        <is>
          <t>Accounting Fees - Audit</t>
        </is>
      </c>
      <c r="F8690" s="3" t="n">
        <v>0</v>
      </c>
      <c r="G8690" s="3" t="n">
        <v>16790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Expenses</t>
        </is>
      </c>
      <c r="D8691" s="3" t="inlineStr">
        <is>
          <t>3000/400</t>
        </is>
      </c>
      <c r="E8691" s="3" t="inlineStr">
        <is>
          <t>Accounting Fees - CipC</t>
        </is>
      </c>
      <c r="F8691" s="3" t="n">
        <v>0</v>
      </c>
      <c r="G8691" s="3" t="n">
        <v>100</v>
      </c>
    </row>
    <row r="8692">
      <c r="A8692" s="3" t="inlineStr">
        <is>
          <t>Opportunity Management Holdings (PTY) LTD</t>
        </is>
      </c>
      <c r="B8692" s="4" t="n">
        <v>44681</v>
      </c>
      <c r="C8692" s="3" t="inlineStr">
        <is>
          <t>Expenses</t>
        </is>
      </c>
      <c r="D8692" s="3" t="inlineStr">
        <is>
          <t>3001/000</t>
        </is>
      </c>
      <c r="E8692" s="3" t="inlineStr">
        <is>
          <t>Accounting Fees - Payroll</t>
        </is>
      </c>
      <c r="F8692" s="3" t="n">
        <v>0</v>
      </c>
      <c r="G8692" s="3" t="n">
        <v>577.5</v>
      </c>
    </row>
    <row r="8693">
      <c r="A8693" s="3" t="inlineStr">
        <is>
          <t>Quinate Consulting (Pty) Ltd</t>
        </is>
      </c>
      <c r="B8693" s="4" t="n">
        <v>44681</v>
      </c>
      <c r="C8693" s="3" t="inlineStr">
        <is>
          <t>Expenses</t>
        </is>
      </c>
      <c r="D8693" s="3" t="inlineStr">
        <is>
          <t>3001/000</t>
        </is>
      </c>
      <c r="E8693" s="3" t="inlineStr">
        <is>
          <t>Accounting fees - Other</t>
        </is>
      </c>
      <c r="F8693" s="3" t="n">
        <v>0</v>
      </c>
      <c r="G8693" s="3" t="n">
        <v>1850</v>
      </c>
    </row>
    <row r="8694">
      <c r="A8694" s="3" t="inlineStr">
        <is>
          <t>Opportunity Management Holdings (PTY) LTD</t>
        </is>
      </c>
      <c r="B8694" s="4" t="n">
        <v>44681</v>
      </c>
      <c r="C8694" s="3" t="inlineStr">
        <is>
          <t>Expenses</t>
        </is>
      </c>
      <c r="D8694" s="3" t="inlineStr">
        <is>
          <t>3004/000</t>
        </is>
      </c>
      <c r="E8694" s="3" t="inlineStr">
        <is>
          <t>Accounting fees - Janine Theart</t>
        </is>
      </c>
      <c r="F8694" s="3" t="n">
        <v>17500</v>
      </c>
      <c r="G8694" s="3" t="n">
        <v>117500</v>
      </c>
    </row>
    <row r="8695">
      <c r="A8695" s="3" t="inlineStr">
        <is>
          <t>Opportunity Management Holdings (PTY) LTD</t>
        </is>
      </c>
      <c r="B8695" s="4" t="n">
        <v>44681</v>
      </c>
      <c r="C8695" s="3" t="inlineStr">
        <is>
          <t>Expenses</t>
        </is>
      </c>
      <c r="D8695" s="3" t="inlineStr">
        <is>
          <t>3005/000</t>
        </is>
      </c>
      <c r="E8695" s="3" t="inlineStr">
        <is>
          <t>Accounting fees - Deric Dudley</t>
        </is>
      </c>
      <c r="F8695" s="3" t="n">
        <v>50000</v>
      </c>
      <c r="G8695" s="3" t="n">
        <v>314000</v>
      </c>
    </row>
    <row r="8696">
      <c r="A8696" s="3" t="inlineStr">
        <is>
          <t>Opportunity Management Holdings (PTY) LTD</t>
        </is>
      </c>
      <c r="B8696" s="4" t="n">
        <v>44681</v>
      </c>
      <c r="C8696" s="3" t="inlineStr">
        <is>
          <t>Expenses</t>
        </is>
      </c>
      <c r="D8696" s="3" t="inlineStr">
        <is>
          <t>3006/000</t>
        </is>
      </c>
      <c r="E8696" s="3" t="inlineStr">
        <is>
          <t>Accounting fees - CIPC</t>
        </is>
      </c>
      <c r="F8696" s="3" t="n">
        <v>0</v>
      </c>
      <c r="G8696" s="3" t="n">
        <v>350</v>
      </c>
    </row>
    <row r="8697">
      <c r="A8697" s="3" t="inlineStr">
        <is>
          <t>Opportunity Management Holdings (PTY) LTD</t>
        </is>
      </c>
      <c r="B8697" s="4" t="n">
        <v>44681</v>
      </c>
      <c r="C8697" s="3" t="inlineStr">
        <is>
          <t>Expenses</t>
        </is>
      </c>
      <c r="D8697" s="3" t="inlineStr">
        <is>
          <t>3007/000</t>
        </is>
      </c>
      <c r="E8697" s="3" t="inlineStr">
        <is>
          <t>Accounting fees - Warwick</t>
        </is>
      </c>
      <c r="F8697" s="3" t="n">
        <v>20696.82</v>
      </c>
      <c r="G8697" s="3" t="n">
        <v>200090.46</v>
      </c>
    </row>
    <row r="8698">
      <c r="A8698" s="3" t="inlineStr">
        <is>
          <t>Endulini (Pty) Ltd</t>
        </is>
      </c>
      <c r="B8698" s="4" t="n">
        <v>44681</v>
      </c>
      <c r="C8698" s="3" t="inlineStr">
        <is>
          <t>Expenses</t>
        </is>
      </c>
      <c r="D8698" s="3" t="inlineStr">
        <is>
          <t>3050/000</t>
        </is>
      </c>
      <c r="E8698" s="3" t="inlineStr">
        <is>
          <t>Advertising _AND_ Promotions</t>
        </is>
      </c>
      <c r="F8698" s="3" t="n">
        <v>4565</v>
      </c>
      <c r="G8698" s="3" t="n">
        <v>4565</v>
      </c>
    </row>
    <row r="8699">
      <c r="A8699" s="3" t="inlineStr">
        <is>
          <t>Noble Shield (Pty) Ltd ta Go Letting</t>
        </is>
      </c>
      <c r="B8699" s="4" t="n">
        <v>44681</v>
      </c>
      <c r="C8699" s="3" t="inlineStr">
        <is>
          <t>Expenses</t>
        </is>
      </c>
      <c r="D8699" s="3" t="inlineStr">
        <is>
          <t>3050/000</t>
        </is>
      </c>
      <c r="E8699" s="3" t="inlineStr">
        <is>
          <t>Advertising _AND_ Promotions</t>
        </is>
      </c>
      <c r="F8699" s="3" t="n">
        <v>0</v>
      </c>
      <c r="G8699" s="3" t="n">
        <v>3862.5</v>
      </c>
    </row>
    <row r="8700">
      <c r="A8700" s="3" t="inlineStr">
        <is>
          <t>Opportunity Management Holdings (PTY) LTD</t>
        </is>
      </c>
      <c r="B8700" s="4" t="n">
        <v>44681</v>
      </c>
      <c r="C8700" s="3" t="inlineStr">
        <is>
          <t>Expenses</t>
        </is>
      </c>
      <c r="D8700" s="3" t="inlineStr">
        <is>
          <t>3050/000</t>
        </is>
      </c>
      <c r="E8700" s="3" t="inlineStr">
        <is>
          <t>Advertising _AND_ Promotions</t>
        </is>
      </c>
      <c r="F8700" s="3" t="n">
        <v>2080</v>
      </c>
      <c r="G8700" s="3" t="n">
        <v>8530</v>
      </c>
    </row>
    <row r="8701">
      <c r="A8701" s="3" t="inlineStr">
        <is>
          <t>Endulini (Pty) Ltd</t>
        </is>
      </c>
      <c r="B8701" s="4" t="n">
        <v>44681</v>
      </c>
      <c r="C8701" s="3" t="inlineStr">
        <is>
          <t>Expenses</t>
        </is>
      </c>
      <c r="D8701" s="3" t="inlineStr">
        <is>
          <t>3050/001</t>
        </is>
      </c>
      <c r="E8701" s="3" t="inlineStr">
        <is>
          <t>Advertising _AND_ Promotions - Media Agenda</t>
        </is>
      </c>
      <c r="F8701" s="3" t="n">
        <v>2900</v>
      </c>
      <c r="G8701" s="3" t="n">
        <v>3450</v>
      </c>
    </row>
    <row r="8702">
      <c r="A8702" s="3" t="inlineStr">
        <is>
          <t>Noble Shield (Pty) Ltd ta Go Letting</t>
        </is>
      </c>
      <c r="B8702" s="4" t="n">
        <v>44681</v>
      </c>
      <c r="C8702" s="3" t="inlineStr">
        <is>
          <t>Expenses</t>
        </is>
      </c>
      <c r="D8702" s="3" t="inlineStr">
        <is>
          <t>3050/050</t>
        </is>
      </c>
      <c r="E8702" s="3" t="inlineStr">
        <is>
          <t>Advertising - Prop 24</t>
        </is>
      </c>
      <c r="F8702" s="3" t="n">
        <v>2716.3</v>
      </c>
      <c r="G8702" s="3" t="n">
        <v>16839.45</v>
      </c>
    </row>
    <row r="8703">
      <c r="A8703" s="3" t="inlineStr">
        <is>
          <t>Trademark Holdings (Pty) Ltd</t>
        </is>
      </c>
      <c r="B8703" s="4" t="n">
        <v>44681</v>
      </c>
      <c r="C8703" s="3" t="inlineStr">
        <is>
          <t>Expenses</t>
        </is>
      </c>
      <c r="D8703" s="3" t="inlineStr">
        <is>
          <t>3050/060</t>
        </is>
      </c>
      <c r="E8703" s="3" t="inlineStr">
        <is>
          <t>Advertising - Other</t>
        </is>
      </c>
      <c r="F8703" s="3" t="n">
        <v>0</v>
      </c>
      <c r="G8703" s="3" t="n">
        <v>7595.75</v>
      </c>
    </row>
    <row r="8704">
      <c r="A8704" s="3" t="inlineStr">
        <is>
          <t>Noble Shield (Pty) Ltd ta Go Letting</t>
        </is>
      </c>
      <c r="B8704" s="4" t="n">
        <v>44681</v>
      </c>
      <c r="C8704" s="3" t="inlineStr">
        <is>
          <t>Expenses</t>
        </is>
      </c>
      <c r="D8704" s="3" t="inlineStr">
        <is>
          <t>3050/070</t>
        </is>
      </c>
      <c r="E8704" s="3" t="inlineStr">
        <is>
          <t>Advertising - Facebook</t>
        </is>
      </c>
      <c r="F8704" s="3" t="n">
        <v>0</v>
      </c>
      <c r="G8704" s="3" t="n">
        <v>3317.35</v>
      </c>
    </row>
    <row r="8705">
      <c r="A8705" s="3" t="inlineStr">
        <is>
          <t>Opportunity Global Sales (PTY) LTD</t>
        </is>
      </c>
      <c r="B8705" s="4" t="n">
        <v>44681</v>
      </c>
      <c r="C8705" s="3" t="inlineStr">
        <is>
          <t>Expenses</t>
        </is>
      </c>
      <c r="D8705" s="3" t="inlineStr">
        <is>
          <t>3050/100</t>
        </is>
      </c>
      <c r="E8705" s="3" t="inlineStr">
        <is>
          <t>Advertising - Facebook</t>
        </is>
      </c>
      <c r="F8705" s="3" t="n">
        <v>8579.299999999999</v>
      </c>
      <c r="G8705" s="3" t="n">
        <v>17635.43</v>
      </c>
    </row>
    <row r="8706">
      <c r="A8706" s="3" t="inlineStr">
        <is>
          <t>Opportunity Global Sales (PTY) LTD</t>
        </is>
      </c>
      <c r="B8706" s="4" t="n">
        <v>44681</v>
      </c>
      <c r="C8706" s="3" t="inlineStr">
        <is>
          <t>Expenses</t>
        </is>
      </c>
      <c r="D8706" s="3" t="inlineStr">
        <is>
          <t>3050/140</t>
        </is>
      </c>
      <c r="E8706" s="3" t="inlineStr">
        <is>
          <t>Advertising - Media Agenda</t>
        </is>
      </c>
      <c r="F8706" s="3" t="n">
        <v>1925</v>
      </c>
      <c r="G8706" s="3" t="n">
        <v>1925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Expenses</t>
        </is>
      </c>
      <c r="D8707" s="3" t="inlineStr">
        <is>
          <t>3050/250</t>
        </is>
      </c>
      <c r="E8707" s="3" t="inlineStr">
        <is>
          <t>Advertising - General</t>
        </is>
      </c>
      <c r="F8707" s="3" t="n">
        <v>951.99</v>
      </c>
      <c r="G8707" s="3" t="n">
        <v>951.99</v>
      </c>
    </row>
    <row r="8708">
      <c r="A8708" s="3" t="inlineStr">
        <is>
          <t>Opportunity Global Investment (PTY) LTD</t>
        </is>
      </c>
      <c r="B8708" s="4" t="n">
        <v>44681</v>
      </c>
      <c r="C8708" s="3" t="inlineStr">
        <is>
          <t>Expenses</t>
        </is>
      </c>
      <c r="D8708" s="3" t="inlineStr">
        <is>
          <t>3050/270</t>
        </is>
      </c>
      <c r="E8708" s="3" t="inlineStr">
        <is>
          <t>Advertising - Radia and TV Interviews</t>
        </is>
      </c>
      <c r="F8708" s="3" t="n">
        <v>0</v>
      </c>
      <c r="G8708" s="3" t="n">
        <v>9200</v>
      </c>
    </row>
    <row r="8709">
      <c r="A8709" s="3" t="inlineStr">
        <is>
          <t>Opportunity Global Investment (PTY) LTD</t>
        </is>
      </c>
      <c r="B8709" s="4" t="n">
        <v>44681</v>
      </c>
      <c r="C8709" s="3" t="inlineStr">
        <is>
          <t>Expenses</t>
        </is>
      </c>
      <c r="D8709" s="3" t="inlineStr">
        <is>
          <t>3050/290</t>
        </is>
      </c>
      <c r="E8709" s="3" t="inlineStr">
        <is>
          <t>Advertising - Serene Living</t>
        </is>
      </c>
      <c r="F8709" s="3" t="n">
        <v>65086</v>
      </c>
      <c r="G8709" s="3" t="n">
        <v>130172</v>
      </c>
    </row>
    <row r="8710">
      <c r="A8710" s="3" t="inlineStr">
        <is>
          <t>Opportunity Global Investment (PTY) LTD</t>
        </is>
      </c>
      <c r="B8710" s="4" t="n">
        <v>44681</v>
      </c>
      <c r="C8710" s="3" t="inlineStr">
        <is>
          <t>Expenses</t>
        </is>
      </c>
      <c r="D8710" s="3" t="inlineStr">
        <is>
          <t>3050/300</t>
        </is>
      </c>
      <c r="E8710" s="3" t="inlineStr">
        <is>
          <t>Advertising - Design</t>
        </is>
      </c>
      <c r="F8710" s="3" t="n">
        <v>10800</v>
      </c>
      <c r="G8710" s="3" t="n">
        <v>13150</v>
      </c>
    </row>
    <row r="8711">
      <c r="A8711" s="3" t="inlineStr">
        <is>
          <t>Opportunity Global Sales (PTY) LTD</t>
        </is>
      </c>
      <c r="B8711" s="4" t="n">
        <v>44681</v>
      </c>
      <c r="C8711" s="3" t="inlineStr">
        <is>
          <t>Expenses</t>
        </is>
      </c>
      <c r="D8711" s="3" t="inlineStr">
        <is>
          <t>3050/350</t>
        </is>
      </c>
      <c r="E8711" s="3" t="inlineStr">
        <is>
          <t>Advertising - Private Property</t>
        </is>
      </c>
      <c r="F8711" s="3" t="n">
        <v>1250</v>
      </c>
      <c r="G8711" s="3" t="n">
        <v>2500</v>
      </c>
    </row>
    <row r="8712">
      <c r="A8712" s="3" t="inlineStr">
        <is>
          <t>Opportunity Global Sales (PTY) LTD</t>
        </is>
      </c>
      <c r="B8712" s="4" t="n">
        <v>44681</v>
      </c>
      <c r="C8712" s="3" t="inlineStr">
        <is>
          <t>Expenses</t>
        </is>
      </c>
      <c r="D8712" s="3" t="inlineStr">
        <is>
          <t>3050/370</t>
        </is>
      </c>
      <c r="E8712" s="3" t="inlineStr">
        <is>
          <t>Advertising - HR</t>
        </is>
      </c>
      <c r="F8712" s="3" t="n">
        <v>0</v>
      </c>
      <c r="G8712" s="3" t="n">
        <v>1200</v>
      </c>
    </row>
    <row r="8713">
      <c r="A8713" s="3" t="inlineStr">
        <is>
          <t>Quinate Consulting (Pty) Ltd</t>
        </is>
      </c>
      <c r="B8713" s="4" t="n">
        <v>44681</v>
      </c>
      <c r="C8713" s="3" t="inlineStr">
        <is>
          <t>Expenses</t>
        </is>
      </c>
      <c r="D8713" s="3" t="inlineStr">
        <is>
          <t>3050/400</t>
        </is>
      </c>
      <c r="E8713" s="3" t="inlineStr">
        <is>
          <t>Advertising - Prop24</t>
        </is>
      </c>
      <c r="F8713" s="3" t="n">
        <v>22287</v>
      </c>
      <c r="G8713" s="3" t="n">
        <v>22520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Expenses</t>
        </is>
      </c>
      <c r="D8714" s="3" t="inlineStr">
        <is>
          <t>3050/450</t>
        </is>
      </c>
      <c r="E8714" s="3" t="inlineStr">
        <is>
          <t>Advertising - Facebook</t>
        </is>
      </c>
      <c r="F8714" s="3" t="n">
        <v>6065.59</v>
      </c>
      <c r="G8714" s="3" t="n">
        <v>11668.25</v>
      </c>
    </row>
    <row r="8715">
      <c r="A8715" s="3" t="inlineStr">
        <is>
          <t>Opportunity Global Investment (PTY) LTD</t>
        </is>
      </c>
      <c r="B8715" s="4" t="n">
        <v>44681</v>
      </c>
      <c r="C8715" s="3" t="inlineStr">
        <is>
          <t>Expenses</t>
        </is>
      </c>
      <c r="D8715" s="3" t="inlineStr">
        <is>
          <t>3051/000</t>
        </is>
      </c>
      <c r="E8715" s="3" t="inlineStr">
        <is>
          <t>Advertising - Facebook</t>
        </is>
      </c>
      <c r="F8715" s="3" t="n">
        <v>12500</v>
      </c>
      <c r="G8715" s="3" t="n">
        <v>30528.76</v>
      </c>
    </row>
    <row r="8716">
      <c r="A8716" s="3" t="inlineStr">
        <is>
          <t>Opportunity Global Investment (PTY) LTD</t>
        </is>
      </c>
      <c r="B8716" s="4" t="n">
        <v>44681</v>
      </c>
      <c r="C8716" s="3" t="inlineStr">
        <is>
          <t>Expenses</t>
        </is>
      </c>
      <c r="D8716" s="3" t="inlineStr">
        <is>
          <t>3053/000</t>
        </is>
      </c>
      <c r="E8716" s="3" t="inlineStr">
        <is>
          <t>Advertising - Google Ads</t>
        </is>
      </c>
      <c r="F8716" s="3" t="n">
        <v>1096.55</v>
      </c>
      <c r="G8716" s="3" t="n">
        <v>1865.67</v>
      </c>
    </row>
    <row r="8717">
      <c r="A8717" s="3" t="inlineStr">
        <is>
          <t>Opportunity Management Holdings (PTY) LTD</t>
        </is>
      </c>
      <c r="B8717" s="4" t="n">
        <v>44681</v>
      </c>
      <c r="C8717" s="3" t="inlineStr">
        <is>
          <t>Expenses</t>
        </is>
      </c>
      <c r="D8717" s="3" t="inlineStr">
        <is>
          <t>3100/000</t>
        </is>
      </c>
      <c r="E8717" s="3" t="inlineStr">
        <is>
          <t>Accounting Fees - Audit Fees</t>
        </is>
      </c>
      <c r="F8717" s="3" t="n">
        <v>9350</v>
      </c>
      <c r="G8717" s="3" t="n">
        <v>9350</v>
      </c>
    </row>
    <row r="8718">
      <c r="A8718" s="3" t="inlineStr">
        <is>
          <t>Endulini (Pty) Ltd</t>
        </is>
      </c>
      <c r="B8718" s="4" t="n">
        <v>44681</v>
      </c>
      <c r="C8718" s="3" t="inlineStr">
        <is>
          <t>Expenses</t>
        </is>
      </c>
      <c r="D8718" s="3" t="inlineStr">
        <is>
          <t>3200/000</t>
        </is>
      </c>
      <c r="E8718" s="3" t="inlineStr">
        <is>
          <t>Bank Charges</t>
        </is>
      </c>
      <c r="F8718" s="3" t="n">
        <v>582.5599999999999</v>
      </c>
      <c r="G8718" s="3" t="n">
        <v>1143.92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Expenses</t>
        </is>
      </c>
      <c r="D8719" s="3" t="inlineStr">
        <is>
          <t>3200/000</t>
        </is>
      </c>
      <c r="E8719" s="3" t="inlineStr">
        <is>
          <t>Bank Charges</t>
        </is>
      </c>
      <c r="F8719" s="3" t="n">
        <v>1671.9</v>
      </c>
      <c r="G8719" s="3" t="n">
        <v>9715.379999999999</v>
      </c>
    </row>
    <row r="8720">
      <c r="A8720" s="3" t="inlineStr">
        <is>
          <t>Opportunity Global Investment (PTY) LTD</t>
        </is>
      </c>
      <c r="B8720" s="4" t="n">
        <v>44681</v>
      </c>
      <c r="C8720" s="3" t="inlineStr">
        <is>
          <t>Expenses</t>
        </is>
      </c>
      <c r="D8720" s="3" t="inlineStr">
        <is>
          <t>3200/000</t>
        </is>
      </c>
      <c r="E8720" s="3" t="inlineStr">
        <is>
          <t>Bank Charges</t>
        </is>
      </c>
      <c r="F8720" s="3" t="n">
        <v>1845.14</v>
      </c>
      <c r="G8720" s="3" t="n">
        <v>3486.86</v>
      </c>
    </row>
    <row r="8721">
      <c r="A8721" s="3" t="inlineStr">
        <is>
          <t>Opportunity Global Sales (PTY) LTD</t>
        </is>
      </c>
      <c r="B8721" s="4" t="n">
        <v>44681</v>
      </c>
      <c r="C8721" s="3" t="inlineStr">
        <is>
          <t>Expenses</t>
        </is>
      </c>
      <c r="D8721" s="3" t="inlineStr">
        <is>
          <t>3200/000</t>
        </is>
      </c>
      <c r="E8721" s="3" t="inlineStr">
        <is>
          <t>Bank Charges</t>
        </is>
      </c>
      <c r="F8721" s="3" t="n">
        <v>1046.75</v>
      </c>
      <c r="G8721" s="3" t="n">
        <v>1870.95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Expenses</t>
        </is>
      </c>
      <c r="D8722" s="3" t="inlineStr">
        <is>
          <t>3200/000</t>
        </is>
      </c>
      <c r="E8722" s="3" t="inlineStr">
        <is>
          <t>Bank Charges</t>
        </is>
      </c>
      <c r="F8722" s="3" t="n">
        <v>2174.73</v>
      </c>
      <c r="G8722" s="3" t="n">
        <v>9901.200000000001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Expenses</t>
        </is>
      </c>
      <c r="D8723" s="3" t="inlineStr">
        <is>
          <t>3200/000</t>
        </is>
      </c>
      <c r="E8723" s="3" t="inlineStr">
        <is>
          <t>Bank Charges</t>
        </is>
      </c>
      <c r="F8723" s="3" t="n">
        <v>1264.05</v>
      </c>
      <c r="G8723" s="3" t="n">
        <v>3263.55</v>
      </c>
    </row>
    <row r="8724">
      <c r="A8724" s="3" t="inlineStr">
        <is>
          <t>Trademark Holdings (Pty) Ltd</t>
        </is>
      </c>
      <c r="B8724" s="4" t="n">
        <v>44681</v>
      </c>
      <c r="C8724" s="3" t="inlineStr">
        <is>
          <t>Expenses</t>
        </is>
      </c>
      <c r="D8724" s="3" t="inlineStr">
        <is>
          <t>3200/000</t>
        </is>
      </c>
      <c r="E8724" s="3" t="inlineStr">
        <is>
          <t>Bank Charges</t>
        </is>
      </c>
      <c r="F8724" s="3" t="n">
        <v>936.85</v>
      </c>
      <c r="G8724" s="3" t="n">
        <v>5699.18</v>
      </c>
    </row>
    <row r="8725">
      <c r="A8725" s="3" t="inlineStr">
        <is>
          <t>Quinate Consulting (Pty) Ltd</t>
        </is>
      </c>
      <c r="B8725" s="4" t="n">
        <v>44681</v>
      </c>
      <c r="C8725" s="3" t="inlineStr">
        <is>
          <t>Expenses</t>
        </is>
      </c>
      <c r="D8725" s="3" t="inlineStr">
        <is>
          <t>3220/000</t>
        </is>
      </c>
      <c r="E8725" s="3" t="inlineStr">
        <is>
          <t>Bank Charges - Bond Fees</t>
        </is>
      </c>
      <c r="F8725" s="3" t="n">
        <v>1117.41</v>
      </c>
      <c r="G8725" s="3" t="n">
        <v>2234.82</v>
      </c>
    </row>
    <row r="8726">
      <c r="A8726" s="3" t="inlineStr">
        <is>
          <t>Noble Shield (Pty) Ltd ta Go Letting</t>
        </is>
      </c>
      <c r="B8726" s="4" t="n">
        <v>44681</v>
      </c>
      <c r="C8726" s="3" t="inlineStr">
        <is>
          <t>Expenses</t>
        </is>
      </c>
      <c r="D8726" s="3" t="inlineStr">
        <is>
          <t>3230/000</t>
        </is>
      </c>
      <c r="E8726" s="3" t="inlineStr">
        <is>
          <t>Cell Phone - NM</t>
        </is>
      </c>
      <c r="F8726" s="3" t="n">
        <v>2311.84</v>
      </c>
      <c r="G8726" s="3" t="n">
        <v>18224.17</v>
      </c>
    </row>
    <row r="8727">
      <c r="A8727" s="3" t="inlineStr">
        <is>
          <t>Noble Shield (Pty) Ltd ta Go Letting</t>
        </is>
      </c>
      <c r="B8727" s="4" t="n">
        <v>44681</v>
      </c>
      <c r="C8727" s="3" t="inlineStr">
        <is>
          <t>Expenses</t>
        </is>
      </c>
      <c r="D8727" s="3" t="inlineStr">
        <is>
          <t>3233/000</t>
        </is>
      </c>
      <c r="E8727" s="3" t="inlineStr">
        <is>
          <t>Cell Data - Other</t>
        </is>
      </c>
      <c r="F8727" s="3" t="n">
        <v>199</v>
      </c>
      <c r="G8727" s="3" t="n">
        <v>2160</v>
      </c>
    </row>
    <row r="8728">
      <c r="A8728" s="3" t="inlineStr">
        <is>
          <t>Noble Shield (Pty) Ltd ta Go Letting</t>
        </is>
      </c>
      <c r="B8728" s="4" t="n">
        <v>44681</v>
      </c>
      <c r="C8728" s="3" t="inlineStr">
        <is>
          <t>Expenses</t>
        </is>
      </c>
      <c r="D8728" s="3" t="inlineStr">
        <is>
          <t>3233/100</t>
        </is>
      </c>
      <c r="E8728" s="3" t="inlineStr">
        <is>
          <t>Cell Data - Sales office Wifi</t>
        </is>
      </c>
      <c r="F8728" s="3" t="n">
        <v>369</v>
      </c>
      <c r="G8728" s="3" t="n">
        <v>2313</v>
      </c>
    </row>
    <row r="8729">
      <c r="A8729" s="3" t="inlineStr">
        <is>
          <t>Noble Shield (Pty) Ltd ta Go Letting</t>
        </is>
      </c>
      <c r="B8729" s="4" t="n">
        <v>44681</v>
      </c>
      <c r="C8729" s="3" t="inlineStr">
        <is>
          <t>Expenses</t>
        </is>
      </c>
      <c r="D8729" s="3" t="inlineStr">
        <is>
          <t>3250/000</t>
        </is>
      </c>
      <c r="E8729" s="3" t="inlineStr">
        <is>
          <t>Cleaning</t>
        </is>
      </c>
      <c r="F8729" s="3" t="n">
        <v>0</v>
      </c>
      <c r="G8729" s="3" t="n">
        <v>658.48</v>
      </c>
    </row>
    <row r="8730">
      <c r="A8730" s="3" t="inlineStr">
        <is>
          <t>Opportunity Global Investment (PTY) LTD</t>
        </is>
      </c>
      <c r="B8730" s="4" t="n">
        <v>44681</v>
      </c>
      <c r="C8730" s="3" t="inlineStr">
        <is>
          <t>Expenses</t>
        </is>
      </c>
      <c r="D8730" s="3" t="inlineStr">
        <is>
          <t>3250/000</t>
        </is>
      </c>
      <c r="E8730" s="3" t="inlineStr">
        <is>
          <t>Cleaning</t>
        </is>
      </c>
      <c r="F8730" s="3" t="n">
        <v>2700</v>
      </c>
      <c r="G8730" s="3" t="n">
        <v>5400</v>
      </c>
    </row>
    <row r="8731">
      <c r="A8731" s="3" t="inlineStr">
        <is>
          <t>Opportunity Management Holdings (PTY) LTD</t>
        </is>
      </c>
      <c r="B8731" s="4" t="n">
        <v>44681</v>
      </c>
      <c r="C8731" s="3" t="inlineStr">
        <is>
          <t>Expenses</t>
        </is>
      </c>
      <c r="D8731" s="3" t="inlineStr">
        <is>
          <t>3250/000</t>
        </is>
      </c>
      <c r="E8731" s="3" t="inlineStr">
        <is>
          <t>Cleaning</t>
        </is>
      </c>
      <c r="F8731" s="3" t="n">
        <v>750</v>
      </c>
      <c r="G8731" s="3" t="n">
        <v>750</v>
      </c>
    </row>
    <row r="8732">
      <c r="A8732" s="3" t="inlineStr">
        <is>
          <t>Trademark Holdings (Pty) Ltd</t>
        </is>
      </c>
      <c r="B8732" s="4" t="n">
        <v>44681</v>
      </c>
      <c r="C8732" s="3" t="inlineStr">
        <is>
          <t>Expenses</t>
        </is>
      </c>
      <c r="D8732" s="3" t="inlineStr">
        <is>
          <t>3250/000</t>
        </is>
      </c>
      <c r="E8732" s="3" t="inlineStr">
        <is>
          <t>Cleaning</t>
        </is>
      </c>
      <c r="F8732" s="3" t="n">
        <v>1040</v>
      </c>
      <c r="G8732" s="3" t="n">
        <v>7272</v>
      </c>
    </row>
    <row r="8733">
      <c r="A8733" s="3" t="inlineStr">
        <is>
          <t>Noble Shield (Pty) Ltd ta Go Letting</t>
        </is>
      </c>
      <c r="B8733" s="4" t="n">
        <v>44681</v>
      </c>
      <c r="C8733" s="3" t="inlineStr">
        <is>
          <t>Expenses</t>
        </is>
      </c>
      <c r="D8733" s="3" t="inlineStr">
        <is>
          <t>3300/000</t>
        </is>
      </c>
      <c r="E8733" s="3" t="inlineStr">
        <is>
          <t>Computer Expenses</t>
        </is>
      </c>
      <c r="F8733" s="3" t="n">
        <v>0</v>
      </c>
      <c r="G8733" s="3" t="n">
        <v>3226.5</v>
      </c>
    </row>
    <row r="8734">
      <c r="A8734" s="3" t="inlineStr">
        <is>
          <t>Opportunity Global Investment (PTY) LTD</t>
        </is>
      </c>
      <c r="B8734" s="4" t="n">
        <v>44681</v>
      </c>
      <c r="C8734" s="3" t="inlineStr">
        <is>
          <t>Expenses</t>
        </is>
      </c>
      <c r="D8734" s="3" t="inlineStr">
        <is>
          <t>3300/000</t>
        </is>
      </c>
      <c r="E8734" s="3" t="inlineStr">
        <is>
          <t>Computer Expenses</t>
        </is>
      </c>
      <c r="F8734" s="3" t="n">
        <v>1800</v>
      </c>
      <c r="G8734" s="3" t="n">
        <v>1800</v>
      </c>
    </row>
    <row r="8735">
      <c r="A8735" s="3" t="inlineStr">
        <is>
          <t>Opportunity Global Sales (PTY) LTD</t>
        </is>
      </c>
      <c r="B8735" s="4" t="n">
        <v>44681</v>
      </c>
      <c r="C8735" s="3" t="inlineStr">
        <is>
          <t>Expenses</t>
        </is>
      </c>
      <c r="D8735" s="3" t="inlineStr">
        <is>
          <t>3300/000</t>
        </is>
      </c>
      <c r="E8735" s="3" t="inlineStr">
        <is>
          <t>Computer Expenses</t>
        </is>
      </c>
      <c r="F8735" s="3" t="n">
        <v>0</v>
      </c>
      <c r="G8735" s="3" t="n">
        <v>275</v>
      </c>
    </row>
    <row r="8736">
      <c r="A8736" s="3" t="inlineStr">
        <is>
          <t>Opportunity Management Holdings (PTY) LTD</t>
        </is>
      </c>
      <c r="B8736" s="4" t="n">
        <v>44681</v>
      </c>
      <c r="C8736" s="3" t="inlineStr">
        <is>
          <t>Expenses</t>
        </is>
      </c>
      <c r="D8736" s="3" t="inlineStr">
        <is>
          <t>3300/000</t>
        </is>
      </c>
      <c r="E8736" s="3" t="inlineStr">
        <is>
          <t>Computer Expenses</t>
        </is>
      </c>
      <c r="F8736" s="3" t="n">
        <v>0</v>
      </c>
      <c r="G8736" s="3" t="n">
        <v>1635.73</v>
      </c>
    </row>
    <row r="8737">
      <c r="A8737" s="3" t="inlineStr">
        <is>
          <t>Trademark Holdings (Pty) Ltd</t>
        </is>
      </c>
      <c r="B8737" s="4" t="n">
        <v>44681</v>
      </c>
      <c r="C8737" s="3" t="inlineStr">
        <is>
          <t>Expenses</t>
        </is>
      </c>
      <c r="D8737" s="3" t="inlineStr">
        <is>
          <t>3300/000</t>
        </is>
      </c>
      <c r="E8737" s="3" t="inlineStr">
        <is>
          <t>Computer Expenses</t>
        </is>
      </c>
      <c r="F8737" s="3" t="n">
        <v>0</v>
      </c>
      <c r="G8737" s="3" t="n">
        <v>7714.4</v>
      </c>
    </row>
    <row r="8738">
      <c r="A8738" s="3" t="inlineStr">
        <is>
          <t>Noble Shield (Pty) Ltd ta Go Letting</t>
        </is>
      </c>
      <c r="B8738" s="4" t="n">
        <v>44681</v>
      </c>
      <c r="C8738" s="3" t="inlineStr">
        <is>
          <t>Expenses</t>
        </is>
      </c>
      <c r="D8738" s="3" t="inlineStr">
        <is>
          <t>3300/120</t>
        </is>
      </c>
      <c r="E8738" s="3" t="inlineStr">
        <is>
          <t>Computer IT - Software Propworx</t>
        </is>
      </c>
      <c r="F8738" s="3" t="n">
        <v>1926.25</v>
      </c>
      <c r="G8738" s="3" t="n">
        <v>13483.75</v>
      </c>
    </row>
    <row r="8739">
      <c r="A8739" s="3" t="inlineStr">
        <is>
          <t>Trademark Holdings (Pty) Ltd</t>
        </is>
      </c>
      <c r="B8739" s="4" t="n">
        <v>44681</v>
      </c>
      <c r="C8739" s="3" t="inlineStr">
        <is>
          <t>Expenses</t>
        </is>
      </c>
      <c r="D8739" s="3" t="inlineStr">
        <is>
          <t>3300/125</t>
        </is>
      </c>
      <c r="E8739" s="3" t="inlineStr">
        <is>
          <t>Computer IT - CT</t>
        </is>
      </c>
      <c r="F8739" s="3" t="n">
        <v>0</v>
      </c>
      <c r="G8739" s="3" t="n">
        <v>106.38</v>
      </c>
    </row>
    <row r="8740">
      <c r="A8740" s="3" t="inlineStr">
        <is>
          <t>Trademark Holdings (Pty) Ltd</t>
        </is>
      </c>
      <c r="B8740" s="4" t="n">
        <v>44681</v>
      </c>
      <c r="C8740" s="3" t="inlineStr">
        <is>
          <t>Expenses</t>
        </is>
      </c>
      <c r="D8740" s="3" t="inlineStr">
        <is>
          <t>3300/130</t>
        </is>
      </c>
      <c r="E8740" s="3" t="inlineStr">
        <is>
          <t>Computer IT - Internet/Hosting Fees</t>
        </is>
      </c>
      <c r="F8740" s="3" t="n">
        <v>3599.5</v>
      </c>
      <c r="G8740" s="3" t="n">
        <v>37269.2</v>
      </c>
    </row>
    <row r="8741">
      <c r="A8741" s="3" t="inlineStr">
        <is>
          <t>Trademark Holdings (Pty) Ltd</t>
        </is>
      </c>
      <c r="B8741" s="4" t="n">
        <v>44681</v>
      </c>
      <c r="C8741" s="3" t="inlineStr">
        <is>
          <t>Expenses</t>
        </is>
      </c>
      <c r="D8741" s="3" t="inlineStr">
        <is>
          <t>3300/145</t>
        </is>
      </c>
      <c r="E8741" s="3" t="inlineStr">
        <is>
          <t>Computer IT - Cloud Solve</t>
        </is>
      </c>
      <c r="F8741" s="3" t="n">
        <v>3990</v>
      </c>
      <c r="G8741" s="3" t="n">
        <v>30360</v>
      </c>
    </row>
    <row r="8742">
      <c r="A8742" s="3" t="inlineStr">
        <is>
          <t>Noble Shield (Pty) Ltd ta Go Letting</t>
        </is>
      </c>
      <c r="B8742" s="4" t="n">
        <v>44681</v>
      </c>
      <c r="C8742" s="3" t="inlineStr">
        <is>
          <t>Expenses</t>
        </is>
      </c>
      <c r="D8742" s="3" t="inlineStr">
        <is>
          <t>3300/170</t>
        </is>
      </c>
      <c r="E8742" s="3" t="inlineStr">
        <is>
          <t>Computer IT - VDB office Fibre</t>
        </is>
      </c>
      <c r="F8742" s="3" t="n">
        <v>790</v>
      </c>
      <c r="G8742" s="3" t="n">
        <v>7110</v>
      </c>
    </row>
    <row r="8743">
      <c r="A8743" s="3" t="inlineStr">
        <is>
          <t>Noble Shield (Pty) Ltd ta Go Letting</t>
        </is>
      </c>
      <c r="B8743" s="4" t="n">
        <v>44681</v>
      </c>
      <c r="C8743" s="3" t="inlineStr">
        <is>
          <t>Expenses</t>
        </is>
      </c>
      <c r="D8743" s="3" t="inlineStr">
        <is>
          <t>3301/000</t>
        </is>
      </c>
      <c r="E8743" s="3" t="inlineStr">
        <is>
          <t>Computer Expenses - Xero Setup</t>
        </is>
      </c>
      <c r="F8743" s="3" t="n">
        <v>0</v>
      </c>
      <c r="G8743" s="3" t="n">
        <v>3000</v>
      </c>
    </row>
    <row r="8744">
      <c r="A8744" s="3" t="inlineStr">
        <is>
          <t>Trademark Holdings (Pty) Ltd</t>
        </is>
      </c>
      <c r="B8744" s="4" t="n">
        <v>44681</v>
      </c>
      <c r="C8744" s="3" t="inlineStr">
        <is>
          <t>Expenses</t>
        </is>
      </c>
      <c r="D8744" s="3" t="inlineStr">
        <is>
          <t>3301/000</t>
        </is>
      </c>
      <c r="E8744" s="3" t="inlineStr">
        <is>
          <t>Computer Expenses - Xero Setup</t>
        </is>
      </c>
      <c r="F8744" s="3" t="n">
        <v>0</v>
      </c>
      <c r="G8744" s="3" t="n">
        <v>3000</v>
      </c>
    </row>
    <row r="8745">
      <c r="A8745" s="3" t="inlineStr">
        <is>
          <t>Opportunity Management Holdings (PTY) LTD</t>
        </is>
      </c>
      <c r="B8745" s="4" t="n">
        <v>44681</v>
      </c>
      <c r="C8745" s="3" t="inlineStr">
        <is>
          <t>Expenses</t>
        </is>
      </c>
      <c r="D8745" s="3" t="inlineStr">
        <is>
          <t>3350/000</t>
        </is>
      </c>
      <c r="E8745" s="3" t="inlineStr">
        <is>
          <t>Consulting Fees</t>
        </is>
      </c>
      <c r="F8745" s="3" t="n">
        <v>6000</v>
      </c>
      <c r="G8745" s="3" t="n">
        <v>6000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Expenses</t>
        </is>
      </c>
      <c r="D8746" s="3" t="inlineStr">
        <is>
          <t>3350/100</t>
        </is>
      </c>
      <c r="E8746" s="3" t="inlineStr">
        <is>
          <t>Consulting Fees - Admin and Finance</t>
        </is>
      </c>
      <c r="F8746" s="3" t="n">
        <v>78771.64999999999</v>
      </c>
      <c r="G8746" s="3" t="n">
        <v>146415.69</v>
      </c>
    </row>
    <row r="8747">
      <c r="A8747" s="3" t="inlineStr">
        <is>
          <t>Opportunity Global Investment (PTY) LTD</t>
        </is>
      </c>
      <c r="B8747" s="4" t="n">
        <v>44681</v>
      </c>
      <c r="C8747" s="3" t="inlineStr">
        <is>
          <t>Expenses</t>
        </is>
      </c>
      <c r="D8747" s="3" t="inlineStr">
        <is>
          <t>3350/100</t>
        </is>
      </c>
      <c r="E8747" s="3" t="inlineStr">
        <is>
          <t>Consulting Fees - Admin and Finance</t>
        </is>
      </c>
      <c r="F8747" s="3" t="n">
        <v>4775</v>
      </c>
      <c r="G8747" s="3" t="n">
        <v>9550</v>
      </c>
    </row>
    <row r="8748">
      <c r="A8748" s="3" t="inlineStr">
        <is>
          <t>Opportunity Global Sales (PTY) LTD</t>
        </is>
      </c>
      <c r="B8748" s="4" t="n">
        <v>44681</v>
      </c>
      <c r="C8748" s="3" t="inlineStr">
        <is>
          <t>Expenses</t>
        </is>
      </c>
      <c r="D8748" s="3" t="inlineStr">
        <is>
          <t>3350/100</t>
        </is>
      </c>
      <c r="E8748" s="3" t="inlineStr">
        <is>
          <t>Consulting Fees - Admin and Finance</t>
        </is>
      </c>
      <c r="F8748" s="3" t="n">
        <v>6100</v>
      </c>
      <c r="G8748" s="3" t="n">
        <v>11960</v>
      </c>
    </row>
    <row r="8749">
      <c r="A8749" s="3" t="inlineStr">
        <is>
          <t>Quinate Consulting (Pty) Ltd</t>
        </is>
      </c>
      <c r="B8749" s="4" t="n">
        <v>44681</v>
      </c>
      <c r="C8749" s="3" t="inlineStr">
        <is>
          <t>Expenses</t>
        </is>
      </c>
      <c r="D8749" s="3" t="inlineStr">
        <is>
          <t>3350/300</t>
        </is>
      </c>
      <c r="E8749" s="3" t="inlineStr">
        <is>
          <t>Consulting Fees - Admin and Finance</t>
        </is>
      </c>
      <c r="F8749" s="3" t="n">
        <v>3700</v>
      </c>
      <c r="G8749" s="3" t="n">
        <v>5700</v>
      </c>
    </row>
    <row r="8750">
      <c r="A8750" s="3" t="inlineStr">
        <is>
          <t>Opportunity Global Investment (PTY) LTD</t>
        </is>
      </c>
      <c r="B8750" s="4" t="n">
        <v>44681</v>
      </c>
      <c r="C8750" s="3" t="inlineStr">
        <is>
          <t>Expenses</t>
        </is>
      </c>
      <c r="D8750" s="3" t="inlineStr">
        <is>
          <t>3351/000</t>
        </is>
      </c>
      <c r="E8750" s="3" t="inlineStr">
        <is>
          <t>Consulting Fees - HR Joblaw</t>
        </is>
      </c>
      <c r="F8750" s="3" t="n">
        <v>1350</v>
      </c>
      <c r="G8750" s="3" t="n">
        <v>2700</v>
      </c>
    </row>
    <row r="8751">
      <c r="A8751" s="3" t="inlineStr">
        <is>
          <t>Quinate Consulting (Pty) Ltd</t>
        </is>
      </c>
      <c r="B8751" s="4" t="n">
        <v>44681</v>
      </c>
      <c r="C8751" s="3" t="inlineStr">
        <is>
          <t>Expenses</t>
        </is>
      </c>
      <c r="D8751" s="3" t="inlineStr">
        <is>
          <t>3351/000</t>
        </is>
      </c>
      <c r="E8751" s="3" t="inlineStr">
        <is>
          <t>Consulting fees - Trustees</t>
        </is>
      </c>
      <c r="F8751" s="3" t="n">
        <v>4000</v>
      </c>
      <c r="G8751" s="3" t="n">
        <v>12000</v>
      </c>
    </row>
    <row r="8752">
      <c r="A8752" s="3" t="inlineStr">
        <is>
          <t>Opportunity Global Investment (PTY) LTD</t>
        </is>
      </c>
      <c r="B8752" s="4" t="n">
        <v>44681</v>
      </c>
      <c r="C8752" s="3" t="inlineStr">
        <is>
          <t>Expenses</t>
        </is>
      </c>
      <c r="D8752" s="3" t="inlineStr">
        <is>
          <t>3352/000</t>
        </is>
      </c>
      <c r="E8752" s="3" t="inlineStr">
        <is>
          <t>Consulting Fees - Kert Scalzini</t>
        </is>
      </c>
      <c r="F8752" s="3" t="n">
        <v>10000</v>
      </c>
      <c r="G8752" s="3" t="n">
        <v>20000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Expenses</t>
        </is>
      </c>
      <c r="D8753" s="3" t="inlineStr">
        <is>
          <t>3450/001</t>
        </is>
      </c>
      <c r="E8753" s="3" t="inlineStr">
        <is>
          <t>Depreciation - Computer Equipment</t>
        </is>
      </c>
      <c r="F8753" s="3" t="n">
        <v>3141.37</v>
      </c>
      <c r="G8753" s="3" t="n">
        <v>6282.76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Expenses</t>
        </is>
      </c>
      <c r="D8754" s="3" t="inlineStr">
        <is>
          <t>3450/002</t>
        </is>
      </c>
      <c r="E8754" s="3" t="inlineStr">
        <is>
          <t>Depreciation - Site Containers</t>
        </is>
      </c>
      <c r="F8754" s="3" t="n">
        <v>318.84</v>
      </c>
      <c r="G8754" s="3" t="n">
        <v>637.6799999999999</v>
      </c>
    </row>
    <row r="8755">
      <c r="A8755" s="3" t="inlineStr">
        <is>
          <t>Quinate Consulting (Pty) Ltd</t>
        </is>
      </c>
      <c r="B8755" s="4" t="n">
        <v>44681</v>
      </c>
      <c r="C8755" s="3" t="inlineStr">
        <is>
          <t>Expenses</t>
        </is>
      </c>
      <c r="D8755" s="3" t="inlineStr">
        <is>
          <t>3600/000</t>
        </is>
      </c>
      <c r="E8755" s="3" t="inlineStr">
        <is>
          <t>Donations</t>
        </is>
      </c>
      <c r="F8755" s="3" t="n">
        <v>535</v>
      </c>
      <c r="G8755" s="3" t="n">
        <v>1070</v>
      </c>
    </row>
    <row r="8756">
      <c r="A8756" s="3" t="inlineStr">
        <is>
          <t>Endulini (Pty) Ltd</t>
        </is>
      </c>
      <c r="B8756" s="4" t="n">
        <v>44681</v>
      </c>
      <c r="C8756" s="3" t="inlineStr">
        <is>
          <t>Expenses</t>
        </is>
      </c>
      <c r="D8756" s="3" t="inlineStr">
        <is>
          <t>3630/000</t>
        </is>
      </c>
      <c r="E8756" s="3" t="inlineStr">
        <is>
          <t>Electricity</t>
        </is>
      </c>
      <c r="F8756" s="3" t="n">
        <v>0</v>
      </c>
      <c r="G8756" s="3" t="n">
        <v>6713.99</v>
      </c>
    </row>
    <row r="8757">
      <c r="A8757" s="3" t="inlineStr">
        <is>
          <t>Noble Shield (Pty) Ltd ta Go Letting</t>
        </is>
      </c>
      <c r="B8757" s="4" t="n">
        <v>44681</v>
      </c>
      <c r="C8757" s="3" t="inlineStr">
        <is>
          <t>Expenses</t>
        </is>
      </c>
      <c r="D8757" s="3" t="inlineStr">
        <is>
          <t>3650/000</t>
        </is>
      </c>
      <c r="E8757" s="3" t="inlineStr">
        <is>
          <t>Electricity _AND_ Water</t>
        </is>
      </c>
      <c r="F8757" s="3" t="n">
        <v>1000</v>
      </c>
      <c r="G8757" s="3" t="n">
        <v>4500</v>
      </c>
    </row>
    <row r="8758">
      <c r="A8758" s="3" t="inlineStr">
        <is>
          <t>Opportunity Global Investment (PTY) LTD</t>
        </is>
      </c>
      <c r="B8758" s="4" t="n">
        <v>44681</v>
      </c>
      <c r="C8758" s="3" t="inlineStr">
        <is>
          <t>Expenses</t>
        </is>
      </c>
      <c r="D8758" s="3" t="inlineStr">
        <is>
          <t>3650/000</t>
        </is>
      </c>
      <c r="E8758" s="3" t="inlineStr">
        <is>
          <t>Electricity _AND_ Water</t>
        </is>
      </c>
      <c r="F8758" s="3" t="n">
        <v>2950</v>
      </c>
      <c r="G8758" s="3" t="n">
        <v>5900</v>
      </c>
    </row>
    <row r="8759">
      <c r="A8759" s="3" t="inlineStr">
        <is>
          <t>Endulini (Pty) Ltd</t>
        </is>
      </c>
      <c r="B8759" s="4" t="n">
        <v>44681</v>
      </c>
      <c r="C8759" s="3" t="inlineStr">
        <is>
          <t>Expenses</t>
        </is>
      </c>
      <c r="D8759" s="3" t="inlineStr">
        <is>
          <t>3650/000</t>
        </is>
      </c>
      <c r="E8759" s="3" t="inlineStr">
        <is>
          <t>Water</t>
        </is>
      </c>
      <c r="F8759" s="3" t="n">
        <v>0</v>
      </c>
      <c r="G8759" s="3" t="n">
        <v>4310.7</v>
      </c>
    </row>
    <row r="8760">
      <c r="A8760" s="3" t="inlineStr">
        <is>
          <t>Noble Shield (Pty) Ltd ta Go Letting</t>
        </is>
      </c>
      <c r="B8760" s="4" t="n">
        <v>44681</v>
      </c>
      <c r="C8760" s="3" t="inlineStr">
        <is>
          <t>Expenses</t>
        </is>
      </c>
      <c r="D8760" s="3" t="inlineStr">
        <is>
          <t>3651/000</t>
        </is>
      </c>
      <c r="E8760" s="3" t="inlineStr">
        <is>
          <t>Electricity _AND_ Water - Rentals</t>
        </is>
      </c>
      <c r="F8760" s="3" t="n">
        <v>1000</v>
      </c>
      <c r="G8760" s="3" t="n">
        <v>0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Expenses</t>
        </is>
      </c>
      <c r="D8761" s="3" t="inlineStr">
        <is>
          <t>3651/000</t>
        </is>
      </c>
      <c r="E8761" s="3" t="inlineStr">
        <is>
          <t>Electricity _AND_ Water - Southwark</t>
        </is>
      </c>
      <c r="F8761" s="3" t="n">
        <v>0</v>
      </c>
      <c r="G8761" s="3" t="n">
        <v>17057.28</v>
      </c>
    </row>
    <row r="8762">
      <c r="A8762" s="3" t="inlineStr">
        <is>
          <t>Quinate Consulting (Pty) Ltd</t>
        </is>
      </c>
      <c r="B8762" s="4" t="n">
        <v>44681</v>
      </c>
      <c r="C8762" s="3" t="inlineStr">
        <is>
          <t>Expenses</t>
        </is>
      </c>
      <c r="D8762" s="3" t="inlineStr">
        <is>
          <t>3652/000</t>
        </is>
      </c>
      <c r="E8762" s="3" t="inlineStr">
        <is>
          <t>Electricity _AND_ Water - Soho</t>
        </is>
      </c>
      <c r="F8762" s="3" t="n">
        <v>19940.22</v>
      </c>
      <c r="G8762" s="3" t="n">
        <v>37225.2</v>
      </c>
    </row>
    <row r="8763">
      <c r="A8763" s="3" t="inlineStr">
        <is>
          <t>Noble Shield (Pty) Ltd ta Go Letting</t>
        </is>
      </c>
      <c r="B8763" s="4" t="n">
        <v>44681</v>
      </c>
      <c r="C8763" s="3" t="inlineStr">
        <is>
          <t>Expenses</t>
        </is>
      </c>
      <c r="D8763" s="3" t="inlineStr">
        <is>
          <t>3700/000</t>
        </is>
      </c>
      <c r="E8763" s="3" t="inlineStr">
        <is>
          <t>Entertainment Expenses</t>
        </is>
      </c>
      <c r="F8763" s="3" t="n">
        <v>0</v>
      </c>
      <c r="G8763" s="3" t="n">
        <v>1200</v>
      </c>
    </row>
    <row r="8764">
      <c r="A8764" s="3" t="inlineStr">
        <is>
          <t>Opportunity Global Investment (PTY) LTD</t>
        </is>
      </c>
      <c r="B8764" s="4" t="n">
        <v>44681</v>
      </c>
      <c r="C8764" s="3" t="inlineStr">
        <is>
          <t>Expenses</t>
        </is>
      </c>
      <c r="D8764" s="3" t="inlineStr">
        <is>
          <t>3700/000</t>
        </is>
      </c>
      <c r="E8764" s="3" t="inlineStr">
        <is>
          <t>Entertainment Expenses</t>
        </is>
      </c>
      <c r="F8764" s="3" t="n">
        <v>1330</v>
      </c>
      <c r="G8764" s="3" t="n">
        <v>1352</v>
      </c>
    </row>
    <row r="8765">
      <c r="A8765" s="3" t="inlineStr">
        <is>
          <t>Opportunity Management Holdings (PTY) LTD</t>
        </is>
      </c>
      <c r="B8765" s="4" t="n">
        <v>44681</v>
      </c>
      <c r="C8765" s="3" t="inlineStr">
        <is>
          <t>Expenses</t>
        </is>
      </c>
      <c r="D8765" s="3" t="inlineStr">
        <is>
          <t>3700/000</t>
        </is>
      </c>
      <c r="E8765" s="3" t="inlineStr">
        <is>
          <t>Entertainment Expenses</t>
        </is>
      </c>
      <c r="F8765" s="3" t="n">
        <v>601.9</v>
      </c>
      <c r="G8765" s="3" t="n">
        <v>601.9</v>
      </c>
    </row>
    <row r="8766">
      <c r="A8766" s="3" t="inlineStr">
        <is>
          <t>Quinate Consulting (Pty) Ltd</t>
        </is>
      </c>
      <c r="B8766" s="4" t="n">
        <v>44681</v>
      </c>
      <c r="C8766" s="3" t="inlineStr">
        <is>
          <t>Expenses</t>
        </is>
      </c>
      <c r="D8766" s="3" t="inlineStr">
        <is>
          <t>3700/000</t>
        </is>
      </c>
      <c r="E8766" s="3" t="inlineStr">
        <is>
          <t>Entertainment Expenses</t>
        </is>
      </c>
      <c r="F8766" s="3" t="n">
        <v>1244.9</v>
      </c>
      <c r="G8766" s="3" t="n">
        <v>2567.9</v>
      </c>
    </row>
    <row r="8767">
      <c r="A8767" s="3" t="inlineStr">
        <is>
          <t>Trademark Holdings (Pty) Ltd</t>
        </is>
      </c>
      <c r="B8767" s="4" t="n">
        <v>44681</v>
      </c>
      <c r="C8767" s="3" t="inlineStr">
        <is>
          <t>Expenses</t>
        </is>
      </c>
      <c r="D8767" s="3" t="inlineStr">
        <is>
          <t>3700/000</t>
        </is>
      </c>
      <c r="E8767" s="3" t="inlineStr">
        <is>
          <t>Entertainment Expenses</t>
        </is>
      </c>
      <c r="F8767" s="3" t="n">
        <v>0</v>
      </c>
      <c r="G8767" s="3" t="n">
        <v>4500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Expenses</t>
        </is>
      </c>
      <c r="D8768" s="3" t="inlineStr">
        <is>
          <t>3850/000</t>
        </is>
      </c>
      <c r="E8768" s="3" t="inlineStr">
        <is>
          <t>Insurance - Momentum</t>
        </is>
      </c>
      <c r="F8768" s="3" t="n">
        <v>1469.51</v>
      </c>
      <c r="G8768" s="3" t="n">
        <v>5878.04</v>
      </c>
    </row>
    <row r="8769">
      <c r="A8769" s="3" t="inlineStr">
        <is>
          <t>Noble Shield (Pty) Ltd ta Go Letting</t>
        </is>
      </c>
      <c r="B8769" s="4" t="n">
        <v>44681</v>
      </c>
      <c r="C8769" s="3" t="inlineStr">
        <is>
          <t>Expenses</t>
        </is>
      </c>
      <c r="D8769" s="3" t="inlineStr">
        <is>
          <t>3850/100</t>
        </is>
      </c>
      <c r="E8769" s="3" t="inlineStr">
        <is>
          <t>Insurance - Santam</t>
        </is>
      </c>
      <c r="F8769" s="3" t="n">
        <v>3080</v>
      </c>
      <c r="G8769" s="3" t="n">
        <v>22217.31</v>
      </c>
    </row>
    <row r="8770">
      <c r="A8770" s="3" t="inlineStr">
        <is>
          <t>Noble Shield (Pty) Ltd ta Go Letting</t>
        </is>
      </c>
      <c r="B8770" s="4" t="n">
        <v>44681</v>
      </c>
      <c r="C8770" s="3" t="inlineStr">
        <is>
          <t>Expenses</t>
        </is>
      </c>
      <c r="D8770" s="3" t="inlineStr">
        <is>
          <t>3850/200</t>
        </is>
      </c>
      <c r="E8770" s="3" t="inlineStr">
        <is>
          <t>Insurance - A_AND_G</t>
        </is>
      </c>
      <c r="F8770" s="3" t="n">
        <v>3592</v>
      </c>
      <c r="G8770" s="3" t="n">
        <v>15175.26</v>
      </c>
    </row>
    <row r="8771">
      <c r="A8771" s="3" t="inlineStr">
        <is>
          <t>Quinate Consulting (Pty) Ltd</t>
        </is>
      </c>
      <c r="B8771" s="4" t="n">
        <v>44681</v>
      </c>
      <c r="C8771" s="3" t="inlineStr">
        <is>
          <t>Expenses</t>
        </is>
      </c>
      <c r="D8771" s="3" t="inlineStr">
        <is>
          <t>3851/000</t>
        </is>
      </c>
      <c r="E8771" s="3" t="inlineStr">
        <is>
          <t>Insurance - Momentum</t>
        </is>
      </c>
      <c r="F8771" s="3" t="n">
        <v>6825.93</v>
      </c>
      <c r="G8771" s="3" t="n">
        <v>13651.86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Expenses</t>
        </is>
      </c>
      <c r="D8772" s="3" t="inlineStr">
        <is>
          <t>3900/000</t>
        </is>
      </c>
      <c r="E8772" s="3" t="inlineStr">
        <is>
          <t>Interest Paid</t>
        </is>
      </c>
      <c r="F8772" s="3" t="n">
        <v>0.02</v>
      </c>
      <c r="G8772" s="3" t="n">
        <v>0.02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Expenses</t>
        </is>
      </c>
      <c r="D8773" s="3" t="inlineStr">
        <is>
          <t>3900/000</t>
        </is>
      </c>
      <c r="E8773" s="3" t="inlineStr">
        <is>
          <t>Interest Paid</t>
        </is>
      </c>
      <c r="F8773" s="3" t="n">
        <v>110.69</v>
      </c>
      <c r="G8773" s="3" t="n">
        <v>110.69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Expenses</t>
        </is>
      </c>
      <c r="D8774" s="3" t="inlineStr">
        <is>
          <t>3900/050</t>
        </is>
      </c>
      <c r="E8774" s="3" t="inlineStr">
        <is>
          <t>Interest Paid - STD Bond Accounts</t>
        </is>
      </c>
      <c r="F8774" s="3" t="n">
        <v>44481.5</v>
      </c>
      <c r="G8774" s="3" t="n">
        <v>89395.17</v>
      </c>
    </row>
    <row r="8775">
      <c r="A8775" s="3" t="inlineStr">
        <is>
          <t>Endulini (Pty) Ltd</t>
        </is>
      </c>
      <c r="B8775" s="4" t="n">
        <v>44681</v>
      </c>
      <c r="C8775" s="3" t="inlineStr">
        <is>
          <t>Expenses</t>
        </is>
      </c>
      <c r="D8775" s="3" t="inlineStr">
        <is>
          <t>3900/111</t>
        </is>
      </c>
      <c r="E8775" s="3" t="inlineStr">
        <is>
          <t>Interest Paid - Investors @ 6.25%</t>
        </is>
      </c>
      <c r="F8775" s="3" t="n">
        <v>152290.76</v>
      </c>
      <c r="G8775" s="3" t="n">
        <v>152290.76</v>
      </c>
    </row>
    <row r="8776">
      <c r="A8776" s="3" t="inlineStr">
        <is>
          <t>Endulini (Pty) Ltd</t>
        </is>
      </c>
      <c r="B8776" s="4" t="n">
        <v>44681</v>
      </c>
      <c r="C8776" s="3" t="inlineStr">
        <is>
          <t>Expenses</t>
        </is>
      </c>
      <c r="D8776" s="3" t="inlineStr">
        <is>
          <t>3900/112</t>
        </is>
      </c>
      <c r="E8776" s="3" t="inlineStr">
        <is>
          <t>Interest Paid - Investors @ 6.5%</t>
        </is>
      </c>
      <c r="F8776" s="3" t="n">
        <v>19273.61</v>
      </c>
      <c r="G8776" s="3" t="n">
        <v>19273.61</v>
      </c>
    </row>
    <row r="8777">
      <c r="A8777" s="3" t="inlineStr">
        <is>
          <t>Endulini (Pty) Ltd</t>
        </is>
      </c>
      <c r="B8777" s="4" t="n">
        <v>44681</v>
      </c>
      <c r="C8777" s="3" t="inlineStr">
        <is>
          <t>Expenses</t>
        </is>
      </c>
      <c r="D8777" s="3" t="inlineStr">
        <is>
          <t>3900/120</t>
        </is>
      </c>
      <c r="E8777" s="3" t="inlineStr">
        <is>
          <t>Interest Paid - Investors @ 7%</t>
        </is>
      </c>
      <c r="F8777" s="3" t="n">
        <v>6881.03</v>
      </c>
      <c r="G8777" s="3" t="n">
        <v>6881.03</v>
      </c>
    </row>
    <row r="8778">
      <c r="A8778" s="3" t="inlineStr">
        <is>
          <t>Endulini (Pty) Ltd</t>
        </is>
      </c>
      <c r="B8778" s="4" t="n">
        <v>44681</v>
      </c>
      <c r="C8778" s="3" t="inlineStr">
        <is>
          <t>Expenses</t>
        </is>
      </c>
      <c r="D8778" s="3" t="inlineStr">
        <is>
          <t>3900/130</t>
        </is>
      </c>
      <c r="E8778" s="3" t="inlineStr">
        <is>
          <t>Interest Paid - Investors @ 8%</t>
        </is>
      </c>
      <c r="F8778" s="3" t="n">
        <v>6358.92</v>
      </c>
      <c r="G8778" s="3" t="n">
        <v>6358.92</v>
      </c>
    </row>
    <row r="8779">
      <c r="A8779" s="3" t="inlineStr">
        <is>
          <t>Endulini (Pty) Ltd</t>
        </is>
      </c>
      <c r="B8779" s="4" t="n">
        <v>44681</v>
      </c>
      <c r="C8779" s="3" t="inlineStr">
        <is>
          <t>Expenses</t>
        </is>
      </c>
      <c r="D8779" s="3" t="inlineStr">
        <is>
          <t>3900/140</t>
        </is>
      </c>
      <c r="E8779" s="3" t="inlineStr">
        <is>
          <t>Interest Paid - Investors @ 9%</t>
        </is>
      </c>
      <c r="F8779" s="3" t="n">
        <v>3601.96</v>
      </c>
      <c r="G8779" s="3" t="n">
        <v>3601.96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Expenses</t>
        </is>
      </c>
      <c r="D8780" s="3" t="inlineStr">
        <is>
          <t>3900/150</t>
        </is>
      </c>
      <c r="E8780" s="3" t="inlineStr">
        <is>
          <t>Interest Paid - Suppliers</t>
        </is>
      </c>
      <c r="F8780" s="3" t="n">
        <v>0</v>
      </c>
      <c r="G8780" s="3" t="n">
        <v>669.64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Expenses</t>
        </is>
      </c>
      <c r="D8781" s="3" t="inlineStr">
        <is>
          <t>3900/152</t>
        </is>
      </c>
      <c r="E8781" s="3" t="inlineStr">
        <is>
          <t>Interest Paid - Gengis</t>
        </is>
      </c>
      <c r="F8781" s="3" t="n">
        <v>1479.45</v>
      </c>
      <c r="G8781" s="3" t="n">
        <v>3008.22</v>
      </c>
    </row>
    <row r="8782">
      <c r="A8782" s="3" t="inlineStr">
        <is>
          <t>Endulini (Pty) Ltd</t>
        </is>
      </c>
      <c r="B8782" s="4" t="n">
        <v>44681</v>
      </c>
      <c r="C8782" s="3" t="inlineStr">
        <is>
          <t>Expenses</t>
        </is>
      </c>
      <c r="D8782" s="3" t="inlineStr">
        <is>
          <t>3900/200</t>
        </is>
      </c>
      <c r="E8782" s="3" t="inlineStr">
        <is>
          <t>Interest Paid - Investors @ 15%</t>
        </is>
      </c>
      <c r="F8782" s="3" t="n">
        <v>50794.88</v>
      </c>
      <c r="G8782" s="3" t="n">
        <v>50794.88</v>
      </c>
    </row>
    <row r="8783">
      <c r="A8783" s="3" t="inlineStr">
        <is>
          <t>Endulini (Pty) Ltd</t>
        </is>
      </c>
      <c r="B8783" s="4" t="n">
        <v>44681</v>
      </c>
      <c r="C8783" s="3" t="inlineStr">
        <is>
          <t>Expenses</t>
        </is>
      </c>
      <c r="D8783" s="3" t="inlineStr">
        <is>
          <t>3900/230</t>
        </is>
      </c>
      <c r="E8783" s="3" t="inlineStr">
        <is>
          <t>Interest Paid - Investors @ 18%</t>
        </is>
      </c>
      <c r="F8783" s="3" t="n">
        <v>1357502.49</v>
      </c>
      <c r="G8783" s="3" t="n">
        <v>1357502.49</v>
      </c>
    </row>
    <row r="8784">
      <c r="A8784" s="3" t="inlineStr">
        <is>
          <t>Opportunity Management Holdings (PTY) LTD</t>
        </is>
      </c>
      <c r="B8784" s="4" t="n">
        <v>44681</v>
      </c>
      <c r="C8784" s="3" t="inlineStr">
        <is>
          <t>Expenses</t>
        </is>
      </c>
      <c r="D8784" s="3" t="inlineStr">
        <is>
          <t>3900/300</t>
        </is>
      </c>
      <c r="E8784" s="3" t="inlineStr">
        <is>
          <t>Interest Paid - Other</t>
        </is>
      </c>
      <c r="F8784" s="3" t="n">
        <v>0</v>
      </c>
      <c r="G8784" s="3" t="n">
        <v>1.79</v>
      </c>
    </row>
    <row r="8785">
      <c r="A8785" s="3" t="inlineStr">
        <is>
          <t>Opportunity Global Investment (PTY) LTD</t>
        </is>
      </c>
      <c r="B8785" s="4" t="n">
        <v>44681</v>
      </c>
      <c r="C8785" s="3" t="inlineStr">
        <is>
          <t>Expenses</t>
        </is>
      </c>
      <c r="D8785" s="3" t="inlineStr">
        <is>
          <t>3901/000</t>
        </is>
      </c>
      <c r="E8785" s="3" t="inlineStr">
        <is>
          <t>Interest Paid - Department of Labour</t>
        </is>
      </c>
      <c r="F8785" s="3" t="n">
        <v>1176.45</v>
      </c>
      <c r="G8785" s="3" t="n">
        <v>1176.45</v>
      </c>
    </row>
    <row r="8786">
      <c r="A8786" s="3" t="inlineStr">
        <is>
          <t>Trademark Holdings (Pty) Ltd</t>
        </is>
      </c>
      <c r="B8786" s="4" t="n">
        <v>44681</v>
      </c>
      <c r="C8786" s="3" t="inlineStr">
        <is>
          <t>Expenses</t>
        </is>
      </c>
      <c r="D8786" s="3" t="inlineStr">
        <is>
          <t>3910/000</t>
        </is>
      </c>
      <c r="E8786" s="3" t="inlineStr">
        <is>
          <t>Penalties/Interest - SARS</t>
        </is>
      </c>
      <c r="F8786" s="3" t="n">
        <v>0</v>
      </c>
      <c r="G8786" s="3" t="n">
        <v>57.04</v>
      </c>
    </row>
    <row r="8787">
      <c r="A8787" s="3" t="inlineStr">
        <is>
          <t>Opportunity Management Holdings (PTY) LTD</t>
        </is>
      </c>
      <c r="B8787" s="4" t="n">
        <v>44681</v>
      </c>
      <c r="C8787" s="3" t="inlineStr">
        <is>
          <t>Expenses</t>
        </is>
      </c>
      <c r="D8787" s="3" t="inlineStr">
        <is>
          <t>3960/000</t>
        </is>
      </c>
      <c r="E8787" s="3" t="inlineStr">
        <is>
          <t>Internet Fees</t>
        </is>
      </c>
      <c r="F8787" s="3" t="n">
        <v>0</v>
      </c>
      <c r="G8787" s="3" t="n">
        <v>494.1</v>
      </c>
    </row>
    <row r="8788">
      <c r="A8788" s="3" t="inlineStr">
        <is>
          <t>Quinate Consulting (Pty) Ltd</t>
        </is>
      </c>
      <c r="B8788" s="4" t="n">
        <v>44681</v>
      </c>
      <c r="C8788" s="3" t="inlineStr">
        <is>
          <t>Expenses</t>
        </is>
      </c>
      <c r="D8788" s="3" t="inlineStr">
        <is>
          <t>4065/000</t>
        </is>
      </c>
      <c r="E8788" s="3" t="inlineStr">
        <is>
          <t>Levies - SoHo</t>
        </is>
      </c>
      <c r="F8788" s="3" t="n">
        <v>6466.98</v>
      </c>
      <c r="G8788" s="3" t="n">
        <v>12933.96</v>
      </c>
    </row>
    <row r="8789">
      <c r="A8789" s="3" t="inlineStr">
        <is>
          <t>Quinate Consulting (Pty) Ltd</t>
        </is>
      </c>
      <c r="B8789" s="4" t="n">
        <v>44681</v>
      </c>
      <c r="C8789" s="3" t="inlineStr">
        <is>
          <t>Expenses</t>
        </is>
      </c>
      <c r="D8789" s="3" t="inlineStr">
        <is>
          <t>4066/000</t>
        </is>
      </c>
      <c r="E8789" s="3" t="inlineStr">
        <is>
          <t>Levies - Southwark</t>
        </is>
      </c>
      <c r="F8789" s="3" t="n">
        <v>4292.88</v>
      </c>
      <c r="G8789" s="3" t="n">
        <v>7715.06</v>
      </c>
    </row>
    <row r="8790">
      <c r="A8790" s="3" t="inlineStr">
        <is>
          <t>Endulini (Pty) Ltd</t>
        </is>
      </c>
      <c r="B8790" s="4" t="n">
        <v>44681</v>
      </c>
      <c r="C8790" s="3" t="inlineStr">
        <is>
          <t>Expenses</t>
        </is>
      </c>
      <c r="D8790" s="3" t="inlineStr">
        <is>
          <t>4100/001</t>
        </is>
      </c>
      <c r="E8790" s="3" t="inlineStr">
        <is>
          <t>Momentum Admin Fee</t>
        </is>
      </c>
      <c r="F8790" s="3" t="n">
        <v>25647.72</v>
      </c>
      <c r="G8790" s="3" t="n">
        <v>33936.63</v>
      </c>
    </row>
    <row r="8791">
      <c r="A8791" s="3" t="inlineStr">
        <is>
          <t>Quinate Consulting (Pty) Ltd</t>
        </is>
      </c>
      <c r="B8791" s="4" t="n">
        <v>44681</v>
      </c>
      <c r="C8791" s="3" t="inlineStr">
        <is>
          <t>Expenses</t>
        </is>
      </c>
      <c r="D8791" s="3" t="inlineStr">
        <is>
          <t>4100/001</t>
        </is>
      </c>
      <c r="E8791" s="3" t="inlineStr">
        <is>
          <t>Momentum Advise Fee</t>
        </is>
      </c>
      <c r="F8791" s="3" t="n">
        <v>0.23</v>
      </c>
      <c r="G8791" s="3" t="n">
        <v>0.42</v>
      </c>
    </row>
    <row r="8792">
      <c r="A8792" s="3" t="inlineStr">
        <is>
          <t>Opportunity Global Investment (PTY) LTD</t>
        </is>
      </c>
      <c r="B8792" s="4" t="n">
        <v>44681</v>
      </c>
      <c r="C8792" s="3" t="inlineStr">
        <is>
          <t>Expenses</t>
        </is>
      </c>
      <c r="D8792" s="3" t="inlineStr">
        <is>
          <t>4100/100</t>
        </is>
      </c>
      <c r="E8792" s="3" t="inlineStr">
        <is>
          <t>Members Salaries - Nick Morgan</t>
        </is>
      </c>
      <c r="F8792" s="3" t="n">
        <v>40937.19</v>
      </c>
      <c r="G8792" s="3" t="n">
        <v>81874.37</v>
      </c>
    </row>
    <row r="8793">
      <c r="A8793" s="3" t="inlineStr">
        <is>
          <t>Noble Shield (Pty) Ltd ta Go Letting</t>
        </is>
      </c>
      <c r="B8793" s="4" t="n">
        <v>44681</v>
      </c>
      <c r="C8793" s="3" t="inlineStr">
        <is>
          <t>Expenses</t>
        </is>
      </c>
      <c r="D8793" s="3" t="inlineStr">
        <is>
          <t>4200/000</t>
        </is>
      </c>
      <c r="E8793" s="3" t="inlineStr">
        <is>
          <t>Printing _AND_ Stationery</t>
        </is>
      </c>
      <c r="F8793" s="3" t="n">
        <v>0</v>
      </c>
      <c r="G8793" s="3" t="n">
        <v>375</v>
      </c>
    </row>
    <row r="8794">
      <c r="A8794" s="3" t="inlineStr">
        <is>
          <t>Opportunity Global Investment (PTY) LTD</t>
        </is>
      </c>
      <c r="B8794" s="4" t="n">
        <v>44681</v>
      </c>
      <c r="C8794" s="3" t="inlineStr">
        <is>
          <t>Expenses</t>
        </is>
      </c>
      <c r="D8794" s="3" t="inlineStr">
        <is>
          <t>4200/000</t>
        </is>
      </c>
      <c r="E8794" s="3" t="inlineStr">
        <is>
          <t>Printing _AND_ Stationery</t>
        </is>
      </c>
      <c r="F8794" s="3" t="n">
        <v>2367</v>
      </c>
      <c r="G8794" s="3" t="n">
        <v>4734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Expenses</t>
        </is>
      </c>
      <c r="D8795" s="3" t="inlineStr">
        <is>
          <t>4200/000</t>
        </is>
      </c>
      <c r="E8795" s="3" t="inlineStr">
        <is>
          <t>Printing _AND_ Stationery</t>
        </is>
      </c>
      <c r="F8795" s="3" t="n">
        <v>0</v>
      </c>
      <c r="G8795" s="3" t="n">
        <v>2240.87</v>
      </c>
    </row>
    <row r="8796">
      <c r="A8796" s="3" t="inlineStr">
        <is>
          <t>Quinate Consulting (Pty) Ltd</t>
        </is>
      </c>
      <c r="B8796" s="4" t="n">
        <v>44681</v>
      </c>
      <c r="C8796" s="3" t="inlineStr">
        <is>
          <t>Expenses</t>
        </is>
      </c>
      <c r="D8796" s="3" t="inlineStr">
        <is>
          <t>4200/000</t>
        </is>
      </c>
      <c r="E8796" s="3" t="inlineStr">
        <is>
          <t>Printing _AND_ Stationery</t>
        </is>
      </c>
      <c r="F8796" s="3" t="n">
        <v>139.13</v>
      </c>
      <c r="G8796" s="3" t="n">
        <v>139.13</v>
      </c>
    </row>
    <row r="8797">
      <c r="A8797" s="3" t="inlineStr">
        <is>
          <t>Noble Shield (Pty) Ltd ta Go Letting</t>
        </is>
      </c>
      <c r="B8797" s="4" t="n">
        <v>44681</v>
      </c>
      <c r="C8797" s="3" t="inlineStr">
        <is>
          <t>Expenses</t>
        </is>
      </c>
      <c r="D8797" s="3" t="inlineStr">
        <is>
          <t>4200/100</t>
        </is>
      </c>
      <c r="E8797" s="3" t="inlineStr">
        <is>
          <t>Printing - Merchant West- Printer Rental</t>
        </is>
      </c>
      <c r="F8797" s="3" t="n">
        <v>1620.87</v>
      </c>
      <c r="G8797" s="3" t="n">
        <v>12948.12</v>
      </c>
    </row>
    <row r="8798">
      <c r="A8798" s="3" t="inlineStr">
        <is>
          <t>Noble Shield (Pty) Ltd ta Go Letting</t>
        </is>
      </c>
      <c r="B8798" s="4" t="n">
        <v>44681</v>
      </c>
      <c r="C8798" s="3" t="inlineStr">
        <is>
          <t>Expenses</t>
        </is>
      </c>
      <c r="D8798" s="3" t="inlineStr">
        <is>
          <t>4200/120</t>
        </is>
      </c>
      <c r="E8798" s="3" t="inlineStr">
        <is>
          <t>Printing - Ivy Line - Prints</t>
        </is>
      </c>
      <c r="F8798" s="3" t="n">
        <v>210.68</v>
      </c>
      <c r="G8798" s="3" t="n">
        <v>5024.12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Expenses</t>
        </is>
      </c>
      <c r="D8799" s="3" t="inlineStr">
        <is>
          <t>4200/180</t>
        </is>
      </c>
      <c r="E8799" s="3" t="inlineStr">
        <is>
          <t>Printing - Ikon</t>
        </is>
      </c>
      <c r="F8799" s="3" t="n">
        <v>549.6799999999999</v>
      </c>
      <c r="G8799" s="3" t="n">
        <v>4559.61</v>
      </c>
    </row>
    <row r="8800">
      <c r="A8800" s="3" t="inlineStr">
        <is>
          <t>Noble Shield (Pty) Ltd ta Go Letting</t>
        </is>
      </c>
      <c r="B8800" s="4" t="n">
        <v>44681</v>
      </c>
      <c r="C8800" s="3" t="inlineStr">
        <is>
          <t>Expenses</t>
        </is>
      </c>
      <c r="D8800" s="3" t="inlineStr">
        <is>
          <t>4200/190</t>
        </is>
      </c>
      <c r="E8800" s="3" t="inlineStr">
        <is>
          <t>Printing - Centrafin printer rental</t>
        </is>
      </c>
      <c r="F8800" s="3" t="n">
        <v>0</v>
      </c>
      <c r="G8800" s="3" t="n">
        <v>18907.92</v>
      </c>
    </row>
    <row r="8801">
      <c r="A8801" s="3" t="inlineStr">
        <is>
          <t>Noble Shield (Pty) Ltd ta Go Letting</t>
        </is>
      </c>
      <c r="B8801" s="4" t="n">
        <v>44681</v>
      </c>
      <c r="C8801" s="3" t="inlineStr">
        <is>
          <t>Expenses</t>
        </is>
      </c>
      <c r="D8801" s="3" t="inlineStr">
        <is>
          <t>4200/200</t>
        </is>
      </c>
      <c r="E8801" s="3" t="inlineStr">
        <is>
          <t>Printing - General Stationery VDB Office</t>
        </is>
      </c>
      <c r="F8801" s="3" t="n">
        <v>0</v>
      </c>
      <c r="G8801" s="3" t="n">
        <v>3156.77</v>
      </c>
    </row>
    <row r="8802">
      <c r="A8802" s="3" t="inlineStr">
        <is>
          <t>Noble Shield (Pty) Ltd ta Go Letting</t>
        </is>
      </c>
      <c r="B8802" s="4" t="n">
        <v>44681</v>
      </c>
      <c r="C8802" s="3" t="inlineStr">
        <is>
          <t>Expenses</t>
        </is>
      </c>
      <c r="D8802" s="3" t="inlineStr">
        <is>
          <t>4290/000</t>
        </is>
      </c>
      <c r="E8802" s="3" t="inlineStr">
        <is>
          <t>Refreshments - CT Office</t>
        </is>
      </c>
      <c r="F8802" s="3" t="n">
        <v>725.77</v>
      </c>
      <c r="G8802" s="3" t="n">
        <v>5907.79</v>
      </c>
    </row>
    <row r="8803">
      <c r="A8803" s="3" t="inlineStr">
        <is>
          <t>Opportunity Global Investment (PTY) LTD</t>
        </is>
      </c>
      <c r="B8803" s="4" t="n">
        <v>44681</v>
      </c>
      <c r="C8803" s="3" t="inlineStr">
        <is>
          <t>Expenses</t>
        </is>
      </c>
      <c r="D8803" s="3" t="inlineStr">
        <is>
          <t>4290/000</t>
        </is>
      </c>
      <c r="E8803" s="3" t="inlineStr">
        <is>
          <t>Rent</t>
        </is>
      </c>
      <c r="F8803" s="3" t="n">
        <v>8770</v>
      </c>
      <c r="G8803" s="3" t="n">
        <v>17540</v>
      </c>
    </row>
    <row r="8804">
      <c r="A8804" s="3" t="inlineStr">
        <is>
          <t>Noble Shield (Pty) Ltd ta Go Letting</t>
        </is>
      </c>
      <c r="B8804" s="4" t="n">
        <v>44681</v>
      </c>
      <c r="C8804" s="3" t="inlineStr">
        <is>
          <t>Expenses</t>
        </is>
      </c>
      <c r="D8804" s="3" t="inlineStr">
        <is>
          <t>4291/000</t>
        </is>
      </c>
      <c r="E8804" s="3" t="inlineStr">
        <is>
          <t>Refreshments - VDB Office</t>
        </is>
      </c>
      <c r="F8804" s="3" t="n">
        <v>353.14</v>
      </c>
      <c r="G8804" s="3" t="n">
        <v>1646.43</v>
      </c>
    </row>
    <row r="8805">
      <c r="A8805" s="3" t="inlineStr">
        <is>
          <t>Trademark Holdings (Pty) Ltd</t>
        </is>
      </c>
      <c r="B8805" s="4" t="n">
        <v>44681</v>
      </c>
      <c r="C8805" s="3" t="inlineStr">
        <is>
          <t>Expenses</t>
        </is>
      </c>
      <c r="D8805" s="3" t="inlineStr">
        <is>
          <t>4300/000</t>
        </is>
      </c>
      <c r="E8805" s="3" t="inlineStr">
        <is>
          <t>Rent Paid</t>
        </is>
      </c>
      <c r="F8805" s="3" t="n">
        <v>6055.32</v>
      </c>
      <c r="G8805" s="3" t="n">
        <v>48092.51</v>
      </c>
    </row>
    <row r="8806">
      <c r="A8806" s="3" t="inlineStr">
        <is>
          <t>Endulini (Pty) Ltd</t>
        </is>
      </c>
      <c r="B8806" s="4" t="n">
        <v>44681</v>
      </c>
      <c r="C8806" s="3" t="inlineStr">
        <is>
          <t>Expenses</t>
        </is>
      </c>
      <c r="D8806" s="3" t="inlineStr">
        <is>
          <t>4310/000</t>
        </is>
      </c>
      <c r="E8806" s="3" t="inlineStr">
        <is>
          <t>Rates</t>
        </is>
      </c>
      <c r="F8806" s="3" t="n">
        <v>0</v>
      </c>
      <c r="G8806" s="3" t="n">
        <v>28266.66</v>
      </c>
    </row>
    <row r="8807">
      <c r="A8807" s="3" t="inlineStr">
        <is>
          <t>Opportunity Global Investment (PTY) LTD</t>
        </is>
      </c>
      <c r="B8807" s="4" t="n">
        <v>44681</v>
      </c>
      <c r="C8807" s="3" t="inlineStr">
        <is>
          <t>Expenses</t>
        </is>
      </c>
      <c r="D8807" s="3" t="inlineStr">
        <is>
          <t>4310/000</t>
        </is>
      </c>
      <c r="E8807" s="3" t="inlineStr">
        <is>
          <t>Refreshments</t>
        </is>
      </c>
      <c r="F8807" s="3" t="n">
        <v>2521</v>
      </c>
      <c r="G8807" s="3" t="n">
        <v>5042</v>
      </c>
    </row>
    <row r="8808">
      <c r="A8808" s="3" t="inlineStr">
        <is>
          <t>Opportunity Management Holdings (PTY) LTD</t>
        </is>
      </c>
      <c r="B8808" s="4" t="n">
        <v>44681</v>
      </c>
      <c r="C8808" s="3" t="inlineStr">
        <is>
          <t>Expenses</t>
        </is>
      </c>
      <c r="D8808" s="3" t="inlineStr">
        <is>
          <t>4310/000</t>
        </is>
      </c>
      <c r="E8808" s="3" t="inlineStr">
        <is>
          <t>Refreshments</t>
        </is>
      </c>
      <c r="F8808" s="3" t="n">
        <v>1044.5</v>
      </c>
      <c r="G8808" s="3" t="n">
        <v>2863.4</v>
      </c>
    </row>
    <row r="8809">
      <c r="A8809" s="3" t="inlineStr">
        <is>
          <t>Quinate Consulting (Pty) Ltd</t>
        </is>
      </c>
      <c r="B8809" s="4" t="n">
        <v>44681</v>
      </c>
      <c r="C8809" s="3" t="inlineStr">
        <is>
          <t>Expenses</t>
        </is>
      </c>
      <c r="D8809" s="3" t="inlineStr">
        <is>
          <t>4312/000</t>
        </is>
      </c>
      <c r="E8809" s="3" t="inlineStr">
        <is>
          <t>Rates - SoHo Units</t>
        </is>
      </c>
      <c r="F8809" s="3" t="n">
        <v>2547.96</v>
      </c>
      <c r="G8809" s="3" t="n">
        <v>4754.46</v>
      </c>
    </row>
    <row r="8810">
      <c r="A8810" s="3" t="inlineStr">
        <is>
          <t>Noble Shield (Pty) Ltd ta Go Letting</t>
        </is>
      </c>
      <c r="B8810" s="4" t="n">
        <v>44681</v>
      </c>
      <c r="C8810" s="3" t="inlineStr">
        <is>
          <t>Expenses</t>
        </is>
      </c>
      <c r="D8810" s="3" t="inlineStr">
        <is>
          <t>4350/000</t>
        </is>
      </c>
      <c r="E8810" s="3" t="inlineStr">
        <is>
          <t>Repairs _AND_ Maintenance</t>
        </is>
      </c>
      <c r="F8810" s="3" t="n">
        <v>0</v>
      </c>
      <c r="G8810" s="3" t="n">
        <v>3068.83</v>
      </c>
    </row>
    <row r="8811">
      <c r="A8811" s="3" t="inlineStr">
        <is>
          <t>Trademark Holdings (Pty) Ltd</t>
        </is>
      </c>
      <c r="B8811" s="4" t="n">
        <v>44681</v>
      </c>
      <c r="C8811" s="3" t="inlineStr">
        <is>
          <t>Expenses</t>
        </is>
      </c>
      <c r="D8811" s="3" t="inlineStr">
        <is>
          <t>4350/000</t>
        </is>
      </c>
      <c r="E8811" s="3" t="inlineStr">
        <is>
          <t>Repairs _AND_ Maintenance</t>
        </is>
      </c>
      <c r="F8811" s="3" t="n">
        <v>0</v>
      </c>
      <c r="G8811" s="3" t="n">
        <v>925</v>
      </c>
    </row>
    <row r="8812">
      <c r="A8812" s="3" t="inlineStr">
        <is>
          <t>Quinate Consulting (Pty) Ltd</t>
        </is>
      </c>
      <c r="B8812" s="4" t="n">
        <v>44681</v>
      </c>
      <c r="C8812" s="3" t="inlineStr">
        <is>
          <t>Expenses</t>
        </is>
      </c>
      <c r="D8812" s="3" t="inlineStr">
        <is>
          <t>4350/000</t>
        </is>
      </c>
      <c r="E8812" s="3" t="inlineStr">
        <is>
          <t>Repairs and Maintenance - Southwark Units</t>
        </is>
      </c>
      <c r="F8812" s="3" t="n">
        <v>0</v>
      </c>
      <c r="G8812" s="3" t="n">
        <v>12416</v>
      </c>
    </row>
    <row r="8813">
      <c r="A8813" s="3" t="inlineStr">
        <is>
          <t>Opportunity Management Holdings (PTY) LTD</t>
        </is>
      </c>
      <c r="B8813" s="4" t="n">
        <v>44681</v>
      </c>
      <c r="C8813" s="3" t="inlineStr">
        <is>
          <t>Expenses</t>
        </is>
      </c>
      <c r="D8813" s="3" t="inlineStr">
        <is>
          <t>4390/000</t>
        </is>
      </c>
      <c r="E8813" s="3" t="inlineStr">
        <is>
          <t>Small Assets</t>
        </is>
      </c>
      <c r="F8813" s="3" t="n">
        <v>0</v>
      </c>
      <c r="G8813" s="3" t="n">
        <v>3674.74</v>
      </c>
    </row>
    <row r="8814">
      <c r="A8814" s="3" t="inlineStr">
        <is>
          <t>Noble Shield (Pty) Ltd ta Go Letting</t>
        </is>
      </c>
      <c r="B8814" s="4" t="n">
        <v>44681</v>
      </c>
      <c r="C8814" s="3" t="inlineStr">
        <is>
          <t>Expenses</t>
        </is>
      </c>
      <c r="D8814" s="3" t="inlineStr">
        <is>
          <t>4400/000</t>
        </is>
      </c>
      <c r="E8814" s="3" t="inlineStr">
        <is>
          <t>Salaries _AND_ Wages</t>
        </is>
      </c>
      <c r="F8814" s="3" t="n">
        <v>21898.19</v>
      </c>
      <c r="G8814" s="3" t="n">
        <v>179377.22</v>
      </c>
    </row>
    <row r="8815">
      <c r="A8815" s="3" t="inlineStr">
        <is>
          <t>Opportunity Global Sales (PTY) LTD</t>
        </is>
      </c>
      <c r="B8815" s="4" t="n">
        <v>44681</v>
      </c>
      <c r="C8815" s="3" t="inlineStr">
        <is>
          <t>Expenses</t>
        </is>
      </c>
      <c r="D8815" s="3" t="inlineStr">
        <is>
          <t>4400/000</t>
        </is>
      </c>
      <c r="E8815" s="3" t="inlineStr">
        <is>
          <t>Salaries _AND_ Wages</t>
        </is>
      </c>
      <c r="F8815" s="3" t="n">
        <v>38205.53</v>
      </c>
      <c r="G8815" s="3" t="n">
        <v>73258.21000000001</v>
      </c>
    </row>
    <row r="8816">
      <c r="A8816" s="3" t="inlineStr">
        <is>
          <t>Opportunity Management Holdings (PTY) LTD</t>
        </is>
      </c>
      <c r="B8816" s="4" t="n">
        <v>44681</v>
      </c>
      <c r="C8816" s="3" t="inlineStr">
        <is>
          <t>Expenses</t>
        </is>
      </c>
      <c r="D8816" s="3" t="inlineStr">
        <is>
          <t>4400/000</t>
        </is>
      </c>
      <c r="E8816" s="3" t="inlineStr">
        <is>
          <t>Salaries _AND_ Wages</t>
        </is>
      </c>
      <c r="F8816" s="3" t="n">
        <v>193480.67</v>
      </c>
      <c r="G8816" s="3" t="n">
        <v>1162425.89</v>
      </c>
    </row>
    <row r="8817">
      <c r="A8817" s="3" t="inlineStr">
        <is>
          <t>Trademark Holdings (Pty) Ltd</t>
        </is>
      </c>
      <c r="B8817" s="4" t="n">
        <v>44681</v>
      </c>
      <c r="C8817" s="3" t="inlineStr">
        <is>
          <t>Expenses</t>
        </is>
      </c>
      <c r="D8817" s="3" t="inlineStr">
        <is>
          <t>4400/000</t>
        </is>
      </c>
      <c r="E8817" s="3" t="inlineStr">
        <is>
          <t>Salaries _AND_ Wages</t>
        </is>
      </c>
      <c r="F8817" s="3" t="n">
        <v>39554.45</v>
      </c>
      <c r="G8817" s="3" t="n">
        <v>300000.31</v>
      </c>
    </row>
    <row r="8818">
      <c r="A8818" s="3" t="inlineStr">
        <is>
          <t>Opportunity Management Holdings (PTY) LTD</t>
        </is>
      </c>
      <c r="B8818" s="4" t="n">
        <v>44681</v>
      </c>
      <c r="C8818" s="3" t="inlineStr">
        <is>
          <t>Expenses</t>
        </is>
      </c>
      <c r="D8818" s="3" t="inlineStr">
        <is>
          <t>4450/000</t>
        </is>
      </c>
      <c r="E8818" s="3" t="inlineStr">
        <is>
          <t>Staff Training</t>
        </is>
      </c>
      <c r="F8818" s="3" t="n">
        <v>0</v>
      </c>
      <c r="G8818" s="3" t="n">
        <v>2954</v>
      </c>
    </row>
    <row r="8819">
      <c r="A8819" s="3" t="inlineStr">
        <is>
          <t>Noble Shield (Pty) Ltd ta Go Letting</t>
        </is>
      </c>
      <c r="B8819" s="4" t="n">
        <v>44681</v>
      </c>
      <c r="C8819" s="3" t="inlineStr">
        <is>
          <t>Expenses</t>
        </is>
      </c>
      <c r="D8819" s="3" t="inlineStr">
        <is>
          <t>4500/000</t>
        </is>
      </c>
      <c r="E8819" s="3" t="inlineStr">
        <is>
          <t>Staff Welfare</t>
        </is>
      </c>
      <c r="F8819" s="3" t="n">
        <v>1140.04</v>
      </c>
      <c r="G8819" s="3" t="n">
        <v>8068.88</v>
      </c>
    </row>
    <row r="8820">
      <c r="A8820" s="3" t="inlineStr">
        <is>
          <t>Opportunity Management Holdings (PTY) LTD</t>
        </is>
      </c>
      <c r="B8820" s="4" t="n">
        <v>44681</v>
      </c>
      <c r="C8820" s="3" t="inlineStr">
        <is>
          <t>Expenses</t>
        </is>
      </c>
      <c r="D8820" s="3" t="inlineStr">
        <is>
          <t>4500/000</t>
        </is>
      </c>
      <c r="E8820" s="3" t="inlineStr">
        <is>
          <t>Staff Welfare</t>
        </is>
      </c>
      <c r="F8820" s="3" t="n">
        <v>3648.4</v>
      </c>
      <c r="G8820" s="3" t="n">
        <v>3728.39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Expenses</t>
        </is>
      </c>
      <c r="D8821" s="3" t="inlineStr">
        <is>
          <t>4520/000</t>
        </is>
      </c>
      <c r="E8821" s="3" t="inlineStr">
        <is>
          <t>Security</t>
        </is>
      </c>
      <c r="F8821" s="3" t="n">
        <v>731.25</v>
      </c>
      <c r="G8821" s="3" t="n">
        <v>6024.78</v>
      </c>
    </row>
    <row r="8822">
      <c r="A8822" s="3" t="inlineStr">
        <is>
          <t>Noble Shield (Pty) Ltd ta Go Letting</t>
        </is>
      </c>
      <c r="B8822" s="4" t="n">
        <v>44681</v>
      </c>
      <c r="C8822" s="3" t="inlineStr">
        <is>
          <t>Expenses</t>
        </is>
      </c>
      <c r="D8822" s="3" t="inlineStr">
        <is>
          <t>4550/000</t>
        </is>
      </c>
      <c r="E8822" s="3" t="inlineStr">
        <is>
          <t>Subscriptions</t>
        </is>
      </c>
      <c r="F8822" s="3" t="n">
        <v>0</v>
      </c>
      <c r="G8822" s="3" t="n">
        <v>274.15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Expenses</t>
        </is>
      </c>
      <c r="D8823" s="3" t="inlineStr">
        <is>
          <t>4550/000</t>
        </is>
      </c>
      <c r="E8823" s="3" t="inlineStr">
        <is>
          <t>Subscriptions / Licenses</t>
        </is>
      </c>
      <c r="F8823" s="3" t="n">
        <v>8691</v>
      </c>
      <c r="G8823" s="3" t="n">
        <v>15739.08</v>
      </c>
    </row>
    <row r="8824">
      <c r="A8824" s="3" t="inlineStr">
        <is>
          <t>Opportunity Management Holdings (PTY) LTD</t>
        </is>
      </c>
      <c r="B8824" s="4" t="n">
        <v>44681</v>
      </c>
      <c r="C8824" s="3" t="inlineStr">
        <is>
          <t>Expenses</t>
        </is>
      </c>
      <c r="D8824" s="3" t="inlineStr">
        <is>
          <t>4550/000</t>
        </is>
      </c>
      <c r="E8824" s="3" t="inlineStr">
        <is>
          <t>Subscriptions _AND_ Lisences</t>
        </is>
      </c>
      <c r="F8824" s="3" t="n">
        <v>515.1799999999999</v>
      </c>
      <c r="G8824" s="3" t="n">
        <v>8504.75</v>
      </c>
    </row>
    <row r="8825">
      <c r="A8825" s="3" t="inlineStr">
        <is>
          <t>Noble Shield (Pty) Ltd ta Go Letting</t>
        </is>
      </c>
      <c r="B8825" s="4" t="n">
        <v>44681</v>
      </c>
      <c r="C8825" s="3" t="inlineStr">
        <is>
          <t>Expenses</t>
        </is>
      </c>
      <c r="D8825" s="3" t="inlineStr">
        <is>
          <t>4550/100</t>
        </is>
      </c>
      <c r="E8825" s="3" t="inlineStr">
        <is>
          <t>Subscriptions - EAAB</t>
        </is>
      </c>
      <c r="F8825" s="3" t="n">
        <v>0</v>
      </c>
      <c r="G8825" s="3" t="n">
        <v>5010</v>
      </c>
    </row>
    <row r="8826">
      <c r="A8826" s="3" t="inlineStr">
        <is>
          <t>Trademark Holdings (Pty) Ltd</t>
        </is>
      </c>
      <c r="B8826" s="4" t="n">
        <v>44681</v>
      </c>
      <c r="C8826" s="3" t="inlineStr">
        <is>
          <t>Expenses</t>
        </is>
      </c>
      <c r="D8826" s="3" t="inlineStr">
        <is>
          <t>4550/100</t>
        </is>
      </c>
      <c r="E8826" s="3" t="inlineStr">
        <is>
          <t>Subscriptions - EAAB</t>
        </is>
      </c>
      <c r="F8826" s="3" t="n">
        <v>0</v>
      </c>
      <c r="G8826" s="3" t="n">
        <v>3710</v>
      </c>
    </row>
    <row r="8827">
      <c r="A8827" s="3" t="inlineStr">
        <is>
          <t>Opportunity Global Investment (PTY) LTD</t>
        </is>
      </c>
      <c r="B8827" s="4" t="n">
        <v>44681</v>
      </c>
      <c r="C8827" s="3" t="inlineStr">
        <is>
          <t>Expenses</t>
        </is>
      </c>
      <c r="D8827" s="3" t="inlineStr">
        <is>
          <t>4550/150</t>
        </is>
      </c>
      <c r="E8827" s="3" t="inlineStr">
        <is>
          <t>Subscriptions - Webbox</t>
        </is>
      </c>
      <c r="F8827" s="3" t="n">
        <v>1259</v>
      </c>
      <c r="G8827" s="3" t="n">
        <v>2424</v>
      </c>
    </row>
    <row r="8828">
      <c r="A8828" s="3" t="inlineStr">
        <is>
          <t>Opportunity Global Investment (PTY) LTD</t>
        </is>
      </c>
      <c r="B8828" s="4" t="n">
        <v>44681</v>
      </c>
      <c r="C8828" s="3" t="inlineStr">
        <is>
          <t>Expenses</t>
        </is>
      </c>
      <c r="D8828" s="3" t="inlineStr">
        <is>
          <t>4550/200</t>
        </is>
      </c>
      <c r="E8828" s="3" t="inlineStr">
        <is>
          <t>Subscriptions - Zoom</t>
        </is>
      </c>
      <c r="F8828" s="3" t="n">
        <v>237.28</v>
      </c>
      <c r="G8828" s="3" t="n">
        <v>468.65</v>
      </c>
    </row>
    <row r="8829">
      <c r="A8829" s="3" t="inlineStr">
        <is>
          <t>Opportunity Global Investment (PTY) LTD</t>
        </is>
      </c>
      <c r="B8829" s="4" t="n">
        <v>44681</v>
      </c>
      <c r="C8829" s="3" t="inlineStr">
        <is>
          <t>Expenses</t>
        </is>
      </c>
      <c r="D8829" s="3" t="inlineStr">
        <is>
          <t>4550/250</t>
        </is>
      </c>
      <c r="E8829" s="3" t="inlineStr">
        <is>
          <t>Subscriptions - LinkedIn</t>
        </is>
      </c>
      <c r="F8829" s="3" t="n">
        <v>1000.49</v>
      </c>
      <c r="G8829" s="3" t="n">
        <v>3001.47</v>
      </c>
    </row>
    <row r="8830">
      <c r="A8830" s="3" t="inlineStr">
        <is>
          <t>Noble Shield (Pty) Ltd ta Go Letting</t>
        </is>
      </c>
      <c r="B8830" s="4" t="n">
        <v>44681</v>
      </c>
      <c r="C8830" s="3" t="inlineStr">
        <is>
          <t>Expenses</t>
        </is>
      </c>
      <c r="D8830" s="3" t="inlineStr">
        <is>
          <t>4550/250</t>
        </is>
      </c>
      <c r="E8830" s="3" t="inlineStr">
        <is>
          <t>Subscriptions - Windeed reports</t>
        </is>
      </c>
      <c r="F8830" s="3" t="n">
        <v>0</v>
      </c>
      <c r="G8830" s="3" t="n">
        <v>79</v>
      </c>
    </row>
    <row r="8831">
      <c r="A8831" s="3" t="inlineStr">
        <is>
          <t>Opportunity Global Investment (PTY) LTD</t>
        </is>
      </c>
      <c r="B8831" s="4" t="n">
        <v>44681</v>
      </c>
      <c r="C8831" s="3" t="inlineStr">
        <is>
          <t>Expenses</t>
        </is>
      </c>
      <c r="D8831" s="3" t="inlineStr">
        <is>
          <t>4550/350</t>
        </is>
      </c>
      <c r="E8831" s="3" t="inlineStr">
        <is>
          <t>Subscriptions - Xero</t>
        </is>
      </c>
      <c r="F8831" s="3" t="n">
        <v>600</v>
      </c>
      <c r="G8831" s="3" t="n">
        <v>1200</v>
      </c>
    </row>
    <row r="8832">
      <c r="A8832" s="3" t="inlineStr">
        <is>
          <t>Opportunity Global Investment (PTY) LTD</t>
        </is>
      </c>
      <c r="B8832" s="4" t="n">
        <v>44681</v>
      </c>
      <c r="C8832" s="3" t="inlineStr">
        <is>
          <t>Expenses</t>
        </is>
      </c>
      <c r="D8832" s="3" t="inlineStr">
        <is>
          <t>4550/400</t>
        </is>
      </c>
      <c r="E8832" s="3" t="inlineStr">
        <is>
          <t>Subscriptions - Moneyweb</t>
        </is>
      </c>
      <c r="F8832" s="3" t="n">
        <v>54.78</v>
      </c>
      <c r="G8832" s="3" t="n">
        <v>109.56</v>
      </c>
    </row>
    <row r="8833">
      <c r="A8833" s="3" t="inlineStr">
        <is>
          <t>Trademark Holdings (Pty) Ltd</t>
        </is>
      </c>
      <c r="B8833" s="4" t="n">
        <v>44681</v>
      </c>
      <c r="C8833" s="3" t="inlineStr">
        <is>
          <t>Expenses</t>
        </is>
      </c>
      <c r="D8833" s="3" t="inlineStr">
        <is>
          <t>4550/400</t>
        </is>
      </c>
      <c r="E8833" s="3" t="inlineStr">
        <is>
          <t>Subscriptions - Xero</t>
        </is>
      </c>
      <c r="F8833" s="3" t="n">
        <v>600</v>
      </c>
      <c r="G8833" s="3" t="n">
        <v>5250</v>
      </c>
    </row>
    <row r="8834">
      <c r="A8834" s="3" t="inlineStr">
        <is>
          <t>Opportunity Global Investment (PTY) LTD</t>
        </is>
      </c>
      <c r="B8834" s="4" t="n">
        <v>44681</v>
      </c>
      <c r="C8834" s="3" t="inlineStr">
        <is>
          <t>Expenses</t>
        </is>
      </c>
      <c r="D8834" s="3" t="inlineStr">
        <is>
          <t>4550/450</t>
        </is>
      </c>
      <c r="E8834" s="3" t="inlineStr">
        <is>
          <t>Subscriptions - Adobe</t>
        </is>
      </c>
      <c r="F8834" s="3" t="n">
        <v>475.41</v>
      </c>
      <c r="G8834" s="3" t="n">
        <v>966.89</v>
      </c>
    </row>
    <row r="8835">
      <c r="A8835" s="3" t="inlineStr">
        <is>
          <t>Noble Shield (Pty) Ltd ta Go Letting</t>
        </is>
      </c>
      <c r="B8835" s="4" t="n">
        <v>44681</v>
      </c>
      <c r="C8835" s="3" t="inlineStr">
        <is>
          <t>Expenses</t>
        </is>
      </c>
      <c r="D8835" s="3" t="inlineStr">
        <is>
          <t>4550/600</t>
        </is>
      </c>
      <c r="E8835" s="3" t="inlineStr">
        <is>
          <t>Subscriptions - Webbox</t>
        </is>
      </c>
      <c r="F8835" s="3" t="n">
        <v>1331.7</v>
      </c>
      <c r="G8835" s="3" t="n">
        <v>8783.309999999999</v>
      </c>
    </row>
    <row r="8836">
      <c r="A8836" s="3" t="inlineStr">
        <is>
          <t>Noble Shield (Pty) Ltd ta Go Letting</t>
        </is>
      </c>
      <c r="B8836" s="4" t="n">
        <v>44681</v>
      </c>
      <c r="C8836" s="3" t="inlineStr">
        <is>
          <t>Expenses</t>
        </is>
      </c>
      <c r="D8836" s="3" t="inlineStr">
        <is>
          <t>4550/650</t>
        </is>
      </c>
      <c r="E8836" s="3" t="inlineStr">
        <is>
          <t>Subscriptions - Xero</t>
        </is>
      </c>
      <c r="F8836" s="3" t="n">
        <v>600</v>
      </c>
      <c r="G8836" s="3" t="n">
        <v>5250</v>
      </c>
    </row>
    <row r="8837">
      <c r="A8837" s="3" t="inlineStr">
        <is>
          <t>Noble Shield (Pty) Ltd ta Go Letting</t>
        </is>
      </c>
      <c r="B8837" s="4" t="n">
        <v>44681</v>
      </c>
      <c r="C8837" s="3" t="inlineStr">
        <is>
          <t>Expenses</t>
        </is>
      </c>
      <c r="D8837" s="3" t="inlineStr">
        <is>
          <t>4550/700</t>
        </is>
      </c>
      <c r="E8837" s="3" t="inlineStr">
        <is>
          <t>Subscriptions - Domain renewals</t>
        </is>
      </c>
      <c r="F8837" s="3" t="n">
        <v>0</v>
      </c>
      <c r="G8837" s="3" t="n">
        <v>1726.15</v>
      </c>
    </row>
    <row r="8838">
      <c r="A8838" s="3" t="inlineStr">
        <is>
          <t>Noble Shield (Pty) Ltd ta Go Letting</t>
        </is>
      </c>
      <c r="B8838" s="4" t="n">
        <v>44681</v>
      </c>
      <c r="C8838" s="3" t="inlineStr">
        <is>
          <t>Expenses</t>
        </is>
      </c>
      <c r="D8838" s="3" t="inlineStr">
        <is>
          <t>4550/800</t>
        </is>
      </c>
      <c r="E8838" s="3" t="inlineStr">
        <is>
          <t>Subscriptions - Adobe</t>
        </is>
      </c>
      <c r="F8838" s="3" t="n">
        <v>261.88</v>
      </c>
      <c r="G8838" s="3" t="n">
        <v>261.88</v>
      </c>
    </row>
    <row r="8839">
      <c r="A8839" s="3" t="inlineStr">
        <is>
          <t>Opportunity Global Sales (PTY) LTD</t>
        </is>
      </c>
      <c r="B8839" s="4" t="n">
        <v>44681</v>
      </c>
      <c r="C8839" s="3" t="inlineStr">
        <is>
          <t>Expenses</t>
        </is>
      </c>
      <c r="D8839" s="3" t="inlineStr">
        <is>
          <t>4551/000</t>
        </is>
      </c>
      <c r="E8839" s="3" t="inlineStr">
        <is>
          <t>Subscriptions - Payprop</t>
        </is>
      </c>
      <c r="F8839" s="3" t="n">
        <v>1671.69</v>
      </c>
      <c r="G8839" s="3" t="n">
        <v>2386.51</v>
      </c>
    </row>
    <row r="8840">
      <c r="A8840" s="3" t="inlineStr">
        <is>
          <t>Opportunity Management Holdings (PTY) LTD</t>
        </is>
      </c>
      <c r="B8840" s="4" t="n">
        <v>44681</v>
      </c>
      <c r="C8840" s="3" t="inlineStr">
        <is>
          <t>Expenses</t>
        </is>
      </c>
      <c r="D8840" s="3" t="inlineStr">
        <is>
          <t>4551/000</t>
        </is>
      </c>
      <c r="E8840" s="3" t="inlineStr">
        <is>
          <t>Subscriptions - Xero - Setup</t>
        </is>
      </c>
      <c r="F8840" s="3" t="n">
        <v>0</v>
      </c>
      <c r="G8840" s="3" t="n">
        <v>3000</v>
      </c>
    </row>
    <row r="8841">
      <c r="A8841" s="3" t="inlineStr">
        <is>
          <t>Quinate Consulting (Pty) Ltd</t>
        </is>
      </c>
      <c r="B8841" s="4" t="n">
        <v>44681</v>
      </c>
      <c r="C8841" s="3" t="inlineStr">
        <is>
          <t>Expenses</t>
        </is>
      </c>
      <c r="D8841" s="3" t="inlineStr">
        <is>
          <t>4551/000</t>
        </is>
      </c>
      <c r="E8841" s="3" t="inlineStr">
        <is>
          <t>Subscriptions - Zoho</t>
        </is>
      </c>
      <c r="F8841" s="3" t="n">
        <v>1125</v>
      </c>
      <c r="G8841" s="3" t="n">
        <v>2250</v>
      </c>
    </row>
    <row r="8842">
      <c r="A8842" s="3" t="inlineStr">
        <is>
          <t>Endulini (Pty) Ltd</t>
        </is>
      </c>
      <c r="B8842" s="4" t="n">
        <v>44681</v>
      </c>
      <c r="C8842" s="3" t="inlineStr">
        <is>
          <t>Expenses</t>
        </is>
      </c>
      <c r="D8842" s="3" t="inlineStr">
        <is>
          <t>4552/000</t>
        </is>
      </c>
      <c r="E8842" s="3" t="inlineStr">
        <is>
          <t>Subscriptions - Xero</t>
        </is>
      </c>
      <c r="F8842" s="3" t="n">
        <v>600</v>
      </c>
      <c r="G8842" s="3" t="n">
        <v>1200</v>
      </c>
    </row>
    <row r="8843">
      <c r="A8843" s="3" t="inlineStr">
        <is>
          <t>Opportunity Global Sales (PTY) LTD</t>
        </is>
      </c>
      <c r="B8843" s="4" t="n">
        <v>44681</v>
      </c>
      <c r="C8843" s="3" t="inlineStr">
        <is>
          <t>Expenses</t>
        </is>
      </c>
      <c r="D8843" s="3" t="inlineStr">
        <is>
          <t>4552/000</t>
        </is>
      </c>
      <c r="E8843" s="3" t="inlineStr">
        <is>
          <t>Subscriptions - Xero</t>
        </is>
      </c>
      <c r="F8843" s="3" t="n">
        <v>600</v>
      </c>
      <c r="G8843" s="3" t="n">
        <v>1200</v>
      </c>
    </row>
    <row r="8844">
      <c r="A8844" s="3" t="inlineStr">
        <is>
          <t>Opportunity Management Holdings (PTY) LTD</t>
        </is>
      </c>
      <c r="B8844" s="4" t="n">
        <v>44681</v>
      </c>
      <c r="C8844" s="3" t="inlineStr">
        <is>
          <t>Expenses</t>
        </is>
      </c>
      <c r="D8844" s="3" t="inlineStr">
        <is>
          <t>4552/000</t>
        </is>
      </c>
      <c r="E8844" s="3" t="inlineStr">
        <is>
          <t>Subscriptions - Xero</t>
        </is>
      </c>
      <c r="F8844" s="3" t="n">
        <v>600</v>
      </c>
      <c r="G8844" s="3" t="n">
        <v>2850</v>
      </c>
    </row>
    <row r="8845">
      <c r="A8845" s="3" t="inlineStr">
        <is>
          <t>Opportunity Global Sales (PTY) LTD</t>
        </is>
      </c>
      <c r="B8845" s="4" t="n">
        <v>44681</v>
      </c>
      <c r="C8845" s="3" t="inlineStr">
        <is>
          <t>Expenses</t>
        </is>
      </c>
      <c r="D8845" s="3" t="inlineStr">
        <is>
          <t>4553/000</t>
        </is>
      </c>
      <c r="E8845" s="3" t="inlineStr">
        <is>
          <t>Subscriptions - CMA</t>
        </is>
      </c>
      <c r="F8845" s="3" t="n">
        <v>680</v>
      </c>
      <c r="G8845" s="3" t="n">
        <v>1360</v>
      </c>
    </row>
    <row r="8846">
      <c r="A8846" s="3" t="inlineStr">
        <is>
          <t>Quinate Consulting (Pty) Ltd</t>
        </is>
      </c>
      <c r="B8846" s="4" t="n">
        <v>44681</v>
      </c>
      <c r="C8846" s="3" t="inlineStr">
        <is>
          <t>Expenses</t>
        </is>
      </c>
      <c r="D8846" s="3" t="inlineStr">
        <is>
          <t>4554/000</t>
        </is>
      </c>
      <c r="E8846" s="3" t="inlineStr">
        <is>
          <t>Subscriptions - Xero</t>
        </is>
      </c>
      <c r="F8846" s="3" t="n">
        <v>600</v>
      </c>
      <c r="G8846" s="3" t="n">
        <v>1200</v>
      </c>
    </row>
    <row r="8847">
      <c r="A8847" s="3" t="inlineStr">
        <is>
          <t>Opportunity Global Sales (PTY) LTD</t>
        </is>
      </c>
      <c r="B8847" s="4" t="n">
        <v>44681</v>
      </c>
      <c r="C8847" s="3" t="inlineStr">
        <is>
          <t>Expenses</t>
        </is>
      </c>
      <c r="D8847" s="3" t="inlineStr">
        <is>
          <t>4554/000</t>
        </is>
      </c>
      <c r="E8847" s="3" t="inlineStr">
        <is>
          <t>Subscriptions - Zoho</t>
        </is>
      </c>
      <c r="F8847" s="3" t="n">
        <v>600</v>
      </c>
      <c r="G8847" s="3" t="n">
        <v>1200</v>
      </c>
    </row>
    <row r="8848">
      <c r="A8848" s="3" t="inlineStr">
        <is>
          <t>Opportunity Global Sales (PTY) LTD</t>
        </is>
      </c>
      <c r="B8848" s="4" t="n">
        <v>44681</v>
      </c>
      <c r="C8848" s="3" t="inlineStr">
        <is>
          <t>Expenses</t>
        </is>
      </c>
      <c r="D8848" s="3" t="inlineStr">
        <is>
          <t>4555/000</t>
        </is>
      </c>
      <c r="E8848" s="3" t="inlineStr">
        <is>
          <t>Subscriptions - EAAB</t>
        </is>
      </c>
      <c r="F8848" s="3" t="n">
        <v>500</v>
      </c>
      <c r="G8848" s="3" t="n">
        <v>8500</v>
      </c>
    </row>
    <row r="8849">
      <c r="A8849" s="3" t="inlineStr">
        <is>
          <t>Quinate Consulting (Pty) Ltd</t>
        </is>
      </c>
      <c r="B8849" s="4" t="n">
        <v>44681</v>
      </c>
      <c r="C8849" s="3" t="inlineStr">
        <is>
          <t>Expenses</t>
        </is>
      </c>
      <c r="D8849" s="3" t="inlineStr">
        <is>
          <t>4555/000</t>
        </is>
      </c>
      <c r="E8849" s="3" t="inlineStr">
        <is>
          <t>Subscriptions - OUMS</t>
        </is>
      </c>
      <c r="F8849" s="3" t="n">
        <v>6475.9</v>
      </c>
      <c r="G8849" s="3" t="n">
        <v>12951.8</v>
      </c>
    </row>
    <row r="8850">
      <c r="A8850" s="3" t="inlineStr">
        <is>
          <t>Opportunity Global Investment (PTY) LTD</t>
        </is>
      </c>
      <c r="B8850" s="4" t="n">
        <v>44681</v>
      </c>
      <c r="C8850" s="3" t="inlineStr">
        <is>
          <t>Expenses</t>
        </is>
      </c>
      <c r="D8850" s="3" t="inlineStr">
        <is>
          <t>4600/000</t>
        </is>
      </c>
      <c r="E8850" s="3" t="inlineStr">
        <is>
          <t>Telephone _AND_ Fax</t>
        </is>
      </c>
      <c r="F8850" s="3" t="n">
        <v>3355</v>
      </c>
      <c r="G8850" s="3" t="n">
        <v>6710</v>
      </c>
    </row>
    <row r="8851">
      <c r="A8851" s="3" t="inlineStr">
        <is>
          <t>Trademark Holdings (Pty) Ltd</t>
        </is>
      </c>
      <c r="B8851" s="4" t="n">
        <v>44681</v>
      </c>
      <c r="C8851" s="3" t="inlineStr">
        <is>
          <t>Expenses</t>
        </is>
      </c>
      <c r="D8851" s="3" t="inlineStr">
        <is>
          <t>4600/000</t>
        </is>
      </c>
      <c r="E8851" s="3" t="inlineStr">
        <is>
          <t>Telephone _AND_ Fax</t>
        </is>
      </c>
      <c r="F8851" s="3" t="n">
        <v>1592.03</v>
      </c>
      <c r="G8851" s="3" t="n">
        <v>11663.22</v>
      </c>
    </row>
    <row r="8852">
      <c r="A8852" s="3" t="inlineStr">
        <is>
          <t>Noble Shield (Pty) Ltd ta Go Letting</t>
        </is>
      </c>
      <c r="B8852" s="4" t="n">
        <v>44681</v>
      </c>
      <c r="C8852" s="3" t="inlineStr">
        <is>
          <t>Expenses</t>
        </is>
      </c>
      <c r="D8852" s="3" t="inlineStr">
        <is>
          <t>4600/000</t>
        </is>
      </c>
      <c r="E8852" s="3" t="inlineStr">
        <is>
          <t>Telephone _AND_ Fax - VDB Office</t>
        </is>
      </c>
      <c r="F8852" s="3" t="n">
        <v>0</v>
      </c>
      <c r="G8852" s="3" t="n">
        <v>1926.25</v>
      </c>
    </row>
    <row r="8853">
      <c r="A8853" s="3" t="inlineStr">
        <is>
          <t>Noble Shield (Pty) Ltd ta Go Letting</t>
        </is>
      </c>
      <c r="B8853" s="4" t="n">
        <v>44681</v>
      </c>
      <c r="C8853" s="3" t="inlineStr">
        <is>
          <t>Expenses</t>
        </is>
      </c>
      <c r="D8853" s="3" t="inlineStr">
        <is>
          <t>4610/000</t>
        </is>
      </c>
      <c r="E8853" s="3" t="inlineStr">
        <is>
          <t>Telephone - CT Office</t>
        </is>
      </c>
      <c r="F8853" s="3" t="n">
        <v>1161.31</v>
      </c>
      <c r="G8853" s="3" t="n">
        <v>7276.33</v>
      </c>
    </row>
    <row r="8854">
      <c r="A8854" s="3" t="inlineStr">
        <is>
          <t>Opportunity Management Holdings (PTY) LTD</t>
        </is>
      </c>
      <c r="B8854" s="4" t="n">
        <v>44681</v>
      </c>
      <c r="C8854" s="3" t="inlineStr">
        <is>
          <t>Expenses</t>
        </is>
      </c>
      <c r="D8854" s="3" t="inlineStr">
        <is>
          <t>4650/000</t>
        </is>
      </c>
      <c r="E8854" s="3" t="inlineStr">
        <is>
          <t>Travel _AND_ Accommodation</t>
        </is>
      </c>
      <c r="F8854" s="3" t="n">
        <v>0</v>
      </c>
      <c r="G8854" s="3" t="n">
        <v>139.13</v>
      </c>
    </row>
    <row r="8855">
      <c r="A8855" s="3" t="inlineStr">
        <is>
          <t>Quinate Consulting (Pty) Ltd</t>
        </is>
      </c>
      <c r="B8855" s="4" t="n">
        <v>44681</v>
      </c>
      <c r="C8855" s="3" t="inlineStr">
        <is>
          <t>Expenses</t>
        </is>
      </c>
      <c r="D8855" s="3" t="inlineStr">
        <is>
          <t>4650/030</t>
        </is>
      </c>
      <c r="E8855" s="3" t="inlineStr">
        <is>
          <t>Travel - Parking</t>
        </is>
      </c>
      <c r="F8855" s="3" t="n">
        <v>0</v>
      </c>
      <c r="G8855" s="3" t="n">
        <v>86.95999999999999</v>
      </c>
    </row>
    <row r="8856">
      <c r="A8856" s="3" t="inlineStr">
        <is>
          <t>Opportunity Global Investment (PTY) LTD</t>
        </is>
      </c>
      <c r="B8856" s="4" t="n">
        <v>44681</v>
      </c>
      <c r="C8856" s="3" t="inlineStr">
        <is>
          <t>Expenses</t>
        </is>
      </c>
      <c r="D8856" s="3" t="inlineStr">
        <is>
          <t>4650/080</t>
        </is>
      </c>
      <c r="E8856" s="3" t="inlineStr">
        <is>
          <t>Travel &amp; Accommodation - Staff Reimbursements</t>
        </is>
      </c>
      <c r="F8856" s="3" t="n">
        <v>453.72</v>
      </c>
      <c r="G8856" s="3" t="n">
        <v>453.72</v>
      </c>
    </row>
    <row r="8857">
      <c r="A8857" s="3" t="inlineStr">
        <is>
          <t>Opportunity Global Investment (PTY) LTD</t>
        </is>
      </c>
      <c r="B8857" s="4" t="n">
        <v>44681</v>
      </c>
      <c r="C8857" s="3" t="inlineStr">
        <is>
          <t>Expenses</t>
        </is>
      </c>
      <c r="D8857" s="3" t="inlineStr">
        <is>
          <t>4650/090</t>
        </is>
      </c>
      <c r="E8857" s="3" t="inlineStr">
        <is>
          <t>Travel &amp; Accom - Fuel</t>
        </is>
      </c>
      <c r="F8857" s="3" t="n">
        <v>3194.65</v>
      </c>
      <c r="G8857" s="3" t="n">
        <v>6079.52</v>
      </c>
    </row>
    <row r="8858">
      <c r="A8858" s="3" t="inlineStr">
        <is>
          <t>Quinate Consulting (Pty) Ltd</t>
        </is>
      </c>
      <c r="B8858" s="4" t="n">
        <v>44681</v>
      </c>
      <c r="C8858" s="3" t="inlineStr">
        <is>
          <t>Expenses</t>
        </is>
      </c>
      <c r="D8858" s="3" t="inlineStr">
        <is>
          <t>4650/600</t>
        </is>
      </c>
      <c r="E8858" s="3" t="inlineStr">
        <is>
          <t>Travel - Fuel</t>
        </is>
      </c>
      <c r="F8858" s="3" t="n">
        <v>0</v>
      </c>
      <c r="G8858" s="3" t="n">
        <v>983.1799999999999</v>
      </c>
    </row>
    <row r="8859">
      <c r="A8859" s="3" t="inlineStr">
        <is>
          <t>Noble Shield (Pty) Ltd ta Go Letting</t>
        </is>
      </c>
      <c r="B8859" s="4" t="n">
        <v>44681</v>
      </c>
      <c r="C8859" s="3" t="inlineStr">
        <is>
          <t>Expenses</t>
        </is>
      </c>
      <c r="D8859" s="3" t="inlineStr">
        <is>
          <t>4700/000</t>
        </is>
      </c>
      <c r="E8859" s="3" t="inlineStr">
        <is>
          <t>PAYE Contributions</t>
        </is>
      </c>
      <c r="F8859" s="3" t="n">
        <v>4530.97</v>
      </c>
      <c r="G8859" s="3" t="n">
        <v>40041.82</v>
      </c>
    </row>
    <row r="8860">
      <c r="A8860" s="3" t="inlineStr">
        <is>
          <t>Trademark Holdings (Pty) Ltd</t>
        </is>
      </c>
      <c r="B8860" s="4" t="n">
        <v>44681</v>
      </c>
      <c r="C8860" s="3" t="inlineStr">
        <is>
          <t>Expenses</t>
        </is>
      </c>
      <c r="D8860" s="3" t="inlineStr">
        <is>
          <t>4700/000</t>
        </is>
      </c>
      <c r="E8860" s="3" t="inlineStr">
        <is>
          <t>PAYE Contributions</t>
        </is>
      </c>
      <c r="F8860" s="3" t="n">
        <v>5528.09</v>
      </c>
      <c r="G8860" s="3" t="n">
        <v>46272.68</v>
      </c>
    </row>
    <row r="8861">
      <c r="A8861" s="3" t="inlineStr">
        <is>
          <t>Opportunity Global Investment (PTY) LTD</t>
        </is>
      </c>
      <c r="B8861" s="4" t="n">
        <v>44681</v>
      </c>
      <c r="C8861" s="3" t="inlineStr">
        <is>
          <t>Expenses</t>
        </is>
      </c>
      <c r="D8861" s="3" t="inlineStr">
        <is>
          <t>4700/000</t>
        </is>
      </c>
      <c r="E8861" s="3" t="inlineStr">
        <is>
          <t>UIF Contributions</t>
        </is>
      </c>
      <c r="F8861" s="3" t="n">
        <v>177.12</v>
      </c>
      <c r="G8861" s="3" t="n">
        <v>354.24</v>
      </c>
    </row>
    <row r="8862">
      <c r="A8862" s="3" t="inlineStr">
        <is>
          <t>Opportunity Global Sales (PTY) LTD</t>
        </is>
      </c>
      <c r="B8862" s="4" t="n">
        <v>44681</v>
      </c>
      <c r="C8862" s="3" t="inlineStr">
        <is>
          <t>Expenses</t>
        </is>
      </c>
      <c r="D8862" s="3" t="inlineStr">
        <is>
          <t>4700/000</t>
        </is>
      </c>
      <c r="E8862" s="3" t="inlineStr">
        <is>
          <t>UIF Contributions</t>
        </is>
      </c>
      <c r="F8862" s="3" t="n">
        <v>227.12</v>
      </c>
      <c r="G8862" s="3" t="n">
        <v>454.24</v>
      </c>
    </row>
    <row r="8863">
      <c r="A8863" s="3" t="inlineStr">
        <is>
          <t>Opportunity Global Sales (PTY) LTD</t>
        </is>
      </c>
      <c r="B8863" s="4" t="n">
        <v>44681</v>
      </c>
      <c r="C8863" s="3" t="inlineStr">
        <is>
          <t>Expenses</t>
        </is>
      </c>
      <c r="D8863" s="3" t="inlineStr">
        <is>
          <t>4701/000</t>
        </is>
      </c>
      <c r="E8863" s="3" t="inlineStr">
        <is>
          <t>UIF Employee Contribution</t>
        </is>
      </c>
      <c r="F8863" s="3" t="n">
        <v>227.12</v>
      </c>
      <c r="G8863" s="3" t="n">
        <v>454.24</v>
      </c>
    </row>
    <row r="8864">
      <c r="A8864" s="3" t="inlineStr">
        <is>
          <t>Opportunity Global Investment (PTY) LTD</t>
        </is>
      </c>
      <c r="B8864" s="4" t="n">
        <v>44681</v>
      </c>
      <c r="C8864" s="3" t="inlineStr">
        <is>
          <t>Expenses</t>
        </is>
      </c>
      <c r="D8864" s="3" t="inlineStr">
        <is>
          <t>4701/000</t>
        </is>
      </c>
      <c r="E8864" s="3" t="inlineStr">
        <is>
          <t>UIF Employee Contributions</t>
        </is>
      </c>
      <c r="F8864" s="3" t="n">
        <v>177.12</v>
      </c>
      <c r="G8864" s="3" t="n">
        <v>354.24</v>
      </c>
    </row>
    <row r="8865">
      <c r="A8865" s="3" t="inlineStr">
        <is>
          <t>Noble Shield (Pty) Ltd ta Go Letting</t>
        </is>
      </c>
      <c r="B8865" s="4" t="n">
        <v>44681</v>
      </c>
      <c r="C8865" s="3" t="inlineStr">
        <is>
          <t>Expenses</t>
        </is>
      </c>
      <c r="D8865" s="3" t="inlineStr">
        <is>
          <t>4710/000</t>
        </is>
      </c>
      <c r="E8865" s="3" t="inlineStr">
        <is>
          <t>UIF Company Contributions</t>
        </is>
      </c>
      <c r="F8865" s="3" t="n">
        <v>245.25</v>
      </c>
      <c r="G8865" s="3" t="n">
        <v>1643.92</v>
      </c>
    </row>
    <row r="8866">
      <c r="A8866" s="3" t="inlineStr">
        <is>
          <t>Trademark Holdings (Pty) Ltd</t>
        </is>
      </c>
      <c r="B8866" s="4" t="n">
        <v>44681</v>
      </c>
      <c r="C8866" s="3" t="inlineStr">
        <is>
          <t>Expenses</t>
        </is>
      </c>
      <c r="D8866" s="3" t="inlineStr">
        <is>
          <t>4710/000</t>
        </is>
      </c>
      <c r="E8866" s="3" t="inlineStr">
        <is>
          <t>UIF Company Contributions</t>
        </is>
      </c>
      <c r="F8866" s="3" t="n">
        <v>95.25</v>
      </c>
      <c r="G8866" s="3" t="n">
        <v>1066.62</v>
      </c>
    </row>
    <row r="8867">
      <c r="A8867" s="3" t="inlineStr">
        <is>
          <t>Noble Shield (Pty) Ltd ta Go Letting</t>
        </is>
      </c>
      <c r="B8867" s="4" t="n">
        <v>44681</v>
      </c>
      <c r="C8867" s="3" t="inlineStr">
        <is>
          <t>Expenses</t>
        </is>
      </c>
      <c r="D8867" s="3" t="inlineStr">
        <is>
          <t>4711/000</t>
        </is>
      </c>
      <c r="E8867" s="3" t="inlineStr">
        <is>
          <t>UIF Employee Contribution</t>
        </is>
      </c>
      <c r="F8867" s="3" t="n">
        <v>245.25</v>
      </c>
      <c r="G8867" s="3" t="n">
        <v>1643.92</v>
      </c>
    </row>
    <row r="8868">
      <c r="A8868" s="3" t="inlineStr">
        <is>
          <t>Trademark Holdings (Pty) Ltd</t>
        </is>
      </c>
      <c r="B8868" s="4" t="n">
        <v>44681</v>
      </c>
      <c r="C8868" s="3" t="inlineStr">
        <is>
          <t>Expenses</t>
        </is>
      </c>
      <c r="D8868" s="3" t="inlineStr">
        <is>
          <t>4711/000</t>
        </is>
      </c>
      <c r="E8868" s="3" t="inlineStr">
        <is>
          <t>UIF Employee Contributions</t>
        </is>
      </c>
      <c r="F8868" s="3" t="n">
        <v>95.25</v>
      </c>
      <c r="G8868" s="3" t="n">
        <v>1066.62</v>
      </c>
    </row>
    <row r="8869">
      <c r="A8869" s="3" t="inlineStr">
        <is>
          <t>Noble Shield (Pty) Ltd ta Go Letting</t>
        </is>
      </c>
      <c r="B8869" s="4" t="n">
        <v>44681</v>
      </c>
      <c r="C8869" s="3" t="inlineStr">
        <is>
          <t>Expenses</t>
        </is>
      </c>
      <c r="D8869" s="3" t="inlineStr">
        <is>
          <t>4720/000</t>
        </is>
      </c>
      <c r="E8869" s="3" t="inlineStr">
        <is>
          <t>SDL Contributions</t>
        </is>
      </c>
      <c r="F8869" s="3" t="n">
        <v>418.28</v>
      </c>
      <c r="G8869" s="3" t="n">
        <v>2798.54</v>
      </c>
    </row>
    <row r="8870">
      <c r="A8870" s="3" t="inlineStr">
        <is>
          <t>Trademark Holdings (Pty) Ltd</t>
        </is>
      </c>
      <c r="B8870" s="4" t="n">
        <v>44681</v>
      </c>
      <c r="C8870" s="3" t="inlineStr">
        <is>
          <t>Expenses</t>
        </is>
      </c>
      <c r="D8870" s="3" t="inlineStr">
        <is>
          <t>4720/000</t>
        </is>
      </c>
      <c r="E8870" s="3" t="inlineStr">
        <is>
          <t>SDL Contributions</t>
        </is>
      </c>
      <c r="F8870" s="3" t="n">
        <v>318.54</v>
      </c>
      <c r="G8870" s="3" t="n">
        <v>2488.75</v>
      </c>
    </row>
    <row r="8871">
      <c r="A8871" s="3" t="inlineStr">
        <is>
          <t>Opportunity Global Investment (PTY) LTD</t>
        </is>
      </c>
      <c r="B8871" s="4" t="n">
        <v>44681</v>
      </c>
      <c r="C8871" s="3" t="inlineStr">
        <is>
          <t>Expenses</t>
        </is>
      </c>
      <c r="D8871" s="3" t="inlineStr">
        <is>
          <t>4730/000</t>
        </is>
      </c>
      <c r="E8871" s="3" t="inlineStr">
        <is>
          <t>PAYE Contributions</t>
        </is>
      </c>
      <c r="F8871" s="3" t="n">
        <v>9136.690000000001</v>
      </c>
      <c r="G8871" s="3" t="n">
        <v>18273.39</v>
      </c>
    </row>
    <row r="8872">
      <c r="A8872" s="3" t="inlineStr">
        <is>
          <t>Opportunity Global Sales (PTY) LTD</t>
        </is>
      </c>
      <c r="B8872" s="4" t="n">
        <v>44681</v>
      </c>
      <c r="C8872" s="3" t="inlineStr">
        <is>
          <t>Expenses</t>
        </is>
      </c>
      <c r="D8872" s="3" t="inlineStr">
        <is>
          <t>4730/000</t>
        </is>
      </c>
      <c r="E8872" s="3" t="inlineStr">
        <is>
          <t>PAYE Contributions</t>
        </is>
      </c>
      <c r="F8872" s="3" t="n">
        <v>32790.94</v>
      </c>
      <c r="G8872" s="3" t="n">
        <v>54473.7</v>
      </c>
    </row>
    <row r="8873">
      <c r="A8873" s="3" t="inlineStr">
        <is>
          <t>Opportunity Management Holdings (PTY) LTD</t>
        </is>
      </c>
      <c r="B8873" s="4" t="n">
        <v>44681</v>
      </c>
      <c r="C8873" s="3" t="inlineStr">
        <is>
          <t>Expenses</t>
        </is>
      </c>
      <c r="D8873" s="3" t="inlineStr">
        <is>
          <t>4730/000</t>
        </is>
      </c>
      <c r="E8873" s="3" t="inlineStr">
        <is>
          <t>PAYE Contributions</t>
        </is>
      </c>
      <c r="F8873" s="3" t="n">
        <v>40179.28</v>
      </c>
      <c r="G8873" s="3" t="n">
        <v>255883.41</v>
      </c>
    </row>
    <row r="8874">
      <c r="A8874" s="3" t="inlineStr">
        <is>
          <t>Opportunity Global Investment (PTY) LTD</t>
        </is>
      </c>
      <c r="B8874" s="4" t="n">
        <v>44681</v>
      </c>
      <c r="C8874" s="3" t="inlineStr">
        <is>
          <t>Expenses</t>
        </is>
      </c>
      <c r="D8874" s="3" t="inlineStr">
        <is>
          <t>4740/000</t>
        </is>
      </c>
      <c r="E8874" s="3" t="inlineStr">
        <is>
          <t>SDL Contributions</t>
        </is>
      </c>
      <c r="F8874" s="3" t="n">
        <v>431.1</v>
      </c>
      <c r="G8874" s="3" t="n">
        <v>862.2</v>
      </c>
    </row>
    <row r="8875">
      <c r="A8875" s="3" t="inlineStr">
        <is>
          <t>Opportunity Global Sales (PTY) LTD</t>
        </is>
      </c>
      <c r="B8875" s="4" t="n">
        <v>44681</v>
      </c>
      <c r="C8875" s="3" t="inlineStr">
        <is>
          <t>Expenses</t>
        </is>
      </c>
      <c r="D8875" s="3" t="inlineStr">
        <is>
          <t>4740/000</t>
        </is>
      </c>
      <c r="E8875" s="3" t="inlineStr">
        <is>
          <t>SDL Contributions</t>
        </is>
      </c>
      <c r="F8875" s="3" t="n">
        <v>1900.87</v>
      </c>
      <c r="G8875" s="3" t="n">
        <v>3161</v>
      </c>
    </row>
    <row r="8876">
      <c r="A8876" s="3" t="inlineStr">
        <is>
          <t>Opportunity Management Holdings (PTY) LTD</t>
        </is>
      </c>
      <c r="B8876" s="4" t="n">
        <v>44681</v>
      </c>
      <c r="C8876" s="3" t="inlineStr">
        <is>
          <t>Expenses</t>
        </is>
      </c>
      <c r="D8876" s="3" t="inlineStr">
        <is>
          <t>4740/000</t>
        </is>
      </c>
      <c r="E8876" s="3" t="inlineStr">
        <is>
          <t>UIF Company Contribution</t>
        </is>
      </c>
      <c r="F8876" s="3" t="n">
        <v>1278.1</v>
      </c>
      <c r="G8876" s="3" t="n">
        <v>8075.77</v>
      </c>
    </row>
    <row r="8877">
      <c r="A8877" s="3" t="inlineStr">
        <is>
          <t>Opportunity Management Holdings (PTY) LTD</t>
        </is>
      </c>
      <c r="B8877" s="4" t="n">
        <v>44681</v>
      </c>
      <c r="C8877" s="3" t="inlineStr">
        <is>
          <t>Expenses</t>
        </is>
      </c>
      <c r="D8877" s="3" t="inlineStr">
        <is>
          <t>4741/000</t>
        </is>
      </c>
      <c r="E8877" s="3" t="inlineStr">
        <is>
          <t>UIF Employee Contribution</t>
        </is>
      </c>
      <c r="F8877" s="3" t="n">
        <v>1278.1</v>
      </c>
      <c r="G8877" s="3" t="n">
        <v>8075.77</v>
      </c>
    </row>
    <row r="8878">
      <c r="A8878" s="3" t="inlineStr">
        <is>
          <t>Opportunity Management Holdings (PTY) LTD</t>
        </is>
      </c>
      <c r="B8878" s="4" t="n">
        <v>44681</v>
      </c>
      <c r="C8878" s="3" t="inlineStr">
        <is>
          <t>Expenses</t>
        </is>
      </c>
      <c r="D8878" s="3" t="inlineStr">
        <is>
          <t>4750/000</t>
        </is>
      </c>
      <c r="E8878" s="3" t="inlineStr">
        <is>
          <t>SDL Contribution</t>
        </is>
      </c>
      <c r="F8878" s="3" t="n">
        <v>2189.38</v>
      </c>
      <c r="G8878" s="3" t="n">
        <v>14043.85</v>
      </c>
    </row>
    <row r="8879">
      <c r="A8879" s="3" t="inlineStr">
        <is>
          <t>Noble Shield (Pty) Ltd ta Go Letting</t>
        </is>
      </c>
      <c r="B8879" s="4" t="n">
        <v>44681</v>
      </c>
      <c r="C8879" s="3" t="inlineStr">
        <is>
          <t>Equity</t>
        </is>
      </c>
      <c r="D8879" s="3" t="inlineStr">
        <is>
          <t>5100/000</t>
        </is>
      </c>
      <c r="E8879" s="3" t="inlineStr">
        <is>
          <t>Share Capital</t>
        </is>
      </c>
      <c r="F8879" s="3" t="n">
        <v>0</v>
      </c>
      <c r="G8879" s="3" t="n">
        <v>-1</v>
      </c>
    </row>
    <row r="8880">
      <c r="A8880" s="3" t="inlineStr">
        <is>
          <t>Opportunity Management Holdings (PTY) LTD</t>
        </is>
      </c>
      <c r="B8880" s="4" t="n">
        <v>44681</v>
      </c>
      <c r="C8880" s="3" t="inlineStr">
        <is>
          <t>Equity</t>
        </is>
      </c>
      <c r="D8880" s="3" t="inlineStr">
        <is>
          <t>5100/000</t>
        </is>
      </c>
      <c r="E8880" s="3" t="inlineStr">
        <is>
          <t>Share Capital / Members Contribution</t>
        </is>
      </c>
      <c r="F8880" s="3" t="n">
        <v>0</v>
      </c>
      <c r="G8880" s="3" t="n">
        <v>-120</v>
      </c>
    </row>
    <row r="8881">
      <c r="A8881" s="3" t="inlineStr">
        <is>
          <t>Quinate Consulting (Pty) Ltd</t>
        </is>
      </c>
      <c r="B8881" s="4" t="n">
        <v>44681</v>
      </c>
      <c r="C8881" s="3" t="inlineStr">
        <is>
          <t>Equity</t>
        </is>
      </c>
      <c r="D8881" s="3" t="inlineStr">
        <is>
          <t>5100/000</t>
        </is>
      </c>
      <c r="E8881" s="3" t="inlineStr">
        <is>
          <t>Share Capital / Members Contribution</t>
        </is>
      </c>
      <c r="F8881" s="3" t="n">
        <v>0</v>
      </c>
      <c r="G8881" s="3" t="n">
        <v>-120</v>
      </c>
    </row>
    <row r="8882">
      <c r="A8882" s="3" t="inlineStr">
        <is>
          <t>Trademark Holdings (Pty) Ltd</t>
        </is>
      </c>
      <c r="B8882" s="4" t="n">
        <v>44681</v>
      </c>
      <c r="C8882" s="3" t="inlineStr">
        <is>
          <t>Equity</t>
        </is>
      </c>
      <c r="D8882" s="3" t="inlineStr">
        <is>
          <t>5100/001</t>
        </is>
      </c>
      <c r="E8882" s="3" t="inlineStr">
        <is>
          <t>Share Capital - GFY Investments</t>
        </is>
      </c>
      <c r="F8882" s="3" t="n">
        <v>0</v>
      </c>
      <c r="G8882" s="3" t="n">
        <v>-60</v>
      </c>
    </row>
    <row r="8883">
      <c r="A8883" s="3" t="inlineStr">
        <is>
          <t>Trademark Holdings (Pty) Ltd</t>
        </is>
      </c>
      <c r="B8883" s="4" t="n">
        <v>44681</v>
      </c>
      <c r="C8883" s="3" t="inlineStr">
        <is>
          <t>Equity</t>
        </is>
      </c>
      <c r="D8883" s="3" t="inlineStr">
        <is>
          <t>5100/002</t>
        </is>
      </c>
      <c r="E8883" s="3" t="inlineStr">
        <is>
          <t>Share Capital - Zak Trust</t>
        </is>
      </c>
      <c r="F8883" s="3" t="n">
        <v>0</v>
      </c>
      <c r="G8883" s="3" t="n">
        <v>-60</v>
      </c>
    </row>
    <row r="8884">
      <c r="A8884" s="3" t="inlineStr">
        <is>
          <t>Opportunity Global Investment (PTY) LTD</t>
        </is>
      </c>
      <c r="B8884" s="4" t="n">
        <v>44681</v>
      </c>
      <c r="C8884" s="3" t="inlineStr">
        <is>
          <t>Equity</t>
        </is>
      </c>
      <c r="D8884" s="3" t="inlineStr">
        <is>
          <t>5101/000</t>
        </is>
      </c>
      <c r="E8884" s="3" t="inlineStr">
        <is>
          <t>Share Capital - Ordinary Type A</t>
        </is>
      </c>
      <c r="F8884" s="3" t="n">
        <v>0</v>
      </c>
      <c r="G8884" s="3" t="n">
        <v>-70</v>
      </c>
    </row>
    <row r="8885">
      <c r="A8885" s="3" t="inlineStr">
        <is>
          <t>Opportunity Global Investment (PTY) LTD</t>
        </is>
      </c>
      <c r="B8885" s="4" t="n">
        <v>44681</v>
      </c>
      <c r="C8885" s="3" t="inlineStr">
        <is>
          <t>Equity</t>
        </is>
      </c>
      <c r="D8885" s="3" t="inlineStr">
        <is>
          <t>5102/000</t>
        </is>
      </c>
      <c r="E8885" s="3" t="inlineStr">
        <is>
          <t>Share Capital - Ordinary Type B</t>
        </is>
      </c>
      <c r="F8885" s="3" t="n">
        <v>0</v>
      </c>
      <c r="G8885" s="3" t="n">
        <v>-30</v>
      </c>
    </row>
    <row r="8886">
      <c r="A8886" s="3" t="inlineStr">
        <is>
          <t>Endulini (Pty) Ltd</t>
        </is>
      </c>
      <c r="B8886" s="4" t="n">
        <v>44681</v>
      </c>
      <c r="C8886" s="3" t="inlineStr">
        <is>
          <t>Equity</t>
        </is>
      </c>
      <c r="D8886" s="3" t="inlineStr">
        <is>
          <t>5200/000</t>
        </is>
      </c>
      <c r="E8886" s="3" t="inlineStr">
        <is>
          <t>Retained Earnings / Loss</t>
        </is>
      </c>
      <c r="F8886" s="3" t="n">
        <v>0</v>
      </c>
      <c r="G8886" s="3" t="n">
        <v>-4937860.07</v>
      </c>
    </row>
    <row r="8887">
      <c r="A8887" s="3" t="inlineStr">
        <is>
          <t>Noble Shield (Pty) Ltd ta Go Letting</t>
        </is>
      </c>
      <c r="B8887" s="4" t="n">
        <v>44681</v>
      </c>
      <c r="C8887" s="3" t="inlineStr">
        <is>
          <t>Equity</t>
        </is>
      </c>
      <c r="D8887" s="3" t="inlineStr">
        <is>
          <t>5200/000</t>
        </is>
      </c>
      <c r="E8887" s="3" t="inlineStr">
        <is>
          <t>Retained Earnings / Loss</t>
        </is>
      </c>
      <c r="F8887" s="3" t="n">
        <v>0</v>
      </c>
      <c r="G8887" s="3" t="n">
        <v>-59256.74</v>
      </c>
    </row>
    <row r="8888">
      <c r="A8888" s="3" t="inlineStr">
        <is>
          <t>Opportunity Global Investment (PTY) LTD</t>
        </is>
      </c>
      <c r="B8888" s="4" t="n">
        <v>44681</v>
      </c>
      <c r="C8888" s="3" t="inlineStr">
        <is>
          <t>Equity</t>
        </is>
      </c>
      <c r="D8888" s="3" t="inlineStr">
        <is>
          <t>5200/000</t>
        </is>
      </c>
      <c r="E8888" s="3" t="inlineStr">
        <is>
          <t>Retained Earnings / Loss</t>
        </is>
      </c>
      <c r="F8888" s="3" t="n">
        <v>0</v>
      </c>
      <c r="G8888" s="3" t="n">
        <v>465853.58</v>
      </c>
    </row>
    <row r="8889">
      <c r="A8889" s="3" t="inlineStr">
        <is>
          <t>Opportunity Global Sales (PTY) LTD</t>
        </is>
      </c>
      <c r="B8889" s="4" t="n">
        <v>44681</v>
      </c>
      <c r="C8889" s="3" t="inlineStr">
        <is>
          <t>Equity</t>
        </is>
      </c>
      <c r="D8889" s="3" t="inlineStr">
        <is>
          <t>5200/000</t>
        </is>
      </c>
      <c r="E8889" s="3" t="inlineStr">
        <is>
          <t>Retained Earnings / Loss</t>
        </is>
      </c>
      <c r="F8889" s="3" t="n">
        <v>0</v>
      </c>
      <c r="G8889" s="3" t="n">
        <v>-565683.55</v>
      </c>
    </row>
    <row r="8890">
      <c r="A8890" s="3" t="inlineStr">
        <is>
          <t>Opportunity Management Holdings (PTY) LTD</t>
        </is>
      </c>
      <c r="B8890" s="4" t="n">
        <v>44681</v>
      </c>
      <c r="C8890" s="3" t="inlineStr">
        <is>
          <t>Equity</t>
        </is>
      </c>
      <c r="D8890" s="3" t="inlineStr">
        <is>
          <t>5200/000</t>
        </is>
      </c>
      <c r="E8890" s="3" t="inlineStr">
        <is>
          <t>Retained Earnings / Loss</t>
        </is>
      </c>
      <c r="F8890" s="3" t="n">
        <v>0</v>
      </c>
      <c r="G8890" s="3" t="n">
        <v>1435438.74</v>
      </c>
    </row>
    <row r="8891">
      <c r="A8891" s="3" t="inlineStr">
        <is>
          <t>Quinate Consulting (Pty) Ltd</t>
        </is>
      </c>
      <c r="B8891" s="4" t="n">
        <v>44681</v>
      </c>
      <c r="C8891" s="3" t="inlineStr">
        <is>
          <t>Equity</t>
        </is>
      </c>
      <c r="D8891" s="3" t="inlineStr">
        <is>
          <t>5200/000</t>
        </is>
      </c>
      <c r="E8891" s="3" t="inlineStr">
        <is>
          <t>Retained Earnings / Loss</t>
        </is>
      </c>
      <c r="F8891" s="3" t="n">
        <v>0</v>
      </c>
      <c r="G8891" s="3" t="n">
        <v>571333.3</v>
      </c>
    </row>
    <row r="8892">
      <c r="A8892" s="3" t="inlineStr">
        <is>
          <t>Trademark Holdings (Pty) Ltd</t>
        </is>
      </c>
      <c r="B8892" s="4" t="n">
        <v>44681</v>
      </c>
      <c r="C8892" s="3" t="inlineStr">
        <is>
          <t>Equity</t>
        </is>
      </c>
      <c r="D8892" s="3" t="inlineStr">
        <is>
          <t>5200/000</t>
        </is>
      </c>
      <c r="E8892" s="3" t="inlineStr">
        <is>
          <t>Retained Earnings / Loss</t>
        </is>
      </c>
      <c r="F8892" s="3" t="n">
        <v>0</v>
      </c>
      <c r="G8892" s="3" t="n">
        <v>-150612.02</v>
      </c>
    </row>
    <row r="8893">
      <c r="A8893" s="3" t="inlineStr">
        <is>
          <t>Quinate Consulting (Pty) Ltd</t>
        </is>
      </c>
      <c r="B8893" s="4" t="n">
        <v>44681</v>
      </c>
      <c r="C8893" s="3" t="inlineStr">
        <is>
          <t>Assets</t>
        </is>
      </c>
      <c r="D8893" s="3" t="inlineStr">
        <is>
          <t>5400/011</t>
        </is>
      </c>
      <c r="E8893" s="3" t="inlineStr">
        <is>
          <t>Members Loan - Nick Morgan</t>
        </is>
      </c>
      <c r="F8893" s="3" t="n">
        <v>0</v>
      </c>
      <c r="G8893" s="3" t="n">
        <v>-85743.69</v>
      </c>
    </row>
    <row r="8894">
      <c r="A8894" s="3" t="inlineStr">
        <is>
          <t>Opportunity Management Holdings (PTY) LTD</t>
        </is>
      </c>
      <c r="B8894" s="4" t="n">
        <v>44681</v>
      </c>
      <c r="C8894" s="3" t="inlineStr">
        <is>
          <t>Assets</t>
        </is>
      </c>
      <c r="D8894" s="3" t="inlineStr">
        <is>
          <t>5400/500</t>
        </is>
      </c>
      <c r="E8894" s="3" t="inlineStr">
        <is>
          <t>Shareholder - Zak Loan</t>
        </is>
      </c>
      <c r="F8894" s="3" t="n">
        <v>0</v>
      </c>
      <c r="G8894" s="3" t="n">
        <v>-171798.21</v>
      </c>
    </row>
    <row r="8895">
      <c r="A8895" s="3" t="inlineStr">
        <is>
          <t>Quinate Consulting (Pty) Ltd</t>
        </is>
      </c>
      <c r="B8895" s="4" t="n">
        <v>44681</v>
      </c>
      <c r="C8895" s="3" t="inlineStr">
        <is>
          <t>Liabilities</t>
        </is>
      </c>
      <c r="D8895" s="3" t="inlineStr">
        <is>
          <t>5500/010</t>
        </is>
      </c>
      <c r="E8895" s="3" t="inlineStr">
        <is>
          <t>Loan - Wynand Haywood</t>
        </is>
      </c>
      <c r="F8895" s="3" t="n">
        <v>0</v>
      </c>
      <c r="G8895" s="3" t="n">
        <v>1928.67</v>
      </c>
    </row>
    <row r="8896">
      <c r="A8896" s="3" t="inlineStr">
        <is>
          <t>Opportunity Global Investment (PTY) LTD</t>
        </is>
      </c>
      <c r="B8896" s="4" t="n">
        <v>44681</v>
      </c>
      <c r="C8896" s="3" t="inlineStr">
        <is>
          <t>Liabilities</t>
        </is>
      </c>
      <c r="D8896" s="3" t="inlineStr">
        <is>
          <t>5500/100</t>
        </is>
      </c>
      <c r="E8896" s="3" t="inlineStr">
        <is>
          <t>Loan - Cape Projects Construction</t>
        </is>
      </c>
      <c r="F8896" s="3" t="n">
        <v>178000</v>
      </c>
      <c r="G8896" s="3" t="n">
        <v>208000</v>
      </c>
    </row>
    <row r="8897">
      <c r="A8897" s="3" t="inlineStr">
        <is>
          <t>Noble Shield (Pty) Ltd ta Go Letting</t>
        </is>
      </c>
      <c r="B8897" s="4" t="n">
        <v>44681</v>
      </c>
      <c r="C8897" s="3" t="inlineStr">
        <is>
          <t>Liabilities</t>
        </is>
      </c>
      <c r="D8897" s="3" t="inlineStr">
        <is>
          <t>5500/100</t>
        </is>
      </c>
      <c r="E8897" s="3" t="inlineStr">
        <is>
          <t>Loan - Jupiter Trust</t>
        </is>
      </c>
      <c r="F8897" s="3" t="n">
        <v>0</v>
      </c>
      <c r="G8897" s="3" t="n">
        <v>-100228.75</v>
      </c>
    </row>
    <row r="8898">
      <c r="A8898" s="3" t="inlineStr">
        <is>
          <t>Trademark Holdings (Pty) Ltd</t>
        </is>
      </c>
      <c r="B8898" s="4" t="n">
        <v>44681</v>
      </c>
      <c r="C8898" s="3" t="inlineStr">
        <is>
          <t>Liabilities</t>
        </is>
      </c>
      <c r="D8898" s="3" t="inlineStr">
        <is>
          <t>5500/100</t>
        </is>
      </c>
      <c r="E8898" s="3" t="inlineStr">
        <is>
          <t>Loan - Opportunity Global Investments</t>
        </is>
      </c>
      <c r="F8898" s="3" t="n">
        <v>10500</v>
      </c>
      <c r="G8898" s="3" t="n">
        <v>0</v>
      </c>
    </row>
    <row r="8899">
      <c r="A8899" s="3" t="inlineStr">
        <is>
          <t>Endulini (Pty) Ltd</t>
        </is>
      </c>
      <c r="B8899" s="4" t="n">
        <v>44681</v>
      </c>
      <c r="C8899" s="3" t="inlineStr">
        <is>
          <t>Liabilities</t>
        </is>
      </c>
      <c r="D8899" s="3" t="inlineStr">
        <is>
          <t>5500/100</t>
        </is>
      </c>
      <c r="E8899" s="3" t="inlineStr">
        <is>
          <t>Loan - Quinate Consulting</t>
        </is>
      </c>
      <c r="F8899" s="3" t="n">
        <v>375000</v>
      </c>
      <c r="G8899" s="3" t="n">
        <v>-9768761.699999999</v>
      </c>
    </row>
    <row r="8900">
      <c r="A8900" s="3" t="inlineStr">
        <is>
          <t>Opportunity Global Investment (PTY) LTD</t>
        </is>
      </c>
      <c r="B8900" s="4" t="n">
        <v>44681</v>
      </c>
      <c r="C8900" s="3" t="inlineStr">
        <is>
          <t>Liabilities</t>
        </is>
      </c>
      <c r="D8900" s="3" t="inlineStr">
        <is>
          <t>5500/110</t>
        </is>
      </c>
      <c r="E8900" s="3" t="inlineStr">
        <is>
          <t>Loan - Opportunity Trademark Holdings</t>
        </is>
      </c>
      <c r="F8900" s="3" t="n">
        <v>-10500</v>
      </c>
      <c r="G8900" s="3" t="n">
        <v>0</v>
      </c>
    </row>
    <row r="8901">
      <c r="A8901" s="3" t="inlineStr">
        <is>
          <t>Opportunity Global Investment (PTY) LTD</t>
        </is>
      </c>
      <c r="B8901" s="4" t="n">
        <v>44681</v>
      </c>
      <c r="C8901" s="3" t="inlineStr">
        <is>
          <t>Liabilities</t>
        </is>
      </c>
      <c r="D8901" s="3" t="inlineStr">
        <is>
          <t>5500/112</t>
        </is>
      </c>
      <c r="E8901" s="3" t="inlineStr">
        <is>
          <t>Loan - GFY</t>
        </is>
      </c>
      <c r="F8901" s="3" t="n">
        <v>0</v>
      </c>
      <c r="G8901" s="3" t="n">
        <v>-289000</v>
      </c>
    </row>
    <row r="8902">
      <c r="A8902" s="3" t="inlineStr">
        <is>
          <t>Opportunity Management Holdings (PTY) LTD</t>
        </is>
      </c>
      <c r="B8902" s="4" t="n">
        <v>44681</v>
      </c>
      <c r="C8902" s="3" t="inlineStr">
        <is>
          <t>Liabilities</t>
        </is>
      </c>
      <c r="D8902" s="3" t="inlineStr">
        <is>
          <t>5500/150</t>
        </is>
      </c>
      <c r="E8902" s="3" t="inlineStr">
        <is>
          <t>Loan - Opportunity Investments</t>
        </is>
      </c>
      <c r="F8902" s="3" t="n">
        <v>0</v>
      </c>
      <c r="G8902" s="3" t="n">
        <v>54550</v>
      </c>
    </row>
    <row r="8903">
      <c r="A8903" s="3" t="inlineStr">
        <is>
          <t>Quinate Consulting (Pty) Ltd</t>
        </is>
      </c>
      <c r="B8903" s="4" t="n">
        <v>44681</v>
      </c>
      <c r="C8903" s="3" t="inlineStr">
        <is>
          <t>Liabilities</t>
        </is>
      </c>
      <c r="D8903" s="3" t="inlineStr">
        <is>
          <t>5500/160</t>
        </is>
      </c>
      <c r="E8903" s="3" t="inlineStr">
        <is>
          <t>Loan - GFY Investment and Consulting</t>
        </is>
      </c>
      <c r="F8903" s="3" t="n">
        <v>0</v>
      </c>
      <c r="G8903" s="3" t="n">
        <v>-1750249.93</v>
      </c>
    </row>
    <row r="8904">
      <c r="A8904" s="3" t="inlineStr">
        <is>
          <t>Opportunity Management Holdings (PTY) LTD</t>
        </is>
      </c>
      <c r="B8904" s="4" t="n">
        <v>44681</v>
      </c>
      <c r="C8904" s="3" t="inlineStr">
        <is>
          <t>Liabilities</t>
        </is>
      </c>
      <c r="D8904" s="3" t="inlineStr">
        <is>
          <t>5500/200</t>
        </is>
      </c>
      <c r="E8904" s="3" t="inlineStr">
        <is>
          <t>Loan - Cape Projects</t>
        </is>
      </c>
      <c r="F8904" s="3" t="n">
        <v>30000</v>
      </c>
      <c r="G8904" s="3" t="n">
        <v>55233.05</v>
      </c>
    </row>
    <row r="8905">
      <c r="A8905" s="3" t="inlineStr">
        <is>
          <t>Endulini (Pty) Ltd</t>
        </is>
      </c>
      <c r="B8905" s="4" t="n">
        <v>44681</v>
      </c>
      <c r="C8905" s="3" t="inlineStr">
        <is>
          <t>Liabilities</t>
        </is>
      </c>
      <c r="D8905" s="3" t="inlineStr">
        <is>
          <t>5500/250</t>
        </is>
      </c>
      <c r="E8905" s="3" t="inlineStr">
        <is>
          <t>Loan - Heron Projects</t>
        </is>
      </c>
      <c r="F8905" s="3" t="n">
        <v>0</v>
      </c>
      <c r="G8905" s="3" t="n">
        <v>4240.63</v>
      </c>
    </row>
    <row r="8906">
      <c r="A8906" s="3" t="inlineStr">
        <is>
          <t>Trademark Holdings (Pty) Ltd</t>
        </is>
      </c>
      <c r="B8906" s="4" t="n">
        <v>44681</v>
      </c>
      <c r="C8906" s="3" t="inlineStr">
        <is>
          <t>Liabilities</t>
        </is>
      </c>
      <c r="D8906" s="3" t="inlineStr">
        <is>
          <t>5500/250</t>
        </is>
      </c>
      <c r="E8906" s="3" t="inlineStr">
        <is>
          <t>Loan - Noble Shield</t>
        </is>
      </c>
      <c r="F8906" s="3" t="n">
        <v>5000</v>
      </c>
      <c r="G8906" s="3" t="n">
        <v>83165.59</v>
      </c>
    </row>
    <row r="8907">
      <c r="A8907" s="3" t="inlineStr">
        <is>
          <t>Quinate Consulting (Pty) Ltd</t>
        </is>
      </c>
      <c r="B8907" s="4" t="n">
        <v>44681</v>
      </c>
      <c r="C8907" s="3" t="inlineStr">
        <is>
          <t>Liabilities</t>
        </is>
      </c>
      <c r="D8907" s="3" t="inlineStr">
        <is>
          <t>5500/300</t>
        </is>
      </c>
      <c r="E8907" s="3" t="inlineStr">
        <is>
          <t>Loan - Gengis</t>
        </is>
      </c>
      <c r="F8907" s="3" t="n">
        <v>-1479.45</v>
      </c>
      <c r="G8907" s="3" t="n">
        <v>-267824.66</v>
      </c>
    </row>
    <row r="8908">
      <c r="A8908" s="3" t="inlineStr">
        <is>
          <t>Opportunity Management Holdings (PTY) LTD</t>
        </is>
      </c>
      <c r="B8908" s="4" t="n">
        <v>44681</v>
      </c>
      <c r="C8908" s="3" t="inlineStr">
        <is>
          <t>Liabilities</t>
        </is>
      </c>
      <c r="D8908" s="3" t="inlineStr">
        <is>
          <t>5500/300</t>
        </is>
      </c>
      <c r="E8908" s="3" t="inlineStr">
        <is>
          <t>Loan - Opportunity Prop Management</t>
        </is>
      </c>
      <c r="F8908" s="3" t="n">
        <v>0</v>
      </c>
      <c r="G8908" s="3" t="n">
        <v>-1220204.15</v>
      </c>
    </row>
    <row r="8909">
      <c r="A8909" s="3" t="inlineStr">
        <is>
          <t>Noble Shield (Pty) Ltd ta Go Letting</t>
        </is>
      </c>
      <c r="B8909" s="4" t="n">
        <v>44681</v>
      </c>
      <c r="C8909" s="3" t="inlineStr">
        <is>
          <t>Liabilities</t>
        </is>
      </c>
      <c r="D8909" s="3" t="inlineStr">
        <is>
          <t>5500/300</t>
        </is>
      </c>
      <c r="E8909" s="3" t="inlineStr">
        <is>
          <t>Loan - Trademark Holdings</t>
        </is>
      </c>
      <c r="F8909" s="3" t="n">
        <v>-5000</v>
      </c>
      <c r="G8909" s="3" t="n">
        <v>-83165.59</v>
      </c>
    </row>
    <row r="8910">
      <c r="A8910" s="3" t="inlineStr">
        <is>
          <t>Opportunity Global Investment (PTY) LTD</t>
        </is>
      </c>
      <c r="B8910" s="4" t="n">
        <v>44681</v>
      </c>
      <c r="C8910" s="3" t="inlineStr">
        <is>
          <t>Liabilities</t>
        </is>
      </c>
      <c r="D8910" s="3" t="inlineStr">
        <is>
          <t>5500/350</t>
        </is>
      </c>
      <c r="E8910" s="3" t="inlineStr">
        <is>
          <t>Loan - Opportunity Management Holdings</t>
        </is>
      </c>
      <c r="F8910" s="3" t="n">
        <v>0</v>
      </c>
      <c r="G8910" s="3" t="n">
        <v>-54550</v>
      </c>
    </row>
    <row r="8911">
      <c r="A8911" s="3" t="inlineStr">
        <is>
          <t>Trademark Holdings (Pty) Ltd</t>
        </is>
      </c>
      <c r="B8911" s="4" t="n">
        <v>44681</v>
      </c>
      <c r="C8911" s="3" t="inlineStr">
        <is>
          <t>Liabilities</t>
        </is>
      </c>
      <c r="D8911" s="3" t="inlineStr">
        <is>
          <t>5500/350</t>
        </is>
      </c>
      <c r="E8911" s="3" t="inlineStr">
        <is>
          <t>Loan - Quinate Consulting</t>
        </is>
      </c>
      <c r="F8911" s="3" t="n">
        <v>0</v>
      </c>
      <c r="G8911" s="3" t="n">
        <v>18635</v>
      </c>
    </row>
    <row r="8912">
      <c r="A8912" s="3" t="inlineStr">
        <is>
          <t>Trademark Holdings (Pty) Ltd</t>
        </is>
      </c>
      <c r="B8912" s="4" t="n">
        <v>44681</v>
      </c>
      <c r="C8912" s="3" t="inlineStr">
        <is>
          <t>Liabilities</t>
        </is>
      </c>
      <c r="D8912" s="3" t="inlineStr">
        <is>
          <t>5500/375</t>
        </is>
      </c>
      <c r="E8912" s="3" t="inlineStr">
        <is>
          <t>Loan - Opportunity Management Holdings Pty Ltd</t>
        </is>
      </c>
      <c r="F8912" s="3" t="n">
        <v>25445</v>
      </c>
      <c r="G8912" s="3" t="n">
        <v>0</v>
      </c>
    </row>
    <row r="8913">
      <c r="A8913" s="3" t="inlineStr">
        <is>
          <t>Trademark Holdings (Pty) Ltd</t>
        </is>
      </c>
      <c r="B8913" s="4" t="n">
        <v>44681</v>
      </c>
      <c r="C8913" s="3" t="inlineStr">
        <is>
          <t>Liabilities</t>
        </is>
      </c>
      <c r="D8913" s="3" t="inlineStr">
        <is>
          <t>5500/450</t>
        </is>
      </c>
      <c r="E8913" s="3" t="inlineStr">
        <is>
          <t>Loan - Cape Projects Construction</t>
        </is>
      </c>
      <c r="F8913" s="3" t="n">
        <v>-29400</v>
      </c>
      <c r="G8913" s="3" t="n">
        <v>-600</v>
      </c>
    </row>
    <row r="8914">
      <c r="A8914" s="3" t="inlineStr">
        <is>
          <t>Trademark Holdings (Pty) Ltd</t>
        </is>
      </c>
      <c r="B8914" s="4" t="n">
        <v>44681</v>
      </c>
      <c r="C8914" s="3" t="inlineStr">
        <is>
          <t>Liabilities</t>
        </is>
      </c>
      <c r="D8914" s="3" t="inlineStr">
        <is>
          <t>5500/500</t>
        </is>
      </c>
      <c r="E8914" s="3" t="inlineStr">
        <is>
          <t>Go Letting Brand Name</t>
        </is>
      </c>
      <c r="F8914" s="3" t="n">
        <v>0</v>
      </c>
      <c r="G8914" s="3" t="n">
        <v>93420</v>
      </c>
    </row>
    <row r="8915">
      <c r="A8915" s="3" t="inlineStr">
        <is>
          <t>Noble Shield (Pty) Ltd ta Go Letting</t>
        </is>
      </c>
      <c r="B8915" s="4" t="n">
        <v>44681</v>
      </c>
      <c r="C8915" s="3" t="inlineStr">
        <is>
          <t>Liabilities</t>
        </is>
      </c>
      <c r="D8915" s="3" t="inlineStr">
        <is>
          <t>5500/500</t>
        </is>
      </c>
      <c r="E8915" s="3" t="inlineStr">
        <is>
          <t>Loan - Cape Projects Construction</t>
        </is>
      </c>
      <c r="F8915" s="3" t="n">
        <v>600</v>
      </c>
      <c r="G8915" s="3" t="n">
        <v>-600</v>
      </c>
    </row>
    <row r="8916">
      <c r="A8916" s="3" t="inlineStr">
        <is>
          <t>Quinate Consulting (Pty) Ltd</t>
        </is>
      </c>
      <c r="B8916" s="4" t="n">
        <v>44681</v>
      </c>
      <c r="C8916" s="3" t="inlineStr">
        <is>
          <t>Liabilities</t>
        </is>
      </c>
      <c r="D8916" s="3" t="inlineStr">
        <is>
          <t>5500/500</t>
        </is>
      </c>
      <c r="E8916" s="3" t="inlineStr">
        <is>
          <t>Loan - Opportunity Development Struct.</t>
        </is>
      </c>
      <c r="F8916" s="3" t="n">
        <v>0</v>
      </c>
      <c r="G8916" s="3" t="n">
        <v>-2380000</v>
      </c>
    </row>
    <row r="8917">
      <c r="A8917" s="3" t="inlineStr">
        <is>
          <t>Opportunity Management Holdings (PTY) LTD</t>
        </is>
      </c>
      <c r="B8917" s="4" t="n">
        <v>44681</v>
      </c>
      <c r="C8917" s="3" t="inlineStr">
        <is>
          <t>Liabilities</t>
        </is>
      </c>
      <c r="D8917" s="3" t="inlineStr">
        <is>
          <t>5500/500</t>
        </is>
      </c>
      <c r="E8917" s="3" t="inlineStr">
        <is>
          <t>Loan - Opportunity Tradermark Holdings</t>
        </is>
      </c>
      <c r="F8917" s="3" t="n">
        <v>-25445</v>
      </c>
      <c r="G8917" s="3" t="n">
        <v>0</v>
      </c>
    </row>
    <row r="8918">
      <c r="A8918" s="3" t="inlineStr">
        <is>
          <t>Quinate Consulting (Pty) Ltd</t>
        </is>
      </c>
      <c r="B8918" s="4" t="n">
        <v>44681</v>
      </c>
      <c r="C8918" s="3" t="inlineStr">
        <is>
          <t>Liabilities</t>
        </is>
      </c>
      <c r="D8918" s="3" t="inlineStr">
        <is>
          <t>5500/520</t>
        </is>
      </c>
      <c r="E8918" s="3" t="inlineStr">
        <is>
          <t>Loan - Opportunity Management Holdings</t>
        </is>
      </c>
      <c r="F8918" s="3" t="n">
        <v>0</v>
      </c>
      <c r="G8918" s="3" t="n">
        <v>-3900</v>
      </c>
    </row>
    <row r="8919">
      <c r="A8919" s="3" t="inlineStr">
        <is>
          <t>Opportunity Global Investment (PTY) LTD</t>
        </is>
      </c>
      <c r="B8919" s="4" t="n">
        <v>44681</v>
      </c>
      <c r="C8919" s="3" t="inlineStr">
        <is>
          <t>Liabilities</t>
        </is>
      </c>
      <c r="D8919" s="3" t="inlineStr">
        <is>
          <t>5500/650</t>
        </is>
      </c>
      <c r="E8919" s="3" t="inlineStr">
        <is>
          <t>Loan - Opportunit Global - Sales</t>
        </is>
      </c>
      <c r="F8919" s="3" t="n">
        <v>-331000</v>
      </c>
      <c r="G8919" s="3" t="n">
        <v>-723811.0600000001</v>
      </c>
    </row>
    <row r="8920">
      <c r="A8920" s="3" t="inlineStr">
        <is>
          <t>Opportunity Global Sales (PTY) LTD</t>
        </is>
      </c>
      <c r="B8920" s="4" t="n">
        <v>44681</v>
      </c>
      <c r="C8920" s="3" t="inlineStr">
        <is>
          <t>Liabilities</t>
        </is>
      </c>
      <c r="D8920" s="3" t="inlineStr">
        <is>
          <t>5500/650</t>
        </is>
      </c>
      <c r="E8920" s="3" t="inlineStr">
        <is>
          <t>Loan - Opportunity Investments</t>
        </is>
      </c>
      <c r="F8920" s="3" t="n">
        <v>302545.45</v>
      </c>
      <c r="G8920" s="3" t="n">
        <v>723811.0600000001</v>
      </c>
    </row>
    <row r="8921">
      <c r="A8921" s="3" t="inlineStr">
        <is>
          <t>Opportunity Management Holdings (PTY) LTD</t>
        </is>
      </c>
      <c r="B8921" s="4" t="n">
        <v>44681</v>
      </c>
      <c r="C8921" s="3" t="inlineStr">
        <is>
          <t>Liabilities</t>
        </is>
      </c>
      <c r="D8921" s="3" t="inlineStr">
        <is>
          <t>5500/700</t>
        </is>
      </c>
      <c r="E8921" s="3" t="inlineStr">
        <is>
          <t>Loan - Go Letting</t>
        </is>
      </c>
      <c r="F8921" s="3" t="n">
        <v>0</v>
      </c>
      <c r="G8921" s="3" t="n">
        <v>-120</v>
      </c>
    </row>
    <row r="8922">
      <c r="A8922" s="3" t="inlineStr">
        <is>
          <t>Quinate Consulting (Pty) Ltd</t>
        </is>
      </c>
      <c r="B8922" s="4" t="n">
        <v>44681</v>
      </c>
      <c r="C8922" s="3" t="inlineStr">
        <is>
          <t>Liabilities</t>
        </is>
      </c>
      <c r="D8922" s="3" t="inlineStr">
        <is>
          <t>5500/700</t>
        </is>
      </c>
      <c r="E8922" s="3" t="inlineStr">
        <is>
          <t>Loan - Trademark Holdings</t>
        </is>
      </c>
      <c r="F8922" s="3" t="n">
        <v>0</v>
      </c>
      <c r="G8922" s="3" t="n">
        <v>-18635</v>
      </c>
    </row>
    <row r="8923">
      <c r="A8923" s="3" t="inlineStr">
        <is>
          <t>Opportunity Global Investment (PTY) LTD</t>
        </is>
      </c>
      <c r="B8923" s="4" t="n">
        <v>44681</v>
      </c>
      <c r="C8923" s="3" t="inlineStr">
        <is>
          <t>Liabilities</t>
        </is>
      </c>
      <c r="D8923" s="3" t="inlineStr">
        <is>
          <t>5500/850</t>
        </is>
      </c>
      <c r="E8923" s="3" t="inlineStr">
        <is>
          <t>Loan - Nick Morgan</t>
        </is>
      </c>
      <c r="F8923" s="3" t="n">
        <v>0</v>
      </c>
      <c r="G8923" s="3" t="n">
        <v>4100</v>
      </c>
    </row>
    <row r="8924">
      <c r="A8924" s="3" t="inlineStr">
        <is>
          <t>Opportunity Global Investment (PTY) LTD</t>
        </is>
      </c>
      <c r="B8924" s="4" t="n">
        <v>44681</v>
      </c>
      <c r="C8924" s="3" t="inlineStr">
        <is>
          <t>Liabilities</t>
        </is>
      </c>
      <c r="D8924" s="3" t="inlineStr">
        <is>
          <t>5500/950</t>
        </is>
      </c>
      <c r="E8924" s="3" t="inlineStr">
        <is>
          <t>Loan - Gengis</t>
        </is>
      </c>
      <c r="F8924" s="3" t="n">
        <v>0</v>
      </c>
      <c r="G8924" s="3" t="n">
        <v>-120000</v>
      </c>
    </row>
    <row r="8925">
      <c r="A8925" s="3" t="inlineStr">
        <is>
          <t>Opportunity Global Sales (PTY) LTD</t>
        </is>
      </c>
      <c r="B8925" s="4" t="n">
        <v>44681</v>
      </c>
      <c r="C8925" s="3" t="inlineStr">
        <is>
          <t>Liabilities</t>
        </is>
      </c>
      <c r="D8925" s="3" t="inlineStr">
        <is>
          <t>5500/992</t>
        </is>
      </c>
      <c r="E8925" s="3" t="inlineStr">
        <is>
          <t>Loan - Anthony Commission</t>
        </is>
      </c>
      <c r="F8925" s="3" t="n">
        <v>0</v>
      </c>
      <c r="G8925" s="3" t="n">
        <v>15000</v>
      </c>
    </row>
    <row r="8926">
      <c r="A8926" s="3" t="inlineStr">
        <is>
          <t>Quinate Consulting (Pty) Ltd</t>
        </is>
      </c>
      <c r="B8926" s="4" t="n">
        <v>44681</v>
      </c>
      <c r="C8926" s="3" t="inlineStr">
        <is>
          <t>Liabilities</t>
        </is>
      </c>
      <c r="D8926" s="3" t="inlineStr">
        <is>
          <t>5501/001</t>
        </is>
      </c>
      <c r="E8926" s="3" t="inlineStr">
        <is>
          <t>Loan - Endulini CIP Costs</t>
        </is>
      </c>
      <c r="F8926" s="3" t="n">
        <v>-375000</v>
      </c>
      <c r="G8926" s="3" t="n">
        <v>9768761.699999999</v>
      </c>
    </row>
    <row r="8927">
      <c r="A8927" s="3" t="inlineStr">
        <is>
          <t>Opportunity Management Holdings (PTY) LTD</t>
        </is>
      </c>
      <c r="B8927" s="4" t="n">
        <v>44681</v>
      </c>
      <c r="C8927" s="3" t="inlineStr">
        <is>
          <t>Liabilities</t>
        </is>
      </c>
      <c r="D8927" s="3" t="inlineStr">
        <is>
          <t>5510/100</t>
        </is>
      </c>
      <c r="E8927" s="3" t="inlineStr">
        <is>
          <t>Staff loan - Debbie Landsberg</t>
        </is>
      </c>
      <c r="F8927" s="3" t="n">
        <v>0</v>
      </c>
      <c r="G8927" s="3" t="n">
        <v>14400</v>
      </c>
    </row>
    <row r="8928">
      <c r="A8928" s="3" t="inlineStr">
        <is>
          <t>Noble Shield (Pty) Ltd ta Go Letting</t>
        </is>
      </c>
      <c r="B8928" s="4" t="n">
        <v>44681</v>
      </c>
      <c r="C8928" s="3" t="inlineStr">
        <is>
          <t>Assets</t>
        </is>
      </c>
      <c r="D8928" s="3" t="inlineStr">
        <is>
          <t>6250/010</t>
        </is>
      </c>
      <c r="E8928" s="3" t="inlineStr">
        <is>
          <t>Computer Equipment - @ Cost</t>
        </is>
      </c>
      <c r="F8928" s="3" t="n">
        <v>0</v>
      </c>
      <c r="G8928" s="3" t="n">
        <v>20397</v>
      </c>
    </row>
    <row r="8929">
      <c r="A8929" s="3" t="inlineStr">
        <is>
          <t>Opportunity Management Holdings (PTY) LTD</t>
        </is>
      </c>
      <c r="B8929" s="4" t="n">
        <v>44681</v>
      </c>
      <c r="C8929" s="3" t="inlineStr">
        <is>
          <t>Assets</t>
        </is>
      </c>
      <c r="D8929" s="3" t="inlineStr">
        <is>
          <t>6250/010</t>
        </is>
      </c>
      <c r="E8929" s="3" t="inlineStr">
        <is>
          <t>Computer Equipment - @ Cost</t>
        </is>
      </c>
      <c r="F8929" s="3" t="n">
        <v>0</v>
      </c>
      <c r="G8929" s="3" t="n">
        <v>14911.4</v>
      </c>
    </row>
    <row r="8930">
      <c r="A8930" s="3" t="inlineStr">
        <is>
          <t>Quinate Consulting (Pty) Ltd</t>
        </is>
      </c>
      <c r="B8930" s="4" t="n">
        <v>44681</v>
      </c>
      <c r="C8930" s="3" t="inlineStr">
        <is>
          <t>Assets</t>
        </is>
      </c>
      <c r="D8930" s="3" t="inlineStr">
        <is>
          <t>6250/010</t>
        </is>
      </c>
      <c r="E8930" s="3" t="inlineStr">
        <is>
          <t>Computer Equipment - @ Cost</t>
        </is>
      </c>
      <c r="F8930" s="3" t="n">
        <v>0</v>
      </c>
      <c r="G8930" s="3" t="n">
        <v>137059.7</v>
      </c>
    </row>
    <row r="8931">
      <c r="A8931" s="3" t="inlineStr">
        <is>
          <t>Noble Shield (Pty) Ltd ta Go Letting</t>
        </is>
      </c>
      <c r="B8931" s="4" t="n">
        <v>44681</v>
      </c>
      <c r="C8931" s="3" t="inlineStr">
        <is>
          <t>Assets</t>
        </is>
      </c>
      <c r="D8931" s="3" t="inlineStr">
        <is>
          <t>6250/020</t>
        </is>
      </c>
      <c r="E8931" s="3" t="inlineStr">
        <is>
          <t>Computer Equipment - Accum Depre</t>
        </is>
      </c>
      <c r="F8931" s="3" t="n">
        <v>0</v>
      </c>
      <c r="G8931" s="3" t="n">
        <v>-9498</v>
      </c>
    </row>
    <row r="8932">
      <c r="A8932" s="3" t="inlineStr">
        <is>
          <t>Quinate Consulting (Pty) Ltd</t>
        </is>
      </c>
      <c r="B8932" s="4" t="n">
        <v>44681</v>
      </c>
      <c r="C8932" s="3" t="inlineStr">
        <is>
          <t>Assets</t>
        </is>
      </c>
      <c r="D8932" s="3" t="inlineStr">
        <is>
          <t>6250/020</t>
        </is>
      </c>
      <c r="E8932" s="3" t="inlineStr">
        <is>
          <t>Computer Equipment - Accum Depre</t>
        </is>
      </c>
      <c r="F8932" s="3" t="n">
        <v>-3141.37</v>
      </c>
      <c r="G8932" s="3" t="n">
        <v>-68579.45</v>
      </c>
    </row>
    <row r="8933">
      <c r="A8933" s="3" t="inlineStr">
        <is>
          <t>Opportunity Management Holdings (PTY) LTD</t>
        </is>
      </c>
      <c r="B8933" s="4" t="n">
        <v>44681</v>
      </c>
      <c r="C8933" s="3" t="inlineStr">
        <is>
          <t>Assets</t>
        </is>
      </c>
      <c r="D8933" s="3" t="inlineStr">
        <is>
          <t>6250/030</t>
        </is>
      </c>
      <c r="E8933" s="3" t="inlineStr">
        <is>
          <t>Acc Depreciation - Computer Equipment</t>
        </is>
      </c>
      <c r="F8933" s="3" t="n">
        <v>0</v>
      </c>
      <c r="G8933" s="3" t="n">
        <v>-9441.25</v>
      </c>
    </row>
    <row r="8934">
      <c r="A8934" s="3" t="inlineStr">
        <is>
          <t>Quinate Consulting (Pty) Ltd</t>
        </is>
      </c>
      <c r="B8934" s="4" t="n">
        <v>44681</v>
      </c>
      <c r="C8934" s="3" t="inlineStr">
        <is>
          <t>Assets</t>
        </is>
      </c>
      <c r="D8934" s="3" t="inlineStr">
        <is>
          <t>6270/010</t>
        </is>
      </c>
      <c r="E8934" s="3" t="inlineStr">
        <is>
          <t>Site Containers - @ Cost</t>
        </is>
      </c>
      <c r="F8934" s="3" t="n">
        <v>0</v>
      </c>
      <c r="G8934" s="3" t="n">
        <v>19130.44</v>
      </c>
    </row>
    <row r="8935">
      <c r="A8935" s="3" t="inlineStr">
        <is>
          <t>Quinate Consulting (Pty) Ltd</t>
        </is>
      </c>
      <c r="B8935" s="4" t="n">
        <v>44681</v>
      </c>
      <c r="C8935" s="3" t="inlineStr">
        <is>
          <t>Assets</t>
        </is>
      </c>
      <c r="D8935" s="3" t="inlineStr">
        <is>
          <t>6270/020</t>
        </is>
      </c>
      <c r="E8935" s="3" t="inlineStr">
        <is>
          <t>Site Containers - Accum Depre</t>
        </is>
      </c>
      <c r="F8935" s="3" t="n">
        <v>-318.84</v>
      </c>
      <c r="G8935" s="3" t="n">
        <v>-4463.76</v>
      </c>
    </row>
    <row r="8936">
      <c r="A8936" s="3" t="inlineStr">
        <is>
          <t>Noble Shield (Pty) Ltd ta Go Letting</t>
        </is>
      </c>
      <c r="B8936" s="4" t="n">
        <v>44681</v>
      </c>
      <c r="C8936" s="3" t="inlineStr">
        <is>
          <t>Assets</t>
        </is>
      </c>
      <c r="D8936" s="3" t="inlineStr">
        <is>
          <t>6350/010</t>
        </is>
      </c>
      <c r="E8936" s="3" t="inlineStr">
        <is>
          <t>Furniture _AND_ Fittings - @ Cost</t>
        </is>
      </c>
      <c r="F8936" s="3" t="n">
        <v>0</v>
      </c>
      <c r="G8936" s="3" t="n">
        <v>2242</v>
      </c>
    </row>
    <row r="8937">
      <c r="A8937" s="3" t="inlineStr">
        <is>
          <t>Noble Shield (Pty) Ltd ta Go Letting</t>
        </is>
      </c>
      <c r="B8937" s="4" t="n">
        <v>44681</v>
      </c>
      <c r="C8937" s="3" t="inlineStr">
        <is>
          <t>Assets</t>
        </is>
      </c>
      <c r="D8937" s="3" t="inlineStr">
        <is>
          <t>6350/020</t>
        </is>
      </c>
      <c r="E8937" s="3" t="inlineStr">
        <is>
          <t>Furniture _AND_ Fittings - Accum Depre</t>
        </is>
      </c>
      <c r="F8937" s="3" t="n">
        <v>0</v>
      </c>
      <c r="G8937" s="3" t="n">
        <v>-2239</v>
      </c>
    </row>
    <row r="8938">
      <c r="A8938" s="3" t="inlineStr">
        <is>
          <t>Opportunity Management Holdings (PTY) LTD</t>
        </is>
      </c>
      <c r="B8938" s="4" t="n">
        <v>44681</v>
      </c>
      <c r="C8938" s="3" t="inlineStr">
        <is>
          <t>Liabilities</t>
        </is>
      </c>
      <c r="D8938" s="3" t="inlineStr">
        <is>
          <t>6500/000</t>
        </is>
      </c>
      <c r="E8938" s="3" t="inlineStr">
        <is>
          <t>Deposits - Held</t>
        </is>
      </c>
      <c r="F8938" s="3" t="n">
        <v>0</v>
      </c>
      <c r="G8938" s="3" t="n">
        <v>-12028.1</v>
      </c>
    </row>
    <row r="8939">
      <c r="A8939" s="3" t="inlineStr">
        <is>
          <t>Opportunity Management Holdings (PTY) LTD</t>
        </is>
      </c>
      <c r="B8939" s="4" t="n">
        <v>44681</v>
      </c>
      <c r="C8939" s="3" t="inlineStr">
        <is>
          <t>Liabilities</t>
        </is>
      </c>
      <c r="D8939" s="3" t="inlineStr">
        <is>
          <t>6510/000</t>
        </is>
      </c>
      <c r="E8939" s="3" t="inlineStr">
        <is>
          <t>Deposits Paid - Anicol Properties</t>
        </is>
      </c>
      <c r="F8939" s="3" t="n">
        <v>0</v>
      </c>
      <c r="G8939" s="3" t="n">
        <v>13755</v>
      </c>
    </row>
    <row r="8940">
      <c r="A8940" s="3" t="inlineStr">
        <is>
          <t>Opportunity Management Holdings (PTY) LTD</t>
        </is>
      </c>
      <c r="B8940" s="4" t="n">
        <v>44681</v>
      </c>
      <c r="C8940" s="3" t="inlineStr">
        <is>
          <t>Liabilities</t>
        </is>
      </c>
      <c r="D8940" s="3" t="inlineStr">
        <is>
          <t>6515/000</t>
        </is>
      </c>
      <c r="E8940" s="3" t="inlineStr">
        <is>
          <t>Deposits Paid</t>
        </is>
      </c>
      <c r="F8940" s="3" t="n">
        <v>0</v>
      </c>
      <c r="G8940" s="3" t="n">
        <v>3852.5</v>
      </c>
    </row>
    <row r="8941">
      <c r="A8941" s="3" t="inlineStr">
        <is>
          <t>Quinate Consulting (Pty) Ltd</t>
        </is>
      </c>
      <c r="B8941" s="4" t="n">
        <v>44681</v>
      </c>
      <c r="C8941" s="3" t="inlineStr">
        <is>
          <t>Assets</t>
        </is>
      </c>
      <c r="D8941" s="3" t="inlineStr">
        <is>
          <t>6600/010</t>
        </is>
      </c>
      <c r="E8941" s="3" t="inlineStr">
        <is>
          <t>Other Fixed Assets - @ Cost</t>
        </is>
      </c>
      <c r="F8941" s="3" t="n">
        <v>0</v>
      </c>
      <c r="G8941" s="3" t="n">
        <v>14442.5</v>
      </c>
    </row>
    <row r="8942">
      <c r="A8942" s="3" t="inlineStr">
        <is>
          <t>Quinate Consulting (Pty) Ltd</t>
        </is>
      </c>
      <c r="B8942" s="4" t="n">
        <v>44681</v>
      </c>
      <c r="C8942" s="3" t="inlineStr">
        <is>
          <t>Assets</t>
        </is>
      </c>
      <c r="D8942" s="3" t="inlineStr">
        <is>
          <t>6600/020</t>
        </is>
      </c>
      <c r="E8942" s="3" t="inlineStr">
        <is>
          <t>Other Fixed Assets - Accum Depre</t>
        </is>
      </c>
      <c r="F8942" s="3" t="n">
        <v>0</v>
      </c>
      <c r="G8942" s="3" t="n">
        <v>-14441.5</v>
      </c>
    </row>
    <row r="8943">
      <c r="A8943" s="3" t="inlineStr">
        <is>
          <t>Noble Shield (Pty) Ltd ta Go Letting</t>
        </is>
      </c>
      <c r="B8943" s="4" t="n">
        <v>44681</v>
      </c>
      <c r="C8943" s="3" t="inlineStr">
        <is>
          <t>Assets</t>
        </is>
      </c>
      <c r="D8943" s="3" t="inlineStr">
        <is>
          <t>7000/100</t>
        </is>
      </c>
      <c r="E8943" s="3" t="inlineStr">
        <is>
          <t>Goodwill - Purchase of Go Letting</t>
        </is>
      </c>
      <c r="F8943" s="3" t="n">
        <v>0</v>
      </c>
      <c r="G8943" s="3" t="n">
        <v>106580</v>
      </c>
    </row>
    <row r="8944">
      <c r="A8944" s="3" t="inlineStr">
        <is>
          <t>Opportunity Management Holdings (PTY) LTD</t>
        </is>
      </c>
      <c r="B8944" s="4" t="n">
        <v>44681</v>
      </c>
      <c r="C8944" s="3" t="inlineStr">
        <is>
          <t>Assets</t>
        </is>
      </c>
      <c r="D8944" s="3" t="inlineStr">
        <is>
          <t>7200/000</t>
        </is>
      </c>
      <c r="E8944" s="3" t="inlineStr">
        <is>
          <t>Shares in Subsidiary Companies</t>
        </is>
      </c>
      <c r="F8944" s="3" t="n">
        <v>0</v>
      </c>
      <c r="G8944" s="3" t="n">
        <v>120</v>
      </c>
    </row>
    <row r="8945">
      <c r="A8945" s="3" t="inlineStr">
        <is>
          <t>Endulini (Pty) Ltd</t>
        </is>
      </c>
      <c r="B8945" s="4" t="n">
        <v>44681</v>
      </c>
      <c r="C8945" s="3" t="inlineStr">
        <is>
          <t>Assets</t>
        </is>
      </c>
      <c r="D8945" s="3" t="inlineStr">
        <is>
          <t>7610/100</t>
        </is>
      </c>
      <c r="E8945" s="3" t="inlineStr">
        <is>
          <t>Endulini Land</t>
        </is>
      </c>
      <c r="F8945" s="3" t="n">
        <v>0</v>
      </c>
      <c r="G8945" s="3" t="n">
        <v>10572851.37</v>
      </c>
    </row>
    <row r="8946">
      <c r="A8946" s="3" t="inlineStr">
        <is>
          <t>Endulini (Pty) Ltd</t>
        </is>
      </c>
      <c r="B8946" s="4" t="n">
        <v>44681</v>
      </c>
      <c r="C8946" s="3" t="inlineStr">
        <is>
          <t>Assets</t>
        </is>
      </c>
      <c r="D8946" s="3" t="inlineStr">
        <is>
          <t>7610/101</t>
        </is>
      </c>
      <c r="E8946" s="3" t="inlineStr">
        <is>
          <t>Endulini Revaluation of Land stock</t>
        </is>
      </c>
      <c r="F8946" s="3" t="n">
        <v>0</v>
      </c>
      <c r="G8946" s="3" t="n">
        <v>6084085.78</v>
      </c>
    </row>
    <row r="8947">
      <c r="A8947" s="3" t="inlineStr">
        <is>
          <t>Endulini (Pty) Ltd</t>
        </is>
      </c>
      <c r="B8947" s="4" t="n">
        <v>44681</v>
      </c>
      <c r="C8947" s="3" t="inlineStr">
        <is>
          <t>Assets</t>
        </is>
      </c>
      <c r="D8947" s="3" t="inlineStr">
        <is>
          <t>7610/111</t>
        </is>
      </c>
      <c r="E8947" s="3" t="inlineStr">
        <is>
          <t>Endulini Closing Stock February 2021</t>
        </is>
      </c>
      <c r="F8947" s="3" t="n">
        <v>0</v>
      </c>
      <c r="G8947" s="3" t="n">
        <v>15044610.11</v>
      </c>
    </row>
    <row r="8948">
      <c r="A8948" s="3" t="inlineStr">
        <is>
          <t>Endulini (Pty) Ltd</t>
        </is>
      </c>
      <c r="B8948" s="4" t="n">
        <v>44681</v>
      </c>
      <c r="C8948" s="3" t="inlineStr">
        <is>
          <t>Assets</t>
        </is>
      </c>
      <c r="D8948" s="3" t="inlineStr">
        <is>
          <t>7610/180</t>
        </is>
      </c>
      <c r="E8948" s="3" t="inlineStr">
        <is>
          <t>Endulini CIP Architects</t>
        </is>
      </c>
      <c r="F8948" s="3" t="n">
        <v>0</v>
      </c>
      <c r="G8948" s="3" t="n">
        <v>519874</v>
      </c>
    </row>
    <row r="8949">
      <c r="A8949" s="3" t="inlineStr">
        <is>
          <t>Endulini (Pty) Ltd</t>
        </is>
      </c>
      <c r="B8949" s="4" t="n">
        <v>44681</v>
      </c>
      <c r="C8949" s="3" t="inlineStr">
        <is>
          <t>Assets</t>
        </is>
      </c>
      <c r="D8949" s="3" t="inlineStr">
        <is>
          <t>7610/200</t>
        </is>
      </c>
      <c r="E8949" s="3" t="inlineStr">
        <is>
          <t>Endulini CIP CoCT Land Use App</t>
        </is>
      </c>
      <c r="F8949" s="3" t="n">
        <v>0</v>
      </c>
      <c r="G8949" s="3" t="n">
        <v>232891.06</v>
      </c>
    </row>
    <row r="8950">
      <c r="A8950" s="3" t="inlineStr">
        <is>
          <t>Endulini (Pty) Ltd</t>
        </is>
      </c>
      <c r="B8950" s="4" t="n">
        <v>44681</v>
      </c>
      <c r="C8950" s="3" t="inlineStr">
        <is>
          <t>Assets</t>
        </is>
      </c>
      <c r="D8950" s="3" t="inlineStr">
        <is>
          <t>7610/205</t>
        </is>
      </c>
      <c r="E8950" s="3" t="inlineStr">
        <is>
          <t>Endulini CIP Site Establishments</t>
        </is>
      </c>
      <c r="F8950" s="3" t="n">
        <v>3823586.17</v>
      </c>
      <c r="G8950" s="3" t="n">
        <v>27917140.51</v>
      </c>
    </row>
    <row r="8951">
      <c r="A8951" s="3" t="inlineStr">
        <is>
          <t>Endulini (Pty) Ltd</t>
        </is>
      </c>
      <c r="B8951" s="4" t="n">
        <v>44681</v>
      </c>
      <c r="C8951" s="3" t="inlineStr">
        <is>
          <t>Assets</t>
        </is>
      </c>
      <c r="D8951" s="3" t="inlineStr">
        <is>
          <t>7610/209</t>
        </is>
      </c>
      <c r="E8951" s="3" t="inlineStr">
        <is>
          <t>Endulini CIP Construction Management</t>
        </is>
      </c>
      <c r="F8951" s="3" t="n">
        <v>10000</v>
      </c>
      <c r="G8951" s="3" t="n">
        <v>155375</v>
      </c>
    </row>
    <row r="8952">
      <c r="A8952" s="3" t="inlineStr">
        <is>
          <t>Endulini (Pty) Ltd</t>
        </is>
      </c>
      <c r="B8952" s="4" t="n">
        <v>44681</v>
      </c>
      <c r="C8952" s="3" t="inlineStr">
        <is>
          <t>Assets</t>
        </is>
      </c>
      <c r="D8952" s="3" t="inlineStr">
        <is>
          <t>7610/210</t>
        </is>
      </c>
      <c r="E8952" s="3" t="inlineStr">
        <is>
          <t>Endulini CIP Civil Works</t>
        </is>
      </c>
      <c r="F8952" s="3" t="n">
        <v>0</v>
      </c>
      <c r="G8952" s="3" t="n">
        <v>5901825.03</v>
      </c>
    </row>
    <row r="8953">
      <c r="A8953" s="3" t="inlineStr">
        <is>
          <t>Endulini (Pty) Ltd</t>
        </is>
      </c>
      <c r="B8953" s="4" t="n">
        <v>44681</v>
      </c>
      <c r="C8953" s="3" t="inlineStr">
        <is>
          <t>Assets</t>
        </is>
      </c>
      <c r="D8953" s="3" t="inlineStr">
        <is>
          <t>7610/215</t>
        </is>
      </c>
      <c r="E8953" s="3" t="inlineStr">
        <is>
          <t>Endulini CIP Civil Engineers</t>
        </is>
      </c>
      <c r="F8953" s="3" t="n">
        <v>0</v>
      </c>
      <c r="G8953" s="3" t="n">
        <v>183000</v>
      </c>
    </row>
    <row r="8954">
      <c r="A8954" s="3" t="inlineStr">
        <is>
          <t>Endulini (Pty) Ltd</t>
        </is>
      </c>
      <c r="B8954" s="4" t="n">
        <v>44681</v>
      </c>
      <c r="C8954" s="3" t="inlineStr">
        <is>
          <t>Assets</t>
        </is>
      </c>
      <c r="D8954" s="3" t="inlineStr">
        <is>
          <t>7610/220</t>
        </is>
      </c>
      <c r="E8954" s="3" t="inlineStr">
        <is>
          <t>Endulini CIP Structuring Project Fee Opp Invest</t>
        </is>
      </c>
      <c r="F8954" s="3" t="n">
        <v>0</v>
      </c>
      <c r="G8954" s="3" t="n">
        <v>483735.96</v>
      </c>
    </row>
    <row r="8955">
      <c r="A8955" s="3" t="inlineStr">
        <is>
          <t>Endulini (Pty) Ltd</t>
        </is>
      </c>
      <c r="B8955" s="4" t="n">
        <v>44681</v>
      </c>
      <c r="C8955" s="3" t="inlineStr">
        <is>
          <t>Assets</t>
        </is>
      </c>
      <c r="D8955" s="3" t="inlineStr">
        <is>
          <t>7610/225</t>
        </is>
      </c>
      <c r="E8955" s="3" t="inlineStr">
        <is>
          <t>Endulini CIP Structural engineering fee</t>
        </is>
      </c>
      <c r="F8955" s="3" t="n">
        <v>0</v>
      </c>
      <c r="G8955" s="3" t="n">
        <v>288645.08</v>
      </c>
    </row>
    <row r="8956">
      <c r="A8956" s="3" t="inlineStr">
        <is>
          <t>Endulini (Pty) Ltd</t>
        </is>
      </c>
      <c r="B8956" s="4" t="n">
        <v>44681</v>
      </c>
      <c r="C8956" s="3" t="inlineStr">
        <is>
          <t>Assets</t>
        </is>
      </c>
      <c r="D8956" s="3" t="inlineStr">
        <is>
          <t>7610/230</t>
        </is>
      </c>
      <c r="E8956" s="3" t="inlineStr">
        <is>
          <t>Endulini CIP Mechanical Engineering</t>
        </is>
      </c>
      <c r="F8956" s="3" t="n">
        <v>0</v>
      </c>
      <c r="G8956" s="3" t="n">
        <v>15570</v>
      </c>
    </row>
    <row r="8957">
      <c r="A8957" s="3" t="inlineStr">
        <is>
          <t>Endulini (Pty) Ltd</t>
        </is>
      </c>
      <c r="B8957" s="4" t="n">
        <v>44681</v>
      </c>
      <c r="C8957" s="3" t="inlineStr">
        <is>
          <t>Assets</t>
        </is>
      </c>
      <c r="D8957" s="3" t="inlineStr">
        <is>
          <t>7610/235</t>
        </is>
      </c>
      <c r="E8957" s="3" t="inlineStr">
        <is>
          <t>Endulini CIP Electrical Installation</t>
        </is>
      </c>
      <c r="F8957" s="3" t="n">
        <v>0</v>
      </c>
      <c r="G8957" s="3" t="n">
        <v>868472.62</v>
      </c>
    </row>
    <row r="8958">
      <c r="A8958" s="3" t="inlineStr">
        <is>
          <t>Endulini (Pty) Ltd</t>
        </is>
      </c>
      <c r="B8958" s="4" t="n">
        <v>44681</v>
      </c>
      <c r="C8958" s="3" t="inlineStr">
        <is>
          <t>Assets</t>
        </is>
      </c>
      <c r="D8958" s="3" t="inlineStr">
        <is>
          <t>7610/250</t>
        </is>
      </c>
      <c r="E8958" s="3" t="inlineStr">
        <is>
          <t>Endulini CIP Boundary Wall</t>
        </is>
      </c>
      <c r="F8958" s="3" t="n">
        <v>0</v>
      </c>
      <c r="G8958" s="3" t="n">
        <v>88400.8</v>
      </c>
    </row>
    <row r="8959">
      <c r="A8959" s="3" t="inlineStr">
        <is>
          <t>Endulini (Pty) Ltd</t>
        </is>
      </c>
      <c r="B8959" s="4" t="n">
        <v>44681</v>
      </c>
      <c r="C8959" s="3" t="inlineStr">
        <is>
          <t>Assets</t>
        </is>
      </c>
      <c r="D8959" s="3" t="inlineStr">
        <is>
          <t>7610/290</t>
        </is>
      </c>
      <c r="E8959" s="3" t="inlineStr">
        <is>
          <t>Endulini CIP Development Management Fees</t>
        </is>
      </c>
      <c r="F8959" s="3" t="n">
        <v>0</v>
      </c>
      <c r="G8959" s="3" t="n">
        <v>237496.62</v>
      </c>
    </row>
    <row r="8960">
      <c r="A8960" s="3" t="inlineStr">
        <is>
          <t>Endulini (Pty) Ltd</t>
        </is>
      </c>
      <c r="B8960" s="4" t="n">
        <v>44681</v>
      </c>
      <c r="C8960" s="3" t="inlineStr">
        <is>
          <t>Assets</t>
        </is>
      </c>
      <c r="D8960" s="3" t="inlineStr">
        <is>
          <t>7610/310</t>
        </is>
      </c>
      <c r="E8960" s="3" t="inlineStr">
        <is>
          <t>Endulini CIP Enviromental consultants</t>
        </is>
      </c>
      <c r="F8960" s="3" t="n">
        <v>6000</v>
      </c>
      <c r="G8960" s="3" t="n">
        <v>84000</v>
      </c>
    </row>
    <row r="8961">
      <c r="A8961" s="3" t="inlineStr">
        <is>
          <t>Endulini (Pty) Ltd</t>
        </is>
      </c>
      <c r="B8961" s="4" t="n">
        <v>44681</v>
      </c>
      <c r="C8961" s="3" t="inlineStr">
        <is>
          <t>Assets</t>
        </is>
      </c>
      <c r="D8961" s="3" t="inlineStr">
        <is>
          <t>7610/320</t>
        </is>
      </c>
      <c r="E8961" s="3" t="inlineStr">
        <is>
          <t>Endulini CIP Geotechnical</t>
        </is>
      </c>
      <c r="F8961" s="3" t="n">
        <v>0</v>
      </c>
      <c r="G8961" s="3" t="n">
        <v>13575</v>
      </c>
    </row>
    <row r="8962">
      <c r="A8962" s="3" t="inlineStr">
        <is>
          <t>Endulini (Pty) Ltd</t>
        </is>
      </c>
      <c r="B8962" s="4" t="n">
        <v>44681</v>
      </c>
      <c r="C8962" s="3" t="inlineStr">
        <is>
          <t>Assets</t>
        </is>
      </c>
      <c r="D8962" s="3" t="inlineStr">
        <is>
          <t>7610/330</t>
        </is>
      </c>
      <c r="E8962" s="3" t="inlineStr">
        <is>
          <t>Endulini CIP Health and Safety</t>
        </is>
      </c>
      <c r="F8962" s="3" t="n">
        <v>0</v>
      </c>
      <c r="G8962" s="3" t="n">
        <v>28200</v>
      </c>
    </row>
    <row r="8963">
      <c r="A8963" s="3" t="inlineStr">
        <is>
          <t>Endulini (Pty) Ltd</t>
        </is>
      </c>
      <c r="B8963" s="4" t="n">
        <v>44681</v>
      </c>
      <c r="C8963" s="3" t="inlineStr">
        <is>
          <t>Assets</t>
        </is>
      </c>
      <c r="D8963" s="3" t="inlineStr">
        <is>
          <t>7610/390</t>
        </is>
      </c>
      <c r="E8963" s="3" t="inlineStr">
        <is>
          <t>Endulini CIP Land Surveyor</t>
        </is>
      </c>
      <c r="F8963" s="3" t="n">
        <v>0</v>
      </c>
      <c r="G8963" s="3" t="n">
        <v>110823.2</v>
      </c>
    </row>
    <row r="8964">
      <c r="A8964" s="3" t="inlineStr">
        <is>
          <t>Endulini (Pty) Ltd</t>
        </is>
      </c>
      <c r="B8964" s="4" t="n">
        <v>44681</v>
      </c>
      <c r="C8964" s="3" t="inlineStr">
        <is>
          <t>Assets</t>
        </is>
      </c>
      <c r="D8964" s="3" t="inlineStr">
        <is>
          <t>7610/392</t>
        </is>
      </c>
      <c r="E8964" s="3" t="inlineStr">
        <is>
          <t>Endulini CIP Landscaping</t>
        </is>
      </c>
      <c r="F8964" s="3" t="n">
        <v>0</v>
      </c>
      <c r="G8964" s="3" t="n">
        <v>6100</v>
      </c>
    </row>
    <row r="8965">
      <c r="A8965" s="3" t="inlineStr">
        <is>
          <t>Endulini (Pty) Ltd</t>
        </is>
      </c>
      <c r="B8965" s="4" t="n">
        <v>44681</v>
      </c>
      <c r="C8965" s="3" t="inlineStr">
        <is>
          <t>Assets</t>
        </is>
      </c>
      <c r="D8965" s="3" t="inlineStr">
        <is>
          <t>7610/395</t>
        </is>
      </c>
      <c r="E8965" s="3" t="inlineStr">
        <is>
          <t>Endulini CIP NHBRC</t>
        </is>
      </c>
      <c r="F8965" s="3" t="n">
        <v>0</v>
      </c>
      <c r="G8965" s="3" t="n">
        <v>928847.49</v>
      </c>
    </row>
    <row r="8966">
      <c r="A8966" s="3" t="inlineStr">
        <is>
          <t>Endulini (Pty) Ltd</t>
        </is>
      </c>
      <c r="B8966" s="4" t="n">
        <v>44681</v>
      </c>
      <c r="C8966" s="3" t="inlineStr">
        <is>
          <t>Assets</t>
        </is>
      </c>
      <c r="D8966" s="3" t="inlineStr">
        <is>
          <t>7610/400</t>
        </is>
      </c>
      <c r="E8966" s="3" t="inlineStr">
        <is>
          <t>Endulini CIP Quantity Surveyor</t>
        </is>
      </c>
      <c r="F8966" s="3" t="n">
        <v>0</v>
      </c>
      <c r="G8966" s="3" t="n">
        <v>82136.36</v>
      </c>
    </row>
    <row r="8967">
      <c r="A8967" s="3" t="inlineStr">
        <is>
          <t>Endulini (Pty) Ltd</t>
        </is>
      </c>
      <c r="B8967" s="4" t="n">
        <v>44681</v>
      </c>
      <c r="C8967" s="3" t="inlineStr">
        <is>
          <t>Assets</t>
        </is>
      </c>
      <c r="D8967" s="3" t="inlineStr">
        <is>
          <t>7610/600</t>
        </is>
      </c>
      <c r="E8967" s="3" t="inlineStr">
        <is>
          <t>Endulini CIP Town Planning</t>
        </is>
      </c>
      <c r="F8967" s="3" t="n">
        <v>0</v>
      </c>
      <c r="G8967" s="3" t="n">
        <v>21105</v>
      </c>
    </row>
    <row r="8968">
      <c r="A8968" s="3" t="inlineStr">
        <is>
          <t>Endulini (Pty) Ltd</t>
        </is>
      </c>
      <c r="B8968" s="4" t="n">
        <v>44681</v>
      </c>
      <c r="C8968" s="3" t="inlineStr">
        <is>
          <t>Assets</t>
        </is>
      </c>
      <c r="D8968" s="3" t="inlineStr">
        <is>
          <t>7610/620</t>
        </is>
      </c>
      <c r="E8968" s="3" t="inlineStr">
        <is>
          <t>Endulini CIP Traffic Impact</t>
        </is>
      </c>
      <c r="F8968" s="3" t="n">
        <v>0</v>
      </c>
      <c r="G8968" s="3" t="n">
        <v>24915</v>
      </c>
    </row>
    <row r="8969">
      <c r="A8969" s="3" t="inlineStr">
        <is>
          <t>Endulini (Pty) Ltd</t>
        </is>
      </c>
      <c r="B8969" s="4" t="n">
        <v>44681</v>
      </c>
      <c r="C8969" s="3" t="inlineStr">
        <is>
          <t>Assets</t>
        </is>
      </c>
      <c r="D8969" s="3" t="inlineStr">
        <is>
          <t>7610/630</t>
        </is>
      </c>
      <c r="E8969" s="3" t="inlineStr">
        <is>
          <t>Endulini CIP CoCT Development Contributi</t>
        </is>
      </c>
      <c r="F8969" s="3" t="n">
        <v>0</v>
      </c>
      <c r="G8969" s="3" t="n">
        <v>661860.3100000001</v>
      </c>
    </row>
    <row r="8970">
      <c r="A8970" s="3" t="inlineStr">
        <is>
          <t>Endulini (Pty) Ltd</t>
        </is>
      </c>
      <c r="B8970" s="4" t="n">
        <v>44681</v>
      </c>
      <c r="C8970" s="3" t="inlineStr">
        <is>
          <t>Assets</t>
        </is>
      </c>
      <c r="D8970" s="3" t="inlineStr">
        <is>
          <t>7610/640</t>
        </is>
      </c>
      <c r="E8970" s="3" t="inlineStr">
        <is>
          <t>Endulini CIP CoCT Building plan application</t>
        </is>
      </c>
      <c r="F8970" s="3" t="n">
        <v>0</v>
      </c>
      <c r="G8970" s="3" t="n">
        <v>111203.22</v>
      </c>
    </row>
    <row r="8971">
      <c r="A8971" s="3" t="inlineStr">
        <is>
          <t>Quinate Consulting (Pty) Ltd</t>
        </is>
      </c>
      <c r="B8971" s="4" t="n">
        <v>44681</v>
      </c>
      <c r="C8971" s="3" t="inlineStr">
        <is>
          <t>Assets</t>
        </is>
      </c>
      <c r="D8971" s="3" t="inlineStr">
        <is>
          <t>7800/104</t>
        </is>
      </c>
      <c r="E8971" s="3" t="inlineStr">
        <is>
          <t>Stock - Closing Stock SW - 28 Feb 21</t>
        </is>
      </c>
      <c r="F8971" s="3" t="n">
        <v>0</v>
      </c>
      <c r="G8971" s="3" t="n">
        <v>2874478.88</v>
      </c>
    </row>
    <row r="8972">
      <c r="A8972" s="3" t="inlineStr">
        <is>
          <t>Quinate Consulting (Pty) Ltd</t>
        </is>
      </c>
      <c r="B8972" s="4" t="n">
        <v>44681</v>
      </c>
      <c r="C8972" s="3" t="inlineStr">
        <is>
          <t>Assets</t>
        </is>
      </c>
      <c r="D8972" s="3" t="inlineStr">
        <is>
          <t>7800/105</t>
        </is>
      </c>
      <c r="E8972" s="3" t="inlineStr">
        <is>
          <t>Stock - Closing Stock SH - 28 Feb 21</t>
        </is>
      </c>
      <c r="F8972" s="3" t="n">
        <v>0</v>
      </c>
      <c r="G8972" s="3" t="n">
        <v>2843477.6</v>
      </c>
    </row>
    <row r="8973">
      <c r="A8973" s="3" t="inlineStr">
        <is>
          <t>Noble Shield (Pty) Ltd ta Go Letting</t>
        </is>
      </c>
      <c r="B8973" s="4" t="n">
        <v>44681</v>
      </c>
      <c r="C8973" s="3" t="inlineStr">
        <is>
          <t>Assets</t>
        </is>
      </c>
      <c r="D8973" s="3" t="inlineStr">
        <is>
          <t>8000/000</t>
        </is>
      </c>
      <c r="E8973" s="3" t="inlineStr">
        <is>
          <t>Customer Control Account</t>
        </is>
      </c>
      <c r="F8973" s="3" t="n">
        <v>0</v>
      </c>
      <c r="G8973" s="3" t="n">
        <v>60289.32</v>
      </c>
    </row>
    <row r="8974">
      <c r="A8974" s="3" t="inlineStr">
        <is>
          <t>Opportunity Global Sales (PTY) LTD</t>
        </is>
      </c>
      <c r="B8974" s="4" t="n">
        <v>44681</v>
      </c>
      <c r="C8974" s="3" t="inlineStr">
        <is>
          <t>Assets</t>
        </is>
      </c>
      <c r="D8974" s="3" t="inlineStr">
        <is>
          <t>8000/000</t>
        </is>
      </c>
      <c r="E8974" s="3" t="inlineStr">
        <is>
          <t>Customer Control Account</t>
        </is>
      </c>
      <c r="F8974" s="3" t="n">
        <v>-90122.53999999999</v>
      </c>
      <c r="G8974" s="3" t="n">
        <v>39056.86</v>
      </c>
    </row>
    <row r="8975">
      <c r="A8975" s="3" t="inlineStr">
        <is>
          <t>Opportunity Management Holdings (PTY) LTD</t>
        </is>
      </c>
      <c r="B8975" s="4" t="n">
        <v>44681</v>
      </c>
      <c r="C8975" s="3" t="inlineStr">
        <is>
          <t>Assets</t>
        </is>
      </c>
      <c r="D8975" s="3" t="inlineStr">
        <is>
          <t>8000/000</t>
        </is>
      </c>
      <c r="E8975" s="3" t="inlineStr">
        <is>
          <t>Customer Control Account</t>
        </is>
      </c>
      <c r="F8975" s="3" t="n">
        <v>5950.34</v>
      </c>
      <c r="G8975" s="3" t="n">
        <v>1992.27</v>
      </c>
    </row>
    <row r="8976">
      <c r="A8976" s="3" t="inlineStr">
        <is>
          <t>Quinate Consulting (Pty) Ltd</t>
        </is>
      </c>
      <c r="B8976" s="4" t="n">
        <v>44681</v>
      </c>
      <c r="C8976" s="3" t="inlineStr">
        <is>
          <t>Assets</t>
        </is>
      </c>
      <c r="D8976" s="3" t="inlineStr">
        <is>
          <t>8000/000</t>
        </is>
      </c>
      <c r="E8976" s="3" t="inlineStr">
        <is>
          <t>Customer Control Account</t>
        </is>
      </c>
      <c r="F8976" s="3" t="n">
        <v>4600</v>
      </c>
      <c r="G8976" s="3" t="n">
        <v>2162.16</v>
      </c>
    </row>
    <row r="8977">
      <c r="A8977" s="3" t="inlineStr">
        <is>
          <t>Quinate Consulting (Pty) Ltd</t>
        </is>
      </c>
      <c r="B8977" s="4" t="n">
        <v>44681</v>
      </c>
      <c r="C8977" s="3" t="inlineStr">
        <is>
          <t>Assets</t>
        </is>
      </c>
      <c r="D8977" s="3" t="inlineStr">
        <is>
          <t>8001</t>
        </is>
      </c>
      <c r="E8977" s="3" t="inlineStr">
        <is>
          <t>Customer Control</t>
        </is>
      </c>
      <c r="F8977" s="3" t="n">
        <v>0</v>
      </c>
      <c r="G8977" s="3" t="n">
        <v>29487.49</v>
      </c>
    </row>
    <row r="8978">
      <c r="A8978" s="3" t="inlineStr">
        <is>
          <t>Opportunity Global Investment (PTY) LTD</t>
        </is>
      </c>
      <c r="B8978" s="4" t="n">
        <v>44681</v>
      </c>
      <c r="C8978" s="3" t="inlineStr">
        <is>
          <t>Assets</t>
        </is>
      </c>
      <c r="D8978" s="3" t="inlineStr">
        <is>
          <t>8200/010</t>
        </is>
      </c>
      <c r="E8978" s="3" t="inlineStr">
        <is>
          <t>Prepayments / Prepaid Expenses</t>
        </is>
      </c>
      <c r="F8978" s="3" t="n">
        <v>0</v>
      </c>
      <c r="G8978" s="3" t="n">
        <v>163867.93</v>
      </c>
    </row>
    <row r="8979">
      <c r="A8979" s="3" t="inlineStr">
        <is>
          <t>Quinate Consulting (Pty) Ltd</t>
        </is>
      </c>
      <c r="B8979" s="4" t="n">
        <v>44681</v>
      </c>
      <c r="C8979" s="3" t="inlineStr">
        <is>
          <t>Assets</t>
        </is>
      </c>
      <c r="D8979" s="3" t="inlineStr">
        <is>
          <t>8200/010</t>
        </is>
      </c>
      <c r="E8979" s="3" t="inlineStr">
        <is>
          <t>Prepayments / Prepaid Expenses</t>
        </is>
      </c>
      <c r="F8979" s="3" t="n">
        <v>0</v>
      </c>
      <c r="G8979" s="3" t="n">
        <v>109675</v>
      </c>
    </row>
    <row r="8980">
      <c r="A8980" s="3" t="inlineStr">
        <is>
          <t>Opportunity Global Investment (PTY) LTD</t>
        </is>
      </c>
      <c r="B8980" s="4" t="n">
        <v>44681</v>
      </c>
      <c r="C8980" s="3" t="inlineStr">
        <is>
          <t>Assets</t>
        </is>
      </c>
      <c r="D8980" s="3" t="inlineStr">
        <is>
          <t>8400/000</t>
        </is>
      </c>
      <c r="E8980" s="3" t="inlineStr">
        <is>
          <t>FNB 62093491696</t>
        </is>
      </c>
      <c r="F8980" s="3" t="n">
        <v>-107722.98</v>
      </c>
      <c r="G8980" s="3" t="n">
        <v>32724.92</v>
      </c>
    </row>
    <row r="8981">
      <c r="A8981" s="3" t="inlineStr">
        <is>
          <t>Opportunity Global Sales (PTY) LTD</t>
        </is>
      </c>
      <c r="B8981" s="4" t="n">
        <v>44681</v>
      </c>
      <c r="C8981" s="3" t="inlineStr">
        <is>
          <t>Assets</t>
        </is>
      </c>
      <c r="D8981" s="3" t="inlineStr">
        <is>
          <t>8400/000</t>
        </is>
      </c>
      <c r="E8981" s="3" t="inlineStr">
        <is>
          <t>FNB 62835620875</t>
        </is>
      </c>
      <c r="F8981" s="3" t="n">
        <v>18420.47</v>
      </c>
      <c r="G8981" s="3" t="n">
        <v>46947.25</v>
      </c>
    </row>
    <row r="8982">
      <c r="A8982" s="3" t="inlineStr">
        <is>
          <t>Quinate Consulting (Pty) Ltd</t>
        </is>
      </c>
      <c r="B8982" s="4" t="n">
        <v>44681</v>
      </c>
      <c r="C8982" s="3" t="inlineStr">
        <is>
          <t>Assets</t>
        </is>
      </c>
      <c r="D8982" s="3" t="inlineStr">
        <is>
          <t>8400/000</t>
        </is>
      </c>
      <c r="E8982" s="3" t="inlineStr">
        <is>
          <t>RMB - 62736659189 - Call Acc</t>
        </is>
      </c>
      <c r="F8982" s="3" t="n">
        <v>-162.93</v>
      </c>
      <c r="G8982" s="3" t="n">
        <v>152526.72</v>
      </c>
    </row>
    <row r="8983">
      <c r="A8983" s="3" t="inlineStr">
        <is>
          <t>Trademark Holdings (Pty) Ltd</t>
        </is>
      </c>
      <c r="B8983" s="4" t="n">
        <v>44681</v>
      </c>
      <c r="C8983" s="3" t="inlineStr">
        <is>
          <t>Assets</t>
        </is>
      </c>
      <c r="D8983" s="3" t="inlineStr">
        <is>
          <t>8400/000</t>
        </is>
      </c>
      <c r="E8983" s="3" t="inlineStr">
        <is>
          <t>RMB 623 693 03640</t>
        </is>
      </c>
      <c r="F8983" s="3" t="n">
        <v>-10015.4</v>
      </c>
      <c r="G8983" s="3" t="n">
        <v>30454.34</v>
      </c>
    </row>
    <row r="8984">
      <c r="A8984" s="3" t="inlineStr">
        <is>
          <t>Noble Shield (Pty) Ltd ta Go Letting</t>
        </is>
      </c>
      <c r="B8984" s="4" t="n">
        <v>44681</v>
      </c>
      <c r="C8984" s="3" t="inlineStr">
        <is>
          <t>Assets</t>
        </is>
      </c>
      <c r="D8984" s="3" t="inlineStr">
        <is>
          <t>8400/000</t>
        </is>
      </c>
      <c r="E8984" s="3" t="inlineStr">
        <is>
          <t>RMB 6250 573 3833</t>
        </is>
      </c>
      <c r="F8984" s="3" t="n">
        <v>-10713.48</v>
      </c>
      <c r="G8984" s="3" t="n">
        <v>33610.51</v>
      </c>
    </row>
    <row r="8985">
      <c r="A8985" s="3" t="inlineStr">
        <is>
          <t>Endulini (Pty) Ltd</t>
        </is>
      </c>
      <c r="B8985" s="4" t="n">
        <v>44681</v>
      </c>
      <c r="C8985" s="3" t="inlineStr">
        <is>
          <t>Assets</t>
        </is>
      </c>
      <c r="D8985" s="3" t="inlineStr">
        <is>
          <t>8400/000</t>
        </is>
      </c>
      <c r="E8985" s="3" t="inlineStr">
        <is>
          <t>RMB 62906944576</t>
        </is>
      </c>
      <c r="F8985" s="3" t="n">
        <v>-130433.1</v>
      </c>
      <c r="G8985" s="3" t="n">
        <v>53168.31</v>
      </c>
    </row>
    <row r="8986">
      <c r="A8986" s="3" t="inlineStr">
        <is>
          <t>Opportunity Management Holdings (PTY) LTD</t>
        </is>
      </c>
      <c r="B8986" s="4" t="n">
        <v>44681</v>
      </c>
      <c r="C8986" s="3" t="inlineStr">
        <is>
          <t>Assets</t>
        </is>
      </c>
      <c r="D8986" s="3" t="inlineStr">
        <is>
          <t>8400/000</t>
        </is>
      </c>
      <c r="E8986" s="3" t="inlineStr">
        <is>
          <t>RMB Cheq - 62312246920</t>
        </is>
      </c>
      <c r="F8986" s="3" t="n">
        <v>-64690.98</v>
      </c>
      <c r="G8986" s="3" t="n">
        <v>29646.09</v>
      </c>
    </row>
    <row r="8987">
      <c r="A8987" s="3" t="inlineStr">
        <is>
          <t>Opportunity Global Investment (PTY) LTD</t>
        </is>
      </c>
      <c r="B8987" s="4" t="n">
        <v>44681</v>
      </c>
      <c r="C8987" s="3" t="inlineStr">
        <is>
          <t>Assets</t>
        </is>
      </c>
      <c r="D8987" s="3" t="inlineStr">
        <is>
          <t>8405/000</t>
        </is>
      </c>
      <c r="E8987" s="3" t="inlineStr">
        <is>
          <t>FNB Trust 62762449265</t>
        </is>
      </c>
      <c r="F8987" s="3" t="n">
        <v>387</v>
      </c>
      <c r="G8987" s="3" t="n">
        <v>844.26</v>
      </c>
    </row>
    <row r="8988">
      <c r="A8988" s="3" t="inlineStr">
        <is>
          <t>Endulini (Pty) Ltd</t>
        </is>
      </c>
      <c r="B8988" s="4" t="n">
        <v>44681</v>
      </c>
      <c r="C8988" s="3" t="inlineStr">
        <is>
          <t>Assets</t>
        </is>
      </c>
      <c r="D8988" s="3" t="inlineStr">
        <is>
          <t>8410/000</t>
        </is>
      </c>
      <c r="E8988" s="3" t="inlineStr">
        <is>
          <t>Momentum Investor Account : RU 502229883</t>
        </is>
      </c>
      <c r="F8988" s="3" t="n">
        <v>1412197.77</v>
      </c>
      <c r="G8988" s="3" t="n">
        <v>2310262.13</v>
      </c>
    </row>
    <row r="8989">
      <c r="A8989" s="3" t="inlineStr">
        <is>
          <t>Opportunity Management Holdings (PTY) LTD</t>
        </is>
      </c>
      <c r="B8989" s="4" t="n">
        <v>44681</v>
      </c>
      <c r="C8989" s="3" t="inlineStr">
        <is>
          <t>Assets</t>
        </is>
      </c>
      <c r="D8989" s="3" t="inlineStr">
        <is>
          <t>8410/000</t>
        </is>
      </c>
      <c r="E8989" s="3" t="inlineStr">
        <is>
          <t>RMB Call Acc - 62312248851</t>
        </is>
      </c>
      <c r="F8989" s="3" t="n">
        <v>508.62</v>
      </c>
      <c r="G8989" s="3" t="n">
        <v>734.83</v>
      </c>
    </row>
    <row r="8990">
      <c r="A8990" s="3" t="inlineStr">
        <is>
          <t>Noble Shield (Pty) Ltd ta Go Letting</t>
        </is>
      </c>
      <c r="B8990" s="4" t="n">
        <v>44681</v>
      </c>
      <c r="C8990" s="3" t="inlineStr">
        <is>
          <t>Assets</t>
        </is>
      </c>
      <c r="D8990" s="3" t="inlineStr">
        <is>
          <t>8410/000</t>
        </is>
      </c>
      <c r="E8990" s="3" t="inlineStr">
        <is>
          <t>RMB Trust Acc - 6250 615 1365</t>
        </is>
      </c>
      <c r="F8990" s="3" t="n">
        <v>368.02</v>
      </c>
      <c r="G8990" s="3" t="n">
        <v>738.3</v>
      </c>
    </row>
    <row r="8991">
      <c r="A8991" s="3" t="inlineStr">
        <is>
          <t>Quinate Consulting (Pty) Ltd</t>
        </is>
      </c>
      <c r="B8991" s="4" t="n">
        <v>44681</v>
      </c>
      <c r="C8991" s="3" t="inlineStr">
        <is>
          <t>Assets</t>
        </is>
      </c>
      <c r="D8991" s="3" t="inlineStr">
        <is>
          <t>8415/000</t>
        </is>
      </c>
      <c r="E8991" s="3" t="inlineStr">
        <is>
          <t>STD Acc 071 958 959 - Facility Acc</t>
        </is>
      </c>
      <c r="F8991" s="3" t="n">
        <v>-85</v>
      </c>
      <c r="G8991" s="3" t="n">
        <v>4146.21</v>
      </c>
    </row>
    <row r="8992">
      <c r="A8992" s="3" t="inlineStr">
        <is>
          <t>Quinate Consulting (Pty) Ltd</t>
        </is>
      </c>
      <c r="B8992" s="4" t="n">
        <v>44681</v>
      </c>
      <c r="C8992" s="3" t="inlineStr">
        <is>
          <t>Assets</t>
        </is>
      </c>
      <c r="D8992" s="3" t="inlineStr">
        <is>
          <t>8430/000</t>
        </is>
      </c>
      <c r="E8992" s="3" t="inlineStr">
        <is>
          <t>Momentum Investment Acc - RU502230185</t>
        </is>
      </c>
      <c r="F8992" s="3" t="n">
        <v>1.74</v>
      </c>
      <c r="G8992" s="3" t="n">
        <v>511.01</v>
      </c>
    </row>
    <row r="8993">
      <c r="A8993" s="3" t="inlineStr">
        <is>
          <t>Opportunity Global Investment (PTY) LTD</t>
        </is>
      </c>
      <c r="B8993" s="4" t="n">
        <v>44681</v>
      </c>
      <c r="C8993" s="3" t="inlineStr">
        <is>
          <t>Assets</t>
        </is>
      </c>
      <c r="D8993" s="3" t="inlineStr">
        <is>
          <t>8440/000</t>
        </is>
      </c>
      <c r="E8993" s="3" t="inlineStr">
        <is>
          <t>FNB - Call 627602764438</t>
        </is>
      </c>
      <c r="F8993" s="3" t="n">
        <v>-489.8</v>
      </c>
      <c r="G8993" s="3" t="n">
        <v>386.59</v>
      </c>
    </row>
    <row r="8994">
      <c r="A8994" s="3" t="inlineStr">
        <is>
          <t>Opportunity Global Investment (PTY) LTD</t>
        </is>
      </c>
      <c r="B8994" s="4" t="n">
        <v>44681</v>
      </c>
      <c r="C8994" s="3" t="inlineStr">
        <is>
          <t>Assets</t>
        </is>
      </c>
      <c r="D8994" s="3" t="inlineStr">
        <is>
          <t>8445/000</t>
        </is>
      </c>
      <c r="E8994" s="3" t="inlineStr">
        <is>
          <t>Momentum RU502230096</t>
        </is>
      </c>
      <c r="F8994" s="3" t="n">
        <v>0</v>
      </c>
      <c r="G8994" s="3" t="n">
        <v>4452.74</v>
      </c>
    </row>
    <row r="8995">
      <c r="A8995" s="3" t="inlineStr">
        <is>
          <t>Quinate Consulting (Pty) Ltd</t>
        </is>
      </c>
      <c r="B8995" s="4" t="n">
        <v>44681</v>
      </c>
      <c r="C8995" s="3" t="inlineStr">
        <is>
          <t>Assets</t>
        </is>
      </c>
      <c r="D8995" s="3" t="inlineStr">
        <is>
          <t>8450/000</t>
        </is>
      </c>
      <c r="E8995" s="3" t="inlineStr">
        <is>
          <t>A RMB 62275810820</t>
        </is>
      </c>
      <c r="F8995" s="3" t="n">
        <v>50044.26</v>
      </c>
      <c r="G8995" s="3" t="n">
        <v>132264.39</v>
      </c>
    </row>
    <row r="8996">
      <c r="A8996" s="3" t="inlineStr">
        <is>
          <t>Opportunity Management Holdings (PTY) LTD</t>
        </is>
      </c>
      <c r="B8996" s="4" t="n">
        <v>44681</v>
      </c>
      <c r="C8996" s="3" t="inlineStr">
        <is>
          <t>Assets</t>
        </is>
      </c>
      <c r="D8996" s="3" t="inlineStr">
        <is>
          <t>8450/000</t>
        </is>
      </c>
      <c r="E8996" s="3" t="inlineStr">
        <is>
          <t>Petty Cash - CT Office</t>
        </is>
      </c>
      <c r="F8996" s="3" t="n">
        <v>-2054.9</v>
      </c>
      <c r="G8996" s="3" t="n">
        <v>723.1</v>
      </c>
    </row>
    <row r="8997">
      <c r="A8997" s="3" t="inlineStr">
        <is>
          <t>Quinate Consulting (Pty) Ltd</t>
        </is>
      </c>
      <c r="B8997" s="4" t="n">
        <v>44681</v>
      </c>
      <c r="C8997" s="3" t="inlineStr">
        <is>
          <t>Liabilities</t>
        </is>
      </c>
      <c r="D8997" s="3" t="inlineStr">
        <is>
          <t>8480/100</t>
        </is>
      </c>
      <c r="E8997" s="3" t="inlineStr">
        <is>
          <t>Bond - SH20 - STD Bank 532010558</t>
        </is>
      </c>
      <c r="F8997" s="3" t="n">
        <v>3393.78</v>
      </c>
      <c r="G8997" s="3" t="n">
        <v>-1382447.54</v>
      </c>
    </row>
    <row r="8998">
      <c r="A8998" s="3" t="inlineStr">
        <is>
          <t>Quinate Consulting (Pty) Ltd</t>
        </is>
      </c>
      <c r="B8998" s="4" t="n">
        <v>44681</v>
      </c>
      <c r="C8998" s="3" t="inlineStr">
        <is>
          <t>Liabilities</t>
        </is>
      </c>
      <c r="D8998" s="3" t="inlineStr">
        <is>
          <t>8480/200</t>
        </is>
      </c>
      <c r="E8998" s="3" t="inlineStr">
        <is>
          <t>Bond - SH23 - STD Bank 532010035</t>
        </is>
      </c>
      <c r="F8998" s="3" t="n">
        <v>3391.12</v>
      </c>
      <c r="G8998" s="3" t="n">
        <v>-1382264.31</v>
      </c>
    </row>
    <row r="8999">
      <c r="A8999" s="3" t="inlineStr">
        <is>
          <t>Quinate Consulting (Pty) Ltd</t>
        </is>
      </c>
      <c r="B8999" s="4" t="n">
        <v>44681</v>
      </c>
      <c r="C8999" s="3" t="inlineStr">
        <is>
          <t>Liabilities</t>
        </is>
      </c>
      <c r="D8999" s="3" t="inlineStr">
        <is>
          <t>8480/300</t>
        </is>
      </c>
      <c r="E8999" s="3" t="inlineStr">
        <is>
          <t>Bond - SH24 - STD Bank 532372662</t>
        </is>
      </c>
      <c r="F8999" s="3" t="n">
        <v>1516.85</v>
      </c>
      <c r="G8999" s="3" t="n">
        <v>-1462798.43</v>
      </c>
    </row>
    <row r="9000">
      <c r="A9000" s="3" t="inlineStr">
        <is>
          <t>Quinate Consulting (Pty) Ltd</t>
        </is>
      </c>
      <c r="B9000" s="4" t="n">
        <v>44681</v>
      </c>
      <c r="C9000" s="3" t="inlineStr">
        <is>
          <t>Liabilities</t>
        </is>
      </c>
      <c r="D9000" s="3" t="inlineStr">
        <is>
          <t>8480/400</t>
        </is>
      </c>
      <c r="E9000" s="3" t="inlineStr">
        <is>
          <t>Bond - SW01 - STD Bank 532920627</t>
        </is>
      </c>
      <c r="F9000" s="3" t="n">
        <v>1007.13</v>
      </c>
      <c r="G9000" s="3" t="n">
        <v>-1298392.53</v>
      </c>
    </row>
    <row r="9001">
      <c r="A9001" s="3" t="inlineStr">
        <is>
          <t>Quinate Consulting (Pty) Ltd</t>
        </is>
      </c>
      <c r="B9001" s="4" t="n">
        <v>44681</v>
      </c>
      <c r="C9001" s="3" t="inlineStr">
        <is>
          <t>Liabilities</t>
        </is>
      </c>
      <c r="D9001" s="3" t="inlineStr">
        <is>
          <t>8480/401</t>
        </is>
      </c>
      <c r="E9001" s="3" t="inlineStr">
        <is>
          <t>Bond - SW21 - STD Bank 532920597</t>
        </is>
      </c>
      <c r="F9001" s="3" t="n">
        <v>1007.53</v>
      </c>
      <c r="G9001" s="3" t="n">
        <v>-1298907.68</v>
      </c>
    </row>
    <row r="9002">
      <c r="A9002" s="3" t="inlineStr">
        <is>
          <t>Opportunity Global Investment (PTY) LTD</t>
        </is>
      </c>
      <c r="B9002" s="4" t="n">
        <v>44681</v>
      </c>
      <c r="C9002" s="3" t="inlineStr">
        <is>
          <t>Liabilities</t>
        </is>
      </c>
      <c r="D9002" s="3" t="inlineStr">
        <is>
          <t>860</t>
        </is>
      </c>
      <c r="E9002" s="3" t="inlineStr">
        <is>
          <t>Rounding</t>
        </is>
      </c>
      <c r="F9002" s="3" t="n">
        <v>0</v>
      </c>
      <c r="G9002" s="3" t="n">
        <v>-0.03</v>
      </c>
    </row>
    <row r="9003">
      <c r="A9003" s="3" t="inlineStr">
        <is>
          <t>Opportunity Global Sales (PTY) LTD</t>
        </is>
      </c>
      <c r="B9003" s="4" t="n">
        <v>44681</v>
      </c>
      <c r="C9003" s="3" t="inlineStr">
        <is>
          <t>Liabilities</t>
        </is>
      </c>
      <c r="D9003" s="3" t="inlineStr">
        <is>
          <t>860</t>
        </is>
      </c>
      <c r="E9003" s="3" t="inlineStr">
        <is>
          <t>Rounding</t>
        </is>
      </c>
      <c r="F9003" s="3" t="n">
        <v>0</v>
      </c>
      <c r="G9003" s="3" t="n">
        <v>-1</v>
      </c>
    </row>
    <row r="9004">
      <c r="A9004" s="3" t="inlineStr">
        <is>
          <t>Quinate Consulting (Pty) Ltd</t>
        </is>
      </c>
      <c r="B9004" s="4" t="n">
        <v>44681</v>
      </c>
      <c r="C9004" s="3" t="inlineStr">
        <is>
          <t>Liabilities</t>
        </is>
      </c>
      <c r="D9004" s="3" t="inlineStr">
        <is>
          <t>860</t>
        </is>
      </c>
      <c r="E9004" s="3" t="inlineStr">
        <is>
          <t>Rounding</t>
        </is>
      </c>
      <c r="F9004" s="3" t="n">
        <v>0</v>
      </c>
      <c r="G9004" s="3" t="n">
        <v>0.03</v>
      </c>
    </row>
    <row r="9005">
      <c r="A9005" s="3" t="inlineStr">
        <is>
          <t>Endulini (Pty) Ltd</t>
        </is>
      </c>
      <c r="B9005" s="4" t="n">
        <v>44681</v>
      </c>
      <c r="C9005" s="3" t="inlineStr">
        <is>
          <t>Liabilities</t>
        </is>
      </c>
      <c r="D9005" s="3" t="inlineStr">
        <is>
          <t>9000/000</t>
        </is>
      </c>
      <c r="E9005" s="3" t="inlineStr">
        <is>
          <t>Supplier Control Account</t>
        </is>
      </c>
      <c r="F9005" s="3" t="n">
        <v>1351171.95</v>
      </c>
      <c r="G9005" s="3" t="n">
        <v>-54773671.56</v>
      </c>
    </row>
    <row r="9006">
      <c r="A9006" s="3" t="inlineStr">
        <is>
          <t>Noble Shield (Pty) Ltd ta Go Letting</t>
        </is>
      </c>
      <c r="B9006" s="4" t="n">
        <v>44681</v>
      </c>
      <c r="C9006" s="3" t="inlineStr">
        <is>
          <t>Liabilities</t>
        </is>
      </c>
      <c r="D9006" s="3" t="inlineStr">
        <is>
          <t>9000/000</t>
        </is>
      </c>
      <c r="E9006" s="3" t="inlineStr">
        <is>
          <t>Supplier Control Account</t>
        </is>
      </c>
      <c r="F9006" s="3" t="n">
        <v>11066.04</v>
      </c>
      <c r="G9006" s="3" t="n">
        <v>-25043.75</v>
      </c>
    </row>
    <row r="9007">
      <c r="A9007" s="3" t="inlineStr">
        <is>
          <t>Opportunity Global Investment (PTY) LTD</t>
        </is>
      </c>
      <c r="B9007" s="4" t="n">
        <v>44681</v>
      </c>
      <c r="C9007" s="3" t="inlineStr">
        <is>
          <t>Liabilities</t>
        </is>
      </c>
      <c r="D9007" s="3" t="inlineStr">
        <is>
          <t>9000/000</t>
        </is>
      </c>
      <c r="E9007" s="3" t="inlineStr">
        <is>
          <t>Supplier Control Account</t>
        </is>
      </c>
      <c r="F9007" s="3" t="n">
        <v>51472.97</v>
      </c>
      <c r="G9007" s="3" t="n">
        <v>-117926.31</v>
      </c>
    </row>
    <row r="9008">
      <c r="A9008" s="3" t="inlineStr">
        <is>
          <t>Opportunity Global Sales (PTY) LTD</t>
        </is>
      </c>
      <c r="B9008" s="4" t="n">
        <v>44681</v>
      </c>
      <c r="C9008" s="3" t="inlineStr">
        <is>
          <t>Liabilities</t>
        </is>
      </c>
      <c r="D9008" s="3" t="inlineStr">
        <is>
          <t>9000/000</t>
        </is>
      </c>
      <c r="E9008" s="3" t="inlineStr">
        <is>
          <t>Supplier Control Account</t>
        </is>
      </c>
      <c r="F9008" s="3" t="n">
        <v>-766.5</v>
      </c>
      <c r="G9008" s="3" t="n">
        <v>-2513.5</v>
      </c>
    </row>
    <row r="9009">
      <c r="A9009" s="3" t="inlineStr">
        <is>
          <t>Opportunity Management Holdings (PTY) LTD</t>
        </is>
      </c>
      <c r="B9009" s="4" t="n">
        <v>44681</v>
      </c>
      <c r="C9009" s="3" t="inlineStr">
        <is>
          <t>Liabilities</t>
        </is>
      </c>
      <c r="D9009" s="3" t="inlineStr">
        <is>
          <t>9000/000</t>
        </is>
      </c>
      <c r="E9009" s="3" t="inlineStr">
        <is>
          <t>Supplier Control Account</t>
        </is>
      </c>
      <c r="F9009" s="3" t="n">
        <v>-15062.5</v>
      </c>
      <c r="G9009" s="3" t="n">
        <v>-278741.78</v>
      </c>
    </row>
    <row r="9010">
      <c r="A9010" s="3" t="inlineStr">
        <is>
          <t>Quinate Consulting (Pty) Ltd</t>
        </is>
      </c>
      <c r="B9010" s="4" t="n">
        <v>44681</v>
      </c>
      <c r="C9010" s="3" t="inlineStr">
        <is>
          <t>Liabilities</t>
        </is>
      </c>
      <c r="D9010" s="3" t="inlineStr">
        <is>
          <t>9000/000</t>
        </is>
      </c>
      <c r="E9010" s="3" t="inlineStr">
        <is>
          <t>Supplier Control Account</t>
        </is>
      </c>
      <c r="F9010" s="3" t="n">
        <v>239345.72</v>
      </c>
      <c r="G9010" s="3" t="n">
        <v>307150.03</v>
      </c>
    </row>
    <row r="9011">
      <c r="A9011" s="3" t="inlineStr">
        <is>
          <t>Trademark Holdings (Pty) Ltd</t>
        </is>
      </c>
      <c r="B9011" s="4" t="n">
        <v>44681</v>
      </c>
      <c r="C9011" s="3" t="inlineStr">
        <is>
          <t>Liabilities</t>
        </is>
      </c>
      <c r="D9011" s="3" t="inlineStr">
        <is>
          <t>9000/000</t>
        </is>
      </c>
      <c r="E9011" s="3" t="inlineStr">
        <is>
          <t>Supplier Control Account</t>
        </is>
      </c>
      <c r="F9011" s="3" t="n">
        <v>8655.18</v>
      </c>
      <c r="G9011" s="3" t="n">
        <v>-23221.75</v>
      </c>
    </row>
    <row r="9012">
      <c r="A9012" s="3" t="inlineStr">
        <is>
          <t>Quinate Consulting (Pty) Ltd</t>
        </is>
      </c>
      <c r="B9012" s="4" t="n">
        <v>44681</v>
      </c>
      <c r="C9012" s="3" t="inlineStr">
        <is>
          <t>Liabilities</t>
        </is>
      </c>
      <c r="D9012" s="3" t="inlineStr">
        <is>
          <t>9001</t>
        </is>
      </c>
      <c r="E9012" s="3" t="inlineStr">
        <is>
          <t>Supplier Control</t>
        </is>
      </c>
      <c r="F9012" s="3" t="n">
        <v>0</v>
      </c>
      <c r="G9012" s="3" t="n">
        <v>-347315.41</v>
      </c>
    </row>
    <row r="9013">
      <c r="A9013" s="3" t="inlineStr">
        <is>
          <t>Opportunity Management Holdings (PTY) LTD</t>
        </is>
      </c>
      <c r="B9013" s="4" t="n">
        <v>44681</v>
      </c>
      <c r="C9013" s="3" t="inlineStr">
        <is>
          <t>Liabilities</t>
        </is>
      </c>
      <c r="D9013" s="3" t="inlineStr">
        <is>
          <t>9100/000</t>
        </is>
      </c>
      <c r="E9013" s="3" t="inlineStr">
        <is>
          <t>PAYE/UIF/SDL Accrual - Prior Years ADJ</t>
        </is>
      </c>
      <c r="F9013" s="3" t="n">
        <v>4226.26</v>
      </c>
      <c r="G9013" s="3" t="n">
        <v>4226.26</v>
      </c>
    </row>
    <row r="9014">
      <c r="A9014" s="3" t="inlineStr">
        <is>
          <t>Opportunity Management Holdings (PTY) LTD</t>
        </is>
      </c>
      <c r="B9014" s="4" t="n">
        <v>44681</v>
      </c>
      <c r="C9014" s="3" t="inlineStr">
        <is>
          <t>Assets</t>
        </is>
      </c>
      <c r="D9014" s="3" t="inlineStr">
        <is>
          <t>9110/000</t>
        </is>
      </c>
      <c r="E9014" s="3" t="inlineStr">
        <is>
          <t>Deposit Received</t>
        </is>
      </c>
      <c r="F9014" s="3" t="n">
        <v>0</v>
      </c>
      <c r="G9014" s="3" t="n">
        <v>-3852.5</v>
      </c>
    </row>
    <row r="9015">
      <c r="A9015" s="3" t="inlineStr">
        <is>
          <t>Opportunity Global Investment (PTY) LTD</t>
        </is>
      </c>
      <c r="B9015" s="4" t="n">
        <v>44681</v>
      </c>
      <c r="C9015" s="3" t="inlineStr">
        <is>
          <t>Liabilities</t>
        </is>
      </c>
      <c r="D9015" s="3" t="inlineStr">
        <is>
          <t>9110/000</t>
        </is>
      </c>
      <c r="E9015" s="3" t="inlineStr">
        <is>
          <t>Taxation B/S</t>
        </is>
      </c>
      <c r="F9015" s="3" t="n">
        <v>0</v>
      </c>
      <c r="G9015" s="3" t="n">
        <v>2150.09</v>
      </c>
    </row>
    <row r="9016">
      <c r="A9016" s="3" t="inlineStr">
        <is>
          <t>Endulini (Pty) Ltd</t>
        </is>
      </c>
      <c r="B9016" s="4" t="n">
        <v>44681</v>
      </c>
      <c r="C9016" s="3" t="inlineStr">
        <is>
          <t>Liabilities</t>
        </is>
      </c>
      <c r="D9016" s="3" t="inlineStr">
        <is>
          <t>9200/100</t>
        </is>
      </c>
      <c r="E9016" s="3" t="inlineStr">
        <is>
          <t>Sundry Suppliers - Heron Fields</t>
        </is>
      </c>
      <c r="F9016" s="3" t="n">
        <v>0</v>
      </c>
      <c r="G9016" s="3" t="n">
        <v>-300000</v>
      </c>
    </row>
    <row r="9017">
      <c r="A9017" s="3" t="inlineStr">
        <is>
          <t>Noble Shield (Pty) Ltd ta Go Letting</t>
        </is>
      </c>
      <c r="B9017" s="4" t="n">
        <v>44681</v>
      </c>
      <c r="C9017" s="3" t="inlineStr">
        <is>
          <t>Liabilities</t>
        </is>
      </c>
      <c r="D9017" s="3" t="inlineStr">
        <is>
          <t>9250/010</t>
        </is>
      </c>
      <c r="E9017" s="3" t="inlineStr">
        <is>
          <t>SALARY CONTROL</t>
        </is>
      </c>
      <c r="F9017" s="3" t="n">
        <v>6241.15</v>
      </c>
      <c r="G9017" s="3" t="n">
        <v>-16297.33</v>
      </c>
    </row>
    <row r="9018">
      <c r="A9018" s="3" t="inlineStr">
        <is>
          <t>Opportunity Global Sales (PTY) LTD</t>
        </is>
      </c>
      <c r="B9018" s="4" t="n">
        <v>44681</v>
      </c>
      <c r="C9018" s="3" t="inlineStr">
        <is>
          <t>Liabilities</t>
        </is>
      </c>
      <c r="D9018" s="3" t="inlineStr">
        <is>
          <t>9250/010</t>
        </is>
      </c>
      <c r="E9018" s="3" t="inlineStr">
        <is>
          <t>SALARY CONTROL</t>
        </is>
      </c>
      <c r="F9018" s="3" t="n">
        <v>20459.5</v>
      </c>
      <c r="G9018" s="3" t="n">
        <v>1280.06</v>
      </c>
    </row>
    <row r="9019">
      <c r="A9019" s="3" t="inlineStr">
        <is>
          <t>Opportunity Management Holdings (PTY) LTD</t>
        </is>
      </c>
      <c r="B9019" s="4" t="n">
        <v>44681</v>
      </c>
      <c r="C9019" s="3" t="inlineStr">
        <is>
          <t>Liabilities</t>
        </is>
      </c>
      <c r="D9019" s="3" t="inlineStr">
        <is>
          <t>9250/010</t>
        </is>
      </c>
      <c r="E9019" s="3" t="inlineStr">
        <is>
          <t>SALARY CONTROL</t>
        </is>
      </c>
      <c r="F9019" s="3" t="n">
        <v>-6000</v>
      </c>
      <c r="G9019" s="3" t="n">
        <v>-6000</v>
      </c>
    </row>
    <row r="9020">
      <c r="A9020" s="3" t="inlineStr">
        <is>
          <t>Trademark Holdings (Pty) Ltd</t>
        </is>
      </c>
      <c r="B9020" s="4" t="n">
        <v>44681</v>
      </c>
      <c r="C9020" s="3" t="inlineStr">
        <is>
          <t>Liabilities</t>
        </is>
      </c>
      <c r="D9020" s="3" t="inlineStr">
        <is>
          <t>9250/010</t>
        </is>
      </c>
      <c r="E9020" s="3" t="inlineStr">
        <is>
          <t>SALARY CONTROL</t>
        </is>
      </c>
      <c r="F9020" s="3" t="n">
        <v>343.26</v>
      </c>
      <c r="G9020" s="3" t="n">
        <v>-14527.56</v>
      </c>
    </row>
    <row r="9021">
      <c r="A9021" s="3" t="inlineStr">
        <is>
          <t>Noble Shield (Pty) Ltd ta Go Letting</t>
        </is>
      </c>
      <c r="B9021" s="4" t="n">
        <v>44681</v>
      </c>
      <c r="C9021" s="3" t="inlineStr">
        <is>
          <t>Liabilities</t>
        </is>
      </c>
      <c r="D9021" s="3" t="inlineStr">
        <is>
          <t>9250/020</t>
        </is>
      </c>
      <c r="E9021" s="3" t="inlineStr">
        <is>
          <t>PAYE, UIF AND SDL CONTROL</t>
        </is>
      </c>
      <c r="F9021" s="3" t="n">
        <v>321.08</v>
      </c>
      <c r="G9021" s="3" t="n">
        <v>-6522.7</v>
      </c>
    </row>
    <row r="9022">
      <c r="A9022" s="3" t="inlineStr">
        <is>
          <t>Opportunity Global Investment (PTY) LTD</t>
        </is>
      </c>
      <c r="B9022" s="4" t="n">
        <v>44681</v>
      </c>
      <c r="C9022" s="3" t="inlineStr">
        <is>
          <t>Liabilities</t>
        </is>
      </c>
      <c r="D9022" s="3" t="inlineStr">
        <is>
          <t>9250/020</t>
        </is>
      </c>
      <c r="E9022" s="3" t="inlineStr">
        <is>
          <t>PAYE, UIF AND SDL CONTROL</t>
        </is>
      </c>
      <c r="F9022" s="3" t="n">
        <v>23397.14</v>
      </c>
      <c r="G9022" s="3" t="n">
        <v>79954.44</v>
      </c>
    </row>
    <row r="9023">
      <c r="A9023" s="3" t="inlineStr">
        <is>
          <t>Opportunity Global Sales (PTY) LTD</t>
        </is>
      </c>
      <c r="B9023" s="4" t="n">
        <v>44681</v>
      </c>
      <c r="C9023" s="3" t="inlineStr">
        <is>
          <t>Liabilities</t>
        </is>
      </c>
      <c r="D9023" s="3" t="inlineStr">
        <is>
          <t>9250/020</t>
        </is>
      </c>
      <c r="E9023" s="3" t="inlineStr">
        <is>
          <t>PAYE, UIF AND SDL CONTROL</t>
        </is>
      </c>
      <c r="F9023" s="3" t="n">
        <v>-35146.05</v>
      </c>
      <c r="G9023" s="3" t="n">
        <v>-125022.52</v>
      </c>
    </row>
    <row r="9024">
      <c r="A9024" s="3" t="inlineStr">
        <is>
          <t>Opportunity Management Holdings (PTY) LTD</t>
        </is>
      </c>
      <c r="B9024" s="4" t="n">
        <v>44681</v>
      </c>
      <c r="C9024" s="3" t="inlineStr">
        <is>
          <t>Liabilities</t>
        </is>
      </c>
      <c r="D9024" s="3" t="inlineStr">
        <is>
          <t>9250/020</t>
        </is>
      </c>
      <c r="E9024" s="3" t="inlineStr">
        <is>
          <t>PAYE, UIF AND SDL CONTROL</t>
        </is>
      </c>
      <c r="F9024" s="3" t="n">
        <v>-8240.18</v>
      </c>
      <c r="G9024" s="3" t="n">
        <v>-44924.86</v>
      </c>
    </row>
    <row r="9025">
      <c r="A9025" s="3" t="inlineStr">
        <is>
          <t>Trademark Holdings (Pty) Ltd</t>
        </is>
      </c>
      <c r="B9025" s="4" t="n">
        <v>44681</v>
      </c>
      <c r="C9025" s="3" t="inlineStr">
        <is>
          <t>Liabilities</t>
        </is>
      </c>
      <c r="D9025" s="3" t="inlineStr">
        <is>
          <t>9250/020</t>
        </is>
      </c>
      <c r="E9025" s="3" t="inlineStr">
        <is>
          <t>PAYE, UIF AND SDL CONTROL</t>
        </is>
      </c>
      <c r="F9025" s="3" t="n">
        <v>159.2</v>
      </c>
      <c r="G9025" s="3" t="n">
        <v>-5630.15</v>
      </c>
    </row>
    <row r="9026">
      <c r="A9026" s="3" t="inlineStr">
        <is>
          <t>Opportunity Global Investment (PTY) LTD</t>
        </is>
      </c>
      <c r="B9026" s="4" t="n">
        <v>44681</v>
      </c>
      <c r="C9026" s="3" t="inlineStr">
        <is>
          <t>Liabilities</t>
        </is>
      </c>
      <c r="D9026" s="3" t="inlineStr">
        <is>
          <t>9400/030</t>
        </is>
      </c>
      <c r="E9026" s="3" t="inlineStr">
        <is>
          <t>Accrued Expenses - PAYE_AND_UIF</t>
        </is>
      </c>
      <c r="F9026" s="3" t="n">
        <v>0</v>
      </c>
      <c r="G9026" s="3" t="n">
        <v>-2</v>
      </c>
    </row>
    <row r="9027">
      <c r="A9027" s="3" t="inlineStr">
        <is>
          <t>Trademark Holdings (Pty) Ltd</t>
        </is>
      </c>
      <c r="B9027" s="4" t="n">
        <v>44681</v>
      </c>
      <c r="C9027" s="3" t="inlineStr">
        <is>
          <t>Liabilities</t>
        </is>
      </c>
      <c r="D9027" s="3" t="inlineStr">
        <is>
          <t>9400/400</t>
        </is>
      </c>
      <c r="E9027" s="3" t="inlineStr">
        <is>
          <t>Deemed Dividend Tax</t>
        </is>
      </c>
      <c r="F9027" s="3" t="n">
        <v>0</v>
      </c>
      <c r="G9027" s="3" t="n">
        <v>-699.13</v>
      </c>
    </row>
    <row r="9028">
      <c r="A9028" s="3" t="inlineStr">
        <is>
          <t>Opportunity Global Investment (PTY) LTD</t>
        </is>
      </c>
      <c r="B9028" s="4" t="n">
        <v>44681</v>
      </c>
      <c r="C9028" s="3" t="inlineStr">
        <is>
          <t>Liabilities</t>
        </is>
      </c>
      <c r="D9028" s="3" t="inlineStr">
        <is>
          <t>9500/000</t>
        </is>
      </c>
      <c r="E9028" s="3" t="inlineStr">
        <is>
          <t>VAT Control Account</t>
        </is>
      </c>
      <c r="F9028" s="3" t="n">
        <v>3898.98</v>
      </c>
      <c r="G9028" s="3" t="n">
        <v>2040.37</v>
      </c>
    </row>
    <row r="9029">
      <c r="A9029" s="3" t="inlineStr">
        <is>
          <t>Opportunity Global Sales (PTY) LTD</t>
        </is>
      </c>
      <c r="B9029" s="4" t="n">
        <v>44681</v>
      </c>
      <c r="C9029" s="3" t="inlineStr">
        <is>
          <t>Liabilities</t>
        </is>
      </c>
      <c r="D9029" s="3" t="inlineStr">
        <is>
          <t>9500/000</t>
        </is>
      </c>
      <c r="E9029" s="3" t="inlineStr">
        <is>
          <t>VAT Control Account</t>
        </is>
      </c>
      <c r="F9029" s="3" t="n">
        <v>-31646.25</v>
      </c>
      <c r="G9029" s="3" t="n">
        <v>-63564.58</v>
      </c>
    </row>
    <row r="9030">
      <c r="A9030" s="3" t="inlineStr">
        <is>
          <t>Opportunity Management Holdings (PTY) LTD</t>
        </is>
      </c>
      <c r="B9030" s="4" t="n">
        <v>44681</v>
      </c>
      <c r="C9030" s="3" t="inlineStr">
        <is>
          <t>Liabilities</t>
        </is>
      </c>
      <c r="D9030" s="3" t="inlineStr">
        <is>
          <t>9500/000</t>
        </is>
      </c>
      <c r="E9030" s="3" t="inlineStr">
        <is>
          <t>VAT Control Account</t>
        </is>
      </c>
      <c r="F9030" s="3" t="n">
        <v>46606.63</v>
      </c>
      <c r="G9030" s="3" t="n">
        <v>-19168.99</v>
      </c>
    </row>
    <row r="9031">
      <c r="A9031" s="3" t="inlineStr">
        <is>
          <t>Endulini (Pty) Ltd</t>
        </is>
      </c>
      <c r="B9031" s="4" t="n">
        <v>44681</v>
      </c>
      <c r="C9031" s="3" t="inlineStr">
        <is>
          <t>Liabilities</t>
        </is>
      </c>
      <c r="D9031" s="3" t="inlineStr">
        <is>
          <t>9500/000</t>
        </is>
      </c>
      <c r="E9031" s="3" t="inlineStr">
        <is>
          <t>Vat / Tax Control Account</t>
        </is>
      </c>
      <c r="F9031" s="3" t="n">
        <v>-613001.54</v>
      </c>
      <c r="G9031" s="3" t="n">
        <v>2530920.28</v>
      </c>
    </row>
    <row r="9032">
      <c r="A9032" s="3" t="inlineStr">
        <is>
          <t>Quinate Consulting (Pty) Ltd</t>
        </is>
      </c>
      <c r="B9032" s="4" t="n">
        <v>44681</v>
      </c>
      <c r="C9032" s="3" t="inlineStr">
        <is>
          <t>Liabilities</t>
        </is>
      </c>
      <c r="D9032" s="3" t="inlineStr">
        <is>
          <t>9500/000</t>
        </is>
      </c>
      <c r="E9032" s="3" t="inlineStr">
        <is>
          <t>Vat Control Account</t>
        </is>
      </c>
      <c r="F9032" s="3" t="n">
        <v>24108.6</v>
      </c>
      <c r="G9032" s="3" t="n">
        <v>-1878683.1</v>
      </c>
    </row>
    <row r="9033">
      <c r="A9033" s="3" t="inlineStr">
        <is>
          <t>Opportunity Management Holdings (PTY) LTD</t>
        </is>
      </c>
      <c r="B9033" s="4" t="n">
        <v>44681</v>
      </c>
      <c r="C9033" s="3" t="inlineStr">
        <is>
          <t>Liabilities</t>
        </is>
      </c>
      <c r="D9033" s="3" t="inlineStr">
        <is>
          <t>9501/000</t>
        </is>
      </c>
      <c r="E9033" s="3" t="inlineStr">
        <is>
          <t>Vat Adjustments - C2M</t>
        </is>
      </c>
      <c r="F9033" s="3" t="n">
        <v>0</v>
      </c>
      <c r="G9033" s="3" t="n">
        <v>47274.04</v>
      </c>
    </row>
    <row r="9034">
      <c r="A9034" s="3" t="inlineStr">
        <is>
          <t>Endulini (Pty) Ltd</t>
        </is>
      </c>
      <c r="B9034" s="4" t="n">
        <v>44681</v>
      </c>
      <c r="C9034" s="3" t="inlineStr">
        <is>
          <t>Liabilities</t>
        </is>
      </c>
      <c r="D9034" s="3" t="inlineStr">
        <is>
          <t>9899/D101</t>
        </is>
      </c>
      <c r="E9034" s="3" t="inlineStr">
        <is>
          <t>Sales - Unit Reg Control D101</t>
        </is>
      </c>
      <c r="F9034" s="3" t="n">
        <v>17124.71</v>
      </c>
      <c r="G9034" s="3" t="n">
        <v>17124.71</v>
      </c>
    </row>
    <row r="9035">
      <c r="A9035" s="3" t="inlineStr">
        <is>
          <t>Endulini (Pty) Ltd</t>
        </is>
      </c>
      <c r="B9035" s="4" t="n">
        <v>44681</v>
      </c>
      <c r="C9035" s="3" t="inlineStr">
        <is>
          <t>Liabilities</t>
        </is>
      </c>
      <c r="D9035" s="3" t="inlineStr">
        <is>
          <t>9899/E102</t>
        </is>
      </c>
      <c r="E9035" s="3" t="inlineStr">
        <is>
          <t>Sales - Unit Reg Control E102</t>
        </is>
      </c>
      <c r="F9035" s="3" t="n">
        <v>18311.87</v>
      </c>
      <c r="G9035" s="3" t="n">
        <v>18311.87</v>
      </c>
    </row>
    <row r="9036">
      <c r="A9036" s="3" t="inlineStr">
        <is>
          <t>Endulini (Pty) Ltd</t>
        </is>
      </c>
      <c r="B9036" s="4" t="n">
        <v>44681</v>
      </c>
      <c r="C9036" s="3" t="inlineStr">
        <is>
          <t>Liabilities</t>
        </is>
      </c>
      <c r="D9036" s="3" t="inlineStr">
        <is>
          <t>9899/F203</t>
        </is>
      </c>
      <c r="E9036" s="3" t="inlineStr">
        <is>
          <t>Sales - Unit Reg Control F203</t>
        </is>
      </c>
      <c r="F9036" s="3" t="n">
        <v>16197.37</v>
      </c>
      <c r="G9036" s="3" t="n">
        <v>16197.37</v>
      </c>
    </row>
    <row r="9037">
      <c r="A9037" s="3" t="inlineStr">
        <is>
          <t>Quinate Consulting (Pty) Ltd</t>
        </is>
      </c>
      <c r="B9037" s="4" t="n">
        <v>44681</v>
      </c>
      <c r="C9037" s="3" t="inlineStr">
        <is>
          <t>Liabilities</t>
        </is>
      </c>
      <c r="D9037" s="3" t="inlineStr">
        <is>
          <t>9960/000</t>
        </is>
      </c>
      <c r="E9037" s="3" t="inlineStr">
        <is>
          <t>Deposits - Southwark Rentals</t>
        </is>
      </c>
      <c r="F9037" s="3" t="n">
        <v>0</v>
      </c>
      <c r="G9037" s="3" t="n">
        <v>-11500</v>
      </c>
    </row>
    <row r="9038">
      <c r="A9038" s="3" t="inlineStr">
        <is>
          <t>Noble Shield (Pty) Ltd ta Go Letting</t>
        </is>
      </c>
      <c r="B9038" s="4" t="n">
        <v>44681</v>
      </c>
      <c r="C9038" s="3" t="inlineStr">
        <is>
          <t>Expenses</t>
        </is>
      </c>
      <c r="D9038" s="3" t="inlineStr">
        <is>
          <t>ACB Link</t>
        </is>
      </c>
      <c r="E9038" s="3" t="inlineStr">
        <is>
          <t>Subscriptions - TPN</t>
        </is>
      </c>
      <c r="F9038" s="3" t="n">
        <v>1231.49</v>
      </c>
      <c r="G9038" s="3" t="n">
        <v>15419.81</v>
      </c>
    </row>
    <row r="9039">
      <c r="A9039" s="3" t="inlineStr">
        <is>
          <t>Noble Shield (Pty) Ltd ta Go Letting</t>
        </is>
      </c>
      <c r="B9039" s="4" t="n">
        <v>44681</v>
      </c>
      <c r="C9039" s="3" t="inlineStr">
        <is>
          <t>Liabilities</t>
        </is>
      </c>
      <c r="D9039" s="3" t="inlineStr">
        <is>
          <t>B/S</t>
        </is>
      </c>
      <c r="E9039" s="3" t="inlineStr">
        <is>
          <t>Tax Payable</t>
        </is>
      </c>
      <c r="F9039" s="3" t="n">
        <v>0</v>
      </c>
      <c r="G9039" s="3" t="n">
        <v>-6843.4</v>
      </c>
    </row>
    <row r="9040">
      <c r="A9040" s="3" t="inlineStr">
        <is>
          <t>Trademark Holdings (Pty) Ltd</t>
        </is>
      </c>
      <c r="B9040" s="4" t="n">
        <v>44681</v>
      </c>
      <c r="C9040" s="3" t="inlineStr">
        <is>
          <t>Liabilities</t>
        </is>
      </c>
      <c r="D9040" s="3" t="inlineStr">
        <is>
          <t>B/S</t>
        </is>
      </c>
      <c r="E9040" s="3" t="inlineStr">
        <is>
          <t>Taxation Payable</t>
        </is>
      </c>
      <c r="F9040" s="3" t="n">
        <v>0</v>
      </c>
      <c r="G9040" s="3" t="n">
        <v>-1960.56</v>
      </c>
    </row>
    <row r="9041">
      <c r="A9041" s="3" t="inlineStr">
        <is>
          <t>Quinate Consulting (Pty) Ltd</t>
        </is>
      </c>
      <c r="B9041" s="4" t="n">
        <v>44681</v>
      </c>
      <c r="C9041" s="3" t="inlineStr">
        <is>
          <t>Liabilities</t>
        </is>
      </c>
      <c r="D9041" s="3" t="inlineStr">
        <is>
          <t xml:space="preserve">B/S </t>
        </is>
      </c>
      <c r="E9041" s="3" t="inlineStr">
        <is>
          <t>Taxation Payable</t>
        </is>
      </c>
      <c r="F9041" s="3" t="n">
        <v>0</v>
      </c>
      <c r="G9041" s="3" t="n">
        <v>-15486</v>
      </c>
    </row>
    <row r="9042">
      <c r="A9042" s="3" t="inlineStr">
        <is>
          <t>Quinate Consulting (Pty) Ltd</t>
        </is>
      </c>
      <c r="B9042" s="4" t="n">
        <v>44681</v>
      </c>
      <c r="C9042" s="3" t="inlineStr">
        <is>
          <t>Liabilities</t>
        </is>
      </c>
      <c r="D9042" s="3" t="inlineStr">
        <is>
          <t>FV</t>
        </is>
      </c>
      <c r="E9042" s="3" t="inlineStr">
        <is>
          <t>Loan - Cape Projects Constuction</t>
        </is>
      </c>
      <c r="F9042" s="3" t="n">
        <v>0</v>
      </c>
      <c r="G9042" s="3" t="n">
        <v>-2850000</v>
      </c>
    </row>
    <row r="9043">
      <c r="A9043" s="3" t="inlineStr">
        <is>
          <t>Trademark Holdings (Pty) Ltd</t>
        </is>
      </c>
      <c r="B9043" s="4" t="n">
        <v>44681</v>
      </c>
      <c r="C9043" s="3" t="inlineStr">
        <is>
          <t>Expenses</t>
        </is>
      </c>
      <c r="D9043" s="3" t="inlineStr">
        <is>
          <t>I/S</t>
        </is>
      </c>
      <c r="E9043" s="3" t="inlineStr">
        <is>
          <t>Income Tax Current Year</t>
        </is>
      </c>
      <c r="F9043" s="3" t="n">
        <v>0</v>
      </c>
      <c r="G9043" s="3" t="n">
        <v>2251.76</v>
      </c>
    </row>
    <row r="9044">
      <c r="A9044" s="3" t="inlineStr">
        <is>
          <t>Quinate Consulting (Pty) Ltd</t>
        </is>
      </c>
      <c r="B9044" s="4" t="n">
        <v>44681</v>
      </c>
      <c r="C9044" s="3" t="inlineStr">
        <is>
          <t>Liabilities</t>
        </is>
      </c>
      <c r="D9044" s="3" t="inlineStr">
        <is>
          <t>Sharehold OppDev</t>
        </is>
      </c>
      <c r="E9044" s="3" t="inlineStr">
        <is>
          <t>Loan - Justine Morgan</t>
        </is>
      </c>
      <c r="F9044" s="3" t="n">
        <v>0</v>
      </c>
      <c r="G9044" s="3" t="n">
        <v>-563766.76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Revenue</t>
        </is>
      </c>
      <c r="D9045" s="3" t="inlineStr">
        <is>
          <t>1000/009</t>
        </is>
      </c>
      <c r="E9045" s="3" t="inlineStr">
        <is>
          <t>Sales - Comm on Payprop</t>
        </is>
      </c>
      <c r="F9045" s="3" t="n">
        <v>-1531.52</v>
      </c>
      <c r="G9045" s="3" t="n">
        <v>-12938</v>
      </c>
    </row>
    <row r="9046">
      <c r="A9046" s="3" t="inlineStr">
        <is>
          <t>Quinate Consulting (Pty) Ltd</t>
        </is>
      </c>
      <c r="B9046" s="4" t="n">
        <v>44712</v>
      </c>
      <c r="C9046" s="3" t="inlineStr">
        <is>
          <t>Revenue</t>
        </is>
      </c>
      <c r="D9046" s="3" t="inlineStr">
        <is>
          <t>1000/011</t>
        </is>
      </c>
      <c r="E9046" s="3" t="inlineStr">
        <is>
          <t>Rent Received - Soho Unit 23</t>
        </is>
      </c>
      <c r="F9046" s="3" t="n">
        <v>-12500</v>
      </c>
      <c r="G9046" s="3" t="n">
        <v>-37500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Revenue</t>
        </is>
      </c>
      <c r="D9047" s="3" t="inlineStr">
        <is>
          <t>1000/012</t>
        </is>
      </c>
      <c r="E9047" s="3" t="inlineStr">
        <is>
          <t>Rent Received - Soho Unit 24</t>
        </is>
      </c>
      <c r="F9047" s="3" t="n">
        <v>-13500</v>
      </c>
      <c r="G9047" s="3" t="n">
        <v>-40500</v>
      </c>
    </row>
    <row r="9048">
      <c r="A9048" s="3" t="inlineStr">
        <is>
          <t>Quinate Consulting (Pty) Ltd</t>
        </is>
      </c>
      <c r="B9048" s="4" t="n">
        <v>44712</v>
      </c>
      <c r="C9048" s="3" t="inlineStr">
        <is>
          <t>Revenue</t>
        </is>
      </c>
      <c r="D9048" s="3" t="inlineStr">
        <is>
          <t>1000/013</t>
        </is>
      </c>
      <c r="E9048" s="3" t="inlineStr">
        <is>
          <t>Rent Recieved - Soho Unit 20</t>
        </is>
      </c>
      <c r="F9048" s="3" t="n">
        <v>-12500</v>
      </c>
      <c r="G9048" s="3" t="n">
        <v>-37500</v>
      </c>
    </row>
    <row r="9049">
      <c r="A9049" s="3" t="inlineStr">
        <is>
          <t>Quinate Consulting (Pty) Ltd</t>
        </is>
      </c>
      <c r="B9049" s="4" t="n">
        <v>44712</v>
      </c>
      <c r="C9049" s="3" t="inlineStr">
        <is>
          <t>Revenue</t>
        </is>
      </c>
      <c r="D9049" s="3" t="inlineStr">
        <is>
          <t>1000/015</t>
        </is>
      </c>
      <c r="E9049" s="3" t="inlineStr">
        <is>
          <t>Rent Received - Southwark Unit 1</t>
        </is>
      </c>
      <c r="F9049" s="3" t="n">
        <v>0</v>
      </c>
      <c r="G9049" s="3" t="n">
        <v>-20000</v>
      </c>
    </row>
    <row r="9050">
      <c r="A9050" s="3" t="inlineStr">
        <is>
          <t>Quinate Consulting (Pty) Ltd</t>
        </is>
      </c>
      <c r="B9050" s="4" t="n">
        <v>44712</v>
      </c>
      <c r="C9050" s="3" t="inlineStr">
        <is>
          <t>Revenue</t>
        </is>
      </c>
      <c r="D9050" s="3" t="inlineStr">
        <is>
          <t>1000/016</t>
        </is>
      </c>
      <c r="E9050" s="3" t="inlineStr">
        <is>
          <t>Rent Recieved - Southwark Unit 21</t>
        </is>
      </c>
      <c r="F9050" s="3" t="n">
        <v>-10000</v>
      </c>
      <c r="G9050" s="3" t="n">
        <v>-30000</v>
      </c>
    </row>
    <row r="9051">
      <c r="A9051" s="3" t="inlineStr">
        <is>
          <t>Opportunity Global Sales (PTY) LTD</t>
        </is>
      </c>
      <c r="B9051" s="4" t="n">
        <v>44712</v>
      </c>
      <c r="C9051" s="3" t="inlineStr">
        <is>
          <t>Revenue</t>
        </is>
      </c>
      <c r="D9051" s="3" t="inlineStr">
        <is>
          <t>1000/100</t>
        </is>
      </c>
      <c r="E9051" s="3" t="inlineStr">
        <is>
          <t>Sales - Comm on External Sales</t>
        </is>
      </c>
      <c r="F9051" s="3" t="n">
        <v>-30000</v>
      </c>
      <c r="G9051" s="3" t="n">
        <v>-55000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Revenue</t>
        </is>
      </c>
      <c r="D9052" s="3" t="inlineStr">
        <is>
          <t>1000/100</t>
        </is>
      </c>
      <c r="E9052" s="3" t="inlineStr">
        <is>
          <t>Sales - Payprop 328 - Michelle</t>
        </is>
      </c>
      <c r="F9052" s="3" t="n">
        <v>-75687.36</v>
      </c>
      <c r="G9052" s="3" t="n">
        <v>-671227.03</v>
      </c>
    </row>
    <row r="9053">
      <c r="A9053" s="3" t="inlineStr">
        <is>
          <t>Opportunity Global Sales (PTY) LTD</t>
        </is>
      </c>
      <c r="B9053" s="4" t="n">
        <v>44712</v>
      </c>
      <c r="C9053" s="3" t="inlineStr">
        <is>
          <t>Revenue</t>
        </is>
      </c>
      <c r="D9053" s="3" t="inlineStr">
        <is>
          <t>1000/120</t>
        </is>
      </c>
      <c r="E9053" s="3" t="inlineStr">
        <is>
          <t>Sales - Admin Fees on Rental Units</t>
        </is>
      </c>
      <c r="F9053" s="3" t="n">
        <v>-2173.92</v>
      </c>
      <c r="G9053" s="3" t="n">
        <v>-5652.16</v>
      </c>
    </row>
    <row r="9054">
      <c r="A9054" s="3" t="inlineStr">
        <is>
          <t>Opportunity Global Sales (PTY) LTD</t>
        </is>
      </c>
      <c r="B9054" s="4" t="n">
        <v>44712</v>
      </c>
      <c r="C9054" s="3" t="inlineStr">
        <is>
          <t>Revenue</t>
        </is>
      </c>
      <c r="D9054" s="3" t="inlineStr">
        <is>
          <t>1000/150</t>
        </is>
      </c>
      <c r="E9054" s="3" t="inlineStr">
        <is>
          <t>Sales - Comm on External Rental</t>
        </is>
      </c>
      <c r="F9054" s="3" t="n">
        <v>-9217.389999999999</v>
      </c>
      <c r="G9054" s="3" t="n">
        <v>-47304.35</v>
      </c>
    </row>
    <row r="9055">
      <c r="A9055" s="3" t="inlineStr">
        <is>
          <t>Opportunity Global Sales (PTY) LTD</t>
        </is>
      </c>
      <c r="B9055" s="4" t="n">
        <v>44712</v>
      </c>
      <c r="C9055" s="3" t="inlineStr">
        <is>
          <t>Revenue</t>
        </is>
      </c>
      <c r="D9055" s="3" t="inlineStr">
        <is>
          <t>1000/250</t>
        </is>
      </c>
      <c r="E9055" s="3" t="inlineStr">
        <is>
          <t>Sales - Comm on Endulini</t>
        </is>
      </c>
      <c r="F9055" s="3" t="n">
        <v>-802095.65</v>
      </c>
      <c r="G9055" s="3" t="n">
        <v>-1188050.87</v>
      </c>
    </row>
    <row r="9056">
      <c r="A9056" s="3" t="inlineStr">
        <is>
          <t>Trademark Holdings (Pty) Ltd</t>
        </is>
      </c>
      <c r="B9056" s="4" t="n">
        <v>44712</v>
      </c>
      <c r="C9056" s="3" t="inlineStr">
        <is>
          <t>Revenue</t>
        </is>
      </c>
      <c r="D9056" s="3" t="inlineStr">
        <is>
          <t>1000/300</t>
        </is>
      </c>
      <c r="E9056" s="3" t="inlineStr">
        <is>
          <t>Sales - Payprop - Lara</t>
        </is>
      </c>
      <c r="F9056" s="3" t="n">
        <v>-73510.55</v>
      </c>
      <c r="G9056" s="3" t="n">
        <v>-804382.9300000001</v>
      </c>
    </row>
    <row r="9057">
      <c r="A9057" s="3" t="inlineStr">
        <is>
          <t>Opportunity Global Investment (PTY) LTD</t>
        </is>
      </c>
      <c r="B9057" s="4" t="n">
        <v>44712</v>
      </c>
      <c r="C9057" s="3" t="inlineStr">
        <is>
          <t>Revenue</t>
        </is>
      </c>
      <c r="D9057" s="3" t="inlineStr">
        <is>
          <t>1000/350</t>
        </is>
      </c>
      <c r="E9057" s="3" t="inlineStr">
        <is>
          <t>Sales - Investor Management - Heron Fields</t>
        </is>
      </c>
      <c r="F9057" s="3" t="n">
        <v>0</v>
      </c>
      <c r="G9057" s="3" t="n">
        <v>-45697.93</v>
      </c>
    </row>
    <row r="9058">
      <c r="A9058" s="3" t="inlineStr">
        <is>
          <t>Trademark Holdings (Pty) Ltd</t>
        </is>
      </c>
      <c r="B9058" s="4" t="n">
        <v>44712</v>
      </c>
      <c r="C9058" s="3" t="inlineStr">
        <is>
          <t>Revenue</t>
        </is>
      </c>
      <c r="D9058" s="3" t="inlineStr">
        <is>
          <t>1000/500</t>
        </is>
      </c>
      <c r="E9058" s="3" t="inlineStr">
        <is>
          <t>Sales - Commission external sale</t>
        </is>
      </c>
      <c r="F9058" s="3" t="n">
        <v>0</v>
      </c>
      <c r="G9058" s="3" t="n">
        <v>-70000</v>
      </c>
    </row>
    <row r="9059">
      <c r="A9059" s="3" t="inlineStr">
        <is>
          <t>Quinate Consulting (Pty) Ltd</t>
        </is>
      </c>
      <c r="B9059" s="4" t="n">
        <v>44712</v>
      </c>
      <c r="C9059" s="3" t="inlineStr">
        <is>
          <t>Revenue</t>
        </is>
      </c>
      <c r="D9059" s="3" t="inlineStr">
        <is>
          <t>1004/000</t>
        </is>
      </c>
      <c r="E9059" s="3" t="inlineStr">
        <is>
          <t>Interest received</t>
        </is>
      </c>
      <c r="F9059" s="3" t="n">
        <v>-367.49</v>
      </c>
      <c r="G9059" s="3" t="n">
        <v>-1016.91</v>
      </c>
    </row>
    <row r="9060">
      <c r="A9060" s="3" t="inlineStr">
        <is>
          <t>Endulini (Pty) Ltd</t>
        </is>
      </c>
      <c r="B9060" s="4" t="n">
        <v>44712</v>
      </c>
      <c r="C9060" s="3" t="inlineStr">
        <is>
          <t>Revenue</t>
        </is>
      </c>
      <c r="D9060" s="3" t="inlineStr">
        <is>
          <t>1100/000</t>
        </is>
      </c>
      <c r="E9060" s="3" t="inlineStr">
        <is>
          <t>Sales - Endulini</t>
        </is>
      </c>
      <c r="F9060" s="3" t="n">
        <v>-16272000.02</v>
      </c>
      <c r="G9060" s="3" t="n">
        <v>-24831391.32</v>
      </c>
    </row>
    <row r="9061">
      <c r="A9061" s="3" t="inlineStr">
        <is>
          <t>Opportunity Management Holdings (PTY) LTD</t>
        </is>
      </c>
      <c r="B9061" s="4" t="n">
        <v>44712</v>
      </c>
      <c r="C9061" s="3" t="inlineStr">
        <is>
          <t>Revenue</t>
        </is>
      </c>
      <c r="D9061" s="3" t="inlineStr">
        <is>
          <t>1100/001</t>
        </is>
      </c>
      <c r="E9061" s="3" t="inlineStr">
        <is>
          <t>Salary Recharges</t>
        </is>
      </c>
      <c r="F9061" s="3" t="n">
        <v>-350249.99</v>
      </c>
      <c r="G9061" s="3" t="n">
        <v>-2414827.91</v>
      </c>
    </row>
    <row r="9062">
      <c r="A9062" s="3" t="inlineStr">
        <is>
          <t>Endulini (Pty) Ltd</t>
        </is>
      </c>
      <c r="B9062" s="4" t="n">
        <v>44712</v>
      </c>
      <c r="C9062" s="3" t="inlineStr">
        <is>
          <t>Revenue</t>
        </is>
      </c>
      <c r="D9062" s="3" t="inlineStr">
        <is>
          <t>1100/100</t>
        </is>
      </c>
      <c r="E9062" s="3" t="inlineStr">
        <is>
          <t>Sales - Endulini - Exstras</t>
        </is>
      </c>
      <c r="F9062" s="3" t="n">
        <v>-8030</v>
      </c>
      <c r="G9062" s="3" t="n">
        <v>-8030</v>
      </c>
    </row>
    <row r="9063">
      <c r="A9063" s="3" t="inlineStr">
        <is>
          <t>Endulini (Pty) Ltd</t>
        </is>
      </c>
      <c r="B9063" s="4" t="n">
        <v>44712</v>
      </c>
      <c r="C9063" s="3" t="inlineStr">
        <is>
          <t>Revenue</t>
        </is>
      </c>
      <c r="D9063" s="3" t="inlineStr">
        <is>
          <t>1100/150</t>
        </is>
      </c>
      <c r="E9063" s="3" t="inlineStr">
        <is>
          <t>Sales - Endulini - Extras admin fee</t>
        </is>
      </c>
      <c r="F9063" s="3" t="n">
        <v>-2000</v>
      </c>
      <c r="G9063" s="3" t="n">
        <v>-2000</v>
      </c>
    </row>
    <row r="9064">
      <c r="A9064" s="3" t="inlineStr">
        <is>
          <t>Endulini (Pty) Ltd</t>
        </is>
      </c>
      <c r="B9064" s="4" t="n">
        <v>44712</v>
      </c>
      <c r="C9064" s="3" t="inlineStr">
        <is>
          <t>Revenue</t>
        </is>
      </c>
      <c r="D9064" s="3" t="inlineStr">
        <is>
          <t>1100/200</t>
        </is>
      </c>
      <c r="E9064" s="3" t="inlineStr">
        <is>
          <t>Sales - Endulini occupational rent</t>
        </is>
      </c>
      <c r="F9064" s="3" t="n">
        <v>-145141.68</v>
      </c>
      <c r="G9064" s="3" t="n">
        <v>-148109.42</v>
      </c>
    </row>
    <row r="9065">
      <c r="A9065" s="3" t="inlineStr">
        <is>
          <t>Noble Shield (Pty) Ltd ta Go Letting</t>
        </is>
      </c>
      <c r="B9065" s="4" t="n">
        <v>44712</v>
      </c>
      <c r="C9065" s="3" t="inlineStr">
        <is>
          <t>Revenue</t>
        </is>
      </c>
      <c r="D9065" s="3" t="inlineStr">
        <is>
          <t>1500/000</t>
        </is>
      </c>
      <c r="E9065" s="3" t="inlineStr">
        <is>
          <t>Insurance recovery</t>
        </is>
      </c>
      <c r="F9065" s="3" t="n">
        <v>0</v>
      </c>
      <c r="G9065" s="3" t="n">
        <v>-1750</v>
      </c>
    </row>
    <row r="9066">
      <c r="A9066" s="3" t="inlineStr">
        <is>
          <t>Quinate Consulting (Pty) Ltd</t>
        </is>
      </c>
      <c r="B9066" s="4" t="n">
        <v>44712</v>
      </c>
      <c r="C9066" s="3" t="inlineStr">
        <is>
          <t>Expenses</t>
        </is>
      </c>
      <c r="D9066" s="3" t="inlineStr">
        <is>
          <t>2000/009</t>
        </is>
      </c>
      <c r="E9066" s="3" t="inlineStr">
        <is>
          <t>COS - Admin fees</t>
        </is>
      </c>
      <c r="F9066" s="3" t="n">
        <v>869.5700000000001</v>
      </c>
      <c r="G9066" s="3" t="n">
        <v>869.5700000000001</v>
      </c>
    </row>
    <row r="9067">
      <c r="A9067" s="3" t="inlineStr">
        <is>
          <t>Endulini (Pty) Ltd</t>
        </is>
      </c>
      <c r="B9067" s="4" t="n">
        <v>44712</v>
      </c>
      <c r="C9067" s="3" t="inlineStr">
        <is>
          <t>Expenses</t>
        </is>
      </c>
      <c r="D9067" s="3" t="inlineStr">
        <is>
          <t>2000/100</t>
        </is>
      </c>
      <c r="E9067" s="3" t="inlineStr">
        <is>
          <t>COS - Commission Endulini</t>
        </is>
      </c>
      <c r="F9067" s="3" t="n">
        <v>802095.65</v>
      </c>
      <c r="G9067" s="3" t="n">
        <v>1522050.87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2000/100</t>
        </is>
      </c>
      <c r="E9068" s="3" t="inlineStr">
        <is>
          <t>COS - Commission Paid</t>
        </is>
      </c>
      <c r="F9068" s="3" t="n">
        <v>13983.15</v>
      </c>
      <c r="G9068" s="3" t="n">
        <v>202841.23</v>
      </c>
    </row>
    <row r="9069">
      <c r="A9069" s="3" t="inlineStr">
        <is>
          <t>Opportunity Global Sales (PTY) LTD</t>
        </is>
      </c>
      <c r="B9069" s="4" t="n">
        <v>44712</v>
      </c>
      <c r="C9069" s="3" t="inlineStr">
        <is>
          <t>Expenses</t>
        </is>
      </c>
      <c r="D9069" s="3" t="inlineStr">
        <is>
          <t>2000/131</t>
        </is>
      </c>
      <c r="E9069" s="3" t="inlineStr">
        <is>
          <t>COS - Sales Comm Endulini - Anthony</t>
        </is>
      </c>
      <c r="F9069" s="3" t="n">
        <v>52001.63</v>
      </c>
      <c r="G9069" s="3" t="n">
        <v>62272.01</v>
      </c>
    </row>
    <row r="9070">
      <c r="A9070" s="3" t="inlineStr">
        <is>
          <t>Opportunity Global Sales (PTY) LTD</t>
        </is>
      </c>
      <c r="B9070" s="4" t="n">
        <v>44712</v>
      </c>
      <c r="C9070" s="3" t="inlineStr">
        <is>
          <t>Expenses</t>
        </is>
      </c>
      <c r="D9070" s="3" t="inlineStr">
        <is>
          <t>2000/132</t>
        </is>
      </c>
      <c r="E9070" s="3" t="inlineStr">
        <is>
          <t>COS - Sales Comm Endulini - Minette</t>
        </is>
      </c>
      <c r="F9070" s="3" t="n">
        <v>85322.47</v>
      </c>
      <c r="G9070" s="3" t="n">
        <v>163690.85</v>
      </c>
    </row>
    <row r="9071">
      <c r="A9071" s="3" t="inlineStr">
        <is>
          <t>Opportunity Global Sales (PTY) LTD</t>
        </is>
      </c>
      <c r="B9071" s="4" t="n">
        <v>44712</v>
      </c>
      <c r="C9071" s="3" t="inlineStr">
        <is>
          <t>Expenses</t>
        </is>
      </c>
      <c r="D9071" s="3" t="inlineStr">
        <is>
          <t>2000/133</t>
        </is>
      </c>
      <c r="E9071" s="3" t="inlineStr">
        <is>
          <t>COS - Sales Comm Endulini - External Agents</t>
        </is>
      </c>
      <c r="F9071" s="3" t="n">
        <v>0</v>
      </c>
      <c r="G9071" s="3" t="n">
        <v>9966</v>
      </c>
    </row>
    <row r="9072">
      <c r="A9072" s="3" t="inlineStr">
        <is>
          <t>Opportunity Global Sales (PTY) LTD</t>
        </is>
      </c>
      <c r="B9072" s="4" t="n">
        <v>44712</v>
      </c>
      <c r="C9072" s="3" t="inlineStr">
        <is>
          <t>Expenses</t>
        </is>
      </c>
      <c r="D9072" s="3" t="inlineStr">
        <is>
          <t>2000/135</t>
        </is>
      </c>
      <c r="E9072" s="3" t="inlineStr">
        <is>
          <t>COS - Sales Comm External - Minette</t>
        </is>
      </c>
      <c r="F9072" s="3" t="n">
        <v>10250</v>
      </c>
      <c r="G9072" s="3" t="n">
        <v>33189.5</v>
      </c>
    </row>
    <row r="9073">
      <c r="A9073" s="3" t="inlineStr">
        <is>
          <t>Opportunity Global Sales (PTY) LTD</t>
        </is>
      </c>
      <c r="B9073" s="4" t="n">
        <v>44712</v>
      </c>
      <c r="C9073" s="3" t="inlineStr">
        <is>
          <t>Expenses</t>
        </is>
      </c>
      <c r="D9073" s="3" t="inlineStr">
        <is>
          <t>2000/137</t>
        </is>
      </c>
      <c r="E9073" s="3" t="inlineStr">
        <is>
          <t>COS - Rental Comm External - Minette</t>
        </is>
      </c>
      <c r="F9073" s="3" t="n">
        <v>9285.049999999999</v>
      </c>
      <c r="G9073" s="3" t="n">
        <v>20855.05</v>
      </c>
    </row>
    <row r="9074">
      <c r="A9074" s="3" t="inlineStr">
        <is>
          <t>Opportunity Global Sales (PTY) LTD</t>
        </is>
      </c>
      <c r="B9074" s="4" t="n">
        <v>44712</v>
      </c>
      <c r="C9074" s="3" t="inlineStr">
        <is>
          <t>Expenses</t>
        </is>
      </c>
      <c r="D9074" s="3" t="inlineStr">
        <is>
          <t>2000/139</t>
        </is>
      </c>
      <c r="E9074" s="3" t="inlineStr">
        <is>
          <t>COS - Sales Comm Heron Fields - Minette</t>
        </is>
      </c>
      <c r="F9074" s="3" t="n">
        <v>18751.62</v>
      </c>
      <c r="G9074" s="3" t="n">
        <v>95487.91</v>
      </c>
    </row>
    <row r="9075">
      <c r="A9075" s="3" t="inlineStr">
        <is>
          <t>Trademark Holdings (Pty) Ltd</t>
        </is>
      </c>
      <c r="B9075" s="4" t="n">
        <v>44712</v>
      </c>
      <c r="C9075" s="3" t="inlineStr">
        <is>
          <t>Expenses</t>
        </is>
      </c>
      <c r="D9075" s="3" t="inlineStr">
        <is>
          <t>2000/300</t>
        </is>
      </c>
      <c r="E9075" s="3" t="inlineStr">
        <is>
          <t>COS - Commission Paid</t>
        </is>
      </c>
      <c r="F9075" s="3" t="n">
        <v>13748.38</v>
      </c>
      <c r="G9075" s="3" t="n">
        <v>199665.58</v>
      </c>
    </row>
    <row r="9076">
      <c r="A9076" s="3" t="inlineStr">
        <is>
          <t>Opportunity Global Sales (PTY) LTD</t>
        </is>
      </c>
      <c r="B9076" s="4" t="n">
        <v>44712</v>
      </c>
      <c r="C9076" s="3" t="inlineStr">
        <is>
          <t>Expenses</t>
        </is>
      </c>
      <c r="D9076" s="3" t="inlineStr">
        <is>
          <t>2000/350</t>
        </is>
      </c>
      <c r="E9076" s="3" t="inlineStr">
        <is>
          <t>COS - Overrider Comm Endulini - Donovan</t>
        </is>
      </c>
      <c r="F9076" s="3" t="n">
        <v>56041.3</v>
      </c>
      <c r="G9076" s="3" t="n">
        <v>56041.3</v>
      </c>
    </row>
    <row r="9077">
      <c r="A9077" s="3" t="inlineStr">
        <is>
          <t>Opportunity Global Sales (PTY) LTD</t>
        </is>
      </c>
      <c r="B9077" s="4" t="n">
        <v>44712</v>
      </c>
      <c r="C9077" s="3" t="inlineStr">
        <is>
          <t>Expenses</t>
        </is>
      </c>
      <c r="D9077" s="3" t="inlineStr">
        <is>
          <t>2000/351</t>
        </is>
      </c>
      <c r="E9077" s="3" t="inlineStr">
        <is>
          <t>COS - Overrider Comm External - Donovan</t>
        </is>
      </c>
      <c r="F9077" s="3" t="n">
        <v>7030.44</v>
      </c>
      <c r="G9077" s="3" t="n">
        <v>7030.44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2000/370</t>
        </is>
      </c>
      <c r="E9078" s="3" t="inlineStr">
        <is>
          <t>COS - Overrider Comm Endulini - Morne</t>
        </is>
      </c>
      <c r="F9078" s="3" t="n">
        <v>3077.48</v>
      </c>
      <c r="G9078" s="3" t="n">
        <v>3077.48</v>
      </c>
    </row>
    <row r="9079">
      <c r="A9079" s="3" t="inlineStr">
        <is>
          <t>Opportunity Global Sales (PTY) LTD</t>
        </is>
      </c>
      <c r="B9079" s="4" t="n">
        <v>44712</v>
      </c>
      <c r="C9079" s="3" t="inlineStr">
        <is>
          <t>Expenses</t>
        </is>
      </c>
      <c r="D9079" s="3" t="inlineStr">
        <is>
          <t>2000/380</t>
        </is>
      </c>
      <c r="E9079" s="3" t="inlineStr">
        <is>
          <t>COS - Overrider Comm Heron Fields - Morne</t>
        </is>
      </c>
      <c r="F9079" s="3" t="n">
        <v>1897.7</v>
      </c>
      <c r="G9079" s="3" t="n">
        <v>1897.7</v>
      </c>
    </row>
    <row r="9080">
      <c r="A9080" s="3" t="inlineStr">
        <is>
          <t>Trademark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2000/400</t>
        </is>
      </c>
      <c r="E9080" s="3" t="inlineStr">
        <is>
          <t>COS - Commission on external sales</t>
        </is>
      </c>
      <c r="F9080" s="3" t="n">
        <v>0</v>
      </c>
      <c r="G9080" s="3" t="n">
        <v>42000</v>
      </c>
    </row>
    <row r="9081">
      <c r="A9081" s="3" t="inlineStr">
        <is>
          <t>Endulini (Pty) Ltd</t>
        </is>
      </c>
      <c r="B9081" s="4" t="n">
        <v>44712</v>
      </c>
      <c r="C9081" s="3" t="inlineStr">
        <is>
          <t>Expenses</t>
        </is>
      </c>
      <c r="D9081" s="3" t="inlineStr">
        <is>
          <t>2000/400</t>
        </is>
      </c>
      <c r="E9081" s="3" t="inlineStr">
        <is>
          <t>COS - Gifts</t>
        </is>
      </c>
      <c r="F9081" s="3" t="n">
        <v>0</v>
      </c>
      <c r="G9081" s="3" t="n">
        <v>4270</v>
      </c>
    </row>
    <row r="9082">
      <c r="A9082" s="3" t="inlineStr">
        <is>
          <t>Opportunity Global Sales (PTY) LTD</t>
        </is>
      </c>
      <c r="B9082" s="4" t="n">
        <v>44712</v>
      </c>
      <c r="C9082" s="3" t="inlineStr">
        <is>
          <t>Expenses</t>
        </is>
      </c>
      <c r="D9082" s="3" t="inlineStr">
        <is>
          <t>2000/500</t>
        </is>
      </c>
      <c r="E9082" s="3" t="inlineStr">
        <is>
          <t>COS - Electricity Costs Endulini</t>
        </is>
      </c>
      <c r="F9082" s="3" t="n">
        <v>86.95999999999999</v>
      </c>
      <c r="G9082" s="3" t="n">
        <v>86.95999999999999</v>
      </c>
    </row>
    <row r="9083">
      <c r="A9083" s="3" t="inlineStr">
        <is>
          <t>Trademark Holdings (Pty) Ltd</t>
        </is>
      </c>
      <c r="B9083" s="4" t="n">
        <v>44712</v>
      </c>
      <c r="C9083" s="3" t="inlineStr">
        <is>
          <t>Expenses</t>
        </is>
      </c>
      <c r="D9083" s="3" t="inlineStr">
        <is>
          <t>2000/500</t>
        </is>
      </c>
      <c r="E9083" s="3" t="inlineStr">
        <is>
          <t>COS - Inspection fee</t>
        </is>
      </c>
      <c r="F9083" s="3" t="n">
        <v>0</v>
      </c>
      <c r="G9083" s="3" t="n">
        <v>1500</v>
      </c>
    </row>
    <row r="9084">
      <c r="A9084" s="3" t="inlineStr">
        <is>
          <t>Endulini (Pty) Ltd</t>
        </is>
      </c>
      <c r="B9084" s="4" t="n">
        <v>44712</v>
      </c>
      <c r="C9084" s="3" t="inlineStr">
        <is>
          <t>Expenses</t>
        </is>
      </c>
      <c r="D9084" s="3" t="inlineStr">
        <is>
          <t>2000/500</t>
        </is>
      </c>
      <c r="E9084" s="3" t="inlineStr">
        <is>
          <t>COS - Legal Fees Opening of Sec Title Scheme</t>
        </is>
      </c>
      <c r="F9084" s="3" t="n">
        <v>0</v>
      </c>
      <c r="G9084" s="3" t="n">
        <v>56287.76</v>
      </c>
    </row>
    <row r="9085">
      <c r="A9085" s="3" t="inlineStr">
        <is>
          <t>Endulini (Pty) Ltd</t>
        </is>
      </c>
      <c r="B9085" s="4" t="n">
        <v>44712</v>
      </c>
      <c r="C9085" s="3" t="inlineStr">
        <is>
          <t>Expenses</t>
        </is>
      </c>
      <c r="D9085" s="3" t="inlineStr">
        <is>
          <t>2000/600</t>
        </is>
      </c>
      <c r="E9085" s="3" t="inlineStr">
        <is>
          <t>COS - Legal fees</t>
        </is>
      </c>
      <c r="F9085" s="3" t="n">
        <v>388334.86</v>
      </c>
      <c r="G9085" s="3" t="n">
        <v>507031.67</v>
      </c>
    </row>
    <row r="9086">
      <c r="A9086" s="3" t="inlineStr">
        <is>
          <t>Endulini (Pty) Ltd</t>
        </is>
      </c>
      <c r="B9086" s="4" t="n">
        <v>44712</v>
      </c>
      <c r="C9086" s="3" t="inlineStr">
        <is>
          <t>Expenses</t>
        </is>
      </c>
      <c r="D9086" s="3" t="inlineStr">
        <is>
          <t>2000/700</t>
        </is>
      </c>
      <c r="E9086" s="3" t="inlineStr">
        <is>
          <t>COS - C2M Certificate for transfer</t>
        </is>
      </c>
      <c r="F9086" s="3" t="n">
        <v>0</v>
      </c>
      <c r="G9086" s="3" t="n">
        <v>8000</v>
      </c>
    </row>
    <row r="9087">
      <c r="A9087" s="3" t="inlineStr">
        <is>
          <t>Endulini (Pty) Ltd</t>
        </is>
      </c>
      <c r="B9087" s="4" t="n">
        <v>44712</v>
      </c>
      <c r="C9087" s="3" t="inlineStr">
        <is>
          <t>Expenses</t>
        </is>
      </c>
      <c r="D9087" s="3" t="inlineStr">
        <is>
          <t>2000/800</t>
        </is>
      </c>
      <c r="E9087" s="3" t="inlineStr">
        <is>
          <t>COS - Purchaser Variations</t>
        </is>
      </c>
      <c r="F9087" s="3" t="n">
        <v>0</v>
      </c>
      <c r="G9087" s="3" t="n">
        <v>8734.540000000001</v>
      </c>
    </row>
    <row r="9088">
      <c r="A9088" s="3" t="inlineStr">
        <is>
          <t>Quinate Consulting (Pty) Ltd</t>
        </is>
      </c>
      <c r="B9088" s="4" t="n">
        <v>44712</v>
      </c>
      <c r="C9088" s="3" t="inlineStr">
        <is>
          <t>Revenue</t>
        </is>
      </c>
      <c r="D9088" s="3" t="inlineStr">
        <is>
          <t>2400/200</t>
        </is>
      </c>
      <c r="E9088" s="3" t="inlineStr">
        <is>
          <t>Recovery Acc - Electricity SH</t>
        </is>
      </c>
      <c r="F9088" s="3" t="n">
        <v>-23214.59</v>
      </c>
      <c r="G9088" s="3" t="n">
        <v>-62709</v>
      </c>
    </row>
    <row r="9089">
      <c r="A9089" s="3" t="inlineStr">
        <is>
          <t>Quinate Consulting (Pty) Ltd</t>
        </is>
      </c>
      <c r="B9089" s="4" t="n">
        <v>44712</v>
      </c>
      <c r="C9089" s="3" t="inlineStr">
        <is>
          <t>Revenue</t>
        </is>
      </c>
      <c r="D9089" s="3" t="inlineStr">
        <is>
          <t>2400/300</t>
        </is>
      </c>
      <c r="E9089" s="3" t="inlineStr">
        <is>
          <t>Recovery Account - Electricity SW</t>
        </is>
      </c>
      <c r="F9089" s="3" t="n">
        <v>-17843.43</v>
      </c>
      <c r="G9089" s="3" t="n">
        <v>-45794.74</v>
      </c>
    </row>
    <row r="9090">
      <c r="A9090" s="3" t="inlineStr">
        <is>
          <t>Endulini (Pty) Ltd</t>
        </is>
      </c>
      <c r="B9090" s="4" t="n">
        <v>44712</v>
      </c>
      <c r="C9090" s="3" t="inlineStr">
        <is>
          <t>Revenue</t>
        </is>
      </c>
      <c r="D9090" s="3" t="inlineStr">
        <is>
          <t>2750/000</t>
        </is>
      </c>
      <c r="E9090" s="3" t="inlineStr">
        <is>
          <t>Interest Received</t>
        </is>
      </c>
      <c r="F9090" s="3" t="n">
        <v>-28.23</v>
      </c>
      <c r="G9090" s="3" t="n">
        <v>-28.23</v>
      </c>
    </row>
    <row r="9091">
      <c r="A9091" s="3" t="inlineStr">
        <is>
          <t>Opportunity Management Holdings (PTY) LTD</t>
        </is>
      </c>
      <c r="B9091" s="4" t="n">
        <v>44712</v>
      </c>
      <c r="C9091" s="3" t="inlineStr">
        <is>
          <t>Revenue</t>
        </is>
      </c>
      <c r="D9091" s="3" t="inlineStr">
        <is>
          <t>2750/000</t>
        </is>
      </c>
      <c r="E9091" s="3" t="inlineStr">
        <is>
          <t>Interest Received</t>
        </is>
      </c>
      <c r="F9091" s="3" t="n">
        <v>0</v>
      </c>
      <c r="G9091" s="3" t="n">
        <v>-0.21</v>
      </c>
    </row>
    <row r="9092">
      <c r="A9092" s="3" t="inlineStr">
        <is>
          <t>Opportunity Global Investment (PTY) LTD</t>
        </is>
      </c>
      <c r="B9092" s="4" t="n">
        <v>44712</v>
      </c>
      <c r="C9092" s="3" t="inlineStr">
        <is>
          <t>Revenue</t>
        </is>
      </c>
      <c r="D9092" s="3" t="inlineStr">
        <is>
          <t>2753/000</t>
        </is>
      </c>
      <c r="E9092" s="3" t="inlineStr">
        <is>
          <t>Interest received - Momentum</t>
        </is>
      </c>
      <c r="F9092" s="3" t="n">
        <v>0</v>
      </c>
      <c r="G9092" s="3" t="n">
        <v>-17.58</v>
      </c>
    </row>
    <row r="9093">
      <c r="A9093" s="3" t="inlineStr">
        <is>
          <t>Endulini (Pty) Ltd</t>
        </is>
      </c>
      <c r="B9093" s="4" t="n">
        <v>44712</v>
      </c>
      <c r="C9093" s="3" t="inlineStr">
        <is>
          <t>Revenue</t>
        </is>
      </c>
      <c r="D9093" s="3" t="inlineStr">
        <is>
          <t>2755/001</t>
        </is>
      </c>
      <c r="E9093" s="3" t="inlineStr">
        <is>
          <t>Interest Received - Momentum</t>
        </is>
      </c>
      <c r="F9093" s="3" t="n">
        <v>-7730.82</v>
      </c>
      <c r="G9093" s="3" t="n">
        <v>-24693.84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Revenue</t>
        </is>
      </c>
      <c r="D9094" s="3" t="inlineStr">
        <is>
          <t>2755/001</t>
        </is>
      </c>
      <c r="E9094" s="3" t="inlineStr">
        <is>
          <t>Interest Received - Momentum</t>
        </is>
      </c>
      <c r="F9094" s="3" t="n">
        <v>0</v>
      </c>
      <c r="G9094" s="3" t="n">
        <v>-4.01</v>
      </c>
    </row>
    <row r="9095">
      <c r="A9095" s="3" t="inlineStr">
        <is>
          <t>Opportunity Global Investment (PTY) LTD</t>
        </is>
      </c>
      <c r="B9095" s="4" t="n">
        <v>44712</v>
      </c>
      <c r="C9095" s="3" t="inlineStr">
        <is>
          <t>Expenses</t>
        </is>
      </c>
      <c r="D9095" s="3" t="inlineStr">
        <is>
          <t>3000/200</t>
        </is>
      </c>
      <c r="E9095" s="3" t="inlineStr">
        <is>
          <t>Accounting Fees - General</t>
        </is>
      </c>
      <c r="F9095" s="3" t="n">
        <v>540</v>
      </c>
      <c r="G9095" s="3" t="n">
        <v>540</v>
      </c>
    </row>
    <row r="9096">
      <c r="A9096" s="3" t="inlineStr">
        <is>
          <t>Noble Shield (Pty) Ltd ta Go Letting</t>
        </is>
      </c>
      <c r="B9096" s="4" t="n">
        <v>44712</v>
      </c>
      <c r="C9096" s="3" t="inlineStr">
        <is>
          <t>Expenses</t>
        </is>
      </c>
      <c r="D9096" s="3" t="inlineStr">
        <is>
          <t>3000/300</t>
        </is>
      </c>
      <c r="E9096" s="3" t="inlineStr">
        <is>
          <t>Accounting Fees - Audit</t>
        </is>
      </c>
      <c r="F9096" s="3" t="n">
        <v>0</v>
      </c>
      <c r="G9096" s="3" t="n">
        <v>25967</v>
      </c>
    </row>
    <row r="9097">
      <c r="A9097" s="3" t="inlineStr">
        <is>
          <t>Trademark Holdings (Pty) Ltd</t>
        </is>
      </c>
      <c r="B9097" s="4" t="n">
        <v>44712</v>
      </c>
      <c r="C9097" s="3" t="inlineStr">
        <is>
          <t>Expenses</t>
        </is>
      </c>
      <c r="D9097" s="3" t="inlineStr">
        <is>
          <t>3000/300</t>
        </is>
      </c>
      <c r="E9097" s="3" t="inlineStr">
        <is>
          <t>Accounting Fees - Audit</t>
        </is>
      </c>
      <c r="F9097" s="3" t="n">
        <v>0</v>
      </c>
      <c r="G9097" s="3" t="n">
        <v>16790</v>
      </c>
    </row>
    <row r="9098">
      <c r="A9098" s="3" t="inlineStr">
        <is>
          <t>Noble Shield (Pty) Ltd ta Go Letting</t>
        </is>
      </c>
      <c r="B9098" s="4" t="n">
        <v>44712</v>
      </c>
      <c r="C9098" s="3" t="inlineStr">
        <is>
          <t>Expenses</t>
        </is>
      </c>
      <c r="D9098" s="3" t="inlineStr">
        <is>
          <t>3000/400</t>
        </is>
      </c>
      <c r="E9098" s="3" t="inlineStr">
        <is>
          <t>Accounting Fees - CipC</t>
        </is>
      </c>
      <c r="F9098" s="3" t="n">
        <v>0</v>
      </c>
      <c r="G9098" s="3" t="n">
        <v>100</v>
      </c>
    </row>
    <row r="9099">
      <c r="A9099" s="3" t="inlineStr">
        <is>
          <t>Trademark Holdings (Pty) Ltd</t>
        </is>
      </c>
      <c r="B9099" s="4" t="n">
        <v>44712</v>
      </c>
      <c r="C9099" s="3" t="inlineStr">
        <is>
          <t>Expenses</t>
        </is>
      </c>
      <c r="D9099" s="3" t="inlineStr">
        <is>
          <t>3000/500</t>
        </is>
      </c>
      <c r="E9099" s="3" t="inlineStr">
        <is>
          <t>Accounting Fees - Other</t>
        </is>
      </c>
      <c r="F9099" s="3" t="n">
        <v>621</v>
      </c>
      <c r="G9099" s="3" t="n">
        <v>621</v>
      </c>
    </row>
    <row r="9100">
      <c r="A9100" s="3" t="inlineStr">
        <is>
          <t>Opportunity Management Holdings (PTY) LTD</t>
        </is>
      </c>
      <c r="B9100" s="4" t="n">
        <v>44712</v>
      </c>
      <c r="C9100" s="3" t="inlineStr">
        <is>
          <t>Expenses</t>
        </is>
      </c>
      <c r="D9100" s="3" t="inlineStr">
        <is>
          <t>3001/000</t>
        </is>
      </c>
      <c r="E9100" s="3" t="inlineStr">
        <is>
          <t>Accounting Fees - Payroll</t>
        </is>
      </c>
      <c r="F9100" s="3" t="n">
        <v>0</v>
      </c>
      <c r="G9100" s="3" t="n">
        <v>577.5</v>
      </c>
    </row>
    <row r="9101">
      <c r="A9101" s="3" t="inlineStr">
        <is>
          <t>Quinate Consulting (Pty) Ltd</t>
        </is>
      </c>
      <c r="B9101" s="4" t="n">
        <v>44712</v>
      </c>
      <c r="C9101" s="3" t="inlineStr">
        <is>
          <t>Expenses</t>
        </is>
      </c>
      <c r="D9101" s="3" t="inlineStr">
        <is>
          <t>3001/000</t>
        </is>
      </c>
      <c r="E9101" s="3" t="inlineStr">
        <is>
          <t>Accounting fees - Other</t>
        </is>
      </c>
      <c r="F9101" s="3" t="n">
        <v>0</v>
      </c>
      <c r="G9101" s="3" t="n">
        <v>1850</v>
      </c>
    </row>
    <row r="9102">
      <c r="A9102" s="3" t="inlineStr">
        <is>
          <t>Opportunity Management Holdings (PTY) LTD</t>
        </is>
      </c>
      <c r="B9102" s="4" t="n">
        <v>44712</v>
      </c>
      <c r="C9102" s="3" t="inlineStr">
        <is>
          <t>Expenses</t>
        </is>
      </c>
      <c r="D9102" s="3" t="inlineStr">
        <is>
          <t>3004/000</t>
        </is>
      </c>
      <c r="E9102" s="3" t="inlineStr">
        <is>
          <t>Accounting fees - Janine Theart</t>
        </is>
      </c>
      <c r="F9102" s="3" t="n">
        <v>17500</v>
      </c>
      <c r="G9102" s="3" t="n">
        <v>135000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Expenses</t>
        </is>
      </c>
      <c r="D9103" s="3" t="inlineStr">
        <is>
          <t>3005/000</t>
        </is>
      </c>
      <c r="E9103" s="3" t="inlineStr">
        <is>
          <t>Accounting fees - Deric Dudley</t>
        </is>
      </c>
      <c r="F9103" s="3" t="n">
        <v>50000</v>
      </c>
      <c r="G9103" s="3" t="n">
        <v>364000</v>
      </c>
    </row>
    <row r="9104">
      <c r="A9104" s="3" t="inlineStr">
        <is>
          <t>Opportunity Management Holdings (PTY) LTD</t>
        </is>
      </c>
      <c r="B9104" s="4" t="n">
        <v>44712</v>
      </c>
      <c r="C9104" s="3" t="inlineStr">
        <is>
          <t>Expenses</t>
        </is>
      </c>
      <c r="D9104" s="3" t="inlineStr">
        <is>
          <t>3006/000</t>
        </is>
      </c>
      <c r="E9104" s="3" t="inlineStr">
        <is>
          <t>Accounting fees - CIPC</t>
        </is>
      </c>
      <c r="F9104" s="3" t="n">
        <v>0</v>
      </c>
      <c r="G9104" s="3" t="n">
        <v>350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Expenses</t>
        </is>
      </c>
      <c r="D9105" s="3" t="inlineStr">
        <is>
          <t>3007/000</t>
        </is>
      </c>
      <c r="E9105" s="3" t="inlineStr">
        <is>
          <t>Accounting fees - Warwick</t>
        </is>
      </c>
      <c r="F9105" s="3" t="n">
        <v>0</v>
      </c>
      <c r="G9105" s="3" t="n">
        <v>200090.46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Expenses</t>
        </is>
      </c>
      <c r="D9106" s="3" t="inlineStr">
        <is>
          <t>3050/000</t>
        </is>
      </c>
      <c r="E9106" s="3" t="inlineStr">
        <is>
          <t>Advertising _AND_ Promotions</t>
        </is>
      </c>
      <c r="F9106" s="3" t="n">
        <v>0</v>
      </c>
      <c r="G9106" s="3" t="n">
        <v>4565</v>
      </c>
    </row>
    <row r="9107">
      <c r="A9107" s="3" t="inlineStr">
        <is>
          <t>Noble Shield (Pty) Ltd ta Go Letting</t>
        </is>
      </c>
      <c r="B9107" s="4" t="n">
        <v>44712</v>
      </c>
      <c r="C9107" s="3" t="inlineStr">
        <is>
          <t>Expenses</t>
        </is>
      </c>
      <c r="D9107" s="3" t="inlineStr">
        <is>
          <t>3050/000</t>
        </is>
      </c>
      <c r="E9107" s="3" t="inlineStr">
        <is>
          <t>Advertising _AND_ Promotions</t>
        </is>
      </c>
      <c r="F9107" s="3" t="n">
        <v>0</v>
      </c>
      <c r="G9107" s="3" t="n">
        <v>3862.5</v>
      </c>
    </row>
    <row r="9108">
      <c r="A9108" s="3" t="inlineStr">
        <is>
          <t>Opportunity Management Holdings (PTY) LTD</t>
        </is>
      </c>
      <c r="B9108" s="4" t="n">
        <v>44712</v>
      </c>
      <c r="C9108" s="3" t="inlineStr">
        <is>
          <t>Expenses</t>
        </is>
      </c>
      <c r="D9108" s="3" t="inlineStr">
        <is>
          <t>3050/000</t>
        </is>
      </c>
      <c r="E9108" s="3" t="inlineStr">
        <is>
          <t>Advertising _AND_ Promotions</t>
        </is>
      </c>
      <c r="F9108" s="3" t="n">
        <v>275</v>
      </c>
      <c r="G9108" s="3" t="n">
        <v>8805</v>
      </c>
    </row>
    <row r="9109">
      <c r="A9109" s="3" t="inlineStr">
        <is>
          <t>Endulini (Pty) Ltd</t>
        </is>
      </c>
      <c r="B9109" s="4" t="n">
        <v>44712</v>
      </c>
      <c r="C9109" s="3" t="inlineStr">
        <is>
          <t>Expenses</t>
        </is>
      </c>
      <c r="D9109" s="3" t="inlineStr">
        <is>
          <t>3050/001</t>
        </is>
      </c>
      <c r="E9109" s="3" t="inlineStr">
        <is>
          <t>Advertising _AND_ Promotions - Media Agenda</t>
        </is>
      </c>
      <c r="F9109" s="3" t="n">
        <v>550</v>
      </c>
      <c r="G9109" s="3" t="n">
        <v>4000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Expenses</t>
        </is>
      </c>
      <c r="D9110" s="3" t="inlineStr">
        <is>
          <t>3050/050</t>
        </is>
      </c>
      <c r="E9110" s="3" t="inlineStr">
        <is>
          <t>Advertising - Prop 24</t>
        </is>
      </c>
      <c r="F9110" s="3" t="n">
        <v>1948.1</v>
      </c>
      <c r="G9110" s="3" t="n">
        <v>18787.55</v>
      </c>
    </row>
    <row r="9111">
      <c r="A9111" s="3" t="inlineStr">
        <is>
          <t>Trademark Holdings (Pty) Ltd</t>
        </is>
      </c>
      <c r="B9111" s="4" t="n">
        <v>44712</v>
      </c>
      <c r="C9111" s="3" t="inlineStr">
        <is>
          <t>Expenses</t>
        </is>
      </c>
      <c r="D9111" s="3" t="inlineStr">
        <is>
          <t>3050/060</t>
        </is>
      </c>
      <c r="E9111" s="3" t="inlineStr">
        <is>
          <t>Advertising - Other</t>
        </is>
      </c>
      <c r="F9111" s="3" t="n">
        <v>0</v>
      </c>
      <c r="G9111" s="3" t="n">
        <v>7595.75</v>
      </c>
    </row>
    <row r="9112">
      <c r="A9112" s="3" t="inlineStr">
        <is>
          <t>Noble Shield (Pty) Ltd ta Go Letting</t>
        </is>
      </c>
      <c r="B9112" s="4" t="n">
        <v>44712</v>
      </c>
      <c r="C9112" s="3" t="inlineStr">
        <is>
          <t>Expenses</t>
        </is>
      </c>
      <c r="D9112" s="3" t="inlineStr">
        <is>
          <t>3050/070</t>
        </is>
      </c>
      <c r="E9112" s="3" t="inlineStr">
        <is>
          <t>Advertising - Facebook</t>
        </is>
      </c>
      <c r="F9112" s="3" t="n">
        <v>0</v>
      </c>
      <c r="G9112" s="3" t="n">
        <v>3317.35</v>
      </c>
    </row>
    <row r="9113">
      <c r="A9113" s="3" t="inlineStr">
        <is>
          <t>Opportunity Global Sales (PTY) LTD</t>
        </is>
      </c>
      <c r="B9113" s="4" t="n">
        <v>44712</v>
      </c>
      <c r="C9113" s="3" t="inlineStr">
        <is>
          <t>Expenses</t>
        </is>
      </c>
      <c r="D9113" s="3" t="inlineStr">
        <is>
          <t>3050/100</t>
        </is>
      </c>
      <c r="E9113" s="3" t="inlineStr">
        <is>
          <t>Advertising - Facebook</t>
        </is>
      </c>
      <c r="F9113" s="3" t="n">
        <v>9044.18</v>
      </c>
      <c r="G9113" s="3" t="n">
        <v>26679.61</v>
      </c>
    </row>
    <row r="9114">
      <c r="A9114" s="3" t="inlineStr">
        <is>
          <t>Opportunity Global Sales (PTY) LTD</t>
        </is>
      </c>
      <c r="B9114" s="4" t="n">
        <v>44712</v>
      </c>
      <c r="C9114" s="3" t="inlineStr">
        <is>
          <t>Expenses</t>
        </is>
      </c>
      <c r="D9114" s="3" t="inlineStr">
        <is>
          <t>3050/140</t>
        </is>
      </c>
      <c r="E9114" s="3" t="inlineStr">
        <is>
          <t>Advertising - Media Agenda</t>
        </is>
      </c>
      <c r="F9114" s="3" t="n">
        <v>0</v>
      </c>
      <c r="G9114" s="3" t="n">
        <v>1925</v>
      </c>
    </row>
    <row r="9115">
      <c r="A9115" s="3" t="inlineStr">
        <is>
          <t>Opportunity Global Sales (PTY) LTD</t>
        </is>
      </c>
      <c r="B9115" s="4" t="n">
        <v>44712</v>
      </c>
      <c r="C9115" s="3" t="inlineStr">
        <is>
          <t>Expenses</t>
        </is>
      </c>
      <c r="D9115" s="3" t="inlineStr">
        <is>
          <t>3050/250</t>
        </is>
      </c>
      <c r="E9115" s="3" t="inlineStr">
        <is>
          <t>Advertising - General</t>
        </is>
      </c>
      <c r="F9115" s="3" t="n">
        <v>779.92</v>
      </c>
      <c r="G9115" s="3" t="n">
        <v>1731.91</v>
      </c>
    </row>
    <row r="9116">
      <c r="A9116" s="3" t="inlineStr">
        <is>
          <t>Opportunity Global Investment (PTY) LTD</t>
        </is>
      </c>
      <c r="B9116" s="4" t="n">
        <v>44712</v>
      </c>
      <c r="C9116" s="3" t="inlineStr">
        <is>
          <t>Expenses</t>
        </is>
      </c>
      <c r="D9116" s="3" t="inlineStr">
        <is>
          <t>3050/260</t>
        </is>
      </c>
      <c r="E9116" s="3" t="inlineStr">
        <is>
          <t>Advertising - Media Agenda</t>
        </is>
      </c>
      <c r="F9116" s="3" t="n">
        <v>687.5</v>
      </c>
      <c r="G9116" s="3" t="n">
        <v>687.5</v>
      </c>
    </row>
    <row r="9117">
      <c r="A9117" s="3" t="inlineStr">
        <is>
          <t>Opportunity Global Investment (PTY) LTD</t>
        </is>
      </c>
      <c r="B9117" s="4" t="n">
        <v>44712</v>
      </c>
      <c r="C9117" s="3" t="inlineStr">
        <is>
          <t>Expenses</t>
        </is>
      </c>
      <c r="D9117" s="3" t="inlineStr">
        <is>
          <t>3050/270</t>
        </is>
      </c>
      <c r="E9117" s="3" t="inlineStr">
        <is>
          <t>Advertising - Radia and TV Interviews</t>
        </is>
      </c>
      <c r="F9117" s="3" t="n">
        <v>17232</v>
      </c>
      <c r="G9117" s="3" t="n">
        <v>26432</v>
      </c>
    </row>
    <row r="9118">
      <c r="A9118" s="3" t="inlineStr">
        <is>
          <t>Opportunity Global Investment (PTY) LTD</t>
        </is>
      </c>
      <c r="B9118" s="4" t="n">
        <v>44712</v>
      </c>
      <c r="C9118" s="3" t="inlineStr">
        <is>
          <t>Expenses</t>
        </is>
      </c>
      <c r="D9118" s="3" t="inlineStr">
        <is>
          <t>3050/290</t>
        </is>
      </c>
      <c r="E9118" s="3" t="inlineStr">
        <is>
          <t>Advertising - Serene Living</t>
        </is>
      </c>
      <c r="F9118" s="3" t="n">
        <v>65086</v>
      </c>
      <c r="G9118" s="3" t="n">
        <v>195258</v>
      </c>
    </row>
    <row r="9119">
      <c r="A9119" s="3" t="inlineStr">
        <is>
          <t>Opportunity Global Investment (PTY) LTD</t>
        </is>
      </c>
      <c r="B9119" s="4" t="n">
        <v>44712</v>
      </c>
      <c r="C9119" s="3" t="inlineStr">
        <is>
          <t>Expenses</t>
        </is>
      </c>
      <c r="D9119" s="3" t="inlineStr">
        <is>
          <t>3050/295</t>
        </is>
      </c>
      <c r="E9119" s="3" t="inlineStr">
        <is>
          <t>Advertising - Reale Activation</t>
        </is>
      </c>
      <c r="F9119" s="3" t="n">
        <v>31544.4</v>
      </c>
      <c r="G9119" s="3" t="n">
        <v>31544.4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Expenses</t>
        </is>
      </c>
      <c r="D9120" s="3" t="inlineStr">
        <is>
          <t>3050/300</t>
        </is>
      </c>
      <c r="E9120" s="3" t="inlineStr">
        <is>
          <t>Advertising - Design</t>
        </is>
      </c>
      <c r="F9120" s="3" t="n">
        <v>4375</v>
      </c>
      <c r="G9120" s="3" t="n">
        <v>17525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Expenses</t>
        </is>
      </c>
      <c r="D9121" s="3" t="inlineStr">
        <is>
          <t>3050/350</t>
        </is>
      </c>
      <c r="E9121" s="3" t="inlineStr">
        <is>
          <t>Advertising - Private Property</t>
        </is>
      </c>
      <c r="F9121" s="3" t="n">
        <v>1250</v>
      </c>
      <c r="G9121" s="3" t="n">
        <v>3750</v>
      </c>
    </row>
    <row r="9122">
      <c r="A9122" s="3" t="inlineStr">
        <is>
          <t>Opportunity Global Sales (PTY) LTD</t>
        </is>
      </c>
      <c r="B9122" s="4" t="n">
        <v>44712</v>
      </c>
      <c r="C9122" s="3" t="inlineStr">
        <is>
          <t>Expenses</t>
        </is>
      </c>
      <c r="D9122" s="3" t="inlineStr">
        <is>
          <t>3050/370</t>
        </is>
      </c>
      <c r="E9122" s="3" t="inlineStr">
        <is>
          <t>Advertising - HR</t>
        </is>
      </c>
      <c r="F9122" s="3" t="n">
        <v>0</v>
      </c>
      <c r="G9122" s="3" t="n">
        <v>1200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Expenses</t>
        </is>
      </c>
      <c r="D9123" s="3" t="inlineStr">
        <is>
          <t>3050/400</t>
        </is>
      </c>
      <c r="E9123" s="3" t="inlineStr">
        <is>
          <t>Advertising - Prop24</t>
        </is>
      </c>
      <c r="F9123" s="3" t="n">
        <v>15507</v>
      </c>
      <c r="G9123" s="3" t="n">
        <v>38027</v>
      </c>
    </row>
    <row r="9124">
      <c r="A9124" s="3" t="inlineStr">
        <is>
          <t>Quinate Consulting (Pty) Ltd</t>
        </is>
      </c>
      <c r="B9124" s="4" t="n">
        <v>44712</v>
      </c>
      <c r="C9124" s="3" t="inlineStr">
        <is>
          <t>Expenses</t>
        </is>
      </c>
      <c r="D9124" s="3" t="inlineStr">
        <is>
          <t>3050/450</t>
        </is>
      </c>
      <c r="E9124" s="3" t="inlineStr">
        <is>
          <t>Advertising - Facebook</t>
        </is>
      </c>
      <c r="F9124" s="3" t="n">
        <v>5535.8</v>
      </c>
      <c r="G9124" s="3" t="n">
        <v>17204.05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Expenses</t>
        </is>
      </c>
      <c r="D9125" s="3" t="inlineStr">
        <is>
          <t>3051/000</t>
        </is>
      </c>
      <c r="E9125" s="3" t="inlineStr">
        <is>
          <t>Advertising - Facebook</t>
        </is>
      </c>
      <c r="F9125" s="3" t="n">
        <v>26743.92</v>
      </c>
      <c r="G9125" s="3" t="n">
        <v>57272.68</v>
      </c>
    </row>
    <row r="9126">
      <c r="A9126" s="3" t="inlineStr">
        <is>
          <t>Opportunity Global Investment (PTY) LTD</t>
        </is>
      </c>
      <c r="B9126" s="4" t="n">
        <v>44712</v>
      </c>
      <c r="C9126" s="3" t="inlineStr">
        <is>
          <t>Expenses</t>
        </is>
      </c>
      <c r="D9126" s="3" t="inlineStr">
        <is>
          <t>3053/000</t>
        </is>
      </c>
      <c r="E9126" s="3" t="inlineStr">
        <is>
          <t>Advertising - Google Ads</t>
        </is>
      </c>
      <c r="F9126" s="3" t="n">
        <v>1083.14</v>
      </c>
      <c r="G9126" s="3" t="n">
        <v>2948.81</v>
      </c>
    </row>
    <row r="9127">
      <c r="A9127" s="3" t="inlineStr">
        <is>
          <t>Opportunity Management Holdings (PTY) LTD</t>
        </is>
      </c>
      <c r="B9127" s="4" t="n">
        <v>44712</v>
      </c>
      <c r="C9127" s="3" t="inlineStr">
        <is>
          <t>Expenses</t>
        </is>
      </c>
      <c r="D9127" s="3" t="inlineStr">
        <is>
          <t>3100/000</t>
        </is>
      </c>
      <c r="E9127" s="3" t="inlineStr">
        <is>
          <t>Accounting Fees - Audit Fees</t>
        </is>
      </c>
      <c r="F9127" s="3" t="n">
        <v>8200</v>
      </c>
      <c r="G9127" s="3" t="n">
        <v>17550</v>
      </c>
    </row>
    <row r="9128">
      <c r="A9128" s="3" t="inlineStr">
        <is>
          <t>Endulini (Pty) Ltd</t>
        </is>
      </c>
      <c r="B9128" s="4" t="n">
        <v>44712</v>
      </c>
      <c r="C9128" s="3" t="inlineStr">
        <is>
          <t>Expenses</t>
        </is>
      </c>
      <c r="D9128" s="3" t="inlineStr">
        <is>
          <t>3200/000</t>
        </is>
      </c>
      <c r="E9128" s="3" t="inlineStr">
        <is>
          <t>Bank Charges</t>
        </is>
      </c>
      <c r="F9128" s="3" t="n">
        <v>580.66</v>
      </c>
      <c r="G9128" s="3" t="n">
        <v>1724.58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Expenses</t>
        </is>
      </c>
      <c r="D9129" s="3" t="inlineStr">
        <is>
          <t>3200/000</t>
        </is>
      </c>
      <c r="E9129" s="3" t="inlineStr">
        <is>
          <t>Bank Charges</t>
        </is>
      </c>
      <c r="F9129" s="3" t="n">
        <v>1474.58</v>
      </c>
      <c r="G9129" s="3" t="n">
        <v>11189.96</v>
      </c>
    </row>
    <row r="9130">
      <c r="A9130" s="3" t="inlineStr">
        <is>
          <t>Opportunity Global Investment (PTY) LTD</t>
        </is>
      </c>
      <c r="B9130" s="4" t="n">
        <v>44712</v>
      </c>
      <c r="C9130" s="3" t="inlineStr">
        <is>
          <t>Expenses</t>
        </is>
      </c>
      <c r="D9130" s="3" t="inlineStr">
        <is>
          <t>3200/000</t>
        </is>
      </c>
      <c r="E9130" s="3" t="inlineStr">
        <is>
          <t>Bank Charges</t>
        </is>
      </c>
      <c r="F9130" s="3" t="n">
        <v>1872.76</v>
      </c>
      <c r="G9130" s="3" t="n">
        <v>5359.62</v>
      </c>
    </row>
    <row r="9131">
      <c r="A9131" s="3" t="inlineStr">
        <is>
          <t>Opportunity Global Sales (PTY) LTD</t>
        </is>
      </c>
      <c r="B9131" s="4" t="n">
        <v>44712</v>
      </c>
      <c r="C9131" s="3" t="inlineStr">
        <is>
          <t>Expenses</t>
        </is>
      </c>
      <c r="D9131" s="3" t="inlineStr">
        <is>
          <t>3200/000</t>
        </is>
      </c>
      <c r="E9131" s="3" t="inlineStr">
        <is>
          <t>Bank Charges</t>
        </is>
      </c>
      <c r="F9131" s="3" t="n">
        <v>997.87</v>
      </c>
      <c r="G9131" s="3" t="n">
        <v>2868.82</v>
      </c>
    </row>
    <row r="9132">
      <c r="A9132" s="3" t="inlineStr">
        <is>
          <t>Opportunity Management Holdings (PTY) LTD</t>
        </is>
      </c>
      <c r="B9132" s="4" t="n">
        <v>44712</v>
      </c>
      <c r="C9132" s="3" t="inlineStr">
        <is>
          <t>Expenses</t>
        </is>
      </c>
      <c r="D9132" s="3" t="inlineStr">
        <is>
          <t>3200/000</t>
        </is>
      </c>
      <c r="E9132" s="3" t="inlineStr">
        <is>
          <t>Bank Charges</t>
        </is>
      </c>
      <c r="F9132" s="3" t="n">
        <v>2451.27</v>
      </c>
      <c r="G9132" s="3" t="n">
        <v>12352.47</v>
      </c>
    </row>
    <row r="9133">
      <c r="A9133" s="3" t="inlineStr">
        <is>
          <t>Quinate Consulting (Pty) Ltd</t>
        </is>
      </c>
      <c r="B9133" s="4" t="n">
        <v>44712</v>
      </c>
      <c r="C9133" s="3" t="inlineStr">
        <is>
          <t>Expenses</t>
        </is>
      </c>
      <c r="D9133" s="3" t="inlineStr">
        <is>
          <t>3200/000</t>
        </is>
      </c>
      <c r="E9133" s="3" t="inlineStr">
        <is>
          <t>Bank Charges</t>
        </is>
      </c>
      <c r="F9133" s="3" t="n">
        <v>1222.14</v>
      </c>
      <c r="G9133" s="3" t="n">
        <v>4485.69</v>
      </c>
    </row>
    <row r="9134">
      <c r="A9134" s="3" t="inlineStr">
        <is>
          <t>Trademark Holdings (Pty) Ltd</t>
        </is>
      </c>
      <c r="B9134" s="4" t="n">
        <v>44712</v>
      </c>
      <c r="C9134" s="3" t="inlineStr">
        <is>
          <t>Expenses</t>
        </is>
      </c>
      <c r="D9134" s="3" t="inlineStr">
        <is>
          <t>3200/000</t>
        </is>
      </c>
      <c r="E9134" s="3" t="inlineStr">
        <is>
          <t>Bank Charges</t>
        </is>
      </c>
      <c r="F9134" s="3" t="n">
        <v>758.37</v>
      </c>
      <c r="G9134" s="3" t="n">
        <v>6457.55</v>
      </c>
    </row>
    <row r="9135">
      <c r="A9135" s="3" t="inlineStr">
        <is>
          <t>Quinate Consulting (Pty) Ltd</t>
        </is>
      </c>
      <c r="B9135" s="4" t="n">
        <v>44712</v>
      </c>
      <c r="C9135" s="3" t="inlineStr">
        <is>
          <t>Expenses</t>
        </is>
      </c>
      <c r="D9135" s="3" t="inlineStr">
        <is>
          <t>3220/000</t>
        </is>
      </c>
      <c r="E9135" s="3" t="inlineStr">
        <is>
          <t>Bank Charges - Bond Fees</t>
        </is>
      </c>
      <c r="F9135" s="3" t="n">
        <v>1117.41</v>
      </c>
      <c r="G9135" s="3" t="n">
        <v>3352.23</v>
      </c>
    </row>
    <row r="9136">
      <c r="A9136" s="3" t="inlineStr">
        <is>
          <t>Noble Shield (Pty) Ltd ta Go Letting</t>
        </is>
      </c>
      <c r="B9136" s="4" t="n">
        <v>44712</v>
      </c>
      <c r="C9136" s="3" t="inlineStr">
        <is>
          <t>Expenses</t>
        </is>
      </c>
      <c r="D9136" s="3" t="inlineStr">
        <is>
          <t>3230/000</t>
        </is>
      </c>
      <c r="E9136" s="3" t="inlineStr">
        <is>
          <t>Cell Phone - NM</t>
        </is>
      </c>
      <c r="F9136" s="3" t="n">
        <v>2311.84</v>
      </c>
      <c r="G9136" s="3" t="n">
        <v>20536.01</v>
      </c>
    </row>
    <row r="9137">
      <c r="A9137" s="3" t="inlineStr">
        <is>
          <t>Noble Shield (Pty) Ltd ta Go Letting</t>
        </is>
      </c>
      <c r="B9137" s="4" t="n">
        <v>44712</v>
      </c>
      <c r="C9137" s="3" t="inlineStr">
        <is>
          <t>Expenses</t>
        </is>
      </c>
      <c r="D9137" s="3" t="inlineStr">
        <is>
          <t>3233/000</t>
        </is>
      </c>
      <c r="E9137" s="3" t="inlineStr">
        <is>
          <t>Cell Data - Other</t>
        </is>
      </c>
      <c r="F9137" s="3" t="n">
        <v>199</v>
      </c>
      <c r="G9137" s="3" t="n">
        <v>2359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Expenses</t>
        </is>
      </c>
      <c r="D9138" s="3" t="inlineStr">
        <is>
          <t>3233/100</t>
        </is>
      </c>
      <c r="E9138" s="3" t="inlineStr">
        <is>
          <t>Cell Data - Sales office Wifi</t>
        </is>
      </c>
      <c r="F9138" s="3" t="n">
        <v>369</v>
      </c>
      <c r="G9138" s="3" t="n">
        <v>2682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Expenses</t>
        </is>
      </c>
      <c r="D9139" s="3" t="inlineStr">
        <is>
          <t>3250/000</t>
        </is>
      </c>
      <c r="E9139" s="3" t="inlineStr">
        <is>
          <t>Cleaning</t>
        </is>
      </c>
      <c r="F9139" s="3" t="n">
        <v>0</v>
      </c>
      <c r="G9139" s="3" t="n">
        <v>658.48</v>
      </c>
    </row>
    <row r="9140">
      <c r="A9140" s="3" t="inlineStr">
        <is>
          <t>Opportunity Global Investment (PTY) LTD</t>
        </is>
      </c>
      <c r="B9140" s="4" t="n">
        <v>44712</v>
      </c>
      <c r="C9140" s="3" t="inlineStr">
        <is>
          <t>Expenses</t>
        </is>
      </c>
      <c r="D9140" s="3" t="inlineStr">
        <is>
          <t>3250/000</t>
        </is>
      </c>
      <c r="E9140" s="3" t="inlineStr">
        <is>
          <t>Cleaning</t>
        </is>
      </c>
      <c r="F9140" s="3" t="n">
        <v>2700</v>
      </c>
      <c r="G9140" s="3" t="n">
        <v>8100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Expenses</t>
        </is>
      </c>
      <c r="D9141" s="3" t="inlineStr">
        <is>
          <t>3250/000</t>
        </is>
      </c>
      <c r="E9141" s="3" t="inlineStr">
        <is>
          <t>Cleaning</t>
        </is>
      </c>
      <c r="F9141" s="3" t="n">
        <v>1250</v>
      </c>
      <c r="G9141" s="3" t="n">
        <v>2000</v>
      </c>
    </row>
    <row r="9142">
      <c r="A9142" s="3" t="inlineStr">
        <is>
          <t>Trademark Holdings (Pty) Ltd</t>
        </is>
      </c>
      <c r="B9142" s="4" t="n">
        <v>44712</v>
      </c>
      <c r="C9142" s="3" t="inlineStr">
        <is>
          <t>Expenses</t>
        </is>
      </c>
      <c r="D9142" s="3" t="inlineStr">
        <is>
          <t>3250/000</t>
        </is>
      </c>
      <c r="E9142" s="3" t="inlineStr">
        <is>
          <t>Cleaning</t>
        </is>
      </c>
      <c r="F9142" s="3" t="n">
        <v>1300</v>
      </c>
      <c r="G9142" s="3" t="n">
        <v>8572</v>
      </c>
    </row>
    <row r="9143">
      <c r="A9143" s="3" t="inlineStr">
        <is>
          <t>Noble Shield (Pty) Ltd ta Go Letting</t>
        </is>
      </c>
      <c r="B9143" s="4" t="n">
        <v>44712</v>
      </c>
      <c r="C9143" s="3" t="inlineStr">
        <is>
          <t>Expenses</t>
        </is>
      </c>
      <c r="D9143" s="3" t="inlineStr">
        <is>
          <t>3300/000</t>
        </is>
      </c>
      <c r="E9143" s="3" t="inlineStr">
        <is>
          <t>Computer Expenses</t>
        </is>
      </c>
      <c r="F9143" s="3" t="n">
        <v>0</v>
      </c>
      <c r="G9143" s="3" t="n">
        <v>3226.5</v>
      </c>
    </row>
    <row r="9144">
      <c r="A9144" s="3" t="inlineStr">
        <is>
          <t>Opportunity Global Investment (PTY) LTD</t>
        </is>
      </c>
      <c r="B9144" s="4" t="n">
        <v>44712</v>
      </c>
      <c r="C9144" s="3" t="inlineStr">
        <is>
          <t>Expenses</t>
        </is>
      </c>
      <c r="D9144" s="3" t="inlineStr">
        <is>
          <t>3300/000</t>
        </is>
      </c>
      <c r="E9144" s="3" t="inlineStr">
        <is>
          <t>Computer Expenses</t>
        </is>
      </c>
      <c r="F9144" s="3" t="n">
        <v>0</v>
      </c>
      <c r="G9144" s="3" t="n">
        <v>1800</v>
      </c>
    </row>
    <row r="9145">
      <c r="A9145" s="3" t="inlineStr">
        <is>
          <t>Opportunity Global Sales (PTY) LTD</t>
        </is>
      </c>
      <c r="B9145" s="4" t="n">
        <v>44712</v>
      </c>
      <c r="C9145" s="3" t="inlineStr">
        <is>
          <t>Expenses</t>
        </is>
      </c>
      <c r="D9145" s="3" t="inlineStr">
        <is>
          <t>3300/000</t>
        </is>
      </c>
      <c r="E9145" s="3" t="inlineStr">
        <is>
          <t>Computer Expenses</t>
        </is>
      </c>
      <c r="F9145" s="3" t="n">
        <v>0</v>
      </c>
      <c r="G9145" s="3" t="n">
        <v>275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Expenses</t>
        </is>
      </c>
      <c r="D9146" s="3" t="inlineStr">
        <is>
          <t>3300/000</t>
        </is>
      </c>
      <c r="E9146" s="3" t="inlineStr">
        <is>
          <t>Computer Expenses</t>
        </is>
      </c>
      <c r="F9146" s="3" t="n">
        <v>697.39</v>
      </c>
      <c r="G9146" s="3" t="n">
        <v>2333.12</v>
      </c>
    </row>
    <row r="9147">
      <c r="A9147" s="3" t="inlineStr">
        <is>
          <t>Quinate Consulting (Pty) Ltd</t>
        </is>
      </c>
      <c r="B9147" s="4" t="n">
        <v>44712</v>
      </c>
      <c r="C9147" s="3" t="inlineStr">
        <is>
          <t>Expenses</t>
        </is>
      </c>
      <c r="D9147" s="3" t="inlineStr">
        <is>
          <t>3300/000</t>
        </is>
      </c>
      <c r="E9147" s="3" t="inlineStr">
        <is>
          <t>Computer Expenses</t>
        </is>
      </c>
      <c r="F9147" s="3" t="n">
        <v>509.04</v>
      </c>
      <c r="G9147" s="3" t="n">
        <v>509.04</v>
      </c>
    </row>
    <row r="9148">
      <c r="A9148" s="3" t="inlineStr">
        <is>
          <t>Trademark Holdings (Pty) Ltd</t>
        </is>
      </c>
      <c r="B9148" s="4" t="n">
        <v>44712</v>
      </c>
      <c r="C9148" s="3" t="inlineStr">
        <is>
          <t>Expenses</t>
        </is>
      </c>
      <c r="D9148" s="3" t="inlineStr">
        <is>
          <t>3300/000</t>
        </is>
      </c>
      <c r="E9148" s="3" t="inlineStr">
        <is>
          <t>Computer Expenses</t>
        </is>
      </c>
      <c r="F9148" s="3" t="n">
        <v>0</v>
      </c>
      <c r="G9148" s="3" t="n">
        <v>7714.4</v>
      </c>
    </row>
    <row r="9149">
      <c r="A9149" s="3" t="inlineStr">
        <is>
          <t>Noble Shield (Pty) Ltd ta Go Letting</t>
        </is>
      </c>
      <c r="B9149" s="4" t="n">
        <v>44712</v>
      </c>
      <c r="C9149" s="3" t="inlineStr">
        <is>
          <t>Expenses</t>
        </is>
      </c>
      <c r="D9149" s="3" t="inlineStr">
        <is>
          <t>3300/120</t>
        </is>
      </c>
      <c r="E9149" s="3" t="inlineStr">
        <is>
          <t>Computer IT - Software Propworx</t>
        </is>
      </c>
      <c r="F9149" s="3" t="n">
        <v>2087.25</v>
      </c>
      <c r="G9149" s="3" t="n">
        <v>15571</v>
      </c>
    </row>
    <row r="9150">
      <c r="A9150" s="3" t="inlineStr">
        <is>
          <t>Trademark Holdings (Pty) Ltd</t>
        </is>
      </c>
      <c r="B9150" s="4" t="n">
        <v>44712</v>
      </c>
      <c r="C9150" s="3" t="inlineStr">
        <is>
          <t>Expenses</t>
        </is>
      </c>
      <c r="D9150" s="3" t="inlineStr">
        <is>
          <t>3300/125</t>
        </is>
      </c>
      <c r="E9150" s="3" t="inlineStr">
        <is>
          <t>Computer IT - CT</t>
        </is>
      </c>
      <c r="F9150" s="3" t="n">
        <v>0</v>
      </c>
      <c r="G9150" s="3" t="n">
        <v>106.38</v>
      </c>
    </row>
    <row r="9151">
      <c r="A9151" s="3" t="inlineStr">
        <is>
          <t>Trademark Holdings (Pty) Ltd</t>
        </is>
      </c>
      <c r="B9151" s="4" t="n">
        <v>44712</v>
      </c>
      <c r="C9151" s="3" t="inlineStr">
        <is>
          <t>Expenses</t>
        </is>
      </c>
      <c r="D9151" s="3" t="inlineStr">
        <is>
          <t>3300/130</t>
        </is>
      </c>
      <c r="E9151" s="3" t="inlineStr">
        <is>
          <t>Computer IT - Internet/Hosting Fees</t>
        </is>
      </c>
      <c r="F9151" s="3" t="n">
        <v>-8329.450000000001</v>
      </c>
      <c r="G9151" s="3" t="n">
        <v>28939.75</v>
      </c>
    </row>
    <row r="9152">
      <c r="A9152" s="3" t="inlineStr">
        <is>
          <t>Trademark Holdings (Pty) Ltd</t>
        </is>
      </c>
      <c r="B9152" s="4" t="n">
        <v>44712</v>
      </c>
      <c r="C9152" s="3" t="inlineStr">
        <is>
          <t>Expenses</t>
        </is>
      </c>
      <c r="D9152" s="3" t="inlineStr">
        <is>
          <t>3300/145</t>
        </is>
      </c>
      <c r="E9152" s="3" t="inlineStr">
        <is>
          <t>Computer IT - Cloud Solve</t>
        </is>
      </c>
      <c r="F9152" s="3" t="n">
        <v>4588.5</v>
      </c>
      <c r="G9152" s="3" t="n">
        <v>34948.5</v>
      </c>
    </row>
    <row r="9153">
      <c r="A9153" s="3" t="inlineStr">
        <is>
          <t>Noble Shield (Pty) Ltd ta Go Letting</t>
        </is>
      </c>
      <c r="B9153" s="4" t="n">
        <v>44712</v>
      </c>
      <c r="C9153" s="3" t="inlineStr">
        <is>
          <t>Expenses</t>
        </is>
      </c>
      <c r="D9153" s="3" t="inlineStr">
        <is>
          <t>3300/170</t>
        </is>
      </c>
      <c r="E9153" s="3" t="inlineStr">
        <is>
          <t>Computer IT - VDB office Fibre</t>
        </is>
      </c>
      <c r="F9153" s="3" t="n">
        <v>790</v>
      </c>
      <c r="G9153" s="3" t="n">
        <v>7900</v>
      </c>
    </row>
    <row r="9154">
      <c r="A9154" s="3" t="inlineStr">
        <is>
          <t>Noble Shield (Pty) Ltd ta Go Letting</t>
        </is>
      </c>
      <c r="B9154" s="4" t="n">
        <v>44712</v>
      </c>
      <c r="C9154" s="3" t="inlineStr">
        <is>
          <t>Expenses</t>
        </is>
      </c>
      <c r="D9154" s="3" t="inlineStr">
        <is>
          <t>3301/000</t>
        </is>
      </c>
      <c r="E9154" s="3" t="inlineStr">
        <is>
          <t>Computer Expenses - Xero Setup</t>
        </is>
      </c>
      <c r="F9154" s="3" t="n">
        <v>0</v>
      </c>
      <c r="G9154" s="3" t="n">
        <v>3000</v>
      </c>
    </row>
    <row r="9155">
      <c r="A9155" s="3" t="inlineStr">
        <is>
          <t>Trademark Holdings (Pty) Ltd</t>
        </is>
      </c>
      <c r="B9155" s="4" t="n">
        <v>44712</v>
      </c>
      <c r="C9155" s="3" t="inlineStr">
        <is>
          <t>Expenses</t>
        </is>
      </c>
      <c r="D9155" s="3" t="inlineStr">
        <is>
          <t>3301/000</t>
        </is>
      </c>
      <c r="E9155" s="3" t="inlineStr">
        <is>
          <t>Computer Expenses - Xero Setup</t>
        </is>
      </c>
      <c r="F9155" s="3" t="n">
        <v>0</v>
      </c>
      <c r="G9155" s="3" t="n">
        <v>3000</v>
      </c>
    </row>
    <row r="9156">
      <c r="A9156" s="3" t="inlineStr">
        <is>
          <t>Opportunity Management Holdings (PTY) LTD</t>
        </is>
      </c>
      <c r="B9156" s="4" t="n">
        <v>44712</v>
      </c>
      <c r="C9156" s="3" t="inlineStr">
        <is>
          <t>Expenses</t>
        </is>
      </c>
      <c r="D9156" s="3" t="inlineStr">
        <is>
          <t>3350/000</t>
        </is>
      </c>
      <c r="E9156" s="3" t="inlineStr">
        <is>
          <t>Consulting Fees</t>
        </is>
      </c>
      <c r="F9156" s="3" t="n">
        <v>0</v>
      </c>
      <c r="G9156" s="3" t="n">
        <v>6000</v>
      </c>
    </row>
    <row r="9157">
      <c r="A9157" s="3" t="inlineStr">
        <is>
          <t>Opportunity Management Holdings (PTY) LTD</t>
        </is>
      </c>
      <c r="B9157" s="4" t="n">
        <v>44712</v>
      </c>
      <c r="C9157" s="3" t="inlineStr">
        <is>
          <t>Expenses</t>
        </is>
      </c>
      <c r="D9157" s="3" t="inlineStr">
        <is>
          <t>3350/100</t>
        </is>
      </c>
      <c r="E9157" s="3" t="inlineStr">
        <is>
          <t>Consulting Fee - Dirk Coetzee</t>
        </is>
      </c>
      <c r="F9157" s="3" t="n">
        <v>6000</v>
      </c>
      <c r="G9157" s="3" t="n">
        <v>6000</v>
      </c>
    </row>
    <row r="9158">
      <c r="A9158" s="3" t="inlineStr">
        <is>
          <t>Quinate Consulting (Pty) Ltd</t>
        </is>
      </c>
      <c r="B9158" s="4" t="n">
        <v>44712</v>
      </c>
      <c r="C9158" s="3" t="inlineStr">
        <is>
          <t>Expenses</t>
        </is>
      </c>
      <c r="D9158" s="3" t="inlineStr">
        <is>
          <t>3350/100</t>
        </is>
      </c>
      <c r="E9158" s="3" t="inlineStr">
        <is>
          <t>Consulting Fees</t>
        </is>
      </c>
      <c r="F9158" s="3" t="n">
        <v>-15000</v>
      </c>
      <c r="G9158" s="3" t="n">
        <v>-15000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Expenses</t>
        </is>
      </c>
      <c r="D9159" s="3" t="inlineStr">
        <is>
          <t>3350/100</t>
        </is>
      </c>
      <c r="E9159" s="3" t="inlineStr">
        <is>
          <t>Consulting Fees - Admin and Finance</t>
        </is>
      </c>
      <c r="F9159" s="3" t="n">
        <v>86424.99000000001</v>
      </c>
      <c r="G9159" s="3" t="n">
        <v>232840.68</v>
      </c>
    </row>
    <row r="9160">
      <c r="A9160" s="3" t="inlineStr">
        <is>
          <t>Opportunity Global Investment (PTY) LTD</t>
        </is>
      </c>
      <c r="B9160" s="4" t="n">
        <v>44712</v>
      </c>
      <c r="C9160" s="3" t="inlineStr">
        <is>
          <t>Expenses</t>
        </is>
      </c>
      <c r="D9160" s="3" t="inlineStr">
        <is>
          <t>3350/100</t>
        </is>
      </c>
      <c r="E9160" s="3" t="inlineStr">
        <is>
          <t>Consulting Fees - Admin and Finance</t>
        </is>
      </c>
      <c r="F9160" s="3" t="n">
        <v>4775</v>
      </c>
      <c r="G9160" s="3" t="n">
        <v>14325</v>
      </c>
    </row>
    <row r="9161">
      <c r="A9161" s="3" t="inlineStr">
        <is>
          <t>Opportunity Global Sales (PTY) LTD</t>
        </is>
      </c>
      <c r="B9161" s="4" t="n">
        <v>44712</v>
      </c>
      <c r="C9161" s="3" t="inlineStr">
        <is>
          <t>Expenses</t>
        </is>
      </c>
      <c r="D9161" s="3" t="inlineStr">
        <is>
          <t>3350/100</t>
        </is>
      </c>
      <c r="E9161" s="3" t="inlineStr">
        <is>
          <t>Consulting Fees - Admin and Finance</t>
        </is>
      </c>
      <c r="F9161" s="3" t="n">
        <v>6100</v>
      </c>
      <c r="G9161" s="3" t="n">
        <v>18060</v>
      </c>
    </row>
    <row r="9162">
      <c r="A9162" s="3" t="inlineStr">
        <is>
          <t>Opportunity Global Investment (PTY) LTD</t>
        </is>
      </c>
      <c r="B9162" s="4" t="n">
        <v>44712</v>
      </c>
      <c r="C9162" s="3" t="inlineStr">
        <is>
          <t>Expenses</t>
        </is>
      </c>
      <c r="D9162" s="3" t="inlineStr">
        <is>
          <t>3350/200</t>
        </is>
      </c>
      <c r="E9162" s="3" t="inlineStr">
        <is>
          <t>Consulting Fees - Rockfin</t>
        </is>
      </c>
      <c r="F9162" s="3" t="n">
        <v>5000</v>
      </c>
      <c r="G9162" s="3" t="n">
        <v>5000</v>
      </c>
    </row>
    <row r="9163">
      <c r="A9163" s="3" t="inlineStr">
        <is>
          <t>Quinate Consulting (Pty) Ltd</t>
        </is>
      </c>
      <c r="B9163" s="4" t="n">
        <v>44712</v>
      </c>
      <c r="C9163" s="3" t="inlineStr">
        <is>
          <t>Expenses</t>
        </is>
      </c>
      <c r="D9163" s="3" t="inlineStr">
        <is>
          <t>3350/300</t>
        </is>
      </c>
      <c r="E9163" s="3" t="inlineStr">
        <is>
          <t>Consulting Fees - Admin and Finance</t>
        </is>
      </c>
      <c r="F9163" s="3" t="n">
        <v>2000</v>
      </c>
      <c r="G9163" s="3" t="n">
        <v>7700</v>
      </c>
    </row>
    <row r="9164">
      <c r="A9164" s="3" t="inlineStr">
        <is>
          <t>Opportunity Global Investment (PTY) LTD</t>
        </is>
      </c>
      <c r="B9164" s="4" t="n">
        <v>44712</v>
      </c>
      <c r="C9164" s="3" t="inlineStr">
        <is>
          <t>Expenses</t>
        </is>
      </c>
      <c r="D9164" s="3" t="inlineStr">
        <is>
          <t>3351/000</t>
        </is>
      </c>
      <c r="E9164" s="3" t="inlineStr">
        <is>
          <t>Consulting Fees - HR Joblaw</t>
        </is>
      </c>
      <c r="F9164" s="3" t="n">
        <v>1350</v>
      </c>
      <c r="G9164" s="3" t="n">
        <v>4050</v>
      </c>
    </row>
    <row r="9165">
      <c r="A9165" s="3" t="inlineStr">
        <is>
          <t>Quinate Consulting (Pty) Ltd</t>
        </is>
      </c>
      <c r="B9165" s="4" t="n">
        <v>44712</v>
      </c>
      <c r="C9165" s="3" t="inlineStr">
        <is>
          <t>Expenses</t>
        </is>
      </c>
      <c r="D9165" s="3" t="inlineStr">
        <is>
          <t>3351/000</t>
        </is>
      </c>
      <c r="E9165" s="3" t="inlineStr">
        <is>
          <t>Consulting fees - Trustees</t>
        </is>
      </c>
      <c r="F9165" s="3" t="n">
        <v>8000</v>
      </c>
      <c r="G9165" s="3" t="n">
        <v>20000</v>
      </c>
    </row>
    <row r="9166">
      <c r="A9166" s="3" t="inlineStr">
        <is>
          <t>Opportunity Global Investment (PTY) LTD</t>
        </is>
      </c>
      <c r="B9166" s="4" t="n">
        <v>44712</v>
      </c>
      <c r="C9166" s="3" t="inlineStr">
        <is>
          <t>Expenses</t>
        </is>
      </c>
      <c r="D9166" s="3" t="inlineStr">
        <is>
          <t>3352/000</t>
        </is>
      </c>
      <c r="E9166" s="3" t="inlineStr">
        <is>
          <t>Consulting Fees - Kert Scalzini</t>
        </is>
      </c>
      <c r="F9166" s="3" t="n">
        <v>0</v>
      </c>
      <c r="G9166" s="3" t="n">
        <v>20000</v>
      </c>
    </row>
    <row r="9167">
      <c r="A9167" s="3" t="inlineStr">
        <is>
          <t>Quinate Consulting (Pty) Ltd</t>
        </is>
      </c>
      <c r="B9167" s="4" t="n">
        <v>44712</v>
      </c>
      <c r="C9167" s="3" t="inlineStr">
        <is>
          <t>Expenses</t>
        </is>
      </c>
      <c r="D9167" s="3" t="inlineStr">
        <is>
          <t>3450/001</t>
        </is>
      </c>
      <c r="E9167" s="3" t="inlineStr">
        <is>
          <t>Depreciation - Computer Equipment</t>
        </is>
      </c>
      <c r="F9167" s="3" t="n">
        <v>3141.38</v>
      </c>
      <c r="G9167" s="3" t="n">
        <v>9424.139999999999</v>
      </c>
    </row>
    <row r="9168">
      <c r="A9168" s="3" t="inlineStr">
        <is>
          <t>Quinate Consulting (Pty) Ltd</t>
        </is>
      </c>
      <c r="B9168" s="4" t="n">
        <v>44712</v>
      </c>
      <c r="C9168" s="3" t="inlineStr">
        <is>
          <t>Expenses</t>
        </is>
      </c>
      <c r="D9168" s="3" t="inlineStr">
        <is>
          <t>3450/002</t>
        </is>
      </c>
      <c r="E9168" s="3" t="inlineStr">
        <is>
          <t>Depreciation - Site Containers</t>
        </is>
      </c>
      <c r="F9168" s="3" t="n">
        <v>318.84</v>
      </c>
      <c r="G9168" s="3" t="n">
        <v>956.52</v>
      </c>
    </row>
    <row r="9169">
      <c r="A9169" s="3" t="inlineStr">
        <is>
          <t>Opportunity Management Holdings (PTY) LTD</t>
        </is>
      </c>
      <c r="B9169" s="4" t="n">
        <v>44712</v>
      </c>
      <c r="C9169" s="3" t="inlineStr">
        <is>
          <t>Expenses</t>
        </is>
      </c>
      <c r="D9169" s="3" t="inlineStr">
        <is>
          <t>3451/000</t>
        </is>
      </c>
      <c r="E9169" s="3" t="inlineStr">
        <is>
          <t>Depreciation - Computer Equipment</t>
        </is>
      </c>
      <c r="F9169" s="3" t="n">
        <v>277.74</v>
      </c>
      <c r="G9169" s="3" t="n">
        <v>277.74</v>
      </c>
    </row>
    <row r="9170">
      <c r="A9170" s="3" t="inlineStr">
        <is>
          <t>Quinate Consulting (Pty) Ltd</t>
        </is>
      </c>
      <c r="B9170" s="4" t="n">
        <v>44712</v>
      </c>
      <c r="C9170" s="3" t="inlineStr">
        <is>
          <t>Expenses</t>
        </is>
      </c>
      <c r="D9170" s="3" t="inlineStr">
        <is>
          <t>3600/000</t>
        </is>
      </c>
      <c r="E9170" s="3" t="inlineStr">
        <is>
          <t>Donations</t>
        </is>
      </c>
      <c r="F9170" s="3" t="n">
        <v>535</v>
      </c>
      <c r="G9170" s="3" t="n">
        <v>1605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Expenses</t>
        </is>
      </c>
      <c r="D9171" s="3" t="inlineStr">
        <is>
          <t>3630/000</t>
        </is>
      </c>
      <c r="E9171" s="3" t="inlineStr">
        <is>
          <t>Electricity</t>
        </is>
      </c>
      <c r="F9171" s="3" t="n">
        <v>0</v>
      </c>
      <c r="G9171" s="3" t="n">
        <v>6713.99</v>
      </c>
    </row>
    <row r="9172">
      <c r="A9172" s="3" t="inlineStr">
        <is>
          <t>Noble Shield (Pty) Ltd ta Go Letting</t>
        </is>
      </c>
      <c r="B9172" s="4" t="n">
        <v>44712</v>
      </c>
      <c r="C9172" s="3" t="inlineStr">
        <is>
          <t>Expenses</t>
        </is>
      </c>
      <c r="D9172" s="3" t="inlineStr">
        <is>
          <t>3650/000</t>
        </is>
      </c>
      <c r="E9172" s="3" t="inlineStr">
        <is>
          <t>Electricity _AND_ Water</t>
        </is>
      </c>
      <c r="F9172" s="3" t="n">
        <v>500</v>
      </c>
      <c r="G9172" s="3" t="n">
        <v>5000</v>
      </c>
    </row>
    <row r="9173">
      <c r="A9173" s="3" t="inlineStr">
        <is>
          <t>Opportunity Global Investment (PTY) LTD</t>
        </is>
      </c>
      <c r="B9173" s="4" t="n">
        <v>44712</v>
      </c>
      <c r="C9173" s="3" t="inlineStr">
        <is>
          <t>Expenses</t>
        </is>
      </c>
      <c r="D9173" s="3" t="inlineStr">
        <is>
          <t>3650/000</t>
        </is>
      </c>
      <c r="E9173" s="3" t="inlineStr">
        <is>
          <t>Electricity _AND_ Water</t>
        </is>
      </c>
      <c r="F9173" s="3" t="n">
        <v>2950</v>
      </c>
      <c r="G9173" s="3" t="n">
        <v>8850</v>
      </c>
    </row>
    <row r="9174">
      <c r="A9174" s="3" t="inlineStr">
        <is>
          <t>Endulini (Pty) Ltd</t>
        </is>
      </c>
      <c r="B9174" s="4" t="n">
        <v>44712</v>
      </c>
      <c r="C9174" s="3" t="inlineStr">
        <is>
          <t>Expenses</t>
        </is>
      </c>
      <c r="D9174" s="3" t="inlineStr">
        <is>
          <t>3650/000</t>
        </is>
      </c>
      <c r="E9174" s="3" t="inlineStr">
        <is>
          <t>Water</t>
        </is>
      </c>
      <c r="F9174" s="3" t="n">
        <v>0</v>
      </c>
      <c r="G9174" s="3" t="n">
        <v>4310.7</v>
      </c>
    </row>
    <row r="9175">
      <c r="A9175" s="3" t="inlineStr">
        <is>
          <t>Quinate Consulting (Pty) Ltd</t>
        </is>
      </c>
      <c r="B9175" s="4" t="n">
        <v>44712</v>
      </c>
      <c r="C9175" s="3" t="inlineStr">
        <is>
          <t>Expenses</t>
        </is>
      </c>
      <c r="D9175" s="3" t="inlineStr">
        <is>
          <t>3651/000</t>
        </is>
      </c>
      <c r="E9175" s="3" t="inlineStr">
        <is>
          <t>Electricity _AND_ Water - Southwark</t>
        </is>
      </c>
      <c r="F9175" s="3" t="n">
        <v>41540.58</v>
      </c>
      <c r="G9175" s="3" t="n">
        <v>58597.86</v>
      </c>
    </row>
    <row r="9176">
      <c r="A9176" s="3" t="inlineStr">
        <is>
          <t>Quinate Consulting (Pty) Ltd</t>
        </is>
      </c>
      <c r="B9176" s="4" t="n">
        <v>44712</v>
      </c>
      <c r="C9176" s="3" t="inlineStr">
        <is>
          <t>Expenses</t>
        </is>
      </c>
      <c r="D9176" s="3" t="inlineStr">
        <is>
          <t>3652/000</t>
        </is>
      </c>
      <c r="E9176" s="3" t="inlineStr">
        <is>
          <t>Electricity _AND_ Water - Soho</t>
        </is>
      </c>
      <c r="F9176" s="3" t="n">
        <v>20255.01</v>
      </c>
      <c r="G9176" s="3" t="n">
        <v>57480.21</v>
      </c>
    </row>
    <row r="9177">
      <c r="A9177" s="3" t="inlineStr">
        <is>
          <t>Noble Shield (Pty) Ltd ta Go Letting</t>
        </is>
      </c>
      <c r="B9177" s="4" t="n">
        <v>44712</v>
      </c>
      <c r="C9177" s="3" t="inlineStr">
        <is>
          <t>Expenses</t>
        </is>
      </c>
      <c r="D9177" s="3" t="inlineStr">
        <is>
          <t>3700/000</t>
        </is>
      </c>
      <c r="E9177" s="3" t="inlineStr">
        <is>
          <t>Entertainment Expenses</t>
        </is>
      </c>
      <c r="F9177" s="3" t="n">
        <v>0</v>
      </c>
      <c r="G9177" s="3" t="n">
        <v>1200</v>
      </c>
    </row>
    <row r="9178">
      <c r="A9178" s="3" t="inlineStr">
        <is>
          <t>Opportunity Global Investment (PTY) LTD</t>
        </is>
      </c>
      <c r="B9178" s="4" t="n">
        <v>44712</v>
      </c>
      <c r="C9178" s="3" t="inlineStr">
        <is>
          <t>Expenses</t>
        </is>
      </c>
      <c r="D9178" s="3" t="inlineStr">
        <is>
          <t>3700/000</t>
        </is>
      </c>
      <c r="E9178" s="3" t="inlineStr">
        <is>
          <t>Entertainment Expenses</t>
        </is>
      </c>
      <c r="F9178" s="3" t="n">
        <v>376.95</v>
      </c>
      <c r="G9178" s="3" t="n">
        <v>1728.95</v>
      </c>
    </row>
    <row r="9179">
      <c r="A9179" s="3" t="inlineStr">
        <is>
          <t>Opportunity Management Holdings (PTY) LTD</t>
        </is>
      </c>
      <c r="B9179" s="4" t="n">
        <v>44712</v>
      </c>
      <c r="C9179" s="3" t="inlineStr">
        <is>
          <t>Expenses</t>
        </is>
      </c>
      <c r="D9179" s="3" t="inlineStr">
        <is>
          <t>3700/000</t>
        </is>
      </c>
      <c r="E9179" s="3" t="inlineStr">
        <is>
          <t>Entertainment Expenses</t>
        </is>
      </c>
      <c r="F9179" s="3" t="n">
        <v>79.8</v>
      </c>
      <c r="G9179" s="3" t="n">
        <v>681.7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Expenses</t>
        </is>
      </c>
      <c r="D9180" s="3" t="inlineStr">
        <is>
          <t>3700/000</t>
        </is>
      </c>
      <c r="E9180" s="3" t="inlineStr">
        <is>
          <t>Entertainment Expenses</t>
        </is>
      </c>
      <c r="F9180" s="3" t="n">
        <v>1907.59</v>
      </c>
      <c r="G9180" s="3" t="n">
        <v>4475.49</v>
      </c>
    </row>
    <row r="9181">
      <c r="A9181" s="3" t="inlineStr">
        <is>
          <t>Trademark Holdings (Pty) Ltd</t>
        </is>
      </c>
      <c r="B9181" s="4" t="n">
        <v>44712</v>
      </c>
      <c r="C9181" s="3" t="inlineStr">
        <is>
          <t>Expenses</t>
        </is>
      </c>
      <c r="D9181" s="3" t="inlineStr">
        <is>
          <t>3700/000</t>
        </is>
      </c>
      <c r="E9181" s="3" t="inlineStr">
        <is>
          <t>Entertainment Expenses</t>
        </is>
      </c>
      <c r="F9181" s="3" t="n">
        <v>0</v>
      </c>
      <c r="G9181" s="3" t="n">
        <v>4500</v>
      </c>
    </row>
    <row r="9182">
      <c r="A9182" s="3" t="inlineStr">
        <is>
          <t>Opportunity Management Holdings (PTY) LTD</t>
        </is>
      </c>
      <c r="B9182" s="4" t="n">
        <v>44712</v>
      </c>
      <c r="C9182" s="3" t="inlineStr">
        <is>
          <t>Expenses</t>
        </is>
      </c>
      <c r="D9182" s="3" t="inlineStr">
        <is>
          <t>3850/000</t>
        </is>
      </c>
      <c r="E9182" s="3" t="inlineStr">
        <is>
          <t>Insurance - Momentum</t>
        </is>
      </c>
      <c r="F9182" s="3" t="n">
        <v>1469.51</v>
      </c>
      <c r="G9182" s="3" t="n">
        <v>7347.55</v>
      </c>
    </row>
    <row r="9183">
      <c r="A9183" s="3" t="inlineStr">
        <is>
          <t>Noble Shield (Pty) Ltd ta Go Letting</t>
        </is>
      </c>
      <c r="B9183" s="4" t="n">
        <v>44712</v>
      </c>
      <c r="C9183" s="3" t="inlineStr">
        <is>
          <t>Expenses</t>
        </is>
      </c>
      <c r="D9183" s="3" t="inlineStr">
        <is>
          <t>3850/100</t>
        </is>
      </c>
      <c r="E9183" s="3" t="inlineStr">
        <is>
          <t>Insurance - Santam</t>
        </is>
      </c>
      <c r="F9183" s="3" t="n">
        <v>2989.72</v>
      </c>
      <c r="G9183" s="3" t="n">
        <v>25207.03</v>
      </c>
    </row>
    <row r="9184">
      <c r="A9184" s="3" t="inlineStr">
        <is>
          <t>Noble Shield (Pty) Ltd ta Go Letting</t>
        </is>
      </c>
      <c r="B9184" s="4" t="n">
        <v>44712</v>
      </c>
      <c r="C9184" s="3" t="inlineStr">
        <is>
          <t>Expenses</t>
        </is>
      </c>
      <c r="D9184" s="3" t="inlineStr">
        <is>
          <t>3850/200</t>
        </is>
      </c>
      <c r="E9184" s="3" t="inlineStr">
        <is>
          <t>Insurance - A_AND_G</t>
        </is>
      </c>
      <c r="F9184" s="3" t="n">
        <v>0</v>
      </c>
      <c r="G9184" s="3" t="n">
        <v>15175.26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Expenses</t>
        </is>
      </c>
      <c r="D9185" s="3" t="inlineStr">
        <is>
          <t>3851/000</t>
        </is>
      </c>
      <c r="E9185" s="3" t="inlineStr">
        <is>
          <t>Insurance - Momentum</t>
        </is>
      </c>
      <c r="F9185" s="3" t="n">
        <v>6825.93</v>
      </c>
      <c r="G9185" s="3" t="n">
        <v>20477.79</v>
      </c>
    </row>
    <row r="9186">
      <c r="A9186" s="3" t="inlineStr">
        <is>
          <t>Noble Shield (Pty) Ltd ta Go Letting</t>
        </is>
      </c>
      <c r="B9186" s="4" t="n">
        <v>44712</v>
      </c>
      <c r="C9186" s="3" t="inlineStr">
        <is>
          <t>Expenses</t>
        </is>
      </c>
      <c r="D9186" s="3" t="inlineStr">
        <is>
          <t>3900/000</t>
        </is>
      </c>
      <c r="E9186" s="3" t="inlineStr">
        <is>
          <t>Interest Paid</t>
        </is>
      </c>
      <c r="F9186" s="3" t="n">
        <v>0</v>
      </c>
      <c r="G9186" s="3" t="n">
        <v>0.02</v>
      </c>
    </row>
    <row r="9187">
      <c r="A9187" s="3" t="inlineStr">
        <is>
          <t>Quinate Consulting (Pty) Ltd</t>
        </is>
      </c>
      <c r="B9187" s="4" t="n">
        <v>44712</v>
      </c>
      <c r="C9187" s="3" t="inlineStr">
        <is>
          <t>Expenses</t>
        </is>
      </c>
      <c r="D9187" s="3" t="inlineStr">
        <is>
          <t>3900/000</t>
        </is>
      </c>
      <c r="E9187" s="3" t="inlineStr">
        <is>
          <t>Interest Paid</t>
        </is>
      </c>
      <c r="F9187" s="3" t="n">
        <v>360.09</v>
      </c>
      <c r="G9187" s="3" t="n">
        <v>470.78</v>
      </c>
    </row>
    <row r="9188">
      <c r="A9188" s="3" t="inlineStr">
        <is>
          <t>Quinate Consulting (Pty) Ltd</t>
        </is>
      </c>
      <c r="B9188" s="4" t="n">
        <v>44712</v>
      </c>
      <c r="C9188" s="3" t="inlineStr">
        <is>
          <t>Expenses</t>
        </is>
      </c>
      <c r="D9188" s="3" t="inlineStr">
        <is>
          <t>3900/050</t>
        </is>
      </c>
      <c r="E9188" s="3" t="inlineStr">
        <is>
          <t>Interest Paid - STD Bond Accounts</t>
        </is>
      </c>
      <c r="F9188" s="3" t="n">
        <v>0</v>
      </c>
      <c r="G9188" s="3" t="n">
        <v>89395.17</v>
      </c>
    </row>
    <row r="9189">
      <c r="A9189" s="3" t="inlineStr">
        <is>
          <t>Endulini (Pty) Ltd</t>
        </is>
      </c>
      <c r="B9189" s="4" t="n">
        <v>44712</v>
      </c>
      <c r="C9189" s="3" t="inlineStr">
        <is>
          <t>Expenses</t>
        </is>
      </c>
      <c r="D9189" s="3" t="inlineStr">
        <is>
          <t>3900/111</t>
        </is>
      </c>
      <c r="E9189" s="3" t="inlineStr">
        <is>
          <t>Interest Paid - Investors @ 6.25%</t>
        </is>
      </c>
      <c r="F9189" s="3" t="n">
        <v>227442.02</v>
      </c>
      <c r="G9189" s="3" t="n">
        <v>379732.78</v>
      </c>
    </row>
    <row r="9190">
      <c r="A9190" s="3" t="inlineStr">
        <is>
          <t>Endulini (Pty) Ltd</t>
        </is>
      </c>
      <c r="B9190" s="4" t="n">
        <v>44712</v>
      </c>
      <c r="C9190" s="3" t="inlineStr">
        <is>
          <t>Expenses</t>
        </is>
      </c>
      <c r="D9190" s="3" t="inlineStr">
        <is>
          <t>3900/112</t>
        </is>
      </c>
      <c r="E9190" s="3" t="inlineStr">
        <is>
          <t>Interest Paid - Investors @ 6.5%</t>
        </is>
      </c>
      <c r="F9190" s="3" t="n">
        <v>15693.34</v>
      </c>
      <c r="G9190" s="3" t="n">
        <v>34966.95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Expenses</t>
        </is>
      </c>
      <c r="D9191" s="3" t="inlineStr">
        <is>
          <t>3900/120</t>
        </is>
      </c>
      <c r="E9191" s="3" t="inlineStr">
        <is>
          <t>Interest Paid - Investors @ 7%</t>
        </is>
      </c>
      <c r="F9191" s="3" t="n">
        <v>2585.21</v>
      </c>
      <c r="G9191" s="3" t="n">
        <v>9466.24</v>
      </c>
    </row>
    <row r="9192">
      <c r="A9192" s="3" t="inlineStr">
        <is>
          <t>Endulini (Pty) Ltd</t>
        </is>
      </c>
      <c r="B9192" s="4" t="n">
        <v>44712</v>
      </c>
      <c r="C9192" s="3" t="inlineStr">
        <is>
          <t>Expenses</t>
        </is>
      </c>
      <c r="D9192" s="3" t="inlineStr">
        <is>
          <t>3900/130</t>
        </is>
      </c>
      <c r="E9192" s="3" t="inlineStr">
        <is>
          <t>Interest Paid - Investors @ 8%</t>
        </is>
      </c>
      <c r="F9192" s="3" t="n">
        <v>1950.68</v>
      </c>
      <c r="G9192" s="3" t="n">
        <v>8309.6</v>
      </c>
    </row>
    <row r="9193">
      <c r="A9193" s="3" t="inlineStr">
        <is>
          <t>Endulini (Pty) Ltd</t>
        </is>
      </c>
      <c r="B9193" s="4" t="n">
        <v>44712</v>
      </c>
      <c r="C9193" s="3" t="inlineStr">
        <is>
          <t>Expenses</t>
        </is>
      </c>
      <c r="D9193" s="3" t="inlineStr">
        <is>
          <t>3900/140</t>
        </is>
      </c>
      <c r="E9193" s="3" t="inlineStr">
        <is>
          <t>Interest Paid - Investors @ 9%</t>
        </is>
      </c>
      <c r="F9193" s="3" t="n">
        <v>700.28</v>
      </c>
      <c r="G9193" s="3" t="n">
        <v>4302.24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Expenses</t>
        </is>
      </c>
      <c r="D9194" s="3" t="inlineStr">
        <is>
          <t>3900/150</t>
        </is>
      </c>
      <c r="E9194" s="3" t="inlineStr">
        <is>
          <t>Interest Paid - Suppliers</t>
        </is>
      </c>
      <c r="F9194" s="3" t="n">
        <v>104.64</v>
      </c>
      <c r="G9194" s="3" t="n">
        <v>774.28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Expenses</t>
        </is>
      </c>
      <c r="D9195" s="3" t="inlineStr">
        <is>
          <t>3900/152</t>
        </is>
      </c>
      <c r="E9195" s="3" t="inlineStr">
        <is>
          <t>Interest Paid - Gengis</t>
        </is>
      </c>
      <c r="F9195" s="3" t="n">
        <v>1528.77</v>
      </c>
      <c r="G9195" s="3" t="n">
        <v>4536.99</v>
      </c>
    </row>
    <row r="9196">
      <c r="A9196" s="3" t="inlineStr">
        <is>
          <t>Endulini (Pty) Ltd</t>
        </is>
      </c>
      <c r="B9196" s="4" t="n">
        <v>44712</v>
      </c>
      <c r="C9196" s="3" t="inlineStr">
        <is>
          <t>Expenses</t>
        </is>
      </c>
      <c r="D9196" s="3" t="inlineStr">
        <is>
          <t>3900/200</t>
        </is>
      </c>
      <c r="E9196" s="3" t="inlineStr">
        <is>
          <t>Interest Paid - Investors @ 15%</t>
        </is>
      </c>
      <c r="F9196" s="3" t="n">
        <v>36986.3</v>
      </c>
      <c r="G9196" s="3" t="n">
        <v>87781.17999999999</v>
      </c>
    </row>
    <row r="9197">
      <c r="A9197" s="3" t="inlineStr">
        <is>
          <t>Endulini (Pty) Ltd</t>
        </is>
      </c>
      <c r="B9197" s="4" t="n">
        <v>44712</v>
      </c>
      <c r="C9197" s="3" t="inlineStr">
        <is>
          <t>Expenses</t>
        </is>
      </c>
      <c r="D9197" s="3" t="inlineStr">
        <is>
          <t>3900/230</t>
        </is>
      </c>
      <c r="E9197" s="3" t="inlineStr">
        <is>
          <t>Interest Paid - Investors @ 18%</t>
        </is>
      </c>
      <c r="F9197" s="3" t="n">
        <v>2729820.08</v>
      </c>
      <c r="G9197" s="3" t="n">
        <v>4087322.57</v>
      </c>
    </row>
    <row r="9198">
      <c r="A9198" s="3" t="inlineStr">
        <is>
          <t>Opportunity Management Holdings (PTY) LTD</t>
        </is>
      </c>
      <c r="B9198" s="4" t="n">
        <v>44712</v>
      </c>
      <c r="C9198" s="3" t="inlineStr">
        <is>
          <t>Expenses</t>
        </is>
      </c>
      <c r="D9198" s="3" t="inlineStr">
        <is>
          <t>3900/300</t>
        </is>
      </c>
      <c r="E9198" s="3" t="inlineStr">
        <is>
          <t>Interest Paid - Other</t>
        </is>
      </c>
      <c r="F9198" s="3" t="n">
        <v>0</v>
      </c>
      <c r="G9198" s="3" t="n">
        <v>1.79</v>
      </c>
    </row>
    <row r="9199">
      <c r="A9199" s="3" t="inlineStr">
        <is>
          <t>Opportunity Global Investment (PTY) LTD</t>
        </is>
      </c>
      <c r="B9199" s="4" t="n">
        <v>44712</v>
      </c>
      <c r="C9199" s="3" t="inlineStr">
        <is>
          <t>Expenses</t>
        </is>
      </c>
      <c r="D9199" s="3" t="inlineStr">
        <is>
          <t>3901/000</t>
        </is>
      </c>
      <c r="E9199" s="3" t="inlineStr">
        <is>
          <t>Interest Paid - Department of Labour</t>
        </is>
      </c>
      <c r="F9199" s="3" t="n">
        <v>0</v>
      </c>
      <c r="G9199" s="3" t="n">
        <v>1176.45</v>
      </c>
    </row>
    <row r="9200">
      <c r="A9200" s="3" t="inlineStr">
        <is>
          <t>Trademark Holdings (Pty) Ltd</t>
        </is>
      </c>
      <c r="B9200" s="4" t="n">
        <v>44712</v>
      </c>
      <c r="C9200" s="3" t="inlineStr">
        <is>
          <t>Expenses</t>
        </is>
      </c>
      <c r="D9200" s="3" t="inlineStr">
        <is>
          <t>3910/000</t>
        </is>
      </c>
      <c r="E9200" s="3" t="inlineStr">
        <is>
          <t>Penalties/Interest - SARS</t>
        </is>
      </c>
      <c r="F9200" s="3" t="n">
        <v>0</v>
      </c>
      <c r="G9200" s="3" t="n">
        <v>57.04</v>
      </c>
    </row>
    <row r="9201">
      <c r="A9201" s="3" t="inlineStr">
        <is>
          <t>Opportunity Management Holdings (PTY) LTD</t>
        </is>
      </c>
      <c r="B9201" s="4" t="n">
        <v>44712</v>
      </c>
      <c r="C9201" s="3" t="inlineStr">
        <is>
          <t>Expenses</t>
        </is>
      </c>
      <c r="D9201" s="3" t="inlineStr">
        <is>
          <t>3960/000</t>
        </is>
      </c>
      <c r="E9201" s="3" t="inlineStr">
        <is>
          <t>Internet Fees</t>
        </is>
      </c>
      <c r="F9201" s="3" t="n">
        <v>514.77</v>
      </c>
      <c r="G9201" s="3" t="n">
        <v>1008.87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Expenses</t>
        </is>
      </c>
      <c r="D9202" s="3" t="inlineStr">
        <is>
          <t>4000/000</t>
        </is>
      </c>
      <c r="E9202" s="3" t="inlineStr">
        <is>
          <t>Legal Fees</t>
        </is>
      </c>
      <c r="F9202" s="3" t="n">
        <v>55000</v>
      </c>
      <c r="G9202" s="3" t="n">
        <v>55000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Expenses</t>
        </is>
      </c>
      <c r="D9203" s="3" t="inlineStr">
        <is>
          <t>4065/000</t>
        </is>
      </c>
      <c r="E9203" s="3" t="inlineStr">
        <is>
          <t>Levies - SoHo</t>
        </is>
      </c>
      <c r="F9203" s="3" t="n">
        <v>11686.84</v>
      </c>
      <c r="G9203" s="3" t="n">
        <v>24620.8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Expenses</t>
        </is>
      </c>
      <c r="D9204" s="3" t="inlineStr">
        <is>
          <t>4066/000</t>
        </is>
      </c>
      <c r="E9204" s="3" t="inlineStr">
        <is>
          <t>Levies - Southwark</t>
        </is>
      </c>
      <c r="F9204" s="3" t="n">
        <v>3422.18</v>
      </c>
      <c r="G9204" s="3" t="n">
        <v>11137.24</v>
      </c>
    </row>
    <row r="9205">
      <c r="A9205" s="3" t="inlineStr">
        <is>
          <t>Endulini (Pty) Ltd</t>
        </is>
      </c>
      <c r="B9205" s="4" t="n">
        <v>44712</v>
      </c>
      <c r="C9205" s="3" t="inlineStr">
        <is>
          <t>Expenses</t>
        </is>
      </c>
      <c r="D9205" s="3" t="inlineStr">
        <is>
          <t>4100/001</t>
        </is>
      </c>
      <c r="E9205" s="3" t="inlineStr">
        <is>
          <t>Momentum Admin Fee</t>
        </is>
      </c>
      <c r="F9205" s="3" t="n">
        <v>10764.42</v>
      </c>
      <c r="G9205" s="3" t="n">
        <v>44701.05</v>
      </c>
    </row>
    <row r="9206">
      <c r="A9206" s="3" t="inlineStr">
        <is>
          <t>Quinate Consulting (Pty) Ltd</t>
        </is>
      </c>
      <c r="B9206" s="4" t="n">
        <v>44712</v>
      </c>
      <c r="C9206" s="3" t="inlineStr">
        <is>
          <t>Expenses</t>
        </is>
      </c>
      <c r="D9206" s="3" t="inlineStr">
        <is>
          <t>4100/001</t>
        </is>
      </c>
      <c r="E9206" s="3" t="inlineStr">
        <is>
          <t>Momentum Advise Fee</t>
        </is>
      </c>
      <c r="F9206" s="3" t="n">
        <v>0</v>
      </c>
      <c r="G9206" s="3" t="n">
        <v>0.42</v>
      </c>
    </row>
    <row r="9207">
      <c r="A9207" s="3" t="inlineStr">
        <is>
          <t>Opportunity Global Investment (PTY) LTD</t>
        </is>
      </c>
      <c r="B9207" s="4" t="n">
        <v>44712</v>
      </c>
      <c r="C9207" s="3" t="inlineStr">
        <is>
          <t>Expenses</t>
        </is>
      </c>
      <c r="D9207" s="3" t="inlineStr">
        <is>
          <t>4100/100</t>
        </is>
      </c>
      <c r="E9207" s="3" t="inlineStr">
        <is>
          <t>Members Salaries - Nick Morgan</t>
        </is>
      </c>
      <c r="F9207" s="3" t="n">
        <v>40937.18</v>
      </c>
      <c r="G9207" s="3" t="n">
        <v>122811.55</v>
      </c>
    </row>
    <row r="9208">
      <c r="A9208" s="3" t="inlineStr">
        <is>
          <t>Noble Shield (Pty) Ltd ta Go Letting</t>
        </is>
      </c>
      <c r="B9208" s="4" t="n">
        <v>44712</v>
      </c>
      <c r="C9208" s="3" t="inlineStr">
        <is>
          <t>Expenses</t>
        </is>
      </c>
      <c r="D9208" s="3" t="inlineStr">
        <is>
          <t>4200/000</t>
        </is>
      </c>
      <c r="E9208" s="3" t="inlineStr">
        <is>
          <t>Printing _AND_ Stationery</t>
        </is>
      </c>
      <c r="F9208" s="3" t="n">
        <v>0</v>
      </c>
      <c r="G9208" s="3" t="n">
        <v>375</v>
      </c>
    </row>
    <row r="9209">
      <c r="A9209" s="3" t="inlineStr">
        <is>
          <t>Opportunity Global Investment (PTY) LTD</t>
        </is>
      </c>
      <c r="B9209" s="4" t="n">
        <v>44712</v>
      </c>
      <c r="C9209" s="3" t="inlineStr">
        <is>
          <t>Expenses</t>
        </is>
      </c>
      <c r="D9209" s="3" t="inlineStr">
        <is>
          <t>4200/000</t>
        </is>
      </c>
      <c r="E9209" s="3" t="inlineStr">
        <is>
          <t>Printing _AND_ Stationery</t>
        </is>
      </c>
      <c r="F9209" s="3" t="n">
        <v>2367</v>
      </c>
      <c r="G9209" s="3" t="n">
        <v>7101</v>
      </c>
    </row>
    <row r="9210">
      <c r="A9210" s="3" t="inlineStr">
        <is>
          <t>Opportunity Management Holdings (PTY) LTD</t>
        </is>
      </c>
      <c r="B9210" s="4" t="n">
        <v>44712</v>
      </c>
      <c r="C9210" s="3" t="inlineStr">
        <is>
          <t>Expenses</t>
        </is>
      </c>
      <c r="D9210" s="3" t="inlineStr">
        <is>
          <t>4200/000</t>
        </is>
      </c>
      <c r="E9210" s="3" t="inlineStr">
        <is>
          <t>Printing _AND_ Stationery</t>
        </is>
      </c>
      <c r="F9210" s="3" t="n">
        <v>3668.7</v>
      </c>
      <c r="G9210" s="3" t="n">
        <v>5909.57</v>
      </c>
    </row>
    <row r="9211">
      <c r="A9211" s="3" t="inlineStr">
        <is>
          <t>Quinate Consulting (Pty) Ltd</t>
        </is>
      </c>
      <c r="B9211" s="4" t="n">
        <v>44712</v>
      </c>
      <c r="C9211" s="3" t="inlineStr">
        <is>
          <t>Expenses</t>
        </is>
      </c>
      <c r="D9211" s="3" t="inlineStr">
        <is>
          <t>4200/000</t>
        </is>
      </c>
      <c r="E9211" s="3" t="inlineStr">
        <is>
          <t>Printing _AND_ Stationery</t>
        </is>
      </c>
      <c r="F9211" s="3" t="n">
        <v>1093.04</v>
      </c>
      <c r="G9211" s="3" t="n">
        <v>1232.17</v>
      </c>
    </row>
    <row r="9212">
      <c r="A9212" s="3" t="inlineStr">
        <is>
          <t>Noble Shield (Pty) Ltd ta Go Letting</t>
        </is>
      </c>
      <c r="B9212" s="4" t="n">
        <v>44712</v>
      </c>
      <c r="C9212" s="3" t="inlineStr">
        <is>
          <t>Expenses</t>
        </is>
      </c>
      <c r="D9212" s="3" t="inlineStr">
        <is>
          <t>4200/100</t>
        </is>
      </c>
      <c r="E9212" s="3" t="inlineStr">
        <is>
          <t>Printing - Merchant West- Printer Rental</t>
        </is>
      </c>
      <c r="F9212" s="3" t="n">
        <v>1622.35</v>
      </c>
      <c r="G9212" s="3" t="n">
        <v>14570.47</v>
      </c>
    </row>
    <row r="9213">
      <c r="A9213" s="3" t="inlineStr">
        <is>
          <t>Noble Shield (Pty) Ltd ta Go Letting</t>
        </is>
      </c>
      <c r="B9213" s="4" t="n">
        <v>44712</v>
      </c>
      <c r="C9213" s="3" t="inlineStr">
        <is>
          <t>Expenses</t>
        </is>
      </c>
      <c r="D9213" s="3" t="inlineStr">
        <is>
          <t>4200/120</t>
        </is>
      </c>
      <c r="E9213" s="3" t="inlineStr">
        <is>
          <t>Printing - Ivy Line - Prints</t>
        </is>
      </c>
      <c r="F9213" s="3" t="n">
        <v>2187.3</v>
      </c>
      <c r="G9213" s="3" t="n">
        <v>7211.42</v>
      </c>
    </row>
    <row r="9214">
      <c r="A9214" s="3" t="inlineStr">
        <is>
          <t>Noble Shield (Pty) Ltd ta Go Letting</t>
        </is>
      </c>
      <c r="B9214" s="4" t="n">
        <v>44712</v>
      </c>
      <c r="C9214" s="3" t="inlineStr">
        <is>
          <t>Expenses</t>
        </is>
      </c>
      <c r="D9214" s="3" t="inlineStr">
        <is>
          <t>4200/180</t>
        </is>
      </c>
      <c r="E9214" s="3" t="inlineStr">
        <is>
          <t>Printing - Ikon</t>
        </is>
      </c>
      <c r="F9214" s="3" t="n">
        <v>92</v>
      </c>
      <c r="G9214" s="3" t="n">
        <v>4651.61</v>
      </c>
    </row>
    <row r="9215">
      <c r="A9215" s="3" t="inlineStr">
        <is>
          <t>Noble Shield (Pty) Ltd ta Go Letting</t>
        </is>
      </c>
      <c r="B9215" s="4" t="n">
        <v>44712</v>
      </c>
      <c r="C9215" s="3" t="inlineStr">
        <is>
          <t>Expenses</t>
        </is>
      </c>
      <c r="D9215" s="3" t="inlineStr">
        <is>
          <t>4200/190</t>
        </is>
      </c>
      <c r="E9215" s="3" t="inlineStr">
        <is>
          <t>Printing - Centrafin printer rental</t>
        </is>
      </c>
      <c r="F9215" s="3" t="n">
        <v>2501.27</v>
      </c>
      <c r="G9215" s="3" t="n">
        <v>21409.19</v>
      </c>
    </row>
    <row r="9216">
      <c r="A9216" s="3" t="inlineStr">
        <is>
          <t>Noble Shield (Pty) Ltd ta Go Letting</t>
        </is>
      </c>
      <c r="B9216" s="4" t="n">
        <v>44712</v>
      </c>
      <c r="C9216" s="3" t="inlineStr">
        <is>
          <t>Expenses</t>
        </is>
      </c>
      <c r="D9216" s="3" t="inlineStr">
        <is>
          <t>4200/200</t>
        </is>
      </c>
      <c r="E9216" s="3" t="inlineStr">
        <is>
          <t>Printing - General Stationery VDB Office</t>
        </is>
      </c>
      <c r="F9216" s="3" t="n">
        <v>0</v>
      </c>
      <c r="G9216" s="3" t="n">
        <v>3156.77</v>
      </c>
    </row>
    <row r="9217">
      <c r="A9217" s="3" t="inlineStr">
        <is>
          <t>Noble Shield (Pty) Ltd ta Go Letting</t>
        </is>
      </c>
      <c r="B9217" s="4" t="n">
        <v>44712</v>
      </c>
      <c r="C9217" s="3" t="inlineStr">
        <is>
          <t>Expenses</t>
        </is>
      </c>
      <c r="D9217" s="3" t="inlineStr">
        <is>
          <t>4290/000</t>
        </is>
      </c>
      <c r="E9217" s="3" t="inlineStr">
        <is>
          <t>Refreshments - CT Office</t>
        </is>
      </c>
      <c r="F9217" s="3" t="n">
        <v>557.87</v>
      </c>
      <c r="G9217" s="3" t="n">
        <v>6465.66</v>
      </c>
    </row>
    <row r="9218">
      <c r="A9218" s="3" t="inlineStr">
        <is>
          <t>Opportunity Global Investment (PTY) LTD</t>
        </is>
      </c>
      <c r="B9218" s="4" t="n">
        <v>44712</v>
      </c>
      <c r="C9218" s="3" t="inlineStr">
        <is>
          <t>Expenses</t>
        </is>
      </c>
      <c r="D9218" s="3" t="inlineStr">
        <is>
          <t>4290/000</t>
        </is>
      </c>
      <c r="E9218" s="3" t="inlineStr">
        <is>
          <t>Rent</t>
        </is>
      </c>
      <c r="F9218" s="3" t="n">
        <v>8770</v>
      </c>
      <c r="G9218" s="3" t="n">
        <v>26310</v>
      </c>
    </row>
    <row r="9219">
      <c r="A9219" s="3" t="inlineStr">
        <is>
          <t>Noble Shield (Pty) Ltd ta Go Letting</t>
        </is>
      </c>
      <c r="B9219" s="4" t="n">
        <v>44712</v>
      </c>
      <c r="C9219" s="3" t="inlineStr">
        <is>
          <t>Expenses</t>
        </is>
      </c>
      <c r="D9219" s="3" t="inlineStr">
        <is>
          <t>4291/000</t>
        </is>
      </c>
      <c r="E9219" s="3" t="inlineStr">
        <is>
          <t>Refreshments - VDB Office</t>
        </is>
      </c>
      <c r="F9219" s="3" t="n">
        <v>254.66</v>
      </c>
      <c r="G9219" s="3" t="n">
        <v>1901.09</v>
      </c>
    </row>
    <row r="9220">
      <c r="A9220" s="3" t="inlineStr">
        <is>
          <t>Trademark Holdings (Pty) Ltd</t>
        </is>
      </c>
      <c r="B9220" s="4" t="n">
        <v>44712</v>
      </c>
      <c r="C9220" s="3" t="inlineStr">
        <is>
          <t>Expenses</t>
        </is>
      </c>
      <c r="D9220" s="3" t="inlineStr">
        <is>
          <t>4300/000</t>
        </is>
      </c>
      <c r="E9220" s="3" t="inlineStr">
        <is>
          <t>Rent Paid</t>
        </is>
      </c>
      <c r="F9220" s="3" t="n">
        <v>11375.32</v>
      </c>
      <c r="G9220" s="3" t="n">
        <v>59467.83</v>
      </c>
    </row>
    <row r="9221">
      <c r="A9221" s="3" t="inlineStr">
        <is>
          <t>Endulini (Pty) Ltd</t>
        </is>
      </c>
      <c r="B9221" s="4" t="n">
        <v>44712</v>
      </c>
      <c r="C9221" s="3" t="inlineStr">
        <is>
          <t>Expenses</t>
        </is>
      </c>
      <c r="D9221" s="3" t="inlineStr">
        <is>
          <t>4310/000</t>
        </is>
      </c>
      <c r="E9221" s="3" t="inlineStr">
        <is>
          <t>Rates</t>
        </is>
      </c>
      <c r="F9221" s="3" t="n">
        <v>0</v>
      </c>
      <c r="G9221" s="3" t="n">
        <v>28266.66</v>
      </c>
    </row>
    <row r="9222">
      <c r="A9222" s="3" t="inlineStr">
        <is>
          <t>Opportunity Global Investment (PTY) LTD</t>
        </is>
      </c>
      <c r="B9222" s="4" t="n">
        <v>44712</v>
      </c>
      <c r="C9222" s="3" t="inlineStr">
        <is>
          <t>Expenses</t>
        </is>
      </c>
      <c r="D9222" s="3" t="inlineStr">
        <is>
          <t>4310/000</t>
        </is>
      </c>
      <c r="E9222" s="3" t="inlineStr">
        <is>
          <t>Refreshments</t>
        </is>
      </c>
      <c r="F9222" s="3" t="n">
        <v>2521</v>
      </c>
      <c r="G9222" s="3" t="n">
        <v>7563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Expenses</t>
        </is>
      </c>
      <c r="D9223" s="3" t="inlineStr">
        <is>
          <t>4310/000</t>
        </is>
      </c>
      <c r="E9223" s="3" t="inlineStr">
        <is>
          <t>Refreshments</t>
        </is>
      </c>
      <c r="F9223" s="3" t="n">
        <v>787.91</v>
      </c>
      <c r="G9223" s="3" t="n">
        <v>3651.31</v>
      </c>
    </row>
    <row r="9224">
      <c r="A9224" s="3" t="inlineStr">
        <is>
          <t>Quinate Consulting (Pty) Ltd</t>
        </is>
      </c>
      <c r="B9224" s="4" t="n">
        <v>44712</v>
      </c>
      <c r="C9224" s="3" t="inlineStr">
        <is>
          <t>Expenses</t>
        </is>
      </c>
      <c r="D9224" s="3" t="inlineStr">
        <is>
          <t>4312/000</t>
        </is>
      </c>
      <c r="E9224" s="3" t="inlineStr">
        <is>
          <t>Rates - SoHo Units</t>
        </is>
      </c>
      <c r="F9224" s="3" t="n">
        <v>2416.62</v>
      </c>
      <c r="G9224" s="3" t="n">
        <v>7171.08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Expenses</t>
        </is>
      </c>
      <c r="D9225" s="3" t="inlineStr">
        <is>
          <t>4350/000</t>
        </is>
      </c>
      <c r="E9225" s="3" t="inlineStr">
        <is>
          <t>Repairs _AND_ Maintenance</t>
        </is>
      </c>
      <c r="F9225" s="3" t="n">
        <v>0</v>
      </c>
      <c r="G9225" s="3" t="n">
        <v>3068.83</v>
      </c>
    </row>
    <row r="9226">
      <c r="A9226" s="3" t="inlineStr">
        <is>
          <t>Opportunity Management Holdings (PTY) LTD</t>
        </is>
      </c>
      <c r="B9226" s="4" t="n">
        <v>44712</v>
      </c>
      <c r="C9226" s="3" t="inlineStr">
        <is>
          <t>Expenses</t>
        </is>
      </c>
      <c r="D9226" s="3" t="inlineStr">
        <is>
          <t>4350/000</t>
        </is>
      </c>
      <c r="E9226" s="3" t="inlineStr">
        <is>
          <t>Repairs _AND_ Maintenance</t>
        </is>
      </c>
      <c r="F9226" s="3" t="n">
        <v>507.79</v>
      </c>
      <c r="G9226" s="3" t="n">
        <v>507.79</v>
      </c>
    </row>
    <row r="9227">
      <c r="A9227" s="3" t="inlineStr">
        <is>
          <t>Trademark Holdings (Pty) Ltd</t>
        </is>
      </c>
      <c r="B9227" s="4" t="n">
        <v>44712</v>
      </c>
      <c r="C9227" s="3" t="inlineStr">
        <is>
          <t>Expenses</t>
        </is>
      </c>
      <c r="D9227" s="3" t="inlineStr">
        <is>
          <t>4350/000</t>
        </is>
      </c>
      <c r="E9227" s="3" t="inlineStr">
        <is>
          <t>Repairs _AND_ Maintenance</t>
        </is>
      </c>
      <c r="F9227" s="3" t="n">
        <v>0</v>
      </c>
      <c r="G9227" s="3" t="n">
        <v>925</v>
      </c>
    </row>
    <row r="9228">
      <c r="A9228" s="3" t="inlineStr">
        <is>
          <t>Quinate Consulting (Pty) Ltd</t>
        </is>
      </c>
      <c r="B9228" s="4" t="n">
        <v>44712</v>
      </c>
      <c r="C9228" s="3" t="inlineStr">
        <is>
          <t>Expenses</t>
        </is>
      </c>
      <c r="D9228" s="3" t="inlineStr">
        <is>
          <t>4350/000</t>
        </is>
      </c>
      <c r="E9228" s="3" t="inlineStr">
        <is>
          <t>Repairs and Maintenance - Southwark Units</t>
        </is>
      </c>
      <c r="F9228" s="3" t="n">
        <v>0</v>
      </c>
      <c r="G9228" s="3" t="n">
        <v>12416</v>
      </c>
    </row>
    <row r="9229">
      <c r="A9229" s="3" t="inlineStr">
        <is>
          <t>Opportunity Management Holdings (PTY) LTD</t>
        </is>
      </c>
      <c r="B9229" s="4" t="n">
        <v>44712</v>
      </c>
      <c r="C9229" s="3" t="inlineStr">
        <is>
          <t>Expenses</t>
        </is>
      </c>
      <c r="D9229" s="3" t="inlineStr">
        <is>
          <t>4390/000</t>
        </is>
      </c>
      <c r="E9229" s="3" t="inlineStr">
        <is>
          <t>Small Assets</t>
        </is>
      </c>
      <c r="F9229" s="3" t="n">
        <v>0</v>
      </c>
      <c r="G9229" s="3" t="n">
        <v>3674.74</v>
      </c>
    </row>
    <row r="9230">
      <c r="A9230" s="3" t="inlineStr">
        <is>
          <t>Noble Shield (Pty) Ltd ta Go Letting</t>
        </is>
      </c>
      <c r="B9230" s="4" t="n">
        <v>44712</v>
      </c>
      <c r="C9230" s="3" t="inlineStr">
        <is>
          <t>Expenses</t>
        </is>
      </c>
      <c r="D9230" s="3" t="inlineStr">
        <is>
          <t>4400/000</t>
        </is>
      </c>
      <c r="E9230" s="3" t="inlineStr">
        <is>
          <t>Salaries _AND_ Wages</t>
        </is>
      </c>
      <c r="F9230" s="3" t="n">
        <v>21898.2</v>
      </c>
      <c r="G9230" s="3" t="n">
        <v>201275.42</v>
      </c>
    </row>
    <row r="9231">
      <c r="A9231" s="3" t="inlineStr">
        <is>
          <t>Opportunity Global Sales (PTY) LTD</t>
        </is>
      </c>
      <c r="B9231" s="4" t="n">
        <v>44712</v>
      </c>
      <c r="C9231" s="3" t="inlineStr">
        <is>
          <t>Expenses</t>
        </is>
      </c>
      <c r="D9231" s="3" t="inlineStr">
        <is>
          <t>4400/000</t>
        </is>
      </c>
      <c r="E9231" s="3" t="inlineStr">
        <is>
          <t>Salaries _AND_ Wages</t>
        </is>
      </c>
      <c r="F9231" s="3" t="n">
        <v>33255.54</v>
      </c>
      <c r="G9231" s="3" t="n">
        <v>106513.75</v>
      </c>
    </row>
    <row r="9232">
      <c r="A9232" s="3" t="inlineStr">
        <is>
          <t>Opportunity Management Holdings (PTY) LTD</t>
        </is>
      </c>
      <c r="B9232" s="4" t="n">
        <v>44712</v>
      </c>
      <c r="C9232" s="3" t="inlineStr">
        <is>
          <t>Expenses</t>
        </is>
      </c>
      <c r="D9232" s="3" t="inlineStr">
        <is>
          <t>4400/000</t>
        </is>
      </c>
      <c r="E9232" s="3" t="inlineStr">
        <is>
          <t>Salaries _AND_ Wages</t>
        </is>
      </c>
      <c r="F9232" s="3" t="n">
        <v>201148.42</v>
      </c>
      <c r="G9232" s="3" t="n">
        <v>1363574.31</v>
      </c>
    </row>
    <row r="9233">
      <c r="A9233" s="3" t="inlineStr">
        <is>
          <t>Trademark Holdings (Pty) Ltd</t>
        </is>
      </c>
      <c r="B9233" s="4" t="n">
        <v>44712</v>
      </c>
      <c r="C9233" s="3" t="inlineStr">
        <is>
          <t>Expenses</t>
        </is>
      </c>
      <c r="D9233" s="3" t="inlineStr">
        <is>
          <t>4400/000</t>
        </is>
      </c>
      <c r="E9233" s="3" t="inlineStr">
        <is>
          <t>Salaries _AND_ Wages</t>
        </is>
      </c>
      <c r="F9233" s="3" t="n">
        <v>39554.45</v>
      </c>
      <c r="G9233" s="3" t="n">
        <v>339554.76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Expenses</t>
        </is>
      </c>
      <c r="D9234" s="3" t="inlineStr">
        <is>
          <t>4450/000</t>
        </is>
      </c>
      <c r="E9234" s="3" t="inlineStr">
        <is>
          <t>Staff Training</t>
        </is>
      </c>
      <c r="F9234" s="3" t="n">
        <v>1700</v>
      </c>
      <c r="G9234" s="3" t="n">
        <v>4654</v>
      </c>
    </row>
    <row r="9235">
      <c r="A9235" s="3" t="inlineStr">
        <is>
          <t>Noble Shield (Pty) Ltd ta Go Letting</t>
        </is>
      </c>
      <c r="B9235" s="4" t="n">
        <v>44712</v>
      </c>
      <c r="C9235" s="3" t="inlineStr">
        <is>
          <t>Expenses</t>
        </is>
      </c>
      <c r="D9235" s="3" t="inlineStr">
        <is>
          <t>4500/000</t>
        </is>
      </c>
      <c r="E9235" s="3" t="inlineStr">
        <is>
          <t>Staff Welfare</t>
        </is>
      </c>
      <c r="F9235" s="3" t="n">
        <v>400</v>
      </c>
      <c r="G9235" s="3" t="n">
        <v>8468.879999999999</v>
      </c>
    </row>
    <row r="9236">
      <c r="A9236" s="3" t="inlineStr">
        <is>
          <t>Opportunity Management Holdings (PTY) LTD</t>
        </is>
      </c>
      <c r="B9236" s="4" t="n">
        <v>44712</v>
      </c>
      <c r="C9236" s="3" t="inlineStr">
        <is>
          <t>Expenses</t>
        </is>
      </c>
      <c r="D9236" s="3" t="inlineStr">
        <is>
          <t>4500/000</t>
        </is>
      </c>
      <c r="E9236" s="3" t="inlineStr">
        <is>
          <t>Staff Welfare</t>
        </is>
      </c>
      <c r="F9236" s="3" t="n">
        <v>1662.18</v>
      </c>
      <c r="G9236" s="3" t="n">
        <v>5390.57</v>
      </c>
    </row>
    <row r="9237">
      <c r="A9237" s="3" t="inlineStr">
        <is>
          <t>Noble Shield (Pty) Ltd ta Go Letting</t>
        </is>
      </c>
      <c r="B9237" s="4" t="n">
        <v>44712</v>
      </c>
      <c r="C9237" s="3" t="inlineStr">
        <is>
          <t>Expenses</t>
        </is>
      </c>
      <c r="D9237" s="3" t="inlineStr">
        <is>
          <t>4520/000</t>
        </is>
      </c>
      <c r="E9237" s="3" t="inlineStr">
        <is>
          <t>Security</t>
        </is>
      </c>
      <c r="F9237" s="3" t="n">
        <v>731.25</v>
      </c>
      <c r="G9237" s="3" t="n">
        <v>6756.03</v>
      </c>
    </row>
    <row r="9238">
      <c r="A9238" s="3" t="inlineStr">
        <is>
          <t>Noble Shield (Pty) Ltd ta Go Letting</t>
        </is>
      </c>
      <c r="B9238" s="4" t="n">
        <v>44712</v>
      </c>
      <c r="C9238" s="3" t="inlineStr">
        <is>
          <t>Expenses</t>
        </is>
      </c>
      <c r="D9238" s="3" t="inlineStr">
        <is>
          <t>4550/000</t>
        </is>
      </c>
      <c r="E9238" s="3" t="inlineStr">
        <is>
          <t>Subscriptions</t>
        </is>
      </c>
      <c r="F9238" s="3" t="n">
        <v>0</v>
      </c>
      <c r="G9238" s="3" t="n">
        <v>274.15</v>
      </c>
    </row>
    <row r="9239">
      <c r="A9239" s="3" t="inlineStr">
        <is>
          <t>Quinate Consulting (Pty) Ltd</t>
        </is>
      </c>
      <c r="B9239" s="4" t="n">
        <v>44712</v>
      </c>
      <c r="C9239" s="3" t="inlineStr">
        <is>
          <t>Expenses</t>
        </is>
      </c>
      <c r="D9239" s="3" t="inlineStr">
        <is>
          <t>4550/000</t>
        </is>
      </c>
      <c r="E9239" s="3" t="inlineStr">
        <is>
          <t>Subscriptions / Licenses</t>
        </is>
      </c>
      <c r="F9239" s="3" t="n">
        <v>14547.07</v>
      </c>
      <c r="G9239" s="3" t="n">
        <v>30286.15</v>
      </c>
    </row>
    <row r="9240">
      <c r="A9240" s="3" t="inlineStr">
        <is>
          <t>Opportunity Management Holdings (PTY) LTD</t>
        </is>
      </c>
      <c r="B9240" s="4" t="n">
        <v>44712</v>
      </c>
      <c r="C9240" s="3" t="inlineStr">
        <is>
          <t>Expenses</t>
        </is>
      </c>
      <c r="D9240" s="3" t="inlineStr">
        <is>
          <t>4550/000</t>
        </is>
      </c>
      <c r="E9240" s="3" t="inlineStr">
        <is>
          <t>Subscriptions _AND_ Lisences</t>
        </is>
      </c>
      <c r="F9240" s="3" t="n">
        <v>1578.95</v>
      </c>
      <c r="G9240" s="3" t="n">
        <v>10083.7</v>
      </c>
    </row>
    <row r="9241">
      <c r="A9241" s="3" t="inlineStr">
        <is>
          <t>Noble Shield (Pty) Ltd ta Go Letting</t>
        </is>
      </c>
      <c r="B9241" s="4" t="n">
        <v>44712</v>
      </c>
      <c r="C9241" s="3" t="inlineStr">
        <is>
          <t>Expenses</t>
        </is>
      </c>
      <c r="D9241" s="3" t="inlineStr">
        <is>
          <t>4550/100</t>
        </is>
      </c>
      <c r="E9241" s="3" t="inlineStr">
        <is>
          <t>Subscriptions - EAAB</t>
        </is>
      </c>
      <c r="F9241" s="3" t="n">
        <v>0</v>
      </c>
      <c r="G9241" s="3" t="n">
        <v>5010</v>
      </c>
    </row>
    <row r="9242">
      <c r="A9242" s="3" t="inlineStr">
        <is>
          <t>Trademark Holdings (Pty) Ltd</t>
        </is>
      </c>
      <c r="B9242" s="4" t="n">
        <v>44712</v>
      </c>
      <c r="C9242" s="3" t="inlineStr">
        <is>
          <t>Expenses</t>
        </is>
      </c>
      <c r="D9242" s="3" t="inlineStr">
        <is>
          <t>4550/100</t>
        </is>
      </c>
      <c r="E9242" s="3" t="inlineStr">
        <is>
          <t>Subscriptions - EAAB</t>
        </is>
      </c>
      <c r="F9242" s="3" t="n">
        <v>0</v>
      </c>
      <c r="G9242" s="3" t="n">
        <v>3710</v>
      </c>
    </row>
    <row r="9243">
      <c r="A9243" s="3" t="inlineStr">
        <is>
          <t>Opportunity Global Investment (PTY) LTD</t>
        </is>
      </c>
      <c r="B9243" s="4" t="n">
        <v>44712</v>
      </c>
      <c r="C9243" s="3" t="inlineStr">
        <is>
          <t>Expenses</t>
        </is>
      </c>
      <c r="D9243" s="3" t="inlineStr">
        <is>
          <t>4550/150</t>
        </is>
      </c>
      <c r="E9243" s="3" t="inlineStr">
        <is>
          <t>Subscriptions - Webbox</t>
        </is>
      </c>
      <c r="F9243" s="3" t="n">
        <v>1259</v>
      </c>
      <c r="G9243" s="3" t="n">
        <v>3683</v>
      </c>
    </row>
    <row r="9244">
      <c r="A9244" s="3" t="inlineStr">
        <is>
          <t>Opportunity Global Investment (PTY) LTD</t>
        </is>
      </c>
      <c r="B9244" s="4" t="n">
        <v>44712</v>
      </c>
      <c r="C9244" s="3" t="inlineStr">
        <is>
          <t>Expenses</t>
        </is>
      </c>
      <c r="D9244" s="3" t="inlineStr">
        <is>
          <t>4550/200</t>
        </is>
      </c>
      <c r="E9244" s="3" t="inlineStr">
        <is>
          <t>Subscriptions - Zoom</t>
        </is>
      </c>
      <c r="F9244" s="3" t="n">
        <v>245.84</v>
      </c>
      <c r="G9244" s="3" t="n">
        <v>714.49</v>
      </c>
    </row>
    <row r="9245">
      <c r="A9245" s="3" t="inlineStr">
        <is>
          <t>Opportunity Global Investment (PTY) LTD</t>
        </is>
      </c>
      <c r="B9245" s="4" t="n">
        <v>44712</v>
      </c>
      <c r="C9245" s="3" t="inlineStr">
        <is>
          <t>Expenses</t>
        </is>
      </c>
      <c r="D9245" s="3" t="inlineStr">
        <is>
          <t>4550/250</t>
        </is>
      </c>
      <c r="E9245" s="3" t="inlineStr">
        <is>
          <t>Subscriptions - LinkedIn</t>
        </is>
      </c>
      <c r="F9245" s="3" t="n">
        <v>1000.49</v>
      </c>
      <c r="G9245" s="3" t="n">
        <v>4001.96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4550/250</t>
        </is>
      </c>
      <c r="E9246" s="3" t="inlineStr">
        <is>
          <t>Subscriptions - Windeed reports</t>
        </is>
      </c>
      <c r="F9246" s="3" t="n">
        <v>0</v>
      </c>
      <c r="G9246" s="3" t="n">
        <v>79</v>
      </c>
    </row>
    <row r="9247">
      <c r="A9247" s="3" t="inlineStr">
        <is>
          <t>Opportunity Global Investment (PTY) LTD</t>
        </is>
      </c>
      <c r="B9247" s="4" t="n">
        <v>44712</v>
      </c>
      <c r="C9247" s="3" t="inlineStr">
        <is>
          <t>Expenses</t>
        </is>
      </c>
      <c r="D9247" s="3" t="inlineStr">
        <is>
          <t>4550/350</t>
        </is>
      </c>
      <c r="E9247" s="3" t="inlineStr">
        <is>
          <t>Subscriptions - Xero</t>
        </is>
      </c>
      <c r="F9247" s="3" t="n">
        <v>600</v>
      </c>
      <c r="G9247" s="3" t="n">
        <v>1800</v>
      </c>
    </row>
    <row r="9248">
      <c r="A9248" s="3" t="inlineStr">
        <is>
          <t>Opportunity Global Investment (PTY) LTD</t>
        </is>
      </c>
      <c r="B9248" s="4" t="n">
        <v>44712</v>
      </c>
      <c r="C9248" s="3" t="inlineStr">
        <is>
          <t>Expenses</t>
        </is>
      </c>
      <c r="D9248" s="3" t="inlineStr">
        <is>
          <t>4550/400</t>
        </is>
      </c>
      <c r="E9248" s="3" t="inlineStr">
        <is>
          <t>Subscriptions - Moneyweb</t>
        </is>
      </c>
      <c r="F9248" s="3" t="n">
        <v>54.78</v>
      </c>
      <c r="G9248" s="3" t="n">
        <v>164.34</v>
      </c>
    </row>
    <row r="9249">
      <c r="A9249" s="3" t="inlineStr">
        <is>
          <t>Trademark Holdings (Pty) Ltd</t>
        </is>
      </c>
      <c r="B9249" s="4" t="n">
        <v>44712</v>
      </c>
      <c r="C9249" s="3" t="inlineStr">
        <is>
          <t>Expenses</t>
        </is>
      </c>
      <c r="D9249" s="3" t="inlineStr">
        <is>
          <t>4550/400</t>
        </is>
      </c>
      <c r="E9249" s="3" t="inlineStr">
        <is>
          <t>Subscriptions - Xero</t>
        </is>
      </c>
      <c r="F9249" s="3" t="n">
        <v>600</v>
      </c>
      <c r="G9249" s="3" t="n">
        <v>5850</v>
      </c>
    </row>
    <row r="9250">
      <c r="A9250" s="3" t="inlineStr">
        <is>
          <t>Opportunity Global Investment (PTY) LTD</t>
        </is>
      </c>
      <c r="B9250" s="4" t="n">
        <v>44712</v>
      </c>
      <c r="C9250" s="3" t="inlineStr">
        <is>
          <t>Expenses</t>
        </is>
      </c>
      <c r="D9250" s="3" t="inlineStr">
        <is>
          <t>4550/450</t>
        </is>
      </c>
      <c r="E9250" s="3" t="inlineStr">
        <is>
          <t>Subscriptions - Adobe</t>
        </is>
      </c>
      <c r="F9250" s="3" t="n">
        <v>527.27</v>
      </c>
      <c r="G9250" s="3" t="n">
        <v>1494.16</v>
      </c>
    </row>
    <row r="9251">
      <c r="A9251" s="3" t="inlineStr">
        <is>
          <t>Noble Shield (Pty) Ltd ta Go Letting</t>
        </is>
      </c>
      <c r="B9251" s="4" t="n">
        <v>44712</v>
      </c>
      <c r="C9251" s="3" t="inlineStr">
        <is>
          <t>Expenses</t>
        </is>
      </c>
      <c r="D9251" s="3" t="inlineStr">
        <is>
          <t>4550/600</t>
        </is>
      </c>
      <c r="E9251" s="3" t="inlineStr">
        <is>
          <t>Subscriptions - Webbox</t>
        </is>
      </c>
      <c r="F9251" s="3" t="n">
        <v>1312.15</v>
      </c>
      <c r="G9251" s="3" t="n">
        <v>10095.46</v>
      </c>
    </row>
    <row r="9252">
      <c r="A9252" s="3" t="inlineStr">
        <is>
          <t>Noble Shield (Pty) Ltd ta Go Letting</t>
        </is>
      </c>
      <c r="B9252" s="4" t="n">
        <v>44712</v>
      </c>
      <c r="C9252" s="3" t="inlineStr">
        <is>
          <t>Expenses</t>
        </is>
      </c>
      <c r="D9252" s="3" t="inlineStr">
        <is>
          <t>4550/650</t>
        </is>
      </c>
      <c r="E9252" s="3" t="inlineStr">
        <is>
          <t>Subscriptions - Xero</t>
        </is>
      </c>
      <c r="F9252" s="3" t="n">
        <v>600</v>
      </c>
      <c r="G9252" s="3" t="n">
        <v>5850</v>
      </c>
    </row>
    <row r="9253">
      <c r="A9253" s="3" t="inlineStr">
        <is>
          <t>Noble Shield (Pty) Ltd ta Go Letting</t>
        </is>
      </c>
      <c r="B9253" s="4" t="n">
        <v>44712</v>
      </c>
      <c r="C9253" s="3" t="inlineStr">
        <is>
          <t>Expenses</t>
        </is>
      </c>
      <c r="D9253" s="3" t="inlineStr">
        <is>
          <t>4550/700</t>
        </is>
      </c>
      <c r="E9253" s="3" t="inlineStr">
        <is>
          <t>Subscriptions - Domain renewals</t>
        </is>
      </c>
      <c r="F9253" s="3" t="n">
        <v>0</v>
      </c>
      <c r="G9253" s="3" t="n">
        <v>1726.15</v>
      </c>
    </row>
    <row r="9254">
      <c r="A9254" s="3" t="inlineStr">
        <is>
          <t>Noble Shield (Pty) Ltd ta Go Letting</t>
        </is>
      </c>
      <c r="B9254" s="4" t="n">
        <v>44712</v>
      </c>
      <c r="C9254" s="3" t="inlineStr">
        <is>
          <t>Expenses</t>
        </is>
      </c>
      <c r="D9254" s="3" t="inlineStr">
        <is>
          <t>4550/800</t>
        </is>
      </c>
      <c r="E9254" s="3" t="inlineStr">
        <is>
          <t>Subscriptions - Adobe</t>
        </is>
      </c>
      <c r="F9254" s="3" t="n">
        <v>286.7</v>
      </c>
      <c r="G9254" s="3" t="n">
        <v>548.58</v>
      </c>
    </row>
    <row r="9255">
      <c r="A9255" s="3" t="inlineStr">
        <is>
          <t>Opportunity Global Sales (PTY) LTD</t>
        </is>
      </c>
      <c r="B9255" s="4" t="n">
        <v>44712</v>
      </c>
      <c r="C9255" s="3" t="inlineStr">
        <is>
          <t>Expenses</t>
        </is>
      </c>
      <c r="D9255" s="3" t="inlineStr">
        <is>
          <t>4551/000</t>
        </is>
      </c>
      <c r="E9255" s="3" t="inlineStr">
        <is>
          <t>Subscriptions - Payprop</t>
        </is>
      </c>
      <c r="F9255" s="3" t="n">
        <v>436.17</v>
      </c>
      <c r="G9255" s="3" t="n">
        <v>2822.68</v>
      </c>
    </row>
    <row r="9256">
      <c r="A9256" s="3" t="inlineStr">
        <is>
          <t>Opportunity Management Holdings (PTY) LTD</t>
        </is>
      </c>
      <c r="B9256" s="4" t="n">
        <v>44712</v>
      </c>
      <c r="C9256" s="3" t="inlineStr">
        <is>
          <t>Expenses</t>
        </is>
      </c>
      <c r="D9256" s="3" t="inlineStr">
        <is>
          <t>4551/000</t>
        </is>
      </c>
      <c r="E9256" s="3" t="inlineStr">
        <is>
          <t>Subscriptions - Xero - Setup</t>
        </is>
      </c>
      <c r="F9256" s="3" t="n">
        <v>0</v>
      </c>
      <c r="G9256" s="3" t="n">
        <v>3000</v>
      </c>
    </row>
    <row r="9257">
      <c r="A9257" s="3" t="inlineStr">
        <is>
          <t>Quinate Consulting (Pty) Ltd</t>
        </is>
      </c>
      <c r="B9257" s="4" t="n">
        <v>44712</v>
      </c>
      <c r="C9257" s="3" t="inlineStr">
        <is>
          <t>Expenses</t>
        </is>
      </c>
      <c r="D9257" s="3" t="inlineStr">
        <is>
          <t>4551/000</t>
        </is>
      </c>
      <c r="E9257" s="3" t="inlineStr">
        <is>
          <t>Subscriptions - Zoho</t>
        </is>
      </c>
      <c r="F9257" s="3" t="n">
        <v>1125</v>
      </c>
      <c r="G9257" s="3" t="n">
        <v>3375</v>
      </c>
    </row>
    <row r="9258">
      <c r="A9258" s="3" t="inlineStr">
        <is>
          <t>Endulini (Pty) Ltd</t>
        </is>
      </c>
      <c r="B9258" s="4" t="n">
        <v>44712</v>
      </c>
      <c r="C9258" s="3" t="inlineStr">
        <is>
          <t>Expenses</t>
        </is>
      </c>
      <c r="D9258" s="3" t="inlineStr">
        <is>
          <t>4552/000</t>
        </is>
      </c>
      <c r="E9258" s="3" t="inlineStr">
        <is>
          <t>Subscriptions - Xero</t>
        </is>
      </c>
      <c r="F9258" s="3" t="n">
        <v>600</v>
      </c>
      <c r="G9258" s="3" t="n">
        <v>1800</v>
      </c>
    </row>
    <row r="9259">
      <c r="A9259" s="3" t="inlineStr">
        <is>
          <t>Opportunity Global Sales (PTY) LTD</t>
        </is>
      </c>
      <c r="B9259" s="4" t="n">
        <v>44712</v>
      </c>
      <c r="C9259" s="3" t="inlineStr">
        <is>
          <t>Expenses</t>
        </is>
      </c>
      <c r="D9259" s="3" t="inlineStr">
        <is>
          <t>4552/000</t>
        </is>
      </c>
      <c r="E9259" s="3" t="inlineStr">
        <is>
          <t>Subscriptions - Xero</t>
        </is>
      </c>
      <c r="F9259" s="3" t="n">
        <v>600</v>
      </c>
      <c r="G9259" s="3" t="n">
        <v>1800</v>
      </c>
    </row>
    <row r="9260">
      <c r="A9260" s="3" t="inlineStr">
        <is>
          <t>Opportunity Management Holdings (PTY) LTD</t>
        </is>
      </c>
      <c r="B9260" s="4" t="n">
        <v>44712</v>
      </c>
      <c r="C9260" s="3" t="inlineStr">
        <is>
          <t>Expenses</t>
        </is>
      </c>
      <c r="D9260" s="3" t="inlineStr">
        <is>
          <t>4552/000</t>
        </is>
      </c>
      <c r="E9260" s="3" t="inlineStr">
        <is>
          <t>Subscriptions - Xero</t>
        </is>
      </c>
      <c r="F9260" s="3" t="n">
        <v>600</v>
      </c>
      <c r="G9260" s="3" t="n">
        <v>3450</v>
      </c>
    </row>
    <row r="9261">
      <c r="A9261" s="3" t="inlineStr">
        <is>
          <t>Opportunity Global Sales (PTY) LTD</t>
        </is>
      </c>
      <c r="B9261" s="4" t="n">
        <v>44712</v>
      </c>
      <c r="C9261" s="3" t="inlineStr">
        <is>
          <t>Expenses</t>
        </is>
      </c>
      <c r="D9261" s="3" t="inlineStr">
        <is>
          <t>4553/000</t>
        </is>
      </c>
      <c r="E9261" s="3" t="inlineStr">
        <is>
          <t>Subscriptions - CMA</t>
        </is>
      </c>
      <c r="F9261" s="3" t="n">
        <v>680</v>
      </c>
      <c r="G9261" s="3" t="n">
        <v>2040</v>
      </c>
    </row>
    <row r="9262">
      <c r="A9262" s="3" t="inlineStr">
        <is>
          <t>Quinate Consulting (Pty) Ltd</t>
        </is>
      </c>
      <c r="B9262" s="4" t="n">
        <v>44712</v>
      </c>
      <c r="C9262" s="3" t="inlineStr">
        <is>
          <t>Expenses</t>
        </is>
      </c>
      <c r="D9262" s="3" t="inlineStr">
        <is>
          <t>4554/000</t>
        </is>
      </c>
      <c r="E9262" s="3" t="inlineStr">
        <is>
          <t>Subscriptions - Xero</t>
        </is>
      </c>
      <c r="F9262" s="3" t="n">
        <v>600</v>
      </c>
      <c r="G9262" s="3" t="n">
        <v>1800</v>
      </c>
    </row>
    <row r="9263">
      <c r="A9263" s="3" t="inlineStr">
        <is>
          <t>Opportunity Global Sales (PTY) LTD</t>
        </is>
      </c>
      <c r="B9263" s="4" t="n">
        <v>44712</v>
      </c>
      <c r="C9263" s="3" t="inlineStr">
        <is>
          <t>Expenses</t>
        </is>
      </c>
      <c r="D9263" s="3" t="inlineStr">
        <is>
          <t>4554/000</t>
        </is>
      </c>
      <c r="E9263" s="3" t="inlineStr">
        <is>
          <t>Subscriptions - Zoho</t>
        </is>
      </c>
      <c r="F9263" s="3" t="n">
        <v>600</v>
      </c>
      <c r="G9263" s="3" t="n">
        <v>1800</v>
      </c>
    </row>
    <row r="9264">
      <c r="A9264" s="3" t="inlineStr">
        <is>
          <t>Opportunity Global Sales (PTY) LTD</t>
        </is>
      </c>
      <c r="B9264" s="4" t="n">
        <v>44712</v>
      </c>
      <c r="C9264" s="3" t="inlineStr">
        <is>
          <t>Expenses</t>
        </is>
      </c>
      <c r="D9264" s="3" t="inlineStr">
        <is>
          <t>4555/000</t>
        </is>
      </c>
      <c r="E9264" s="3" t="inlineStr">
        <is>
          <t>Subscriptions - EAAB</t>
        </is>
      </c>
      <c r="F9264" s="3" t="n">
        <v>0</v>
      </c>
      <c r="G9264" s="3" t="n">
        <v>8500</v>
      </c>
    </row>
    <row r="9265">
      <c r="A9265" s="3" t="inlineStr">
        <is>
          <t>Quinate Consulting (Pty) Ltd</t>
        </is>
      </c>
      <c r="B9265" s="4" t="n">
        <v>44712</v>
      </c>
      <c r="C9265" s="3" t="inlineStr">
        <is>
          <t>Expenses</t>
        </is>
      </c>
      <c r="D9265" s="3" t="inlineStr">
        <is>
          <t>4555/000</t>
        </is>
      </c>
      <c r="E9265" s="3" t="inlineStr">
        <is>
          <t>Subscriptions - OUMS</t>
        </is>
      </c>
      <c r="F9265" s="3" t="n">
        <v>6475.9</v>
      </c>
      <c r="G9265" s="3" t="n">
        <v>19427.7</v>
      </c>
    </row>
    <row r="9266">
      <c r="A9266" s="3" t="inlineStr">
        <is>
          <t>Noble Shield (Pty) Ltd ta Go Letting</t>
        </is>
      </c>
      <c r="B9266" s="4" t="n">
        <v>44712</v>
      </c>
      <c r="C9266" s="3" t="inlineStr">
        <is>
          <t>Expenses</t>
        </is>
      </c>
      <c r="D9266" s="3" t="inlineStr">
        <is>
          <t>4560/000</t>
        </is>
      </c>
      <c r="E9266" s="3" t="inlineStr">
        <is>
          <t>Small Assets - under R7000</t>
        </is>
      </c>
      <c r="F9266" s="3" t="n">
        <v>399</v>
      </c>
      <c r="G9266" s="3" t="n">
        <v>399</v>
      </c>
    </row>
    <row r="9267">
      <c r="A9267" s="3" t="inlineStr">
        <is>
          <t>Opportunity Global Investment (PTY) LTD</t>
        </is>
      </c>
      <c r="B9267" s="4" t="n">
        <v>44712</v>
      </c>
      <c r="C9267" s="3" t="inlineStr">
        <is>
          <t>Expenses</t>
        </is>
      </c>
      <c r="D9267" s="3" t="inlineStr">
        <is>
          <t>4600/000</t>
        </is>
      </c>
      <c r="E9267" s="3" t="inlineStr">
        <is>
          <t>Telephone _AND_ Fax</t>
        </is>
      </c>
      <c r="F9267" s="3" t="n">
        <v>3355</v>
      </c>
      <c r="G9267" s="3" t="n">
        <v>10065</v>
      </c>
    </row>
    <row r="9268">
      <c r="A9268" s="3" t="inlineStr">
        <is>
          <t>Trademark Holdings (Pty) Ltd</t>
        </is>
      </c>
      <c r="B9268" s="4" t="n">
        <v>44712</v>
      </c>
      <c r="C9268" s="3" t="inlineStr">
        <is>
          <t>Expenses</t>
        </is>
      </c>
      <c r="D9268" s="3" t="inlineStr">
        <is>
          <t>4600/000</t>
        </is>
      </c>
      <c r="E9268" s="3" t="inlineStr">
        <is>
          <t>Telephone _AND_ Fax</t>
        </is>
      </c>
      <c r="F9268" s="3" t="n">
        <v>1470.44</v>
      </c>
      <c r="G9268" s="3" t="n">
        <v>13133.66</v>
      </c>
    </row>
    <row r="9269">
      <c r="A9269" s="3" t="inlineStr">
        <is>
          <t>Noble Shield (Pty) Ltd ta Go Letting</t>
        </is>
      </c>
      <c r="B9269" s="4" t="n">
        <v>44712</v>
      </c>
      <c r="C9269" s="3" t="inlineStr">
        <is>
          <t>Expenses</t>
        </is>
      </c>
      <c r="D9269" s="3" t="inlineStr">
        <is>
          <t>4600/000</t>
        </is>
      </c>
      <c r="E9269" s="3" t="inlineStr">
        <is>
          <t>Telephone _AND_ Fax - VDB Office</t>
        </is>
      </c>
      <c r="F9269" s="3" t="n">
        <v>0</v>
      </c>
      <c r="G9269" s="3" t="n">
        <v>1926.25</v>
      </c>
    </row>
    <row r="9270">
      <c r="A9270" s="3" t="inlineStr">
        <is>
          <t>Noble Shield (Pty) Ltd ta Go Letting</t>
        </is>
      </c>
      <c r="B9270" s="4" t="n">
        <v>44712</v>
      </c>
      <c r="C9270" s="3" t="inlineStr">
        <is>
          <t>Expenses</t>
        </is>
      </c>
      <c r="D9270" s="3" t="inlineStr">
        <is>
          <t>4610/000</t>
        </is>
      </c>
      <c r="E9270" s="3" t="inlineStr">
        <is>
          <t>Telephone - CT Office</t>
        </is>
      </c>
      <c r="F9270" s="3" t="n">
        <v>1010.79</v>
      </c>
      <c r="G9270" s="3" t="n">
        <v>8287.120000000001</v>
      </c>
    </row>
    <row r="9271">
      <c r="A9271" s="3" t="inlineStr">
        <is>
          <t>Opportunity Management Holdings (PTY) LTD</t>
        </is>
      </c>
      <c r="B9271" s="4" t="n">
        <v>44712</v>
      </c>
      <c r="C9271" s="3" t="inlineStr">
        <is>
          <t>Expenses</t>
        </is>
      </c>
      <c r="D9271" s="3" t="inlineStr">
        <is>
          <t>4650/000</t>
        </is>
      </c>
      <c r="E9271" s="3" t="inlineStr">
        <is>
          <t>Travel _AND_ Accommodation</t>
        </is>
      </c>
      <c r="F9271" s="3" t="n">
        <v>0</v>
      </c>
      <c r="G9271" s="3" t="n">
        <v>139.13</v>
      </c>
    </row>
    <row r="9272">
      <c r="A9272" s="3" t="inlineStr">
        <is>
          <t>Quinate Consulting (Pty) Ltd</t>
        </is>
      </c>
      <c r="B9272" s="4" t="n">
        <v>44712</v>
      </c>
      <c r="C9272" s="3" t="inlineStr">
        <is>
          <t>Expenses</t>
        </is>
      </c>
      <c r="D9272" s="3" t="inlineStr">
        <is>
          <t>4650/000</t>
        </is>
      </c>
      <c r="E9272" s="3" t="inlineStr">
        <is>
          <t>Travel _AND_ Accommodation</t>
        </is>
      </c>
      <c r="F9272" s="3" t="n">
        <v>5386</v>
      </c>
      <c r="G9272" s="3" t="n">
        <v>5386</v>
      </c>
    </row>
    <row r="9273">
      <c r="A9273" s="3" t="inlineStr">
        <is>
          <t>Quinate Consulting (Pty) Ltd</t>
        </is>
      </c>
      <c r="B9273" s="4" t="n">
        <v>44712</v>
      </c>
      <c r="C9273" s="3" t="inlineStr">
        <is>
          <t>Expenses</t>
        </is>
      </c>
      <c r="D9273" s="3" t="inlineStr">
        <is>
          <t>4650/010</t>
        </is>
      </c>
      <c r="E9273" s="3" t="inlineStr">
        <is>
          <t>Travel - Local Flights</t>
        </is>
      </c>
      <c r="F9273" s="3" t="n">
        <v>6912.27</v>
      </c>
      <c r="G9273" s="3" t="n">
        <v>6912.27</v>
      </c>
    </row>
    <row r="9274">
      <c r="A9274" s="3" t="inlineStr">
        <is>
          <t>Opportunity Global Investment (PTY) LTD</t>
        </is>
      </c>
      <c r="B9274" s="4" t="n">
        <v>44712</v>
      </c>
      <c r="C9274" s="3" t="inlineStr">
        <is>
          <t>Expenses</t>
        </is>
      </c>
      <c r="D9274" s="3" t="inlineStr">
        <is>
          <t>4650/020</t>
        </is>
      </c>
      <c r="E9274" s="3" t="inlineStr">
        <is>
          <t>Travel Accomodation - Car Hire</t>
        </is>
      </c>
      <c r="F9274" s="3" t="n">
        <v>457.39</v>
      </c>
      <c r="G9274" s="3" t="n">
        <v>457.39</v>
      </c>
    </row>
    <row r="9275">
      <c r="A9275" s="3" t="inlineStr">
        <is>
          <t>Quinate Consulting (Pty) Ltd</t>
        </is>
      </c>
      <c r="B9275" s="4" t="n">
        <v>44712</v>
      </c>
      <c r="C9275" s="3" t="inlineStr">
        <is>
          <t>Expenses</t>
        </is>
      </c>
      <c r="D9275" s="3" t="inlineStr">
        <is>
          <t>4650/030</t>
        </is>
      </c>
      <c r="E9275" s="3" t="inlineStr">
        <is>
          <t>Travel - Parking</t>
        </is>
      </c>
      <c r="F9275" s="3" t="n">
        <v>34.78</v>
      </c>
      <c r="G9275" s="3" t="n">
        <v>121.74</v>
      </c>
    </row>
    <row r="9276">
      <c r="A9276" s="3" t="inlineStr">
        <is>
          <t>Quinate Consulting (Pty) Ltd</t>
        </is>
      </c>
      <c r="B9276" s="4" t="n">
        <v>44712</v>
      </c>
      <c r="C9276" s="3" t="inlineStr">
        <is>
          <t>Expenses</t>
        </is>
      </c>
      <c r="D9276" s="3" t="inlineStr">
        <is>
          <t>4650/040</t>
        </is>
      </c>
      <c r="E9276" s="3" t="inlineStr">
        <is>
          <t>Travel - Local Car Hire</t>
        </is>
      </c>
      <c r="F9276" s="3" t="n">
        <v>1873</v>
      </c>
      <c r="G9276" s="3" t="n">
        <v>1873</v>
      </c>
    </row>
    <row r="9277">
      <c r="A9277" s="3" t="inlineStr">
        <is>
          <t>Opportunity Global Investment (PTY) LTD</t>
        </is>
      </c>
      <c r="B9277" s="4" t="n">
        <v>44712</v>
      </c>
      <c r="C9277" s="3" t="inlineStr">
        <is>
          <t>Expenses</t>
        </is>
      </c>
      <c r="D9277" s="3" t="inlineStr">
        <is>
          <t>4650/080</t>
        </is>
      </c>
      <c r="E9277" s="3" t="inlineStr">
        <is>
          <t>Travel &amp; Accommodation - Staff Reimbursements</t>
        </is>
      </c>
      <c r="F9277" s="3" t="n">
        <v>0</v>
      </c>
      <c r="G9277" s="3" t="n">
        <v>453.72</v>
      </c>
    </row>
    <row r="9278">
      <c r="A9278" s="3" t="inlineStr">
        <is>
          <t>Opportunity Global Investment (PTY) LTD</t>
        </is>
      </c>
      <c r="B9278" s="4" t="n">
        <v>44712</v>
      </c>
      <c r="C9278" s="3" t="inlineStr">
        <is>
          <t>Expenses</t>
        </is>
      </c>
      <c r="D9278" s="3" t="inlineStr">
        <is>
          <t>4650/090</t>
        </is>
      </c>
      <c r="E9278" s="3" t="inlineStr">
        <is>
          <t>Travel &amp; Accom - Fuel</t>
        </is>
      </c>
      <c r="F9278" s="3" t="n">
        <v>2919.45</v>
      </c>
      <c r="G9278" s="3" t="n">
        <v>8998.969999999999</v>
      </c>
    </row>
    <row r="9279">
      <c r="A9279" s="3" t="inlineStr">
        <is>
          <t>Quinate Consulting (Pty) Ltd</t>
        </is>
      </c>
      <c r="B9279" s="4" t="n">
        <v>44712</v>
      </c>
      <c r="C9279" s="3" t="inlineStr">
        <is>
          <t>Expenses</t>
        </is>
      </c>
      <c r="D9279" s="3" t="inlineStr">
        <is>
          <t>4650/600</t>
        </is>
      </c>
      <c r="E9279" s="3" t="inlineStr">
        <is>
          <t>Travel - Fuel</t>
        </is>
      </c>
      <c r="F9279" s="3" t="n">
        <v>0</v>
      </c>
      <c r="G9279" s="3" t="n">
        <v>983.1799999999999</v>
      </c>
    </row>
    <row r="9280">
      <c r="A9280" s="3" t="inlineStr">
        <is>
          <t>Noble Shield (Pty) Ltd ta Go Letting</t>
        </is>
      </c>
      <c r="B9280" s="4" t="n">
        <v>44712</v>
      </c>
      <c r="C9280" s="3" t="inlineStr">
        <is>
          <t>Expenses</t>
        </is>
      </c>
      <c r="D9280" s="3" t="inlineStr">
        <is>
          <t>4700/000</t>
        </is>
      </c>
      <c r="E9280" s="3" t="inlineStr">
        <is>
          <t>PAYE Contributions</t>
        </is>
      </c>
      <c r="F9280" s="3" t="n">
        <v>4805.08</v>
      </c>
      <c r="G9280" s="3" t="n">
        <v>44846.9</v>
      </c>
    </row>
    <row r="9281">
      <c r="A9281" s="3" t="inlineStr">
        <is>
          <t>Trademark Holdings (Pty) Ltd</t>
        </is>
      </c>
      <c r="B9281" s="4" t="n">
        <v>44712</v>
      </c>
      <c r="C9281" s="3" t="inlineStr">
        <is>
          <t>Expenses</t>
        </is>
      </c>
      <c r="D9281" s="3" t="inlineStr">
        <is>
          <t>4700/000</t>
        </is>
      </c>
      <c r="E9281" s="3" t="inlineStr">
        <is>
          <t>PAYE Contributions</t>
        </is>
      </c>
      <c r="F9281" s="3" t="n">
        <v>4156.52</v>
      </c>
      <c r="G9281" s="3" t="n">
        <v>50429.2</v>
      </c>
    </row>
    <row r="9282">
      <c r="A9282" s="3" t="inlineStr">
        <is>
          <t>Opportunity Global Investment (PTY) LTD</t>
        </is>
      </c>
      <c r="B9282" s="4" t="n">
        <v>44712</v>
      </c>
      <c r="C9282" s="3" t="inlineStr">
        <is>
          <t>Expenses</t>
        </is>
      </c>
      <c r="D9282" s="3" t="inlineStr">
        <is>
          <t>4700/000</t>
        </is>
      </c>
      <c r="E9282" s="3" t="inlineStr">
        <is>
          <t>UIF Contributions</t>
        </is>
      </c>
      <c r="F9282" s="3" t="n">
        <v>177.12</v>
      </c>
      <c r="G9282" s="3" t="n">
        <v>531.36</v>
      </c>
    </row>
    <row r="9283">
      <c r="A9283" s="3" t="inlineStr">
        <is>
          <t>Opportunity Global Sales (PTY) LTD</t>
        </is>
      </c>
      <c r="B9283" s="4" t="n">
        <v>44712</v>
      </c>
      <c r="C9283" s="3" t="inlineStr">
        <is>
          <t>Expenses</t>
        </is>
      </c>
      <c r="D9283" s="3" t="inlineStr">
        <is>
          <t>4700/000</t>
        </is>
      </c>
      <c r="E9283" s="3" t="inlineStr">
        <is>
          <t>UIF Contributions</t>
        </is>
      </c>
      <c r="F9283" s="3" t="n">
        <v>177.12</v>
      </c>
      <c r="G9283" s="3" t="n">
        <v>631.36</v>
      </c>
    </row>
    <row r="9284">
      <c r="A9284" s="3" t="inlineStr">
        <is>
          <t>Opportunity Global Sales (PTY) LTD</t>
        </is>
      </c>
      <c r="B9284" s="4" t="n">
        <v>44712</v>
      </c>
      <c r="C9284" s="3" t="inlineStr">
        <is>
          <t>Expenses</t>
        </is>
      </c>
      <c r="D9284" s="3" t="inlineStr">
        <is>
          <t>4701/000</t>
        </is>
      </c>
      <c r="E9284" s="3" t="inlineStr">
        <is>
          <t>UIF Employee Contribution</t>
        </is>
      </c>
      <c r="F9284" s="3" t="n">
        <v>177.12</v>
      </c>
      <c r="G9284" s="3" t="n">
        <v>631.36</v>
      </c>
    </row>
    <row r="9285">
      <c r="A9285" s="3" t="inlineStr">
        <is>
          <t>Opportunity Global Investment (PTY) LTD</t>
        </is>
      </c>
      <c r="B9285" s="4" t="n">
        <v>44712</v>
      </c>
      <c r="C9285" s="3" t="inlineStr">
        <is>
          <t>Expenses</t>
        </is>
      </c>
      <c r="D9285" s="3" t="inlineStr">
        <is>
          <t>4701/000</t>
        </is>
      </c>
      <c r="E9285" s="3" t="inlineStr">
        <is>
          <t>UIF Employee Contributions</t>
        </is>
      </c>
      <c r="F9285" s="3" t="n">
        <v>177.12</v>
      </c>
      <c r="G9285" s="3" t="n">
        <v>531.36</v>
      </c>
    </row>
    <row r="9286">
      <c r="A9286" s="3" t="inlineStr">
        <is>
          <t>Noble Shield (Pty) Ltd ta Go Letting</t>
        </is>
      </c>
      <c r="B9286" s="4" t="n">
        <v>44712</v>
      </c>
      <c r="C9286" s="3" t="inlineStr">
        <is>
          <t>Expenses</t>
        </is>
      </c>
      <c r="D9286" s="3" t="inlineStr">
        <is>
          <t>4710/000</t>
        </is>
      </c>
      <c r="E9286" s="3" t="inlineStr">
        <is>
          <t>UIF Company Contributions</t>
        </is>
      </c>
      <c r="F9286" s="3" t="n">
        <v>245.25</v>
      </c>
      <c r="G9286" s="3" t="n">
        <v>1889.17</v>
      </c>
    </row>
    <row r="9287">
      <c r="A9287" s="3" t="inlineStr">
        <is>
          <t>Trademark Holdings (Pty) Ltd</t>
        </is>
      </c>
      <c r="B9287" s="4" t="n">
        <v>44712</v>
      </c>
      <c r="C9287" s="3" t="inlineStr">
        <is>
          <t>Expenses</t>
        </is>
      </c>
      <c r="D9287" s="3" t="inlineStr">
        <is>
          <t>4710/000</t>
        </is>
      </c>
      <c r="E9287" s="3" t="inlineStr">
        <is>
          <t>UIF Company Contributions</t>
        </is>
      </c>
      <c r="F9287" s="3" t="n">
        <v>95.25</v>
      </c>
      <c r="G9287" s="3" t="n">
        <v>1161.87</v>
      </c>
    </row>
    <row r="9288">
      <c r="A9288" s="3" t="inlineStr">
        <is>
          <t>Noble Shield (Pty) Ltd ta Go Letting</t>
        </is>
      </c>
      <c r="B9288" s="4" t="n">
        <v>44712</v>
      </c>
      <c r="C9288" s="3" t="inlineStr">
        <is>
          <t>Expenses</t>
        </is>
      </c>
      <c r="D9288" s="3" t="inlineStr">
        <is>
          <t>4711/000</t>
        </is>
      </c>
      <c r="E9288" s="3" t="inlineStr">
        <is>
          <t>UIF Employee Contribution</t>
        </is>
      </c>
      <c r="F9288" s="3" t="n">
        <v>245.25</v>
      </c>
      <c r="G9288" s="3" t="n">
        <v>1889.17</v>
      </c>
    </row>
    <row r="9289">
      <c r="A9289" s="3" t="inlineStr">
        <is>
          <t>Trademark Holdings (Pty) Ltd</t>
        </is>
      </c>
      <c r="B9289" s="4" t="n">
        <v>44712</v>
      </c>
      <c r="C9289" s="3" t="inlineStr">
        <is>
          <t>Expenses</t>
        </is>
      </c>
      <c r="D9289" s="3" t="inlineStr">
        <is>
          <t>4711/000</t>
        </is>
      </c>
      <c r="E9289" s="3" t="inlineStr">
        <is>
          <t>UIF Employee Contributions</t>
        </is>
      </c>
      <c r="F9289" s="3" t="n">
        <v>95.25</v>
      </c>
      <c r="G9289" s="3" t="n">
        <v>1161.87</v>
      </c>
    </row>
    <row r="9290">
      <c r="A9290" s="3" t="inlineStr">
        <is>
          <t>Noble Shield (Pty) Ltd ta Go Letting</t>
        </is>
      </c>
      <c r="B9290" s="4" t="n">
        <v>44712</v>
      </c>
      <c r="C9290" s="3" t="inlineStr">
        <is>
          <t>Expenses</t>
        </is>
      </c>
      <c r="D9290" s="3" t="inlineStr">
        <is>
          <t>4720/000</t>
        </is>
      </c>
      <c r="E9290" s="3" t="inlineStr">
        <is>
          <t>SDL Contributions</t>
        </is>
      </c>
      <c r="F9290" s="3" t="n">
        <v>428.81</v>
      </c>
      <c r="G9290" s="3" t="n">
        <v>3227.35</v>
      </c>
    </row>
    <row r="9291">
      <c r="A9291" s="3" t="inlineStr">
        <is>
          <t>Trademark Holdings (Pty) Ltd</t>
        </is>
      </c>
      <c r="B9291" s="4" t="n">
        <v>44712</v>
      </c>
      <c r="C9291" s="3" t="inlineStr">
        <is>
          <t>Expenses</t>
        </is>
      </c>
      <c r="D9291" s="3" t="inlineStr">
        <is>
          <t>4720/000</t>
        </is>
      </c>
      <c r="E9291" s="3" t="inlineStr">
        <is>
          <t>SDL Contributions</t>
        </is>
      </c>
      <c r="F9291" s="3" t="n">
        <v>274.29</v>
      </c>
      <c r="G9291" s="3" t="n">
        <v>2763.04</v>
      </c>
    </row>
    <row r="9292">
      <c r="A9292" s="3" t="inlineStr">
        <is>
          <t>Opportunity Global Investment (PTY) LTD</t>
        </is>
      </c>
      <c r="B9292" s="4" t="n">
        <v>44712</v>
      </c>
      <c r="C9292" s="3" t="inlineStr">
        <is>
          <t>Expenses</t>
        </is>
      </c>
      <c r="D9292" s="3" t="inlineStr">
        <is>
          <t>4730/000</t>
        </is>
      </c>
      <c r="E9292" s="3" t="inlineStr">
        <is>
          <t>PAYE Contributions</t>
        </is>
      </c>
      <c r="F9292" s="3" t="n">
        <v>9136.700000000001</v>
      </c>
      <c r="G9292" s="3" t="n">
        <v>27410.09</v>
      </c>
    </row>
    <row r="9293">
      <c r="A9293" s="3" t="inlineStr">
        <is>
          <t>Opportunity Global Sales (PTY) LTD</t>
        </is>
      </c>
      <c r="B9293" s="4" t="n">
        <v>44712</v>
      </c>
      <c r="C9293" s="3" t="inlineStr">
        <is>
          <t>Expenses</t>
        </is>
      </c>
      <c r="D9293" s="3" t="inlineStr">
        <is>
          <t>4730/000</t>
        </is>
      </c>
      <c r="E9293" s="3" t="inlineStr">
        <is>
          <t>PAYE Contributions</t>
        </is>
      </c>
      <c r="F9293" s="3" t="n">
        <v>35213.79</v>
      </c>
      <c r="G9293" s="3" t="n">
        <v>89687.49000000001</v>
      </c>
    </row>
    <row r="9294">
      <c r="A9294" s="3" t="inlineStr">
        <is>
          <t>Opportunity Management Holdings (PTY) LTD</t>
        </is>
      </c>
      <c r="B9294" s="4" t="n">
        <v>44712</v>
      </c>
      <c r="C9294" s="3" t="inlineStr">
        <is>
          <t>Expenses</t>
        </is>
      </c>
      <c r="D9294" s="3" t="inlineStr">
        <is>
          <t>4730/000</t>
        </is>
      </c>
      <c r="E9294" s="3" t="inlineStr">
        <is>
          <t>PAYE Contributions</t>
        </is>
      </c>
      <c r="F9294" s="3" t="n">
        <v>42420.99</v>
      </c>
      <c r="G9294" s="3" t="n">
        <v>298304.4</v>
      </c>
    </row>
    <row r="9295">
      <c r="A9295" s="3" t="inlineStr">
        <is>
          <t>Opportunity Global Investment (PTY) LTD</t>
        </is>
      </c>
      <c r="B9295" s="4" t="n">
        <v>44712</v>
      </c>
      <c r="C9295" s="3" t="inlineStr">
        <is>
          <t>Expenses</t>
        </is>
      </c>
      <c r="D9295" s="3" t="inlineStr">
        <is>
          <t>4740/000</t>
        </is>
      </c>
      <c r="E9295" s="3" t="inlineStr">
        <is>
          <t>SDL Contributions</t>
        </is>
      </c>
      <c r="F9295" s="3" t="n">
        <v>431.1</v>
      </c>
      <c r="G9295" s="3" t="n">
        <v>1293.3</v>
      </c>
    </row>
    <row r="9296">
      <c r="A9296" s="3" t="inlineStr">
        <is>
          <t>Opportunity Global Sales (PTY) LTD</t>
        </is>
      </c>
      <c r="B9296" s="4" t="n">
        <v>44712</v>
      </c>
      <c r="C9296" s="3" t="inlineStr">
        <is>
          <t>Expenses</t>
        </is>
      </c>
      <c r="D9296" s="3" t="inlineStr">
        <is>
          <t>4740/000</t>
        </is>
      </c>
      <c r="E9296" s="3" t="inlineStr">
        <is>
          <t>SDL Contributions</t>
        </is>
      </c>
      <c r="F9296" s="3" t="n">
        <v>1985.47</v>
      </c>
      <c r="G9296" s="3" t="n">
        <v>5146.47</v>
      </c>
    </row>
    <row r="9297">
      <c r="A9297" s="3" t="inlineStr">
        <is>
          <t>Opportunity Management Holdings (PTY) LTD</t>
        </is>
      </c>
      <c r="B9297" s="4" t="n">
        <v>44712</v>
      </c>
      <c r="C9297" s="3" t="inlineStr">
        <is>
          <t>Expenses</t>
        </is>
      </c>
      <c r="D9297" s="3" t="inlineStr">
        <is>
          <t>4740/000</t>
        </is>
      </c>
      <c r="E9297" s="3" t="inlineStr">
        <is>
          <t>UIF Company Contribution</t>
        </is>
      </c>
      <c r="F9297" s="3" t="n">
        <v>1377.22</v>
      </c>
      <c r="G9297" s="3" t="n">
        <v>9452.99</v>
      </c>
    </row>
    <row r="9298">
      <c r="A9298" s="3" t="inlineStr">
        <is>
          <t>Opportunity Management Holdings (PTY) LTD</t>
        </is>
      </c>
      <c r="B9298" s="4" t="n">
        <v>44712</v>
      </c>
      <c r="C9298" s="3" t="inlineStr">
        <is>
          <t>Expenses</t>
        </is>
      </c>
      <c r="D9298" s="3" t="inlineStr">
        <is>
          <t>4741/000</t>
        </is>
      </c>
      <c r="E9298" s="3" t="inlineStr">
        <is>
          <t>UIF Employee Contribution</t>
        </is>
      </c>
      <c r="F9298" s="3" t="n">
        <v>1377.22</v>
      </c>
      <c r="G9298" s="3" t="n">
        <v>9452.99</v>
      </c>
    </row>
    <row r="9299">
      <c r="A9299" s="3" t="inlineStr">
        <is>
          <t>Opportunity Management Holdings (PTY) LTD</t>
        </is>
      </c>
      <c r="B9299" s="4" t="n">
        <v>44712</v>
      </c>
      <c r="C9299" s="3" t="inlineStr">
        <is>
          <t>Expenses</t>
        </is>
      </c>
      <c r="D9299" s="3" t="inlineStr">
        <is>
          <t>4750/000</t>
        </is>
      </c>
      <c r="E9299" s="3" t="inlineStr">
        <is>
          <t>SDL Contribution</t>
        </is>
      </c>
      <c r="F9299" s="3" t="n">
        <v>2391.62</v>
      </c>
      <c r="G9299" s="3" t="n">
        <v>16435.47</v>
      </c>
    </row>
    <row r="9300">
      <c r="A9300" s="3" t="inlineStr">
        <is>
          <t>Noble Shield (Pty) Ltd ta Go Letting</t>
        </is>
      </c>
      <c r="B9300" s="4" t="n">
        <v>44712</v>
      </c>
      <c r="C9300" s="3" t="inlineStr">
        <is>
          <t>Equity</t>
        </is>
      </c>
      <c r="D9300" s="3" t="inlineStr">
        <is>
          <t>5100/000</t>
        </is>
      </c>
      <c r="E9300" s="3" t="inlineStr">
        <is>
          <t>Share Capital</t>
        </is>
      </c>
      <c r="F9300" s="3" t="n">
        <v>0</v>
      </c>
      <c r="G9300" s="3" t="n">
        <v>-1</v>
      </c>
    </row>
    <row r="9301">
      <c r="A9301" s="3" t="inlineStr">
        <is>
          <t>Opportunity Management Holdings (PTY) LTD</t>
        </is>
      </c>
      <c r="B9301" s="4" t="n">
        <v>44712</v>
      </c>
      <c r="C9301" s="3" t="inlineStr">
        <is>
          <t>Equity</t>
        </is>
      </c>
      <c r="D9301" s="3" t="inlineStr">
        <is>
          <t>5100/000</t>
        </is>
      </c>
      <c r="E9301" s="3" t="inlineStr">
        <is>
          <t>Share Capital / Members Contribution</t>
        </is>
      </c>
      <c r="F9301" s="3" t="n">
        <v>0</v>
      </c>
      <c r="G9301" s="3" t="n">
        <v>-120</v>
      </c>
    </row>
    <row r="9302">
      <c r="A9302" s="3" t="inlineStr">
        <is>
          <t>Quinate Consulting (Pty) Ltd</t>
        </is>
      </c>
      <c r="B9302" s="4" t="n">
        <v>44712</v>
      </c>
      <c r="C9302" s="3" t="inlineStr">
        <is>
          <t>Equity</t>
        </is>
      </c>
      <c r="D9302" s="3" t="inlineStr">
        <is>
          <t>5100/000</t>
        </is>
      </c>
      <c r="E9302" s="3" t="inlineStr">
        <is>
          <t>Share Capital / Members Contribution</t>
        </is>
      </c>
      <c r="F9302" s="3" t="n">
        <v>0</v>
      </c>
      <c r="G9302" s="3" t="n">
        <v>-120</v>
      </c>
    </row>
    <row r="9303">
      <c r="A9303" s="3" t="inlineStr">
        <is>
          <t>Trademark Holdings (Pty) Ltd</t>
        </is>
      </c>
      <c r="B9303" s="4" t="n">
        <v>44712</v>
      </c>
      <c r="C9303" s="3" t="inlineStr">
        <is>
          <t>Equity</t>
        </is>
      </c>
      <c r="D9303" s="3" t="inlineStr">
        <is>
          <t>5100/001</t>
        </is>
      </c>
      <c r="E9303" s="3" t="inlineStr">
        <is>
          <t>Share Capital - GFY Investments</t>
        </is>
      </c>
      <c r="F9303" s="3" t="n">
        <v>0</v>
      </c>
      <c r="G9303" s="3" t="n">
        <v>-60</v>
      </c>
    </row>
    <row r="9304">
      <c r="A9304" s="3" t="inlineStr">
        <is>
          <t>Trademark Holdings (Pty) Ltd</t>
        </is>
      </c>
      <c r="B9304" s="4" t="n">
        <v>44712</v>
      </c>
      <c r="C9304" s="3" t="inlineStr">
        <is>
          <t>Equity</t>
        </is>
      </c>
      <c r="D9304" s="3" t="inlineStr">
        <is>
          <t>5100/002</t>
        </is>
      </c>
      <c r="E9304" s="3" t="inlineStr">
        <is>
          <t>Share Capital - Zak Trust</t>
        </is>
      </c>
      <c r="F9304" s="3" t="n">
        <v>0</v>
      </c>
      <c r="G9304" s="3" t="n">
        <v>-60</v>
      </c>
    </row>
    <row r="9305">
      <c r="A9305" s="3" t="inlineStr">
        <is>
          <t>Opportunity Global Investment (PTY) LTD</t>
        </is>
      </c>
      <c r="B9305" s="4" t="n">
        <v>44712</v>
      </c>
      <c r="C9305" s="3" t="inlineStr">
        <is>
          <t>Equity</t>
        </is>
      </c>
      <c r="D9305" s="3" t="inlineStr">
        <is>
          <t>5101/000</t>
        </is>
      </c>
      <c r="E9305" s="3" t="inlineStr">
        <is>
          <t>Share Capital - Ordinary Type A</t>
        </is>
      </c>
      <c r="F9305" s="3" t="n">
        <v>0</v>
      </c>
      <c r="G9305" s="3" t="n">
        <v>-70</v>
      </c>
    </row>
    <row r="9306">
      <c r="A9306" s="3" t="inlineStr">
        <is>
          <t>Opportunity Global Investment (PTY) LTD</t>
        </is>
      </c>
      <c r="B9306" s="4" t="n">
        <v>44712</v>
      </c>
      <c r="C9306" s="3" t="inlineStr">
        <is>
          <t>Equity</t>
        </is>
      </c>
      <c r="D9306" s="3" t="inlineStr">
        <is>
          <t>5102/000</t>
        </is>
      </c>
      <c r="E9306" s="3" t="inlineStr">
        <is>
          <t>Share Capital - Ordinary Type B</t>
        </is>
      </c>
      <c r="F9306" s="3" t="n">
        <v>0</v>
      </c>
      <c r="G9306" s="3" t="n">
        <v>-30</v>
      </c>
    </row>
    <row r="9307">
      <c r="A9307" s="3" t="inlineStr">
        <is>
          <t>Endulini (Pty) Ltd</t>
        </is>
      </c>
      <c r="B9307" s="4" t="n">
        <v>44712</v>
      </c>
      <c r="C9307" s="3" t="inlineStr">
        <is>
          <t>Equity</t>
        </is>
      </c>
      <c r="D9307" s="3" t="inlineStr">
        <is>
          <t>5200/000</t>
        </is>
      </c>
      <c r="E9307" s="3" t="inlineStr">
        <is>
          <t>Retained Earnings / Loss</t>
        </is>
      </c>
      <c r="F9307" s="3" t="n">
        <v>0</v>
      </c>
      <c r="G9307" s="3" t="n">
        <v>-4937860.07</v>
      </c>
    </row>
    <row r="9308">
      <c r="A9308" s="3" t="inlineStr">
        <is>
          <t>Noble Shield (Pty) Ltd ta Go Letting</t>
        </is>
      </c>
      <c r="B9308" s="4" t="n">
        <v>44712</v>
      </c>
      <c r="C9308" s="3" t="inlineStr">
        <is>
          <t>Equity</t>
        </is>
      </c>
      <c r="D9308" s="3" t="inlineStr">
        <is>
          <t>5200/000</t>
        </is>
      </c>
      <c r="E9308" s="3" t="inlineStr">
        <is>
          <t>Retained Earnings / Loss</t>
        </is>
      </c>
      <c r="F9308" s="3" t="n">
        <v>0</v>
      </c>
      <c r="G9308" s="3" t="n">
        <v>-59256.74</v>
      </c>
    </row>
    <row r="9309">
      <c r="A9309" s="3" t="inlineStr">
        <is>
          <t>Opportunity Global Investment (PTY) LTD</t>
        </is>
      </c>
      <c r="B9309" s="4" t="n">
        <v>44712</v>
      </c>
      <c r="C9309" s="3" t="inlineStr">
        <is>
          <t>Equity</t>
        </is>
      </c>
      <c r="D9309" s="3" t="inlineStr">
        <is>
          <t>5200/000</t>
        </is>
      </c>
      <c r="E9309" s="3" t="inlineStr">
        <is>
          <t>Retained Earnings / Loss</t>
        </is>
      </c>
      <c r="F9309" s="3" t="n">
        <v>0</v>
      </c>
      <c r="G9309" s="3" t="n">
        <v>465853.58</v>
      </c>
    </row>
    <row r="9310">
      <c r="A9310" s="3" t="inlineStr">
        <is>
          <t>Opportunity Global Sales (PTY) LTD</t>
        </is>
      </c>
      <c r="B9310" s="4" t="n">
        <v>44712</v>
      </c>
      <c r="C9310" s="3" t="inlineStr">
        <is>
          <t>Equity</t>
        </is>
      </c>
      <c r="D9310" s="3" t="inlineStr">
        <is>
          <t>5200/000</t>
        </is>
      </c>
      <c r="E9310" s="3" t="inlineStr">
        <is>
          <t>Retained Earnings / Loss</t>
        </is>
      </c>
      <c r="F9310" s="3" t="n">
        <v>0</v>
      </c>
      <c r="G9310" s="3" t="n">
        <v>-565683.55</v>
      </c>
    </row>
    <row r="9311">
      <c r="A9311" s="3" t="inlineStr">
        <is>
          <t>Opportunity Management Holdings (PTY) LTD</t>
        </is>
      </c>
      <c r="B9311" s="4" t="n">
        <v>44712</v>
      </c>
      <c r="C9311" s="3" t="inlineStr">
        <is>
          <t>Equity</t>
        </is>
      </c>
      <c r="D9311" s="3" t="inlineStr">
        <is>
          <t>5200/000</t>
        </is>
      </c>
      <c r="E9311" s="3" t="inlineStr">
        <is>
          <t>Retained Earnings / Loss</t>
        </is>
      </c>
      <c r="F9311" s="3" t="n">
        <v>0</v>
      </c>
      <c r="G9311" s="3" t="n">
        <v>1435438.74</v>
      </c>
    </row>
    <row r="9312">
      <c r="A9312" s="3" t="inlineStr">
        <is>
          <t>Quinate Consulting (Pty) Ltd</t>
        </is>
      </c>
      <c r="B9312" s="4" t="n">
        <v>44712</v>
      </c>
      <c r="C9312" s="3" t="inlineStr">
        <is>
          <t>Equity</t>
        </is>
      </c>
      <c r="D9312" s="3" t="inlineStr">
        <is>
          <t>5200/000</t>
        </is>
      </c>
      <c r="E9312" s="3" t="inlineStr">
        <is>
          <t>Retained Earnings / Loss</t>
        </is>
      </c>
      <c r="F9312" s="3" t="n">
        <v>0</v>
      </c>
      <c r="G9312" s="3" t="n">
        <v>571333.3</v>
      </c>
    </row>
    <row r="9313">
      <c r="A9313" s="3" t="inlineStr">
        <is>
          <t>Trademark Holdings (Pty) Ltd</t>
        </is>
      </c>
      <c r="B9313" s="4" t="n">
        <v>44712</v>
      </c>
      <c r="C9313" s="3" t="inlineStr">
        <is>
          <t>Equity</t>
        </is>
      </c>
      <c r="D9313" s="3" t="inlineStr">
        <is>
          <t>5200/000</t>
        </is>
      </c>
      <c r="E9313" s="3" t="inlineStr">
        <is>
          <t>Retained Earnings / Loss</t>
        </is>
      </c>
      <c r="F9313" s="3" t="n">
        <v>0</v>
      </c>
      <c r="G9313" s="3" t="n">
        <v>-150612.02</v>
      </c>
    </row>
    <row r="9314">
      <c r="A9314" s="3" t="inlineStr">
        <is>
          <t>Quinate Consulting (Pty) Ltd</t>
        </is>
      </c>
      <c r="B9314" s="4" t="n">
        <v>44712</v>
      </c>
      <c r="C9314" s="3" t="inlineStr">
        <is>
          <t>Assets</t>
        </is>
      </c>
      <c r="D9314" s="3" t="inlineStr">
        <is>
          <t>5400/011</t>
        </is>
      </c>
      <c r="E9314" s="3" t="inlineStr">
        <is>
          <t>Members Loan - Nick Morgan</t>
        </is>
      </c>
      <c r="F9314" s="3" t="n">
        <v>0</v>
      </c>
      <c r="G9314" s="3" t="n">
        <v>-85743.69</v>
      </c>
    </row>
    <row r="9315">
      <c r="A9315" s="3" t="inlineStr">
        <is>
          <t>Opportunity Management Holdings (PTY) LTD</t>
        </is>
      </c>
      <c r="B9315" s="4" t="n">
        <v>44712</v>
      </c>
      <c r="C9315" s="3" t="inlineStr">
        <is>
          <t>Assets</t>
        </is>
      </c>
      <c r="D9315" s="3" t="inlineStr">
        <is>
          <t>5400/500</t>
        </is>
      </c>
      <c r="E9315" s="3" t="inlineStr">
        <is>
          <t>Shareholder - Zak Loan</t>
        </is>
      </c>
      <c r="F9315" s="3" t="n">
        <v>0</v>
      </c>
      <c r="G9315" s="3" t="n">
        <v>-171798.21</v>
      </c>
    </row>
    <row r="9316">
      <c r="A9316" s="3" t="inlineStr">
        <is>
          <t>Quinate Consulting (Pty) Ltd</t>
        </is>
      </c>
      <c r="B9316" s="4" t="n">
        <v>44712</v>
      </c>
      <c r="C9316" s="3" t="inlineStr">
        <is>
          <t>Liabilities</t>
        </is>
      </c>
      <c r="D9316" s="3" t="inlineStr">
        <is>
          <t>5500/010</t>
        </is>
      </c>
      <c r="E9316" s="3" t="inlineStr">
        <is>
          <t>Loan - Wynand Haywood</t>
        </is>
      </c>
      <c r="F9316" s="3" t="n">
        <v>0</v>
      </c>
      <c r="G9316" s="3" t="n">
        <v>1928.67</v>
      </c>
    </row>
    <row r="9317">
      <c r="A9317" s="3" t="inlineStr">
        <is>
          <t>Opportunity Global Investment (PTY) LTD</t>
        </is>
      </c>
      <c r="B9317" s="4" t="n">
        <v>44712</v>
      </c>
      <c r="C9317" s="3" t="inlineStr">
        <is>
          <t>Liabilities</t>
        </is>
      </c>
      <c r="D9317" s="3" t="inlineStr">
        <is>
          <t>5500/100</t>
        </is>
      </c>
      <c r="E9317" s="3" t="inlineStr">
        <is>
          <t>Loan - Cape Projects Construction</t>
        </is>
      </c>
      <c r="F9317" s="3" t="n">
        <v>115000</v>
      </c>
      <c r="G9317" s="3" t="n">
        <v>323000</v>
      </c>
    </row>
    <row r="9318">
      <c r="A9318" s="3" t="inlineStr">
        <is>
          <t>Noble Shield (Pty) Ltd ta Go Letting</t>
        </is>
      </c>
      <c r="B9318" s="4" t="n">
        <v>44712</v>
      </c>
      <c r="C9318" s="3" t="inlineStr">
        <is>
          <t>Liabilities</t>
        </is>
      </c>
      <c r="D9318" s="3" t="inlineStr">
        <is>
          <t>5500/100</t>
        </is>
      </c>
      <c r="E9318" s="3" t="inlineStr">
        <is>
          <t>Loan - Jupiter Trust</t>
        </is>
      </c>
      <c r="F9318" s="3" t="n">
        <v>0</v>
      </c>
      <c r="G9318" s="3" t="n">
        <v>-100228.75</v>
      </c>
    </row>
    <row r="9319">
      <c r="A9319" s="3" t="inlineStr">
        <is>
          <t>Endulini (Pty) Ltd</t>
        </is>
      </c>
      <c r="B9319" s="4" t="n">
        <v>44712</v>
      </c>
      <c r="C9319" s="3" t="inlineStr">
        <is>
          <t>Liabilities</t>
        </is>
      </c>
      <c r="D9319" s="3" t="inlineStr">
        <is>
          <t>5500/100</t>
        </is>
      </c>
      <c r="E9319" s="3" t="inlineStr">
        <is>
          <t>Loan - Quinate Consulting</t>
        </is>
      </c>
      <c r="F9319" s="3" t="n">
        <v>-281000</v>
      </c>
      <c r="G9319" s="3" t="n">
        <v>-10049761.7</v>
      </c>
    </row>
    <row r="9320">
      <c r="A9320" s="3" t="inlineStr">
        <is>
          <t>Opportunity Global Investment (PTY) LTD</t>
        </is>
      </c>
      <c r="B9320" s="4" t="n">
        <v>44712</v>
      </c>
      <c r="C9320" s="3" t="inlineStr">
        <is>
          <t>Liabilities</t>
        </is>
      </c>
      <c r="D9320" s="3" t="inlineStr">
        <is>
          <t>5500/112</t>
        </is>
      </c>
      <c r="E9320" s="3" t="inlineStr">
        <is>
          <t>Loan - GFY</t>
        </is>
      </c>
      <c r="F9320" s="3" t="n">
        <v>0</v>
      </c>
      <c r="G9320" s="3" t="n">
        <v>-289000</v>
      </c>
    </row>
    <row r="9321">
      <c r="A9321" s="3" t="inlineStr">
        <is>
          <t>Opportunity Management Holdings (PTY) LTD</t>
        </is>
      </c>
      <c r="B9321" s="4" t="n">
        <v>44712</v>
      </c>
      <c r="C9321" s="3" t="inlineStr">
        <is>
          <t>Liabilities</t>
        </is>
      </c>
      <c r="D9321" s="3" t="inlineStr">
        <is>
          <t>5500/150</t>
        </is>
      </c>
      <c r="E9321" s="3" t="inlineStr">
        <is>
          <t>Loan - Opportunity Investments</t>
        </is>
      </c>
      <c r="F9321" s="3" t="n">
        <v>-54550</v>
      </c>
      <c r="G9321" s="3" t="n">
        <v>0</v>
      </c>
    </row>
    <row r="9322">
      <c r="A9322" s="3" t="inlineStr">
        <is>
          <t>Quinate Consulting (Pty) Ltd</t>
        </is>
      </c>
      <c r="B9322" s="4" t="n">
        <v>44712</v>
      </c>
      <c r="C9322" s="3" t="inlineStr">
        <is>
          <t>Liabilities</t>
        </is>
      </c>
      <c r="D9322" s="3" t="inlineStr">
        <is>
          <t>5500/160</t>
        </is>
      </c>
      <c r="E9322" s="3" t="inlineStr">
        <is>
          <t>Loan - GFY Investment and Consulting</t>
        </is>
      </c>
      <c r="F9322" s="3" t="n">
        <v>0</v>
      </c>
      <c r="G9322" s="3" t="n">
        <v>-1750249.93</v>
      </c>
    </row>
    <row r="9323">
      <c r="A9323" s="3" t="inlineStr">
        <is>
          <t>Opportunity Management Holdings (PTY) LTD</t>
        </is>
      </c>
      <c r="B9323" s="4" t="n">
        <v>44712</v>
      </c>
      <c r="C9323" s="3" t="inlineStr">
        <is>
          <t>Liabilities</t>
        </is>
      </c>
      <c r="D9323" s="3" t="inlineStr">
        <is>
          <t>5500/200</t>
        </is>
      </c>
      <c r="E9323" s="3" t="inlineStr">
        <is>
          <t>Loan - Cape Projects</t>
        </is>
      </c>
      <c r="F9323" s="3" t="n">
        <v>-5233.05</v>
      </c>
      <c r="G9323" s="3" t="n">
        <v>50000</v>
      </c>
    </row>
    <row r="9324">
      <c r="A9324" s="3" t="inlineStr">
        <is>
          <t>Endulini (Pty) Ltd</t>
        </is>
      </c>
      <c r="B9324" s="4" t="n">
        <v>44712</v>
      </c>
      <c r="C9324" s="3" t="inlineStr">
        <is>
          <t>Liabilities</t>
        </is>
      </c>
      <c r="D9324" s="3" t="inlineStr">
        <is>
          <t>5500/250</t>
        </is>
      </c>
      <c r="E9324" s="3" t="inlineStr">
        <is>
          <t>Loan - Heron Projects</t>
        </is>
      </c>
      <c r="F9324" s="3" t="n">
        <v>0</v>
      </c>
      <c r="G9324" s="3" t="n">
        <v>4240.63</v>
      </c>
    </row>
    <row r="9325">
      <c r="A9325" s="3" t="inlineStr">
        <is>
          <t>Trademark Holdings (Pty) Ltd</t>
        </is>
      </c>
      <c r="B9325" s="4" t="n">
        <v>44712</v>
      </c>
      <c r="C9325" s="3" t="inlineStr">
        <is>
          <t>Liabilities</t>
        </is>
      </c>
      <c r="D9325" s="3" t="inlineStr">
        <is>
          <t>5500/250</t>
        </is>
      </c>
      <c r="E9325" s="3" t="inlineStr">
        <is>
          <t>Loan - Noble Shield</t>
        </is>
      </c>
      <c r="F9325" s="3" t="n">
        <v>0</v>
      </c>
      <c r="G9325" s="3" t="n">
        <v>83165.59</v>
      </c>
    </row>
    <row r="9326">
      <c r="A9326" s="3" t="inlineStr">
        <is>
          <t>Quinate Consulting (Pty) Ltd</t>
        </is>
      </c>
      <c r="B9326" s="4" t="n">
        <v>44712</v>
      </c>
      <c r="C9326" s="3" t="inlineStr">
        <is>
          <t>Liabilities</t>
        </is>
      </c>
      <c r="D9326" s="3" t="inlineStr">
        <is>
          <t>5500/300</t>
        </is>
      </c>
      <c r="E9326" s="3" t="inlineStr">
        <is>
          <t>Loan - Gengis</t>
        </is>
      </c>
      <c r="F9326" s="3" t="n">
        <v>-1528.77</v>
      </c>
      <c r="G9326" s="3" t="n">
        <v>-269353.43</v>
      </c>
    </row>
    <row r="9327">
      <c r="A9327" s="3" t="inlineStr">
        <is>
          <t>Opportunity Management Holdings (PTY) LTD</t>
        </is>
      </c>
      <c r="B9327" s="4" t="n">
        <v>44712</v>
      </c>
      <c r="C9327" s="3" t="inlineStr">
        <is>
          <t>Liabilities</t>
        </is>
      </c>
      <c r="D9327" s="3" t="inlineStr">
        <is>
          <t>5500/300</t>
        </is>
      </c>
      <c r="E9327" s="3" t="inlineStr">
        <is>
          <t>Loan - Opportunity Prop Management</t>
        </is>
      </c>
      <c r="F9327" s="3" t="n">
        <v>0</v>
      </c>
      <c r="G9327" s="3" t="n">
        <v>-1220204.15</v>
      </c>
    </row>
    <row r="9328">
      <c r="A9328" s="3" t="inlineStr">
        <is>
          <t>Noble Shield (Pty) Ltd ta Go Letting</t>
        </is>
      </c>
      <c r="B9328" s="4" t="n">
        <v>44712</v>
      </c>
      <c r="C9328" s="3" t="inlineStr">
        <is>
          <t>Liabilities</t>
        </is>
      </c>
      <c r="D9328" s="3" t="inlineStr">
        <is>
          <t>5500/300</t>
        </is>
      </c>
      <c r="E9328" s="3" t="inlineStr">
        <is>
          <t>Loan - Trademark Holdings</t>
        </is>
      </c>
      <c r="F9328" s="3" t="n">
        <v>0</v>
      </c>
      <c r="G9328" s="3" t="n">
        <v>-83165.59</v>
      </c>
    </row>
    <row r="9329">
      <c r="A9329" s="3" t="inlineStr">
        <is>
          <t>Opportunity Global Investment (PTY) LTD</t>
        </is>
      </c>
      <c r="B9329" s="4" t="n">
        <v>44712</v>
      </c>
      <c r="C9329" s="3" t="inlineStr">
        <is>
          <t>Liabilities</t>
        </is>
      </c>
      <c r="D9329" s="3" t="inlineStr">
        <is>
          <t>5500/350</t>
        </is>
      </c>
      <c r="E9329" s="3" t="inlineStr">
        <is>
          <t>Loan - Opportunity Management Holdings</t>
        </is>
      </c>
      <c r="F9329" s="3" t="n">
        <v>54550</v>
      </c>
      <c r="G9329" s="3" t="n">
        <v>0</v>
      </c>
    </row>
    <row r="9330">
      <c r="A9330" s="3" t="inlineStr">
        <is>
          <t>Trademark Holdings (Pty) Ltd</t>
        </is>
      </c>
      <c r="B9330" s="4" t="n">
        <v>44712</v>
      </c>
      <c r="C9330" s="3" t="inlineStr">
        <is>
          <t>Liabilities</t>
        </is>
      </c>
      <c r="D9330" s="3" t="inlineStr">
        <is>
          <t>5500/350</t>
        </is>
      </c>
      <c r="E9330" s="3" t="inlineStr">
        <is>
          <t>Loan - Quinate Consulting</t>
        </is>
      </c>
      <c r="F9330" s="3" t="n">
        <v>0</v>
      </c>
      <c r="G9330" s="3" t="n">
        <v>18635</v>
      </c>
    </row>
    <row r="9331">
      <c r="A9331" s="3" t="inlineStr">
        <is>
          <t>Trademark Holdings (Pty) Ltd</t>
        </is>
      </c>
      <c r="B9331" s="4" t="n">
        <v>44712</v>
      </c>
      <c r="C9331" s="3" t="inlineStr">
        <is>
          <t>Liabilities</t>
        </is>
      </c>
      <c r="D9331" s="3" t="inlineStr">
        <is>
          <t>5500/375</t>
        </is>
      </c>
      <c r="E9331" s="3" t="inlineStr">
        <is>
          <t>Loan - Opportunity Management Holdings Pty Ltd</t>
        </is>
      </c>
      <c r="F9331" s="3" t="n">
        <v>-27125</v>
      </c>
      <c r="G9331" s="3" t="n">
        <v>-27125</v>
      </c>
    </row>
    <row r="9332">
      <c r="A9332" s="3" t="inlineStr">
        <is>
          <t>Trademark Holdings (Pty) Ltd</t>
        </is>
      </c>
      <c r="B9332" s="4" t="n">
        <v>44712</v>
      </c>
      <c r="C9332" s="3" t="inlineStr">
        <is>
          <t>Liabilities</t>
        </is>
      </c>
      <c r="D9332" s="3" t="inlineStr">
        <is>
          <t>5500/450</t>
        </is>
      </c>
      <c r="E9332" s="3" t="inlineStr">
        <is>
          <t>Loan - Cape Projects Construction</t>
        </is>
      </c>
      <c r="F9332" s="3" t="n">
        <v>600</v>
      </c>
      <c r="G9332" s="3" t="n">
        <v>0</v>
      </c>
    </row>
    <row r="9333">
      <c r="A9333" s="3" t="inlineStr">
        <is>
          <t>Trademark Holdings (Pty) Ltd</t>
        </is>
      </c>
      <c r="B9333" s="4" t="n">
        <v>44712</v>
      </c>
      <c r="C9333" s="3" t="inlineStr">
        <is>
          <t>Liabilities</t>
        </is>
      </c>
      <c r="D9333" s="3" t="inlineStr">
        <is>
          <t>5500/500</t>
        </is>
      </c>
      <c r="E9333" s="3" t="inlineStr">
        <is>
          <t>Go Letting Brand Name</t>
        </is>
      </c>
      <c r="F9333" s="3" t="n">
        <v>0</v>
      </c>
      <c r="G9333" s="3" t="n">
        <v>93420</v>
      </c>
    </row>
    <row r="9334">
      <c r="A9334" s="3" t="inlineStr">
        <is>
          <t>Noble Shield (Pty) Ltd ta Go Letting</t>
        </is>
      </c>
      <c r="B9334" s="4" t="n">
        <v>44712</v>
      </c>
      <c r="C9334" s="3" t="inlineStr">
        <is>
          <t>Liabilities</t>
        </is>
      </c>
      <c r="D9334" s="3" t="inlineStr">
        <is>
          <t>5500/500</t>
        </is>
      </c>
      <c r="E9334" s="3" t="inlineStr">
        <is>
          <t>Loan - Cape Projects Construction</t>
        </is>
      </c>
      <c r="F9334" s="3" t="n">
        <v>600</v>
      </c>
      <c r="G9334" s="3" t="n">
        <v>0</v>
      </c>
    </row>
    <row r="9335">
      <c r="A9335" s="3" t="inlineStr">
        <is>
          <t>Quinate Consulting (Pty) Ltd</t>
        </is>
      </c>
      <c r="B9335" s="4" t="n">
        <v>44712</v>
      </c>
      <c r="C9335" s="3" t="inlineStr">
        <is>
          <t>Liabilities</t>
        </is>
      </c>
      <c r="D9335" s="3" t="inlineStr">
        <is>
          <t>5500/500</t>
        </is>
      </c>
      <c r="E9335" s="3" t="inlineStr">
        <is>
          <t>Loan - Opportunity Development Struct.</t>
        </is>
      </c>
      <c r="F9335" s="3" t="n">
        <v>0</v>
      </c>
      <c r="G9335" s="3" t="n">
        <v>-2380000</v>
      </c>
    </row>
    <row r="9336">
      <c r="A9336" s="3" t="inlineStr">
        <is>
          <t>Opportunity Management Holdings (PTY) LTD</t>
        </is>
      </c>
      <c r="B9336" s="4" t="n">
        <v>44712</v>
      </c>
      <c r="C9336" s="3" t="inlineStr">
        <is>
          <t>Liabilities</t>
        </is>
      </c>
      <c r="D9336" s="3" t="inlineStr">
        <is>
          <t>5500/500</t>
        </is>
      </c>
      <c r="E9336" s="3" t="inlineStr">
        <is>
          <t>Loan - Opportunity Tradermark Holdings</t>
        </is>
      </c>
      <c r="F9336" s="3" t="n">
        <v>27125</v>
      </c>
      <c r="G9336" s="3" t="n">
        <v>27125</v>
      </c>
    </row>
    <row r="9337">
      <c r="A9337" s="3" t="inlineStr">
        <is>
          <t>Quinate Consulting (Pty) Ltd</t>
        </is>
      </c>
      <c r="B9337" s="4" t="n">
        <v>44712</v>
      </c>
      <c r="C9337" s="3" t="inlineStr">
        <is>
          <t>Liabilities</t>
        </is>
      </c>
      <c r="D9337" s="3" t="inlineStr">
        <is>
          <t>5500/520</t>
        </is>
      </c>
      <c r="E9337" s="3" t="inlineStr">
        <is>
          <t>Loan - Opportunity Management Holdings</t>
        </is>
      </c>
      <c r="F9337" s="3" t="n">
        <v>0</v>
      </c>
      <c r="G9337" s="3" t="n">
        <v>-3900</v>
      </c>
    </row>
    <row r="9338">
      <c r="A9338" s="3" t="inlineStr">
        <is>
          <t>Opportunity Global Investment (PTY) LTD</t>
        </is>
      </c>
      <c r="B9338" s="4" t="n">
        <v>44712</v>
      </c>
      <c r="C9338" s="3" t="inlineStr">
        <is>
          <t>Liabilities</t>
        </is>
      </c>
      <c r="D9338" s="3" t="inlineStr">
        <is>
          <t>5500/650</t>
        </is>
      </c>
      <c r="E9338" s="3" t="inlineStr">
        <is>
          <t>Loan - Opportunit Global - Sales</t>
        </is>
      </c>
      <c r="F9338" s="3" t="n">
        <v>-342423.98</v>
      </c>
      <c r="G9338" s="3" t="n">
        <v>-1066235.04</v>
      </c>
    </row>
    <row r="9339">
      <c r="A9339" s="3" t="inlineStr">
        <is>
          <t>Opportunity Global Sales (PTY) LTD</t>
        </is>
      </c>
      <c r="B9339" s="4" t="n">
        <v>44712</v>
      </c>
      <c r="C9339" s="3" t="inlineStr">
        <is>
          <t>Liabilities</t>
        </is>
      </c>
      <c r="D9339" s="3" t="inlineStr">
        <is>
          <t>5500/650</t>
        </is>
      </c>
      <c r="E9339" s="3" t="inlineStr">
        <is>
          <t>Loan - Opportunity Investments</t>
        </is>
      </c>
      <c r="F9339" s="3" t="n">
        <v>342423.98</v>
      </c>
      <c r="G9339" s="3" t="n">
        <v>1066235.04</v>
      </c>
    </row>
    <row r="9340">
      <c r="A9340" s="3" t="inlineStr">
        <is>
          <t>Opportunity Management Holdings (PTY) LTD</t>
        </is>
      </c>
      <c r="B9340" s="4" t="n">
        <v>44712</v>
      </c>
      <c r="C9340" s="3" t="inlineStr">
        <is>
          <t>Liabilities</t>
        </is>
      </c>
      <c r="D9340" s="3" t="inlineStr">
        <is>
          <t>5500/700</t>
        </is>
      </c>
      <c r="E9340" s="3" t="inlineStr">
        <is>
          <t>Loan - Go Letting</t>
        </is>
      </c>
      <c r="F9340" s="3" t="n">
        <v>0</v>
      </c>
      <c r="G9340" s="3" t="n">
        <v>-120</v>
      </c>
    </row>
    <row r="9341">
      <c r="A9341" s="3" t="inlineStr">
        <is>
          <t>Quinate Consulting (Pty) Ltd</t>
        </is>
      </c>
      <c r="B9341" s="4" t="n">
        <v>44712</v>
      </c>
      <c r="C9341" s="3" t="inlineStr">
        <is>
          <t>Liabilities</t>
        </is>
      </c>
      <c r="D9341" s="3" t="inlineStr">
        <is>
          <t>5500/700</t>
        </is>
      </c>
      <c r="E9341" s="3" t="inlineStr">
        <is>
          <t>Loan - Trademark Holdings</t>
        </is>
      </c>
      <c r="F9341" s="3" t="n">
        <v>0</v>
      </c>
      <c r="G9341" s="3" t="n">
        <v>-18635</v>
      </c>
    </row>
    <row r="9342">
      <c r="A9342" s="3" t="inlineStr">
        <is>
          <t>Opportunity Global Investment (PTY) LTD</t>
        </is>
      </c>
      <c r="B9342" s="4" t="n">
        <v>44712</v>
      </c>
      <c r="C9342" s="3" t="inlineStr">
        <is>
          <t>Liabilities</t>
        </is>
      </c>
      <c r="D9342" s="3" t="inlineStr">
        <is>
          <t>5500/850</t>
        </is>
      </c>
      <c r="E9342" s="3" t="inlineStr">
        <is>
          <t>Loan - Nick Morgan</t>
        </is>
      </c>
      <c r="F9342" s="3" t="n">
        <v>0</v>
      </c>
      <c r="G9342" s="3" t="n">
        <v>4100</v>
      </c>
    </row>
    <row r="9343">
      <c r="A9343" s="3" t="inlineStr">
        <is>
          <t>Opportunity Global Investment (PTY) LTD</t>
        </is>
      </c>
      <c r="B9343" s="4" t="n">
        <v>44712</v>
      </c>
      <c r="C9343" s="3" t="inlineStr">
        <is>
          <t>Liabilities</t>
        </is>
      </c>
      <c r="D9343" s="3" t="inlineStr">
        <is>
          <t>5500/950</t>
        </is>
      </c>
      <c r="E9343" s="3" t="inlineStr">
        <is>
          <t>Loan - Gengis</t>
        </is>
      </c>
      <c r="F9343" s="3" t="n">
        <v>0</v>
      </c>
      <c r="G9343" s="3" t="n">
        <v>-120000</v>
      </c>
    </row>
    <row r="9344">
      <c r="A9344" s="3" t="inlineStr">
        <is>
          <t>Opportunity Global Sales (PTY) LTD</t>
        </is>
      </c>
      <c r="B9344" s="4" t="n">
        <v>44712</v>
      </c>
      <c r="C9344" s="3" t="inlineStr">
        <is>
          <t>Liabilities</t>
        </is>
      </c>
      <c r="D9344" s="3" t="inlineStr">
        <is>
          <t>5500/992</t>
        </is>
      </c>
      <c r="E9344" s="3" t="inlineStr">
        <is>
          <t>Loan - Anthony Commission</t>
        </is>
      </c>
      <c r="F9344" s="3" t="n">
        <v>-15000</v>
      </c>
      <c r="G9344" s="3" t="n">
        <v>0</v>
      </c>
    </row>
    <row r="9345">
      <c r="A9345" s="3" t="inlineStr">
        <is>
          <t>Quinate Consulting (Pty) Ltd</t>
        </is>
      </c>
      <c r="B9345" s="4" t="n">
        <v>44712</v>
      </c>
      <c r="C9345" s="3" t="inlineStr">
        <is>
          <t>Liabilities</t>
        </is>
      </c>
      <c r="D9345" s="3" t="inlineStr">
        <is>
          <t>5501/001</t>
        </is>
      </c>
      <c r="E9345" s="3" t="inlineStr">
        <is>
          <t>Loan - Endulini CIP Costs</t>
        </is>
      </c>
      <c r="F9345" s="3" t="n">
        <v>-39000</v>
      </c>
      <c r="G9345" s="3" t="n">
        <v>9729761.699999999</v>
      </c>
    </row>
    <row r="9346">
      <c r="A9346" s="3" t="inlineStr">
        <is>
          <t>Opportunity Management Holdings (PTY) LTD</t>
        </is>
      </c>
      <c r="B9346" s="4" t="n">
        <v>44712</v>
      </c>
      <c r="C9346" s="3" t="inlineStr">
        <is>
          <t>Liabilities</t>
        </is>
      </c>
      <c r="D9346" s="3" t="inlineStr">
        <is>
          <t>5510/100</t>
        </is>
      </c>
      <c r="E9346" s="3" t="inlineStr">
        <is>
          <t>Staff loan - Debbie Landsberg</t>
        </is>
      </c>
      <c r="F9346" s="3" t="n">
        <v>0</v>
      </c>
      <c r="G9346" s="3" t="n">
        <v>14400</v>
      </c>
    </row>
    <row r="9347">
      <c r="A9347" s="3" t="inlineStr">
        <is>
          <t>Noble Shield (Pty) Ltd ta Go Letting</t>
        </is>
      </c>
      <c r="B9347" s="4" t="n">
        <v>44712</v>
      </c>
      <c r="C9347" s="3" t="inlineStr">
        <is>
          <t>Assets</t>
        </is>
      </c>
      <c r="D9347" s="3" t="inlineStr">
        <is>
          <t>6250/010</t>
        </is>
      </c>
      <c r="E9347" s="3" t="inlineStr">
        <is>
          <t>Computer Equipment - @ Cost</t>
        </is>
      </c>
      <c r="F9347" s="3" t="n">
        <v>0</v>
      </c>
      <c r="G9347" s="3" t="n">
        <v>20397</v>
      </c>
    </row>
    <row r="9348">
      <c r="A9348" s="3" t="inlineStr">
        <is>
          <t>Opportunity Management Holdings (PTY) LTD</t>
        </is>
      </c>
      <c r="B9348" s="4" t="n">
        <v>44712</v>
      </c>
      <c r="C9348" s="3" t="inlineStr">
        <is>
          <t>Assets</t>
        </is>
      </c>
      <c r="D9348" s="3" t="inlineStr">
        <is>
          <t>6250/010</t>
        </is>
      </c>
      <c r="E9348" s="3" t="inlineStr">
        <is>
          <t>Computer Equipment - @ Cost</t>
        </is>
      </c>
      <c r="F9348" s="3" t="n">
        <v>9998.75</v>
      </c>
      <c r="G9348" s="3" t="n">
        <v>24910.15</v>
      </c>
    </row>
    <row r="9349">
      <c r="A9349" s="3" t="inlineStr">
        <is>
          <t>Quinate Consulting (Pty) Ltd</t>
        </is>
      </c>
      <c r="B9349" s="4" t="n">
        <v>44712</v>
      </c>
      <c r="C9349" s="3" t="inlineStr">
        <is>
          <t>Assets</t>
        </is>
      </c>
      <c r="D9349" s="3" t="inlineStr">
        <is>
          <t>6250/010</t>
        </is>
      </c>
      <c r="E9349" s="3" t="inlineStr">
        <is>
          <t>Computer Equipment - @ Cost</t>
        </is>
      </c>
      <c r="F9349" s="3" t="n">
        <v>0</v>
      </c>
      <c r="G9349" s="3" t="n">
        <v>137059.7</v>
      </c>
    </row>
    <row r="9350">
      <c r="A9350" s="3" t="inlineStr">
        <is>
          <t>Noble Shield (Pty) Ltd ta Go Letting</t>
        </is>
      </c>
      <c r="B9350" s="4" t="n">
        <v>44712</v>
      </c>
      <c r="C9350" s="3" t="inlineStr">
        <is>
          <t>Assets</t>
        </is>
      </c>
      <c r="D9350" s="3" t="inlineStr">
        <is>
          <t>6250/020</t>
        </is>
      </c>
      <c r="E9350" s="3" t="inlineStr">
        <is>
          <t>Computer Equipment - Accum Depre</t>
        </is>
      </c>
      <c r="F9350" s="3" t="n">
        <v>0</v>
      </c>
      <c r="G9350" s="3" t="n">
        <v>-9498</v>
      </c>
    </row>
    <row r="9351">
      <c r="A9351" s="3" t="inlineStr">
        <is>
          <t>Opportunity Management Holdings (PTY) LTD</t>
        </is>
      </c>
      <c r="B9351" s="4" t="n">
        <v>44712</v>
      </c>
      <c r="C9351" s="3" t="inlineStr">
        <is>
          <t>Assets</t>
        </is>
      </c>
      <c r="D9351" s="3" t="inlineStr">
        <is>
          <t>6250/020</t>
        </is>
      </c>
      <c r="E9351" s="3" t="inlineStr">
        <is>
          <t>Computer Equipment - Accum Depre</t>
        </is>
      </c>
      <c r="F9351" s="3" t="n">
        <v>-277.74</v>
      </c>
      <c r="G9351" s="3" t="n">
        <v>-277.74</v>
      </c>
    </row>
    <row r="9352">
      <c r="A9352" s="3" t="inlineStr">
        <is>
          <t>Quinate Consulting (Pty) Ltd</t>
        </is>
      </c>
      <c r="B9352" s="4" t="n">
        <v>44712</v>
      </c>
      <c r="C9352" s="3" t="inlineStr">
        <is>
          <t>Assets</t>
        </is>
      </c>
      <c r="D9352" s="3" t="inlineStr">
        <is>
          <t>6250/020</t>
        </is>
      </c>
      <c r="E9352" s="3" t="inlineStr">
        <is>
          <t>Computer Equipment - Accum Depre</t>
        </is>
      </c>
      <c r="F9352" s="3" t="n">
        <v>-3141.38</v>
      </c>
      <c r="G9352" s="3" t="n">
        <v>-71720.83</v>
      </c>
    </row>
    <row r="9353">
      <c r="A9353" s="3" t="inlineStr">
        <is>
          <t>Opportunity Management Holdings (PTY) LTD</t>
        </is>
      </c>
      <c r="B9353" s="4" t="n">
        <v>44712</v>
      </c>
      <c r="C9353" s="3" t="inlineStr">
        <is>
          <t>Assets</t>
        </is>
      </c>
      <c r="D9353" s="3" t="inlineStr">
        <is>
          <t>6250/030</t>
        </is>
      </c>
      <c r="E9353" s="3" t="inlineStr">
        <is>
          <t>Acc Depreciation - Computer Equipment</t>
        </is>
      </c>
      <c r="F9353" s="3" t="n">
        <v>0</v>
      </c>
      <c r="G9353" s="3" t="n">
        <v>-9441.25</v>
      </c>
    </row>
    <row r="9354">
      <c r="A9354" s="3" t="inlineStr">
        <is>
          <t>Quinate Consulting (Pty) Ltd</t>
        </is>
      </c>
      <c r="B9354" s="4" t="n">
        <v>44712</v>
      </c>
      <c r="C9354" s="3" t="inlineStr">
        <is>
          <t>Assets</t>
        </is>
      </c>
      <c r="D9354" s="3" t="inlineStr">
        <is>
          <t>6270/010</t>
        </is>
      </c>
      <c r="E9354" s="3" t="inlineStr">
        <is>
          <t>Site Containers - @ Cost</t>
        </is>
      </c>
      <c r="F9354" s="3" t="n">
        <v>0</v>
      </c>
      <c r="G9354" s="3" t="n">
        <v>19130.44</v>
      </c>
    </row>
    <row r="9355">
      <c r="A9355" s="3" t="inlineStr">
        <is>
          <t>Quinate Consulting (Pty) Ltd</t>
        </is>
      </c>
      <c r="B9355" s="4" t="n">
        <v>44712</v>
      </c>
      <c r="C9355" s="3" t="inlineStr">
        <is>
          <t>Assets</t>
        </is>
      </c>
      <c r="D9355" s="3" t="inlineStr">
        <is>
          <t>6270/020</t>
        </is>
      </c>
      <c r="E9355" s="3" t="inlineStr">
        <is>
          <t>Site Containers - Accum Depre</t>
        </is>
      </c>
      <c r="F9355" s="3" t="n">
        <v>-318.84</v>
      </c>
      <c r="G9355" s="3" t="n">
        <v>-4782.6</v>
      </c>
    </row>
    <row r="9356">
      <c r="A9356" s="3" t="inlineStr">
        <is>
          <t>Noble Shield (Pty) Ltd ta Go Letting</t>
        </is>
      </c>
      <c r="B9356" s="4" t="n">
        <v>44712</v>
      </c>
      <c r="C9356" s="3" t="inlineStr">
        <is>
          <t>Assets</t>
        </is>
      </c>
      <c r="D9356" s="3" t="inlineStr">
        <is>
          <t>6350/010</t>
        </is>
      </c>
      <c r="E9356" s="3" t="inlineStr">
        <is>
          <t>Furniture _AND_ Fittings - @ Cost</t>
        </is>
      </c>
      <c r="F9356" s="3" t="n">
        <v>0</v>
      </c>
      <c r="G9356" s="3" t="n">
        <v>2242</v>
      </c>
    </row>
    <row r="9357">
      <c r="A9357" s="3" t="inlineStr">
        <is>
          <t>Noble Shield (Pty) Ltd ta Go Letting</t>
        </is>
      </c>
      <c r="B9357" s="4" t="n">
        <v>44712</v>
      </c>
      <c r="C9357" s="3" t="inlineStr">
        <is>
          <t>Assets</t>
        </is>
      </c>
      <c r="D9357" s="3" t="inlineStr">
        <is>
          <t>6350/020</t>
        </is>
      </c>
      <c r="E9357" s="3" t="inlineStr">
        <is>
          <t>Furniture _AND_ Fittings - Accum Depre</t>
        </is>
      </c>
      <c r="F9357" s="3" t="n">
        <v>0</v>
      </c>
      <c r="G9357" s="3" t="n">
        <v>-2239</v>
      </c>
    </row>
    <row r="9358">
      <c r="A9358" s="3" t="inlineStr">
        <is>
          <t>Opportunity Management Holdings (PTY) LTD</t>
        </is>
      </c>
      <c r="B9358" s="4" t="n">
        <v>44712</v>
      </c>
      <c r="C9358" s="3" t="inlineStr">
        <is>
          <t>Liabilities</t>
        </is>
      </c>
      <c r="D9358" s="3" t="inlineStr">
        <is>
          <t>6500/000</t>
        </is>
      </c>
      <c r="E9358" s="3" t="inlineStr">
        <is>
          <t>Deposits - Held</t>
        </is>
      </c>
      <c r="F9358" s="3" t="n">
        <v>0</v>
      </c>
      <c r="G9358" s="3" t="n">
        <v>-12028.1</v>
      </c>
    </row>
    <row r="9359">
      <c r="A9359" s="3" t="inlineStr">
        <is>
          <t>Opportunity Management Holdings (PTY) LTD</t>
        </is>
      </c>
      <c r="B9359" s="4" t="n">
        <v>44712</v>
      </c>
      <c r="C9359" s="3" t="inlineStr">
        <is>
          <t>Liabilities</t>
        </is>
      </c>
      <c r="D9359" s="3" t="inlineStr">
        <is>
          <t>6510/000</t>
        </is>
      </c>
      <c r="E9359" s="3" t="inlineStr">
        <is>
          <t>Deposits Paid - Anicol Properties</t>
        </is>
      </c>
      <c r="F9359" s="3" t="n">
        <v>0</v>
      </c>
      <c r="G9359" s="3" t="n">
        <v>13755</v>
      </c>
    </row>
    <row r="9360">
      <c r="A9360" s="3" t="inlineStr">
        <is>
          <t>Opportunity Management Holdings (PTY) LTD</t>
        </is>
      </c>
      <c r="B9360" s="4" t="n">
        <v>44712</v>
      </c>
      <c r="C9360" s="3" t="inlineStr">
        <is>
          <t>Liabilities</t>
        </is>
      </c>
      <c r="D9360" s="3" t="inlineStr">
        <is>
          <t>6515/000</t>
        </is>
      </c>
      <c r="E9360" s="3" t="inlineStr">
        <is>
          <t>Deposits Paid</t>
        </is>
      </c>
      <c r="F9360" s="3" t="n">
        <v>0</v>
      </c>
      <c r="G9360" s="3" t="n">
        <v>3852.5</v>
      </c>
    </row>
    <row r="9361">
      <c r="A9361" s="3" t="inlineStr">
        <is>
          <t>Quinate Consulting (Pty) Ltd</t>
        </is>
      </c>
      <c r="B9361" s="4" t="n">
        <v>44712</v>
      </c>
      <c r="C9361" s="3" t="inlineStr">
        <is>
          <t>Assets</t>
        </is>
      </c>
      <c r="D9361" s="3" t="inlineStr">
        <is>
          <t>6600/010</t>
        </is>
      </c>
      <c r="E9361" s="3" t="inlineStr">
        <is>
          <t>Other Fixed Assets - @ Cost</t>
        </is>
      </c>
      <c r="F9361" s="3" t="n">
        <v>0</v>
      </c>
      <c r="G9361" s="3" t="n">
        <v>14442.5</v>
      </c>
    </row>
    <row r="9362">
      <c r="A9362" s="3" t="inlineStr">
        <is>
          <t>Quinate Consulting (Pty) Ltd</t>
        </is>
      </c>
      <c r="B9362" s="4" t="n">
        <v>44712</v>
      </c>
      <c r="C9362" s="3" t="inlineStr">
        <is>
          <t>Assets</t>
        </is>
      </c>
      <c r="D9362" s="3" t="inlineStr">
        <is>
          <t>6600/020</t>
        </is>
      </c>
      <c r="E9362" s="3" t="inlineStr">
        <is>
          <t>Other Fixed Assets - Accum Depre</t>
        </is>
      </c>
      <c r="F9362" s="3" t="n">
        <v>0</v>
      </c>
      <c r="G9362" s="3" t="n">
        <v>-14441.5</v>
      </c>
    </row>
    <row r="9363">
      <c r="A9363" s="3" t="inlineStr">
        <is>
          <t>Noble Shield (Pty) Ltd ta Go Letting</t>
        </is>
      </c>
      <c r="B9363" s="4" t="n">
        <v>44712</v>
      </c>
      <c r="C9363" s="3" t="inlineStr">
        <is>
          <t>Assets</t>
        </is>
      </c>
      <c r="D9363" s="3" t="inlineStr">
        <is>
          <t>7000/100</t>
        </is>
      </c>
      <c r="E9363" s="3" t="inlineStr">
        <is>
          <t>Goodwill - Purchase of Go Letting</t>
        </is>
      </c>
      <c r="F9363" s="3" t="n">
        <v>0</v>
      </c>
      <c r="G9363" s="3" t="n">
        <v>106580</v>
      </c>
    </row>
    <row r="9364">
      <c r="A9364" s="3" t="inlineStr">
        <is>
          <t>Opportunity Management Holdings (PTY) LTD</t>
        </is>
      </c>
      <c r="B9364" s="4" t="n">
        <v>44712</v>
      </c>
      <c r="C9364" s="3" t="inlineStr">
        <is>
          <t>Assets</t>
        </is>
      </c>
      <c r="D9364" s="3" t="inlineStr">
        <is>
          <t>7200/000</t>
        </is>
      </c>
      <c r="E9364" s="3" t="inlineStr">
        <is>
          <t>Shares in Subsidiary Companies</t>
        </is>
      </c>
      <c r="F9364" s="3" t="n">
        <v>0</v>
      </c>
      <c r="G9364" s="3" t="n">
        <v>120</v>
      </c>
    </row>
    <row r="9365">
      <c r="A9365" s="3" t="inlineStr">
        <is>
          <t>Endulini (Pty) Ltd</t>
        </is>
      </c>
      <c r="B9365" s="4" t="n">
        <v>44712</v>
      </c>
      <c r="C9365" s="3" t="inlineStr">
        <is>
          <t>Assets</t>
        </is>
      </c>
      <c r="D9365" s="3" t="inlineStr">
        <is>
          <t>7610/100</t>
        </is>
      </c>
      <c r="E9365" s="3" t="inlineStr">
        <is>
          <t>Endulini Land</t>
        </is>
      </c>
      <c r="F9365" s="3" t="n">
        <v>0</v>
      </c>
      <c r="G9365" s="3" t="n">
        <v>10572851.37</v>
      </c>
    </row>
    <row r="9366">
      <c r="A9366" s="3" t="inlineStr">
        <is>
          <t>Endulini (Pty) Ltd</t>
        </is>
      </c>
      <c r="B9366" s="4" t="n">
        <v>44712</v>
      </c>
      <c r="C9366" s="3" t="inlineStr">
        <is>
          <t>Assets</t>
        </is>
      </c>
      <c r="D9366" s="3" t="inlineStr">
        <is>
          <t>7610/101</t>
        </is>
      </c>
      <c r="E9366" s="3" t="inlineStr">
        <is>
          <t>Endulini Revaluation of Land stock</t>
        </is>
      </c>
      <c r="F9366" s="3" t="n">
        <v>0</v>
      </c>
      <c r="G9366" s="3" t="n">
        <v>6084085.78</v>
      </c>
    </row>
    <row r="9367">
      <c r="A9367" s="3" t="inlineStr">
        <is>
          <t>Endulini (Pty) Ltd</t>
        </is>
      </c>
      <c r="B9367" s="4" t="n">
        <v>44712</v>
      </c>
      <c r="C9367" s="3" t="inlineStr">
        <is>
          <t>Assets</t>
        </is>
      </c>
      <c r="D9367" s="3" t="inlineStr">
        <is>
          <t>7610/111</t>
        </is>
      </c>
      <c r="E9367" s="3" t="inlineStr">
        <is>
          <t>Endulini Closing Stock February 2021</t>
        </is>
      </c>
      <c r="F9367" s="3" t="n">
        <v>0</v>
      </c>
      <c r="G9367" s="3" t="n">
        <v>15044610.11</v>
      </c>
    </row>
    <row r="9368">
      <c r="A9368" s="3" t="inlineStr">
        <is>
          <t>Endulini (Pty) Ltd</t>
        </is>
      </c>
      <c r="B9368" s="4" t="n">
        <v>44712</v>
      </c>
      <c r="C9368" s="3" t="inlineStr">
        <is>
          <t>Assets</t>
        </is>
      </c>
      <c r="D9368" s="3" t="inlineStr">
        <is>
          <t>7610/180</t>
        </is>
      </c>
      <c r="E9368" s="3" t="inlineStr">
        <is>
          <t>Endulini CIP Architects</t>
        </is>
      </c>
      <c r="F9368" s="3" t="n">
        <v>0</v>
      </c>
      <c r="G9368" s="3" t="n">
        <v>519874</v>
      </c>
    </row>
    <row r="9369">
      <c r="A9369" s="3" t="inlineStr">
        <is>
          <t>Endulini (Pty) Ltd</t>
        </is>
      </c>
      <c r="B9369" s="4" t="n">
        <v>44712</v>
      </c>
      <c r="C9369" s="3" t="inlineStr">
        <is>
          <t>Assets</t>
        </is>
      </c>
      <c r="D9369" s="3" t="inlineStr">
        <is>
          <t>7610/200</t>
        </is>
      </c>
      <c r="E9369" s="3" t="inlineStr">
        <is>
          <t>Endulini CIP CoCT Land Use App</t>
        </is>
      </c>
      <c r="F9369" s="3" t="n">
        <v>0</v>
      </c>
      <c r="G9369" s="3" t="n">
        <v>232891.06</v>
      </c>
    </row>
    <row r="9370">
      <c r="A9370" s="3" t="inlineStr">
        <is>
          <t>Endulini (Pty) Ltd</t>
        </is>
      </c>
      <c r="B9370" s="4" t="n">
        <v>44712</v>
      </c>
      <c r="C9370" s="3" t="inlineStr">
        <is>
          <t>Assets</t>
        </is>
      </c>
      <c r="D9370" s="3" t="inlineStr">
        <is>
          <t>7610/205</t>
        </is>
      </c>
      <c r="E9370" s="3" t="inlineStr">
        <is>
          <t>Endulini CIP Site Establishments</t>
        </is>
      </c>
      <c r="F9370" s="3" t="n">
        <v>2716131.82</v>
      </c>
      <c r="G9370" s="3" t="n">
        <v>30633272.33</v>
      </c>
    </row>
    <row r="9371">
      <c r="A9371" s="3" t="inlineStr">
        <is>
          <t>Endulini (Pty) Ltd</t>
        </is>
      </c>
      <c r="B9371" s="4" t="n">
        <v>44712</v>
      </c>
      <c r="C9371" s="3" t="inlineStr">
        <is>
          <t>Assets</t>
        </is>
      </c>
      <c r="D9371" s="3" t="inlineStr">
        <is>
          <t>7610/209</t>
        </is>
      </c>
      <c r="E9371" s="3" t="inlineStr">
        <is>
          <t>Endulini CIP Construction Management</t>
        </is>
      </c>
      <c r="F9371" s="3" t="n">
        <v>15000</v>
      </c>
      <c r="G9371" s="3" t="n">
        <v>170375</v>
      </c>
    </row>
    <row r="9372">
      <c r="A9372" s="3" t="inlineStr">
        <is>
          <t>Endulini (Pty) Ltd</t>
        </is>
      </c>
      <c r="B9372" s="4" t="n">
        <v>44712</v>
      </c>
      <c r="C9372" s="3" t="inlineStr">
        <is>
          <t>Assets</t>
        </is>
      </c>
      <c r="D9372" s="3" t="inlineStr">
        <is>
          <t>7610/210</t>
        </is>
      </c>
      <c r="E9372" s="3" t="inlineStr">
        <is>
          <t>Endulini CIP Civil Works</t>
        </is>
      </c>
      <c r="F9372" s="3" t="n">
        <v>-131839.04</v>
      </c>
      <c r="G9372" s="3" t="n">
        <v>5769985.99</v>
      </c>
    </row>
    <row r="9373">
      <c r="A9373" s="3" t="inlineStr">
        <is>
          <t>Endulini (Pty) Ltd</t>
        </is>
      </c>
      <c r="B9373" s="4" t="n">
        <v>44712</v>
      </c>
      <c r="C9373" s="3" t="inlineStr">
        <is>
          <t>Assets</t>
        </is>
      </c>
      <c r="D9373" s="3" t="inlineStr">
        <is>
          <t>7610/215</t>
        </is>
      </c>
      <c r="E9373" s="3" t="inlineStr">
        <is>
          <t>Endulini CIP Civil Engineers</t>
        </is>
      </c>
      <c r="F9373" s="3" t="n">
        <v>0</v>
      </c>
      <c r="G9373" s="3" t="n">
        <v>183000</v>
      </c>
    </row>
    <row r="9374">
      <c r="A9374" s="3" t="inlineStr">
        <is>
          <t>Endulini (Pty) Ltd</t>
        </is>
      </c>
      <c r="B9374" s="4" t="n">
        <v>44712</v>
      </c>
      <c r="C9374" s="3" t="inlineStr">
        <is>
          <t>Assets</t>
        </is>
      </c>
      <c r="D9374" s="3" t="inlineStr">
        <is>
          <t>7610/220</t>
        </is>
      </c>
      <c r="E9374" s="3" t="inlineStr">
        <is>
          <t>Endulini CIP Structuring Project Fee Opp Invest</t>
        </is>
      </c>
      <c r="F9374" s="3" t="n">
        <v>0</v>
      </c>
      <c r="G9374" s="3" t="n">
        <v>483735.96</v>
      </c>
    </row>
    <row r="9375">
      <c r="A9375" s="3" t="inlineStr">
        <is>
          <t>Endulini (Pty) Ltd</t>
        </is>
      </c>
      <c r="B9375" s="4" t="n">
        <v>44712</v>
      </c>
      <c r="C9375" s="3" t="inlineStr">
        <is>
          <t>Assets</t>
        </is>
      </c>
      <c r="D9375" s="3" t="inlineStr">
        <is>
          <t>7610/225</t>
        </is>
      </c>
      <c r="E9375" s="3" t="inlineStr">
        <is>
          <t>Endulini CIP Structural engineering fee</t>
        </is>
      </c>
      <c r="F9375" s="3" t="n">
        <v>0</v>
      </c>
      <c r="G9375" s="3" t="n">
        <v>288645.08</v>
      </c>
    </row>
    <row r="9376">
      <c r="A9376" s="3" t="inlineStr">
        <is>
          <t>Endulini (Pty) Ltd</t>
        </is>
      </c>
      <c r="B9376" s="4" t="n">
        <v>44712</v>
      </c>
      <c r="C9376" s="3" t="inlineStr">
        <is>
          <t>Assets</t>
        </is>
      </c>
      <c r="D9376" s="3" t="inlineStr">
        <is>
          <t>7610/230</t>
        </is>
      </c>
      <c r="E9376" s="3" t="inlineStr">
        <is>
          <t>Endulini CIP Mechanical Engineering</t>
        </is>
      </c>
      <c r="F9376" s="3" t="n">
        <v>0</v>
      </c>
      <c r="G9376" s="3" t="n">
        <v>15570</v>
      </c>
    </row>
    <row r="9377">
      <c r="A9377" s="3" t="inlineStr">
        <is>
          <t>Endulini (Pty) Ltd</t>
        </is>
      </c>
      <c r="B9377" s="4" t="n">
        <v>44712</v>
      </c>
      <c r="C9377" s="3" t="inlineStr">
        <is>
          <t>Assets</t>
        </is>
      </c>
      <c r="D9377" s="3" t="inlineStr">
        <is>
          <t>7610/235</t>
        </is>
      </c>
      <c r="E9377" s="3" t="inlineStr">
        <is>
          <t>Endulini CIP Electrical Installation</t>
        </is>
      </c>
      <c r="F9377" s="3" t="n">
        <v>148843.27</v>
      </c>
      <c r="G9377" s="3" t="n">
        <v>1017315.89</v>
      </c>
    </row>
    <row r="9378">
      <c r="A9378" s="3" t="inlineStr">
        <is>
          <t>Endulini (Pty) Ltd</t>
        </is>
      </c>
      <c r="B9378" s="4" t="n">
        <v>44712</v>
      </c>
      <c r="C9378" s="3" t="inlineStr">
        <is>
          <t>Assets</t>
        </is>
      </c>
      <c r="D9378" s="3" t="inlineStr">
        <is>
          <t>7610/250</t>
        </is>
      </c>
      <c r="E9378" s="3" t="inlineStr">
        <is>
          <t>Endulini CIP Boundary Wall</t>
        </is>
      </c>
      <c r="F9378" s="3" t="n">
        <v>0</v>
      </c>
      <c r="G9378" s="3" t="n">
        <v>88400.8</v>
      </c>
    </row>
    <row r="9379">
      <c r="A9379" s="3" t="inlineStr">
        <is>
          <t>Endulini (Pty) Ltd</t>
        </is>
      </c>
      <c r="B9379" s="4" t="n">
        <v>44712</v>
      </c>
      <c r="C9379" s="3" t="inlineStr">
        <is>
          <t>Assets</t>
        </is>
      </c>
      <c r="D9379" s="3" t="inlineStr">
        <is>
          <t>7610/290</t>
        </is>
      </c>
      <c r="E9379" s="3" t="inlineStr">
        <is>
          <t>Endulini CIP Development Management Fees</t>
        </is>
      </c>
      <c r="F9379" s="3" t="n">
        <v>0</v>
      </c>
      <c r="G9379" s="3" t="n">
        <v>237496.62</v>
      </c>
    </row>
    <row r="9380">
      <c r="A9380" s="3" t="inlineStr">
        <is>
          <t>Endulini (Pty) Ltd</t>
        </is>
      </c>
      <c r="B9380" s="4" t="n">
        <v>44712</v>
      </c>
      <c r="C9380" s="3" t="inlineStr">
        <is>
          <t>Assets</t>
        </is>
      </c>
      <c r="D9380" s="3" t="inlineStr">
        <is>
          <t>7610/310</t>
        </is>
      </c>
      <c r="E9380" s="3" t="inlineStr">
        <is>
          <t>Endulini CIP Enviromental consultants</t>
        </is>
      </c>
      <c r="F9380" s="3" t="n">
        <v>6000</v>
      </c>
      <c r="G9380" s="3" t="n">
        <v>90000</v>
      </c>
    </row>
    <row r="9381">
      <c r="A9381" s="3" t="inlineStr">
        <is>
          <t>Endulini (Pty) Ltd</t>
        </is>
      </c>
      <c r="B9381" s="4" t="n">
        <v>44712</v>
      </c>
      <c r="C9381" s="3" t="inlineStr">
        <is>
          <t>Assets</t>
        </is>
      </c>
      <c r="D9381" s="3" t="inlineStr">
        <is>
          <t>7610/320</t>
        </is>
      </c>
      <c r="E9381" s="3" t="inlineStr">
        <is>
          <t>Endulini CIP Geotechnical</t>
        </is>
      </c>
      <c r="F9381" s="3" t="n">
        <v>0</v>
      </c>
      <c r="G9381" s="3" t="n">
        <v>13575</v>
      </c>
    </row>
    <row r="9382">
      <c r="A9382" s="3" t="inlineStr">
        <is>
          <t>Endulini (Pty) Ltd</t>
        </is>
      </c>
      <c r="B9382" s="4" t="n">
        <v>44712</v>
      </c>
      <c r="C9382" s="3" t="inlineStr">
        <is>
          <t>Assets</t>
        </is>
      </c>
      <c r="D9382" s="3" t="inlineStr">
        <is>
          <t>7610/330</t>
        </is>
      </c>
      <c r="E9382" s="3" t="inlineStr">
        <is>
          <t>Endulini CIP Health and Safety</t>
        </is>
      </c>
      <c r="F9382" s="3" t="n">
        <v>0</v>
      </c>
      <c r="G9382" s="3" t="n">
        <v>28200</v>
      </c>
    </row>
    <row r="9383">
      <c r="A9383" s="3" t="inlineStr">
        <is>
          <t>Endulini (Pty) Ltd</t>
        </is>
      </c>
      <c r="B9383" s="4" t="n">
        <v>44712</v>
      </c>
      <c r="C9383" s="3" t="inlineStr">
        <is>
          <t>Assets</t>
        </is>
      </c>
      <c r="D9383" s="3" t="inlineStr">
        <is>
          <t>7610/390</t>
        </is>
      </c>
      <c r="E9383" s="3" t="inlineStr">
        <is>
          <t>Endulini CIP Land Surveyor</t>
        </is>
      </c>
      <c r="F9383" s="3" t="n">
        <v>0</v>
      </c>
      <c r="G9383" s="3" t="n">
        <v>110823.2</v>
      </c>
    </row>
    <row r="9384">
      <c r="A9384" s="3" t="inlineStr">
        <is>
          <t>Endulini (Pty) Ltd</t>
        </is>
      </c>
      <c r="B9384" s="4" t="n">
        <v>44712</v>
      </c>
      <c r="C9384" s="3" t="inlineStr">
        <is>
          <t>Assets</t>
        </is>
      </c>
      <c r="D9384" s="3" t="inlineStr">
        <is>
          <t>7610/392</t>
        </is>
      </c>
      <c r="E9384" s="3" t="inlineStr">
        <is>
          <t>Endulini CIP Landscaping</t>
        </is>
      </c>
      <c r="F9384" s="3" t="n">
        <v>0</v>
      </c>
      <c r="G9384" s="3" t="n">
        <v>6100</v>
      </c>
    </row>
    <row r="9385">
      <c r="A9385" s="3" t="inlineStr">
        <is>
          <t>Endulini (Pty) Ltd</t>
        </is>
      </c>
      <c r="B9385" s="4" t="n">
        <v>44712</v>
      </c>
      <c r="C9385" s="3" t="inlineStr">
        <is>
          <t>Assets</t>
        </is>
      </c>
      <c r="D9385" s="3" t="inlineStr">
        <is>
          <t>7610/395</t>
        </is>
      </c>
      <c r="E9385" s="3" t="inlineStr">
        <is>
          <t>Endulini CIP NHBRC</t>
        </is>
      </c>
      <c r="F9385" s="3" t="n">
        <v>0</v>
      </c>
      <c r="G9385" s="3" t="n">
        <v>928847.49</v>
      </c>
    </row>
    <row r="9386">
      <c r="A9386" s="3" t="inlineStr">
        <is>
          <t>Endulini (Pty) Ltd</t>
        </is>
      </c>
      <c r="B9386" s="4" t="n">
        <v>44712</v>
      </c>
      <c r="C9386" s="3" t="inlineStr">
        <is>
          <t>Assets</t>
        </is>
      </c>
      <c r="D9386" s="3" t="inlineStr">
        <is>
          <t>7610/400</t>
        </is>
      </c>
      <c r="E9386" s="3" t="inlineStr">
        <is>
          <t>Endulini CIP Quantity Surveyor</t>
        </is>
      </c>
      <c r="F9386" s="3" t="n">
        <v>0</v>
      </c>
      <c r="G9386" s="3" t="n">
        <v>82136.36</v>
      </c>
    </row>
    <row r="9387">
      <c r="A9387" s="3" t="inlineStr">
        <is>
          <t>Endulini (Pty) Ltd</t>
        </is>
      </c>
      <c r="B9387" s="4" t="n">
        <v>44712</v>
      </c>
      <c r="C9387" s="3" t="inlineStr">
        <is>
          <t>Assets</t>
        </is>
      </c>
      <c r="D9387" s="3" t="inlineStr">
        <is>
          <t>7610/600</t>
        </is>
      </c>
      <c r="E9387" s="3" t="inlineStr">
        <is>
          <t>Endulini CIP Town Planning</t>
        </is>
      </c>
      <c r="F9387" s="3" t="n">
        <v>0</v>
      </c>
      <c r="G9387" s="3" t="n">
        <v>21105</v>
      </c>
    </row>
    <row r="9388">
      <c r="A9388" s="3" t="inlineStr">
        <is>
          <t>Endulini (Pty) Ltd</t>
        </is>
      </c>
      <c r="B9388" s="4" t="n">
        <v>44712</v>
      </c>
      <c r="C9388" s="3" t="inlineStr">
        <is>
          <t>Assets</t>
        </is>
      </c>
      <c r="D9388" s="3" t="inlineStr">
        <is>
          <t>7610/620</t>
        </is>
      </c>
      <c r="E9388" s="3" t="inlineStr">
        <is>
          <t>Endulini CIP Traffic Impact</t>
        </is>
      </c>
      <c r="F9388" s="3" t="n">
        <v>0</v>
      </c>
      <c r="G9388" s="3" t="n">
        <v>24915</v>
      </c>
    </row>
    <row r="9389">
      <c r="A9389" s="3" t="inlineStr">
        <is>
          <t>Endulini (Pty) Ltd</t>
        </is>
      </c>
      <c r="B9389" s="4" t="n">
        <v>44712</v>
      </c>
      <c r="C9389" s="3" t="inlineStr">
        <is>
          <t>Assets</t>
        </is>
      </c>
      <c r="D9389" s="3" t="inlineStr">
        <is>
          <t>7610/630</t>
        </is>
      </c>
      <c r="E9389" s="3" t="inlineStr">
        <is>
          <t>Endulini CIP CoCT Development Contributi</t>
        </is>
      </c>
      <c r="F9389" s="3" t="n">
        <v>0</v>
      </c>
      <c r="G9389" s="3" t="n">
        <v>661860.3100000001</v>
      </c>
    </row>
    <row r="9390">
      <c r="A9390" s="3" t="inlineStr">
        <is>
          <t>Endulini (Pty) Ltd</t>
        </is>
      </c>
      <c r="B9390" s="4" t="n">
        <v>44712</v>
      </c>
      <c r="C9390" s="3" t="inlineStr">
        <is>
          <t>Assets</t>
        </is>
      </c>
      <c r="D9390" s="3" t="inlineStr">
        <is>
          <t>7610/640</t>
        </is>
      </c>
      <c r="E9390" s="3" t="inlineStr">
        <is>
          <t>Endulini CIP CoCT Building plan application</t>
        </is>
      </c>
      <c r="F9390" s="3" t="n">
        <v>0</v>
      </c>
      <c r="G9390" s="3" t="n">
        <v>111203.22</v>
      </c>
    </row>
    <row r="9391">
      <c r="A9391" s="3" t="inlineStr">
        <is>
          <t>Quinate Consulting (Pty) Ltd</t>
        </is>
      </c>
      <c r="B9391" s="4" t="n">
        <v>44712</v>
      </c>
      <c r="C9391" s="3" t="inlineStr">
        <is>
          <t>Assets</t>
        </is>
      </c>
      <c r="D9391" s="3" t="inlineStr">
        <is>
          <t>7800/104</t>
        </is>
      </c>
      <c r="E9391" s="3" t="inlineStr">
        <is>
          <t>Stock - Closing Stock SW - 28 Feb 21</t>
        </is>
      </c>
      <c r="F9391" s="3" t="n">
        <v>0</v>
      </c>
      <c r="G9391" s="3" t="n">
        <v>2874478.88</v>
      </c>
    </row>
    <row r="9392">
      <c r="A9392" s="3" t="inlineStr">
        <is>
          <t>Quinate Consulting (Pty) Ltd</t>
        </is>
      </c>
      <c r="B9392" s="4" t="n">
        <v>44712</v>
      </c>
      <c r="C9392" s="3" t="inlineStr">
        <is>
          <t>Assets</t>
        </is>
      </c>
      <c r="D9392" s="3" t="inlineStr">
        <is>
          <t>7800/105</t>
        </is>
      </c>
      <c r="E9392" s="3" t="inlineStr">
        <is>
          <t>Stock - Closing Stock SH - 28 Feb 21</t>
        </is>
      </c>
      <c r="F9392" s="3" t="n">
        <v>0</v>
      </c>
      <c r="G9392" s="3" t="n">
        <v>2843477.6</v>
      </c>
    </row>
    <row r="9393">
      <c r="A9393" s="3" t="inlineStr">
        <is>
          <t>Endulini (Pty) Ltd</t>
        </is>
      </c>
      <c r="B9393" s="4" t="n">
        <v>44712</v>
      </c>
      <c r="C9393" s="3" t="inlineStr">
        <is>
          <t>Assets</t>
        </is>
      </c>
      <c r="D9393" s="3" t="inlineStr">
        <is>
          <t>8000/000</t>
        </is>
      </c>
      <c r="E9393" s="3" t="inlineStr">
        <is>
          <t>Customer Control Account</t>
        </is>
      </c>
      <c r="F9393" s="3" t="n">
        <v>246595.09</v>
      </c>
      <c r="G9393" s="3" t="n">
        <v>246595.09</v>
      </c>
    </row>
    <row r="9394">
      <c r="A9394" s="3" t="inlineStr">
        <is>
          <t>Noble Shield (Pty) Ltd ta Go Letting</t>
        </is>
      </c>
      <c r="B9394" s="4" t="n">
        <v>44712</v>
      </c>
      <c r="C9394" s="3" t="inlineStr">
        <is>
          <t>Assets</t>
        </is>
      </c>
      <c r="D9394" s="3" t="inlineStr">
        <is>
          <t>8000/000</t>
        </is>
      </c>
      <c r="E9394" s="3" t="inlineStr">
        <is>
          <t>Customer Control Account</t>
        </is>
      </c>
      <c r="F9394" s="3" t="n">
        <v>0</v>
      </c>
      <c r="G9394" s="3" t="n">
        <v>60289.32</v>
      </c>
    </row>
    <row r="9395">
      <c r="A9395" s="3" t="inlineStr">
        <is>
          <t>Opportunity Global Sales (PTY) LTD</t>
        </is>
      </c>
      <c r="B9395" s="4" t="n">
        <v>44712</v>
      </c>
      <c r="C9395" s="3" t="inlineStr">
        <is>
          <t>Assets</t>
        </is>
      </c>
      <c r="D9395" s="3" t="inlineStr">
        <is>
          <t>8000/000</t>
        </is>
      </c>
      <c r="E9395" s="3" t="inlineStr">
        <is>
          <t>Customer Control Account</t>
        </is>
      </c>
      <c r="F9395" s="3" t="n">
        <v>181164.52</v>
      </c>
      <c r="G9395" s="3" t="n">
        <v>220221.38</v>
      </c>
    </row>
    <row r="9396">
      <c r="A9396" s="3" t="inlineStr">
        <is>
          <t>Opportunity Management Holdings (PTY) LTD</t>
        </is>
      </c>
      <c r="B9396" s="4" t="n">
        <v>44712</v>
      </c>
      <c r="C9396" s="3" t="inlineStr">
        <is>
          <t>Assets</t>
        </is>
      </c>
      <c r="D9396" s="3" t="inlineStr">
        <is>
          <t>8000/000</t>
        </is>
      </c>
      <c r="E9396" s="3" t="inlineStr">
        <is>
          <t>Customer Control Account</t>
        </is>
      </c>
      <c r="F9396" s="3" t="n">
        <v>13198.99</v>
      </c>
      <c r="G9396" s="3" t="n">
        <v>15191.26</v>
      </c>
    </row>
    <row r="9397">
      <c r="A9397" s="3" t="inlineStr">
        <is>
          <t>Quinate Consulting (Pty) Ltd</t>
        </is>
      </c>
      <c r="B9397" s="4" t="n">
        <v>44712</v>
      </c>
      <c r="C9397" s="3" t="inlineStr">
        <is>
          <t>Assets</t>
        </is>
      </c>
      <c r="D9397" s="3" t="inlineStr">
        <is>
          <t>8000/000</t>
        </is>
      </c>
      <c r="E9397" s="3" t="inlineStr">
        <is>
          <t>Customer Control Account</t>
        </is>
      </c>
      <c r="F9397" s="3" t="n">
        <v>17100</v>
      </c>
      <c r="G9397" s="3" t="n">
        <v>19262.16</v>
      </c>
    </row>
    <row r="9398">
      <c r="A9398" s="3" t="inlineStr">
        <is>
          <t>Quinate Consulting (Pty) Ltd</t>
        </is>
      </c>
      <c r="B9398" s="4" t="n">
        <v>44712</v>
      </c>
      <c r="C9398" s="3" t="inlineStr">
        <is>
          <t>Assets</t>
        </is>
      </c>
      <c r="D9398" s="3" t="inlineStr">
        <is>
          <t>8001</t>
        </is>
      </c>
      <c r="E9398" s="3" t="inlineStr">
        <is>
          <t>Customer Control</t>
        </is>
      </c>
      <c r="F9398" s="3" t="n">
        <v>0</v>
      </c>
      <c r="G9398" s="3" t="n">
        <v>29487.49</v>
      </c>
    </row>
    <row r="9399">
      <c r="A9399" s="3" t="inlineStr">
        <is>
          <t>Opportunity Global Investment (PTY) LTD</t>
        </is>
      </c>
      <c r="B9399" s="4" t="n">
        <v>44712</v>
      </c>
      <c r="C9399" s="3" t="inlineStr">
        <is>
          <t>Assets</t>
        </is>
      </c>
      <c r="D9399" s="3" t="inlineStr">
        <is>
          <t>8200/010</t>
        </is>
      </c>
      <c r="E9399" s="3" t="inlineStr">
        <is>
          <t>Prepayments / Prepaid Expenses</t>
        </is>
      </c>
      <c r="F9399" s="3" t="n">
        <v>0</v>
      </c>
      <c r="G9399" s="3" t="n">
        <v>163867.93</v>
      </c>
    </row>
    <row r="9400">
      <c r="A9400" s="3" t="inlineStr">
        <is>
          <t>Quinate Consulting (Pty) Ltd</t>
        </is>
      </c>
      <c r="B9400" s="4" t="n">
        <v>44712</v>
      </c>
      <c r="C9400" s="3" t="inlineStr">
        <is>
          <t>Assets</t>
        </is>
      </c>
      <c r="D9400" s="3" t="inlineStr">
        <is>
          <t>8200/010</t>
        </is>
      </c>
      <c r="E9400" s="3" t="inlineStr">
        <is>
          <t>Prepayments / Prepaid Expenses</t>
        </is>
      </c>
      <c r="F9400" s="3" t="n">
        <v>0</v>
      </c>
      <c r="G9400" s="3" t="n">
        <v>109675</v>
      </c>
    </row>
    <row r="9401">
      <c r="A9401" s="3" t="inlineStr">
        <is>
          <t>Opportunity Global Investment (PTY) LTD</t>
        </is>
      </c>
      <c r="B9401" s="4" t="n">
        <v>44712</v>
      </c>
      <c r="C9401" s="3" t="inlineStr">
        <is>
          <t>Assets</t>
        </is>
      </c>
      <c r="D9401" s="3" t="inlineStr">
        <is>
          <t>8400/000</t>
        </is>
      </c>
      <c r="E9401" s="3" t="inlineStr">
        <is>
          <t>FNB 62093491696</t>
        </is>
      </c>
      <c r="F9401" s="3" t="n">
        <v>-8297.99</v>
      </c>
      <c r="G9401" s="3" t="n">
        <v>24426.93</v>
      </c>
    </row>
    <row r="9402">
      <c r="A9402" s="3" t="inlineStr">
        <is>
          <t>Opportunity Global Sales (PTY) LTD</t>
        </is>
      </c>
      <c r="B9402" s="4" t="n">
        <v>44712</v>
      </c>
      <c r="C9402" s="3" t="inlineStr">
        <is>
          <t>Assets</t>
        </is>
      </c>
      <c r="D9402" s="3" t="inlineStr">
        <is>
          <t>8400/000</t>
        </is>
      </c>
      <c r="E9402" s="3" t="inlineStr">
        <is>
          <t>FNB 62835620875</t>
        </is>
      </c>
      <c r="F9402" s="3" t="n">
        <v>485.62</v>
      </c>
      <c r="G9402" s="3" t="n">
        <v>47432.87</v>
      </c>
    </row>
    <row r="9403">
      <c r="A9403" s="3" t="inlineStr">
        <is>
          <t>Quinate Consulting (Pty) Ltd</t>
        </is>
      </c>
      <c r="B9403" s="4" t="n">
        <v>44712</v>
      </c>
      <c r="C9403" s="3" t="inlineStr">
        <is>
          <t>Assets</t>
        </is>
      </c>
      <c r="D9403" s="3" t="inlineStr">
        <is>
          <t>8400/000</t>
        </is>
      </c>
      <c r="E9403" s="3" t="inlineStr">
        <is>
          <t>RMB - 62736659189 - Call Acc</t>
        </is>
      </c>
      <c r="F9403" s="3" t="n">
        <v>-38.57</v>
      </c>
      <c r="G9403" s="3" t="n">
        <v>152488.15</v>
      </c>
    </row>
    <row r="9404">
      <c r="A9404" s="3" t="inlineStr">
        <is>
          <t>Trademark Holdings (Pty) Ltd</t>
        </is>
      </c>
      <c r="B9404" s="4" t="n">
        <v>44712</v>
      </c>
      <c r="C9404" s="3" t="inlineStr">
        <is>
          <t>Assets</t>
        </is>
      </c>
      <c r="D9404" s="3" t="inlineStr">
        <is>
          <t>8400/000</t>
        </is>
      </c>
      <c r="E9404" s="3" t="inlineStr">
        <is>
          <t>RMB 623 693 03640</t>
        </is>
      </c>
      <c r="F9404" s="3" t="n">
        <v>20154.44</v>
      </c>
      <c r="G9404" s="3" t="n">
        <v>50608.78</v>
      </c>
    </row>
    <row r="9405">
      <c r="A9405" s="3" t="inlineStr">
        <is>
          <t>Noble Shield (Pty) Ltd ta Go Letting</t>
        </is>
      </c>
      <c r="B9405" s="4" t="n">
        <v>44712</v>
      </c>
      <c r="C9405" s="3" t="inlineStr">
        <is>
          <t>Assets</t>
        </is>
      </c>
      <c r="D9405" s="3" t="inlineStr">
        <is>
          <t>8400/000</t>
        </is>
      </c>
      <c r="E9405" s="3" t="inlineStr">
        <is>
          <t>RMB 6250 573 3833</t>
        </is>
      </c>
      <c r="F9405" s="3" t="n">
        <v>-171.1</v>
      </c>
      <c r="G9405" s="3" t="n">
        <v>33439.41</v>
      </c>
    </row>
    <row r="9406">
      <c r="A9406" s="3" t="inlineStr">
        <is>
          <t>Endulini (Pty) Ltd</t>
        </is>
      </c>
      <c r="B9406" s="4" t="n">
        <v>44712</v>
      </c>
      <c r="C9406" s="3" t="inlineStr">
        <is>
          <t>Assets</t>
        </is>
      </c>
      <c r="D9406" s="3" t="inlineStr">
        <is>
          <t>8400/000</t>
        </is>
      </c>
      <c r="E9406" s="3" t="inlineStr">
        <is>
          <t>RMB 62906944576</t>
        </is>
      </c>
      <c r="F9406" s="3" t="n">
        <v>403261.39</v>
      </c>
      <c r="G9406" s="3" t="n">
        <v>456429.7</v>
      </c>
    </row>
    <row r="9407">
      <c r="A9407" s="3" t="inlineStr">
        <is>
          <t>Opportunity Management Holdings (PTY) LTD</t>
        </is>
      </c>
      <c r="B9407" s="4" t="n">
        <v>44712</v>
      </c>
      <c r="C9407" s="3" t="inlineStr">
        <is>
          <t>Assets</t>
        </is>
      </c>
      <c r="D9407" s="3" t="inlineStr">
        <is>
          <t>8400/000</t>
        </is>
      </c>
      <c r="E9407" s="3" t="inlineStr">
        <is>
          <t>RMB Cheq - 62312246920</t>
        </is>
      </c>
      <c r="F9407" s="3" t="n">
        <v>51907.19</v>
      </c>
      <c r="G9407" s="3" t="n">
        <v>81553.28</v>
      </c>
    </row>
    <row r="9408">
      <c r="A9408" s="3" t="inlineStr">
        <is>
          <t>Opportunity Global Investment (PTY) LTD</t>
        </is>
      </c>
      <c r="B9408" s="4" t="n">
        <v>44712</v>
      </c>
      <c r="C9408" s="3" t="inlineStr">
        <is>
          <t>Assets</t>
        </is>
      </c>
      <c r="D9408" s="3" t="inlineStr">
        <is>
          <t>8405/000</t>
        </is>
      </c>
      <c r="E9408" s="3" t="inlineStr">
        <is>
          <t>FNB Trust 62762449265</t>
        </is>
      </c>
      <c r="F9408" s="3" t="n">
        <v>-511.88</v>
      </c>
      <c r="G9408" s="3" t="n">
        <v>332.38</v>
      </c>
    </row>
    <row r="9409">
      <c r="A9409" s="3" t="inlineStr">
        <is>
          <t>Endulini (Pty) Ltd</t>
        </is>
      </c>
      <c r="B9409" s="4" t="n">
        <v>44712</v>
      </c>
      <c r="C9409" s="3" t="inlineStr">
        <is>
          <t>Assets</t>
        </is>
      </c>
      <c r="D9409" s="3" t="inlineStr">
        <is>
          <t>8410/000</t>
        </is>
      </c>
      <c r="E9409" s="3" t="inlineStr">
        <is>
          <t>Momentum Investor Account : RU 502229883</t>
        </is>
      </c>
      <c r="F9409" s="3" t="n">
        <v>-1603053.6</v>
      </c>
      <c r="G9409" s="3" t="n">
        <v>707208.53</v>
      </c>
    </row>
    <row r="9410">
      <c r="A9410" s="3" t="inlineStr">
        <is>
          <t>Opportunity Management Holdings (PTY) LTD</t>
        </is>
      </c>
      <c r="B9410" s="4" t="n">
        <v>44712</v>
      </c>
      <c r="C9410" s="3" t="inlineStr">
        <is>
          <t>Assets</t>
        </is>
      </c>
      <c r="D9410" s="3" t="inlineStr">
        <is>
          <t>8410/000</t>
        </is>
      </c>
      <c r="E9410" s="3" t="inlineStr">
        <is>
          <t>RMB Call Acc - 62312248851</t>
        </is>
      </c>
      <c r="F9410" s="3" t="n">
        <v>-407.64</v>
      </c>
      <c r="G9410" s="3" t="n">
        <v>327.19</v>
      </c>
    </row>
    <row r="9411">
      <c r="A9411" s="3" t="inlineStr">
        <is>
          <t>Noble Shield (Pty) Ltd ta Go Letting</t>
        </is>
      </c>
      <c r="B9411" s="4" t="n">
        <v>44712</v>
      </c>
      <c r="C9411" s="3" t="inlineStr">
        <is>
          <t>Assets</t>
        </is>
      </c>
      <c r="D9411" s="3" t="inlineStr">
        <is>
          <t>8410/000</t>
        </is>
      </c>
      <c r="E9411" s="3" t="inlineStr">
        <is>
          <t>RMB Trust Acc - 6250 615 1365</t>
        </is>
      </c>
      <c r="F9411" s="3" t="n">
        <v>-556.12</v>
      </c>
      <c r="G9411" s="3" t="n">
        <v>182.18</v>
      </c>
    </row>
    <row r="9412">
      <c r="A9412" s="3" t="inlineStr">
        <is>
          <t>Quinate Consulting (Pty) Ltd</t>
        </is>
      </c>
      <c r="B9412" s="4" t="n">
        <v>44712</v>
      </c>
      <c r="C9412" s="3" t="inlineStr">
        <is>
          <t>Assets</t>
        </is>
      </c>
      <c r="D9412" s="3" t="inlineStr">
        <is>
          <t>8415/000</t>
        </is>
      </c>
      <c r="E9412" s="3" t="inlineStr">
        <is>
          <t>STD Acc 071 958 959 - Facility Acc</t>
        </is>
      </c>
      <c r="F9412" s="3" t="n">
        <v>-85</v>
      </c>
      <c r="G9412" s="3" t="n">
        <v>4061.21</v>
      </c>
    </row>
    <row r="9413">
      <c r="A9413" s="3" t="inlineStr">
        <is>
          <t>Quinate Consulting (Pty) Ltd</t>
        </is>
      </c>
      <c r="B9413" s="4" t="n">
        <v>44712</v>
      </c>
      <c r="C9413" s="3" t="inlineStr">
        <is>
          <t>Assets</t>
        </is>
      </c>
      <c r="D9413" s="3" t="inlineStr">
        <is>
          <t>8430/000</t>
        </is>
      </c>
      <c r="E9413" s="3" t="inlineStr">
        <is>
          <t>Momentum Investment Acc - RU502230185</t>
        </is>
      </c>
      <c r="F9413" s="3" t="n">
        <v>0</v>
      </c>
      <c r="G9413" s="3" t="n">
        <v>511.01</v>
      </c>
    </row>
    <row r="9414">
      <c r="A9414" s="3" t="inlineStr">
        <is>
          <t>Opportunity Global Investment (PTY) LTD</t>
        </is>
      </c>
      <c r="B9414" s="4" t="n">
        <v>44712</v>
      </c>
      <c r="C9414" s="3" t="inlineStr">
        <is>
          <t>Assets</t>
        </is>
      </c>
      <c r="D9414" s="3" t="inlineStr">
        <is>
          <t>8440/000</t>
        </is>
      </c>
      <c r="E9414" s="3" t="inlineStr">
        <is>
          <t>FNB - Call 627602764438</t>
        </is>
      </c>
      <c r="F9414" s="3" t="n">
        <v>581.3</v>
      </c>
      <c r="G9414" s="3" t="n">
        <v>967.89</v>
      </c>
    </row>
    <row r="9415">
      <c r="A9415" s="3" t="inlineStr">
        <is>
          <t>Opportunity Global Investment (PTY) LTD</t>
        </is>
      </c>
      <c r="B9415" s="4" t="n">
        <v>44712</v>
      </c>
      <c r="C9415" s="3" t="inlineStr">
        <is>
          <t>Assets</t>
        </is>
      </c>
      <c r="D9415" s="3" t="inlineStr">
        <is>
          <t>8445/000</t>
        </is>
      </c>
      <c r="E9415" s="3" t="inlineStr">
        <is>
          <t>Momentum RU502230096</t>
        </is>
      </c>
      <c r="F9415" s="3" t="n">
        <v>0</v>
      </c>
      <c r="G9415" s="3" t="n">
        <v>4452.74</v>
      </c>
    </row>
    <row r="9416">
      <c r="A9416" s="3" t="inlineStr">
        <is>
          <t>Quinate Consulting (Pty) Ltd</t>
        </is>
      </c>
      <c r="B9416" s="4" t="n">
        <v>44712</v>
      </c>
      <c r="C9416" s="3" t="inlineStr">
        <is>
          <t>Assets</t>
        </is>
      </c>
      <c r="D9416" s="3" t="inlineStr">
        <is>
          <t>8450/000</t>
        </is>
      </c>
      <c r="E9416" s="3" t="inlineStr">
        <is>
          <t>A RMB 62275810820</t>
        </is>
      </c>
      <c r="F9416" s="3" t="n">
        <v>162928.33</v>
      </c>
      <c r="G9416" s="3" t="n">
        <v>295192.72</v>
      </c>
    </row>
    <row r="9417">
      <c r="A9417" s="3" t="inlineStr">
        <is>
          <t>Opportunity Management Holdings (PTY) LTD</t>
        </is>
      </c>
      <c r="B9417" s="4" t="n">
        <v>44712</v>
      </c>
      <c r="C9417" s="3" t="inlineStr">
        <is>
          <t>Assets</t>
        </is>
      </c>
      <c r="D9417" s="3" t="inlineStr">
        <is>
          <t>8450/000</t>
        </is>
      </c>
      <c r="E9417" s="3" t="inlineStr">
        <is>
          <t>Petty Cash - CT Office</t>
        </is>
      </c>
      <c r="F9417" s="3" t="n">
        <v>0</v>
      </c>
      <c r="G9417" s="3" t="n">
        <v>723.1</v>
      </c>
    </row>
    <row r="9418">
      <c r="A9418" s="3" t="inlineStr">
        <is>
          <t>Quinate Consulting (Pty) Ltd</t>
        </is>
      </c>
      <c r="B9418" s="4" t="n">
        <v>44712</v>
      </c>
      <c r="C9418" s="3" t="inlineStr">
        <is>
          <t>Liabilities</t>
        </is>
      </c>
      <c r="D9418" s="3" t="inlineStr">
        <is>
          <t>8480/100</t>
        </is>
      </c>
      <c r="E9418" s="3" t="inlineStr">
        <is>
          <t>Bond - SH20 - STD Bank 532010558</t>
        </is>
      </c>
      <c r="F9418" s="3" t="n">
        <v>12859.61</v>
      </c>
      <c r="G9418" s="3" t="n">
        <v>-1369587.93</v>
      </c>
    </row>
    <row r="9419">
      <c r="A9419" s="3" t="inlineStr">
        <is>
          <t>Quinate Consulting (Pty) Ltd</t>
        </is>
      </c>
      <c r="B9419" s="4" t="n">
        <v>44712</v>
      </c>
      <c r="C9419" s="3" t="inlineStr">
        <is>
          <t>Liabilities</t>
        </is>
      </c>
      <c r="D9419" s="3" t="inlineStr">
        <is>
          <t>8480/200</t>
        </is>
      </c>
      <c r="E9419" s="3" t="inlineStr">
        <is>
          <t>Bond - SH23 - STD Bank 532010035</t>
        </is>
      </c>
      <c r="F9419" s="3" t="n">
        <v>12855.65</v>
      </c>
      <c r="G9419" s="3" t="n">
        <v>-1369408.66</v>
      </c>
    </row>
    <row r="9420">
      <c r="A9420" s="3" t="inlineStr">
        <is>
          <t>Quinate Consulting (Pty) Ltd</t>
        </is>
      </c>
      <c r="B9420" s="4" t="n">
        <v>44712</v>
      </c>
      <c r="C9420" s="3" t="inlineStr">
        <is>
          <t>Liabilities</t>
        </is>
      </c>
      <c r="D9420" s="3" t="inlineStr">
        <is>
          <t>8480/300</t>
        </is>
      </c>
      <c r="E9420" s="3" t="inlineStr">
        <is>
          <t>Bond - SH24 - STD Bank 532372662</t>
        </is>
      </c>
      <c r="F9420" s="3" t="n">
        <v>11254.57</v>
      </c>
      <c r="G9420" s="3" t="n">
        <v>-1451543.86</v>
      </c>
    </row>
    <row r="9421">
      <c r="A9421" s="3" t="inlineStr">
        <is>
          <t>Quinate Consulting (Pty) Ltd</t>
        </is>
      </c>
      <c r="B9421" s="4" t="n">
        <v>44712</v>
      </c>
      <c r="C9421" s="3" t="inlineStr">
        <is>
          <t>Liabilities</t>
        </is>
      </c>
      <c r="D9421" s="3" t="inlineStr">
        <is>
          <t>8480/400</t>
        </is>
      </c>
      <c r="E9421" s="3" t="inlineStr">
        <is>
          <t>Bond - SW01 - STD Bank 532920627</t>
        </is>
      </c>
      <c r="F9421" s="3" t="n">
        <v>9444.719999999999</v>
      </c>
      <c r="G9421" s="3" t="n">
        <v>-1288947.81</v>
      </c>
    </row>
    <row r="9422">
      <c r="A9422" s="3" t="inlineStr">
        <is>
          <t>Quinate Consulting (Pty) Ltd</t>
        </is>
      </c>
      <c r="B9422" s="4" t="n">
        <v>44712</v>
      </c>
      <c r="C9422" s="3" t="inlineStr">
        <is>
          <t>Liabilities</t>
        </is>
      </c>
      <c r="D9422" s="3" t="inlineStr">
        <is>
          <t>8480/401</t>
        </is>
      </c>
      <c r="E9422" s="3" t="inlineStr">
        <is>
          <t>Bond - SW21 - STD Bank 532920597</t>
        </is>
      </c>
      <c r="F9422" s="3" t="n">
        <v>9448.459999999999</v>
      </c>
      <c r="G9422" s="3" t="n">
        <v>-1289459.22</v>
      </c>
    </row>
    <row r="9423">
      <c r="A9423" s="3" t="inlineStr">
        <is>
          <t>Opportunity Global Investment (PTY) LTD</t>
        </is>
      </c>
      <c r="B9423" s="4" t="n">
        <v>44712</v>
      </c>
      <c r="C9423" s="3" t="inlineStr">
        <is>
          <t>Liabilities</t>
        </is>
      </c>
      <c r="D9423" s="3" t="inlineStr">
        <is>
          <t>860</t>
        </is>
      </c>
      <c r="E9423" s="3" t="inlineStr">
        <is>
          <t>Rounding</t>
        </is>
      </c>
      <c r="F9423" s="3" t="n">
        <v>0</v>
      </c>
      <c r="G9423" s="3" t="n">
        <v>-0.03</v>
      </c>
    </row>
    <row r="9424">
      <c r="A9424" s="3" t="inlineStr">
        <is>
          <t>Opportunity Global Sales (PTY) LTD</t>
        </is>
      </c>
      <c r="B9424" s="4" t="n">
        <v>44712</v>
      </c>
      <c r="C9424" s="3" t="inlineStr">
        <is>
          <t>Liabilities</t>
        </is>
      </c>
      <c r="D9424" s="3" t="inlineStr">
        <is>
          <t>860</t>
        </is>
      </c>
      <c r="E9424" s="3" t="inlineStr">
        <is>
          <t>Rounding</t>
        </is>
      </c>
      <c r="F9424" s="3" t="n">
        <v>0</v>
      </c>
      <c r="G9424" s="3" t="n">
        <v>-1</v>
      </c>
    </row>
    <row r="9425">
      <c r="A9425" s="3" t="inlineStr">
        <is>
          <t>Quinate Consulting (Pty) Ltd</t>
        </is>
      </c>
      <c r="B9425" s="4" t="n">
        <v>44712</v>
      </c>
      <c r="C9425" s="3" t="inlineStr">
        <is>
          <t>Liabilities</t>
        </is>
      </c>
      <c r="D9425" s="3" t="inlineStr">
        <is>
          <t>860</t>
        </is>
      </c>
      <c r="E9425" s="3" t="inlineStr">
        <is>
          <t>Rounding</t>
        </is>
      </c>
      <c r="F9425" s="3" t="n">
        <v>0.05</v>
      </c>
      <c r="G9425" s="3" t="n">
        <v>0.08</v>
      </c>
    </row>
    <row r="9426">
      <c r="A9426" s="3" t="inlineStr">
        <is>
          <t>Trademark Holdings (Pty) Ltd</t>
        </is>
      </c>
      <c r="B9426" s="4" t="n">
        <v>44712</v>
      </c>
      <c r="C9426" s="3" t="inlineStr">
        <is>
          <t>Liabilities</t>
        </is>
      </c>
      <c r="D9426" s="3" t="inlineStr">
        <is>
          <t>860</t>
        </is>
      </c>
      <c r="E9426" s="3" t="inlineStr">
        <is>
          <t>Rounding</t>
        </is>
      </c>
      <c r="F9426" s="3" t="n">
        <v>0.2</v>
      </c>
      <c r="G9426" s="3" t="n">
        <v>0.2</v>
      </c>
    </row>
    <row r="9427">
      <c r="A9427" s="3" t="inlineStr">
        <is>
          <t>Endulini (Pty) Ltd</t>
        </is>
      </c>
      <c r="B9427" s="4" t="n">
        <v>44712</v>
      </c>
      <c r="C9427" s="3" t="inlineStr">
        <is>
          <t>Liabilities</t>
        </is>
      </c>
      <c r="D9427" s="3" t="inlineStr">
        <is>
          <t>9000/000</t>
        </is>
      </c>
      <c r="E9427" s="3" t="inlineStr">
        <is>
          <t>Supplier Control Account</t>
        </is>
      </c>
      <c r="F9427" s="3" t="n">
        <v>12123522.1</v>
      </c>
      <c r="G9427" s="3" t="n">
        <v>-42650149.46</v>
      </c>
    </row>
    <row r="9428">
      <c r="A9428" s="3" t="inlineStr">
        <is>
          <t>Noble Shield (Pty) Ltd ta Go Letting</t>
        </is>
      </c>
      <c r="B9428" s="4" t="n">
        <v>44712</v>
      </c>
      <c r="C9428" s="3" t="inlineStr">
        <is>
          <t>Liabilities</t>
        </is>
      </c>
      <c r="D9428" s="3" t="inlineStr">
        <is>
          <t>9000/000</t>
        </is>
      </c>
      <c r="E9428" s="3" t="inlineStr">
        <is>
          <t>Supplier Control Account</t>
        </is>
      </c>
      <c r="F9428" s="3" t="n">
        <v>4806.33</v>
      </c>
      <c r="G9428" s="3" t="n">
        <v>-20237.42</v>
      </c>
    </row>
    <row r="9429">
      <c r="A9429" s="3" t="inlineStr">
        <is>
          <t>Opportunity Global Investment (PTY) LTD</t>
        </is>
      </c>
      <c r="B9429" s="4" t="n">
        <v>44712</v>
      </c>
      <c r="C9429" s="3" t="inlineStr">
        <is>
          <t>Liabilities</t>
        </is>
      </c>
      <c r="D9429" s="3" t="inlineStr">
        <is>
          <t>9000/000</t>
        </is>
      </c>
      <c r="E9429" s="3" t="inlineStr">
        <is>
          <t>Supplier Control Account</t>
        </is>
      </c>
      <c r="F9429" s="3" t="n">
        <v>-7748.5</v>
      </c>
      <c r="G9429" s="3" t="n">
        <v>-125674.81</v>
      </c>
    </row>
    <row r="9430">
      <c r="A9430" s="3" t="inlineStr">
        <is>
          <t>Opportunity Global Sales (PTY) LTD</t>
        </is>
      </c>
      <c r="B9430" s="4" t="n">
        <v>44712</v>
      </c>
      <c r="C9430" s="3" t="inlineStr">
        <is>
          <t>Liabilities</t>
        </is>
      </c>
      <c r="D9430" s="3" t="inlineStr">
        <is>
          <t>9000/000</t>
        </is>
      </c>
      <c r="E9430" s="3" t="inlineStr">
        <is>
          <t>Supplier Control Account</t>
        </is>
      </c>
      <c r="F9430" s="3" t="n">
        <v>943.58</v>
      </c>
      <c r="G9430" s="3" t="n">
        <v>-1569.92</v>
      </c>
    </row>
    <row r="9431">
      <c r="A9431" s="3" t="inlineStr">
        <is>
          <t>Opportunity Management Holdings (PTY) LTD</t>
        </is>
      </c>
      <c r="B9431" s="4" t="n">
        <v>44712</v>
      </c>
      <c r="C9431" s="3" t="inlineStr">
        <is>
          <t>Liabilities</t>
        </is>
      </c>
      <c r="D9431" s="3" t="inlineStr">
        <is>
          <t>9000/000</t>
        </is>
      </c>
      <c r="E9431" s="3" t="inlineStr">
        <is>
          <t>Supplier Control Account</t>
        </is>
      </c>
      <c r="F9431" s="3" t="n">
        <v>-15893.56</v>
      </c>
      <c r="G9431" s="3" t="n">
        <v>-294635.34</v>
      </c>
    </row>
    <row r="9432">
      <c r="A9432" s="3" t="inlineStr">
        <is>
          <t>Quinate Consulting (Pty) Ltd</t>
        </is>
      </c>
      <c r="B9432" s="4" t="n">
        <v>44712</v>
      </c>
      <c r="C9432" s="3" t="inlineStr">
        <is>
          <t>Liabilities</t>
        </is>
      </c>
      <c r="D9432" s="3" t="inlineStr">
        <is>
          <t>9000/000</t>
        </is>
      </c>
      <c r="E9432" s="3" t="inlineStr">
        <is>
          <t>Supplier Control Account</t>
        </is>
      </c>
      <c r="F9432" s="3" t="n">
        <v>-27328.67</v>
      </c>
      <c r="G9432" s="3" t="n">
        <v>279821.36</v>
      </c>
    </row>
    <row r="9433">
      <c r="A9433" s="3" t="inlineStr">
        <is>
          <t>Trademark Holdings (Pty) Ltd</t>
        </is>
      </c>
      <c r="B9433" s="4" t="n">
        <v>44712</v>
      </c>
      <c r="C9433" s="3" t="inlineStr">
        <is>
          <t>Liabilities</t>
        </is>
      </c>
      <c r="D9433" s="3" t="inlineStr">
        <is>
          <t>9000/000</t>
        </is>
      </c>
      <c r="E9433" s="3" t="inlineStr">
        <is>
          <t>Supplier Control Account</t>
        </is>
      </c>
      <c r="F9433" s="3" t="n">
        <v>5103.92</v>
      </c>
      <c r="G9433" s="3" t="n">
        <v>-18117.83</v>
      </c>
    </row>
    <row r="9434">
      <c r="A9434" s="3" t="inlineStr">
        <is>
          <t>Quinate Consulting (Pty) Ltd</t>
        </is>
      </c>
      <c r="B9434" s="4" t="n">
        <v>44712</v>
      </c>
      <c r="C9434" s="3" t="inlineStr">
        <is>
          <t>Liabilities</t>
        </is>
      </c>
      <c r="D9434" s="3" t="inlineStr">
        <is>
          <t>9001</t>
        </is>
      </c>
      <c r="E9434" s="3" t="inlineStr">
        <is>
          <t>Supplier Control</t>
        </is>
      </c>
      <c r="F9434" s="3" t="n">
        <v>0</v>
      </c>
      <c r="G9434" s="3" t="n">
        <v>-347315.41</v>
      </c>
    </row>
    <row r="9435">
      <c r="A9435" s="3" t="inlineStr">
        <is>
          <t>Opportunity Management Holdings (PTY) LTD</t>
        </is>
      </c>
      <c r="B9435" s="4" t="n">
        <v>44712</v>
      </c>
      <c r="C9435" s="3" t="inlineStr">
        <is>
          <t>Liabilities</t>
        </is>
      </c>
      <c r="D9435" s="3" t="inlineStr">
        <is>
          <t>9100/000</t>
        </is>
      </c>
      <c r="E9435" s="3" t="inlineStr">
        <is>
          <t>PAYE/UIF/SDL Accrual - Prior Years ADJ</t>
        </is>
      </c>
      <c r="F9435" s="3" t="n">
        <v>8452.52</v>
      </c>
      <c r="G9435" s="3" t="n">
        <v>12678.78</v>
      </c>
    </row>
    <row r="9436">
      <c r="A9436" s="3" t="inlineStr">
        <is>
          <t>Opportunity Management Holdings (PTY) LTD</t>
        </is>
      </c>
      <c r="B9436" s="4" t="n">
        <v>44712</v>
      </c>
      <c r="C9436" s="3" t="inlineStr">
        <is>
          <t>Assets</t>
        </is>
      </c>
      <c r="D9436" s="3" t="inlineStr">
        <is>
          <t>9110/000</t>
        </is>
      </c>
      <c r="E9436" s="3" t="inlineStr">
        <is>
          <t>Deposit Received</t>
        </is>
      </c>
      <c r="F9436" s="3" t="n">
        <v>0</v>
      </c>
      <c r="G9436" s="3" t="n">
        <v>-3852.5</v>
      </c>
    </row>
    <row r="9437">
      <c r="A9437" s="3" t="inlineStr">
        <is>
          <t>Opportunity Global Investment (PTY) LTD</t>
        </is>
      </c>
      <c r="B9437" s="4" t="n">
        <v>44712</v>
      </c>
      <c r="C9437" s="3" t="inlineStr">
        <is>
          <t>Liabilities</t>
        </is>
      </c>
      <c r="D9437" s="3" t="inlineStr">
        <is>
          <t>9110/000</t>
        </is>
      </c>
      <c r="E9437" s="3" t="inlineStr">
        <is>
          <t>Taxation B/S</t>
        </is>
      </c>
      <c r="F9437" s="3" t="n">
        <v>0</v>
      </c>
      <c r="G9437" s="3" t="n">
        <v>2150.09</v>
      </c>
    </row>
    <row r="9438">
      <c r="A9438" s="3" t="inlineStr">
        <is>
          <t>Endulini (Pty) Ltd</t>
        </is>
      </c>
      <c r="B9438" s="4" t="n">
        <v>44712</v>
      </c>
      <c r="C9438" s="3" t="inlineStr">
        <is>
          <t>Liabilities</t>
        </is>
      </c>
      <c r="D9438" s="3" t="inlineStr">
        <is>
          <t>9200/100</t>
        </is>
      </c>
      <c r="E9438" s="3" t="inlineStr">
        <is>
          <t>Sundry Suppliers - Heron Fields</t>
        </is>
      </c>
      <c r="F9438" s="3" t="n">
        <v>300000</v>
      </c>
      <c r="G9438" s="3" t="n">
        <v>0</v>
      </c>
    </row>
    <row r="9439">
      <c r="A9439" s="3" t="inlineStr">
        <is>
          <t>Noble Shield (Pty) Ltd ta Go Letting</t>
        </is>
      </c>
      <c r="B9439" s="4" t="n">
        <v>44712</v>
      </c>
      <c r="C9439" s="3" t="inlineStr">
        <is>
          <t>Liabilities</t>
        </is>
      </c>
      <c r="D9439" s="3" t="inlineStr">
        <is>
          <t>9250/010</t>
        </is>
      </c>
      <c r="E9439" s="3" t="inlineStr">
        <is>
          <t>SALARY CONTROL</t>
        </is>
      </c>
      <c r="F9439" s="3" t="n">
        <v>4169.83</v>
      </c>
      <c r="G9439" s="3" t="n">
        <v>-12127.5</v>
      </c>
    </row>
    <row r="9440">
      <c r="A9440" s="3" t="inlineStr">
        <is>
          <t>Opportunity Global Sales (PTY) LTD</t>
        </is>
      </c>
      <c r="B9440" s="4" t="n">
        <v>44712</v>
      </c>
      <c r="C9440" s="3" t="inlineStr">
        <is>
          <t>Liabilities</t>
        </is>
      </c>
      <c r="D9440" s="3" t="inlineStr">
        <is>
          <t>9250/010</t>
        </is>
      </c>
      <c r="E9440" s="3" t="inlineStr">
        <is>
          <t>SALARY CONTROL</t>
        </is>
      </c>
      <c r="F9440" s="3" t="n">
        <v>-1280.06</v>
      </c>
      <c r="G9440" s="3" t="n">
        <v>0</v>
      </c>
    </row>
    <row r="9441">
      <c r="A9441" s="3" t="inlineStr">
        <is>
          <t>Opportunity Management Holdings (PTY) LTD</t>
        </is>
      </c>
      <c r="B9441" s="4" t="n">
        <v>44712</v>
      </c>
      <c r="C9441" s="3" t="inlineStr">
        <is>
          <t>Liabilities</t>
        </is>
      </c>
      <c r="D9441" s="3" t="inlineStr">
        <is>
          <t>9250/010</t>
        </is>
      </c>
      <c r="E9441" s="3" t="inlineStr">
        <is>
          <t>SALARY CONTROL</t>
        </is>
      </c>
      <c r="F9441" s="3" t="n">
        <v>4215</v>
      </c>
      <c r="G9441" s="3" t="n">
        <v>-1785</v>
      </c>
    </row>
    <row r="9442">
      <c r="A9442" s="3" t="inlineStr">
        <is>
          <t>Trademark Holdings (Pty) Ltd</t>
        </is>
      </c>
      <c r="B9442" s="4" t="n">
        <v>44712</v>
      </c>
      <c r="C9442" s="3" t="inlineStr">
        <is>
          <t>Liabilities</t>
        </is>
      </c>
      <c r="D9442" s="3" t="inlineStr">
        <is>
          <t>9250/010</t>
        </is>
      </c>
      <c r="E9442" s="3" t="inlineStr">
        <is>
          <t>SALARY CONTROL</t>
        </is>
      </c>
      <c r="F9442" s="3" t="n">
        <v>3052.85</v>
      </c>
      <c r="G9442" s="3" t="n">
        <v>-11474.71</v>
      </c>
    </row>
    <row r="9443">
      <c r="A9443" s="3" t="inlineStr">
        <is>
          <t>Noble Shield (Pty) Ltd ta Go Letting</t>
        </is>
      </c>
      <c r="B9443" s="4" t="n">
        <v>44712</v>
      </c>
      <c r="C9443" s="3" t="inlineStr">
        <is>
          <t>Liabilities</t>
        </is>
      </c>
      <c r="D9443" s="3" t="inlineStr">
        <is>
          <t>9250/020</t>
        </is>
      </c>
      <c r="E9443" s="3" t="inlineStr">
        <is>
          <t>PAYE, UIF AND SDL CONTROL</t>
        </is>
      </c>
      <c r="F9443" s="3" t="n">
        <v>-434.64</v>
      </c>
      <c r="G9443" s="3" t="n">
        <v>-6957.34</v>
      </c>
    </row>
    <row r="9444">
      <c r="A9444" s="3" t="inlineStr">
        <is>
          <t>Opportunity Global Investment (PTY) LTD</t>
        </is>
      </c>
      <c r="B9444" s="4" t="n">
        <v>44712</v>
      </c>
      <c r="C9444" s="3" t="inlineStr">
        <is>
          <t>Liabilities</t>
        </is>
      </c>
      <c r="D9444" s="3" t="inlineStr">
        <is>
          <t>9250/020</t>
        </is>
      </c>
      <c r="E9444" s="3" t="inlineStr">
        <is>
          <t>PAYE, UIF AND SDL CONTROL</t>
        </is>
      </c>
      <c r="F9444" s="3" t="n">
        <v>-127429.98</v>
      </c>
      <c r="G9444" s="3" t="n">
        <v>-47475.54</v>
      </c>
    </row>
    <row r="9445">
      <c r="A9445" s="3" t="inlineStr">
        <is>
          <t>Opportunity Global Sales (PTY) LTD</t>
        </is>
      </c>
      <c r="B9445" s="4" t="n">
        <v>44712</v>
      </c>
      <c r="C9445" s="3" t="inlineStr">
        <is>
          <t>Liabilities</t>
        </is>
      </c>
      <c r="D9445" s="3" t="inlineStr">
        <is>
          <t>9250/020</t>
        </is>
      </c>
      <c r="E9445" s="3" t="inlineStr">
        <is>
          <t>PAYE, UIF AND SDL CONTROL</t>
        </is>
      </c>
      <c r="F9445" s="3" t="n">
        <v>125022.52</v>
      </c>
      <c r="G9445" s="3" t="n">
        <v>0</v>
      </c>
    </row>
    <row r="9446">
      <c r="A9446" s="3" t="inlineStr">
        <is>
          <t>Opportunity Management Holdings (PTY) LTD</t>
        </is>
      </c>
      <c r="B9446" s="4" t="n">
        <v>44712</v>
      </c>
      <c r="C9446" s="3" t="inlineStr">
        <is>
          <t>Liabilities</t>
        </is>
      </c>
      <c r="D9446" s="3" t="inlineStr">
        <is>
          <t>9250/020</t>
        </is>
      </c>
      <c r="E9446" s="3" t="inlineStr">
        <is>
          <t>PAYE, UIF AND SDL CONTROL</t>
        </is>
      </c>
      <c r="F9446" s="3" t="n">
        <v>-2642.19</v>
      </c>
      <c r="G9446" s="3" t="n">
        <v>-47567.05</v>
      </c>
    </row>
    <row r="9447">
      <c r="A9447" s="3" t="inlineStr">
        <is>
          <t>Trademark Holdings (Pty) Ltd</t>
        </is>
      </c>
      <c r="B9447" s="4" t="n">
        <v>44712</v>
      </c>
      <c r="C9447" s="3" t="inlineStr">
        <is>
          <t>Liabilities</t>
        </is>
      </c>
      <c r="D9447" s="3" t="inlineStr">
        <is>
          <t>9250/020</t>
        </is>
      </c>
      <c r="E9447" s="3" t="inlineStr">
        <is>
          <t>PAYE, UIF AND SDL CONTROL</t>
        </is>
      </c>
      <c r="F9447" s="3" t="n">
        <v>1415.82</v>
      </c>
      <c r="G9447" s="3" t="n">
        <v>-4214.33</v>
      </c>
    </row>
    <row r="9448">
      <c r="A9448" s="3" t="inlineStr">
        <is>
          <t>Opportunity Global Investment (PTY) LTD</t>
        </is>
      </c>
      <c r="B9448" s="4" t="n">
        <v>44712</v>
      </c>
      <c r="C9448" s="3" t="inlineStr">
        <is>
          <t>Liabilities</t>
        </is>
      </c>
      <c r="D9448" s="3" t="inlineStr">
        <is>
          <t>9400/030</t>
        </is>
      </c>
      <c r="E9448" s="3" t="inlineStr">
        <is>
          <t>Accrued Expenses - PAYE_AND_UIF</t>
        </is>
      </c>
      <c r="F9448" s="3" t="n">
        <v>0</v>
      </c>
      <c r="G9448" s="3" t="n">
        <v>-2</v>
      </c>
    </row>
    <row r="9449">
      <c r="A9449" s="3" t="inlineStr">
        <is>
          <t>Trademark Holdings (Pty) Ltd</t>
        </is>
      </c>
      <c r="B9449" s="4" t="n">
        <v>44712</v>
      </c>
      <c r="C9449" s="3" t="inlineStr">
        <is>
          <t>Liabilities</t>
        </is>
      </c>
      <c r="D9449" s="3" t="inlineStr">
        <is>
          <t>9400/400</t>
        </is>
      </c>
      <c r="E9449" s="3" t="inlineStr">
        <is>
          <t>Deemed Dividend Tax</t>
        </is>
      </c>
      <c r="F9449" s="3" t="n">
        <v>0</v>
      </c>
      <c r="G9449" s="3" t="n">
        <v>-699.13</v>
      </c>
    </row>
    <row r="9450">
      <c r="A9450" s="3" t="inlineStr">
        <is>
          <t>Opportunity Global Investment (PTY) LTD</t>
        </is>
      </c>
      <c r="B9450" s="4" t="n">
        <v>44712</v>
      </c>
      <c r="C9450" s="3" t="inlineStr">
        <is>
          <t>Liabilities</t>
        </is>
      </c>
      <c r="D9450" s="3" t="inlineStr">
        <is>
          <t>9500/000</t>
        </is>
      </c>
      <c r="E9450" s="3" t="inlineStr">
        <is>
          <t>VAT Control Account</t>
        </is>
      </c>
      <c r="F9450" s="3" t="n">
        <v>75027.92</v>
      </c>
      <c r="G9450" s="3" t="n">
        <v>77068.28999999999</v>
      </c>
    </row>
    <row r="9451">
      <c r="A9451" s="3" t="inlineStr">
        <is>
          <t>Opportunity Global Sales (PTY) LTD</t>
        </is>
      </c>
      <c r="B9451" s="4" t="n">
        <v>44712</v>
      </c>
      <c r="C9451" s="3" t="inlineStr">
        <is>
          <t>Liabilities</t>
        </is>
      </c>
      <c r="D9451" s="3" t="inlineStr">
        <is>
          <t>9500/000</t>
        </is>
      </c>
      <c r="E9451" s="3" t="inlineStr">
        <is>
          <t>VAT Control Account</t>
        </is>
      </c>
      <c r="F9451" s="3" t="n">
        <v>-123783.51</v>
      </c>
      <c r="G9451" s="3" t="n">
        <v>-187348.09</v>
      </c>
    </row>
    <row r="9452">
      <c r="A9452" s="3" t="inlineStr">
        <is>
          <t>Opportunity Management Holdings (PTY) LTD</t>
        </is>
      </c>
      <c r="B9452" s="4" t="n">
        <v>44712</v>
      </c>
      <c r="C9452" s="3" t="inlineStr">
        <is>
          <t>Liabilities</t>
        </is>
      </c>
      <c r="D9452" s="3" t="inlineStr">
        <is>
          <t>9500/000</t>
        </is>
      </c>
      <c r="E9452" s="3" t="inlineStr">
        <is>
          <t>VAT Control Account</t>
        </is>
      </c>
      <c r="F9452" s="3" t="n">
        <v>-33579.76</v>
      </c>
      <c r="G9452" s="3" t="n">
        <v>-52748.75</v>
      </c>
    </row>
    <row r="9453">
      <c r="A9453" s="3" t="inlineStr">
        <is>
          <t>Endulini (Pty) Ltd</t>
        </is>
      </c>
      <c r="B9453" s="4" t="n">
        <v>44712</v>
      </c>
      <c r="C9453" s="3" t="inlineStr">
        <is>
          <t>Liabilities</t>
        </is>
      </c>
      <c r="D9453" s="3" t="inlineStr">
        <is>
          <t>9500/000</t>
        </is>
      </c>
      <c r="E9453" s="3" t="inlineStr">
        <is>
          <t>Vat / Tax Control Account</t>
        </is>
      </c>
      <c r="F9453" s="3" t="n">
        <v>-1844927.3</v>
      </c>
      <c r="G9453" s="3" t="n">
        <v>685992.98</v>
      </c>
    </row>
    <row r="9454">
      <c r="A9454" s="3" t="inlineStr">
        <is>
          <t>Quinate Consulting (Pty) Ltd</t>
        </is>
      </c>
      <c r="B9454" s="4" t="n">
        <v>44712</v>
      </c>
      <c r="C9454" s="3" t="inlineStr">
        <is>
          <t>Liabilities</t>
        </is>
      </c>
      <c r="D9454" s="3" t="inlineStr">
        <is>
          <t>9500/000</t>
        </is>
      </c>
      <c r="E9454" s="3" t="inlineStr">
        <is>
          <t>Vat Control Account</t>
        </is>
      </c>
      <c r="F9454" s="3" t="n">
        <v>-601376.14</v>
      </c>
      <c r="G9454" s="3" t="n">
        <v>-2480059.24</v>
      </c>
    </row>
    <row r="9455">
      <c r="A9455" s="3" t="inlineStr">
        <is>
          <t>Opportunity Management Holdings (PTY) LTD</t>
        </is>
      </c>
      <c r="B9455" s="4" t="n">
        <v>44712</v>
      </c>
      <c r="C9455" s="3" t="inlineStr">
        <is>
          <t>Liabilities</t>
        </is>
      </c>
      <c r="D9455" s="3" t="inlineStr">
        <is>
          <t>9501/000</t>
        </is>
      </c>
      <c r="E9455" s="3" t="inlineStr">
        <is>
          <t>Vat Adjustments - C2M</t>
        </is>
      </c>
      <c r="F9455" s="3" t="n">
        <v>0</v>
      </c>
      <c r="G9455" s="3" t="n">
        <v>47274.04</v>
      </c>
    </row>
    <row r="9456">
      <c r="A9456" s="3" t="inlineStr">
        <is>
          <t>Endulini (Pty) Ltd</t>
        </is>
      </c>
      <c r="B9456" s="4" t="n">
        <v>44712</v>
      </c>
      <c r="C9456" s="3" t="inlineStr">
        <is>
          <t>Liabilities</t>
        </is>
      </c>
      <c r="D9456" s="3" t="inlineStr">
        <is>
          <t>9899/D101</t>
        </is>
      </c>
      <c r="E9456" s="3" t="inlineStr">
        <is>
          <t>Sales - Unit Reg Control D101</t>
        </is>
      </c>
      <c r="F9456" s="3" t="n">
        <v>-17124.71</v>
      </c>
      <c r="G9456" s="3" t="n">
        <v>0</v>
      </c>
    </row>
    <row r="9457">
      <c r="A9457" s="3" t="inlineStr">
        <is>
          <t>Endulini (Pty) Ltd</t>
        </is>
      </c>
      <c r="B9457" s="4" t="n">
        <v>44712</v>
      </c>
      <c r="C9457" s="3" t="inlineStr">
        <is>
          <t>Liabilities</t>
        </is>
      </c>
      <c r="D9457" s="3" t="inlineStr">
        <is>
          <t>9899/D202</t>
        </is>
      </c>
      <c r="E9457" s="3" t="inlineStr">
        <is>
          <t>Sales - Unit Reg Control D202</t>
        </is>
      </c>
      <c r="F9457" s="3" t="n">
        <v>-56245.5</v>
      </c>
      <c r="G9457" s="3" t="n">
        <v>-56245.5</v>
      </c>
    </row>
    <row r="9458">
      <c r="A9458" s="3" t="inlineStr">
        <is>
          <t>Endulini (Pty) Ltd</t>
        </is>
      </c>
      <c r="B9458" s="4" t="n">
        <v>44712</v>
      </c>
      <c r="C9458" s="3" t="inlineStr">
        <is>
          <t>Liabilities</t>
        </is>
      </c>
      <c r="D9458" s="3" t="inlineStr">
        <is>
          <t>9899/D301</t>
        </is>
      </c>
      <c r="E9458" s="3" t="inlineStr">
        <is>
          <t>Sales - Unit Reg Control D301</t>
        </is>
      </c>
      <c r="F9458" s="3" t="n">
        <v>17357.37</v>
      </c>
      <c r="G9458" s="3" t="n">
        <v>17357.37</v>
      </c>
    </row>
    <row r="9459">
      <c r="A9459" s="3" t="inlineStr">
        <is>
          <t>Endulini (Pty) Ltd</t>
        </is>
      </c>
      <c r="B9459" s="4" t="n">
        <v>44712</v>
      </c>
      <c r="C9459" s="3" t="inlineStr">
        <is>
          <t>Liabilities</t>
        </is>
      </c>
      <c r="D9459" s="3" t="inlineStr">
        <is>
          <t>9899/E102</t>
        </is>
      </c>
      <c r="E9459" s="3" t="inlineStr">
        <is>
          <t>Sales - Unit Reg Control E102</t>
        </is>
      </c>
      <c r="F9459" s="3" t="n">
        <v>0</v>
      </c>
      <c r="G9459" s="3" t="n">
        <v>18311.87</v>
      </c>
    </row>
    <row r="9460">
      <c r="A9460" s="3" t="inlineStr">
        <is>
          <t>Endulini (Pty) Ltd</t>
        </is>
      </c>
      <c r="B9460" s="4" t="n">
        <v>44712</v>
      </c>
      <c r="C9460" s="3" t="inlineStr">
        <is>
          <t>Liabilities</t>
        </is>
      </c>
      <c r="D9460" s="3" t="inlineStr">
        <is>
          <t>9899/F103</t>
        </is>
      </c>
      <c r="E9460" s="3" t="inlineStr">
        <is>
          <t>Sales - Unit Reg Control F103</t>
        </is>
      </c>
      <c r="F9460" s="3" t="n">
        <v>84866.87</v>
      </c>
      <c r="G9460" s="3" t="n">
        <v>84866.87</v>
      </c>
    </row>
    <row r="9461">
      <c r="A9461" s="3" t="inlineStr">
        <is>
          <t>Endulini (Pty) Ltd</t>
        </is>
      </c>
      <c r="B9461" s="4" t="n">
        <v>44712</v>
      </c>
      <c r="C9461" s="3" t="inlineStr">
        <is>
          <t>Liabilities</t>
        </is>
      </c>
      <c r="D9461" s="3" t="inlineStr">
        <is>
          <t>9899/F202</t>
        </is>
      </c>
      <c r="E9461" s="3" t="inlineStr">
        <is>
          <t>Sales - Unit Reg Control F202</t>
        </is>
      </c>
      <c r="F9461" s="3" t="n">
        <v>18311.87</v>
      </c>
      <c r="G9461" s="3" t="n">
        <v>18311.87</v>
      </c>
    </row>
    <row r="9462">
      <c r="A9462" s="3" t="inlineStr">
        <is>
          <t>Endulini (Pty) Ltd</t>
        </is>
      </c>
      <c r="B9462" s="4" t="n">
        <v>44712</v>
      </c>
      <c r="C9462" s="3" t="inlineStr">
        <is>
          <t>Liabilities</t>
        </is>
      </c>
      <c r="D9462" s="3" t="inlineStr">
        <is>
          <t>9899/F203</t>
        </is>
      </c>
      <c r="E9462" s="3" t="inlineStr">
        <is>
          <t>Sales - Unit Reg Control F203</t>
        </is>
      </c>
      <c r="F9462" s="3" t="n">
        <v>-15297.37</v>
      </c>
      <c r="G9462" s="3" t="n">
        <v>900</v>
      </c>
    </row>
    <row r="9463">
      <c r="A9463" s="3" t="inlineStr">
        <is>
          <t>Quinate Consulting (Pty) Ltd</t>
        </is>
      </c>
      <c r="B9463" s="4" t="n">
        <v>44712</v>
      </c>
      <c r="C9463" s="3" t="inlineStr">
        <is>
          <t>Liabilities</t>
        </is>
      </c>
      <c r="D9463" s="3" t="inlineStr">
        <is>
          <t>9960/000</t>
        </is>
      </c>
      <c r="E9463" s="3" t="inlineStr">
        <is>
          <t>Deposits - Southwark Rentals</t>
        </is>
      </c>
      <c r="F9463" s="3" t="n">
        <v>0</v>
      </c>
      <c r="G9463" s="3" t="n">
        <v>-11500</v>
      </c>
    </row>
    <row r="9464">
      <c r="A9464" s="3" t="inlineStr">
        <is>
          <t>Noble Shield (Pty) Ltd ta Go Letting</t>
        </is>
      </c>
      <c r="B9464" s="4" t="n">
        <v>44712</v>
      </c>
      <c r="C9464" s="3" t="inlineStr">
        <is>
          <t>Expenses</t>
        </is>
      </c>
      <c r="D9464" s="3" t="inlineStr">
        <is>
          <t>ACB Link</t>
        </is>
      </c>
      <c r="E9464" s="3" t="inlineStr">
        <is>
          <t>Subscriptions - TPN</t>
        </is>
      </c>
      <c r="F9464" s="3" t="n">
        <v>1042.49</v>
      </c>
      <c r="G9464" s="3" t="n">
        <v>16462.3</v>
      </c>
    </row>
    <row r="9465">
      <c r="A9465" s="3" t="inlineStr">
        <is>
          <t>Noble Shield (Pty) Ltd ta Go Letting</t>
        </is>
      </c>
      <c r="B9465" s="4" t="n">
        <v>44712</v>
      </c>
      <c r="C9465" s="3" t="inlineStr">
        <is>
          <t>Liabilities</t>
        </is>
      </c>
      <c r="D9465" s="3" t="inlineStr">
        <is>
          <t>B/S</t>
        </is>
      </c>
      <c r="E9465" s="3" t="inlineStr">
        <is>
          <t>Tax Payable</t>
        </is>
      </c>
      <c r="F9465" s="3" t="n">
        <v>0</v>
      </c>
      <c r="G9465" s="3" t="n">
        <v>-6843.4</v>
      </c>
    </row>
    <row r="9466">
      <c r="A9466" s="3" t="inlineStr">
        <is>
          <t>Trademark Holdings (Pty) Ltd</t>
        </is>
      </c>
      <c r="B9466" s="4" t="n">
        <v>44712</v>
      </c>
      <c r="C9466" s="3" t="inlineStr">
        <is>
          <t>Liabilities</t>
        </is>
      </c>
      <c r="D9466" s="3" t="inlineStr">
        <is>
          <t>B/S</t>
        </is>
      </c>
      <c r="E9466" s="3" t="inlineStr">
        <is>
          <t>Taxation Payable</t>
        </is>
      </c>
      <c r="F9466" s="3" t="n">
        <v>0</v>
      </c>
      <c r="G9466" s="3" t="n">
        <v>-1960.56</v>
      </c>
    </row>
    <row r="9467">
      <c r="A9467" s="3" t="inlineStr">
        <is>
          <t>Quinate Consulting (Pty) Ltd</t>
        </is>
      </c>
      <c r="B9467" s="4" t="n">
        <v>44712</v>
      </c>
      <c r="C9467" s="3" t="inlineStr">
        <is>
          <t>Liabilities</t>
        </is>
      </c>
      <c r="D9467" s="3" t="inlineStr">
        <is>
          <t xml:space="preserve">B/S </t>
        </is>
      </c>
      <c r="E9467" s="3" t="inlineStr">
        <is>
          <t>Taxation Payable</t>
        </is>
      </c>
      <c r="F9467" s="3" t="n">
        <v>0</v>
      </c>
      <c r="G9467" s="3" t="n">
        <v>-15486</v>
      </c>
    </row>
    <row r="9468">
      <c r="A9468" s="3" t="inlineStr">
        <is>
          <t>Quinate Consulting (Pty) Ltd</t>
        </is>
      </c>
      <c r="B9468" s="4" t="n">
        <v>44712</v>
      </c>
      <c r="C9468" s="3" t="inlineStr">
        <is>
          <t>Liabilities</t>
        </is>
      </c>
      <c r="D9468" s="3" t="inlineStr">
        <is>
          <t>FV</t>
        </is>
      </c>
      <c r="E9468" s="3" t="inlineStr">
        <is>
          <t>Loan - Cape Projects Constuction</t>
        </is>
      </c>
      <c r="F9468" s="3" t="n">
        <v>320000</v>
      </c>
      <c r="G9468" s="3" t="n">
        <v>-2530000</v>
      </c>
    </row>
    <row r="9469">
      <c r="A9469" s="3" t="inlineStr">
        <is>
          <t>Trademark Holdings (Pty) Ltd</t>
        </is>
      </c>
      <c r="B9469" s="4" t="n">
        <v>44712</v>
      </c>
      <c r="C9469" s="3" t="inlineStr">
        <is>
          <t>Expenses</t>
        </is>
      </c>
      <c r="D9469" s="3" t="inlineStr">
        <is>
          <t>I/S</t>
        </is>
      </c>
      <c r="E9469" s="3" t="inlineStr">
        <is>
          <t>Income Tax Current Year</t>
        </is>
      </c>
      <c r="F9469" s="3" t="n">
        <v>0</v>
      </c>
      <c r="G9469" s="3" t="n">
        <v>2251.76</v>
      </c>
    </row>
    <row r="9470">
      <c r="A9470" s="3" t="inlineStr">
        <is>
          <t>Quinate Consulting (Pty) Ltd</t>
        </is>
      </c>
      <c r="B9470" s="4" t="n">
        <v>44712</v>
      </c>
      <c r="C9470" s="3" t="inlineStr">
        <is>
          <t>Liabilities</t>
        </is>
      </c>
      <c r="D9470" s="3" t="inlineStr">
        <is>
          <t>Sharehold OppDev</t>
        </is>
      </c>
      <c r="E9470" s="3" t="inlineStr">
        <is>
          <t>Loan - Justine Morgan</t>
        </is>
      </c>
      <c r="F9470" s="3" t="n">
        <v>0</v>
      </c>
      <c r="G9470" s="3" t="n">
        <v>-563766.76</v>
      </c>
    </row>
    <row r="9471">
      <c r="A9471" s="3" t="inlineStr">
        <is>
          <t>Opportunity Global Sales (PTY) LTD</t>
        </is>
      </c>
      <c r="B9471" s="4" t="n">
        <v>44742</v>
      </c>
      <c r="C9471" s="3" t="inlineStr">
        <is>
          <t>Revenue</t>
        </is>
      </c>
      <c r="D9471" s="3" t="inlineStr">
        <is>
          <t>1000/009</t>
        </is>
      </c>
      <c r="E9471" s="3" t="inlineStr">
        <is>
          <t>Sales - Comm on Payprop</t>
        </is>
      </c>
      <c r="F9471" s="3" t="n">
        <v>-1588.96</v>
      </c>
      <c r="G9471" s="3" t="n">
        <v>-14526.96</v>
      </c>
    </row>
    <row r="9472">
      <c r="A9472" s="3" t="inlineStr">
        <is>
          <t>Quinate Consulting (Pty) Ltd</t>
        </is>
      </c>
      <c r="B9472" s="4" t="n">
        <v>44742</v>
      </c>
      <c r="C9472" s="3" t="inlineStr">
        <is>
          <t>Revenue</t>
        </is>
      </c>
      <c r="D9472" s="3" t="inlineStr">
        <is>
          <t>1000/011</t>
        </is>
      </c>
      <c r="E9472" s="3" t="inlineStr">
        <is>
          <t>Rent Received - Soho Unit 23</t>
        </is>
      </c>
      <c r="F9472" s="3" t="n">
        <v>-12500</v>
      </c>
      <c r="G9472" s="3" t="n">
        <v>-50000</v>
      </c>
    </row>
    <row r="9473">
      <c r="A9473" s="3" t="inlineStr">
        <is>
          <t>Quinate Consulting (Pty) Ltd</t>
        </is>
      </c>
      <c r="B9473" s="4" t="n">
        <v>44742</v>
      </c>
      <c r="C9473" s="3" t="inlineStr">
        <is>
          <t>Revenue</t>
        </is>
      </c>
      <c r="D9473" s="3" t="inlineStr">
        <is>
          <t>1000/012</t>
        </is>
      </c>
      <c r="E9473" s="3" t="inlineStr">
        <is>
          <t>Rent Received - Soho Unit 24</t>
        </is>
      </c>
      <c r="F9473" s="3" t="n">
        <v>-13500</v>
      </c>
      <c r="G9473" s="3" t="n">
        <v>-54000</v>
      </c>
    </row>
    <row r="9474">
      <c r="A9474" s="3" t="inlineStr">
        <is>
          <t>Quinate Consulting (Pty) Ltd</t>
        </is>
      </c>
      <c r="B9474" s="4" t="n">
        <v>44742</v>
      </c>
      <c r="C9474" s="3" t="inlineStr">
        <is>
          <t>Revenue</t>
        </is>
      </c>
      <c r="D9474" s="3" t="inlineStr">
        <is>
          <t>1000/013</t>
        </is>
      </c>
      <c r="E9474" s="3" t="inlineStr">
        <is>
          <t>Rent Recieved - Soho Unit 20</t>
        </is>
      </c>
      <c r="F9474" s="3" t="n">
        <v>-12500</v>
      </c>
      <c r="G9474" s="3" t="n">
        <v>-50000</v>
      </c>
    </row>
    <row r="9475">
      <c r="A9475" s="3" t="inlineStr">
        <is>
          <t>Quinate Consulting (Pty) Ltd</t>
        </is>
      </c>
      <c r="B9475" s="4" t="n">
        <v>44742</v>
      </c>
      <c r="C9475" s="3" t="inlineStr">
        <is>
          <t>Revenue</t>
        </is>
      </c>
      <c r="D9475" s="3" t="inlineStr">
        <is>
          <t>1000/015</t>
        </is>
      </c>
      <c r="E9475" s="3" t="inlineStr">
        <is>
          <t>Rent Received - Southwark Unit 1</t>
        </is>
      </c>
      <c r="F9475" s="3" t="n">
        <v>0</v>
      </c>
      <c r="G9475" s="3" t="n">
        <v>-20000</v>
      </c>
    </row>
    <row r="9476">
      <c r="A9476" s="3" t="inlineStr">
        <is>
          <t>Quinate Consulting (Pty) Ltd</t>
        </is>
      </c>
      <c r="B9476" s="4" t="n">
        <v>44742</v>
      </c>
      <c r="C9476" s="3" t="inlineStr">
        <is>
          <t>Revenue</t>
        </is>
      </c>
      <c r="D9476" s="3" t="inlineStr">
        <is>
          <t>1000/016</t>
        </is>
      </c>
      <c r="E9476" s="3" t="inlineStr">
        <is>
          <t>Rent Recieved - Southwark Unit 21</t>
        </is>
      </c>
      <c r="F9476" s="3" t="n">
        <v>-10000</v>
      </c>
      <c r="G9476" s="3" t="n">
        <v>-40000</v>
      </c>
    </row>
    <row r="9477">
      <c r="A9477" s="3" t="inlineStr">
        <is>
          <t>Opportunity Global Sales (PTY) LTD</t>
        </is>
      </c>
      <c r="B9477" s="4" t="n">
        <v>44742</v>
      </c>
      <c r="C9477" s="3" t="inlineStr">
        <is>
          <t>Revenue</t>
        </is>
      </c>
      <c r="D9477" s="3" t="inlineStr">
        <is>
          <t>1000/100</t>
        </is>
      </c>
      <c r="E9477" s="3" t="inlineStr">
        <is>
          <t>Sales - Comm on External Sales</t>
        </is>
      </c>
      <c r="F9477" s="3" t="n">
        <v>0</v>
      </c>
      <c r="G9477" s="3" t="n">
        <v>-55000</v>
      </c>
    </row>
    <row r="9478">
      <c r="A9478" s="3" t="inlineStr">
        <is>
          <t>Noble Shield (Pty) Ltd ta Go Letting</t>
        </is>
      </c>
      <c r="B9478" s="4" t="n">
        <v>44742</v>
      </c>
      <c r="C9478" s="3" t="inlineStr">
        <is>
          <t>Revenue</t>
        </is>
      </c>
      <c r="D9478" s="3" t="inlineStr">
        <is>
          <t>1000/100</t>
        </is>
      </c>
      <c r="E9478" s="3" t="inlineStr">
        <is>
          <t>Sales - Payprop 328 - Michelle</t>
        </is>
      </c>
      <c r="F9478" s="3" t="n">
        <v>-71440.12</v>
      </c>
      <c r="G9478" s="3" t="n">
        <v>-742667.15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Revenue</t>
        </is>
      </c>
      <c r="D9479" s="3" t="inlineStr">
        <is>
          <t>1000/120</t>
        </is>
      </c>
      <c r="E9479" s="3" t="inlineStr">
        <is>
          <t>Sales - Admin Fees on Rental Units</t>
        </is>
      </c>
      <c r="F9479" s="3" t="n">
        <v>-434.78</v>
      </c>
      <c r="G9479" s="3" t="n">
        <v>-6086.94</v>
      </c>
    </row>
    <row r="9480">
      <c r="A9480" s="3" t="inlineStr">
        <is>
          <t>Opportunity Global Sales (PTY) LTD</t>
        </is>
      </c>
      <c r="B9480" s="4" t="n">
        <v>44742</v>
      </c>
      <c r="C9480" s="3" t="inlineStr">
        <is>
          <t>Revenue</t>
        </is>
      </c>
      <c r="D9480" s="3" t="inlineStr">
        <is>
          <t>1000/150</t>
        </is>
      </c>
      <c r="E9480" s="3" t="inlineStr">
        <is>
          <t>Sales - Comm on External Rental</t>
        </is>
      </c>
      <c r="F9480" s="3" t="n">
        <v>-4434.78</v>
      </c>
      <c r="G9480" s="3" t="n">
        <v>-51739.13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Revenue</t>
        </is>
      </c>
      <c r="D9481" s="3" t="inlineStr">
        <is>
          <t>1000/250</t>
        </is>
      </c>
      <c r="E9481" s="3" t="inlineStr">
        <is>
          <t>Sales - Comm on Endulini</t>
        </is>
      </c>
      <c r="F9481" s="3" t="n">
        <v>-119826.08</v>
      </c>
      <c r="G9481" s="3" t="n">
        <v>-1307876.95</v>
      </c>
    </row>
    <row r="9482">
      <c r="A9482" s="3" t="inlineStr">
        <is>
          <t>Trademark Holdings (Pty) Ltd</t>
        </is>
      </c>
      <c r="B9482" s="4" t="n">
        <v>44742</v>
      </c>
      <c r="C9482" s="3" t="inlineStr">
        <is>
          <t>Revenue</t>
        </is>
      </c>
      <c r="D9482" s="3" t="inlineStr">
        <is>
          <t>1000/300</t>
        </is>
      </c>
      <c r="E9482" s="3" t="inlineStr">
        <is>
          <t>Sales - Payprop - Lara</t>
        </is>
      </c>
      <c r="F9482" s="3" t="n">
        <v>-85464.2</v>
      </c>
      <c r="G9482" s="3" t="n">
        <v>-889847.13</v>
      </c>
    </row>
    <row r="9483">
      <c r="A9483" s="3" t="inlineStr">
        <is>
          <t>Opportunity Global Investment (PTY) LTD</t>
        </is>
      </c>
      <c r="B9483" s="4" t="n">
        <v>44742</v>
      </c>
      <c r="C9483" s="3" t="inlineStr">
        <is>
          <t>Revenue</t>
        </is>
      </c>
      <c r="D9483" s="3" t="inlineStr">
        <is>
          <t>1000/350</t>
        </is>
      </c>
      <c r="E9483" s="3" t="inlineStr">
        <is>
          <t>Sales - Investor Management - Heron Fields</t>
        </is>
      </c>
      <c r="F9483" s="3" t="n">
        <v>-86956.52</v>
      </c>
      <c r="G9483" s="3" t="n">
        <v>-132654.45</v>
      </c>
    </row>
    <row r="9484">
      <c r="A9484" s="3" t="inlineStr">
        <is>
          <t>Trademark Holdings (Pty) Ltd</t>
        </is>
      </c>
      <c r="B9484" s="4" t="n">
        <v>44742</v>
      </c>
      <c r="C9484" s="3" t="inlineStr">
        <is>
          <t>Revenue</t>
        </is>
      </c>
      <c r="D9484" s="3" t="inlineStr">
        <is>
          <t>1000/500</t>
        </is>
      </c>
      <c r="E9484" s="3" t="inlineStr">
        <is>
          <t>Sales - Commission external sale</t>
        </is>
      </c>
      <c r="F9484" s="3" t="n">
        <v>0</v>
      </c>
      <c r="G9484" s="3" t="n">
        <v>-70000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Revenue</t>
        </is>
      </c>
      <c r="D9485" s="3" t="inlineStr">
        <is>
          <t>1004/000</t>
        </is>
      </c>
      <c r="E9485" s="3" t="inlineStr">
        <is>
          <t>Interest received</t>
        </is>
      </c>
      <c r="F9485" s="3" t="n">
        <v>-396.21</v>
      </c>
      <c r="G9485" s="3" t="n">
        <v>-1413.12</v>
      </c>
    </row>
    <row r="9486">
      <c r="A9486" s="3" t="inlineStr">
        <is>
          <t>Endulini (Pty) Ltd</t>
        </is>
      </c>
      <c r="B9486" s="4" t="n">
        <v>44742</v>
      </c>
      <c r="C9486" s="3" t="inlineStr">
        <is>
          <t>Revenue</t>
        </is>
      </c>
      <c r="D9486" s="3" t="inlineStr">
        <is>
          <t>1100/000</t>
        </is>
      </c>
      <c r="E9486" s="3" t="inlineStr">
        <is>
          <t>Sales - Endulini</t>
        </is>
      </c>
      <c r="F9486" s="3" t="n">
        <v>-1239043.48</v>
      </c>
      <c r="G9486" s="3" t="n">
        <v>-26070434.8</v>
      </c>
    </row>
    <row r="9487">
      <c r="A9487" s="3" t="inlineStr">
        <is>
          <t>Opportunity Management Holdings (PTY) LTD</t>
        </is>
      </c>
      <c r="B9487" s="4" t="n">
        <v>44742</v>
      </c>
      <c r="C9487" s="3" t="inlineStr">
        <is>
          <t>Revenue</t>
        </is>
      </c>
      <c r="D9487" s="3" t="inlineStr">
        <is>
          <t>1100/001</t>
        </is>
      </c>
      <c r="E9487" s="3" t="inlineStr">
        <is>
          <t>Salary Recharges</t>
        </is>
      </c>
      <c r="F9487" s="3" t="n">
        <v>-350250</v>
      </c>
      <c r="G9487" s="3" t="n">
        <v>-2765077.91</v>
      </c>
    </row>
    <row r="9488">
      <c r="A9488" s="3" t="inlineStr">
        <is>
          <t>Endulini (Pty) Ltd</t>
        </is>
      </c>
      <c r="B9488" s="4" t="n">
        <v>44742</v>
      </c>
      <c r="C9488" s="3" t="inlineStr">
        <is>
          <t>Revenue</t>
        </is>
      </c>
      <c r="D9488" s="3" t="inlineStr">
        <is>
          <t>1100/100</t>
        </is>
      </c>
      <c r="E9488" s="3" t="inlineStr">
        <is>
          <t>Sales - Endulini - Exstras</t>
        </is>
      </c>
      <c r="F9488" s="3" t="n">
        <v>0</v>
      </c>
      <c r="G9488" s="3" t="n">
        <v>-8030</v>
      </c>
    </row>
    <row r="9489">
      <c r="A9489" s="3" t="inlineStr">
        <is>
          <t>Endulini (Pty) Ltd</t>
        </is>
      </c>
      <c r="B9489" s="4" t="n">
        <v>44742</v>
      </c>
      <c r="C9489" s="3" t="inlineStr">
        <is>
          <t>Revenue</t>
        </is>
      </c>
      <c r="D9489" s="3" t="inlineStr">
        <is>
          <t>1100/150</t>
        </is>
      </c>
      <c r="E9489" s="3" t="inlineStr">
        <is>
          <t>Sales - Endulini - Extras admin fee</t>
        </is>
      </c>
      <c r="F9489" s="3" t="n">
        <v>0</v>
      </c>
      <c r="G9489" s="3" t="n">
        <v>-2000</v>
      </c>
    </row>
    <row r="9490">
      <c r="A9490" s="3" t="inlineStr">
        <is>
          <t>Endulini (Pty) Ltd</t>
        </is>
      </c>
      <c r="B9490" s="4" t="n">
        <v>44742</v>
      </c>
      <c r="C9490" s="3" t="inlineStr">
        <is>
          <t>Revenue</t>
        </is>
      </c>
      <c r="D9490" s="3" t="inlineStr">
        <is>
          <t>1100/200</t>
        </is>
      </c>
      <c r="E9490" s="3" t="inlineStr">
        <is>
          <t>Sales - Endulini occupational rent</t>
        </is>
      </c>
      <c r="F9490" s="3" t="n">
        <v>0</v>
      </c>
      <c r="G9490" s="3" t="n">
        <v>-148109.42</v>
      </c>
    </row>
    <row r="9491">
      <c r="A9491" s="3" t="inlineStr">
        <is>
          <t>Noble Shield (Pty) Ltd ta Go Letting</t>
        </is>
      </c>
      <c r="B9491" s="4" t="n">
        <v>44742</v>
      </c>
      <c r="C9491" s="3" t="inlineStr">
        <is>
          <t>Revenue</t>
        </is>
      </c>
      <c r="D9491" s="3" t="inlineStr">
        <is>
          <t>1500/000</t>
        </is>
      </c>
      <c r="E9491" s="3" t="inlineStr">
        <is>
          <t>Insurance recovery</t>
        </is>
      </c>
      <c r="F9491" s="3" t="n">
        <v>0</v>
      </c>
      <c r="G9491" s="3" t="n">
        <v>-1750</v>
      </c>
    </row>
    <row r="9492">
      <c r="A9492" s="3" t="inlineStr">
        <is>
          <t>Endulini (Pty) Ltd</t>
        </is>
      </c>
      <c r="B9492" s="4" t="n">
        <v>44742</v>
      </c>
      <c r="C9492" s="3" t="inlineStr">
        <is>
          <t>Expenses</t>
        </is>
      </c>
      <c r="D9492" s="3" t="inlineStr">
        <is>
          <t>2000/001</t>
        </is>
      </c>
      <c r="E9492" s="3" t="inlineStr">
        <is>
          <t>COS - CIP Construction</t>
        </is>
      </c>
      <c r="F9492" s="3" t="n">
        <v>28155981.9</v>
      </c>
      <c r="G9492" s="3" t="n">
        <v>28155981.9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2000/009</t>
        </is>
      </c>
      <c r="E9493" s="3" t="inlineStr">
        <is>
          <t>COS - Admin fees</t>
        </is>
      </c>
      <c r="F9493" s="3" t="n">
        <v>0</v>
      </c>
      <c r="G9493" s="3" t="n">
        <v>869.5700000000001</v>
      </c>
    </row>
    <row r="9494">
      <c r="A9494" s="3" t="inlineStr">
        <is>
          <t>Endulini (Pty) Ltd</t>
        </is>
      </c>
      <c r="B9494" s="4" t="n">
        <v>44742</v>
      </c>
      <c r="C9494" s="3" t="inlineStr">
        <is>
          <t>Expenses</t>
        </is>
      </c>
      <c r="D9494" s="3" t="inlineStr">
        <is>
          <t>2000/100</t>
        </is>
      </c>
      <c r="E9494" s="3" t="inlineStr">
        <is>
          <t>COS - Commission Endulini</t>
        </is>
      </c>
      <c r="F9494" s="3" t="n">
        <v>119826.08</v>
      </c>
      <c r="G9494" s="3" t="n">
        <v>1641876.95</v>
      </c>
    </row>
    <row r="9495">
      <c r="A9495" s="3" t="inlineStr">
        <is>
          <t>Noble Shield (Pty) Ltd ta Go Letting</t>
        </is>
      </c>
      <c r="B9495" s="4" t="n">
        <v>44742</v>
      </c>
      <c r="C9495" s="3" t="inlineStr">
        <is>
          <t>Expenses</t>
        </is>
      </c>
      <c r="D9495" s="3" t="inlineStr">
        <is>
          <t>2000/100</t>
        </is>
      </c>
      <c r="E9495" s="3" t="inlineStr">
        <is>
          <t>COS - Commission Paid</t>
        </is>
      </c>
      <c r="F9495" s="3" t="n">
        <v>13121.57</v>
      </c>
      <c r="G9495" s="3" t="n">
        <v>215962.8</v>
      </c>
    </row>
    <row r="9496">
      <c r="A9496" s="3" t="inlineStr">
        <is>
          <t>Opportunity Global Investment (PTY) LTD</t>
        </is>
      </c>
      <c r="B9496" s="4" t="n">
        <v>44742</v>
      </c>
      <c r="C9496" s="3" t="inlineStr">
        <is>
          <t>Expenses</t>
        </is>
      </c>
      <c r="D9496" s="3" t="inlineStr">
        <is>
          <t>2000/125</t>
        </is>
      </c>
      <c r="E9496" s="3" t="inlineStr">
        <is>
          <t>Referral commission - Endulini</t>
        </is>
      </c>
      <c r="F9496" s="3" t="n">
        <v>19000</v>
      </c>
      <c r="G9496" s="3" t="n">
        <v>19000</v>
      </c>
    </row>
    <row r="9497">
      <c r="A9497" s="3" t="inlineStr">
        <is>
          <t>Opportunity Global Sales (PTY) LTD</t>
        </is>
      </c>
      <c r="B9497" s="4" t="n">
        <v>44742</v>
      </c>
      <c r="C9497" s="3" t="inlineStr">
        <is>
          <t>Expenses</t>
        </is>
      </c>
      <c r="D9497" s="3" t="inlineStr">
        <is>
          <t>2000/131</t>
        </is>
      </c>
      <c r="E9497" s="3" t="inlineStr">
        <is>
          <t>COS - Sales Comm Endulini - Anthony</t>
        </is>
      </c>
      <c r="F9497" s="3" t="n">
        <v>0</v>
      </c>
      <c r="G9497" s="3" t="n">
        <v>62272.01</v>
      </c>
    </row>
    <row r="9498">
      <c r="A9498" s="3" t="inlineStr">
        <is>
          <t>Opportunity Global Sales (PTY) LTD</t>
        </is>
      </c>
      <c r="B9498" s="4" t="n">
        <v>44742</v>
      </c>
      <c r="C9498" s="3" t="inlineStr">
        <is>
          <t>Expenses</t>
        </is>
      </c>
      <c r="D9498" s="3" t="inlineStr">
        <is>
          <t>2000/132</t>
        </is>
      </c>
      <c r="E9498" s="3" t="inlineStr">
        <is>
          <t>COS - Sales Comm Endulini - Minette</t>
        </is>
      </c>
      <c r="F9498" s="3" t="n">
        <v>55400.63</v>
      </c>
      <c r="G9498" s="3" t="n">
        <v>219091.48</v>
      </c>
    </row>
    <row r="9499">
      <c r="A9499" s="3" t="inlineStr">
        <is>
          <t>Opportunity Global Sales (PTY) LTD</t>
        </is>
      </c>
      <c r="B9499" s="4" t="n">
        <v>44742</v>
      </c>
      <c r="C9499" s="3" t="inlineStr">
        <is>
          <t>Expenses</t>
        </is>
      </c>
      <c r="D9499" s="3" t="inlineStr">
        <is>
          <t>2000/133</t>
        </is>
      </c>
      <c r="E9499" s="3" t="inlineStr">
        <is>
          <t>COS - Sales Comm Endulini - External Agents</t>
        </is>
      </c>
      <c r="F9499" s="3" t="n">
        <v>0</v>
      </c>
      <c r="G9499" s="3" t="n">
        <v>9966</v>
      </c>
    </row>
    <row r="9500">
      <c r="A9500" s="3" t="inlineStr">
        <is>
          <t>Opportunity Global Sales (PTY) LTD</t>
        </is>
      </c>
      <c r="B9500" s="4" t="n">
        <v>44742</v>
      </c>
      <c r="C9500" s="3" t="inlineStr">
        <is>
          <t>Expenses</t>
        </is>
      </c>
      <c r="D9500" s="3" t="inlineStr">
        <is>
          <t>2000/135</t>
        </is>
      </c>
      <c r="E9500" s="3" t="inlineStr">
        <is>
          <t>COS - Sales Comm External - Minette</t>
        </is>
      </c>
      <c r="F9500" s="3" t="n">
        <v>0</v>
      </c>
      <c r="G9500" s="3" t="n">
        <v>33189.5</v>
      </c>
    </row>
    <row r="9501">
      <c r="A9501" s="3" t="inlineStr">
        <is>
          <t>Opportunity Global Investment (PTY) LTD</t>
        </is>
      </c>
      <c r="B9501" s="4" t="n">
        <v>44742</v>
      </c>
      <c r="C9501" s="3" t="inlineStr">
        <is>
          <t>Expenses</t>
        </is>
      </c>
      <c r="D9501" s="3" t="inlineStr">
        <is>
          <t>2000/135</t>
        </is>
      </c>
      <c r="E9501" s="3" t="inlineStr">
        <is>
          <t>Referral commission - Heron View</t>
        </is>
      </c>
      <c r="F9501" s="3" t="n">
        <v>113500</v>
      </c>
      <c r="G9501" s="3" t="n">
        <v>113500</v>
      </c>
    </row>
    <row r="9502">
      <c r="A9502" s="3" t="inlineStr">
        <is>
          <t>Opportunity Global Sales (PTY) LTD</t>
        </is>
      </c>
      <c r="B9502" s="4" t="n">
        <v>44742</v>
      </c>
      <c r="C9502" s="3" t="inlineStr">
        <is>
          <t>Expenses</t>
        </is>
      </c>
      <c r="D9502" s="3" t="inlineStr">
        <is>
          <t>2000/137</t>
        </is>
      </c>
      <c r="E9502" s="3" t="inlineStr">
        <is>
          <t>COS - Rental Comm External - Minette</t>
        </is>
      </c>
      <c r="F9502" s="3" t="n">
        <v>6110</v>
      </c>
      <c r="G9502" s="3" t="n">
        <v>26965.05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2000/139</t>
        </is>
      </c>
      <c r="E9503" s="3" t="inlineStr">
        <is>
          <t>COS - Sales Comm Heron Fields - Minette</t>
        </is>
      </c>
      <c r="F9503" s="3" t="n">
        <v>22644.82</v>
      </c>
      <c r="G9503" s="3" t="n">
        <v>118132.73</v>
      </c>
    </row>
    <row r="9504">
      <c r="A9504" s="3" t="inlineStr">
        <is>
          <t>Trademark Holdings (Pty) Ltd</t>
        </is>
      </c>
      <c r="B9504" s="4" t="n">
        <v>44742</v>
      </c>
      <c r="C9504" s="3" t="inlineStr">
        <is>
          <t>Expenses</t>
        </is>
      </c>
      <c r="D9504" s="3" t="inlineStr">
        <is>
          <t>2000/300</t>
        </is>
      </c>
      <c r="E9504" s="3" t="inlineStr">
        <is>
          <t>COS - Commission Paid</t>
        </is>
      </c>
      <c r="F9504" s="3" t="n">
        <v>15542.29</v>
      </c>
      <c r="G9504" s="3" t="n">
        <v>215207.87</v>
      </c>
    </row>
    <row r="9505">
      <c r="A9505" s="3" t="inlineStr">
        <is>
          <t>Opportunity Global Sales (PTY) LTD</t>
        </is>
      </c>
      <c r="B9505" s="4" t="n">
        <v>44742</v>
      </c>
      <c r="C9505" s="3" t="inlineStr">
        <is>
          <t>Expenses</t>
        </is>
      </c>
      <c r="D9505" s="3" t="inlineStr">
        <is>
          <t>2000/350</t>
        </is>
      </c>
      <c r="E9505" s="3" t="inlineStr">
        <is>
          <t>COS - Overrider Comm Endulini - Donovan</t>
        </is>
      </c>
      <c r="F9505" s="3" t="n">
        <v>0</v>
      </c>
      <c r="G9505" s="3" t="n">
        <v>56041.3</v>
      </c>
    </row>
    <row r="9506">
      <c r="A9506" s="3" t="inlineStr">
        <is>
          <t>Opportunity Global Sales (PTY) LTD</t>
        </is>
      </c>
      <c r="B9506" s="4" t="n">
        <v>44742</v>
      </c>
      <c r="C9506" s="3" t="inlineStr">
        <is>
          <t>Expenses</t>
        </is>
      </c>
      <c r="D9506" s="3" t="inlineStr">
        <is>
          <t>2000/351</t>
        </is>
      </c>
      <c r="E9506" s="3" t="inlineStr">
        <is>
          <t>COS - Overrider Comm External - Donovan</t>
        </is>
      </c>
      <c r="F9506" s="3" t="n">
        <v>0</v>
      </c>
      <c r="G9506" s="3" t="n">
        <v>7030.44</v>
      </c>
    </row>
    <row r="9507">
      <c r="A9507" s="3" t="inlineStr">
        <is>
          <t>Opportunity Global Sales (PTY) LTD</t>
        </is>
      </c>
      <c r="B9507" s="4" t="n">
        <v>44742</v>
      </c>
      <c r="C9507" s="3" t="inlineStr">
        <is>
          <t>Expenses</t>
        </is>
      </c>
      <c r="D9507" s="3" t="inlineStr">
        <is>
          <t>2000/370</t>
        </is>
      </c>
      <c r="E9507" s="3" t="inlineStr">
        <is>
          <t>COS - Overrider Comm Endulini - Morne</t>
        </is>
      </c>
      <c r="F9507" s="3" t="n">
        <v>1030.37</v>
      </c>
      <c r="G9507" s="3" t="n">
        <v>4107.85</v>
      </c>
    </row>
    <row r="9508">
      <c r="A9508" s="3" t="inlineStr">
        <is>
          <t>Opportunity Global Sales (PTY) LTD</t>
        </is>
      </c>
      <c r="B9508" s="4" t="n">
        <v>44742</v>
      </c>
      <c r="C9508" s="3" t="inlineStr">
        <is>
          <t>Expenses</t>
        </is>
      </c>
      <c r="D9508" s="3" t="inlineStr">
        <is>
          <t>2000/380</t>
        </is>
      </c>
      <c r="E9508" s="3" t="inlineStr">
        <is>
          <t>COS - Overrider Comm Heron Fields - Morne</t>
        </is>
      </c>
      <c r="F9508" s="3" t="n">
        <v>2071.17</v>
      </c>
      <c r="G9508" s="3" t="n">
        <v>3968.87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2000/400</t>
        </is>
      </c>
      <c r="E9509" s="3" t="inlineStr">
        <is>
          <t>COS - Commission on external sales</t>
        </is>
      </c>
      <c r="F9509" s="3" t="n">
        <v>0</v>
      </c>
      <c r="G9509" s="3" t="n">
        <v>42000</v>
      </c>
    </row>
    <row r="9510">
      <c r="A9510" s="3" t="inlineStr">
        <is>
          <t>Endulini (Pty) Ltd</t>
        </is>
      </c>
      <c r="B9510" s="4" t="n">
        <v>44742</v>
      </c>
      <c r="C9510" s="3" t="inlineStr">
        <is>
          <t>Expenses</t>
        </is>
      </c>
      <c r="D9510" s="3" t="inlineStr">
        <is>
          <t>2000/400</t>
        </is>
      </c>
      <c r="E9510" s="3" t="inlineStr">
        <is>
          <t>COS - Gifts</t>
        </is>
      </c>
      <c r="F9510" s="3" t="n">
        <v>0</v>
      </c>
      <c r="G9510" s="3" t="n">
        <v>4270</v>
      </c>
    </row>
    <row r="9511">
      <c r="A9511" s="3" t="inlineStr">
        <is>
          <t>Opportunity Global Sales (PTY) LTD</t>
        </is>
      </c>
      <c r="B9511" s="4" t="n">
        <v>44742</v>
      </c>
      <c r="C9511" s="3" t="inlineStr">
        <is>
          <t>Expenses</t>
        </is>
      </c>
      <c r="D9511" s="3" t="inlineStr">
        <is>
          <t>2000/500</t>
        </is>
      </c>
      <c r="E9511" s="3" t="inlineStr">
        <is>
          <t>COS - Electricity Costs Endulini</t>
        </is>
      </c>
      <c r="F9511" s="3" t="n">
        <v>250</v>
      </c>
      <c r="G9511" s="3" t="n">
        <v>336.96</v>
      </c>
    </row>
    <row r="9512">
      <c r="A9512" s="3" t="inlineStr">
        <is>
          <t>Trademark Holdings (Pty) Ltd</t>
        </is>
      </c>
      <c r="B9512" s="4" t="n">
        <v>44742</v>
      </c>
      <c r="C9512" s="3" t="inlineStr">
        <is>
          <t>Expenses</t>
        </is>
      </c>
      <c r="D9512" s="3" t="inlineStr">
        <is>
          <t>2000/500</t>
        </is>
      </c>
      <c r="E9512" s="3" t="inlineStr">
        <is>
          <t>COS - Inspection fee</t>
        </is>
      </c>
      <c r="F9512" s="3" t="n">
        <v>0</v>
      </c>
      <c r="G9512" s="3" t="n">
        <v>1500</v>
      </c>
    </row>
    <row r="9513">
      <c r="A9513" s="3" t="inlineStr">
        <is>
          <t>Endulini (Pty) Ltd</t>
        </is>
      </c>
      <c r="B9513" s="4" t="n">
        <v>44742</v>
      </c>
      <c r="C9513" s="3" t="inlineStr">
        <is>
          <t>Expenses</t>
        </is>
      </c>
      <c r="D9513" s="3" t="inlineStr">
        <is>
          <t>2000/500</t>
        </is>
      </c>
      <c r="E9513" s="3" t="inlineStr">
        <is>
          <t>COS - Legal Fees Opening of Sec Title Scheme</t>
        </is>
      </c>
      <c r="F9513" s="3" t="n">
        <v>0</v>
      </c>
      <c r="G9513" s="3" t="n">
        <v>56287.76</v>
      </c>
    </row>
    <row r="9514">
      <c r="A9514" s="3" t="inlineStr">
        <is>
          <t>Endulini (Pty) Ltd</t>
        </is>
      </c>
      <c r="B9514" s="4" t="n">
        <v>44742</v>
      </c>
      <c r="C9514" s="3" t="inlineStr">
        <is>
          <t>Expenses</t>
        </is>
      </c>
      <c r="D9514" s="3" t="inlineStr">
        <is>
          <t>2000/600</t>
        </is>
      </c>
      <c r="E9514" s="3" t="inlineStr">
        <is>
          <t>COS - Legal fees</t>
        </is>
      </c>
      <c r="F9514" s="3" t="n">
        <v>96423.19</v>
      </c>
      <c r="G9514" s="3" t="n">
        <v>603454.86</v>
      </c>
    </row>
    <row r="9515">
      <c r="A9515" s="3" t="inlineStr">
        <is>
          <t>Endulini (Pty) Ltd</t>
        </is>
      </c>
      <c r="B9515" s="4" t="n">
        <v>44742</v>
      </c>
      <c r="C9515" s="3" t="inlineStr">
        <is>
          <t>Expenses</t>
        </is>
      </c>
      <c r="D9515" s="3" t="inlineStr">
        <is>
          <t>2000/700</t>
        </is>
      </c>
      <c r="E9515" s="3" t="inlineStr">
        <is>
          <t>COS - C2M Certificate for transfer</t>
        </is>
      </c>
      <c r="F9515" s="3" t="n">
        <v>0</v>
      </c>
      <c r="G9515" s="3" t="n">
        <v>8000</v>
      </c>
    </row>
    <row r="9516">
      <c r="A9516" s="3" t="inlineStr">
        <is>
          <t>Endulini (Pty) Ltd</t>
        </is>
      </c>
      <c r="B9516" s="4" t="n">
        <v>44742</v>
      </c>
      <c r="C9516" s="3" t="inlineStr">
        <is>
          <t>Expenses</t>
        </is>
      </c>
      <c r="D9516" s="3" t="inlineStr">
        <is>
          <t>2000/800</t>
        </is>
      </c>
      <c r="E9516" s="3" t="inlineStr">
        <is>
          <t>COS - Purchaser Variations</t>
        </is>
      </c>
      <c r="F9516" s="3" t="n">
        <v>0</v>
      </c>
      <c r="G9516" s="3" t="n">
        <v>8734.540000000001</v>
      </c>
    </row>
    <row r="9517">
      <c r="A9517" s="3" t="inlineStr">
        <is>
          <t>Quinate Consulting (Pty) Ltd</t>
        </is>
      </c>
      <c r="B9517" s="4" t="n">
        <v>44742</v>
      </c>
      <c r="C9517" s="3" t="inlineStr">
        <is>
          <t>Revenue</t>
        </is>
      </c>
      <c r="D9517" s="3" t="inlineStr">
        <is>
          <t>2400/200</t>
        </is>
      </c>
      <c r="E9517" s="3" t="inlineStr">
        <is>
          <t>Recovery Acc - Electricity SH</t>
        </is>
      </c>
      <c r="F9517" s="3" t="n">
        <v>-28102.25</v>
      </c>
      <c r="G9517" s="3" t="n">
        <v>-90811.25</v>
      </c>
    </row>
    <row r="9518">
      <c r="A9518" s="3" t="inlineStr">
        <is>
          <t>Quinate Consulting (Pty) Ltd</t>
        </is>
      </c>
      <c r="B9518" s="4" t="n">
        <v>44742</v>
      </c>
      <c r="C9518" s="3" t="inlineStr">
        <is>
          <t>Revenue</t>
        </is>
      </c>
      <c r="D9518" s="3" t="inlineStr">
        <is>
          <t>2400/300</t>
        </is>
      </c>
      <c r="E9518" s="3" t="inlineStr">
        <is>
          <t>Recovery Account - Electricity SW</t>
        </is>
      </c>
      <c r="F9518" s="3" t="n">
        <v>-21331.61</v>
      </c>
      <c r="G9518" s="3" t="n">
        <v>-67126.35000000001</v>
      </c>
    </row>
    <row r="9519">
      <c r="A9519" s="3" t="inlineStr">
        <is>
          <t>Endulini (Pty) Ltd</t>
        </is>
      </c>
      <c r="B9519" s="4" t="n">
        <v>44742</v>
      </c>
      <c r="C9519" s="3" t="inlineStr">
        <is>
          <t>Revenue</t>
        </is>
      </c>
      <c r="D9519" s="3" t="inlineStr">
        <is>
          <t>2750/000</t>
        </is>
      </c>
      <c r="E9519" s="3" t="inlineStr">
        <is>
          <t>Interest Received</t>
        </is>
      </c>
      <c r="F9519" s="3" t="n">
        <v>-40.06</v>
      </c>
      <c r="G9519" s="3" t="n">
        <v>-68.29000000000001</v>
      </c>
    </row>
    <row r="9520">
      <c r="A9520" s="3" t="inlineStr">
        <is>
          <t>Opportunity Management Holdings (PTY) LTD</t>
        </is>
      </c>
      <c r="B9520" s="4" t="n">
        <v>44742</v>
      </c>
      <c r="C9520" s="3" t="inlineStr">
        <is>
          <t>Revenue</t>
        </is>
      </c>
      <c r="D9520" s="3" t="inlineStr">
        <is>
          <t>2750/000</t>
        </is>
      </c>
      <c r="E9520" s="3" t="inlineStr">
        <is>
          <t>Interest Received</t>
        </is>
      </c>
      <c r="F9520" s="3" t="n">
        <v>0</v>
      </c>
      <c r="G9520" s="3" t="n">
        <v>-0.21</v>
      </c>
    </row>
    <row r="9521">
      <c r="A9521" s="3" t="inlineStr">
        <is>
          <t>Opportunity Global Sales (PTY) LTD</t>
        </is>
      </c>
      <c r="B9521" s="4" t="n">
        <v>44742</v>
      </c>
      <c r="C9521" s="3" t="inlineStr">
        <is>
          <t>Revenue</t>
        </is>
      </c>
      <c r="D9521" s="3" t="inlineStr">
        <is>
          <t>2750/000</t>
        </is>
      </c>
      <c r="E9521" s="3" t="inlineStr">
        <is>
          <t>Interest Received - Bank</t>
        </is>
      </c>
      <c r="F9521" s="3" t="n">
        <v>-2.3</v>
      </c>
      <c r="G9521" s="3" t="n">
        <v>-2.3</v>
      </c>
    </row>
    <row r="9522">
      <c r="A9522" s="3" t="inlineStr">
        <is>
          <t>Opportunity Global Investment (PTY) LTD</t>
        </is>
      </c>
      <c r="B9522" s="4" t="n">
        <v>44742</v>
      </c>
      <c r="C9522" s="3" t="inlineStr">
        <is>
          <t>Revenue</t>
        </is>
      </c>
      <c r="D9522" s="3" t="inlineStr">
        <is>
          <t>2753/000</t>
        </is>
      </c>
      <c r="E9522" s="3" t="inlineStr">
        <is>
          <t>Interest received - Momentum</t>
        </is>
      </c>
      <c r="F9522" s="3" t="n">
        <v>-54.57</v>
      </c>
      <c r="G9522" s="3" t="n">
        <v>-72.15000000000001</v>
      </c>
    </row>
    <row r="9523">
      <c r="A9523" s="3" t="inlineStr">
        <is>
          <t>Endulini (Pty) Ltd</t>
        </is>
      </c>
      <c r="B9523" s="4" t="n">
        <v>44742</v>
      </c>
      <c r="C9523" s="3" t="inlineStr">
        <is>
          <t>Revenue</t>
        </is>
      </c>
      <c r="D9523" s="3" t="inlineStr">
        <is>
          <t>2755/001</t>
        </is>
      </c>
      <c r="E9523" s="3" t="inlineStr">
        <is>
          <t>Interest Received - Momentum</t>
        </is>
      </c>
      <c r="F9523" s="3" t="n">
        <v>712.66</v>
      </c>
      <c r="G9523" s="3" t="n">
        <v>-23981.18</v>
      </c>
    </row>
    <row r="9524">
      <c r="A9524" s="3" t="inlineStr">
        <is>
          <t>Quinate Consulting (Pty) Ltd</t>
        </is>
      </c>
      <c r="B9524" s="4" t="n">
        <v>44742</v>
      </c>
      <c r="C9524" s="3" t="inlineStr">
        <is>
          <t>Revenue</t>
        </is>
      </c>
      <c r="D9524" s="3" t="inlineStr">
        <is>
          <t>2755/001</t>
        </is>
      </c>
      <c r="E9524" s="3" t="inlineStr">
        <is>
          <t>Interest Received - Momentum</t>
        </is>
      </c>
      <c r="F9524" s="3" t="n">
        <v>-4.24</v>
      </c>
      <c r="G9524" s="3" t="n">
        <v>-8.25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Expenses</t>
        </is>
      </c>
      <c r="D9525" s="3" t="inlineStr">
        <is>
          <t>3000/200</t>
        </is>
      </c>
      <c r="E9525" s="3" t="inlineStr">
        <is>
          <t>Accounting Fees - General</t>
        </is>
      </c>
      <c r="F9525" s="3" t="n">
        <v>0</v>
      </c>
      <c r="G9525" s="3" t="n">
        <v>540</v>
      </c>
    </row>
    <row r="9526">
      <c r="A9526" s="3" t="inlineStr">
        <is>
          <t>Noble Shield (Pty) Ltd ta Go Letting</t>
        </is>
      </c>
      <c r="B9526" s="4" t="n">
        <v>44742</v>
      </c>
      <c r="C9526" s="3" t="inlineStr">
        <is>
          <t>Expenses</t>
        </is>
      </c>
      <c r="D9526" s="3" t="inlineStr">
        <is>
          <t>3000/300</t>
        </is>
      </c>
      <c r="E9526" s="3" t="inlineStr">
        <is>
          <t>Accounting Fees - Audit</t>
        </is>
      </c>
      <c r="F9526" s="3" t="n">
        <v>0</v>
      </c>
      <c r="G9526" s="3" t="n">
        <v>25967</v>
      </c>
    </row>
    <row r="9527">
      <c r="A9527" s="3" t="inlineStr">
        <is>
          <t>Trademark Holdings (Pty) Ltd</t>
        </is>
      </c>
      <c r="B9527" s="4" t="n">
        <v>44742</v>
      </c>
      <c r="C9527" s="3" t="inlineStr">
        <is>
          <t>Expenses</t>
        </is>
      </c>
      <c r="D9527" s="3" t="inlineStr">
        <is>
          <t>3000/300</t>
        </is>
      </c>
      <c r="E9527" s="3" t="inlineStr">
        <is>
          <t>Accounting Fees - Audit</t>
        </is>
      </c>
      <c r="F9527" s="3" t="n">
        <v>0</v>
      </c>
      <c r="G9527" s="3" t="n">
        <v>16790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Expenses</t>
        </is>
      </c>
      <c r="D9528" s="3" t="inlineStr">
        <is>
          <t>3000/400</t>
        </is>
      </c>
      <c r="E9528" s="3" t="inlineStr">
        <is>
          <t>Accounting Fees - CipC</t>
        </is>
      </c>
      <c r="F9528" s="3" t="n">
        <v>0</v>
      </c>
      <c r="G9528" s="3" t="n">
        <v>100</v>
      </c>
    </row>
    <row r="9529">
      <c r="A9529" s="3" t="inlineStr">
        <is>
          <t>Trademark Holdings (Pty) Ltd</t>
        </is>
      </c>
      <c r="B9529" s="4" t="n">
        <v>44742</v>
      </c>
      <c r="C9529" s="3" t="inlineStr">
        <is>
          <t>Expenses</t>
        </is>
      </c>
      <c r="D9529" s="3" t="inlineStr">
        <is>
          <t>3000/500</t>
        </is>
      </c>
      <c r="E9529" s="3" t="inlineStr">
        <is>
          <t>Accounting Fees - Other</t>
        </is>
      </c>
      <c r="F9529" s="3" t="n">
        <v>0</v>
      </c>
      <c r="G9529" s="3" t="n">
        <v>621</v>
      </c>
    </row>
    <row r="9530">
      <c r="A9530" s="3" t="inlineStr">
        <is>
          <t>Opportunity Management Holdings (PTY) LTD</t>
        </is>
      </c>
      <c r="B9530" s="4" t="n">
        <v>44742</v>
      </c>
      <c r="C9530" s="3" t="inlineStr">
        <is>
          <t>Expenses</t>
        </is>
      </c>
      <c r="D9530" s="3" t="inlineStr">
        <is>
          <t>3001/000</t>
        </is>
      </c>
      <c r="E9530" s="3" t="inlineStr">
        <is>
          <t>Accounting Fees - Payroll</t>
        </is>
      </c>
      <c r="F9530" s="3" t="n">
        <v>0</v>
      </c>
      <c r="G9530" s="3" t="n">
        <v>577.5</v>
      </c>
    </row>
    <row r="9531">
      <c r="A9531" s="3" t="inlineStr">
        <is>
          <t>Quinate Consulting (Pty) Ltd</t>
        </is>
      </c>
      <c r="B9531" s="4" t="n">
        <v>44742</v>
      </c>
      <c r="C9531" s="3" t="inlineStr">
        <is>
          <t>Expenses</t>
        </is>
      </c>
      <c r="D9531" s="3" t="inlineStr">
        <is>
          <t>3001/000</t>
        </is>
      </c>
      <c r="E9531" s="3" t="inlineStr">
        <is>
          <t>Accounting fees - Other</t>
        </is>
      </c>
      <c r="F9531" s="3" t="n">
        <v>0</v>
      </c>
      <c r="G9531" s="3" t="n">
        <v>1850</v>
      </c>
    </row>
    <row r="9532">
      <c r="A9532" s="3" t="inlineStr">
        <is>
          <t>Opportunity Management Holdings (PTY) LTD</t>
        </is>
      </c>
      <c r="B9532" s="4" t="n">
        <v>44742</v>
      </c>
      <c r="C9532" s="3" t="inlineStr">
        <is>
          <t>Expenses</t>
        </is>
      </c>
      <c r="D9532" s="3" t="inlineStr">
        <is>
          <t>3004/000</t>
        </is>
      </c>
      <c r="E9532" s="3" t="inlineStr">
        <is>
          <t>Accounting fees - Janine Theart</t>
        </is>
      </c>
      <c r="F9532" s="3" t="n">
        <v>17500</v>
      </c>
      <c r="G9532" s="3" t="n">
        <v>152500</v>
      </c>
    </row>
    <row r="9533">
      <c r="A9533" s="3" t="inlineStr">
        <is>
          <t>Opportunity Management Holdings (PTY) LTD</t>
        </is>
      </c>
      <c r="B9533" s="4" t="n">
        <v>44742</v>
      </c>
      <c r="C9533" s="3" t="inlineStr">
        <is>
          <t>Expenses</t>
        </is>
      </c>
      <c r="D9533" s="3" t="inlineStr">
        <is>
          <t>3005/000</t>
        </is>
      </c>
      <c r="E9533" s="3" t="inlineStr">
        <is>
          <t>Accounting fees - Deric Dudley</t>
        </is>
      </c>
      <c r="F9533" s="3" t="n">
        <v>50000</v>
      </c>
      <c r="G9533" s="3" t="n">
        <v>414000</v>
      </c>
    </row>
    <row r="9534">
      <c r="A9534" s="3" t="inlineStr">
        <is>
          <t>Opportunity Management Holdings (PTY) LTD</t>
        </is>
      </c>
      <c r="B9534" s="4" t="n">
        <v>44742</v>
      </c>
      <c r="C9534" s="3" t="inlineStr">
        <is>
          <t>Expenses</t>
        </is>
      </c>
      <c r="D9534" s="3" t="inlineStr">
        <is>
          <t>3006/000</t>
        </is>
      </c>
      <c r="E9534" s="3" t="inlineStr">
        <is>
          <t>Accounting fees - CIPC</t>
        </is>
      </c>
      <c r="F9534" s="3" t="n">
        <v>0</v>
      </c>
      <c r="G9534" s="3" t="n">
        <v>350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Expenses</t>
        </is>
      </c>
      <c r="D9535" s="3" t="inlineStr">
        <is>
          <t>3007/000</t>
        </is>
      </c>
      <c r="E9535" s="3" t="inlineStr">
        <is>
          <t>Accounting fees - Warwick</t>
        </is>
      </c>
      <c r="F9535" s="3" t="n">
        <v>54000</v>
      </c>
      <c r="G9535" s="3" t="n">
        <v>254090.46</v>
      </c>
    </row>
    <row r="9536">
      <c r="A9536" s="3" t="inlineStr">
        <is>
          <t>Endulini (Pty) Ltd</t>
        </is>
      </c>
      <c r="B9536" s="4" t="n">
        <v>44742</v>
      </c>
      <c r="C9536" s="3" t="inlineStr">
        <is>
          <t>Expenses</t>
        </is>
      </c>
      <c r="D9536" s="3" t="inlineStr">
        <is>
          <t>3050/000</t>
        </is>
      </c>
      <c r="E9536" s="3" t="inlineStr">
        <is>
          <t>Advertising _AND_ Promotions</t>
        </is>
      </c>
      <c r="F9536" s="3" t="n">
        <v>0</v>
      </c>
      <c r="G9536" s="3" t="n">
        <v>4565</v>
      </c>
    </row>
    <row r="9537">
      <c r="A9537" s="3" t="inlineStr">
        <is>
          <t>Noble Shield (Pty) Ltd ta Go Letting</t>
        </is>
      </c>
      <c r="B9537" s="4" t="n">
        <v>44742</v>
      </c>
      <c r="C9537" s="3" t="inlineStr">
        <is>
          <t>Expenses</t>
        </is>
      </c>
      <c r="D9537" s="3" t="inlineStr">
        <is>
          <t>3050/000</t>
        </is>
      </c>
      <c r="E9537" s="3" t="inlineStr">
        <is>
          <t>Advertising _AND_ Promotions</t>
        </is>
      </c>
      <c r="F9537" s="3" t="n">
        <v>0</v>
      </c>
      <c r="G9537" s="3" t="n">
        <v>3862.5</v>
      </c>
    </row>
    <row r="9538">
      <c r="A9538" s="3" t="inlineStr">
        <is>
          <t>Opportunity Management Holdings (PTY) LTD</t>
        </is>
      </c>
      <c r="B9538" s="4" t="n">
        <v>44742</v>
      </c>
      <c r="C9538" s="3" t="inlineStr">
        <is>
          <t>Expenses</t>
        </is>
      </c>
      <c r="D9538" s="3" t="inlineStr">
        <is>
          <t>3050/000</t>
        </is>
      </c>
      <c r="E9538" s="3" t="inlineStr">
        <is>
          <t>Advertising _AND_ Promotions</t>
        </is>
      </c>
      <c r="F9538" s="3" t="n">
        <v>637.5</v>
      </c>
      <c r="G9538" s="3" t="n">
        <v>9442.5</v>
      </c>
    </row>
    <row r="9539">
      <c r="A9539" s="3" t="inlineStr">
        <is>
          <t>Quinate Consulting (Pty) Ltd</t>
        </is>
      </c>
      <c r="B9539" s="4" t="n">
        <v>44742</v>
      </c>
      <c r="C9539" s="3" t="inlineStr">
        <is>
          <t>Expenses</t>
        </is>
      </c>
      <c r="D9539" s="3" t="inlineStr">
        <is>
          <t>3050/000</t>
        </is>
      </c>
      <c r="E9539" s="3" t="inlineStr">
        <is>
          <t>Advertising _AND_ Promotions</t>
        </is>
      </c>
      <c r="F9539" s="3" t="n">
        <v>1875.22</v>
      </c>
      <c r="G9539" s="3" t="n">
        <v>1875.22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Expenses</t>
        </is>
      </c>
      <c r="D9540" s="3" t="inlineStr">
        <is>
          <t>3050/001</t>
        </is>
      </c>
      <c r="E9540" s="3" t="inlineStr">
        <is>
          <t>Advertising _AND_ Promotions - Media Agenda</t>
        </is>
      </c>
      <c r="F9540" s="3" t="n">
        <v>0</v>
      </c>
      <c r="G9540" s="3" t="n">
        <v>4000</v>
      </c>
    </row>
    <row r="9541">
      <c r="A9541" s="3" t="inlineStr">
        <is>
          <t>Noble Shield (Pty) Ltd ta Go Letting</t>
        </is>
      </c>
      <c r="B9541" s="4" t="n">
        <v>44742</v>
      </c>
      <c r="C9541" s="3" t="inlineStr">
        <is>
          <t>Expenses</t>
        </is>
      </c>
      <c r="D9541" s="3" t="inlineStr">
        <is>
          <t>3050/050</t>
        </is>
      </c>
      <c r="E9541" s="3" t="inlineStr">
        <is>
          <t>Advertising - Prop 24</t>
        </is>
      </c>
      <c r="F9541" s="3" t="n">
        <v>2198.8</v>
      </c>
      <c r="G9541" s="3" t="n">
        <v>20986.35</v>
      </c>
    </row>
    <row r="9542">
      <c r="A9542" s="3" t="inlineStr">
        <is>
          <t>Trademark Holdings (Pty) Ltd</t>
        </is>
      </c>
      <c r="B9542" s="4" t="n">
        <v>44742</v>
      </c>
      <c r="C9542" s="3" t="inlineStr">
        <is>
          <t>Expenses</t>
        </is>
      </c>
      <c r="D9542" s="3" t="inlineStr">
        <is>
          <t>3050/060</t>
        </is>
      </c>
      <c r="E9542" s="3" t="inlineStr">
        <is>
          <t>Advertising - Other</t>
        </is>
      </c>
      <c r="F9542" s="3" t="n">
        <v>0</v>
      </c>
      <c r="G9542" s="3" t="n">
        <v>7595.75</v>
      </c>
    </row>
    <row r="9543">
      <c r="A9543" s="3" t="inlineStr">
        <is>
          <t>Noble Shield (Pty) Ltd ta Go Letting</t>
        </is>
      </c>
      <c r="B9543" s="4" t="n">
        <v>44742</v>
      </c>
      <c r="C9543" s="3" t="inlineStr">
        <is>
          <t>Expenses</t>
        </is>
      </c>
      <c r="D9543" s="3" t="inlineStr">
        <is>
          <t>3050/070</t>
        </is>
      </c>
      <c r="E9543" s="3" t="inlineStr">
        <is>
          <t>Advertising - Facebook</t>
        </is>
      </c>
      <c r="F9543" s="3" t="n">
        <v>0</v>
      </c>
      <c r="G9543" s="3" t="n">
        <v>3317.35</v>
      </c>
    </row>
    <row r="9544">
      <c r="A9544" s="3" t="inlineStr">
        <is>
          <t>Opportunity Global Sales (PTY) LTD</t>
        </is>
      </c>
      <c r="B9544" s="4" t="n">
        <v>44742</v>
      </c>
      <c r="C9544" s="3" t="inlineStr">
        <is>
          <t>Expenses</t>
        </is>
      </c>
      <c r="D9544" s="3" t="inlineStr">
        <is>
          <t>3050/100</t>
        </is>
      </c>
      <c r="E9544" s="3" t="inlineStr">
        <is>
          <t>Advertising - Facebook</t>
        </is>
      </c>
      <c r="F9544" s="3" t="n">
        <v>10050.39</v>
      </c>
      <c r="G9544" s="3" t="n">
        <v>36730</v>
      </c>
    </row>
    <row r="9545">
      <c r="A9545" s="3" t="inlineStr">
        <is>
          <t>Opportunity Global Sales (PTY) LTD</t>
        </is>
      </c>
      <c r="B9545" s="4" t="n">
        <v>44742</v>
      </c>
      <c r="C9545" s="3" t="inlineStr">
        <is>
          <t>Expenses</t>
        </is>
      </c>
      <c r="D9545" s="3" t="inlineStr">
        <is>
          <t>3050/140</t>
        </is>
      </c>
      <c r="E9545" s="3" t="inlineStr">
        <is>
          <t>Advertising - Media Agenda</t>
        </is>
      </c>
      <c r="F9545" s="3" t="n">
        <v>0</v>
      </c>
      <c r="G9545" s="3" t="n">
        <v>1925</v>
      </c>
    </row>
    <row r="9546">
      <c r="A9546" s="3" t="inlineStr">
        <is>
          <t>Opportunity Global Investment (PTY) LTD</t>
        </is>
      </c>
      <c r="B9546" s="4" t="n">
        <v>44742</v>
      </c>
      <c r="C9546" s="3" t="inlineStr">
        <is>
          <t>Expenses</t>
        </is>
      </c>
      <c r="D9546" s="3" t="inlineStr">
        <is>
          <t>3050/250</t>
        </is>
      </c>
      <c r="E9546" s="3" t="inlineStr">
        <is>
          <t>Advertising - General</t>
        </is>
      </c>
      <c r="F9546" s="3" t="n">
        <v>874</v>
      </c>
      <c r="G9546" s="3" t="n">
        <v>874</v>
      </c>
    </row>
    <row r="9547">
      <c r="A9547" s="3" t="inlineStr">
        <is>
          <t>Opportunity Global Sales (PTY) LTD</t>
        </is>
      </c>
      <c r="B9547" s="4" t="n">
        <v>44742</v>
      </c>
      <c r="C9547" s="3" t="inlineStr">
        <is>
          <t>Expenses</t>
        </is>
      </c>
      <c r="D9547" s="3" t="inlineStr">
        <is>
          <t>3050/250</t>
        </is>
      </c>
      <c r="E9547" s="3" t="inlineStr">
        <is>
          <t>Advertising - General</t>
        </is>
      </c>
      <c r="F9547" s="3" t="n">
        <v>641.9400000000001</v>
      </c>
      <c r="G9547" s="3" t="n">
        <v>2373.85</v>
      </c>
    </row>
    <row r="9548">
      <c r="A9548" s="3" t="inlineStr">
        <is>
          <t>Opportunity Global Investment (PTY) LTD</t>
        </is>
      </c>
      <c r="B9548" s="4" t="n">
        <v>44742</v>
      </c>
      <c r="C9548" s="3" t="inlineStr">
        <is>
          <t>Expenses</t>
        </is>
      </c>
      <c r="D9548" s="3" t="inlineStr">
        <is>
          <t>3050/260</t>
        </is>
      </c>
      <c r="E9548" s="3" t="inlineStr">
        <is>
          <t>Advertising - Media Agenda</t>
        </is>
      </c>
      <c r="F9548" s="3" t="n">
        <v>0</v>
      </c>
      <c r="G9548" s="3" t="n">
        <v>687.5</v>
      </c>
    </row>
    <row r="9549">
      <c r="A9549" s="3" t="inlineStr">
        <is>
          <t>Opportunity Global Investment (PTY) LTD</t>
        </is>
      </c>
      <c r="B9549" s="4" t="n">
        <v>44742</v>
      </c>
      <c r="C9549" s="3" t="inlineStr">
        <is>
          <t>Expenses</t>
        </is>
      </c>
      <c r="D9549" s="3" t="inlineStr">
        <is>
          <t>3050/270</t>
        </is>
      </c>
      <c r="E9549" s="3" t="inlineStr">
        <is>
          <t>Advertising - Radia and TV Interviews</t>
        </is>
      </c>
      <c r="F9549" s="3" t="n">
        <v>34240</v>
      </c>
      <c r="G9549" s="3" t="n">
        <v>60672</v>
      </c>
    </row>
    <row r="9550">
      <c r="A9550" s="3" t="inlineStr">
        <is>
          <t>Opportunity Global Investment (PTY) LTD</t>
        </is>
      </c>
      <c r="B9550" s="4" t="n">
        <v>44742</v>
      </c>
      <c r="C9550" s="3" t="inlineStr">
        <is>
          <t>Expenses</t>
        </is>
      </c>
      <c r="D9550" s="3" t="inlineStr">
        <is>
          <t>3050/290</t>
        </is>
      </c>
      <c r="E9550" s="3" t="inlineStr">
        <is>
          <t>Advertising - Serene Living</t>
        </is>
      </c>
      <c r="F9550" s="3" t="n">
        <v>65086</v>
      </c>
      <c r="G9550" s="3" t="n">
        <v>260344</v>
      </c>
    </row>
    <row r="9551">
      <c r="A9551" s="3" t="inlineStr">
        <is>
          <t>Opportunity Global Investment (PTY) LTD</t>
        </is>
      </c>
      <c r="B9551" s="4" t="n">
        <v>44742</v>
      </c>
      <c r="C9551" s="3" t="inlineStr">
        <is>
          <t>Expenses</t>
        </is>
      </c>
      <c r="D9551" s="3" t="inlineStr">
        <is>
          <t>3050/295</t>
        </is>
      </c>
      <c r="E9551" s="3" t="inlineStr">
        <is>
          <t>Advertising - Reale Activation</t>
        </is>
      </c>
      <c r="F9551" s="3" t="n">
        <v>1586.31</v>
      </c>
      <c r="G9551" s="3" t="n">
        <v>33130.71</v>
      </c>
    </row>
    <row r="9552">
      <c r="A9552" s="3" t="inlineStr">
        <is>
          <t>Opportunity Global Investment (PTY) LTD</t>
        </is>
      </c>
      <c r="B9552" s="4" t="n">
        <v>44742</v>
      </c>
      <c r="C9552" s="3" t="inlineStr">
        <is>
          <t>Expenses</t>
        </is>
      </c>
      <c r="D9552" s="3" t="inlineStr">
        <is>
          <t>3050/300</t>
        </is>
      </c>
      <c r="E9552" s="3" t="inlineStr">
        <is>
          <t>Advertising - Design</t>
        </is>
      </c>
      <c r="F9552" s="3" t="n">
        <v>6796</v>
      </c>
      <c r="G9552" s="3" t="n">
        <v>24321</v>
      </c>
    </row>
    <row r="9553">
      <c r="A9553" s="3" t="inlineStr">
        <is>
          <t>Opportunity Global Sales (PTY) LTD</t>
        </is>
      </c>
      <c r="B9553" s="4" t="n">
        <v>44742</v>
      </c>
      <c r="C9553" s="3" t="inlineStr">
        <is>
          <t>Expenses</t>
        </is>
      </c>
      <c r="D9553" s="3" t="inlineStr">
        <is>
          <t>3050/350</t>
        </is>
      </c>
      <c r="E9553" s="3" t="inlineStr">
        <is>
          <t>Advertising - Private Property</t>
        </is>
      </c>
      <c r="F9553" s="3" t="n">
        <v>1250</v>
      </c>
      <c r="G9553" s="3" t="n">
        <v>5000</v>
      </c>
    </row>
    <row r="9554">
      <c r="A9554" s="3" t="inlineStr">
        <is>
          <t>Opportunity Global Sales (PTY) LTD</t>
        </is>
      </c>
      <c r="B9554" s="4" t="n">
        <v>44742</v>
      </c>
      <c r="C9554" s="3" t="inlineStr">
        <is>
          <t>Expenses</t>
        </is>
      </c>
      <c r="D9554" s="3" t="inlineStr">
        <is>
          <t>3050/370</t>
        </is>
      </c>
      <c r="E9554" s="3" t="inlineStr">
        <is>
          <t>Advertising - HR</t>
        </is>
      </c>
      <c r="F9554" s="3" t="n">
        <v>0</v>
      </c>
      <c r="G9554" s="3" t="n">
        <v>1200</v>
      </c>
    </row>
    <row r="9555">
      <c r="A9555" s="3" t="inlineStr">
        <is>
          <t>Quinate Consulting (Pty) Ltd</t>
        </is>
      </c>
      <c r="B9555" s="4" t="n">
        <v>44742</v>
      </c>
      <c r="C9555" s="3" t="inlineStr">
        <is>
          <t>Expenses</t>
        </is>
      </c>
      <c r="D9555" s="3" t="inlineStr">
        <is>
          <t>3050/400</t>
        </is>
      </c>
      <c r="E9555" s="3" t="inlineStr">
        <is>
          <t>Advertising - Prop24</t>
        </is>
      </c>
      <c r="F9555" s="3" t="n">
        <v>15507</v>
      </c>
      <c r="G9555" s="3" t="n">
        <v>53534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Expenses</t>
        </is>
      </c>
      <c r="D9556" s="3" t="inlineStr">
        <is>
          <t>3050/450</t>
        </is>
      </c>
      <c r="E9556" s="3" t="inlineStr">
        <is>
          <t>Advertising - Facebook</t>
        </is>
      </c>
      <c r="F9556" s="3" t="n">
        <v>10894.5</v>
      </c>
      <c r="G9556" s="3" t="n">
        <v>28098.55</v>
      </c>
    </row>
    <row r="9557">
      <c r="A9557" s="3" t="inlineStr">
        <is>
          <t>Opportunity Global Investment (PTY) LTD</t>
        </is>
      </c>
      <c r="B9557" s="4" t="n">
        <v>44742</v>
      </c>
      <c r="C9557" s="3" t="inlineStr">
        <is>
          <t>Expenses</t>
        </is>
      </c>
      <c r="D9557" s="3" t="inlineStr">
        <is>
          <t>3051/000</t>
        </is>
      </c>
      <c r="E9557" s="3" t="inlineStr">
        <is>
          <t>Advertising - Facebook</t>
        </is>
      </c>
      <c r="F9557" s="3" t="n">
        <v>15338.49</v>
      </c>
      <c r="G9557" s="3" t="n">
        <v>72611.17</v>
      </c>
    </row>
    <row r="9558">
      <c r="A9558" s="3" t="inlineStr">
        <is>
          <t>Opportunity Global Investment (PTY) LTD</t>
        </is>
      </c>
      <c r="B9558" s="4" t="n">
        <v>44742</v>
      </c>
      <c r="C9558" s="3" t="inlineStr">
        <is>
          <t>Expenses</t>
        </is>
      </c>
      <c r="D9558" s="3" t="inlineStr">
        <is>
          <t>3053/000</t>
        </is>
      </c>
      <c r="E9558" s="3" t="inlineStr">
        <is>
          <t>Advertising - Google Ads</t>
        </is>
      </c>
      <c r="F9558" s="3" t="n">
        <v>2191.56</v>
      </c>
      <c r="G9558" s="3" t="n">
        <v>5140.37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Expenses</t>
        </is>
      </c>
      <c r="D9559" s="3" t="inlineStr">
        <is>
          <t>3100/000</t>
        </is>
      </c>
      <c r="E9559" s="3" t="inlineStr">
        <is>
          <t>Accounting Fees - Audit Fees</t>
        </is>
      </c>
      <c r="F9559" s="3" t="n">
        <v>0</v>
      </c>
      <c r="G9559" s="3" t="n">
        <v>17550</v>
      </c>
    </row>
    <row r="9560">
      <c r="A9560" s="3" t="inlineStr">
        <is>
          <t>Endulini (Pty) Ltd</t>
        </is>
      </c>
      <c r="B9560" s="4" t="n">
        <v>44742</v>
      </c>
      <c r="C9560" s="3" t="inlineStr">
        <is>
          <t>Expenses</t>
        </is>
      </c>
      <c r="D9560" s="3" t="inlineStr">
        <is>
          <t>3200/000</t>
        </is>
      </c>
      <c r="E9560" s="3" t="inlineStr">
        <is>
          <t>Bank Charges</t>
        </is>
      </c>
      <c r="F9560" s="3" t="n">
        <v>530.1799999999999</v>
      </c>
      <c r="G9560" s="3" t="n">
        <v>2254.76</v>
      </c>
    </row>
    <row r="9561">
      <c r="A9561" s="3" t="inlineStr">
        <is>
          <t>Noble Shield (Pty) Ltd ta Go Letting</t>
        </is>
      </c>
      <c r="B9561" s="4" t="n">
        <v>44742</v>
      </c>
      <c r="C9561" s="3" t="inlineStr">
        <is>
          <t>Expenses</t>
        </is>
      </c>
      <c r="D9561" s="3" t="inlineStr">
        <is>
          <t>3200/000</t>
        </is>
      </c>
      <c r="E9561" s="3" t="inlineStr">
        <is>
          <t>Bank Charges</t>
        </is>
      </c>
      <c r="F9561" s="3" t="n">
        <v>1479.88</v>
      </c>
      <c r="G9561" s="3" t="n">
        <v>12669.84</v>
      </c>
    </row>
    <row r="9562">
      <c r="A9562" s="3" t="inlineStr">
        <is>
          <t>Opportunity Global Investment (PTY) LTD</t>
        </is>
      </c>
      <c r="B9562" s="4" t="n">
        <v>44742</v>
      </c>
      <c r="C9562" s="3" t="inlineStr">
        <is>
          <t>Expenses</t>
        </is>
      </c>
      <c r="D9562" s="3" t="inlineStr">
        <is>
          <t>3200/000</t>
        </is>
      </c>
      <c r="E9562" s="3" t="inlineStr">
        <is>
          <t>Bank Charges</t>
        </is>
      </c>
      <c r="F9562" s="3" t="n">
        <v>1641.19</v>
      </c>
      <c r="G9562" s="3" t="n">
        <v>7000.81</v>
      </c>
    </row>
    <row r="9563">
      <c r="A9563" s="3" t="inlineStr">
        <is>
          <t>Opportunity Global Sales (PTY) LTD</t>
        </is>
      </c>
      <c r="B9563" s="4" t="n">
        <v>44742</v>
      </c>
      <c r="C9563" s="3" t="inlineStr">
        <is>
          <t>Expenses</t>
        </is>
      </c>
      <c r="D9563" s="3" t="inlineStr">
        <is>
          <t>3200/000</t>
        </is>
      </c>
      <c r="E9563" s="3" t="inlineStr">
        <is>
          <t>Bank Charges</t>
        </is>
      </c>
      <c r="F9563" s="3" t="n">
        <v>883.2</v>
      </c>
      <c r="G9563" s="3" t="n">
        <v>3752.02</v>
      </c>
    </row>
    <row r="9564">
      <c r="A9564" s="3" t="inlineStr">
        <is>
          <t>Opportunity Management Holdings (PTY) LTD</t>
        </is>
      </c>
      <c r="B9564" s="4" t="n">
        <v>44742</v>
      </c>
      <c r="C9564" s="3" t="inlineStr">
        <is>
          <t>Expenses</t>
        </is>
      </c>
      <c r="D9564" s="3" t="inlineStr">
        <is>
          <t>3200/000</t>
        </is>
      </c>
      <c r="E9564" s="3" t="inlineStr">
        <is>
          <t>Bank Charges</t>
        </is>
      </c>
      <c r="F9564" s="3" t="n">
        <v>2459.7</v>
      </c>
      <c r="G9564" s="3" t="n">
        <v>14812.17</v>
      </c>
    </row>
    <row r="9565">
      <c r="A9565" s="3" t="inlineStr">
        <is>
          <t>Quinate Consulting (Pty) Ltd</t>
        </is>
      </c>
      <c r="B9565" s="4" t="n">
        <v>44742</v>
      </c>
      <c r="C9565" s="3" t="inlineStr">
        <is>
          <t>Expenses</t>
        </is>
      </c>
      <c r="D9565" s="3" t="inlineStr">
        <is>
          <t>3200/000</t>
        </is>
      </c>
      <c r="E9565" s="3" t="inlineStr">
        <is>
          <t>Bank Charges</t>
        </is>
      </c>
      <c r="F9565" s="3" t="n">
        <v>1811.51</v>
      </c>
      <c r="G9565" s="3" t="n">
        <v>6297.2</v>
      </c>
    </row>
    <row r="9566">
      <c r="A9566" s="3" t="inlineStr">
        <is>
          <t>Trademark Holdings (Pty) Ltd</t>
        </is>
      </c>
      <c r="B9566" s="4" t="n">
        <v>44742</v>
      </c>
      <c r="C9566" s="3" t="inlineStr">
        <is>
          <t>Expenses</t>
        </is>
      </c>
      <c r="D9566" s="3" t="inlineStr">
        <is>
          <t>3200/000</t>
        </is>
      </c>
      <c r="E9566" s="3" t="inlineStr">
        <is>
          <t>Bank Charges</t>
        </is>
      </c>
      <c r="F9566" s="3" t="n">
        <v>768.01</v>
      </c>
      <c r="G9566" s="3" t="n">
        <v>7225.56</v>
      </c>
    </row>
    <row r="9567">
      <c r="A9567" s="3" t="inlineStr">
        <is>
          <t>Quinate Consulting (Pty) Ltd</t>
        </is>
      </c>
      <c r="B9567" s="4" t="n">
        <v>44742</v>
      </c>
      <c r="C9567" s="3" t="inlineStr">
        <is>
          <t>Expenses</t>
        </is>
      </c>
      <c r="D9567" s="3" t="inlineStr">
        <is>
          <t>3220/000</t>
        </is>
      </c>
      <c r="E9567" s="3" t="inlineStr">
        <is>
          <t>Bank Charges - Bond Fees</t>
        </is>
      </c>
      <c r="F9567" s="3" t="n">
        <v>1117.41</v>
      </c>
      <c r="G9567" s="3" t="n">
        <v>4469.64</v>
      </c>
    </row>
    <row r="9568">
      <c r="A9568" s="3" t="inlineStr">
        <is>
          <t>Noble Shield (Pty) Ltd ta Go Letting</t>
        </is>
      </c>
      <c r="B9568" s="4" t="n">
        <v>44742</v>
      </c>
      <c r="C9568" s="3" t="inlineStr">
        <is>
          <t>Expenses</t>
        </is>
      </c>
      <c r="D9568" s="3" t="inlineStr">
        <is>
          <t>3230/000</t>
        </is>
      </c>
      <c r="E9568" s="3" t="inlineStr">
        <is>
          <t>Cell Phone - NM</t>
        </is>
      </c>
      <c r="F9568" s="3" t="n">
        <v>2311.84</v>
      </c>
      <c r="G9568" s="3" t="n">
        <v>22847.85</v>
      </c>
    </row>
    <row r="9569">
      <c r="A9569" s="3" t="inlineStr">
        <is>
          <t>Noble Shield (Pty) Ltd ta Go Letting</t>
        </is>
      </c>
      <c r="B9569" s="4" t="n">
        <v>44742</v>
      </c>
      <c r="C9569" s="3" t="inlineStr">
        <is>
          <t>Expenses</t>
        </is>
      </c>
      <c r="D9569" s="3" t="inlineStr">
        <is>
          <t>3233/000</t>
        </is>
      </c>
      <c r="E9569" s="3" t="inlineStr">
        <is>
          <t>Cell Data - Other</t>
        </is>
      </c>
      <c r="F9569" s="3" t="n">
        <v>199</v>
      </c>
      <c r="G9569" s="3" t="n">
        <v>2558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Expenses</t>
        </is>
      </c>
      <c r="D9570" s="3" t="inlineStr">
        <is>
          <t>3233/100</t>
        </is>
      </c>
      <c r="E9570" s="3" t="inlineStr">
        <is>
          <t>Cell Data - Sales office Wifi</t>
        </is>
      </c>
      <c r="F9570" s="3" t="n">
        <v>369</v>
      </c>
      <c r="G9570" s="3" t="n">
        <v>3051</v>
      </c>
    </row>
    <row r="9571">
      <c r="A9571" s="3" t="inlineStr">
        <is>
          <t>Noble Shield (Pty) Ltd ta Go Letting</t>
        </is>
      </c>
      <c r="B9571" s="4" t="n">
        <v>44742</v>
      </c>
      <c r="C9571" s="3" t="inlineStr">
        <is>
          <t>Expenses</t>
        </is>
      </c>
      <c r="D9571" s="3" t="inlineStr">
        <is>
          <t>3250/000</t>
        </is>
      </c>
      <c r="E9571" s="3" t="inlineStr">
        <is>
          <t>Cleaning</t>
        </is>
      </c>
      <c r="F9571" s="3" t="n">
        <v>210.84</v>
      </c>
      <c r="G9571" s="3" t="n">
        <v>869.3200000000001</v>
      </c>
    </row>
    <row r="9572">
      <c r="A9572" s="3" t="inlineStr">
        <is>
          <t>Opportunity Global Investment (PTY) LTD</t>
        </is>
      </c>
      <c r="B9572" s="4" t="n">
        <v>44742</v>
      </c>
      <c r="C9572" s="3" t="inlineStr">
        <is>
          <t>Expenses</t>
        </is>
      </c>
      <c r="D9572" s="3" t="inlineStr">
        <is>
          <t>3250/000</t>
        </is>
      </c>
      <c r="E9572" s="3" t="inlineStr">
        <is>
          <t>Cleaning</t>
        </is>
      </c>
      <c r="F9572" s="3" t="n">
        <v>2700</v>
      </c>
      <c r="G9572" s="3" t="n">
        <v>10800</v>
      </c>
    </row>
    <row r="9573">
      <c r="A9573" s="3" t="inlineStr">
        <is>
          <t>Opportunity Management Holdings (PTY) LTD</t>
        </is>
      </c>
      <c r="B9573" s="4" t="n">
        <v>44742</v>
      </c>
      <c r="C9573" s="3" t="inlineStr">
        <is>
          <t>Expenses</t>
        </is>
      </c>
      <c r="D9573" s="3" t="inlineStr">
        <is>
          <t>3250/000</t>
        </is>
      </c>
      <c r="E9573" s="3" t="inlineStr">
        <is>
          <t>Cleaning</t>
        </is>
      </c>
      <c r="F9573" s="3" t="n">
        <v>1260.87</v>
      </c>
      <c r="G9573" s="3" t="n">
        <v>3260.87</v>
      </c>
    </row>
    <row r="9574">
      <c r="A9574" s="3" t="inlineStr">
        <is>
          <t>Trademark Holdings (Pty) Ltd</t>
        </is>
      </c>
      <c r="B9574" s="4" t="n">
        <v>44742</v>
      </c>
      <c r="C9574" s="3" t="inlineStr">
        <is>
          <t>Expenses</t>
        </is>
      </c>
      <c r="D9574" s="3" t="inlineStr">
        <is>
          <t>3250/000</t>
        </is>
      </c>
      <c r="E9574" s="3" t="inlineStr">
        <is>
          <t>Cleaning</t>
        </is>
      </c>
      <c r="F9574" s="3" t="n">
        <v>1040</v>
      </c>
      <c r="G9574" s="3" t="n">
        <v>9612</v>
      </c>
    </row>
    <row r="9575">
      <c r="A9575" s="3" t="inlineStr">
        <is>
          <t>Noble Shield (Pty) Ltd ta Go Letting</t>
        </is>
      </c>
      <c r="B9575" s="4" t="n">
        <v>44742</v>
      </c>
      <c r="C9575" s="3" t="inlineStr">
        <is>
          <t>Expenses</t>
        </is>
      </c>
      <c r="D9575" s="3" t="inlineStr">
        <is>
          <t>3300/000</t>
        </is>
      </c>
      <c r="E9575" s="3" t="inlineStr">
        <is>
          <t>Computer Expenses</t>
        </is>
      </c>
      <c r="F9575" s="3" t="n">
        <v>0</v>
      </c>
      <c r="G9575" s="3" t="n">
        <v>3226.5</v>
      </c>
    </row>
    <row r="9576">
      <c r="A9576" s="3" t="inlineStr">
        <is>
          <t>Opportunity Global Investment (PTY) LTD</t>
        </is>
      </c>
      <c r="B9576" s="4" t="n">
        <v>44742</v>
      </c>
      <c r="C9576" s="3" t="inlineStr">
        <is>
          <t>Expenses</t>
        </is>
      </c>
      <c r="D9576" s="3" t="inlineStr">
        <is>
          <t>3300/000</t>
        </is>
      </c>
      <c r="E9576" s="3" t="inlineStr">
        <is>
          <t>Computer Expenses</t>
        </is>
      </c>
      <c r="F9576" s="3" t="n">
        <v>0</v>
      </c>
      <c r="G9576" s="3" t="n">
        <v>1800</v>
      </c>
    </row>
    <row r="9577">
      <c r="A9577" s="3" t="inlineStr">
        <is>
          <t>Opportunity Global Sales (PTY) LTD</t>
        </is>
      </c>
      <c r="B9577" s="4" t="n">
        <v>44742</v>
      </c>
      <c r="C9577" s="3" t="inlineStr">
        <is>
          <t>Expenses</t>
        </is>
      </c>
      <c r="D9577" s="3" t="inlineStr">
        <is>
          <t>3300/000</t>
        </is>
      </c>
      <c r="E9577" s="3" t="inlineStr">
        <is>
          <t>Computer Expenses</t>
        </is>
      </c>
      <c r="F9577" s="3" t="n">
        <v>0</v>
      </c>
      <c r="G9577" s="3" t="n">
        <v>275</v>
      </c>
    </row>
    <row r="9578">
      <c r="A9578" s="3" t="inlineStr">
        <is>
          <t>Opportunity Management Holdings (PTY) LTD</t>
        </is>
      </c>
      <c r="B9578" s="4" t="n">
        <v>44742</v>
      </c>
      <c r="C9578" s="3" t="inlineStr">
        <is>
          <t>Expenses</t>
        </is>
      </c>
      <c r="D9578" s="3" t="inlineStr">
        <is>
          <t>3300/000</t>
        </is>
      </c>
      <c r="E9578" s="3" t="inlineStr">
        <is>
          <t>Computer Expenses</t>
        </is>
      </c>
      <c r="F9578" s="3" t="n">
        <v>630.4299999999999</v>
      </c>
      <c r="G9578" s="3" t="n">
        <v>2963.55</v>
      </c>
    </row>
    <row r="9579">
      <c r="A9579" s="3" t="inlineStr">
        <is>
          <t>Quinate Consulting (Pty) Ltd</t>
        </is>
      </c>
      <c r="B9579" s="4" t="n">
        <v>44742</v>
      </c>
      <c r="C9579" s="3" t="inlineStr">
        <is>
          <t>Expenses</t>
        </is>
      </c>
      <c r="D9579" s="3" t="inlineStr">
        <is>
          <t>3300/000</t>
        </is>
      </c>
      <c r="E9579" s="3" t="inlineStr">
        <is>
          <t>Computer Expenses</t>
        </is>
      </c>
      <c r="F9579" s="3" t="n">
        <v>0</v>
      </c>
      <c r="G9579" s="3" t="n">
        <v>509.04</v>
      </c>
    </row>
    <row r="9580">
      <c r="A9580" s="3" t="inlineStr">
        <is>
          <t>Trademark Holdings (Pty) Ltd</t>
        </is>
      </c>
      <c r="B9580" s="4" t="n">
        <v>44742</v>
      </c>
      <c r="C9580" s="3" t="inlineStr">
        <is>
          <t>Expenses</t>
        </is>
      </c>
      <c r="D9580" s="3" t="inlineStr">
        <is>
          <t>3300/000</t>
        </is>
      </c>
      <c r="E9580" s="3" t="inlineStr">
        <is>
          <t>Computer Expenses</t>
        </is>
      </c>
      <c r="F9580" s="3" t="n">
        <v>1246.5</v>
      </c>
      <c r="G9580" s="3" t="n">
        <v>8960.9</v>
      </c>
    </row>
    <row r="9581">
      <c r="A9581" s="3" t="inlineStr">
        <is>
          <t>Noble Shield (Pty) Ltd ta Go Letting</t>
        </is>
      </c>
      <c r="B9581" s="4" t="n">
        <v>44742</v>
      </c>
      <c r="C9581" s="3" t="inlineStr">
        <is>
          <t>Expenses</t>
        </is>
      </c>
      <c r="D9581" s="3" t="inlineStr">
        <is>
          <t>3300/120</t>
        </is>
      </c>
      <c r="E9581" s="3" t="inlineStr">
        <is>
          <t>Computer IT - Software Propworx</t>
        </is>
      </c>
      <c r="F9581" s="3" t="n">
        <v>2087.25</v>
      </c>
      <c r="G9581" s="3" t="n">
        <v>17658.25</v>
      </c>
    </row>
    <row r="9582">
      <c r="A9582" s="3" t="inlineStr">
        <is>
          <t>Trademark Holdings (Pty) Ltd</t>
        </is>
      </c>
      <c r="B9582" s="4" t="n">
        <v>44742</v>
      </c>
      <c r="C9582" s="3" t="inlineStr">
        <is>
          <t>Expenses</t>
        </is>
      </c>
      <c r="D9582" s="3" t="inlineStr">
        <is>
          <t>3300/125</t>
        </is>
      </c>
      <c r="E9582" s="3" t="inlineStr">
        <is>
          <t>Computer IT - CT</t>
        </is>
      </c>
      <c r="F9582" s="3" t="n">
        <v>0</v>
      </c>
      <c r="G9582" s="3" t="n">
        <v>106.38</v>
      </c>
    </row>
    <row r="9583">
      <c r="A9583" s="3" t="inlineStr">
        <is>
          <t>Trademark Holdings (Pty) Ltd</t>
        </is>
      </c>
      <c r="B9583" s="4" t="n">
        <v>44742</v>
      </c>
      <c r="C9583" s="3" t="inlineStr">
        <is>
          <t>Expenses</t>
        </is>
      </c>
      <c r="D9583" s="3" t="inlineStr">
        <is>
          <t>3300/130</t>
        </is>
      </c>
      <c r="E9583" s="3" t="inlineStr">
        <is>
          <t>Computer IT - Internet/Hosting Fees</t>
        </is>
      </c>
      <c r="F9583" s="3" t="n">
        <v>0</v>
      </c>
      <c r="G9583" s="3" t="n">
        <v>28939.75</v>
      </c>
    </row>
    <row r="9584">
      <c r="A9584" s="3" t="inlineStr">
        <is>
          <t>Trademark Holdings (Pty) Ltd</t>
        </is>
      </c>
      <c r="B9584" s="4" t="n">
        <v>44742</v>
      </c>
      <c r="C9584" s="3" t="inlineStr">
        <is>
          <t>Expenses</t>
        </is>
      </c>
      <c r="D9584" s="3" t="inlineStr">
        <is>
          <t>3300/145</t>
        </is>
      </c>
      <c r="E9584" s="3" t="inlineStr">
        <is>
          <t>Computer IT - Cloud Solve</t>
        </is>
      </c>
      <c r="F9584" s="3" t="n">
        <v>4588.5</v>
      </c>
      <c r="G9584" s="3" t="n">
        <v>39537</v>
      </c>
    </row>
    <row r="9585">
      <c r="A9585" s="3" t="inlineStr">
        <is>
          <t>Noble Shield (Pty) Ltd ta Go Letting</t>
        </is>
      </c>
      <c r="B9585" s="4" t="n">
        <v>44742</v>
      </c>
      <c r="C9585" s="3" t="inlineStr">
        <is>
          <t>Expenses</t>
        </is>
      </c>
      <c r="D9585" s="3" t="inlineStr">
        <is>
          <t>3300/170</t>
        </is>
      </c>
      <c r="E9585" s="3" t="inlineStr">
        <is>
          <t>Computer IT - VDB office Fibre</t>
        </is>
      </c>
      <c r="F9585" s="3" t="n">
        <v>790</v>
      </c>
      <c r="G9585" s="3" t="n">
        <v>8690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Expenses</t>
        </is>
      </c>
      <c r="D9586" s="3" t="inlineStr">
        <is>
          <t>3301/000</t>
        </is>
      </c>
      <c r="E9586" s="3" t="inlineStr">
        <is>
          <t>Computer Expenses - Xero Setup</t>
        </is>
      </c>
      <c r="F9586" s="3" t="n">
        <v>0</v>
      </c>
      <c r="G9586" s="3" t="n">
        <v>3000</v>
      </c>
    </row>
    <row r="9587">
      <c r="A9587" s="3" t="inlineStr">
        <is>
          <t>Trademark Holdings (Pty) Ltd</t>
        </is>
      </c>
      <c r="B9587" s="4" t="n">
        <v>44742</v>
      </c>
      <c r="C9587" s="3" t="inlineStr">
        <is>
          <t>Expenses</t>
        </is>
      </c>
      <c r="D9587" s="3" t="inlineStr">
        <is>
          <t>3301/000</t>
        </is>
      </c>
      <c r="E9587" s="3" t="inlineStr">
        <is>
          <t>Computer Expenses - Xero Setup</t>
        </is>
      </c>
      <c r="F9587" s="3" t="n">
        <v>0</v>
      </c>
      <c r="G9587" s="3" t="n">
        <v>3000</v>
      </c>
    </row>
    <row r="9588">
      <c r="A9588" s="3" t="inlineStr">
        <is>
          <t>Opportunity Management Holdings (PTY) LTD</t>
        </is>
      </c>
      <c r="B9588" s="4" t="n">
        <v>44742</v>
      </c>
      <c r="C9588" s="3" t="inlineStr">
        <is>
          <t>Expenses</t>
        </is>
      </c>
      <c r="D9588" s="3" t="inlineStr">
        <is>
          <t>3350/000</t>
        </is>
      </c>
      <c r="E9588" s="3" t="inlineStr">
        <is>
          <t>Consulting Fees</t>
        </is>
      </c>
      <c r="F9588" s="3" t="n">
        <v>0</v>
      </c>
      <c r="G9588" s="3" t="n">
        <v>6000</v>
      </c>
    </row>
    <row r="9589">
      <c r="A9589" s="3" t="inlineStr">
        <is>
          <t>Opportunity Management Holdings (PTY) LTD</t>
        </is>
      </c>
      <c r="B9589" s="4" t="n">
        <v>44742</v>
      </c>
      <c r="C9589" s="3" t="inlineStr">
        <is>
          <t>Expenses</t>
        </is>
      </c>
      <c r="D9589" s="3" t="inlineStr">
        <is>
          <t>3350/100</t>
        </is>
      </c>
      <c r="E9589" s="3" t="inlineStr">
        <is>
          <t>Consulting Fee - Dirk Coetzee</t>
        </is>
      </c>
      <c r="F9589" s="3" t="n">
        <v>6000</v>
      </c>
      <c r="G9589" s="3" t="n">
        <v>12000</v>
      </c>
    </row>
    <row r="9590">
      <c r="A9590" s="3" t="inlineStr">
        <is>
          <t>Quinate Consulting (Pty) Ltd</t>
        </is>
      </c>
      <c r="B9590" s="4" t="n">
        <v>44742</v>
      </c>
      <c r="C9590" s="3" t="inlineStr">
        <is>
          <t>Expenses</t>
        </is>
      </c>
      <c r="D9590" s="3" t="inlineStr">
        <is>
          <t>3350/100</t>
        </is>
      </c>
      <c r="E9590" s="3" t="inlineStr">
        <is>
          <t>Consulting Fees</t>
        </is>
      </c>
      <c r="F9590" s="3" t="n">
        <v>0</v>
      </c>
      <c r="G9590" s="3" t="n">
        <v>-15000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Expenses</t>
        </is>
      </c>
      <c r="D9591" s="3" t="inlineStr">
        <is>
          <t>3350/100</t>
        </is>
      </c>
      <c r="E9591" s="3" t="inlineStr">
        <is>
          <t>Consulting Fees - Admin and Finance</t>
        </is>
      </c>
      <c r="F9591" s="3" t="n">
        <v>86425</v>
      </c>
      <c r="G9591" s="3" t="n">
        <v>319265.68</v>
      </c>
    </row>
    <row r="9592">
      <c r="A9592" s="3" t="inlineStr">
        <is>
          <t>Opportunity Global Investment (PTY) LTD</t>
        </is>
      </c>
      <c r="B9592" s="4" t="n">
        <v>44742</v>
      </c>
      <c r="C9592" s="3" t="inlineStr">
        <is>
          <t>Expenses</t>
        </is>
      </c>
      <c r="D9592" s="3" t="inlineStr">
        <is>
          <t>3350/100</t>
        </is>
      </c>
      <c r="E9592" s="3" t="inlineStr">
        <is>
          <t>Consulting Fees - Admin and Finance</t>
        </is>
      </c>
      <c r="F9592" s="3" t="n">
        <v>4775</v>
      </c>
      <c r="G9592" s="3" t="n">
        <v>19100</v>
      </c>
    </row>
    <row r="9593">
      <c r="A9593" s="3" t="inlineStr">
        <is>
          <t>Opportunity Global Sales (PTY) LTD</t>
        </is>
      </c>
      <c r="B9593" s="4" t="n">
        <v>44742</v>
      </c>
      <c r="C9593" s="3" t="inlineStr">
        <is>
          <t>Expenses</t>
        </is>
      </c>
      <c r="D9593" s="3" t="inlineStr">
        <is>
          <t>3350/100</t>
        </is>
      </c>
      <c r="E9593" s="3" t="inlineStr">
        <is>
          <t>Consulting Fees - Admin and Finance</t>
        </is>
      </c>
      <c r="F9593" s="3" t="n">
        <v>6100</v>
      </c>
      <c r="G9593" s="3" t="n">
        <v>24160</v>
      </c>
    </row>
    <row r="9594">
      <c r="A9594" s="3" t="inlineStr">
        <is>
          <t>Opportunity Global Investment (PTY) LTD</t>
        </is>
      </c>
      <c r="B9594" s="4" t="n">
        <v>44742</v>
      </c>
      <c r="C9594" s="3" t="inlineStr">
        <is>
          <t>Expenses</t>
        </is>
      </c>
      <c r="D9594" s="3" t="inlineStr">
        <is>
          <t>3350/200</t>
        </is>
      </c>
      <c r="E9594" s="3" t="inlineStr">
        <is>
          <t>Consulting Fees - Rockfin</t>
        </is>
      </c>
      <c r="F9594" s="3" t="n">
        <v>13850</v>
      </c>
      <c r="G9594" s="3" t="n">
        <v>18850</v>
      </c>
    </row>
    <row r="9595">
      <c r="A9595" s="3" t="inlineStr">
        <is>
          <t>Quinate Consulting (Pty) Ltd</t>
        </is>
      </c>
      <c r="B9595" s="4" t="n">
        <v>44742</v>
      </c>
      <c r="C9595" s="3" t="inlineStr">
        <is>
          <t>Expenses</t>
        </is>
      </c>
      <c r="D9595" s="3" t="inlineStr">
        <is>
          <t>3350/300</t>
        </is>
      </c>
      <c r="E9595" s="3" t="inlineStr">
        <is>
          <t>Consulting Fees - Admin and Finance</t>
        </is>
      </c>
      <c r="F9595" s="3" t="n">
        <v>2000</v>
      </c>
      <c r="G9595" s="3" t="n">
        <v>9700</v>
      </c>
    </row>
    <row r="9596">
      <c r="A9596" s="3" t="inlineStr">
        <is>
          <t>Opportunity Global Investment (PTY) LTD</t>
        </is>
      </c>
      <c r="B9596" s="4" t="n">
        <v>44742</v>
      </c>
      <c r="C9596" s="3" t="inlineStr">
        <is>
          <t>Expenses</t>
        </is>
      </c>
      <c r="D9596" s="3" t="inlineStr">
        <is>
          <t>3351/000</t>
        </is>
      </c>
      <c r="E9596" s="3" t="inlineStr">
        <is>
          <t>Consulting Fees - HR Joblaw</t>
        </is>
      </c>
      <c r="F9596" s="3" t="n">
        <v>1350</v>
      </c>
      <c r="G9596" s="3" t="n">
        <v>5400</v>
      </c>
    </row>
    <row r="9597">
      <c r="A9597" s="3" t="inlineStr">
        <is>
          <t>Quinate Consulting (Pty) Ltd</t>
        </is>
      </c>
      <c r="B9597" s="4" t="n">
        <v>44742</v>
      </c>
      <c r="C9597" s="3" t="inlineStr">
        <is>
          <t>Expenses</t>
        </is>
      </c>
      <c r="D9597" s="3" t="inlineStr">
        <is>
          <t>3351/000</t>
        </is>
      </c>
      <c r="E9597" s="3" t="inlineStr">
        <is>
          <t>Consulting fees - Trustees</t>
        </is>
      </c>
      <c r="F9597" s="3" t="n">
        <v>8000</v>
      </c>
      <c r="G9597" s="3" t="n">
        <v>28000</v>
      </c>
    </row>
    <row r="9598">
      <c r="A9598" s="3" t="inlineStr">
        <is>
          <t>Opportunity Global Investment (PTY) LTD</t>
        </is>
      </c>
      <c r="B9598" s="4" t="n">
        <v>44742</v>
      </c>
      <c r="C9598" s="3" t="inlineStr">
        <is>
          <t>Expenses</t>
        </is>
      </c>
      <c r="D9598" s="3" t="inlineStr">
        <is>
          <t>3352/000</t>
        </is>
      </c>
      <c r="E9598" s="3" t="inlineStr">
        <is>
          <t>Consulting Fees - Kert Scalzini</t>
        </is>
      </c>
      <c r="F9598" s="3" t="n">
        <v>0</v>
      </c>
      <c r="G9598" s="3" t="n">
        <v>20000</v>
      </c>
    </row>
    <row r="9599">
      <c r="A9599" s="3" t="inlineStr">
        <is>
          <t>Quinate Consulting (Pty) Ltd</t>
        </is>
      </c>
      <c r="B9599" s="4" t="n">
        <v>44742</v>
      </c>
      <c r="C9599" s="3" t="inlineStr">
        <is>
          <t>Expenses</t>
        </is>
      </c>
      <c r="D9599" s="3" t="inlineStr">
        <is>
          <t>3450/001</t>
        </is>
      </c>
      <c r="E9599" s="3" t="inlineStr">
        <is>
          <t>Depreciation - Computer Equipment</t>
        </is>
      </c>
      <c r="F9599" s="3" t="n">
        <v>3141.37</v>
      </c>
      <c r="G9599" s="3" t="n">
        <v>12565.51</v>
      </c>
    </row>
    <row r="9600">
      <c r="A9600" s="3" t="inlineStr">
        <is>
          <t>Quinate Consulting (Pty) Ltd</t>
        </is>
      </c>
      <c r="B9600" s="4" t="n">
        <v>44742</v>
      </c>
      <c r="C9600" s="3" t="inlineStr">
        <is>
          <t>Expenses</t>
        </is>
      </c>
      <c r="D9600" s="3" t="inlineStr">
        <is>
          <t>3450/002</t>
        </is>
      </c>
      <c r="E9600" s="3" t="inlineStr">
        <is>
          <t>Depreciation - Site Containers</t>
        </is>
      </c>
      <c r="F9600" s="3" t="n">
        <v>318.84</v>
      </c>
      <c r="G9600" s="3" t="n">
        <v>1275.36</v>
      </c>
    </row>
    <row r="9601">
      <c r="A9601" s="3" t="inlineStr">
        <is>
          <t>Opportunity Management Holdings (PTY) LTD</t>
        </is>
      </c>
      <c r="B9601" s="4" t="n">
        <v>44742</v>
      </c>
      <c r="C9601" s="3" t="inlineStr">
        <is>
          <t>Expenses</t>
        </is>
      </c>
      <c r="D9601" s="3" t="inlineStr">
        <is>
          <t>3451/000</t>
        </is>
      </c>
      <c r="E9601" s="3" t="inlineStr">
        <is>
          <t>Depreciation - Computer Equipment</t>
        </is>
      </c>
      <c r="F9601" s="3" t="n">
        <v>277.75</v>
      </c>
      <c r="G9601" s="3" t="n">
        <v>555.49</v>
      </c>
    </row>
    <row r="9602">
      <c r="A9602" s="3" t="inlineStr">
        <is>
          <t>Quinate Consulting (Pty) Ltd</t>
        </is>
      </c>
      <c r="B9602" s="4" t="n">
        <v>44742</v>
      </c>
      <c r="C9602" s="3" t="inlineStr">
        <is>
          <t>Expenses</t>
        </is>
      </c>
      <c r="D9602" s="3" t="inlineStr">
        <is>
          <t>3600/000</t>
        </is>
      </c>
      <c r="E9602" s="3" t="inlineStr">
        <is>
          <t>Donations</t>
        </is>
      </c>
      <c r="F9602" s="3" t="n">
        <v>535</v>
      </c>
      <c r="G9602" s="3" t="n">
        <v>2140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Expenses</t>
        </is>
      </c>
      <c r="D9603" s="3" t="inlineStr">
        <is>
          <t>3630/000</t>
        </is>
      </c>
      <c r="E9603" s="3" t="inlineStr">
        <is>
          <t>Electricity</t>
        </is>
      </c>
      <c r="F9603" s="3" t="n">
        <v>0</v>
      </c>
      <c r="G9603" s="3" t="n">
        <v>6713.99</v>
      </c>
    </row>
    <row r="9604">
      <c r="A9604" s="3" t="inlineStr">
        <is>
          <t>Noble Shield (Pty) Ltd ta Go Letting</t>
        </is>
      </c>
      <c r="B9604" s="4" t="n">
        <v>44742</v>
      </c>
      <c r="C9604" s="3" t="inlineStr">
        <is>
          <t>Expenses</t>
        </is>
      </c>
      <c r="D9604" s="3" t="inlineStr">
        <is>
          <t>3650/000</t>
        </is>
      </c>
      <c r="E9604" s="3" t="inlineStr">
        <is>
          <t>Electricity _AND_ Water</t>
        </is>
      </c>
      <c r="F9604" s="3" t="n">
        <v>0</v>
      </c>
      <c r="G9604" s="3" t="n">
        <v>5000</v>
      </c>
    </row>
    <row r="9605">
      <c r="A9605" s="3" t="inlineStr">
        <is>
          <t>Opportunity Global Investment (PTY) LTD</t>
        </is>
      </c>
      <c r="B9605" s="4" t="n">
        <v>44742</v>
      </c>
      <c r="C9605" s="3" t="inlineStr">
        <is>
          <t>Expenses</t>
        </is>
      </c>
      <c r="D9605" s="3" t="inlineStr">
        <is>
          <t>3650/000</t>
        </is>
      </c>
      <c r="E9605" s="3" t="inlineStr">
        <is>
          <t>Electricity _AND_ Water</t>
        </is>
      </c>
      <c r="F9605" s="3" t="n">
        <v>2950</v>
      </c>
      <c r="G9605" s="3" t="n">
        <v>11800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Expenses</t>
        </is>
      </c>
      <c r="D9606" s="3" t="inlineStr">
        <is>
          <t>3650/000</t>
        </is>
      </c>
      <c r="E9606" s="3" t="inlineStr">
        <is>
          <t>Water</t>
        </is>
      </c>
      <c r="F9606" s="3" t="n">
        <v>0</v>
      </c>
      <c r="G9606" s="3" t="n">
        <v>4310.7</v>
      </c>
    </row>
    <row r="9607">
      <c r="A9607" s="3" t="inlineStr">
        <is>
          <t>Quinate Consulting (Pty) Ltd</t>
        </is>
      </c>
      <c r="B9607" s="4" t="n">
        <v>44742</v>
      </c>
      <c r="C9607" s="3" t="inlineStr">
        <is>
          <t>Expenses</t>
        </is>
      </c>
      <c r="D9607" s="3" t="inlineStr">
        <is>
          <t>3651/000</t>
        </is>
      </c>
      <c r="E9607" s="3" t="inlineStr">
        <is>
          <t>Electricity _AND_ Water - Southwark</t>
        </is>
      </c>
      <c r="F9607" s="3" t="n">
        <v>19364.83</v>
      </c>
      <c r="G9607" s="3" t="n">
        <v>77962.69</v>
      </c>
    </row>
    <row r="9608">
      <c r="A9608" s="3" t="inlineStr">
        <is>
          <t>Quinate Consulting (Pty) Ltd</t>
        </is>
      </c>
      <c r="B9608" s="4" t="n">
        <v>44742</v>
      </c>
      <c r="C9608" s="3" t="inlineStr">
        <is>
          <t>Expenses</t>
        </is>
      </c>
      <c r="D9608" s="3" t="inlineStr">
        <is>
          <t>3652/000</t>
        </is>
      </c>
      <c r="E9608" s="3" t="inlineStr">
        <is>
          <t>Electricity _AND_ Water - Soho</t>
        </is>
      </c>
      <c r="F9608" s="3" t="n">
        <v>26574.23</v>
      </c>
      <c r="G9608" s="3" t="n">
        <v>84054.44</v>
      </c>
    </row>
    <row r="9609">
      <c r="A9609" s="3" t="inlineStr">
        <is>
          <t>Noble Shield (Pty) Ltd ta Go Letting</t>
        </is>
      </c>
      <c r="B9609" s="4" t="n">
        <v>44742</v>
      </c>
      <c r="C9609" s="3" t="inlineStr">
        <is>
          <t>Expenses</t>
        </is>
      </c>
      <c r="D9609" s="3" t="inlineStr">
        <is>
          <t>3700/000</t>
        </is>
      </c>
      <c r="E9609" s="3" t="inlineStr">
        <is>
          <t>Entertainment Expenses</t>
        </is>
      </c>
      <c r="F9609" s="3" t="n">
        <v>0</v>
      </c>
      <c r="G9609" s="3" t="n">
        <v>1200</v>
      </c>
    </row>
    <row r="9610">
      <c r="A9610" s="3" t="inlineStr">
        <is>
          <t>Opportunity Global Investment (PTY) LTD</t>
        </is>
      </c>
      <c r="B9610" s="4" t="n">
        <v>44742</v>
      </c>
      <c r="C9610" s="3" t="inlineStr">
        <is>
          <t>Expenses</t>
        </is>
      </c>
      <c r="D9610" s="3" t="inlineStr">
        <is>
          <t>3700/000</t>
        </is>
      </c>
      <c r="E9610" s="3" t="inlineStr">
        <is>
          <t>Entertainment Expenses</t>
        </is>
      </c>
      <c r="F9610" s="3" t="n">
        <v>1772</v>
      </c>
      <c r="G9610" s="3" t="n">
        <v>3500.95</v>
      </c>
    </row>
    <row r="9611">
      <c r="A9611" s="3" t="inlineStr">
        <is>
          <t>Opportunity Management Holdings (PTY) LTD</t>
        </is>
      </c>
      <c r="B9611" s="4" t="n">
        <v>44742</v>
      </c>
      <c r="C9611" s="3" t="inlineStr">
        <is>
          <t>Expenses</t>
        </is>
      </c>
      <c r="D9611" s="3" t="inlineStr">
        <is>
          <t>3700/000</t>
        </is>
      </c>
      <c r="E9611" s="3" t="inlineStr">
        <is>
          <t>Entertainment Expenses</t>
        </is>
      </c>
      <c r="F9611" s="3" t="n">
        <v>29.5</v>
      </c>
      <c r="G9611" s="3" t="n">
        <v>711.2</v>
      </c>
    </row>
    <row r="9612">
      <c r="A9612" s="3" t="inlineStr">
        <is>
          <t>Quinate Consulting (Pty) Ltd</t>
        </is>
      </c>
      <c r="B9612" s="4" t="n">
        <v>44742</v>
      </c>
      <c r="C9612" s="3" t="inlineStr">
        <is>
          <t>Expenses</t>
        </is>
      </c>
      <c r="D9612" s="3" t="inlineStr">
        <is>
          <t>3700/000</t>
        </is>
      </c>
      <c r="E9612" s="3" t="inlineStr">
        <is>
          <t>Entertainment Expenses</t>
        </is>
      </c>
      <c r="F9612" s="3" t="n">
        <v>0</v>
      </c>
      <c r="G9612" s="3" t="n">
        <v>4475.49</v>
      </c>
    </row>
    <row r="9613">
      <c r="A9613" s="3" t="inlineStr">
        <is>
          <t>Trademark Holdings (Pty) Ltd</t>
        </is>
      </c>
      <c r="B9613" s="4" t="n">
        <v>44742</v>
      </c>
      <c r="C9613" s="3" t="inlineStr">
        <is>
          <t>Expenses</t>
        </is>
      </c>
      <c r="D9613" s="3" t="inlineStr">
        <is>
          <t>3700/000</t>
        </is>
      </c>
      <c r="E9613" s="3" t="inlineStr">
        <is>
          <t>Entertainment Expenses</t>
        </is>
      </c>
      <c r="F9613" s="3" t="n">
        <v>0</v>
      </c>
      <c r="G9613" s="3" t="n">
        <v>4500</v>
      </c>
    </row>
    <row r="9614">
      <c r="A9614" s="3" t="inlineStr">
        <is>
          <t>Opportunity Global Investment (PTY) LTD</t>
        </is>
      </c>
      <c r="B9614" s="4" t="n">
        <v>44742</v>
      </c>
      <c r="C9614" s="3" t="inlineStr">
        <is>
          <t>Expenses</t>
        </is>
      </c>
      <c r="D9614" s="3" t="inlineStr">
        <is>
          <t>3800/010</t>
        </is>
      </c>
      <c r="E9614" s="3" t="inlineStr">
        <is>
          <t>General Expences - Gifts</t>
        </is>
      </c>
      <c r="F9614" s="3" t="n">
        <v>600.99</v>
      </c>
      <c r="G9614" s="3" t="n">
        <v>600.99</v>
      </c>
    </row>
    <row r="9615">
      <c r="A9615" s="3" t="inlineStr">
        <is>
          <t>Opportunity Management Holdings (PTY) LTD</t>
        </is>
      </c>
      <c r="B9615" s="4" t="n">
        <v>44742</v>
      </c>
      <c r="C9615" s="3" t="inlineStr">
        <is>
          <t>Expenses</t>
        </is>
      </c>
      <c r="D9615" s="3" t="inlineStr">
        <is>
          <t>3800/010</t>
        </is>
      </c>
      <c r="E9615" s="3" t="inlineStr">
        <is>
          <t>General Expenses - Gifts</t>
        </is>
      </c>
      <c r="F9615" s="3" t="n">
        <v>1339.13</v>
      </c>
      <c r="G9615" s="3" t="n">
        <v>1339.13</v>
      </c>
    </row>
    <row r="9616">
      <c r="A9616" s="3" t="inlineStr">
        <is>
          <t>Opportunity Management Holdings (PTY) LTD</t>
        </is>
      </c>
      <c r="B9616" s="4" t="n">
        <v>44742</v>
      </c>
      <c r="C9616" s="3" t="inlineStr">
        <is>
          <t>Expenses</t>
        </is>
      </c>
      <c r="D9616" s="3" t="inlineStr">
        <is>
          <t>3850/000</t>
        </is>
      </c>
      <c r="E9616" s="3" t="inlineStr">
        <is>
          <t>Insurance - Momentum</t>
        </is>
      </c>
      <c r="F9616" s="3" t="n">
        <v>1469.51</v>
      </c>
      <c r="G9616" s="3" t="n">
        <v>8817.059999999999</v>
      </c>
    </row>
    <row r="9617">
      <c r="A9617" s="3" t="inlineStr">
        <is>
          <t>Noble Shield (Pty) Ltd ta Go Letting</t>
        </is>
      </c>
      <c r="B9617" s="4" t="n">
        <v>44742</v>
      </c>
      <c r="C9617" s="3" t="inlineStr">
        <is>
          <t>Expenses</t>
        </is>
      </c>
      <c r="D9617" s="3" t="inlineStr">
        <is>
          <t>3850/100</t>
        </is>
      </c>
      <c r="E9617" s="3" t="inlineStr">
        <is>
          <t>Insurance - Santam</t>
        </is>
      </c>
      <c r="F9617" s="3" t="n">
        <v>4313.28</v>
      </c>
      <c r="G9617" s="3" t="n">
        <v>29520.31</v>
      </c>
    </row>
    <row r="9618">
      <c r="A9618" s="3" t="inlineStr">
        <is>
          <t>Noble Shield (Pty) Ltd ta Go Letting</t>
        </is>
      </c>
      <c r="B9618" s="4" t="n">
        <v>44742</v>
      </c>
      <c r="C9618" s="3" t="inlineStr">
        <is>
          <t>Expenses</t>
        </is>
      </c>
      <c r="D9618" s="3" t="inlineStr">
        <is>
          <t>3850/200</t>
        </is>
      </c>
      <c r="E9618" s="3" t="inlineStr">
        <is>
          <t>Insurance - A_AND_G</t>
        </is>
      </c>
      <c r="F9618" s="3" t="n">
        <v>1796</v>
      </c>
      <c r="G9618" s="3" t="n">
        <v>16971.26</v>
      </c>
    </row>
    <row r="9619">
      <c r="A9619" s="3" t="inlineStr">
        <is>
          <t>Quinate Consulting (Pty) Ltd</t>
        </is>
      </c>
      <c r="B9619" s="4" t="n">
        <v>44742</v>
      </c>
      <c r="C9619" s="3" t="inlineStr">
        <is>
          <t>Expenses</t>
        </is>
      </c>
      <c r="D9619" s="3" t="inlineStr">
        <is>
          <t>3851/000</t>
        </is>
      </c>
      <c r="E9619" s="3" t="inlineStr">
        <is>
          <t>Insurance - Momentum</t>
        </is>
      </c>
      <c r="F9619" s="3" t="n">
        <v>6825.93</v>
      </c>
      <c r="G9619" s="3" t="n">
        <v>27303.72</v>
      </c>
    </row>
    <row r="9620">
      <c r="A9620" s="3" t="inlineStr">
        <is>
          <t>Noble Shield (Pty) Ltd ta Go Letting</t>
        </is>
      </c>
      <c r="B9620" s="4" t="n">
        <v>44742</v>
      </c>
      <c r="C9620" s="3" t="inlineStr">
        <is>
          <t>Expenses</t>
        </is>
      </c>
      <c r="D9620" s="3" t="inlineStr">
        <is>
          <t>3900/000</t>
        </is>
      </c>
      <c r="E9620" s="3" t="inlineStr">
        <is>
          <t>Interest Paid</t>
        </is>
      </c>
      <c r="F9620" s="3" t="n">
        <v>0</v>
      </c>
      <c r="G9620" s="3" t="n">
        <v>0.02</v>
      </c>
    </row>
    <row r="9621">
      <c r="A9621" s="3" t="inlineStr">
        <is>
          <t>Quinate Consulting (Pty) Ltd</t>
        </is>
      </c>
      <c r="B9621" s="4" t="n">
        <v>44742</v>
      </c>
      <c r="C9621" s="3" t="inlineStr">
        <is>
          <t>Expenses</t>
        </is>
      </c>
      <c r="D9621" s="3" t="inlineStr">
        <is>
          <t>3900/000</t>
        </is>
      </c>
      <c r="E9621" s="3" t="inlineStr">
        <is>
          <t>Interest Paid</t>
        </is>
      </c>
      <c r="F9621" s="3" t="n">
        <v>0</v>
      </c>
      <c r="G9621" s="3" t="n">
        <v>470.78</v>
      </c>
    </row>
    <row r="9622">
      <c r="A9622" s="3" t="inlineStr">
        <is>
          <t>Quinate Consulting (Pty) Ltd</t>
        </is>
      </c>
      <c r="B9622" s="4" t="n">
        <v>44742</v>
      </c>
      <c r="C9622" s="3" t="inlineStr">
        <is>
          <t>Expenses</t>
        </is>
      </c>
      <c r="D9622" s="3" t="inlineStr">
        <is>
          <t>3900/050</t>
        </is>
      </c>
      <c r="E9622" s="3" t="inlineStr">
        <is>
          <t>Interest Paid - STD Bond Accounts</t>
        </is>
      </c>
      <c r="F9622" s="3" t="n">
        <v>94140.33</v>
      </c>
      <c r="G9622" s="3" t="n">
        <v>183535.5</v>
      </c>
    </row>
    <row r="9623">
      <c r="A9623" s="3" t="inlineStr">
        <is>
          <t>Endulini (Pty) Ltd</t>
        </is>
      </c>
      <c r="B9623" s="4" t="n">
        <v>44742</v>
      </c>
      <c r="C9623" s="3" t="inlineStr">
        <is>
          <t>Expenses</t>
        </is>
      </c>
      <c r="D9623" s="3" t="inlineStr">
        <is>
          <t>3900/111</t>
        </is>
      </c>
      <c r="E9623" s="3" t="inlineStr">
        <is>
          <t>Interest Paid - Investors @ 6.25%</t>
        </is>
      </c>
      <c r="F9623" s="3" t="n">
        <v>4109.59</v>
      </c>
      <c r="G9623" s="3" t="n">
        <v>383842.37</v>
      </c>
    </row>
    <row r="9624">
      <c r="A9624" s="3" t="inlineStr">
        <is>
          <t>Endulini (Pty) Ltd</t>
        </is>
      </c>
      <c r="B9624" s="4" t="n">
        <v>44742</v>
      </c>
      <c r="C9624" s="3" t="inlineStr">
        <is>
          <t>Expenses</t>
        </is>
      </c>
      <c r="D9624" s="3" t="inlineStr">
        <is>
          <t>3900/112</t>
        </is>
      </c>
      <c r="E9624" s="3" t="inlineStr">
        <is>
          <t>Interest Paid - Investors @ 6.5%</t>
        </is>
      </c>
      <c r="F9624" s="3" t="n">
        <v>0</v>
      </c>
      <c r="G9624" s="3" t="n">
        <v>34966.95</v>
      </c>
    </row>
    <row r="9625">
      <c r="A9625" s="3" t="inlineStr">
        <is>
          <t>Endulini (Pty) Ltd</t>
        </is>
      </c>
      <c r="B9625" s="4" t="n">
        <v>44742</v>
      </c>
      <c r="C9625" s="3" t="inlineStr">
        <is>
          <t>Expenses</t>
        </is>
      </c>
      <c r="D9625" s="3" t="inlineStr">
        <is>
          <t>3900/120</t>
        </is>
      </c>
      <c r="E9625" s="3" t="inlineStr">
        <is>
          <t>Interest Paid - Investors @ 7%</t>
        </is>
      </c>
      <c r="F9625" s="3" t="n">
        <v>0</v>
      </c>
      <c r="G9625" s="3" t="n">
        <v>9466.24</v>
      </c>
    </row>
    <row r="9626">
      <c r="A9626" s="3" t="inlineStr">
        <is>
          <t>Endulini (Pty) Ltd</t>
        </is>
      </c>
      <c r="B9626" s="4" t="n">
        <v>44742</v>
      </c>
      <c r="C9626" s="3" t="inlineStr">
        <is>
          <t>Expenses</t>
        </is>
      </c>
      <c r="D9626" s="3" t="inlineStr">
        <is>
          <t>3900/130</t>
        </is>
      </c>
      <c r="E9626" s="3" t="inlineStr">
        <is>
          <t>Interest Paid - Investors @ 8%</t>
        </is>
      </c>
      <c r="F9626" s="3" t="n">
        <v>0</v>
      </c>
      <c r="G9626" s="3" t="n">
        <v>8309.6</v>
      </c>
    </row>
    <row r="9627">
      <c r="A9627" s="3" t="inlineStr">
        <is>
          <t>Endulini (Pty) Ltd</t>
        </is>
      </c>
      <c r="B9627" s="4" t="n">
        <v>44742</v>
      </c>
      <c r="C9627" s="3" t="inlineStr">
        <is>
          <t>Expenses</t>
        </is>
      </c>
      <c r="D9627" s="3" t="inlineStr">
        <is>
          <t>3900/140</t>
        </is>
      </c>
      <c r="E9627" s="3" t="inlineStr">
        <is>
          <t>Interest Paid - Investors @ 9%</t>
        </is>
      </c>
      <c r="F9627" s="3" t="n">
        <v>0</v>
      </c>
      <c r="G9627" s="3" t="n">
        <v>4302.24</v>
      </c>
    </row>
    <row r="9628">
      <c r="A9628" s="3" t="inlineStr">
        <is>
          <t>Quinate Consulting (Pty) Ltd</t>
        </is>
      </c>
      <c r="B9628" s="4" t="n">
        <v>44742</v>
      </c>
      <c r="C9628" s="3" t="inlineStr">
        <is>
          <t>Expenses</t>
        </is>
      </c>
      <c r="D9628" s="3" t="inlineStr">
        <is>
          <t>3900/150</t>
        </is>
      </c>
      <c r="E9628" s="3" t="inlineStr">
        <is>
          <t>Interest Paid - Suppliers</t>
        </is>
      </c>
      <c r="F9628" s="3" t="n">
        <v>151.93</v>
      </c>
      <c r="G9628" s="3" t="n">
        <v>926.21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Expenses</t>
        </is>
      </c>
      <c r="D9629" s="3" t="inlineStr">
        <is>
          <t>3900/152</t>
        </is>
      </c>
      <c r="E9629" s="3" t="inlineStr">
        <is>
          <t>Interest Paid - Gengis</t>
        </is>
      </c>
      <c r="F9629" s="3" t="n">
        <v>1479.45</v>
      </c>
      <c r="G9629" s="3" t="n">
        <v>6016.44</v>
      </c>
    </row>
    <row r="9630">
      <c r="A9630" s="3" t="inlineStr">
        <is>
          <t>Endulini (Pty) Ltd</t>
        </is>
      </c>
      <c r="B9630" s="4" t="n">
        <v>44742</v>
      </c>
      <c r="C9630" s="3" t="inlineStr">
        <is>
          <t>Expenses</t>
        </is>
      </c>
      <c r="D9630" s="3" t="inlineStr">
        <is>
          <t>3900/200</t>
        </is>
      </c>
      <c r="E9630" s="3" t="inlineStr">
        <is>
          <t>Interest Paid - Investors @ 15%</t>
        </is>
      </c>
      <c r="F9630" s="3" t="n">
        <v>0</v>
      </c>
      <c r="G9630" s="3" t="n">
        <v>87781.17999999999</v>
      </c>
    </row>
    <row r="9631">
      <c r="A9631" s="3" t="inlineStr">
        <is>
          <t>Endulini (Pty) Ltd</t>
        </is>
      </c>
      <c r="B9631" s="4" t="n">
        <v>44742</v>
      </c>
      <c r="C9631" s="3" t="inlineStr">
        <is>
          <t>Expenses</t>
        </is>
      </c>
      <c r="D9631" s="3" t="inlineStr">
        <is>
          <t>3900/230</t>
        </is>
      </c>
      <c r="E9631" s="3" t="inlineStr">
        <is>
          <t>Interest Paid - Investors @ 18%</t>
        </is>
      </c>
      <c r="F9631" s="3" t="n">
        <v>239500</v>
      </c>
      <c r="G9631" s="3" t="n">
        <v>4326822.57</v>
      </c>
    </row>
    <row r="9632">
      <c r="A9632" s="3" t="inlineStr">
        <is>
          <t>Opportunity Management Holdings (PTY) LTD</t>
        </is>
      </c>
      <c r="B9632" s="4" t="n">
        <v>44742</v>
      </c>
      <c r="C9632" s="3" t="inlineStr">
        <is>
          <t>Expenses</t>
        </is>
      </c>
      <c r="D9632" s="3" t="inlineStr">
        <is>
          <t>3900/300</t>
        </is>
      </c>
      <c r="E9632" s="3" t="inlineStr">
        <is>
          <t>Interest Paid - Other</t>
        </is>
      </c>
      <c r="F9632" s="3" t="n">
        <v>0</v>
      </c>
      <c r="G9632" s="3" t="n">
        <v>1.79</v>
      </c>
    </row>
    <row r="9633">
      <c r="A9633" s="3" t="inlineStr">
        <is>
          <t>Opportunity Global Investment (PTY) LTD</t>
        </is>
      </c>
      <c r="B9633" s="4" t="n">
        <v>44742</v>
      </c>
      <c r="C9633" s="3" t="inlineStr">
        <is>
          <t>Expenses</t>
        </is>
      </c>
      <c r="D9633" s="3" t="inlineStr">
        <is>
          <t>3901/000</t>
        </is>
      </c>
      <c r="E9633" s="3" t="inlineStr">
        <is>
          <t>Interest Paid - Department of Labour</t>
        </is>
      </c>
      <c r="F9633" s="3" t="n">
        <v>0</v>
      </c>
      <c r="G9633" s="3" t="n">
        <v>1176.45</v>
      </c>
    </row>
    <row r="9634">
      <c r="A9634" s="3" t="inlineStr">
        <is>
          <t>Trademark Holdings (Pty) Ltd</t>
        </is>
      </c>
      <c r="B9634" s="4" t="n">
        <v>44742</v>
      </c>
      <c r="C9634" s="3" t="inlineStr">
        <is>
          <t>Expenses</t>
        </is>
      </c>
      <c r="D9634" s="3" t="inlineStr">
        <is>
          <t>3910/000</t>
        </is>
      </c>
      <c r="E9634" s="3" t="inlineStr">
        <is>
          <t>Penalties/Interest - SARS</t>
        </is>
      </c>
      <c r="F9634" s="3" t="n">
        <v>0</v>
      </c>
      <c r="G9634" s="3" t="n">
        <v>57.04</v>
      </c>
    </row>
    <row r="9635">
      <c r="A9635" s="3" t="inlineStr">
        <is>
          <t>Opportunity Management Holdings (PTY) LTD</t>
        </is>
      </c>
      <c r="B9635" s="4" t="n">
        <v>44742</v>
      </c>
      <c r="C9635" s="3" t="inlineStr">
        <is>
          <t>Expenses</t>
        </is>
      </c>
      <c r="D9635" s="3" t="inlineStr">
        <is>
          <t>3960/000</t>
        </is>
      </c>
      <c r="E9635" s="3" t="inlineStr">
        <is>
          <t>Internet Fees</t>
        </is>
      </c>
      <c r="F9635" s="3" t="n">
        <v>513.36</v>
      </c>
      <c r="G9635" s="3" t="n">
        <v>1522.23</v>
      </c>
    </row>
    <row r="9636">
      <c r="A9636" s="3" t="inlineStr">
        <is>
          <t>Quinate Consulting (Pty) Ltd</t>
        </is>
      </c>
      <c r="B9636" s="4" t="n">
        <v>44742</v>
      </c>
      <c r="C9636" s="3" t="inlineStr">
        <is>
          <t>Expenses</t>
        </is>
      </c>
      <c r="D9636" s="3" t="inlineStr">
        <is>
          <t>4000/000</t>
        </is>
      </c>
      <c r="E9636" s="3" t="inlineStr">
        <is>
          <t>Legal Fees</t>
        </is>
      </c>
      <c r="F9636" s="3" t="n">
        <v>6720</v>
      </c>
      <c r="G9636" s="3" t="n">
        <v>61720</v>
      </c>
    </row>
    <row r="9637">
      <c r="A9637" s="3" t="inlineStr">
        <is>
          <t>Quinate Consulting (Pty) Ltd</t>
        </is>
      </c>
      <c r="B9637" s="4" t="n">
        <v>44742</v>
      </c>
      <c r="C9637" s="3" t="inlineStr">
        <is>
          <t>Expenses</t>
        </is>
      </c>
      <c r="D9637" s="3" t="inlineStr">
        <is>
          <t>4065/000</t>
        </is>
      </c>
      <c r="E9637" s="3" t="inlineStr">
        <is>
          <t>Levies - SoHo</t>
        </is>
      </c>
      <c r="F9637" s="3" t="n">
        <v>6466.98</v>
      </c>
      <c r="G9637" s="3" t="n">
        <v>31087.78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Expenses</t>
        </is>
      </c>
      <c r="D9638" s="3" t="inlineStr">
        <is>
          <t>4066/000</t>
        </is>
      </c>
      <c r="E9638" s="3" t="inlineStr">
        <is>
          <t>Levies - Southwark</t>
        </is>
      </c>
      <c r="F9638" s="3" t="n">
        <v>3422.18</v>
      </c>
      <c r="G9638" s="3" t="n">
        <v>14559.42</v>
      </c>
    </row>
    <row r="9639">
      <c r="A9639" s="3" t="inlineStr">
        <is>
          <t>Endulini (Pty) Ltd</t>
        </is>
      </c>
      <c r="B9639" s="4" t="n">
        <v>44742</v>
      </c>
      <c r="C9639" s="3" t="inlineStr">
        <is>
          <t>Expenses</t>
        </is>
      </c>
      <c r="D9639" s="3" t="inlineStr">
        <is>
          <t>4100/001</t>
        </is>
      </c>
      <c r="E9639" s="3" t="inlineStr">
        <is>
          <t>Momentum Admin Fee</t>
        </is>
      </c>
      <c r="F9639" s="3" t="n">
        <v>7233.59</v>
      </c>
      <c r="G9639" s="3" t="n">
        <v>51934.64</v>
      </c>
    </row>
    <row r="9640">
      <c r="A9640" s="3" t="inlineStr">
        <is>
          <t>Quinate Consulting (Pty) Ltd</t>
        </is>
      </c>
      <c r="B9640" s="4" t="n">
        <v>44742</v>
      </c>
      <c r="C9640" s="3" t="inlineStr">
        <is>
          <t>Expenses</t>
        </is>
      </c>
      <c r="D9640" s="3" t="inlineStr">
        <is>
          <t>4100/001</t>
        </is>
      </c>
      <c r="E9640" s="3" t="inlineStr">
        <is>
          <t>Momentum Advise Fee</t>
        </is>
      </c>
      <c r="F9640" s="3" t="n">
        <v>0.43</v>
      </c>
      <c r="G9640" s="3" t="n">
        <v>0.85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Expenses</t>
        </is>
      </c>
      <c r="D9641" s="3" t="inlineStr">
        <is>
          <t>4100/100</t>
        </is>
      </c>
      <c r="E9641" s="3" t="inlineStr">
        <is>
          <t>Members Salaries - Nick Morgan</t>
        </is>
      </c>
      <c r="F9641" s="3" t="n">
        <v>40937.18</v>
      </c>
      <c r="G9641" s="3" t="n">
        <v>163748.73</v>
      </c>
    </row>
    <row r="9642">
      <c r="A9642" s="3" t="inlineStr">
        <is>
          <t>Noble Shield (Pty) Ltd ta Go Letting</t>
        </is>
      </c>
      <c r="B9642" s="4" t="n">
        <v>44742</v>
      </c>
      <c r="C9642" s="3" t="inlineStr">
        <is>
          <t>Expenses</t>
        </is>
      </c>
      <c r="D9642" s="3" t="inlineStr">
        <is>
          <t>4200/000</t>
        </is>
      </c>
      <c r="E9642" s="3" t="inlineStr">
        <is>
          <t>Printing _AND_ Stationery</t>
        </is>
      </c>
      <c r="F9642" s="3" t="n">
        <v>1035</v>
      </c>
      <c r="G9642" s="3" t="n">
        <v>1410</v>
      </c>
    </row>
    <row r="9643">
      <c r="A9643" s="3" t="inlineStr">
        <is>
          <t>Opportunity Global Investment (PTY) LTD</t>
        </is>
      </c>
      <c r="B9643" s="4" t="n">
        <v>44742</v>
      </c>
      <c r="C9643" s="3" t="inlineStr">
        <is>
          <t>Expenses</t>
        </is>
      </c>
      <c r="D9643" s="3" t="inlineStr">
        <is>
          <t>4200/000</t>
        </is>
      </c>
      <c r="E9643" s="3" t="inlineStr">
        <is>
          <t>Printing _AND_ Stationery</t>
        </is>
      </c>
      <c r="F9643" s="3" t="n">
        <v>2367</v>
      </c>
      <c r="G9643" s="3" t="n">
        <v>9468</v>
      </c>
    </row>
    <row r="9644">
      <c r="A9644" s="3" t="inlineStr">
        <is>
          <t>Opportunity Management Holdings (PTY) LTD</t>
        </is>
      </c>
      <c r="B9644" s="4" t="n">
        <v>44742</v>
      </c>
      <c r="C9644" s="3" t="inlineStr">
        <is>
          <t>Expenses</t>
        </is>
      </c>
      <c r="D9644" s="3" t="inlineStr">
        <is>
          <t>4200/000</t>
        </is>
      </c>
      <c r="E9644" s="3" t="inlineStr">
        <is>
          <t>Printing _AND_ Stationery</t>
        </is>
      </c>
      <c r="F9644" s="3" t="n">
        <v>4017.14</v>
      </c>
      <c r="G9644" s="3" t="n">
        <v>9926.709999999999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Expenses</t>
        </is>
      </c>
      <c r="D9645" s="3" t="inlineStr">
        <is>
          <t>4200/000</t>
        </is>
      </c>
      <c r="E9645" s="3" t="inlineStr">
        <is>
          <t>Printing _AND_ Stationery</t>
        </is>
      </c>
      <c r="F9645" s="3" t="n">
        <v>0</v>
      </c>
      <c r="G9645" s="3" t="n">
        <v>1232.17</v>
      </c>
    </row>
    <row r="9646">
      <c r="A9646" s="3" t="inlineStr">
        <is>
          <t>Noble Shield (Pty) Ltd ta Go Letting</t>
        </is>
      </c>
      <c r="B9646" s="4" t="n">
        <v>44742</v>
      </c>
      <c r="C9646" s="3" t="inlineStr">
        <is>
          <t>Expenses</t>
        </is>
      </c>
      <c r="D9646" s="3" t="inlineStr">
        <is>
          <t>4200/100</t>
        </is>
      </c>
      <c r="E9646" s="3" t="inlineStr">
        <is>
          <t>Printing - Merchant West- Printer Rental</t>
        </is>
      </c>
      <c r="F9646" s="3" t="n">
        <v>1622.35</v>
      </c>
      <c r="G9646" s="3" t="n">
        <v>16192.82</v>
      </c>
    </row>
    <row r="9647">
      <c r="A9647" s="3" t="inlineStr">
        <is>
          <t>Noble Shield (Pty) Ltd ta Go Letting</t>
        </is>
      </c>
      <c r="B9647" s="4" t="n">
        <v>44742</v>
      </c>
      <c r="C9647" s="3" t="inlineStr">
        <is>
          <t>Expenses</t>
        </is>
      </c>
      <c r="D9647" s="3" t="inlineStr">
        <is>
          <t>4200/120</t>
        </is>
      </c>
      <c r="E9647" s="3" t="inlineStr">
        <is>
          <t>Printing - Ivy Line - Prints</t>
        </is>
      </c>
      <c r="F9647" s="3" t="n">
        <v>803.22</v>
      </c>
      <c r="G9647" s="3" t="n">
        <v>8014.64</v>
      </c>
    </row>
    <row r="9648">
      <c r="A9648" s="3" t="inlineStr">
        <is>
          <t>Noble Shield (Pty) Ltd ta Go Letting</t>
        </is>
      </c>
      <c r="B9648" s="4" t="n">
        <v>44742</v>
      </c>
      <c r="C9648" s="3" t="inlineStr">
        <is>
          <t>Expenses</t>
        </is>
      </c>
      <c r="D9648" s="3" t="inlineStr">
        <is>
          <t>4200/180</t>
        </is>
      </c>
      <c r="E9648" s="3" t="inlineStr">
        <is>
          <t>Printing - Ikon</t>
        </is>
      </c>
      <c r="F9648" s="3" t="n">
        <v>92</v>
      </c>
      <c r="G9648" s="3" t="n">
        <v>4743.61</v>
      </c>
    </row>
    <row r="9649">
      <c r="A9649" s="3" t="inlineStr">
        <is>
          <t>Noble Shield (Pty) Ltd ta Go Letting</t>
        </is>
      </c>
      <c r="B9649" s="4" t="n">
        <v>44742</v>
      </c>
      <c r="C9649" s="3" t="inlineStr">
        <is>
          <t>Expenses</t>
        </is>
      </c>
      <c r="D9649" s="3" t="inlineStr">
        <is>
          <t>4200/190</t>
        </is>
      </c>
      <c r="E9649" s="3" t="inlineStr">
        <is>
          <t>Printing - Centrafin printer rental</t>
        </is>
      </c>
      <c r="F9649" s="3" t="n">
        <v>2501.27</v>
      </c>
      <c r="G9649" s="3" t="n">
        <v>23910.46</v>
      </c>
    </row>
    <row r="9650">
      <c r="A9650" s="3" t="inlineStr">
        <is>
          <t>Noble Shield (Pty) Ltd ta Go Letting</t>
        </is>
      </c>
      <c r="B9650" s="4" t="n">
        <v>44742</v>
      </c>
      <c r="C9650" s="3" t="inlineStr">
        <is>
          <t>Expenses</t>
        </is>
      </c>
      <c r="D9650" s="3" t="inlineStr">
        <is>
          <t>4200/200</t>
        </is>
      </c>
      <c r="E9650" s="3" t="inlineStr">
        <is>
          <t>Printing - General Stationery VDB Office</t>
        </is>
      </c>
      <c r="F9650" s="3" t="n">
        <v>1241.33</v>
      </c>
      <c r="G9650" s="3" t="n">
        <v>4398.1</v>
      </c>
    </row>
    <row r="9651">
      <c r="A9651" s="3" t="inlineStr">
        <is>
          <t>Noble Shield (Pty) Ltd ta Go Letting</t>
        </is>
      </c>
      <c r="B9651" s="4" t="n">
        <v>44742</v>
      </c>
      <c r="C9651" s="3" t="inlineStr">
        <is>
          <t>Expenses</t>
        </is>
      </c>
      <c r="D9651" s="3" t="inlineStr">
        <is>
          <t>4290/000</t>
        </is>
      </c>
      <c r="E9651" s="3" t="inlineStr">
        <is>
          <t>Refreshments - CT Office</t>
        </is>
      </c>
      <c r="F9651" s="3" t="n">
        <v>725.77</v>
      </c>
      <c r="G9651" s="3" t="n">
        <v>7191.43</v>
      </c>
    </row>
    <row r="9652">
      <c r="A9652" s="3" t="inlineStr">
        <is>
          <t>Opportunity Global Investment (PTY) LTD</t>
        </is>
      </c>
      <c r="B9652" s="4" t="n">
        <v>44742</v>
      </c>
      <c r="C9652" s="3" t="inlineStr">
        <is>
          <t>Expenses</t>
        </is>
      </c>
      <c r="D9652" s="3" t="inlineStr">
        <is>
          <t>4290/000</t>
        </is>
      </c>
      <c r="E9652" s="3" t="inlineStr">
        <is>
          <t>Rent</t>
        </is>
      </c>
      <c r="F9652" s="3" t="n">
        <v>8770</v>
      </c>
      <c r="G9652" s="3" t="n">
        <v>35080</v>
      </c>
    </row>
    <row r="9653">
      <c r="A9653" s="3" t="inlineStr">
        <is>
          <t>Noble Shield (Pty) Ltd ta Go Letting</t>
        </is>
      </c>
      <c r="B9653" s="4" t="n">
        <v>44742</v>
      </c>
      <c r="C9653" s="3" t="inlineStr">
        <is>
          <t>Expenses</t>
        </is>
      </c>
      <c r="D9653" s="3" t="inlineStr">
        <is>
          <t>4291/000</t>
        </is>
      </c>
      <c r="E9653" s="3" t="inlineStr">
        <is>
          <t>Refreshments - VDB Office</t>
        </is>
      </c>
      <c r="F9653" s="3" t="n">
        <v>648.6</v>
      </c>
      <c r="G9653" s="3" t="n">
        <v>2549.69</v>
      </c>
    </row>
    <row r="9654">
      <c r="A9654" s="3" t="inlineStr">
        <is>
          <t>Trademark Holdings (Pty) Ltd</t>
        </is>
      </c>
      <c r="B9654" s="4" t="n">
        <v>44742</v>
      </c>
      <c r="C9654" s="3" t="inlineStr">
        <is>
          <t>Expenses</t>
        </is>
      </c>
      <c r="D9654" s="3" t="inlineStr">
        <is>
          <t>4300/000</t>
        </is>
      </c>
      <c r="E9654" s="3" t="inlineStr">
        <is>
          <t>Rent Paid</t>
        </is>
      </c>
      <c r="F9654" s="3" t="n">
        <v>735.3200000000001</v>
      </c>
      <c r="G9654" s="3" t="n">
        <v>60203.15</v>
      </c>
    </row>
    <row r="9655">
      <c r="A9655" s="3" t="inlineStr">
        <is>
          <t>Endulini (Pty) Ltd</t>
        </is>
      </c>
      <c r="B9655" s="4" t="n">
        <v>44742</v>
      </c>
      <c r="C9655" s="3" t="inlineStr">
        <is>
          <t>Expenses</t>
        </is>
      </c>
      <c r="D9655" s="3" t="inlineStr">
        <is>
          <t>4310/000</t>
        </is>
      </c>
      <c r="E9655" s="3" t="inlineStr">
        <is>
          <t>Rates</t>
        </is>
      </c>
      <c r="F9655" s="3" t="n">
        <v>0</v>
      </c>
      <c r="G9655" s="3" t="n">
        <v>28266.66</v>
      </c>
    </row>
    <row r="9656">
      <c r="A9656" s="3" t="inlineStr">
        <is>
          <t>Opportunity Global Investment (PTY) LTD</t>
        </is>
      </c>
      <c r="B9656" s="4" t="n">
        <v>44742</v>
      </c>
      <c r="C9656" s="3" t="inlineStr">
        <is>
          <t>Expenses</t>
        </is>
      </c>
      <c r="D9656" s="3" t="inlineStr">
        <is>
          <t>4310/000</t>
        </is>
      </c>
      <c r="E9656" s="3" t="inlineStr">
        <is>
          <t>Refreshments</t>
        </is>
      </c>
      <c r="F9656" s="3" t="n">
        <v>2521</v>
      </c>
      <c r="G9656" s="3" t="n">
        <v>10084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Expenses</t>
        </is>
      </c>
      <c r="D9657" s="3" t="inlineStr">
        <is>
          <t>4310/000</t>
        </is>
      </c>
      <c r="E9657" s="3" t="inlineStr">
        <is>
          <t>Refreshments</t>
        </is>
      </c>
      <c r="F9657" s="3" t="n">
        <v>1765.44</v>
      </c>
      <c r="G9657" s="3" t="n">
        <v>5416.75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Expenses</t>
        </is>
      </c>
      <c r="D9658" s="3" t="inlineStr">
        <is>
          <t>4312/000</t>
        </is>
      </c>
      <c r="E9658" s="3" t="inlineStr">
        <is>
          <t>Rates - SoHo Units</t>
        </is>
      </c>
      <c r="F9658" s="3" t="n">
        <v>2337.82</v>
      </c>
      <c r="G9658" s="3" t="n">
        <v>9508.9</v>
      </c>
    </row>
    <row r="9659">
      <c r="A9659" s="3" t="inlineStr">
        <is>
          <t>Noble Shield (Pty) Ltd ta Go Letting</t>
        </is>
      </c>
      <c r="B9659" s="4" t="n">
        <v>44742</v>
      </c>
      <c r="C9659" s="3" t="inlineStr">
        <is>
          <t>Expenses</t>
        </is>
      </c>
      <c r="D9659" s="3" t="inlineStr">
        <is>
          <t>4350/000</t>
        </is>
      </c>
      <c r="E9659" s="3" t="inlineStr">
        <is>
          <t>Repairs _AND_ Maintenance</t>
        </is>
      </c>
      <c r="F9659" s="3" t="n">
        <v>0</v>
      </c>
      <c r="G9659" s="3" t="n">
        <v>3068.83</v>
      </c>
    </row>
    <row r="9660">
      <c r="A9660" s="3" t="inlineStr">
        <is>
          <t>Opportunity Management Holdings (PTY) LTD</t>
        </is>
      </c>
      <c r="B9660" s="4" t="n">
        <v>44742</v>
      </c>
      <c r="C9660" s="3" t="inlineStr">
        <is>
          <t>Expenses</t>
        </is>
      </c>
      <c r="D9660" s="3" t="inlineStr">
        <is>
          <t>4350/000</t>
        </is>
      </c>
      <c r="E9660" s="3" t="inlineStr">
        <is>
          <t>Repairs _AND_ Maintenance</t>
        </is>
      </c>
      <c r="F9660" s="3" t="n">
        <v>191.29</v>
      </c>
      <c r="G9660" s="3" t="n">
        <v>699.08</v>
      </c>
    </row>
    <row r="9661">
      <c r="A9661" s="3" t="inlineStr">
        <is>
          <t>Trademark Holdings (Pty) Ltd</t>
        </is>
      </c>
      <c r="B9661" s="4" t="n">
        <v>44742</v>
      </c>
      <c r="C9661" s="3" t="inlineStr">
        <is>
          <t>Expenses</t>
        </is>
      </c>
      <c r="D9661" s="3" t="inlineStr">
        <is>
          <t>4350/000</t>
        </is>
      </c>
      <c r="E9661" s="3" t="inlineStr">
        <is>
          <t>Repairs _AND_ Maintenance</t>
        </is>
      </c>
      <c r="F9661" s="3" t="n">
        <v>0</v>
      </c>
      <c r="G9661" s="3" t="n">
        <v>925</v>
      </c>
    </row>
    <row r="9662">
      <c r="A9662" s="3" t="inlineStr">
        <is>
          <t>Quinate Consulting (Pty) Ltd</t>
        </is>
      </c>
      <c r="B9662" s="4" t="n">
        <v>44742</v>
      </c>
      <c r="C9662" s="3" t="inlineStr">
        <is>
          <t>Expenses</t>
        </is>
      </c>
      <c r="D9662" s="3" t="inlineStr">
        <is>
          <t>4350/000</t>
        </is>
      </c>
      <c r="E9662" s="3" t="inlineStr">
        <is>
          <t>Repairs and Maintenance - Southwark Units</t>
        </is>
      </c>
      <c r="F9662" s="3" t="n">
        <v>0</v>
      </c>
      <c r="G9662" s="3" t="n">
        <v>12416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Expenses</t>
        </is>
      </c>
      <c r="D9663" s="3" t="inlineStr">
        <is>
          <t>4360/000</t>
        </is>
      </c>
      <c r="E9663" s="3" t="inlineStr">
        <is>
          <t>Secretarial - CIPC</t>
        </is>
      </c>
      <c r="F9663" s="3" t="n">
        <v>600</v>
      </c>
      <c r="G9663" s="3" t="n">
        <v>600</v>
      </c>
    </row>
    <row r="9664">
      <c r="A9664" s="3" t="inlineStr">
        <is>
          <t>Opportunity Management Holdings (PTY) LTD</t>
        </is>
      </c>
      <c r="B9664" s="4" t="n">
        <v>44742</v>
      </c>
      <c r="C9664" s="3" t="inlineStr">
        <is>
          <t>Expenses</t>
        </is>
      </c>
      <c r="D9664" s="3" t="inlineStr">
        <is>
          <t>4390/000</t>
        </is>
      </c>
      <c r="E9664" s="3" t="inlineStr">
        <is>
          <t>Small Assets</t>
        </is>
      </c>
      <c r="F9664" s="3" t="n">
        <v>5564.57</v>
      </c>
      <c r="G9664" s="3" t="n">
        <v>9239.309999999999</v>
      </c>
    </row>
    <row r="9665">
      <c r="A9665" s="3" t="inlineStr">
        <is>
          <t>Noble Shield (Pty) Ltd ta Go Letting</t>
        </is>
      </c>
      <c r="B9665" s="4" t="n">
        <v>44742</v>
      </c>
      <c r="C9665" s="3" t="inlineStr">
        <is>
          <t>Expenses</t>
        </is>
      </c>
      <c r="D9665" s="3" t="inlineStr">
        <is>
          <t>4400/000</t>
        </is>
      </c>
      <c r="E9665" s="3" t="inlineStr">
        <is>
          <t>Salaries _AND_ Wages</t>
        </is>
      </c>
      <c r="F9665" s="3" t="n">
        <v>26848.2</v>
      </c>
      <c r="G9665" s="3" t="n">
        <v>228123.62</v>
      </c>
    </row>
    <row r="9666">
      <c r="A9666" s="3" t="inlineStr">
        <is>
          <t>Opportunity Global Sales (PTY) LTD</t>
        </is>
      </c>
      <c r="B9666" s="4" t="n">
        <v>44742</v>
      </c>
      <c r="C9666" s="3" t="inlineStr">
        <is>
          <t>Expenses</t>
        </is>
      </c>
      <c r="D9666" s="3" t="inlineStr">
        <is>
          <t>4400/000</t>
        </is>
      </c>
      <c r="E9666" s="3" t="inlineStr">
        <is>
          <t>Salaries _AND_ Wages</t>
        </is>
      </c>
      <c r="F9666" s="3" t="n">
        <v>33255.54</v>
      </c>
      <c r="G9666" s="3" t="n">
        <v>139769.29</v>
      </c>
    </row>
    <row r="9667">
      <c r="A9667" s="3" t="inlineStr">
        <is>
          <t>Opportunity Management Holdings (PTY) LTD</t>
        </is>
      </c>
      <c r="B9667" s="4" t="n">
        <v>44742</v>
      </c>
      <c r="C9667" s="3" t="inlineStr">
        <is>
          <t>Expenses</t>
        </is>
      </c>
      <c r="D9667" s="3" t="inlineStr">
        <is>
          <t>4400/000</t>
        </is>
      </c>
      <c r="E9667" s="3" t="inlineStr">
        <is>
          <t>Salaries _AND_ Wages</t>
        </is>
      </c>
      <c r="F9667" s="3" t="n">
        <v>205903.75</v>
      </c>
      <c r="G9667" s="3" t="n">
        <v>1569478.06</v>
      </c>
    </row>
    <row r="9668">
      <c r="A9668" s="3" t="inlineStr">
        <is>
          <t>Trademark Holdings (Pty) Ltd</t>
        </is>
      </c>
      <c r="B9668" s="4" t="n">
        <v>44742</v>
      </c>
      <c r="C9668" s="3" t="inlineStr">
        <is>
          <t>Expenses</t>
        </is>
      </c>
      <c r="D9668" s="3" t="inlineStr">
        <is>
          <t>4400/000</t>
        </is>
      </c>
      <c r="E9668" s="3" t="inlineStr">
        <is>
          <t>Salaries _AND_ Wages</t>
        </is>
      </c>
      <c r="F9668" s="3" t="n">
        <v>39554.45</v>
      </c>
      <c r="G9668" s="3" t="n">
        <v>379109.21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Expenses</t>
        </is>
      </c>
      <c r="D9669" s="3" t="inlineStr">
        <is>
          <t>4403/000</t>
        </is>
      </c>
      <c r="E9669" s="3" t="inlineStr">
        <is>
          <t>Study fees - Nick</t>
        </is>
      </c>
      <c r="F9669" s="3" t="n">
        <v>51825.9</v>
      </c>
      <c r="G9669" s="3" t="n">
        <v>51825.9</v>
      </c>
    </row>
    <row r="9670">
      <c r="A9670" s="3" t="inlineStr">
        <is>
          <t>Trademark Holdings (Pty) Ltd</t>
        </is>
      </c>
      <c r="B9670" s="4" t="n">
        <v>44742</v>
      </c>
      <c r="C9670" s="3" t="inlineStr">
        <is>
          <t>Expenses</t>
        </is>
      </c>
      <c r="D9670" s="3" t="inlineStr">
        <is>
          <t>4430/000</t>
        </is>
      </c>
      <c r="E9670" s="3" t="inlineStr">
        <is>
          <t>Secretarial fees - CIPC</t>
        </is>
      </c>
      <c r="F9670" s="3" t="n">
        <v>100</v>
      </c>
      <c r="G9670" s="3" t="n">
        <v>100</v>
      </c>
    </row>
    <row r="9671">
      <c r="A9671" s="3" t="inlineStr">
        <is>
          <t>Opportunity Management Holdings (PTY) LTD</t>
        </is>
      </c>
      <c r="B9671" s="4" t="n">
        <v>44742</v>
      </c>
      <c r="C9671" s="3" t="inlineStr">
        <is>
          <t>Expenses</t>
        </is>
      </c>
      <c r="D9671" s="3" t="inlineStr">
        <is>
          <t>4450/000</t>
        </is>
      </c>
      <c r="E9671" s="3" t="inlineStr">
        <is>
          <t>Staff Training</t>
        </is>
      </c>
      <c r="F9671" s="3" t="n">
        <v>0</v>
      </c>
      <c r="G9671" s="3" t="n">
        <v>4654</v>
      </c>
    </row>
    <row r="9672">
      <c r="A9672" s="3" t="inlineStr">
        <is>
          <t>Noble Shield (Pty) Ltd ta Go Letting</t>
        </is>
      </c>
      <c r="B9672" s="4" t="n">
        <v>44742</v>
      </c>
      <c r="C9672" s="3" t="inlineStr">
        <is>
          <t>Expenses</t>
        </is>
      </c>
      <c r="D9672" s="3" t="inlineStr">
        <is>
          <t>4500/000</t>
        </is>
      </c>
      <c r="E9672" s="3" t="inlineStr">
        <is>
          <t>Staff Welfare</t>
        </is>
      </c>
      <c r="F9672" s="3" t="n">
        <v>0</v>
      </c>
      <c r="G9672" s="3" t="n">
        <v>8468.879999999999</v>
      </c>
    </row>
    <row r="9673">
      <c r="A9673" s="3" t="inlineStr">
        <is>
          <t>Opportunity Global Investment (PTY) LTD</t>
        </is>
      </c>
      <c r="B9673" s="4" t="n">
        <v>44742</v>
      </c>
      <c r="C9673" s="3" t="inlineStr">
        <is>
          <t>Expenses</t>
        </is>
      </c>
      <c r="D9673" s="3" t="inlineStr">
        <is>
          <t>4500/000</t>
        </is>
      </c>
      <c r="E9673" s="3" t="inlineStr">
        <is>
          <t>Staff Welfare</t>
        </is>
      </c>
      <c r="F9673" s="3" t="n">
        <v>451.25</v>
      </c>
      <c r="G9673" s="3" t="n">
        <v>451.25</v>
      </c>
    </row>
    <row r="9674">
      <c r="A9674" s="3" t="inlineStr">
        <is>
          <t>Opportunity Management Holdings (PTY) LTD</t>
        </is>
      </c>
      <c r="B9674" s="4" t="n">
        <v>44742</v>
      </c>
      <c r="C9674" s="3" t="inlineStr">
        <is>
          <t>Expenses</t>
        </is>
      </c>
      <c r="D9674" s="3" t="inlineStr">
        <is>
          <t>4500/000</t>
        </is>
      </c>
      <c r="E9674" s="3" t="inlineStr">
        <is>
          <t>Staff Welfare</t>
        </is>
      </c>
      <c r="F9674" s="3" t="n">
        <v>1333.5</v>
      </c>
      <c r="G9674" s="3" t="n">
        <v>6724.07</v>
      </c>
    </row>
    <row r="9675">
      <c r="A9675" s="3" t="inlineStr">
        <is>
          <t>Noble Shield (Pty) Ltd ta Go Letting</t>
        </is>
      </c>
      <c r="B9675" s="4" t="n">
        <v>44742</v>
      </c>
      <c r="C9675" s="3" t="inlineStr">
        <is>
          <t>Expenses</t>
        </is>
      </c>
      <c r="D9675" s="3" t="inlineStr">
        <is>
          <t>4520/000</t>
        </is>
      </c>
      <c r="E9675" s="3" t="inlineStr">
        <is>
          <t>Security</t>
        </is>
      </c>
      <c r="F9675" s="3" t="n">
        <v>741.25</v>
      </c>
      <c r="G9675" s="3" t="n">
        <v>7497.28</v>
      </c>
    </row>
    <row r="9676">
      <c r="A9676" s="3" t="inlineStr">
        <is>
          <t>Noble Shield (Pty) Ltd ta Go Letting</t>
        </is>
      </c>
      <c r="B9676" s="4" t="n">
        <v>44742</v>
      </c>
      <c r="C9676" s="3" t="inlineStr">
        <is>
          <t>Expenses</t>
        </is>
      </c>
      <c r="D9676" s="3" t="inlineStr">
        <is>
          <t>4550/000</t>
        </is>
      </c>
      <c r="E9676" s="3" t="inlineStr">
        <is>
          <t>Subscriptions</t>
        </is>
      </c>
      <c r="F9676" s="3" t="n">
        <v>0</v>
      </c>
      <c r="G9676" s="3" t="n">
        <v>274.15</v>
      </c>
    </row>
    <row r="9677">
      <c r="A9677" s="3" t="inlineStr">
        <is>
          <t>Quinate Consulting (Pty) Ltd</t>
        </is>
      </c>
      <c r="B9677" s="4" t="n">
        <v>44742</v>
      </c>
      <c r="C9677" s="3" t="inlineStr">
        <is>
          <t>Expenses</t>
        </is>
      </c>
      <c r="D9677" s="3" t="inlineStr">
        <is>
          <t>4550/000</t>
        </is>
      </c>
      <c r="E9677" s="3" t="inlineStr">
        <is>
          <t>Subscriptions / Licenses</t>
        </is>
      </c>
      <c r="F9677" s="3" t="n">
        <v>7936.2</v>
      </c>
      <c r="G9677" s="3" t="n">
        <v>38222.35</v>
      </c>
    </row>
    <row r="9678">
      <c r="A9678" s="3" t="inlineStr">
        <is>
          <t>Opportunity Management Holdings (PTY) LTD</t>
        </is>
      </c>
      <c r="B9678" s="4" t="n">
        <v>44742</v>
      </c>
      <c r="C9678" s="3" t="inlineStr">
        <is>
          <t>Expenses</t>
        </is>
      </c>
      <c r="D9678" s="3" t="inlineStr">
        <is>
          <t>4550/000</t>
        </is>
      </c>
      <c r="E9678" s="3" t="inlineStr">
        <is>
          <t>Subscriptions _AND_ Lisences</t>
        </is>
      </c>
      <c r="F9678" s="3" t="n">
        <v>6761.93</v>
      </c>
      <c r="G9678" s="3" t="n">
        <v>16845.63</v>
      </c>
    </row>
    <row r="9679">
      <c r="A9679" s="3" t="inlineStr">
        <is>
          <t>Noble Shield (Pty) Ltd ta Go Letting</t>
        </is>
      </c>
      <c r="B9679" s="4" t="n">
        <v>44742</v>
      </c>
      <c r="C9679" s="3" t="inlineStr">
        <is>
          <t>Expenses</t>
        </is>
      </c>
      <c r="D9679" s="3" t="inlineStr">
        <is>
          <t>4550/100</t>
        </is>
      </c>
      <c r="E9679" s="3" t="inlineStr">
        <is>
          <t>Subscriptions - EAAB</t>
        </is>
      </c>
      <c r="F9679" s="3" t="n">
        <v>0</v>
      </c>
      <c r="G9679" s="3" t="n">
        <v>5010</v>
      </c>
    </row>
    <row r="9680">
      <c r="A9680" s="3" t="inlineStr">
        <is>
          <t>Trademark Holdings (Pty) Ltd</t>
        </is>
      </c>
      <c r="B9680" s="4" t="n">
        <v>44742</v>
      </c>
      <c r="C9680" s="3" t="inlineStr">
        <is>
          <t>Expenses</t>
        </is>
      </c>
      <c r="D9680" s="3" t="inlineStr">
        <is>
          <t>4550/100</t>
        </is>
      </c>
      <c r="E9680" s="3" t="inlineStr">
        <is>
          <t>Subscriptions - EAAB</t>
        </is>
      </c>
      <c r="F9680" s="3" t="n">
        <v>0</v>
      </c>
      <c r="G9680" s="3" t="n">
        <v>3710</v>
      </c>
    </row>
    <row r="9681">
      <c r="A9681" s="3" t="inlineStr">
        <is>
          <t>Opportunity Global Investment (PTY) LTD</t>
        </is>
      </c>
      <c r="B9681" s="4" t="n">
        <v>44742</v>
      </c>
      <c r="C9681" s="3" t="inlineStr">
        <is>
          <t>Expenses</t>
        </is>
      </c>
      <c r="D9681" s="3" t="inlineStr">
        <is>
          <t>4550/150</t>
        </is>
      </c>
      <c r="E9681" s="3" t="inlineStr">
        <is>
          <t>Subscriptions - Webbox</t>
        </is>
      </c>
      <c r="F9681" s="3" t="n">
        <v>1259</v>
      </c>
      <c r="G9681" s="3" t="n">
        <v>4942</v>
      </c>
    </row>
    <row r="9682">
      <c r="A9682" s="3" t="inlineStr">
        <is>
          <t>Opportunity Global Investment (PTY) LTD</t>
        </is>
      </c>
      <c r="B9682" s="4" t="n">
        <v>44742</v>
      </c>
      <c r="C9682" s="3" t="inlineStr">
        <is>
          <t>Expenses</t>
        </is>
      </c>
      <c r="D9682" s="3" t="inlineStr">
        <is>
          <t>4550/200</t>
        </is>
      </c>
      <c r="E9682" s="3" t="inlineStr">
        <is>
          <t>Subscriptions - Zoom</t>
        </is>
      </c>
      <c r="F9682" s="3" t="n">
        <v>247.5</v>
      </c>
      <c r="G9682" s="3" t="n">
        <v>961.99</v>
      </c>
    </row>
    <row r="9683">
      <c r="A9683" s="3" t="inlineStr">
        <is>
          <t>Opportunity Global Investment (PTY) LTD</t>
        </is>
      </c>
      <c r="B9683" s="4" t="n">
        <v>44742</v>
      </c>
      <c r="C9683" s="3" t="inlineStr">
        <is>
          <t>Expenses</t>
        </is>
      </c>
      <c r="D9683" s="3" t="inlineStr">
        <is>
          <t>4550/250</t>
        </is>
      </c>
      <c r="E9683" s="3" t="inlineStr">
        <is>
          <t>Subscriptions - LinkedIn</t>
        </is>
      </c>
      <c r="F9683" s="3" t="n">
        <v>1000.49</v>
      </c>
      <c r="G9683" s="3" t="n">
        <v>5002.45</v>
      </c>
    </row>
    <row r="9684">
      <c r="A9684" s="3" t="inlineStr">
        <is>
          <t>Noble Shield (Pty) Ltd ta Go Letting</t>
        </is>
      </c>
      <c r="B9684" s="4" t="n">
        <v>44742</v>
      </c>
      <c r="C9684" s="3" t="inlineStr">
        <is>
          <t>Expenses</t>
        </is>
      </c>
      <c r="D9684" s="3" t="inlineStr">
        <is>
          <t>4550/250</t>
        </is>
      </c>
      <c r="E9684" s="3" t="inlineStr">
        <is>
          <t>Subscriptions - Windeed reports</t>
        </is>
      </c>
      <c r="F9684" s="3" t="n">
        <v>0</v>
      </c>
      <c r="G9684" s="3" t="n">
        <v>79</v>
      </c>
    </row>
    <row r="9685">
      <c r="A9685" s="3" t="inlineStr">
        <is>
          <t>Opportunity Global Investment (PTY) LTD</t>
        </is>
      </c>
      <c r="B9685" s="4" t="n">
        <v>44742</v>
      </c>
      <c r="C9685" s="3" t="inlineStr">
        <is>
          <t>Expenses</t>
        </is>
      </c>
      <c r="D9685" s="3" t="inlineStr">
        <is>
          <t>4550/350</t>
        </is>
      </c>
      <c r="E9685" s="3" t="inlineStr">
        <is>
          <t>Subscriptions - Xero</t>
        </is>
      </c>
      <c r="F9685" s="3" t="n">
        <v>600</v>
      </c>
      <c r="G9685" s="3" t="n">
        <v>2400</v>
      </c>
    </row>
    <row r="9686">
      <c r="A9686" s="3" t="inlineStr">
        <is>
          <t>Opportunity Global Investment (PTY) LTD</t>
        </is>
      </c>
      <c r="B9686" s="4" t="n">
        <v>44742</v>
      </c>
      <c r="C9686" s="3" t="inlineStr">
        <is>
          <t>Expenses</t>
        </is>
      </c>
      <c r="D9686" s="3" t="inlineStr">
        <is>
          <t>4550/400</t>
        </is>
      </c>
      <c r="E9686" s="3" t="inlineStr">
        <is>
          <t>Subscriptions - Moneyweb</t>
        </is>
      </c>
      <c r="F9686" s="3" t="n">
        <v>54.78</v>
      </c>
      <c r="G9686" s="3" t="n">
        <v>219.12</v>
      </c>
    </row>
    <row r="9687">
      <c r="A9687" s="3" t="inlineStr">
        <is>
          <t>Trademark Holdings (Pty) Ltd</t>
        </is>
      </c>
      <c r="B9687" s="4" t="n">
        <v>44742</v>
      </c>
      <c r="C9687" s="3" t="inlineStr">
        <is>
          <t>Expenses</t>
        </is>
      </c>
      <c r="D9687" s="3" t="inlineStr">
        <is>
          <t>4550/400</t>
        </is>
      </c>
      <c r="E9687" s="3" t="inlineStr">
        <is>
          <t>Subscriptions - Xero</t>
        </is>
      </c>
      <c r="F9687" s="3" t="n">
        <v>600</v>
      </c>
      <c r="G9687" s="3" t="n">
        <v>6450</v>
      </c>
    </row>
    <row r="9688">
      <c r="A9688" s="3" t="inlineStr">
        <is>
          <t>Opportunity Global Investment (PTY) LTD</t>
        </is>
      </c>
      <c r="B9688" s="4" t="n">
        <v>44742</v>
      </c>
      <c r="C9688" s="3" t="inlineStr">
        <is>
          <t>Expenses</t>
        </is>
      </c>
      <c r="D9688" s="3" t="inlineStr">
        <is>
          <t>4550/450</t>
        </is>
      </c>
      <c r="E9688" s="3" t="inlineStr">
        <is>
          <t>Subscriptions - Adobe</t>
        </is>
      </c>
      <c r="F9688" s="3" t="n">
        <v>523.4299999999999</v>
      </c>
      <c r="G9688" s="3" t="n">
        <v>2017.59</v>
      </c>
    </row>
    <row r="9689">
      <c r="A9689" s="3" t="inlineStr">
        <is>
          <t>Noble Shield (Pty) Ltd ta Go Letting</t>
        </is>
      </c>
      <c r="B9689" s="4" t="n">
        <v>44742</v>
      </c>
      <c r="C9689" s="3" t="inlineStr">
        <is>
          <t>Expenses</t>
        </is>
      </c>
      <c r="D9689" s="3" t="inlineStr">
        <is>
          <t>4550/600</t>
        </is>
      </c>
      <c r="E9689" s="3" t="inlineStr">
        <is>
          <t>Subscriptions - Webbox</t>
        </is>
      </c>
      <c r="F9689" s="3" t="n">
        <v>1312.15</v>
      </c>
      <c r="G9689" s="3" t="n">
        <v>11407.61</v>
      </c>
    </row>
    <row r="9690">
      <c r="A9690" s="3" t="inlineStr">
        <is>
          <t>Noble Shield (Pty) Ltd ta Go Letting</t>
        </is>
      </c>
      <c r="B9690" s="4" t="n">
        <v>44742</v>
      </c>
      <c r="C9690" s="3" t="inlineStr">
        <is>
          <t>Expenses</t>
        </is>
      </c>
      <c r="D9690" s="3" t="inlineStr">
        <is>
          <t>4550/650</t>
        </is>
      </c>
      <c r="E9690" s="3" t="inlineStr">
        <is>
          <t>Subscriptions - Xero</t>
        </is>
      </c>
      <c r="F9690" s="3" t="n">
        <v>600</v>
      </c>
      <c r="G9690" s="3" t="n">
        <v>6450</v>
      </c>
    </row>
    <row r="9691">
      <c r="A9691" s="3" t="inlineStr">
        <is>
          <t>Noble Shield (Pty) Ltd ta Go Letting</t>
        </is>
      </c>
      <c r="B9691" s="4" t="n">
        <v>44742</v>
      </c>
      <c r="C9691" s="3" t="inlineStr">
        <is>
          <t>Expenses</t>
        </is>
      </c>
      <c r="D9691" s="3" t="inlineStr">
        <is>
          <t>4550/700</t>
        </is>
      </c>
      <c r="E9691" s="3" t="inlineStr">
        <is>
          <t>Subscriptions - Domain renewals</t>
        </is>
      </c>
      <c r="F9691" s="3" t="n">
        <v>0</v>
      </c>
      <c r="G9691" s="3" t="n">
        <v>1726.15</v>
      </c>
    </row>
    <row r="9692">
      <c r="A9692" s="3" t="inlineStr">
        <is>
          <t>Noble Shield (Pty) Ltd ta Go Letting</t>
        </is>
      </c>
      <c r="B9692" s="4" t="n">
        <v>44742</v>
      </c>
      <c r="C9692" s="3" t="inlineStr">
        <is>
          <t>Expenses</t>
        </is>
      </c>
      <c r="D9692" s="3" t="inlineStr">
        <is>
          <t>4550/800</t>
        </is>
      </c>
      <c r="E9692" s="3" t="inlineStr">
        <is>
          <t>Subscriptions - Adobe</t>
        </is>
      </c>
      <c r="F9692" s="3" t="n">
        <v>275.59</v>
      </c>
      <c r="G9692" s="3" t="n">
        <v>824.17</v>
      </c>
    </row>
    <row r="9693">
      <c r="A9693" s="3" t="inlineStr">
        <is>
          <t>Opportunity Global Sales (PTY) LTD</t>
        </is>
      </c>
      <c r="B9693" s="4" t="n">
        <v>44742</v>
      </c>
      <c r="C9693" s="3" t="inlineStr">
        <is>
          <t>Expenses</t>
        </is>
      </c>
      <c r="D9693" s="3" t="inlineStr">
        <is>
          <t>4551/000</t>
        </is>
      </c>
      <c r="E9693" s="3" t="inlineStr">
        <is>
          <t>Subscriptions - Payprop</t>
        </is>
      </c>
      <c r="F9693" s="3" t="n">
        <v>0</v>
      </c>
      <c r="G9693" s="3" t="n">
        <v>2822.68</v>
      </c>
    </row>
    <row r="9694">
      <c r="A9694" s="3" t="inlineStr">
        <is>
          <t>Opportunity Management Holdings (PTY) LTD</t>
        </is>
      </c>
      <c r="B9694" s="4" t="n">
        <v>44742</v>
      </c>
      <c r="C9694" s="3" t="inlineStr">
        <is>
          <t>Expenses</t>
        </is>
      </c>
      <c r="D9694" s="3" t="inlineStr">
        <is>
          <t>4551/000</t>
        </is>
      </c>
      <c r="E9694" s="3" t="inlineStr">
        <is>
          <t>Subscriptions - Xero - Setup</t>
        </is>
      </c>
      <c r="F9694" s="3" t="n">
        <v>0</v>
      </c>
      <c r="G9694" s="3" t="n">
        <v>3000</v>
      </c>
    </row>
    <row r="9695">
      <c r="A9695" s="3" t="inlineStr">
        <is>
          <t>Quinate Consulting (Pty) Ltd</t>
        </is>
      </c>
      <c r="B9695" s="4" t="n">
        <v>44742</v>
      </c>
      <c r="C9695" s="3" t="inlineStr">
        <is>
          <t>Expenses</t>
        </is>
      </c>
      <c r="D9695" s="3" t="inlineStr">
        <is>
          <t>4551/000</t>
        </is>
      </c>
      <c r="E9695" s="3" t="inlineStr">
        <is>
          <t>Subscriptions - Zoho</t>
        </is>
      </c>
      <c r="F9695" s="3" t="n">
        <v>1125</v>
      </c>
      <c r="G9695" s="3" t="n">
        <v>4500</v>
      </c>
    </row>
    <row r="9696">
      <c r="A9696" s="3" t="inlineStr">
        <is>
          <t>Endulini (Pty) Ltd</t>
        </is>
      </c>
      <c r="B9696" s="4" t="n">
        <v>44742</v>
      </c>
      <c r="C9696" s="3" t="inlineStr">
        <is>
          <t>Expenses</t>
        </is>
      </c>
      <c r="D9696" s="3" t="inlineStr">
        <is>
          <t>4552/000</t>
        </is>
      </c>
      <c r="E9696" s="3" t="inlineStr">
        <is>
          <t>Subscriptions - Xero</t>
        </is>
      </c>
      <c r="F9696" s="3" t="n">
        <v>600</v>
      </c>
      <c r="G9696" s="3" t="n">
        <v>2400</v>
      </c>
    </row>
    <row r="9697">
      <c r="A9697" s="3" t="inlineStr">
        <is>
          <t>Opportunity Global Sales (PTY) LTD</t>
        </is>
      </c>
      <c r="B9697" s="4" t="n">
        <v>44742</v>
      </c>
      <c r="C9697" s="3" t="inlineStr">
        <is>
          <t>Expenses</t>
        </is>
      </c>
      <c r="D9697" s="3" t="inlineStr">
        <is>
          <t>4552/000</t>
        </is>
      </c>
      <c r="E9697" s="3" t="inlineStr">
        <is>
          <t>Subscriptions - Xero</t>
        </is>
      </c>
      <c r="F9697" s="3" t="n">
        <v>600</v>
      </c>
      <c r="G9697" s="3" t="n">
        <v>2400</v>
      </c>
    </row>
    <row r="9698">
      <c r="A9698" s="3" t="inlineStr">
        <is>
          <t>Opportunity Management Holdings (PTY) LTD</t>
        </is>
      </c>
      <c r="B9698" s="4" t="n">
        <v>44742</v>
      </c>
      <c r="C9698" s="3" t="inlineStr">
        <is>
          <t>Expenses</t>
        </is>
      </c>
      <c r="D9698" s="3" t="inlineStr">
        <is>
          <t>4552/000</t>
        </is>
      </c>
      <c r="E9698" s="3" t="inlineStr">
        <is>
          <t>Subscriptions - Xero</t>
        </is>
      </c>
      <c r="F9698" s="3" t="n">
        <v>600</v>
      </c>
      <c r="G9698" s="3" t="n">
        <v>4050</v>
      </c>
    </row>
    <row r="9699">
      <c r="A9699" s="3" t="inlineStr">
        <is>
          <t>Opportunity Global Sales (PTY) LTD</t>
        </is>
      </c>
      <c r="B9699" s="4" t="n">
        <v>44742</v>
      </c>
      <c r="C9699" s="3" t="inlineStr">
        <is>
          <t>Expenses</t>
        </is>
      </c>
      <c r="D9699" s="3" t="inlineStr">
        <is>
          <t>4553/000</t>
        </is>
      </c>
      <c r="E9699" s="3" t="inlineStr">
        <is>
          <t>Subscriptions - CMA</t>
        </is>
      </c>
      <c r="F9699" s="3" t="n">
        <v>680</v>
      </c>
      <c r="G9699" s="3" t="n">
        <v>2720</v>
      </c>
    </row>
    <row r="9700">
      <c r="A9700" s="3" t="inlineStr">
        <is>
          <t>Quinate Consulting (Pty) Ltd</t>
        </is>
      </c>
      <c r="B9700" s="4" t="n">
        <v>44742</v>
      </c>
      <c r="C9700" s="3" t="inlineStr">
        <is>
          <t>Expenses</t>
        </is>
      </c>
      <c r="D9700" s="3" t="inlineStr">
        <is>
          <t>4554/000</t>
        </is>
      </c>
      <c r="E9700" s="3" t="inlineStr">
        <is>
          <t>Subscriptions - Xero</t>
        </is>
      </c>
      <c r="F9700" s="3" t="n">
        <v>600</v>
      </c>
      <c r="G9700" s="3" t="n">
        <v>2400</v>
      </c>
    </row>
    <row r="9701">
      <c r="A9701" s="3" t="inlineStr">
        <is>
          <t>Opportunity Global Sales (PTY) LTD</t>
        </is>
      </c>
      <c r="B9701" s="4" t="n">
        <v>44742</v>
      </c>
      <c r="C9701" s="3" t="inlineStr">
        <is>
          <t>Expenses</t>
        </is>
      </c>
      <c r="D9701" s="3" t="inlineStr">
        <is>
          <t>4554/000</t>
        </is>
      </c>
      <c r="E9701" s="3" t="inlineStr">
        <is>
          <t>Subscriptions - Zoho</t>
        </is>
      </c>
      <c r="F9701" s="3" t="n">
        <v>600</v>
      </c>
      <c r="G9701" s="3" t="n">
        <v>2400</v>
      </c>
    </row>
    <row r="9702">
      <c r="A9702" s="3" t="inlineStr">
        <is>
          <t>Opportunity Global Sales (PTY) LTD</t>
        </is>
      </c>
      <c r="B9702" s="4" t="n">
        <v>44742</v>
      </c>
      <c r="C9702" s="3" t="inlineStr">
        <is>
          <t>Expenses</t>
        </is>
      </c>
      <c r="D9702" s="3" t="inlineStr">
        <is>
          <t>4555/000</t>
        </is>
      </c>
      <c r="E9702" s="3" t="inlineStr">
        <is>
          <t>Subscriptions - EAAB</t>
        </is>
      </c>
      <c r="F9702" s="3" t="n">
        <v>0</v>
      </c>
      <c r="G9702" s="3" t="n">
        <v>8500</v>
      </c>
    </row>
    <row r="9703">
      <c r="A9703" s="3" t="inlineStr">
        <is>
          <t>Quinate Consulting (Pty) Ltd</t>
        </is>
      </c>
      <c r="B9703" s="4" t="n">
        <v>44742</v>
      </c>
      <c r="C9703" s="3" t="inlineStr">
        <is>
          <t>Expenses</t>
        </is>
      </c>
      <c r="D9703" s="3" t="inlineStr">
        <is>
          <t>4555/000</t>
        </is>
      </c>
      <c r="E9703" s="3" t="inlineStr">
        <is>
          <t>Subscriptions - OUMS</t>
        </is>
      </c>
      <c r="F9703" s="3" t="n">
        <v>6475.9</v>
      </c>
      <c r="G9703" s="3" t="n">
        <v>25903.6</v>
      </c>
    </row>
    <row r="9704">
      <c r="A9704" s="3" t="inlineStr">
        <is>
          <t>Noble Shield (Pty) Ltd ta Go Letting</t>
        </is>
      </c>
      <c r="B9704" s="4" t="n">
        <v>44742</v>
      </c>
      <c r="C9704" s="3" t="inlineStr">
        <is>
          <t>Expenses</t>
        </is>
      </c>
      <c r="D9704" s="3" t="inlineStr">
        <is>
          <t>4560/000</t>
        </is>
      </c>
      <c r="E9704" s="3" t="inlineStr">
        <is>
          <t>Small Assets - under R7000</t>
        </is>
      </c>
      <c r="F9704" s="3" t="n">
        <v>0</v>
      </c>
      <c r="G9704" s="3" t="n">
        <v>399</v>
      </c>
    </row>
    <row r="9705">
      <c r="A9705" s="3" t="inlineStr">
        <is>
          <t>Opportunity Global Investment (PTY) LTD</t>
        </is>
      </c>
      <c r="B9705" s="4" t="n">
        <v>44742</v>
      </c>
      <c r="C9705" s="3" t="inlineStr">
        <is>
          <t>Expenses</t>
        </is>
      </c>
      <c r="D9705" s="3" t="inlineStr">
        <is>
          <t>4600/000</t>
        </is>
      </c>
      <c r="E9705" s="3" t="inlineStr">
        <is>
          <t>Telephone _AND_ Fax</t>
        </is>
      </c>
      <c r="F9705" s="3" t="n">
        <v>3355</v>
      </c>
      <c r="G9705" s="3" t="n">
        <v>13420</v>
      </c>
    </row>
    <row r="9706">
      <c r="A9706" s="3" t="inlineStr">
        <is>
          <t>Trademark Holdings (Pty) Ltd</t>
        </is>
      </c>
      <c r="B9706" s="4" t="n">
        <v>44742</v>
      </c>
      <c r="C9706" s="3" t="inlineStr">
        <is>
          <t>Expenses</t>
        </is>
      </c>
      <c r="D9706" s="3" t="inlineStr">
        <is>
          <t>4600/000</t>
        </is>
      </c>
      <c r="E9706" s="3" t="inlineStr">
        <is>
          <t>Telephone _AND_ Fax</t>
        </is>
      </c>
      <c r="F9706" s="3" t="n">
        <v>1582.6</v>
      </c>
      <c r="G9706" s="3" t="n">
        <v>14716.26</v>
      </c>
    </row>
    <row r="9707">
      <c r="A9707" s="3" t="inlineStr">
        <is>
          <t>Noble Shield (Pty) Ltd ta Go Letting</t>
        </is>
      </c>
      <c r="B9707" s="4" t="n">
        <v>44742</v>
      </c>
      <c r="C9707" s="3" t="inlineStr">
        <is>
          <t>Expenses</t>
        </is>
      </c>
      <c r="D9707" s="3" t="inlineStr">
        <is>
          <t>4600/000</t>
        </is>
      </c>
      <c r="E9707" s="3" t="inlineStr">
        <is>
          <t>Telephone _AND_ Fax - VDB Office</t>
        </is>
      </c>
      <c r="F9707" s="3" t="n">
        <v>0</v>
      </c>
      <c r="G9707" s="3" t="n">
        <v>1926.25</v>
      </c>
    </row>
    <row r="9708">
      <c r="A9708" s="3" t="inlineStr">
        <is>
          <t>Noble Shield (Pty) Ltd ta Go Letting</t>
        </is>
      </c>
      <c r="B9708" s="4" t="n">
        <v>44742</v>
      </c>
      <c r="C9708" s="3" t="inlineStr">
        <is>
          <t>Expenses</t>
        </is>
      </c>
      <c r="D9708" s="3" t="inlineStr">
        <is>
          <t>4610/000</t>
        </is>
      </c>
      <c r="E9708" s="3" t="inlineStr">
        <is>
          <t>Telephone - CT Office</t>
        </is>
      </c>
      <c r="F9708" s="3" t="n">
        <v>1005.99</v>
      </c>
      <c r="G9708" s="3" t="n">
        <v>9293.110000000001</v>
      </c>
    </row>
    <row r="9709">
      <c r="A9709" s="3" t="inlineStr">
        <is>
          <t>Opportunity Management Holdings (PTY) LTD</t>
        </is>
      </c>
      <c r="B9709" s="4" t="n">
        <v>44742</v>
      </c>
      <c r="C9709" s="3" t="inlineStr">
        <is>
          <t>Expenses</t>
        </is>
      </c>
      <c r="D9709" s="3" t="inlineStr">
        <is>
          <t>4650/000</t>
        </is>
      </c>
      <c r="E9709" s="3" t="inlineStr">
        <is>
          <t>Travel _AND_ Accommodation</t>
        </is>
      </c>
      <c r="F9709" s="3" t="n">
        <v>0</v>
      </c>
      <c r="G9709" s="3" t="n">
        <v>139.13</v>
      </c>
    </row>
    <row r="9710">
      <c r="A9710" s="3" t="inlineStr">
        <is>
          <t>Quinate Consulting (Pty) Ltd</t>
        </is>
      </c>
      <c r="B9710" s="4" t="n">
        <v>44742</v>
      </c>
      <c r="C9710" s="3" t="inlineStr">
        <is>
          <t>Expenses</t>
        </is>
      </c>
      <c r="D9710" s="3" t="inlineStr">
        <is>
          <t>4650/000</t>
        </is>
      </c>
      <c r="E9710" s="3" t="inlineStr">
        <is>
          <t>Travel _AND_ Accommodation</t>
        </is>
      </c>
      <c r="F9710" s="3" t="n">
        <v>0</v>
      </c>
      <c r="G9710" s="3" t="n">
        <v>5386</v>
      </c>
    </row>
    <row r="9711">
      <c r="A9711" s="3" t="inlineStr">
        <is>
          <t>Quinate Consulting (Pty) Ltd</t>
        </is>
      </c>
      <c r="B9711" s="4" t="n">
        <v>44742</v>
      </c>
      <c r="C9711" s="3" t="inlineStr">
        <is>
          <t>Expenses</t>
        </is>
      </c>
      <c r="D9711" s="3" t="inlineStr">
        <is>
          <t>4650/010</t>
        </is>
      </c>
      <c r="E9711" s="3" t="inlineStr">
        <is>
          <t>Travel - Local Flights</t>
        </is>
      </c>
      <c r="F9711" s="3" t="n">
        <v>0</v>
      </c>
      <c r="G9711" s="3" t="n">
        <v>6912.27</v>
      </c>
    </row>
    <row r="9712">
      <c r="A9712" s="3" t="inlineStr">
        <is>
          <t>Opportunity Global Investment (PTY) LTD</t>
        </is>
      </c>
      <c r="B9712" s="4" t="n">
        <v>44742</v>
      </c>
      <c r="C9712" s="3" t="inlineStr">
        <is>
          <t>Expenses</t>
        </is>
      </c>
      <c r="D9712" s="3" t="inlineStr">
        <is>
          <t>4650/020</t>
        </is>
      </c>
      <c r="E9712" s="3" t="inlineStr">
        <is>
          <t>Travel Accomodation - Car Hire</t>
        </is>
      </c>
      <c r="F9712" s="3" t="n">
        <v>0</v>
      </c>
      <c r="G9712" s="3" t="n">
        <v>457.39</v>
      </c>
    </row>
    <row r="9713">
      <c r="A9713" s="3" t="inlineStr">
        <is>
          <t>Quinate Consulting (Pty) Ltd</t>
        </is>
      </c>
      <c r="B9713" s="4" t="n">
        <v>44742</v>
      </c>
      <c r="C9713" s="3" t="inlineStr">
        <is>
          <t>Expenses</t>
        </is>
      </c>
      <c r="D9713" s="3" t="inlineStr">
        <is>
          <t>4650/030</t>
        </is>
      </c>
      <c r="E9713" s="3" t="inlineStr">
        <is>
          <t>Travel - Parking</t>
        </is>
      </c>
      <c r="F9713" s="3" t="n">
        <v>0</v>
      </c>
      <c r="G9713" s="3" t="n">
        <v>121.74</v>
      </c>
    </row>
    <row r="9714">
      <c r="A9714" s="3" t="inlineStr">
        <is>
          <t>Quinate Consulting (Pty) Ltd</t>
        </is>
      </c>
      <c r="B9714" s="4" t="n">
        <v>44742</v>
      </c>
      <c r="C9714" s="3" t="inlineStr">
        <is>
          <t>Expenses</t>
        </is>
      </c>
      <c r="D9714" s="3" t="inlineStr">
        <is>
          <t>4650/040</t>
        </is>
      </c>
      <c r="E9714" s="3" t="inlineStr">
        <is>
          <t>Travel - Local Car Hire</t>
        </is>
      </c>
      <c r="F9714" s="3" t="n">
        <v>0</v>
      </c>
      <c r="G9714" s="3" t="n">
        <v>1873</v>
      </c>
    </row>
    <row r="9715">
      <c r="A9715" s="3" t="inlineStr">
        <is>
          <t>Opportunity Global Investment (PTY) LTD</t>
        </is>
      </c>
      <c r="B9715" s="4" t="n">
        <v>44742</v>
      </c>
      <c r="C9715" s="3" t="inlineStr">
        <is>
          <t>Expenses</t>
        </is>
      </c>
      <c r="D9715" s="3" t="inlineStr">
        <is>
          <t>4650/080</t>
        </is>
      </c>
      <c r="E9715" s="3" t="inlineStr">
        <is>
          <t>Travel &amp; Accommodation - Staff Reimbursements</t>
        </is>
      </c>
      <c r="F9715" s="3" t="n">
        <v>0</v>
      </c>
      <c r="G9715" s="3" t="n">
        <v>453.72</v>
      </c>
    </row>
    <row r="9716">
      <c r="A9716" s="3" t="inlineStr">
        <is>
          <t>Opportunity Global Investment (PTY) LTD</t>
        </is>
      </c>
      <c r="B9716" s="4" t="n">
        <v>44742</v>
      </c>
      <c r="C9716" s="3" t="inlineStr">
        <is>
          <t>Expenses</t>
        </is>
      </c>
      <c r="D9716" s="3" t="inlineStr">
        <is>
          <t>4650/090</t>
        </is>
      </c>
      <c r="E9716" s="3" t="inlineStr">
        <is>
          <t>Travel &amp; Accom - Fuel</t>
        </is>
      </c>
      <c r="F9716" s="3" t="n">
        <v>3606.35</v>
      </c>
      <c r="G9716" s="3" t="n">
        <v>12605.32</v>
      </c>
    </row>
    <row r="9717">
      <c r="A9717" s="3" t="inlineStr">
        <is>
          <t>Quinate Consulting (Pty) Ltd</t>
        </is>
      </c>
      <c r="B9717" s="4" t="n">
        <v>44742</v>
      </c>
      <c r="C9717" s="3" t="inlineStr">
        <is>
          <t>Expenses</t>
        </is>
      </c>
      <c r="D9717" s="3" t="inlineStr">
        <is>
          <t>4650/600</t>
        </is>
      </c>
      <c r="E9717" s="3" t="inlineStr">
        <is>
          <t>Travel - Fuel</t>
        </is>
      </c>
      <c r="F9717" s="3" t="n">
        <v>0</v>
      </c>
      <c r="G9717" s="3" t="n">
        <v>983.1799999999999</v>
      </c>
    </row>
    <row r="9718">
      <c r="A9718" s="3" t="inlineStr">
        <is>
          <t>Noble Shield (Pty) Ltd ta Go Letting</t>
        </is>
      </c>
      <c r="B9718" s="4" t="n">
        <v>44742</v>
      </c>
      <c r="C9718" s="3" t="inlineStr">
        <is>
          <t>Expenses</t>
        </is>
      </c>
      <c r="D9718" s="3" t="inlineStr">
        <is>
          <t>4700/000</t>
        </is>
      </c>
      <c r="E9718" s="3" t="inlineStr">
        <is>
          <t>PAYE Contributions</t>
        </is>
      </c>
      <c r="F9718" s="3" t="n">
        <v>4502.35</v>
      </c>
      <c r="G9718" s="3" t="n">
        <v>49349.25</v>
      </c>
    </row>
    <row r="9719">
      <c r="A9719" s="3" t="inlineStr">
        <is>
          <t>Trademark Holdings (Pty) Ltd</t>
        </is>
      </c>
      <c r="B9719" s="4" t="n">
        <v>44742</v>
      </c>
      <c r="C9719" s="3" t="inlineStr">
        <is>
          <t>Expenses</t>
        </is>
      </c>
      <c r="D9719" s="3" t="inlineStr">
        <is>
          <t>4700/000</t>
        </is>
      </c>
      <c r="E9719" s="3" t="inlineStr">
        <is>
          <t>PAYE Contributions</t>
        </is>
      </c>
      <c r="F9719" s="3" t="n">
        <v>4962.48</v>
      </c>
      <c r="G9719" s="3" t="n">
        <v>55391.68</v>
      </c>
    </row>
    <row r="9720">
      <c r="A9720" s="3" t="inlineStr">
        <is>
          <t>Opportunity Global Investment (PTY) LTD</t>
        </is>
      </c>
      <c r="B9720" s="4" t="n">
        <v>44742</v>
      </c>
      <c r="C9720" s="3" t="inlineStr">
        <is>
          <t>Expenses</t>
        </is>
      </c>
      <c r="D9720" s="3" t="inlineStr">
        <is>
          <t>4700/000</t>
        </is>
      </c>
      <c r="E9720" s="3" t="inlineStr">
        <is>
          <t>UIF Contributions</t>
        </is>
      </c>
      <c r="F9720" s="3" t="n">
        <v>177.12</v>
      </c>
      <c r="G9720" s="3" t="n">
        <v>708.48</v>
      </c>
    </row>
    <row r="9721">
      <c r="A9721" s="3" t="inlineStr">
        <is>
          <t>Opportunity Global Sales (PTY) LTD</t>
        </is>
      </c>
      <c r="B9721" s="4" t="n">
        <v>44742</v>
      </c>
      <c r="C9721" s="3" t="inlineStr">
        <is>
          <t>Expenses</t>
        </is>
      </c>
      <c r="D9721" s="3" t="inlineStr">
        <is>
          <t>4700/000</t>
        </is>
      </c>
      <c r="E9721" s="3" t="inlineStr">
        <is>
          <t>UIF Contributions</t>
        </is>
      </c>
      <c r="F9721" s="3" t="n">
        <v>177.12</v>
      </c>
      <c r="G9721" s="3" t="n">
        <v>808.48</v>
      </c>
    </row>
    <row r="9722">
      <c r="A9722" s="3" t="inlineStr">
        <is>
          <t>Opportunity Global Sales (PTY) LTD</t>
        </is>
      </c>
      <c r="B9722" s="4" t="n">
        <v>44742</v>
      </c>
      <c r="C9722" s="3" t="inlineStr">
        <is>
          <t>Expenses</t>
        </is>
      </c>
      <c r="D9722" s="3" t="inlineStr">
        <is>
          <t>4701/000</t>
        </is>
      </c>
      <c r="E9722" s="3" t="inlineStr">
        <is>
          <t>UIF Employee Contribution</t>
        </is>
      </c>
      <c r="F9722" s="3" t="n">
        <v>177.12</v>
      </c>
      <c r="G9722" s="3" t="n">
        <v>808.48</v>
      </c>
    </row>
    <row r="9723">
      <c r="A9723" s="3" t="inlineStr">
        <is>
          <t>Opportunity Global Investment (PTY) LTD</t>
        </is>
      </c>
      <c r="B9723" s="4" t="n">
        <v>44742</v>
      </c>
      <c r="C9723" s="3" t="inlineStr">
        <is>
          <t>Expenses</t>
        </is>
      </c>
      <c r="D9723" s="3" t="inlineStr">
        <is>
          <t>4701/000</t>
        </is>
      </c>
      <c r="E9723" s="3" t="inlineStr">
        <is>
          <t>UIF Employee Contributions</t>
        </is>
      </c>
      <c r="F9723" s="3" t="n">
        <v>177.12</v>
      </c>
      <c r="G9723" s="3" t="n">
        <v>708.48</v>
      </c>
    </row>
    <row r="9724">
      <c r="A9724" s="3" t="inlineStr">
        <is>
          <t>Noble Shield (Pty) Ltd ta Go Letting</t>
        </is>
      </c>
      <c r="B9724" s="4" t="n">
        <v>44742</v>
      </c>
      <c r="C9724" s="3" t="inlineStr">
        <is>
          <t>Expenses</t>
        </is>
      </c>
      <c r="D9724" s="3" t="inlineStr">
        <is>
          <t>4710/000</t>
        </is>
      </c>
      <c r="E9724" s="3" t="inlineStr">
        <is>
          <t>UIF Company Contributions</t>
        </is>
      </c>
      <c r="F9724" s="3" t="n">
        <v>245.25</v>
      </c>
      <c r="G9724" s="3" t="n">
        <v>2134.42</v>
      </c>
    </row>
    <row r="9725">
      <c r="A9725" s="3" t="inlineStr">
        <is>
          <t>Trademark Holdings (Pty) Ltd</t>
        </is>
      </c>
      <c r="B9725" s="4" t="n">
        <v>44742</v>
      </c>
      <c r="C9725" s="3" t="inlineStr">
        <is>
          <t>Expenses</t>
        </is>
      </c>
      <c r="D9725" s="3" t="inlineStr">
        <is>
          <t>4710/000</t>
        </is>
      </c>
      <c r="E9725" s="3" t="inlineStr">
        <is>
          <t>UIF Company Contributions</t>
        </is>
      </c>
      <c r="F9725" s="3" t="n">
        <v>95.25</v>
      </c>
      <c r="G9725" s="3" t="n">
        <v>1257.12</v>
      </c>
    </row>
    <row r="9726">
      <c r="A9726" s="3" t="inlineStr">
        <is>
          <t>Noble Shield (Pty) Ltd ta Go Letting</t>
        </is>
      </c>
      <c r="B9726" s="4" t="n">
        <v>44742</v>
      </c>
      <c r="C9726" s="3" t="inlineStr">
        <is>
          <t>Expenses</t>
        </is>
      </c>
      <c r="D9726" s="3" t="inlineStr">
        <is>
          <t>4711/000</t>
        </is>
      </c>
      <c r="E9726" s="3" t="inlineStr">
        <is>
          <t>UIF Employee Contribution</t>
        </is>
      </c>
      <c r="F9726" s="3" t="n">
        <v>245.25</v>
      </c>
      <c r="G9726" s="3" t="n">
        <v>2134.42</v>
      </c>
    </row>
    <row r="9727">
      <c r="A9727" s="3" t="inlineStr">
        <is>
          <t>Trademark Holdings (Pty) Ltd</t>
        </is>
      </c>
      <c r="B9727" s="4" t="n">
        <v>44742</v>
      </c>
      <c r="C9727" s="3" t="inlineStr">
        <is>
          <t>Expenses</t>
        </is>
      </c>
      <c r="D9727" s="3" t="inlineStr">
        <is>
          <t>4711/000</t>
        </is>
      </c>
      <c r="E9727" s="3" t="inlineStr">
        <is>
          <t>UIF Employee Contributions</t>
        </is>
      </c>
      <c r="F9727" s="3" t="n">
        <v>95.25</v>
      </c>
      <c r="G9727" s="3" t="n">
        <v>1257.12</v>
      </c>
    </row>
    <row r="9728">
      <c r="A9728" s="3" t="inlineStr">
        <is>
          <t>Noble Shield (Pty) Ltd ta Go Letting</t>
        </is>
      </c>
      <c r="B9728" s="4" t="n">
        <v>44742</v>
      </c>
      <c r="C9728" s="3" t="inlineStr">
        <is>
          <t>Expenses</t>
        </is>
      </c>
      <c r="D9728" s="3" t="inlineStr">
        <is>
          <t>4720/000</t>
        </is>
      </c>
      <c r="E9728" s="3" t="inlineStr">
        <is>
          <t>SDL Contributions</t>
        </is>
      </c>
      <c r="F9728" s="3" t="n">
        <v>417.18</v>
      </c>
      <c r="G9728" s="3" t="n">
        <v>3644.53</v>
      </c>
    </row>
    <row r="9729">
      <c r="A9729" s="3" t="inlineStr">
        <is>
          <t>Trademark Holdings (Pty) Ltd</t>
        </is>
      </c>
      <c r="B9729" s="4" t="n">
        <v>44742</v>
      </c>
      <c r="C9729" s="3" t="inlineStr">
        <is>
          <t>Expenses</t>
        </is>
      </c>
      <c r="D9729" s="3" t="inlineStr">
        <is>
          <t>4720/000</t>
        </is>
      </c>
      <c r="E9729" s="3" t="inlineStr">
        <is>
          <t>SDL Contributions</t>
        </is>
      </c>
      <c r="F9729" s="3" t="n">
        <v>300.3</v>
      </c>
      <c r="G9729" s="3" t="n">
        <v>3063.34</v>
      </c>
    </row>
    <row r="9730">
      <c r="A9730" s="3" t="inlineStr">
        <is>
          <t>Opportunity Global Investment (PTY) LTD</t>
        </is>
      </c>
      <c r="B9730" s="4" t="n">
        <v>44742</v>
      </c>
      <c r="C9730" s="3" t="inlineStr">
        <is>
          <t>Expenses</t>
        </is>
      </c>
      <c r="D9730" s="3" t="inlineStr">
        <is>
          <t>4730/000</t>
        </is>
      </c>
      <c r="E9730" s="3" t="inlineStr">
        <is>
          <t>PAYE Contributions</t>
        </is>
      </c>
      <c r="F9730" s="3" t="n">
        <v>9136.700000000001</v>
      </c>
      <c r="G9730" s="3" t="n">
        <v>36546.79</v>
      </c>
    </row>
    <row r="9731">
      <c r="A9731" s="3" t="inlineStr">
        <is>
          <t>Opportunity Global Sales (PTY) LTD</t>
        </is>
      </c>
      <c r="B9731" s="4" t="n">
        <v>44742</v>
      </c>
      <c r="C9731" s="3" t="inlineStr">
        <is>
          <t>Expenses</t>
        </is>
      </c>
      <c r="D9731" s="3" t="inlineStr">
        <is>
          <t>4730/000</t>
        </is>
      </c>
      <c r="E9731" s="3" t="inlineStr">
        <is>
          <t>PAYE Contributions</t>
        </is>
      </c>
      <c r="F9731" s="3" t="n">
        <v>31226.23</v>
      </c>
      <c r="G9731" s="3" t="n">
        <v>120913.72</v>
      </c>
    </row>
    <row r="9732">
      <c r="A9732" s="3" t="inlineStr">
        <is>
          <t>Opportunity Management Holdings (PTY) LTD</t>
        </is>
      </c>
      <c r="B9732" s="4" t="n">
        <v>44742</v>
      </c>
      <c r="C9732" s="3" t="inlineStr">
        <is>
          <t>Expenses</t>
        </is>
      </c>
      <c r="D9732" s="3" t="inlineStr">
        <is>
          <t>4730/000</t>
        </is>
      </c>
      <c r="E9732" s="3" t="inlineStr">
        <is>
          <t>PAYE Contributions</t>
        </is>
      </c>
      <c r="F9732" s="3" t="n">
        <v>42463.15</v>
      </c>
      <c r="G9732" s="3" t="n">
        <v>340767.55</v>
      </c>
    </row>
    <row r="9733">
      <c r="A9733" s="3" t="inlineStr">
        <is>
          <t>Opportunity Global Investment (PTY) LTD</t>
        </is>
      </c>
      <c r="B9733" s="4" t="n">
        <v>44742</v>
      </c>
      <c r="C9733" s="3" t="inlineStr">
        <is>
          <t>Expenses</t>
        </is>
      </c>
      <c r="D9733" s="3" t="inlineStr">
        <is>
          <t>4740/000</t>
        </is>
      </c>
      <c r="E9733" s="3" t="inlineStr">
        <is>
          <t>SDL Contributions</t>
        </is>
      </c>
      <c r="F9733" s="3" t="n">
        <v>431.1</v>
      </c>
      <c r="G9733" s="3" t="n">
        <v>1724.4</v>
      </c>
    </row>
    <row r="9734">
      <c r="A9734" s="3" t="inlineStr">
        <is>
          <t>Opportunity Global Sales (PTY) LTD</t>
        </is>
      </c>
      <c r="B9734" s="4" t="n">
        <v>44742</v>
      </c>
      <c r="C9734" s="3" t="inlineStr">
        <is>
          <t>Expenses</t>
        </is>
      </c>
      <c r="D9734" s="3" t="inlineStr">
        <is>
          <t>4740/000</t>
        </is>
      </c>
      <c r="E9734" s="3" t="inlineStr">
        <is>
          <t>SDL Contributions</t>
        </is>
      </c>
      <c r="F9734" s="3" t="n">
        <v>1482.14</v>
      </c>
      <c r="G9734" s="3" t="n">
        <v>6628.61</v>
      </c>
    </row>
    <row r="9735">
      <c r="A9735" s="3" t="inlineStr">
        <is>
          <t>Opportunity Management Holdings (PTY) LTD</t>
        </is>
      </c>
      <c r="B9735" s="4" t="n">
        <v>44742</v>
      </c>
      <c r="C9735" s="3" t="inlineStr">
        <is>
          <t>Expenses</t>
        </is>
      </c>
      <c r="D9735" s="3" t="inlineStr">
        <is>
          <t>4740/000</t>
        </is>
      </c>
      <c r="E9735" s="3" t="inlineStr">
        <is>
          <t>UIF Company Contribution</t>
        </is>
      </c>
      <c r="F9735" s="3" t="n">
        <v>1383.1</v>
      </c>
      <c r="G9735" s="3" t="n">
        <v>10836.09</v>
      </c>
    </row>
    <row r="9736">
      <c r="A9736" s="3" t="inlineStr">
        <is>
          <t>Opportunity Management Holdings (PTY) LTD</t>
        </is>
      </c>
      <c r="B9736" s="4" t="n">
        <v>44742</v>
      </c>
      <c r="C9736" s="3" t="inlineStr">
        <is>
          <t>Expenses</t>
        </is>
      </c>
      <c r="D9736" s="3" t="inlineStr">
        <is>
          <t>4741/000</t>
        </is>
      </c>
      <c r="E9736" s="3" t="inlineStr">
        <is>
          <t>UIF Employee Contribution</t>
        </is>
      </c>
      <c r="F9736" s="3" t="n">
        <v>1383.1</v>
      </c>
      <c r="G9736" s="3" t="n">
        <v>10836.09</v>
      </c>
    </row>
    <row r="9737">
      <c r="A9737" s="3" t="inlineStr">
        <is>
          <t>Opportunity Management Holdings (PTY) LTD</t>
        </is>
      </c>
      <c r="B9737" s="4" t="n">
        <v>44742</v>
      </c>
      <c r="C9737" s="3" t="inlineStr">
        <is>
          <t>Expenses</t>
        </is>
      </c>
      <c r="D9737" s="3" t="inlineStr">
        <is>
          <t>4750/000</t>
        </is>
      </c>
      <c r="E9737" s="3" t="inlineStr">
        <is>
          <t>SDL Contribution</t>
        </is>
      </c>
      <c r="F9737" s="3" t="n">
        <v>2397.5</v>
      </c>
      <c r="G9737" s="3" t="n">
        <v>18832.97</v>
      </c>
    </row>
    <row r="9738">
      <c r="A9738" s="3" t="inlineStr">
        <is>
          <t>Noble Shield (Pty) Ltd ta Go Letting</t>
        </is>
      </c>
      <c r="B9738" s="4" t="n">
        <v>44742</v>
      </c>
      <c r="C9738" s="3" t="inlineStr">
        <is>
          <t>Equity</t>
        </is>
      </c>
      <c r="D9738" s="3" t="inlineStr">
        <is>
          <t>5100/000</t>
        </is>
      </c>
      <c r="E9738" s="3" t="inlineStr">
        <is>
          <t>Share Capital</t>
        </is>
      </c>
      <c r="F9738" s="3" t="n">
        <v>0</v>
      </c>
      <c r="G9738" s="3" t="n">
        <v>-1</v>
      </c>
    </row>
    <row r="9739">
      <c r="A9739" s="3" t="inlineStr">
        <is>
          <t>Opportunity Management Holdings (PTY) LTD</t>
        </is>
      </c>
      <c r="B9739" s="4" t="n">
        <v>44742</v>
      </c>
      <c r="C9739" s="3" t="inlineStr">
        <is>
          <t>Equity</t>
        </is>
      </c>
      <c r="D9739" s="3" t="inlineStr">
        <is>
          <t>5100/000</t>
        </is>
      </c>
      <c r="E9739" s="3" t="inlineStr">
        <is>
          <t>Share Capital / Members Contribution</t>
        </is>
      </c>
      <c r="F9739" s="3" t="n">
        <v>0</v>
      </c>
      <c r="G9739" s="3" t="n">
        <v>-120</v>
      </c>
    </row>
    <row r="9740">
      <c r="A9740" s="3" t="inlineStr">
        <is>
          <t>Quinate Consulting (Pty) Ltd</t>
        </is>
      </c>
      <c r="B9740" s="4" t="n">
        <v>44742</v>
      </c>
      <c r="C9740" s="3" t="inlineStr">
        <is>
          <t>Equity</t>
        </is>
      </c>
      <c r="D9740" s="3" t="inlineStr">
        <is>
          <t>5100/000</t>
        </is>
      </c>
      <c r="E9740" s="3" t="inlineStr">
        <is>
          <t>Share Capital / Members Contribution</t>
        </is>
      </c>
      <c r="F9740" s="3" t="n">
        <v>0</v>
      </c>
      <c r="G9740" s="3" t="n">
        <v>-120</v>
      </c>
    </row>
    <row r="9741">
      <c r="A9741" s="3" t="inlineStr">
        <is>
          <t>Trademark Holdings (Pty) Ltd</t>
        </is>
      </c>
      <c r="B9741" s="4" t="n">
        <v>44742</v>
      </c>
      <c r="C9741" s="3" t="inlineStr">
        <is>
          <t>Equity</t>
        </is>
      </c>
      <c r="D9741" s="3" t="inlineStr">
        <is>
          <t>5100/001</t>
        </is>
      </c>
      <c r="E9741" s="3" t="inlineStr">
        <is>
          <t>Share Capital - GFY Investments</t>
        </is>
      </c>
      <c r="F9741" s="3" t="n">
        <v>0</v>
      </c>
      <c r="G9741" s="3" t="n">
        <v>-60</v>
      </c>
    </row>
    <row r="9742">
      <c r="A9742" s="3" t="inlineStr">
        <is>
          <t>Trademark Holdings (Pty) Ltd</t>
        </is>
      </c>
      <c r="B9742" s="4" t="n">
        <v>44742</v>
      </c>
      <c r="C9742" s="3" t="inlineStr">
        <is>
          <t>Equity</t>
        </is>
      </c>
      <c r="D9742" s="3" t="inlineStr">
        <is>
          <t>5100/002</t>
        </is>
      </c>
      <c r="E9742" s="3" t="inlineStr">
        <is>
          <t>Share Capital - Zak Trust</t>
        </is>
      </c>
      <c r="F9742" s="3" t="n">
        <v>0</v>
      </c>
      <c r="G9742" s="3" t="n">
        <v>-60</v>
      </c>
    </row>
    <row r="9743">
      <c r="A9743" s="3" t="inlineStr">
        <is>
          <t>Opportunity Global Investment (PTY) LTD</t>
        </is>
      </c>
      <c r="B9743" s="4" t="n">
        <v>44742</v>
      </c>
      <c r="C9743" s="3" t="inlineStr">
        <is>
          <t>Equity</t>
        </is>
      </c>
      <c r="D9743" s="3" t="inlineStr">
        <is>
          <t>5101/000</t>
        </is>
      </c>
      <c r="E9743" s="3" t="inlineStr">
        <is>
          <t>Share Capital - Ordinary Type A</t>
        </is>
      </c>
      <c r="F9743" s="3" t="n">
        <v>0</v>
      </c>
      <c r="G9743" s="3" t="n">
        <v>-70</v>
      </c>
    </row>
    <row r="9744">
      <c r="A9744" s="3" t="inlineStr">
        <is>
          <t>Opportunity Global Investment (PTY) LTD</t>
        </is>
      </c>
      <c r="B9744" s="4" t="n">
        <v>44742</v>
      </c>
      <c r="C9744" s="3" t="inlineStr">
        <is>
          <t>Equity</t>
        </is>
      </c>
      <c r="D9744" s="3" t="inlineStr">
        <is>
          <t>5102/000</t>
        </is>
      </c>
      <c r="E9744" s="3" t="inlineStr">
        <is>
          <t>Share Capital - Ordinary Type B</t>
        </is>
      </c>
      <c r="F9744" s="3" t="n">
        <v>0</v>
      </c>
      <c r="G9744" s="3" t="n">
        <v>-30</v>
      </c>
    </row>
    <row r="9745">
      <c r="A9745" s="3" t="inlineStr">
        <is>
          <t>Endulini (Pty) Ltd</t>
        </is>
      </c>
      <c r="B9745" s="4" t="n">
        <v>44742</v>
      </c>
      <c r="C9745" s="3" t="inlineStr">
        <is>
          <t>Equity</t>
        </is>
      </c>
      <c r="D9745" s="3" t="inlineStr">
        <is>
          <t>5200/000</t>
        </is>
      </c>
      <c r="E9745" s="3" t="inlineStr">
        <is>
          <t>Retained Earnings / Loss</t>
        </is>
      </c>
      <c r="F9745" s="3" t="n">
        <v>0</v>
      </c>
      <c r="G9745" s="3" t="n">
        <v>-4937860.07</v>
      </c>
    </row>
    <row r="9746">
      <c r="A9746" s="3" t="inlineStr">
        <is>
          <t>Noble Shield (Pty) Ltd ta Go Letting</t>
        </is>
      </c>
      <c r="B9746" s="4" t="n">
        <v>44742</v>
      </c>
      <c r="C9746" s="3" t="inlineStr">
        <is>
          <t>Equity</t>
        </is>
      </c>
      <c r="D9746" s="3" t="inlineStr">
        <is>
          <t>5200/000</t>
        </is>
      </c>
      <c r="E9746" s="3" t="inlineStr">
        <is>
          <t>Retained Earnings / Loss</t>
        </is>
      </c>
      <c r="F9746" s="3" t="n">
        <v>0</v>
      </c>
      <c r="G9746" s="3" t="n">
        <v>-59256.74</v>
      </c>
    </row>
    <row r="9747">
      <c r="A9747" s="3" t="inlineStr">
        <is>
          <t>Opportunity Global Investment (PTY) LTD</t>
        </is>
      </c>
      <c r="B9747" s="4" t="n">
        <v>44742</v>
      </c>
      <c r="C9747" s="3" t="inlineStr">
        <is>
          <t>Equity</t>
        </is>
      </c>
      <c r="D9747" s="3" t="inlineStr">
        <is>
          <t>5200/000</t>
        </is>
      </c>
      <c r="E9747" s="3" t="inlineStr">
        <is>
          <t>Retained Earnings / Loss</t>
        </is>
      </c>
      <c r="F9747" s="3" t="n">
        <v>0</v>
      </c>
      <c r="G9747" s="3" t="n">
        <v>465853.58</v>
      </c>
    </row>
    <row r="9748">
      <c r="A9748" s="3" t="inlineStr">
        <is>
          <t>Opportunity Global Sales (PTY) LTD</t>
        </is>
      </c>
      <c r="B9748" s="4" t="n">
        <v>44742</v>
      </c>
      <c r="C9748" s="3" t="inlineStr">
        <is>
          <t>Equity</t>
        </is>
      </c>
      <c r="D9748" s="3" t="inlineStr">
        <is>
          <t>5200/000</t>
        </is>
      </c>
      <c r="E9748" s="3" t="inlineStr">
        <is>
          <t>Retained Earnings / Loss</t>
        </is>
      </c>
      <c r="F9748" s="3" t="n">
        <v>0</v>
      </c>
      <c r="G9748" s="3" t="n">
        <v>-565683.55</v>
      </c>
    </row>
    <row r="9749">
      <c r="A9749" s="3" t="inlineStr">
        <is>
          <t>Opportunity Management Holdings (PTY) LTD</t>
        </is>
      </c>
      <c r="B9749" s="4" t="n">
        <v>44742</v>
      </c>
      <c r="C9749" s="3" t="inlineStr">
        <is>
          <t>Equity</t>
        </is>
      </c>
      <c r="D9749" s="3" t="inlineStr">
        <is>
          <t>5200/000</t>
        </is>
      </c>
      <c r="E9749" s="3" t="inlineStr">
        <is>
          <t>Retained Earnings / Loss</t>
        </is>
      </c>
      <c r="F9749" s="3" t="n">
        <v>0</v>
      </c>
      <c r="G9749" s="3" t="n">
        <v>1435438.74</v>
      </c>
    </row>
    <row r="9750">
      <c r="A9750" s="3" t="inlineStr">
        <is>
          <t>Quinate Consulting (Pty) Ltd</t>
        </is>
      </c>
      <c r="B9750" s="4" t="n">
        <v>44742</v>
      </c>
      <c r="C9750" s="3" t="inlineStr">
        <is>
          <t>Equity</t>
        </is>
      </c>
      <c r="D9750" s="3" t="inlineStr">
        <is>
          <t>5200/000</t>
        </is>
      </c>
      <c r="E9750" s="3" t="inlineStr">
        <is>
          <t>Retained Earnings / Loss</t>
        </is>
      </c>
      <c r="F9750" s="3" t="n">
        <v>0</v>
      </c>
      <c r="G9750" s="3" t="n">
        <v>571333.3</v>
      </c>
    </row>
    <row r="9751">
      <c r="A9751" s="3" t="inlineStr">
        <is>
          <t>Trademark Holdings (Pty) Ltd</t>
        </is>
      </c>
      <c r="B9751" s="4" t="n">
        <v>44742</v>
      </c>
      <c r="C9751" s="3" t="inlineStr">
        <is>
          <t>Equity</t>
        </is>
      </c>
      <c r="D9751" s="3" t="inlineStr">
        <is>
          <t>5200/000</t>
        </is>
      </c>
      <c r="E9751" s="3" t="inlineStr">
        <is>
          <t>Retained Earnings / Loss</t>
        </is>
      </c>
      <c r="F9751" s="3" t="n">
        <v>0</v>
      </c>
      <c r="G9751" s="3" t="n">
        <v>-150612.02</v>
      </c>
    </row>
    <row r="9752">
      <c r="A9752" s="3" t="inlineStr">
        <is>
          <t>Quinate Consulting (Pty) Ltd</t>
        </is>
      </c>
      <c r="B9752" s="4" t="n">
        <v>44742</v>
      </c>
      <c r="C9752" s="3" t="inlineStr">
        <is>
          <t>Assets</t>
        </is>
      </c>
      <c r="D9752" s="3" t="inlineStr">
        <is>
          <t>5400/011</t>
        </is>
      </c>
      <c r="E9752" s="3" t="inlineStr">
        <is>
          <t>Members Loan - Nick Morgan</t>
        </is>
      </c>
      <c r="F9752" s="3" t="n">
        <v>0</v>
      </c>
      <c r="G9752" s="3" t="n">
        <v>-85743.69</v>
      </c>
    </row>
    <row r="9753">
      <c r="A9753" s="3" t="inlineStr">
        <is>
          <t>Opportunity Management Holdings (PTY) LTD</t>
        </is>
      </c>
      <c r="B9753" s="4" t="n">
        <v>44742</v>
      </c>
      <c r="C9753" s="3" t="inlineStr">
        <is>
          <t>Assets</t>
        </is>
      </c>
      <c r="D9753" s="3" t="inlineStr">
        <is>
          <t>5400/500</t>
        </is>
      </c>
      <c r="E9753" s="3" t="inlineStr">
        <is>
          <t>Shareholder - Zak Loan</t>
        </is>
      </c>
      <c r="F9753" s="3" t="n">
        <v>0</v>
      </c>
      <c r="G9753" s="3" t="n">
        <v>-171798.21</v>
      </c>
    </row>
    <row r="9754">
      <c r="A9754" s="3" t="inlineStr">
        <is>
          <t>Quinate Consulting (Pty) Ltd</t>
        </is>
      </c>
      <c r="B9754" s="4" t="n">
        <v>44742</v>
      </c>
      <c r="C9754" s="3" t="inlineStr">
        <is>
          <t>Liabilities</t>
        </is>
      </c>
      <c r="D9754" s="3" t="inlineStr">
        <is>
          <t>5500/010</t>
        </is>
      </c>
      <c r="E9754" s="3" t="inlineStr">
        <is>
          <t>Loan - Wynand Haywood</t>
        </is>
      </c>
      <c r="F9754" s="3" t="n">
        <v>0</v>
      </c>
      <c r="G9754" s="3" t="n">
        <v>1928.67</v>
      </c>
    </row>
    <row r="9755">
      <c r="A9755" s="3" t="inlineStr">
        <is>
          <t>Quinate Consulting (Pty) Ltd</t>
        </is>
      </c>
      <c r="B9755" s="4" t="n">
        <v>44742</v>
      </c>
      <c r="C9755" s="3" t="inlineStr">
        <is>
          <t>Liabilities</t>
        </is>
      </c>
      <c r="D9755" s="3" t="inlineStr">
        <is>
          <t>5500/030</t>
        </is>
      </c>
      <c r="E9755" s="3" t="inlineStr">
        <is>
          <t>Loan - Heron Projects</t>
        </is>
      </c>
      <c r="F9755" s="3" t="n">
        <v>424000</v>
      </c>
      <c r="G9755" s="3" t="n">
        <v>424000</v>
      </c>
    </row>
    <row r="9756">
      <c r="A9756" s="3" t="inlineStr">
        <is>
          <t>Opportunity Global Investment (PTY) LTD</t>
        </is>
      </c>
      <c r="B9756" s="4" t="n">
        <v>44742</v>
      </c>
      <c r="C9756" s="3" t="inlineStr">
        <is>
          <t>Liabilities</t>
        </is>
      </c>
      <c r="D9756" s="3" t="inlineStr">
        <is>
          <t>5500/100</t>
        </is>
      </c>
      <c r="E9756" s="3" t="inlineStr">
        <is>
          <t>Loan - Cape Projects Construction</t>
        </is>
      </c>
      <c r="F9756" s="3" t="n">
        <v>-313000</v>
      </c>
      <c r="G9756" s="3" t="n">
        <v>10000</v>
      </c>
    </row>
    <row r="9757">
      <c r="A9757" s="3" t="inlineStr">
        <is>
          <t>Noble Shield (Pty) Ltd ta Go Letting</t>
        </is>
      </c>
      <c r="B9757" s="4" t="n">
        <v>44742</v>
      </c>
      <c r="C9757" s="3" t="inlineStr">
        <is>
          <t>Liabilities</t>
        </is>
      </c>
      <c r="D9757" s="3" t="inlineStr">
        <is>
          <t>5500/100</t>
        </is>
      </c>
      <c r="E9757" s="3" t="inlineStr">
        <is>
          <t>Loan - Jupiter Trust</t>
        </is>
      </c>
      <c r="F9757" s="3" t="n">
        <v>0</v>
      </c>
      <c r="G9757" s="3" t="n">
        <v>-100228.75</v>
      </c>
    </row>
    <row r="9758">
      <c r="A9758" s="3" t="inlineStr">
        <is>
          <t>Endulini (Pty) Ltd</t>
        </is>
      </c>
      <c r="B9758" s="4" t="n">
        <v>44742</v>
      </c>
      <c r="C9758" s="3" t="inlineStr">
        <is>
          <t>Liabilities</t>
        </is>
      </c>
      <c r="D9758" s="3" t="inlineStr">
        <is>
          <t>5500/100</t>
        </is>
      </c>
      <c r="E9758" s="3" t="inlineStr">
        <is>
          <t>Loan - Quinate Consulting</t>
        </is>
      </c>
      <c r="F9758" s="3" t="n">
        <v>63000</v>
      </c>
      <c r="G9758" s="3" t="n">
        <v>-9986761.699999999</v>
      </c>
    </row>
    <row r="9759">
      <c r="A9759" s="3" t="inlineStr">
        <is>
          <t>Opportunity Global Investment (PTY) LTD</t>
        </is>
      </c>
      <c r="B9759" s="4" t="n">
        <v>44742</v>
      </c>
      <c r="C9759" s="3" t="inlineStr">
        <is>
          <t>Liabilities</t>
        </is>
      </c>
      <c r="D9759" s="3" t="inlineStr">
        <is>
          <t>5500/112</t>
        </is>
      </c>
      <c r="E9759" s="3" t="inlineStr">
        <is>
          <t>Loan - GFY</t>
        </is>
      </c>
      <c r="F9759" s="3" t="n">
        <v>0</v>
      </c>
      <c r="G9759" s="3" t="n">
        <v>-289000</v>
      </c>
    </row>
    <row r="9760">
      <c r="A9760" s="3" t="inlineStr">
        <is>
          <t>Quinate Consulting (Pty) Ltd</t>
        </is>
      </c>
      <c r="B9760" s="4" t="n">
        <v>44742</v>
      </c>
      <c r="C9760" s="3" t="inlineStr">
        <is>
          <t>Liabilities</t>
        </is>
      </c>
      <c r="D9760" s="3" t="inlineStr">
        <is>
          <t>5500/150</t>
        </is>
      </c>
      <c r="E9760" s="3" t="inlineStr">
        <is>
          <t>Loan - Cape Projects Structuring</t>
        </is>
      </c>
      <c r="F9760" s="3" t="n">
        <v>-300000</v>
      </c>
      <c r="G9760" s="3" t="n">
        <v>-300000</v>
      </c>
    </row>
    <row r="9761">
      <c r="A9761" s="3" t="inlineStr">
        <is>
          <t>Quinate Consulting (Pty) Ltd</t>
        </is>
      </c>
      <c r="B9761" s="4" t="n">
        <v>44742</v>
      </c>
      <c r="C9761" s="3" t="inlineStr">
        <is>
          <t>Liabilities</t>
        </is>
      </c>
      <c r="D9761" s="3" t="inlineStr">
        <is>
          <t>5500/160</t>
        </is>
      </c>
      <c r="E9761" s="3" t="inlineStr">
        <is>
          <t>Loan - GFY Investment and Consulting</t>
        </is>
      </c>
      <c r="F9761" s="3" t="n">
        <v>-24618.82</v>
      </c>
      <c r="G9761" s="3" t="n">
        <v>-1774868.75</v>
      </c>
    </row>
    <row r="9762">
      <c r="A9762" s="3" t="inlineStr">
        <is>
          <t>Opportunity Management Holdings (PTY) LTD</t>
        </is>
      </c>
      <c r="B9762" s="4" t="n">
        <v>44742</v>
      </c>
      <c r="C9762" s="3" t="inlineStr">
        <is>
          <t>Liabilities</t>
        </is>
      </c>
      <c r="D9762" s="3" t="inlineStr">
        <is>
          <t>5500/200</t>
        </is>
      </c>
      <c r="E9762" s="3" t="inlineStr">
        <is>
          <t>Loan - Cape Projects</t>
        </is>
      </c>
      <c r="F9762" s="3" t="n">
        <v>-50000</v>
      </c>
      <c r="G9762" s="3" t="n">
        <v>0</v>
      </c>
    </row>
    <row r="9763">
      <c r="A9763" s="3" t="inlineStr">
        <is>
          <t>Endulini (Pty) Ltd</t>
        </is>
      </c>
      <c r="B9763" s="4" t="n">
        <v>44742</v>
      </c>
      <c r="C9763" s="3" t="inlineStr">
        <is>
          <t>Liabilities</t>
        </is>
      </c>
      <c r="D9763" s="3" t="inlineStr">
        <is>
          <t>5500/250</t>
        </is>
      </c>
      <c r="E9763" s="3" t="inlineStr">
        <is>
          <t>Loan - Heron Projects</t>
        </is>
      </c>
      <c r="F9763" s="3" t="n">
        <v>0</v>
      </c>
      <c r="G9763" s="3" t="n">
        <v>4240.63</v>
      </c>
    </row>
    <row r="9764">
      <c r="A9764" s="3" t="inlineStr">
        <is>
          <t>Trademark Holdings (Pty) Ltd</t>
        </is>
      </c>
      <c r="B9764" s="4" t="n">
        <v>44742</v>
      </c>
      <c r="C9764" s="3" t="inlineStr">
        <is>
          <t>Liabilities</t>
        </is>
      </c>
      <c r="D9764" s="3" t="inlineStr">
        <is>
          <t>5500/250</t>
        </is>
      </c>
      <c r="E9764" s="3" t="inlineStr">
        <is>
          <t>Loan - Noble Shield</t>
        </is>
      </c>
      <c r="F9764" s="3" t="n">
        <v>10000</v>
      </c>
      <c r="G9764" s="3" t="n">
        <v>93165.59</v>
      </c>
    </row>
    <row r="9765">
      <c r="A9765" s="3" t="inlineStr">
        <is>
          <t>Quinate Consulting (Pty) Ltd</t>
        </is>
      </c>
      <c r="B9765" s="4" t="n">
        <v>44742</v>
      </c>
      <c r="C9765" s="3" t="inlineStr">
        <is>
          <t>Liabilities</t>
        </is>
      </c>
      <c r="D9765" s="3" t="inlineStr">
        <is>
          <t>5500/300</t>
        </is>
      </c>
      <c r="E9765" s="3" t="inlineStr">
        <is>
          <t>Loan - Gengis</t>
        </is>
      </c>
      <c r="F9765" s="3" t="n">
        <v>-12030.37</v>
      </c>
      <c r="G9765" s="3" t="n">
        <v>-281383.8</v>
      </c>
    </row>
    <row r="9766">
      <c r="A9766" s="3" t="inlineStr">
        <is>
          <t>Opportunity Management Holdings (PTY) LTD</t>
        </is>
      </c>
      <c r="B9766" s="4" t="n">
        <v>44742</v>
      </c>
      <c r="C9766" s="3" t="inlineStr">
        <is>
          <t>Liabilities</t>
        </is>
      </c>
      <c r="D9766" s="3" t="inlineStr">
        <is>
          <t>5500/300</t>
        </is>
      </c>
      <c r="E9766" s="3" t="inlineStr">
        <is>
          <t>Loan - Opportunity Prop Management</t>
        </is>
      </c>
      <c r="F9766" s="3" t="n">
        <v>0</v>
      </c>
      <c r="G9766" s="3" t="n">
        <v>-1220204.15</v>
      </c>
    </row>
    <row r="9767">
      <c r="A9767" s="3" t="inlineStr">
        <is>
          <t>Noble Shield (Pty) Ltd ta Go Letting</t>
        </is>
      </c>
      <c r="B9767" s="4" t="n">
        <v>44742</v>
      </c>
      <c r="C9767" s="3" t="inlineStr">
        <is>
          <t>Liabilities</t>
        </is>
      </c>
      <c r="D9767" s="3" t="inlineStr">
        <is>
          <t>5500/300</t>
        </is>
      </c>
      <c r="E9767" s="3" t="inlineStr">
        <is>
          <t>Loan - Trademark Holdings</t>
        </is>
      </c>
      <c r="F9767" s="3" t="n">
        <v>-10000</v>
      </c>
      <c r="G9767" s="3" t="n">
        <v>-93165.59</v>
      </c>
    </row>
    <row r="9768">
      <c r="A9768" s="3" t="inlineStr">
        <is>
          <t>Trademark Holdings (Pty) Ltd</t>
        </is>
      </c>
      <c r="B9768" s="4" t="n">
        <v>44742</v>
      </c>
      <c r="C9768" s="3" t="inlineStr">
        <is>
          <t>Liabilities</t>
        </is>
      </c>
      <c r="D9768" s="3" t="inlineStr">
        <is>
          <t>5500/350</t>
        </is>
      </c>
      <c r="E9768" s="3" t="inlineStr">
        <is>
          <t>Loan - Quinate Consulting</t>
        </is>
      </c>
      <c r="F9768" s="3" t="n">
        <v>0</v>
      </c>
      <c r="G9768" s="3" t="n">
        <v>18635</v>
      </c>
    </row>
    <row r="9769">
      <c r="A9769" s="3" t="inlineStr">
        <is>
          <t>Trademark Holdings (Pty) Ltd</t>
        </is>
      </c>
      <c r="B9769" s="4" t="n">
        <v>44742</v>
      </c>
      <c r="C9769" s="3" t="inlineStr">
        <is>
          <t>Liabilities</t>
        </is>
      </c>
      <c r="D9769" s="3" t="inlineStr">
        <is>
          <t>5500/375</t>
        </is>
      </c>
      <c r="E9769" s="3" t="inlineStr">
        <is>
          <t>Loan - Opportunity Management Holdings Pty Ltd</t>
        </is>
      </c>
      <c r="F9769" s="3" t="n">
        <v>0</v>
      </c>
      <c r="G9769" s="3" t="n">
        <v>-27125</v>
      </c>
    </row>
    <row r="9770">
      <c r="A9770" s="3" t="inlineStr">
        <is>
          <t>Trademark Holdings (Pty) Ltd</t>
        </is>
      </c>
      <c r="B9770" s="4" t="n">
        <v>44742</v>
      </c>
      <c r="C9770" s="3" t="inlineStr">
        <is>
          <t>Liabilities</t>
        </is>
      </c>
      <c r="D9770" s="3" t="inlineStr">
        <is>
          <t>5500/450</t>
        </is>
      </c>
      <c r="E9770" s="3" t="inlineStr">
        <is>
          <t>Loan - Cape Projects Construction</t>
        </is>
      </c>
      <c r="F9770" s="3" t="n">
        <v>-600</v>
      </c>
      <c r="G9770" s="3" t="n">
        <v>-600</v>
      </c>
    </row>
    <row r="9771">
      <c r="A9771" s="3" t="inlineStr">
        <is>
          <t>Trademark Holdings (Pty) Ltd</t>
        </is>
      </c>
      <c r="B9771" s="4" t="n">
        <v>44742</v>
      </c>
      <c r="C9771" s="3" t="inlineStr">
        <is>
          <t>Liabilities</t>
        </is>
      </c>
      <c r="D9771" s="3" t="inlineStr">
        <is>
          <t>5500/460</t>
        </is>
      </c>
      <c r="E9771" s="3" t="inlineStr">
        <is>
          <t>Loan - Heron Projects</t>
        </is>
      </c>
      <c r="F9771" s="3" t="n">
        <v>45000</v>
      </c>
      <c r="G9771" s="3" t="n">
        <v>45000</v>
      </c>
    </row>
    <row r="9772">
      <c r="A9772" s="3" t="inlineStr">
        <is>
          <t>Trademark Holdings (Pty) Ltd</t>
        </is>
      </c>
      <c r="B9772" s="4" t="n">
        <v>44742</v>
      </c>
      <c r="C9772" s="3" t="inlineStr">
        <is>
          <t>Liabilities</t>
        </is>
      </c>
      <c r="D9772" s="3" t="inlineStr">
        <is>
          <t>5500/500</t>
        </is>
      </c>
      <c r="E9772" s="3" t="inlineStr">
        <is>
          <t>Go Letting Brand Name</t>
        </is>
      </c>
      <c r="F9772" s="3" t="n">
        <v>0</v>
      </c>
      <c r="G9772" s="3" t="n">
        <v>93420</v>
      </c>
    </row>
    <row r="9773">
      <c r="A9773" s="3" t="inlineStr">
        <is>
          <t>Noble Shield (Pty) Ltd ta Go Letting</t>
        </is>
      </c>
      <c r="B9773" s="4" t="n">
        <v>44742</v>
      </c>
      <c r="C9773" s="3" t="inlineStr">
        <is>
          <t>Liabilities</t>
        </is>
      </c>
      <c r="D9773" s="3" t="inlineStr">
        <is>
          <t>5500/500</t>
        </is>
      </c>
      <c r="E9773" s="3" t="inlineStr">
        <is>
          <t>Loan - Cape Projects Construction</t>
        </is>
      </c>
      <c r="F9773" s="3" t="n">
        <v>-600</v>
      </c>
      <c r="G9773" s="3" t="n">
        <v>-600</v>
      </c>
    </row>
    <row r="9774">
      <c r="A9774" s="3" t="inlineStr">
        <is>
          <t>Quinate Consulting (Pty) Ltd</t>
        </is>
      </c>
      <c r="B9774" s="4" t="n">
        <v>44742</v>
      </c>
      <c r="C9774" s="3" t="inlineStr">
        <is>
          <t>Liabilities</t>
        </is>
      </c>
      <c r="D9774" s="3" t="inlineStr">
        <is>
          <t>5500/500</t>
        </is>
      </c>
      <c r="E9774" s="3" t="inlineStr">
        <is>
          <t>Loan - Opportunity Development Struct.</t>
        </is>
      </c>
      <c r="F9774" s="3" t="n">
        <v>0</v>
      </c>
      <c r="G9774" s="3" t="n">
        <v>-2380000</v>
      </c>
    </row>
    <row r="9775">
      <c r="A9775" s="3" t="inlineStr">
        <is>
          <t>Opportunity Management Holdings (PTY) LTD</t>
        </is>
      </c>
      <c r="B9775" s="4" t="n">
        <v>44742</v>
      </c>
      <c r="C9775" s="3" t="inlineStr">
        <is>
          <t>Liabilities</t>
        </is>
      </c>
      <c r="D9775" s="3" t="inlineStr">
        <is>
          <t>5500/500</t>
        </is>
      </c>
      <c r="E9775" s="3" t="inlineStr">
        <is>
          <t>Loan - Opportunity Tradermark Holdings</t>
        </is>
      </c>
      <c r="F9775" s="3" t="n">
        <v>0</v>
      </c>
      <c r="G9775" s="3" t="n">
        <v>27125</v>
      </c>
    </row>
    <row r="9776">
      <c r="A9776" s="3" t="inlineStr">
        <is>
          <t>Quinate Consulting (Pty) Ltd</t>
        </is>
      </c>
      <c r="B9776" s="4" t="n">
        <v>44742</v>
      </c>
      <c r="C9776" s="3" t="inlineStr">
        <is>
          <t>Liabilities</t>
        </is>
      </c>
      <c r="D9776" s="3" t="inlineStr">
        <is>
          <t>5500/520</t>
        </is>
      </c>
      <c r="E9776" s="3" t="inlineStr">
        <is>
          <t>Loan - Opportunity Management Holdings</t>
        </is>
      </c>
      <c r="F9776" s="3" t="n">
        <v>0</v>
      </c>
      <c r="G9776" s="3" t="n">
        <v>-3900</v>
      </c>
    </row>
    <row r="9777">
      <c r="A9777" s="3" t="inlineStr">
        <is>
          <t>Opportunity Management Holdings (PTY) LTD</t>
        </is>
      </c>
      <c r="B9777" s="4" t="n">
        <v>44742</v>
      </c>
      <c r="C9777" s="3" t="inlineStr">
        <is>
          <t>Liabilities</t>
        </is>
      </c>
      <c r="D9777" s="3" t="inlineStr">
        <is>
          <t>5500/550</t>
        </is>
      </c>
      <c r="E9777" s="3" t="inlineStr">
        <is>
          <t>Loan - Heron Projects</t>
        </is>
      </c>
      <c r="F9777" s="3" t="n">
        <v>127000</v>
      </c>
      <c r="G9777" s="3" t="n">
        <v>127000</v>
      </c>
    </row>
    <row r="9778">
      <c r="A9778" s="3" t="inlineStr">
        <is>
          <t>Noble Shield (Pty) Ltd ta Go Letting</t>
        </is>
      </c>
      <c r="B9778" s="4" t="n">
        <v>44742</v>
      </c>
      <c r="C9778" s="3" t="inlineStr">
        <is>
          <t>Liabilities</t>
        </is>
      </c>
      <c r="D9778" s="3" t="inlineStr">
        <is>
          <t>5500/600</t>
        </is>
      </c>
      <c r="E9778" s="3" t="inlineStr">
        <is>
          <t>Loan - Heron Projects</t>
        </is>
      </c>
      <c r="F9778" s="3" t="n">
        <v>11000</v>
      </c>
      <c r="G9778" s="3" t="n">
        <v>11000</v>
      </c>
    </row>
    <row r="9779">
      <c r="A9779" s="3" t="inlineStr">
        <is>
          <t>Opportunity Global Investment (PTY) LTD</t>
        </is>
      </c>
      <c r="B9779" s="4" t="n">
        <v>44742</v>
      </c>
      <c r="C9779" s="3" t="inlineStr">
        <is>
          <t>Liabilities</t>
        </is>
      </c>
      <c r="D9779" s="3" t="inlineStr">
        <is>
          <t>5500/650</t>
        </is>
      </c>
      <c r="E9779" s="3" t="inlineStr">
        <is>
          <t>Loan - Opportunit Global - Sales</t>
        </is>
      </c>
      <c r="F9779" s="3" t="n">
        <v>-100937.39</v>
      </c>
      <c r="G9779" s="3" t="n">
        <v>-1167172.43</v>
      </c>
    </row>
    <row r="9780">
      <c r="A9780" s="3" t="inlineStr">
        <is>
          <t>Opportunity Global Sales (PTY) LTD</t>
        </is>
      </c>
      <c r="B9780" s="4" t="n">
        <v>44742</v>
      </c>
      <c r="C9780" s="3" t="inlineStr">
        <is>
          <t>Liabilities</t>
        </is>
      </c>
      <c r="D9780" s="3" t="inlineStr">
        <is>
          <t>5500/650</t>
        </is>
      </c>
      <c r="E9780" s="3" t="inlineStr">
        <is>
          <t>Loan - Opportunity Investments</t>
        </is>
      </c>
      <c r="F9780" s="3" t="n">
        <v>100937.39</v>
      </c>
      <c r="G9780" s="3" t="n">
        <v>1167172.43</v>
      </c>
    </row>
    <row r="9781">
      <c r="A9781" s="3" t="inlineStr">
        <is>
          <t>Opportunity Management Holdings (PTY) LTD</t>
        </is>
      </c>
      <c r="B9781" s="4" t="n">
        <v>44742</v>
      </c>
      <c r="C9781" s="3" t="inlineStr">
        <is>
          <t>Liabilities</t>
        </is>
      </c>
      <c r="D9781" s="3" t="inlineStr">
        <is>
          <t>5500/700</t>
        </is>
      </c>
      <c r="E9781" s="3" t="inlineStr">
        <is>
          <t>Loan - Go Letting</t>
        </is>
      </c>
      <c r="F9781" s="3" t="n">
        <v>0</v>
      </c>
      <c r="G9781" s="3" t="n">
        <v>-120</v>
      </c>
    </row>
    <row r="9782">
      <c r="A9782" s="3" t="inlineStr">
        <is>
          <t>Quinate Consulting (Pty) Ltd</t>
        </is>
      </c>
      <c r="B9782" s="4" t="n">
        <v>44742</v>
      </c>
      <c r="C9782" s="3" t="inlineStr">
        <is>
          <t>Liabilities</t>
        </is>
      </c>
      <c r="D9782" s="3" t="inlineStr">
        <is>
          <t>5500/700</t>
        </is>
      </c>
      <c r="E9782" s="3" t="inlineStr">
        <is>
          <t>Loan - Trademark Holdings</t>
        </is>
      </c>
      <c r="F9782" s="3" t="n">
        <v>0</v>
      </c>
      <c r="G9782" s="3" t="n">
        <v>-18635</v>
      </c>
    </row>
    <row r="9783">
      <c r="A9783" s="3" t="inlineStr">
        <is>
          <t>Opportunity Global Investment (PTY) LTD</t>
        </is>
      </c>
      <c r="B9783" s="4" t="n">
        <v>44742</v>
      </c>
      <c r="C9783" s="3" t="inlineStr">
        <is>
          <t>Liabilities</t>
        </is>
      </c>
      <c r="D9783" s="3" t="inlineStr">
        <is>
          <t>5500/750</t>
        </is>
      </c>
      <c r="E9783" s="3" t="inlineStr">
        <is>
          <t>Loan - Heron Projects</t>
        </is>
      </c>
      <c r="F9783" s="3" t="n">
        <v>127000</v>
      </c>
      <c r="G9783" s="3" t="n">
        <v>127000</v>
      </c>
    </row>
    <row r="9784">
      <c r="A9784" s="3" t="inlineStr">
        <is>
          <t>Opportunity Global Investment (PTY) LTD</t>
        </is>
      </c>
      <c r="B9784" s="4" t="n">
        <v>44742</v>
      </c>
      <c r="C9784" s="3" t="inlineStr">
        <is>
          <t>Liabilities</t>
        </is>
      </c>
      <c r="D9784" s="3" t="inlineStr">
        <is>
          <t>5500/850</t>
        </is>
      </c>
      <c r="E9784" s="3" t="inlineStr">
        <is>
          <t>Loan - Nick Morgan</t>
        </is>
      </c>
      <c r="F9784" s="3" t="n">
        <v>0</v>
      </c>
      <c r="G9784" s="3" t="n">
        <v>4100</v>
      </c>
    </row>
    <row r="9785">
      <c r="A9785" s="3" t="inlineStr">
        <is>
          <t>Opportunity Global Investment (PTY) LTD</t>
        </is>
      </c>
      <c r="B9785" s="4" t="n">
        <v>44742</v>
      </c>
      <c r="C9785" s="3" t="inlineStr">
        <is>
          <t>Liabilities</t>
        </is>
      </c>
      <c r="D9785" s="3" t="inlineStr">
        <is>
          <t>5500/950</t>
        </is>
      </c>
      <c r="E9785" s="3" t="inlineStr">
        <is>
          <t>Loan - Gengis</t>
        </is>
      </c>
      <c r="F9785" s="3" t="n">
        <v>0</v>
      </c>
      <c r="G9785" s="3" t="n">
        <v>-120000</v>
      </c>
    </row>
    <row r="9786">
      <c r="A9786" s="3" t="inlineStr">
        <is>
          <t>Quinate Consulting (Pty) Ltd</t>
        </is>
      </c>
      <c r="B9786" s="4" t="n">
        <v>44742</v>
      </c>
      <c r="C9786" s="3" t="inlineStr">
        <is>
          <t>Liabilities</t>
        </is>
      </c>
      <c r="D9786" s="3" t="inlineStr">
        <is>
          <t>5501/001</t>
        </is>
      </c>
      <c r="E9786" s="3" t="inlineStr">
        <is>
          <t>Loan - Endulini CIP Costs</t>
        </is>
      </c>
      <c r="F9786" s="3" t="n">
        <v>-63000</v>
      </c>
      <c r="G9786" s="3" t="n">
        <v>9666761.699999999</v>
      </c>
    </row>
    <row r="9787">
      <c r="A9787" s="3" t="inlineStr">
        <is>
          <t>Opportunity Management Holdings (PTY) LTD</t>
        </is>
      </c>
      <c r="B9787" s="4" t="n">
        <v>44742</v>
      </c>
      <c r="C9787" s="3" t="inlineStr">
        <is>
          <t>Liabilities</t>
        </is>
      </c>
      <c r="D9787" s="3" t="inlineStr">
        <is>
          <t>5510/100</t>
        </is>
      </c>
      <c r="E9787" s="3" t="inlineStr">
        <is>
          <t>Staff loan - Debbie Landsberg</t>
        </is>
      </c>
      <c r="F9787" s="3" t="n">
        <v>0</v>
      </c>
      <c r="G9787" s="3" t="n">
        <v>14400</v>
      </c>
    </row>
    <row r="9788">
      <c r="A9788" s="3" t="inlineStr">
        <is>
          <t>Noble Shield (Pty) Ltd ta Go Letting</t>
        </is>
      </c>
      <c r="B9788" s="4" t="n">
        <v>44742</v>
      </c>
      <c r="C9788" s="3" t="inlineStr">
        <is>
          <t>Assets</t>
        </is>
      </c>
      <c r="D9788" s="3" t="inlineStr">
        <is>
          <t>6250/010</t>
        </is>
      </c>
      <c r="E9788" s="3" t="inlineStr">
        <is>
          <t>Computer Equipment - @ Cost</t>
        </is>
      </c>
      <c r="F9788" s="3" t="n">
        <v>0</v>
      </c>
      <c r="G9788" s="3" t="n">
        <v>20397</v>
      </c>
    </row>
    <row r="9789">
      <c r="A9789" s="3" t="inlineStr">
        <is>
          <t>Opportunity Management Holdings (PTY) LTD</t>
        </is>
      </c>
      <c r="B9789" s="4" t="n">
        <v>44742</v>
      </c>
      <c r="C9789" s="3" t="inlineStr">
        <is>
          <t>Assets</t>
        </is>
      </c>
      <c r="D9789" s="3" t="inlineStr">
        <is>
          <t>6250/010</t>
        </is>
      </c>
      <c r="E9789" s="3" t="inlineStr">
        <is>
          <t>Computer Equipment - @ Cost</t>
        </is>
      </c>
      <c r="F9789" s="3" t="n">
        <v>0</v>
      </c>
      <c r="G9789" s="3" t="n">
        <v>24910.15</v>
      </c>
    </row>
    <row r="9790">
      <c r="A9790" s="3" t="inlineStr">
        <is>
          <t>Quinate Consulting (Pty) Ltd</t>
        </is>
      </c>
      <c r="B9790" s="4" t="n">
        <v>44742</v>
      </c>
      <c r="C9790" s="3" t="inlineStr">
        <is>
          <t>Assets</t>
        </is>
      </c>
      <c r="D9790" s="3" t="inlineStr">
        <is>
          <t>6250/010</t>
        </is>
      </c>
      <c r="E9790" s="3" t="inlineStr">
        <is>
          <t>Computer Equipment - @ Cost</t>
        </is>
      </c>
      <c r="F9790" s="3" t="n">
        <v>0</v>
      </c>
      <c r="G9790" s="3" t="n">
        <v>137059.7</v>
      </c>
    </row>
    <row r="9791">
      <c r="A9791" s="3" t="inlineStr">
        <is>
          <t>Noble Shield (Pty) Ltd ta Go Letting</t>
        </is>
      </c>
      <c r="B9791" s="4" t="n">
        <v>44742</v>
      </c>
      <c r="C9791" s="3" t="inlineStr">
        <is>
          <t>Assets</t>
        </is>
      </c>
      <c r="D9791" s="3" t="inlineStr">
        <is>
          <t>6250/020</t>
        </is>
      </c>
      <c r="E9791" s="3" t="inlineStr">
        <is>
          <t>Computer Equipment - Accum Depre</t>
        </is>
      </c>
      <c r="F9791" s="3" t="n">
        <v>0</v>
      </c>
      <c r="G9791" s="3" t="n">
        <v>-9498</v>
      </c>
    </row>
    <row r="9792">
      <c r="A9792" s="3" t="inlineStr">
        <is>
          <t>Opportunity Management Holdings (PTY) LTD</t>
        </is>
      </c>
      <c r="B9792" s="4" t="n">
        <v>44742</v>
      </c>
      <c r="C9792" s="3" t="inlineStr">
        <is>
          <t>Assets</t>
        </is>
      </c>
      <c r="D9792" s="3" t="inlineStr">
        <is>
          <t>6250/020</t>
        </is>
      </c>
      <c r="E9792" s="3" t="inlineStr">
        <is>
          <t>Computer Equipment - Accum Depre</t>
        </is>
      </c>
      <c r="F9792" s="3" t="n">
        <v>-277.75</v>
      </c>
      <c r="G9792" s="3" t="n">
        <v>-555.49</v>
      </c>
    </row>
    <row r="9793">
      <c r="A9793" s="3" t="inlineStr">
        <is>
          <t>Quinate Consulting (Pty) Ltd</t>
        </is>
      </c>
      <c r="B9793" s="4" t="n">
        <v>44742</v>
      </c>
      <c r="C9793" s="3" t="inlineStr">
        <is>
          <t>Assets</t>
        </is>
      </c>
      <c r="D9793" s="3" t="inlineStr">
        <is>
          <t>6250/020</t>
        </is>
      </c>
      <c r="E9793" s="3" t="inlineStr">
        <is>
          <t>Computer Equipment - Accum Depre</t>
        </is>
      </c>
      <c r="F9793" s="3" t="n">
        <v>-3141.37</v>
      </c>
      <c r="G9793" s="3" t="n">
        <v>-74862.2</v>
      </c>
    </row>
    <row r="9794">
      <c r="A9794" s="3" t="inlineStr">
        <is>
          <t>Opportunity Management Holdings (PTY) LTD</t>
        </is>
      </c>
      <c r="B9794" s="4" t="n">
        <v>44742</v>
      </c>
      <c r="C9794" s="3" t="inlineStr">
        <is>
          <t>Assets</t>
        </is>
      </c>
      <c r="D9794" s="3" t="inlineStr">
        <is>
          <t>6250/030</t>
        </is>
      </c>
      <c r="E9794" s="3" t="inlineStr">
        <is>
          <t>Acc Depreciation - Computer Equipment</t>
        </is>
      </c>
      <c r="F9794" s="3" t="n">
        <v>0</v>
      </c>
      <c r="G9794" s="3" t="n">
        <v>-9441.25</v>
      </c>
    </row>
    <row r="9795">
      <c r="A9795" s="3" t="inlineStr">
        <is>
          <t>Quinate Consulting (Pty) Ltd</t>
        </is>
      </c>
      <c r="B9795" s="4" t="n">
        <v>44742</v>
      </c>
      <c r="C9795" s="3" t="inlineStr">
        <is>
          <t>Assets</t>
        </is>
      </c>
      <c r="D9795" s="3" t="inlineStr">
        <is>
          <t>6270/010</t>
        </is>
      </c>
      <c r="E9795" s="3" t="inlineStr">
        <is>
          <t>Site Containers - @ Cost</t>
        </is>
      </c>
      <c r="F9795" s="3" t="n">
        <v>0</v>
      </c>
      <c r="G9795" s="3" t="n">
        <v>19130.44</v>
      </c>
    </row>
    <row r="9796">
      <c r="A9796" s="3" t="inlineStr">
        <is>
          <t>Quinate Consulting (Pty) Ltd</t>
        </is>
      </c>
      <c r="B9796" s="4" t="n">
        <v>44742</v>
      </c>
      <c r="C9796" s="3" t="inlineStr">
        <is>
          <t>Assets</t>
        </is>
      </c>
      <c r="D9796" s="3" t="inlineStr">
        <is>
          <t>6270/020</t>
        </is>
      </c>
      <c r="E9796" s="3" t="inlineStr">
        <is>
          <t>Site Containers - Accum Depre</t>
        </is>
      </c>
      <c r="F9796" s="3" t="n">
        <v>-318.84</v>
      </c>
      <c r="G9796" s="3" t="n">
        <v>-5101.44</v>
      </c>
    </row>
    <row r="9797">
      <c r="A9797" s="3" t="inlineStr">
        <is>
          <t>Noble Shield (Pty) Ltd ta Go Letting</t>
        </is>
      </c>
      <c r="B9797" s="4" t="n">
        <v>44742</v>
      </c>
      <c r="C9797" s="3" t="inlineStr">
        <is>
          <t>Assets</t>
        </is>
      </c>
      <c r="D9797" s="3" t="inlineStr">
        <is>
          <t>6350/010</t>
        </is>
      </c>
      <c r="E9797" s="3" t="inlineStr">
        <is>
          <t>Furniture _AND_ Fittings - @ Cost</t>
        </is>
      </c>
      <c r="F9797" s="3" t="n">
        <v>0</v>
      </c>
      <c r="G9797" s="3" t="n">
        <v>2242</v>
      </c>
    </row>
    <row r="9798">
      <c r="A9798" s="3" t="inlineStr">
        <is>
          <t>Noble Shield (Pty) Ltd ta Go Letting</t>
        </is>
      </c>
      <c r="B9798" s="4" t="n">
        <v>44742</v>
      </c>
      <c r="C9798" s="3" t="inlineStr">
        <is>
          <t>Assets</t>
        </is>
      </c>
      <c r="D9798" s="3" t="inlineStr">
        <is>
          <t>6350/020</t>
        </is>
      </c>
      <c r="E9798" s="3" t="inlineStr">
        <is>
          <t>Furniture _AND_ Fittings - Accum Depre</t>
        </is>
      </c>
      <c r="F9798" s="3" t="n">
        <v>0</v>
      </c>
      <c r="G9798" s="3" t="n">
        <v>-2239</v>
      </c>
    </row>
    <row r="9799">
      <c r="A9799" s="3" t="inlineStr">
        <is>
          <t>Opportunity Management Holdings (PTY) LTD</t>
        </is>
      </c>
      <c r="B9799" s="4" t="n">
        <v>44742</v>
      </c>
      <c r="C9799" s="3" t="inlineStr">
        <is>
          <t>Liabilities</t>
        </is>
      </c>
      <c r="D9799" s="3" t="inlineStr">
        <is>
          <t>6500/000</t>
        </is>
      </c>
      <c r="E9799" s="3" t="inlineStr">
        <is>
          <t>Deposits - Held</t>
        </is>
      </c>
      <c r="F9799" s="3" t="n">
        <v>0</v>
      </c>
      <c r="G9799" s="3" t="n">
        <v>-12028.1</v>
      </c>
    </row>
    <row r="9800">
      <c r="A9800" s="3" t="inlineStr">
        <is>
          <t>Opportunity Management Holdings (PTY) LTD</t>
        </is>
      </c>
      <c r="B9800" s="4" t="n">
        <v>44742</v>
      </c>
      <c r="C9800" s="3" t="inlineStr">
        <is>
          <t>Liabilities</t>
        </is>
      </c>
      <c r="D9800" s="3" t="inlineStr">
        <is>
          <t>6510/000</t>
        </is>
      </c>
      <c r="E9800" s="3" t="inlineStr">
        <is>
          <t>Deposits Paid - Anicol Properties</t>
        </is>
      </c>
      <c r="F9800" s="3" t="n">
        <v>0</v>
      </c>
      <c r="G9800" s="3" t="n">
        <v>13755</v>
      </c>
    </row>
    <row r="9801">
      <c r="A9801" s="3" t="inlineStr">
        <is>
          <t>Opportunity Management Holdings (PTY) LTD</t>
        </is>
      </c>
      <c r="B9801" s="4" t="n">
        <v>44742</v>
      </c>
      <c r="C9801" s="3" t="inlineStr">
        <is>
          <t>Liabilities</t>
        </is>
      </c>
      <c r="D9801" s="3" t="inlineStr">
        <is>
          <t>6515/000</t>
        </is>
      </c>
      <c r="E9801" s="3" t="inlineStr">
        <is>
          <t>Deposits Paid</t>
        </is>
      </c>
      <c r="F9801" s="3" t="n">
        <v>0</v>
      </c>
      <c r="G9801" s="3" t="n">
        <v>3852.5</v>
      </c>
    </row>
    <row r="9802">
      <c r="A9802" s="3" t="inlineStr">
        <is>
          <t>Quinate Consulting (Pty) Ltd</t>
        </is>
      </c>
      <c r="B9802" s="4" t="n">
        <v>44742</v>
      </c>
      <c r="C9802" s="3" t="inlineStr">
        <is>
          <t>Assets</t>
        </is>
      </c>
      <c r="D9802" s="3" t="inlineStr">
        <is>
          <t>6600/010</t>
        </is>
      </c>
      <c r="E9802" s="3" t="inlineStr">
        <is>
          <t>Other Fixed Assets - @ Cost</t>
        </is>
      </c>
      <c r="F9802" s="3" t="n">
        <v>0</v>
      </c>
      <c r="G9802" s="3" t="n">
        <v>14442.5</v>
      </c>
    </row>
    <row r="9803">
      <c r="A9803" s="3" t="inlineStr">
        <is>
          <t>Quinate Consulting (Pty) Ltd</t>
        </is>
      </c>
      <c r="B9803" s="4" t="n">
        <v>44742</v>
      </c>
      <c r="C9803" s="3" t="inlineStr">
        <is>
          <t>Assets</t>
        </is>
      </c>
      <c r="D9803" s="3" t="inlineStr">
        <is>
          <t>6600/020</t>
        </is>
      </c>
      <c r="E9803" s="3" t="inlineStr">
        <is>
          <t>Other Fixed Assets - Accum Depre</t>
        </is>
      </c>
      <c r="F9803" s="3" t="n">
        <v>0</v>
      </c>
      <c r="G9803" s="3" t="n">
        <v>-14441.5</v>
      </c>
    </row>
    <row r="9804">
      <c r="A9804" s="3" t="inlineStr">
        <is>
          <t>Noble Shield (Pty) Ltd ta Go Letting</t>
        </is>
      </c>
      <c r="B9804" s="4" t="n">
        <v>44742</v>
      </c>
      <c r="C9804" s="3" t="inlineStr">
        <is>
          <t>Assets</t>
        </is>
      </c>
      <c r="D9804" s="3" t="inlineStr">
        <is>
          <t>7000/100</t>
        </is>
      </c>
      <c r="E9804" s="3" t="inlineStr">
        <is>
          <t>Goodwill - Purchase of Go Letting</t>
        </is>
      </c>
      <c r="F9804" s="3" t="n">
        <v>0</v>
      </c>
      <c r="G9804" s="3" t="n">
        <v>106580</v>
      </c>
    </row>
    <row r="9805">
      <c r="A9805" s="3" t="inlineStr">
        <is>
          <t>Opportunity Management Holdings (PTY) LTD</t>
        </is>
      </c>
      <c r="B9805" s="4" t="n">
        <v>44742</v>
      </c>
      <c r="C9805" s="3" t="inlineStr">
        <is>
          <t>Assets</t>
        </is>
      </c>
      <c r="D9805" s="3" t="inlineStr">
        <is>
          <t>7200/000</t>
        </is>
      </c>
      <c r="E9805" s="3" t="inlineStr">
        <is>
          <t>Shares in Subsidiary Companies</t>
        </is>
      </c>
      <c r="F9805" s="3" t="n">
        <v>0</v>
      </c>
      <c r="G9805" s="3" t="n">
        <v>120</v>
      </c>
    </row>
    <row r="9806">
      <c r="A9806" s="3" t="inlineStr">
        <is>
          <t>Endulini (Pty) Ltd</t>
        </is>
      </c>
      <c r="B9806" s="4" t="n">
        <v>44742</v>
      </c>
      <c r="C9806" s="3" t="inlineStr">
        <is>
          <t>Assets</t>
        </is>
      </c>
      <c r="D9806" s="3" t="inlineStr">
        <is>
          <t>7610/100</t>
        </is>
      </c>
      <c r="E9806" s="3" t="inlineStr">
        <is>
          <t>Endulini Land</t>
        </is>
      </c>
      <c r="F9806" s="3" t="n">
        <v>0</v>
      </c>
      <c r="G9806" s="3" t="n">
        <v>10572851.37</v>
      </c>
    </row>
    <row r="9807">
      <c r="A9807" s="3" t="inlineStr">
        <is>
          <t>Endulini (Pty) Ltd</t>
        </is>
      </c>
      <c r="B9807" s="4" t="n">
        <v>44742</v>
      </c>
      <c r="C9807" s="3" t="inlineStr">
        <is>
          <t>Assets</t>
        </is>
      </c>
      <c r="D9807" s="3" t="inlineStr">
        <is>
          <t>7610/101</t>
        </is>
      </c>
      <c r="E9807" s="3" t="inlineStr">
        <is>
          <t>Endulini Revaluation of Land stock</t>
        </is>
      </c>
      <c r="F9807" s="3" t="n">
        <v>0</v>
      </c>
      <c r="G9807" s="3" t="n">
        <v>6084085.78</v>
      </c>
    </row>
    <row r="9808">
      <c r="A9808" s="3" t="inlineStr">
        <is>
          <t>Endulini (Pty) Ltd</t>
        </is>
      </c>
      <c r="B9808" s="4" t="n">
        <v>44742</v>
      </c>
      <c r="C9808" s="3" t="inlineStr">
        <is>
          <t>Assets</t>
        </is>
      </c>
      <c r="D9808" s="3" t="inlineStr">
        <is>
          <t>7610/111</t>
        </is>
      </c>
      <c r="E9808" s="3" t="inlineStr">
        <is>
          <t>Endulini Closing Stock February 2021</t>
        </is>
      </c>
      <c r="F9808" s="3" t="n">
        <v>0</v>
      </c>
      <c r="G9808" s="3" t="n">
        <v>15044610.11</v>
      </c>
    </row>
    <row r="9809">
      <c r="A9809" s="3" t="inlineStr">
        <is>
          <t>Endulini (Pty) Ltd</t>
        </is>
      </c>
      <c r="B9809" s="4" t="n">
        <v>44742</v>
      </c>
      <c r="C9809" s="3" t="inlineStr">
        <is>
          <t>Assets</t>
        </is>
      </c>
      <c r="D9809" s="3" t="inlineStr">
        <is>
          <t>7610/180</t>
        </is>
      </c>
      <c r="E9809" s="3" t="inlineStr">
        <is>
          <t>Endulini CIP Architects</t>
        </is>
      </c>
      <c r="F9809" s="3" t="n">
        <v>0</v>
      </c>
      <c r="G9809" s="3" t="n">
        <v>519874</v>
      </c>
    </row>
    <row r="9810">
      <c r="A9810" s="3" t="inlineStr">
        <is>
          <t>Endulini (Pty) Ltd</t>
        </is>
      </c>
      <c r="B9810" s="4" t="n">
        <v>44742</v>
      </c>
      <c r="C9810" s="3" t="inlineStr">
        <is>
          <t>Assets</t>
        </is>
      </c>
      <c r="D9810" s="3" t="inlineStr">
        <is>
          <t>7610/200</t>
        </is>
      </c>
      <c r="E9810" s="3" t="inlineStr">
        <is>
          <t>Endulini CIP CoCT Land Use App</t>
        </is>
      </c>
      <c r="F9810" s="3" t="n">
        <v>0</v>
      </c>
      <c r="G9810" s="3" t="n">
        <v>232891.06</v>
      </c>
    </row>
    <row r="9811">
      <c r="A9811" s="3" t="inlineStr">
        <is>
          <t>Endulini (Pty) Ltd</t>
        </is>
      </c>
      <c r="B9811" s="4" t="n">
        <v>44742</v>
      </c>
      <c r="C9811" s="3" t="inlineStr">
        <is>
          <t>Assets</t>
        </is>
      </c>
      <c r="D9811" s="3" t="inlineStr">
        <is>
          <t>7610/205</t>
        </is>
      </c>
      <c r="E9811" s="3" t="inlineStr">
        <is>
          <t>Endulini CIP Site Establishments</t>
        </is>
      </c>
      <c r="F9811" s="3" t="n">
        <v>12189246.16</v>
      </c>
      <c r="G9811" s="3" t="n">
        <v>42822518.49</v>
      </c>
    </row>
    <row r="9812">
      <c r="A9812" s="3" t="inlineStr">
        <is>
          <t>Endulini (Pty) Ltd</t>
        </is>
      </c>
      <c r="B9812" s="4" t="n">
        <v>44742</v>
      </c>
      <c r="C9812" s="3" t="inlineStr">
        <is>
          <t>Assets</t>
        </is>
      </c>
      <c r="D9812" s="3" t="inlineStr">
        <is>
          <t>7610/209</t>
        </is>
      </c>
      <c r="E9812" s="3" t="inlineStr">
        <is>
          <t>Endulini CIP Construction Management</t>
        </is>
      </c>
      <c r="F9812" s="3" t="n">
        <v>10000</v>
      </c>
      <c r="G9812" s="3" t="n">
        <v>180375</v>
      </c>
    </row>
    <row r="9813">
      <c r="A9813" s="3" t="inlineStr">
        <is>
          <t>Endulini (Pty) Ltd</t>
        </is>
      </c>
      <c r="B9813" s="4" t="n">
        <v>44742</v>
      </c>
      <c r="C9813" s="3" t="inlineStr">
        <is>
          <t>Assets</t>
        </is>
      </c>
      <c r="D9813" s="3" t="inlineStr">
        <is>
          <t>7610/210</t>
        </is>
      </c>
      <c r="E9813" s="3" t="inlineStr">
        <is>
          <t>Endulini CIP Civil Works</t>
        </is>
      </c>
      <c r="F9813" s="3" t="n">
        <v>0</v>
      </c>
      <c r="G9813" s="3" t="n">
        <v>5769985.99</v>
      </c>
    </row>
    <row r="9814">
      <c r="A9814" s="3" t="inlineStr">
        <is>
          <t>Endulini (Pty) Ltd</t>
        </is>
      </c>
      <c r="B9814" s="4" t="n">
        <v>44742</v>
      </c>
      <c r="C9814" s="3" t="inlineStr">
        <is>
          <t>Assets</t>
        </is>
      </c>
      <c r="D9814" s="3" t="inlineStr">
        <is>
          <t>7610/215</t>
        </is>
      </c>
      <c r="E9814" s="3" t="inlineStr">
        <is>
          <t>Endulini CIP Civil Engineers</t>
        </is>
      </c>
      <c r="F9814" s="3" t="n">
        <v>0</v>
      </c>
      <c r="G9814" s="3" t="n">
        <v>183000</v>
      </c>
    </row>
    <row r="9815">
      <c r="A9815" s="3" t="inlineStr">
        <is>
          <t>Endulini (Pty) Ltd</t>
        </is>
      </c>
      <c r="B9815" s="4" t="n">
        <v>44742</v>
      </c>
      <c r="C9815" s="3" t="inlineStr">
        <is>
          <t>Assets</t>
        </is>
      </c>
      <c r="D9815" s="3" t="inlineStr">
        <is>
          <t>7610/220</t>
        </is>
      </c>
      <c r="E9815" s="3" t="inlineStr">
        <is>
          <t>Endulini CIP Structuring Project Fee Opp Invest</t>
        </is>
      </c>
      <c r="F9815" s="3" t="n">
        <v>0</v>
      </c>
      <c r="G9815" s="3" t="n">
        <v>483735.96</v>
      </c>
    </row>
    <row r="9816">
      <c r="A9816" s="3" t="inlineStr">
        <is>
          <t>Endulini (Pty) Ltd</t>
        </is>
      </c>
      <c r="B9816" s="4" t="n">
        <v>44742</v>
      </c>
      <c r="C9816" s="3" t="inlineStr">
        <is>
          <t>Assets</t>
        </is>
      </c>
      <c r="D9816" s="3" t="inlineStr">
        <is>
          <t>7610/225</t>
        </is>
      </c>
      <c r="E9816" s="3" t="inlineStr">
        <is>
          <t>Endulini CIP Structural engineering fee</t>
        </is>
      </c>
      <c r="F9816" s="3" t="n">
        <v>57622.95</v>
      </c>
      <c r="G9816" s="3" t="n">
        <v>346268.03</v>
      </c>
    </row>
    <row r="9817">
      <c r="A9817" s="3" t="inlineStr">
        <is>
          <t>Endulini (Pty) Ltd</t>
        </is>
      </c>
      <c r="B9817" s="4" t="n">
        <v>44742</v>
      </c>
      <c r="C9817" s="3" t="inlineStr">
        <is>
          <t>Assets</t>
        </is>
      </c>
      <c r="D9817" s="3" t="inlineStr">
        <is>
          <t>7610/230</t>
        </is>
      </c>
      <c r="E9817" s="3" t="inlineStr">
        <is>
          <t>Endulini CIP Mechanical Engineering</t>
        </is>
      </c>
      <c r="F9817" s="3" t="n">
        <v>0</v>
      </c>
      <c r="G9817" s="3" t="n">
        <v>15570</v>
      </c>
    </row>
    <row r="9818">
      <c r="A9818" s="3" t="inlineStr">
        <is>
          <t>Endulini (Pty) Ltd</t>
        </is>
      </c>
      <c r="B9818" s="4" t="n">
        <v>44742</v>
      </c>
      <c r="C9818" s="3" t="inlineStr">
        <is>
          <t>Assets</t>
        </is>
      </c>
      <c r="D9818" s="3" t="inlineStr">
        <is>
          <t>7610/235</t>
        </is>
      </c>
      <c r="E9818" s="3" t="inlineStr">
        <is>
          <t>Endulini CIP Electrical Installation</t>
        </is>
      </c>
      <c r="F9818" s="3" t="n">
        <v>16703.19</v>
      </c>
      <c r="G9818" s="3" t="n">
        <v>1034019.08</v>
      </c>
    </row>
    <row r="9819">
      <c r="A9819" s="3" t="inlineStr">
        <is>
          <t>Endulini (Pty) Ltd</t>
        </is>
      </c>
      <c r="B9819" s="4" t="n">
        <v>44742</v>
      </c>
      <c r="C9819" s="3" t="inlineStr">
        <is>
          <t>Assets</t>
        </is>
      </c>
      <c r="D9819" s="3" t="inlineStr">
        <is>
          <t>7610/250</t>
        </is>
      </c>
      <c r="E9819" s="3" t="inlineStr">
        <is>
          <t>Endulini CIP Boundary Wall</t>
        </is>
      </c>
      <c r="F9819" s="3" t="n">
        <v>0</v>
      </c>
      <c r="G9819" s="3" t="n">
        <v>88400.8</v>
      </c>
    </row>
    <row r="9820">
      <c r="A9820" s="3" t="inlineStr">
        <is>
          <t>Endulini (Pty) Ltd</t>
        </is>
      </c>
      <c r="B9820" s="4" t="n">
        <v>44742</v>
      </c>
      <c r="C9820" s="3" t="inlineStr">
        <is>
          <t>Assets</t>
        </is>
      </c>
      <c r="D9820" s="3" t="inlineStr">
        <is>
          <t>7610/290</t>
        </is>
      </c>
      <c r="E9820" s="3" t="inlineStr">
        <is>
          <t>Endulini CIP Development Management Fees</t>
        </is>
      </c>
      <c r="F9820" s="3" t="n">
        <v>0</v>
      </c>
      <c r="G9820" s="3" t="n">
        <v>237496.62</v>
      </c>
    </row>
    <row r="9821">
      <c r="A9821" s="3" t="inlineStr">
        <is>
          <t>Endulini (Pty) Ltd</t>
        </is>
      </c>
      <c r="B9821" s="4" t="n">
        <v>44742</v>
      </c>
      <c r="C9821" s="3" t="inlineStr">
        <is>
          <t>Assets</t>
        </is>
      </c>
      <c r="D9821" s="3" t="inlineStr">
        <is>
          <t>7610/310</t>
        </is>
      </c>
      <c r="E9821" s="3" t="inlineStr">
        <is>
          <t>Endulini CIP Enviromental consultants</t>
        </is>
      </c>
      <c r="F9821" s="3" t="n">
        <v>6000</v>
      </c>
      <c r="G9821" s="3" t="n">
        <v>96000</v>
      </c>
    </row>
    <row r="9822">
      <c r="A9822" s="3" t="inlineStr">
        <is>
          <t>Endulini (Pty) Ltd</t>
        </is>
      </c>
      <c r="B9822" s="4" t="n">
        <v>44742</v>
      </c>
      <c r="C9822" s="3" t="inlineStr">
        <is>
          <t>Assets</t>
        </is>
      </c>
      <c r="D9822" s="3" t="inlineStr">
        <is>
          <t>7610/320</t>
        </is>
      </c>
      <c r="E9822" s="3" t="inlineStr">
        <is>
          <t>Endulini CIP Geotechnical</t>
        </is>
      </c>
      <c r="F9822" s="3" t="n">
        <v>0</v>
      </c>
      <c r="G9822" s="3" t="n">
        <v>13575</v>
      </c>
    </row>
    <row r="9823">
      <c r="A9823" s="3" t="inlineStr">
        <is>
          <t>Endulini (Pty) Ltd</t>
        </is>
      </c>
      <c r="B9823" s="4" t="n">
        <v>44742</v>
      </c>
      <c r="C9823" s="3" t="inlineStr">
        <is>
          <t>Assets</t>
        </is>
      </c>
      <c r="D9823" s="3" t="inlineStr">
        <is>
          <t>7610/330</t>
        </is>
      </c>
      <c r="E9823" s="3" t="inlineStr">
        <is>
          <t>Endulini CIP Health and Safety</t>
        </is>
      </c>
      <c r="F9823" s="3" t="n">
        <v>6400</v>
      </c>
      <c r="G9823" s="3" t="n">
        <v>34600</v>
      </c>
    </row>
    <row r="9824">
      <c r="A9824" s="3" t="inlineStr">
        <is>
          <t>Endulini (Pty) Ltd</t>
        </is>
      </c>
      <c r="B9824" s="4" t="n">
        <v>44742</v>
      </c>
      <c r="C9824" s="3" t="inlineStr">
        <is>
          <t>Assets</t>
        </is>
      </c>
      <c r="D9824" s="3" t="inlineStr">
        <is>
          <t>7610/390</t>
        </is>
      </c>
      <c r="E9824" s="3" t="inlineStr">
        <is>
          <t>Endulini CIP Land Surveyor</t>
        </is>
      </c>
      <c r="F9824" s="3" t="n">
        <v>75198</v>
      </c>
      <c r="G9824" s="3" t="n">
        <v>186021.2</v>
      </c>
    </row>
    <row r="9825">
      <c r="A9825" s="3" t="inlineStr">
        <is>
          <t>Endulini (Pty) Ltd</t>
        </is>
      </c>
      <c r="B9825" s="4" t="n">
        <v>44742</v>
      </c>
      <c r="C9825" s="3" t="inlineStr">
        <is>
          <t>Assets</t>
        </is>
      </c>
      <c r="D9825" s="3" t="inlineStr">
        <is>
          <t>7610/392</t>
        </is>
      </c>
      <c r="E9825" s="3" t="inlineStr">
        <is>
          <t>Endulini CIP Landscaping</t>
        </is>
      </c>
      <c r="F9825" s="3" t="n">
        <v>0</v>
      </c>
      <c r="G9825" s="3" t="n">
        <v>6100</v>
      </c>
    </row>
    <row r="9826">
      <c r="A9826" s="3" t="inlineStr">
        <is>
          <t>Endulini (Pty) Ltd</t>
        </is>
      </c>
      <c r="B9826" s="4" t="n">
        <v>44742</v>
      </c>
      <c r="C9826" s="3" t="inlineStr">
        <is>
          <t>Assets</t>
        </is>
      </c>
      <c r="D9826" s="3" t="inlineStr">
        <is>
          <t>7610/395</t>
        </is>
      </c>
      <c r="E9826" s="3" t="inlineStr">
        <is>
          <t>Endulini CIP NHBRC</t>
        </is>
      </c>
      <c r="F9826" s="3" t="n">
        <v>0</v>
      </c>
      <c r="G9826" s="3" t="n">
        <v>928847.49</v>
      </c>
    </row>
    <row r="9827">
      <c r="A9827" s="3" t="inlineStr">
        <is>
          <t>Endulini (Pty) Ltd</t>
        </is>
      </c>
      <c r="B9827" s="4" t="n">
        <v>44742</v>
      </c>
      <c r="C9827" s="3" t="inlineStr">
        <is>
          <t>Assets</t>
        </is>
      </c>
      <c r="D9827" s="3" t="inlineStr">
        <is>
          <t>7610/400</t>
        </is>
      </c>
      <c r="E9827" s="3" t="inlineStr">
        <is>
          <t>Endulini CIP Quantity Surveyor</t>
        </is>
      </c>
      <c r="F9827" s="3" t="n">
        <v>0</v>
      </c>
      <c r="G9827" s="3" t="n">
        <v>82136.36</v>
      </c>
    </row>
    <row r="9828">
      <c r="A9828" s="3" t="inlineStr">
        <is>
          <t>Endulini (Pty) Ltd</t>
        </is>
      </c>
      <c r="B9828" s="4" t="n">
        <v>44742</v>
      </c>
      <c r="C9828" s="3" t="inlineStr">
        <is>
          <t>Assets</t>
        </is>
      </c>
      <c r="D9828" s="3" t="inlineStr">
        <is>
          <t>7610/600</t>
        </is>
      </c>
      <c r="E9828" s="3" t="inlineStr">
        <is>
          <t>Endulini CIP Town Planning</t>
        </is>
      </c>
      <c r="F9828" s="3" t="n">
        <v>0</v>
      </c>
      <c r="G9828" s="3" t="n">
        <v>21105</v>
      </c>
    </row>
    <row r="9829">
      <c r="A9829" s="3" t="inlineStr">
        <is>
          <t>Endulini (Pty) Ltd</t>
        </is>
      </c>
      <c r="B9829" s="4" t="n">
        <v>44742</v>
      </c>
      <c r="C9829" s="3" t="inlineStr">
        <is>
          <t>Assets</t>
        </is>
      </c>
      <c r="D9829" s="3" t="inlineStr">
        <is>
          <t>7610/620</t>
        </is>
      </c>
      <c r="E9829" s="3" t="inlineStr">
        <is>
          <t>Endulini CIP Traffic Impact</t>
        </is>
      </c>
      <c r="F9829" s="3" t="n">
        <v>0</v>
      </c>
      <c r="G9829" s="3" t="n">
        <v>24915</v>
      </c>
    </row>
    <row r="9830">
      <c r="A9830" s="3" t="inlineStr">
        <is>
          <t>Endulini (Pty) Ltd</t>
        </is>
      </c>
      <c r="B9830" s="4" t="n">
        <v>44742</v>
      </c>
      <c r="C9830" s="3" t="inlineStr">
        <is>
          <t>Assets</t>
        </is>
      </c>
      <c r="D9830" s="3" t="inlineStr">
        <is>
          <t>7610/630</t>
        </is>
      </c>
      <c r="E9830" s="3" t="inlineStr">
        <is>
          <t>Endulini CIP CoCT Development Contributi</t>
        </is>
      </c>
      <c r="F9830" s="3" t="n">
        <v>0</v>
      </c>
      <c r="G9830" s="3" t="n">
        <v>661860.3100000001</v>
      </c>
    </row>
    <row r="9831">
      <c r="A9831" s="3" t="inlineStr">
        <is>
          <t>Endulini (Pty) Ltd</t>
        </is>
      </c>
      <c r="B9831" s="4" t="n">
        <v>44742</v>
      </c>
      <c r="C9831" s="3" t="inlineStr">
        <is>
          <t>Assets</t>
        </is>
      </c>
      <c r="D9831" s="3" t="inlineStr">
        <is>
          <t>7610/640</t>
        </is>
      </c>
      <c r="E9831" s="3" t="inlineStr">
        <is>
          <t>Endulini CIP CoCT Building plan application</t>
        </is>
      </c>
      <c r="F9831" s="3" t="n">
        <v>0</v>
      </c>
      <c r="G9831" s="3" t="n">
        <v>111203.22</v>
      </c>
    </row>
    <row r="9832">
      <c r="A9832" s="3" t="inlineStr">
        <is>
          <t>Endulini (Pty) Ltd</t>
        </is>
      </c>
      <c r="B9832" s="4" t="n">
        <v>44742</v>
      </c>
      <c r="C9832" s="3" t="inlineStr">
        <is>
          <t>Assets</t>
        </is>
      </c>
      <c r="D9832" s="3" t="inlineStr">
        <is>
          <t>7610/650</t>
        </is>
      </c>
      <c r="E9832" s="3" t="inlineStr">
        <is>
          <t>Endulini CIP - P&amp;G recoveries - Endulini&amp;Heron Fields/View</t>
        </is>
      </c>
      <c r="F9832" s="3" t="n">
        <v>-3023829.42</v>
      </c>
      <c r="G9832" s="3" t="n">
        <v>-3023829.42</v>
      </c>
    </row>
    <row r="9833">
      <c r="A9833" s="3" t="inlineStr">
        <is>
          <t>Endulini (Pty) Ltd</t>
        </is>
      </c>
      <c r="B9833" s="4" t="n">
        <v>44742</v>
      </c>
      <c r="C9833" s="3" t="inlineStr">
        <is>
          <t>Assets</t>
        </is>
      </c>
      <c r="D9833" s="3" t="inlineStr">
        <is>
          <t>7610/900</t>
        </is>
      </c>
      <c r="E9833" s="3" t="inlineStr">
        <is>
          <t>Endulini CIP Cost of Sales</t>
        </is>
      </c>
      <c r="F9833" s="3" t="n">
        <v>-28155981.9</v>
      </c>
      <c r="G9833" s="3" t="n">
        <v>-28155981.9</v>
      </c>
    </row>
    <row r="9834">
      <c r="A9834" s="3" t="inlineStr">
        <is>
          <t>Quinate Consulting (Pty) Ltd</t>
        </is>
      </c>
      <c r="B9834" s="4" t="n">
        <v>44742</v>
      </c>
      <c r="C9834" s="3" t="inlineStr">
        <is>
          <t>Assets</t>
        </is>
      </c>
      <c r="D9834" s="3" t="inlineStr">
        <is>
          <t>7800/104</t>
        </is>
      </c>
      <c r="E9834" s="3" t="inlineStr">
        <is>
          <t>Stock - Closing Stock SW - 28 Feb 21</t>
        </is>
      </c>
      <c r="F9834" s="3" t="n">
        <v>0</v>
      </c>
      <c r="G9834" s="3" t="n">
        <v>2874478.88</v>
      </c>
    </row>
    <row r="9835">
      <c r="A9835" s="3" t="inlineStr">
        <is>
          <t>Quinate Consulting (Pty) Ltd</t>
        </is>
      </c>
      <c r="B9835" s="4" t="n">
        <v>44742</v>
      </c>
      <c r="C9835" s="3" t="inlineStr">
        <is>
          <t>Assets</t>
        </is>
      </c>
      <c r="D9835" s="3" t="inlineStr">
        <is>
          <t>7800/105</t>
        </is>
      </c>
      <c r="E9835" s="3" t="inlineStr">
        <is>
          <t>Stock - Closing Stock SH - 28 Feb 21</t>
        </is>
      </c>
      <c r="F9835" s="3" t="n">
        <v>0</v>
      </c>
      <c r="G9835" s="3" t="n">
        <v>2843477.6</v>
      </c>
    </row>
    <row r="9836">
      <c r="A9836" s="3" t="inlineStr">
        <is>
          <t>Endulini (Pty) Ltd</t>
        </is>
      </c>
      <c r="B9836" s="4" t="n">
        <v>44742</v>
      </c>
      <c r="C9836" s="3" t="inlineStr">
        <is>
          <t>Assets</t>
        </is>
      </c>
      <c r="D9836" s="3" t="inlineStr">
        <is>
          <t>8000/000</t>
        </is>
      </c>
      <c r="E9836" s="3" t="inlineStr">
        <is>
          <t>Customer Control Account</t>
        </is>
      </c>
      <c r="F9836" s="3" t="n">
        <v>3230808.74</v>
      </c>
      <c r="G9836" s="3" t="n">
        <v>3477403.83</v>
      </c>
    </row>
    <row r="9837">
      <c r="A9837" s="3" t="inlineStr">
        <is>
          <t>Noble Shield (Pty) Ltd ta Go Letting</t>
        </is>
      </c>
      <c r="B9837" s="4" t="n">
        <v>44742</v>
      </c>
      <c r="C9837" s="3" t="inlineStr">
        <is>
          <t>Assets</t>
        </is>
      </c>
      <c r="D9837" s="3" t="inlineStr">
        <is>
          <t>8000/000</t>
        </is>
      </c>
      <c r="E9837" s="3" t="inlineStr">
        <is>
          <t>Customer Control Account</t>
        </is>
      </c>
      <c r="F9837" s="3" t="n">
        <v>0</v>
      </c>
      <c r="G9837" s="3" t="n">
        <v>60289.32</v>
      </c>
    </row>
    <row r="9838">
      <c r="A9838" s="3" t="inlineStr">
        <is>
          <t>Opportunity Global Investment (PTY) LTD</t>
        </is>
      </c>
      <c r="B9838" s="4" t="n">
        <v>44742</v>
      </c>
      <c r="C9838" s="3" t="inlineStr">
        <is>
          <t>Assets</t>
        </is>
      </c>
      <c r="D9838" s="3" t="inlineStr">
        <is>
          <t>8000/000</t>
        </is>
      </c>
      <c r="E9838" s="3" t="inlineStr">
        <is>
          <t>Customer Control Account</t>
        </is>
      </c>
      <c r="F9838" s="3" t="n">
        <v>100000</v>
      </c>
      <c r="G9838" s="3" t="n">
        <v>100000</v>
      </c>
    </row>
    <row r="9839">
      <c r="A9839" s="3" t="inlineStr">
        <is>
          <t>Opportunity Global Sales (PTY) LTD</t>
        </is>
      </c>
      <c r="B9839" s="4" t="n">
        <v>44742</v>
      </c>
      <c r="C9839" s="3" t="inlineStr">
        <is>
          <t>Assets</t>
        </is>
      </c>
      <c r="D9839" s="3" t="inlineStr">
        <is>
          <t>8000/000</t>
        </is>
      </c>
      <c r="E9839" s="3" t="inlineStr">
        <is>
          <t>Customer Control Account</t>
        </is>
      </c>
      <c r="F9839" s="3" t="n">
        <v>-89257.39</v>
      </c>
      <c r="G9839" s="3" t="n">
        <v>130963.99</v>
      </c>
    </row>
    <row r="9840">
      <c r="A9840" s="3" t="inlineStr">
        <is>
          <t>Opportunity Management Holdings (PTY) LTD</t>
        </is>
      </c>
      <c r="B9840" s="4" t="n">
        <v>44742</v>
      </c>
      <c r="C9840" s="3" t="inlineStr">
        <is>
          <t>Assets</t>
        </is>
      </c>
      <c r="D9840" s="3" t="inlineStr">
        <is>
          <t>8000/000</t>
        </is>
      </c>
      <c r="E9840" s="3" t="inlineStr">
        <is>
          <t>Customer Control Account</t>
        </is>
      </c>
      <c r="F9840" s="3" t="n">
        <v>-15191.26</v>
      </c>
      <c r="G9840" s="3" t="n">
        <v>0</v>
      </c>
    </row>
    <row r="9841">
      <c r="A9841" s="3" t="inlineStr">
        <is>
          <t>Quinate Consulting (Pty) Ltd</t>
        </is>
      </c>
      <c r="B9841" s="4" t="n">
        <v>44742</v>
      </c>
      <c r="C9841" s="3" t="inlineStr">
        <is>
          <t>Assets</t>
        </is>
      </c>
      <c r="D9841" s="3" t="inlineStr">
        <is>
          <t>8000/000</t>
        </is>
      </c>
      <c r="E9841" s="3" t="inlineStr">
        <is>
          <t>Customer Control Account</t>
        </is>
      </c>
      <c r="F9841" s="3" t="n">
        <v>-43707.16</v>
      </c>
      <c r="G9841" s="3" t="n">
        <v>-24445</v>
      </c>
    </row>
    <row r="9842">
      <c r="A9842" s="3" t="inlineStr">
        <is>
          <t>Quinate Consulting (Pty) Ltd</t>
        </is>
      </c>
      <c r="B9842" s="4" t="n">
        <v>44742</v>
      </c>
      <c r="C9842" s="3" t="inlineStr">
        <is>
          <t>Assets</t>
        </is>
      </c>
      <c r="D9842" s="3" t="inlineStr">
        <is>
          <t>8001</t>
        </is>
      </c>
      <c r="E9842" s="3" t="inlineStr">
        <is>
          <t>Customer Control</t>
        </is>
      </c>
      <c r="F9842" s="3" t="n">
        <v>0</v>
      </c>
      <c r="G9842" s="3" t="n">
        <v>29487.49</v>
      </c>
    </row>
    <row r="9843">
      <c r="A9843" s="3" t="inlineStr">
        <is>
          <t>Opportunity Global Investment (PTY) LTD</t>
        </is>
      </c>
      <c r="B9843" s="4" t="n">
        <v>44742</v>
      </c>
      <c r="C9843" s="3" t="inlineStr">
        <is>
          <t>Assets</t>
        </is>
      </c>
      <c r="D9843" s="3" t="inlineStr">
        <is>
          <t>8200/010</t>
        </is>
      </c>
      <c r="E9843" s="3" t="inlineStr">
        <is>
          <t>Prepayments / Prepaid Expenses</t>
        </is>
      </c>
      <c r="F9843" s="3" t="n">
        <v>-51825.9</v>
      </c>
      <c r="G9843" s="3" t="n">
        <v>112042.03</v>
      </c>
    </row>
    <row r="9844">
      <c r="A9844" s="3" t="inlineStr">
        <is>
          <t>Quinate Consulting (Pty) Ltd</t>
        </is>
      </c>
      <c r="B9844" s="4" t="n">
        <v>44742</v>
      </c>
      <c r="C9844" s="3" t="inlineStr">
        <is>
          <t>Assets</t>
        </is>
      </c>
      <c r="D9844" s="3" t="inlineStr">
        <is>
          <t>8200/010</t>
        </is>
      </c>
      <c r="E9844" s="3" t="inlineStr">
        <is>
          <t>Prepayments / Prepaid Expenses</t>
        </is>
      </c>
      <c r="F9844" s="3" t="n">
        <v>0</v>
      </c>
      <c r="G9844" s="3" t="n">
        <v>109675</v>
      </c>
    </row>
    <row r="9845">
      <c r="A9845" s="3" t="inlineStr">
        <is>
          <t>Opportunity Global Investment (PTY) LTD</t>
        </is>
      </c>
      <c r="B9845" s="4" t="n">
        <v>44742</v>
      </c>
      <c r="C9845" s="3" t="inlineStr">
        <is>
          <t>Assets</t>
        </is>
      </c>
      <c r="D9845" s="3" t="inlineStr">
        <is>
          <t>8400/000</t>
        </is>
      </c>
      <c r="E9845" s="3" t="inlineStr">
        <is>
          <t>FNB 62093491696</t>
        </is>
      </c>
      <c r="F9845" s="3" t="n">
        <v>-13618.26</v>
      </c>
      <c r="G9845" s="3" t="n">
        <v>10808.67</v>
      </c>
    </row>
    <row r="9846">
      <c r="A9846" s="3" t="inlineStr">
        <is>
          <t>Opportunity Global Sales (PTY) LTD</t>
        </is>
      </c>
      <c r="B9846" s="4" t="n">
        <v>44742</v>
      </c>
      <c r="C9846" s="3" t="inlineStr">
        <is>
          <t>Assets</t>
        </is>
      </c>
      <c r="D9846" s="3" t="inlineStr">
        <is>
          <t>8400/000</t>
        </is>
      </c>
      <c r="E9846" s="3" t="inlineStr">
        <is>
          <t>FNB 62835620875</t>
        </is>
      </c>
      <c r="F9846" s="3" t="n">
        <v>-32058.34</v>
      </c>
      <c r="G9846" s="3" t="n">
        <v>15374.53</v>
      </c>
    </row>
    <row r="9847">
      <c r="A9847" s="3" t="inlineStr">
        <is>
          <t>Quinate Consulting (Pty) Ltd</t>
        </is>
      </c>
      <c r="B9847" s="4" t="n">
        <v>44742</v>
      </c>
      <c r="C9847" s="3" t="inlineStr">
        <is>
          <t>Assets</t>
        </is>
      </c>
      <c r="D9847" s="3" t="inlineStr">
        <is>
          <t>8400/000</t>
        </is>
      </c>
      <c r="E9847" s="3" t="inlineStr">
        <is>
          <t>RMB - 62736659189 - Call Acc</t>
        </is>
      </c>
      <c r="F9847" s="3" t="n">
        <v>958.55</v>
      </c>
      <c r="G9847" s="3" t="n">
        <v>153446.7</v>
      </c>
    </row>
    <row r="9848">
      <c r="A9848" s="3" t="inlineStr">
        <is>
          <t>Trademark Holdings (Pty) Ltd</t>
        </is>
      </c>
      <c r="B9848" s="4" t="n">
        <v>44742</v>
      </c>
      <c r="C9848" s="3" t="inlineStr">
        <is>
          <t>Assets</t>
        </is>
      </c>
      <c r="D9848" s="3" t="inlineStr">
        <is>
          <t>8400/000</t>
        </is>
      </c>
      <c r="E9848" s="3" t="inlineStr">
        <is>
          <t>RMB 623 693 03640</t>
        </is>
      </c>
      <c r="F9848" s="3" t="n">
        <v>-43596.37</v>
      </c>
      <c r="G9848" s="3" t="n">
        <v>7012.41</v>
      </c>
    </row>
    <row r="9849">
      <c r="A9849" s="3" t="inlineStr">
        <is>
          <t>Noble Shield (Pty) Ltd ta Go Letting</t>
        </is>
      </c>
      <c r="B9849" s="4" t="n">
        <v>44742</v>
      </c>
      <c r="C9849" s="3" t="inlineStr">
        <is>
          <t>Assets</t>
        </is>
      </c>
      <c r="D9849" s="3" t="inlineStr">
        <is>
          <t>8400/000</t>
        </is>
      </c>
      <c r="E9849" s="3" t="inlineStr">
        <is>
          <t>RMB 6250 573 3833</t>
        </is>
      </c>
      <c r="F9849" s="3" t="n">
        <v>-3814.72</v>
      </c>
      <c r="G9849" s="3" t="n">
        <v>29624.69</v>
      </c>
    </row>
    <row r="9850">
      <c r="A9850" s="3" t="inlineStr">
        <is>
          <t>Endulini (Pty) Ltd</t>
        </is>
      </c>
      <c r="B9850" s="4" t="n">
        <v>44742</v>
      </c>
      <c r="C9850" s="3" t="inlineStr">
        <is>
          <t>Assets</t>
        </is>
      </c>
      <c r="D9850" s="3" t="inlineStr">
        <is>
          <t>8400/000</t>
        </is>
      </c>
      <c r="E9850" s="3" t="inlineStr">
        <is>
          <t>RMB 62906944576</t>
        </is>
      </c>
      <c r="F9850" s="3" t="n">
        <v>-446475.52</v>
      </c>
      <c r="G9850" s="3" t="n">
        <v>9954.18</v>
      </c>
    </row>
    <row r="9851">
      <c r="A9851" s="3" t="inlineStr">
        <is>
          <t>Opportunity Management Holdings (PTY) LTD</t>
        </is>
      </c>
      <c r="B9851" s="4" t="n">
        <v>44742</v>
      </c>
      <c r="C9851" s="3" t="inlineStr">
        <is>
          <t>Assets</t>
        </is>
      </c>
      <c r="D9851" s="3" t="inlineStr">
        <is>
          <t>8400/000</t>
        </is>
      </c>
      <c r="E9851" s="3" t="inlineStr">
        <is>
          <t>RMB Cheq - 62312246920</t>
        </is>
      </c>
      <c r="F9851" s="3" t="n">
        <v>-73365.06</v>
      </c>
      <c r="G9851" s="3" t="n">
        <v>8188.22</v>
      </c>
    </row>
    <row r="9852">
      <c r="A9852" s="3" t="inlineStr">
        <is>
          <t>Opportunity Global Investment (PTY) LTD</t>
        </is>
      </c>
      <c r="B9852" s="4" t="n">
        <v>44742</v>
      </c>
      <c r="C9852" s="3" t="inlineStr">
        <is>
          <t>Assets</t>
        </is>
      </c>
      <c r="D9852" s="3" t="inlineStr">
        <is>
          <t>8405/000</t>
        </is>
      </c>
      <c r="E9852" s="3" t="inlineStr">
        <is>
          <t>FNB Trust 62762449265</t>
        </is>
      </c>
      <c r="F9852" s="3" t="n">
        <v>481.8</v>
      </c>
      <c r="G9852" s="3" t="n">
        <v>814.1799999999999</v>
      </c>
    </row>
    <row r="9853">
      <c r="A9853" s="3" t="inlineStr">
        <is>
          <t>Endulini (Pty) Ltd</t>
        </is>
      </c>
      <c r="B9853" s="4" t="n">
        <v>44742</v>
      </c>
      <c r="C9853" s="3" t="inlineStr">
        <is>
          <t>Assets</t>
        </is>
      </c>
      <c r="D9853" s="3" t="inlineStr">
        <is>
          <t>8410/000</t>
        </is>
      </c>
      <c r="E9853" s="3" t="inlineStr">
        <is>
          <t>Momentum Investor Account : RU 502229883</t>
        </is>
      </c>
      <c r="F9853" s="3" t="n">
        <v>688343.39</v>
      </c>
      <c r="G9853" s="3" t="n">
        <v>1395551.92</v>
      </c>
    </row>
    <row r="9854">
      <c r="A9854" s="3" t="inlineStr">
        <is>
          <t>Opportunity Management Holdings (PTY) LTD</t>
        </is>
      </c>
      <c r="B9854" s="4" t="n">
        <v>44742</v>
      </c>
      <c r="C9854" s="3" t="inlineStr">
        <is>
          <t>Assets</t>
        </is>
      </c>
      <c r="D9854" s="3" t="inlineStr">
        <is>
          <t>8410/000</t>
        </is>
      </c>
      <c r="E9854" s="3" t="inlineStr">
        <is>
          <t>RMB Call Acc - 62312248851</t>
        </is>
      </c>
      <c r="F9854" s="3" t="n">
        <v>567.08</v>
      </c>
      <c r="G9854" s="3" t="n">
        <v>894.27</v>
      </c>
    </row>
    <row r="9855">
      <c r="A9855" s="3" t="inlineStr">
        <is>
          <t>Noble Shield (Pty) Ltd ta Go Letting</t>
        </is>
      </c>
      <c r="B9855" s="4" t="n">
        <v>44742</v>
      </c>
      <c r="C9855" s="3" t="inlineStr">
        <is>
          <t>Assets</t>
        </is>
      </c>
      <c r="D9855" s="3" t="inlineStr">
        <is>
          <t>8410/000</t>
        </is>
      </c>
      <c r="E9855" s="3" t="inlineStr">
        <is>
          <t>RMB Trust Acc - 6250 615 1365</t>
        </is>
      </c>
      <c r="F9855" s="3" t="n">
        <v>450.2</v>
      </c>
      <c r="G9855" s="3" t="n">
        <v>632.38</v>
      </c>
    </row>
    <row r="9856">
      <c r="A9856" s="3" t="inlineStr">
        <is>
          <t>Quinate Consulting (Pty) Ltd</t>
        </is>
      </c>
      <c r="B9856" s="4" t="n">
        <v>44742</v>
      </c>
      <c r="C9856" s="3" t="inlineStr">
        <is>
          <t>Assets</t>
        </is>
      </c>
      <c r="D9856" s="3" t="inlineStr">
        <is>
          <t>8415/000</t>
        </is>
      </c>
      <c r="E9856" s="3" t="inlineStr">
        <is>
          <t>STD Acc 071 958 959 - Facility Acc</t>
        </is>
      </c>
      <c r="F9856" s="3" t="n">
        <v>-85</v>
      </c>
      <c r="G9856" s="3" t="n">
        <v>3976.21</v>
      </c>
    </row>
    <row r="9857">
      <c r="A9857" s="3" t="inlineStr">
        <is>
          <t>Quinate Consulting (Pty) Ltd</t>
        </is>
      </c>
      <c r="B9857" s="4" t="n">
        <v>44742</v>
      </c>
      <c r="C9857" s="3" t="inlineStr">
        <is>
          <t>Assets</t>
        </is>
      </c>
      <c r="D9857" s="3" t="inlineStr">
        <is>
          <t>8430/000</t>
        </is>
      </c>
      <c r="E9857" s="3" t="inlineStr">
        <is>
          <t>Momentum Investment Acc - RU502230185</t>
        </is>
      </c>
      <c r="F9857" s="3" t="n">
        <v>3.75</v>
      </c>
      <c r="G9857" s="3" t="n">
        <v>514.76</v>
      </c>
    </row>
    <row r="9858">
      <c r="A9858" s="3" t="inlineStr">
        <is>
          <t>Opportunity Global Investment (PTY) LTD</t>
        </is>
      </c>
      <c r="B9858" s="4" t="n">
        <v>44742</v>
      </c>
      <c r="C9858" s="3" t="inlineStr">
        <is>
          <t>Assets</t>
        </is>
      </c>
      <c r="D9858" s="3" t="inlineStr">
        <is>
          <t>8440/000</t>
        </is>
      </c>
      <c r="E9858" s="3" t="inlineStr">
        <is>
          <t>FNB - Call 627602764438</t>
        </is>
      </c>
      <c r="F9858" s="3" t="n">
        <v>-440.82</v>
      </c>
      <c r="G9858" s="3" t="n">
        <v>527.0700000000001</v>
      </c>
    </row>
    <row r="9859">
      <c r="A9859" s="3" t="inlineStr">
        <is>
          <t>Opportunity Global Investment (PTY) LTD</t>
        </is>
      </c>
      <c r="B9859" s="4" t="n">
        <v>44742</v>
      </c>
      <c r="C9859" s="3" t="inlineStr">
        <is>
          <t>Assets</t>
        </is>
      </c>
      <c r="D9859" s="3" t="inlineStr">
        <is>
          <t>8445/000</t>
        </is>
      </c>
      <c r="E9859" s="3" t="inlineStr">
        <is>
          <t>Momentum RU502230096</t>
        </is>
      </c>
      <c r="F9859" s="3" t="n">
        <v>54.57</v>
      </c>
      <c r="G9859" s="3" t="n">
        <v>4507.31</v>
      </c>
    </row>
    <row r="9860">
      <c r="A9860" s="3" t="inlineStr">
        <is>
          <t>Quinate Consulting (Pty) Ltd</t>
        </is>
      </c>
      <c r="B9860" s="4" t="n">
        <v>44742</v>
      </c>
      <c r="C9860" s="3" t="inlineStr">
        <is>
          <t>Assets</t>
        </is>
      </c>
      <c r="D9860" s="3" t="inlineStr">
        <is>
          <t>8450/000</t>
        </is>
      </c>
      <c r="E9860" s="3" t="inlineStr">
        <is>
          <t>A RMB 62275810820</t>
        </is>
      </c>
      <c r="F9860" s="3" t="n">
        <v>-283395.59</v>
      </c>
      <c r="G9860" s="3" t="n">
        <v>11797.13</v>
      </c>
    </row>
    <row r="9861">
      <c r="A9861" s="3" t="inlineStr">
        <is>
          <t>Opportunity Management Holdings (PTY) LTD</t>
        </is>
      </c>
      <c r="B9861" s="4" t="n">
        <v>44742</v>
      </c>
      <c r="C9861" s="3" t="inlineStr">
        <is>
          <t>Assets</t>
        </is>
      </c>
      <c r="D9861" s="3" t="inlineStr">
        <is>
          <t>8450/000</t>
        </is>
      </c>
      <c r="E9861" s="3" t="inlineStr">
        <is>
          <t>Petty Cash - CT Office</t>
        </is>
      </c>
      <c r="F9861" s="3" t="n">
        <v>0</v>
      </c>
      <c r="G9861" s="3" t="n">
        <v>723.1</v>
      </c>
    </row>
    <row r="9862">
      <c r="A9862" s="3" t="inlineStr">
        <is>
          <t>Quinate Consulting (Pty) Ltd</t>
        </is>
      </c>
      <c r="B9862" s="4" t="n">
        <v>44742</v>
      </c>
      <c r="C9862" s="3" t="inlineStr">
        <is>
          <t>Liabilities</t>
        </is>
      </c>
      <c r="D9862" s="3" t="inlineStr">
        <is>
          <t>8480/100</t>
        </is>
      </c>
      <c r="E9862" s="3" t="inlineStr">
        <is>
          <t>Bond - SH20 - STD Bank 532010558</t>
        </is>
      </c>
      <c r="F9862" s="3" t="n">
        <v>-6702.58</v>
      </c>
      <c r="G9862" s="3" t="n">
        <v>-1376290.51</v>
      </c>
    </row>
    <row r="9863">
      <c r="A9863" s="3" t="inlineStr">
        <is>
          <t>Quinate Consulting (Pty) Ltd</t>
        </is>
      </c>
      <c r="B9863" s="4" t="n">
        <v>44742</v>
      </c>
      <c r="C9863" s="3" t="inlineStr">
        <is>
          <t>Liabilities</t>
        </is>
      </c>
      <c r="D9863" s="3" t="inlineStr">
        <is>
          <t>8480/200</t>
        </is>
      </c>
      <c r="E9863" s="3" t="inlineStr">
        <is>
          <t>Bond - SH23 - STD Bank 532010035</t>
        </is>
      </c>
      <c r="F9863" s="3" t="n">
        <v>-6703.99</v>
      </c>
      <c r="G9863" s="3" t="n">
        <v>-1376112.65</v>
      </c>
    </row>
    <row r="9864">
      <c r="A9864" s="3" t="inlineStr">
        <is>
          <t>Quinate Consulting (Pty) Ltd</t>
        </is>
      </c>
      <c r="B9864" s="4" t="n">
        <v>44742</v>
      </c>
      <c r="C9864" s="3" t="inlineStr">
        <is>
          <t>Liabilities</t>
        </is>
      </c>
      <c r="D9864" s="3" t="inlineStr">
        <is>
          <t>8480/300</t>
        </is>
      </c>
      <c r="E9864" s="3" t="inlineStr">
        <is>
          <t>Bond - SH24 - STD Bank 532372662</t>
        </is>
      </c>
      <c r="F9864" s="3" t="n">
        <v>-8856.690000000001</v>
      </c>
      <c r="G9864" s="3" t="n">
        <v>-1460400.55</v>
      </c>
    </row>
    <row r="9865">
      <c r="A9865" s="3" t="inlineStr">
        <is>
          <t>Quinate Consulting (Pty) Ltd</t>
        </is>
      </c>
      <c r="B9865" s="4" t="n">
        <v>44742</v>
      </c>
      <c r="C9865" s="3" t="inlineStr">
        <is>
          <t>Liabilities</t>
        </is>
      </c>
      <c r="D9865" s="3" t="inlineStr">
        <is>
          <t>8480/400</t>
        </is>
      </c>
      <c r="E9865" s="3" t="inlineStr">
        <is>
          <t>Bond - SW01 - STD Bank 532920627</t>
        </is>
      </c>
      <c r="F9865" s="3" t="n">
        <v>-8005.44</v>
      </c>
      <c r="G9865" s="3" t="n">
        <v>-1296953.25</v>
      </c>
    </row>
    <row r="9866">
      <c r="A9866" s="3" t="inlineStr">
        <is>
          <t>Quinate Consulting (Pty) Ltd</t>
        </is>
      </c>
      <c r="B9866" s="4" t="n">
        <v>44742</v>
      </c>
      <c r="C9866" s="3" t="inlineStr">
        <is>
          <t>Liabilities</t>
        </is>
      </c>
      <c r="D9866" s="3" t="inlineStr">
        <is>
          <t>8480/401</t>
        </is>
      </c>
      <c r="E9866" s="3" t="inlineStr">
        <is>
          <t>Bond - SW21 - STD Bank 532920597</t>
        </is>
      </c>
      <c r="F9866" s="3" t="n">
        <v>-8008.62</v>
      </c>
      <c r="G9866" s="3" t="n">
        <v>-1297467.84</v>
      </c>
    </row>
    <row r="9867">
      <c r="A9867" s="3" t="inlineStr">
        <is>
          <t>Opportunity Global Investment (PTY) LTD</t>
        </is>
      </c>
      <c r="B9867" s="4" t="n">
        <v>44742</v>
      </c>
      <c r="C9867" s="3" t="inlineStr">
        <is>
          <t>Liabilities</t>
        </is>
      </c>
      <c r="D9867" s="3" t="inlineStr">
        <is>
          <t>860</t>
        </is>
      </c>
      <c r="E9867" s="3" t="inlineStr">
        <is>
          <t>Rounding</t>
        </is>
      </c>
      <c r="F9867" s="3" t="n">
        <v>0</v>
      </c>
      <c r="G9867" s="3" t="n">
        <v>-0.03</v>
      </c>
    </row>
    <row r="9868">
      <c r="A9868" s="3" t="inlineStr">
        <is>
          <t>Opportunity Global Sales (PTY) LTD</t>
        </is>
      </c>
      <c r="B9868" s="4" t="n">
        <v>44742</v>
      </c>
      <c r="C9868" s="3" t="inlineStr">
        <is>
          <t>Liabilities</t>
        </is>
      </c>
      <c r="D9868" s="3" t="inlineStr">
        <is>
          <t>860</t>
        </is>
      </c>
      <c r="E9868" s="3" t="inlineStr">
        <is>
          <t>Rounding</t>
        </is>
      </c>
      <c r="F9868" s="3" t="n">
        <v>0</v>
      </c>
      <c r="G9868" s="3" t="n">
        <v>-1</v>
      </c>
    </row>
    <row r="9869">
      <c r="A9869" s="3" t="inlineStr">
        <is>
          <t>Quinate Consulting (Pty) Ltd</t>
        </is>
      </c>
      <c r="B9869" s="4" t="n">
        <v>44742</v>
      </c>
      <c r="C9869" s="3" t="inlineStr">
        <is>
          <t>Liabilities</t>
        </is>
      </c>
      <c r="D9869" s="3" t="inlineStr">
        <is>
          <t>860</t>
        </is>
      </c>
      <c r="E9869" s="3" t="inlineStr">
        <is>
          <t>Rounding</t>
        </is>
      </c>
      <c r="F9869" s="3" t="n">
        <v>0</v>
      </c>
      <c r="G9869" s="3" t="n">
        <v>0.08</v>
      </c>
    </row>
    <row r="9870">
      <c r="A9870" s="3" t="inlineStr">
        <is>
          <t>Trademark Holdings (Pty) Ltd</t>
        </is>
      </c>
      <c r="B9870" s="4" t="n">
        <v>44742</v>
      </c>
      <c r="C9870" s="3" t="inlineStr">
        <is>
          <t>Liabilities</t>
        </is>
      </c>
      <c r="D9870" s="3" t="inlineStr">
        <is>
          <t>860</t>
        </is>
      </c>
      <c r="E9870" s="3" t="inlineStr">
        <is>
          <t>Rounding</t>
        </is>
      </c>
      <c r="F9870" s="3" t="n">
        <v>0</v>
      </c>
      <c r="G9870" s="3" t="n">
        <v>0.2</v>
      </c>
    </row>
    <row r="9871">
      <c r="A9871" s="3" t="inlineStr">
        <is>
          <t>Endulini (Pty) Ltd</t>
        </is>
      </c>
      <c r="B9871" s="4" t="n">
        <v>44742</v>
      </c>
      <c r="C9871" s="3" t="inlineStr">
        <is>
          <t>Liabilities</t>
        </is>
      </c>
      <c r="D9871" s="3" t="inlineStr">
        <is>
          <t>9000/000</t>
        </is>
      </c>
      <c r="E9871" s="3" t="inlineStr">
        <is>
          <t>Supplier Control Account</t>
        </is>
      </c>
      <c r="F9871" s="3" t="n">
        <v>-13427656.39</v>
      </c>
      <c r="G9871" s="3" t="n">
        <v>-56077805.85</v>
      </c>
    </row>
    <row r="9872">
      <c r="A9872" s="3" t="inlineStr">
        <is>
          <t>Noble Shield (Pty) Ltd ta Go Letting</t>
        </is>
      </c>
      <c r="B9872" s="4" t="n">
        <v>44742</v>
      </c>
      <c r="C9872" s="3" t="inlineStr">
        <is>
          <t>Liabilities</t>
        </is>
      </c>
      <c r="D9872" s="3" t="inlineStr">
        <is>
          <t>9000/000</t>
        </is>
      </c>
      <c r="E9872" s="3" t="inlineStr">
        <is>
          <t>Supplier Control Account</t>
        </is>
      </c>
      <c r="F9872" s="3" t="n">
        <v>-2511.11</v>
      </c>
      <c r="G9872" s="3" t="n">
        <v>-22748.53</v>
      </c>
    </row>
    <row r="9873">
      <c r="A9873" s="3" t="inlineStr">
        <is>
          <t>Opportunity Global Investment (PTY) LTD</t>
        </is>
      </c>
      <c r="B9873" s="4" t="n">
        <v>44742</v>
      </c>
      <c r="C9873" s="3" t="inlineStr">
        <is>
          <t>Liabilities</t>
        </is>
      </c>
      <c r="D9873" s="3" t="inlineStr">
        <is>
          <t>9000/000</t>
        </is>
      </c>
      <c r="E9873" s="3" t="inlineStr">
        <is>
          <t>Supplier Control Account</t>
        </is>
      </c>
      <c r="F9873" s="3" t="n">
        <v>-86822.49000000001</v>
      </c>
      <c r="G9873" s="3" t="n">
        <v>-212497.3</v>
      </c>
    </row>
    <row r="9874">
      <c r="A9874" s="3" t="inlineStr">
        <is>
          <t>Opportunity Global Sales (PTY) LTD</t>
        </is>
      </c>
      <c r="B9874" s="4" t="n">
        <v>44742</v>
      </c>
      <c r="C9874" s="3" t="inlineStr">
        <is>
          <t>Liabilities</t>
        </is>
      </c>
      <c r="D9874" s="3" t="inlineStr">
        <is>
          <t>9000/000</t>
        </is>
      </c>
      <c r="E9874" s="3" t="inlineStr">
        <is>
          <t>Supplier Control Account</t>
        </is>
      </c>
      <c r="F9874" s="3" t="n">
        <v>-794.02</v>
      </c>
      <c r="G9874" s="3" t="n">
        <v>-2363.94</v>
      </c>
    </row>
    <row r="9875">
      <c r="A9875" s="3" t="inlineStr">
        <is>
          <t>Opportunity Management Holdings (PTY) LTD</t>
        </is>
      </c>
      <c r="B9875" s="4" t="n">
        <v>44742</v>
      </c>
      <c r="C9875" s="3" t="inlineStr">
        <is>
          <t>Liabilities</t>
        </is>
      </c>
      <c r="D9875" s="3" t="inlineStr">
        <is>
          <t>9000/000</t>
        </is>
      </c>
      <c r="E9875" s="3" t="inlineStr">
        <is>
          <t>Supplier Control Account</t>
        </is>
      </c>
      <c r="F9875" s="3" t="n">
        <v>-5362.5</v>
      </c>
      <c r="G9875" s="3" t="n">
        <v>-299997.84</v>
      </c>
    </row>
    <row r="9876">
      <c r="A9876" s="3" t="inlineStr">
        <is>
          <t>Quinate Consulting (Pty) Ltd</t>
        </is>
      </c>
      <c r="B9876" s="4" t="n">
        <v>44742</v>
      </c>
      <c r="C9876" s="3" t="inlineStr">
        <is>
          <t>Liabilities</t>
        </is>
      </c>
      <c r="D9876" s="3" t="inlineStr">
        <is>
          <t>9000/000</t>
        </is>
      </c>
      <c r="E9876" s="3" t="inlineStr">
        <is>
          <t>Supplier Control Account</t>
        </is>
      </c>
      <c r="F9876" s="3" t="n">
        <v>201926</v>
      </c>
      <c r="G9876" s="3" t="n">
        <v>481747.36</v>
      </c>
    </row>
    <row r="9877">
      <c r="A9877" s="3" t="inlineStr">
        <is>
          <t>Trademark Holdings (Pty) Ltd</t>
        </is>
      </c>
      <c r="B9877" s="4" t="n">
        <v>44742</v>
      </c>
      <c r="C9877" s="3" t="inlineStr">
        <is>
          <t>Liabilities</t>
        </is>
      </c>
      <c r="D9877" s="3" t="inlineStr">
        <is>
          <t>9000/000</t>
        </is>
      </c>
      <c r="E9877" s="3" t="inlineStr">
        <is>
          <t>Supplier Control Account</t>
        </is>
      </c>
      <c r="F9877" s="3" t="n">
        <v>6075.5</v>
      </c>
      <c r="G9877" s="3" t="n">
        <v>-12042.33</v>
      </c>
    </row>
    <row r="9878">
      <c r="A9878" s="3" t="inlineStr">
        <is>
          <t>Quinate Consulting (Pty) Ltd</t>
        </is>
      </c>
      <c r="B9878" s="4" t="n">
        <v>44742</v>
      </c>
      <c r="C9878" s="3" t="inlineStr">
        <is>
          <t>Liabilities</t>
        </is>
      </c>
      <c r="D9878" s="3" t="inlineStr">
        <is>
          <t>9001</t>
        </is>
      </c>
      <c r="E9878" s="3" t="inlineStr">
        <is>
          <t>Supplier Control</t>
        </is>
      </c>
      <c r="F9878" s="3" t="n">
        <v>0</v>
      </c>
      <c r="G9878" s="3" t="n">
        <v>-347315.41</v>
      </c>
    </row>
    <row r="9879">
      <c r="A9879" s="3" t="inlineStr">
        <is>
          <t>Opportunity Management Holdings (PTY) LTD</t>
        </is>
      </c>
      <c r="B9879" s="4" t="n">
        <v>44742</v>
      </c>
      <c r="C9879" s="3" t="inlineStr">
        <is>
          <t>Liabilities</t>
        </is>
      </c>
      <c r="D9879" s="3" t="inlineStr">
        <is>
          <t>9100/000</t>
        </is>
      </c>
      <c r="E9879" s="3" t="inlineStr">
        <is>
          <t>PAYE/UIF/SDL Accrual - Prior Years ADJ</t>
        </is>
      </c>
      <c r="F9879" s="3" t="n">
        <v>0</v>
      </c>
      <c r="G9879" s="3" t="n">
        <v>12678.78</v>
      </c>
    </row>
    <row r="9880">
      <c r="A9880" s="3" t="inlineStr">
        <is>
          <t>Opportunity Management Holdings (PTY) LTD</t>
        </is>
      </c>
      <c r="B9880" s="4" t="n">
        <v>44742</v>
      </c>
      <c r="C9880" s="3" t="inlineStr">
        <is>
          <t>Assets</t>
        </is>
      </c>
      <c r="D9880" s="3" t="inlineStr">
        <is>
          <t>9110/000</t>
        </is>
      </c>
      <c r="E9880" s="3" t="inlineStr">
        <is>
          <t>Deposit Received</t>
        </is>
      </c>
      <c r="F9880" s="3" t="n">
        <v>0</v>
      </c>
      <c r="G9880" s="3" t="n">
        <v>-3852.5</v>
      </c>
    </row>
    <row r="9881">
      <c r="A9881" s="3" t="inlineStr">
        <is>
          <t>Opportunity Global Investment (PTY) LTD</t>
        </is>
      </c>
      <c r="B9881" s="4" t="n">
        <v>44742</v>
      </c>
      <c r="C9881" s="3" t="inlineStr">
        <is>
          <t>Liabilities</t>
        </is>
      </c>
      <c r="D9881" s="3" t="inlineStr">
        <is>
          <t>9110/000</t>
        </is>
      </c>
      <c r="E9881" s="3" t="inlineStr">
        <is>
          <t>Taxation B/S</t>
        </is>
      </c>
      <c r="F9881" s="3" t="n">
        <v>0</v>
      </c>
      <c r="G9881" s="3" t="n">
        <v>2150.09</v>
      </c>
    </row>
    <row r="9882">
      <c r="A9882" s="3" t="inlineStr">
        <is>
          <t>Noble Shield (Pty) Ltd ta Go Letting</t>
        </is>
      </c>
      <c r="B9882" s="4" t="n">
        <v>44742</v>
      </c>
      <c r="C9882" s="3" t="inlineStr">
        <is>
          <t>Liabilities</t>
        </is>
      </c>
      <c r="D9882" s="3" t="inlineStr">
        <is>
          <t>9250/010</t>
        </is>
      </c>
      <c r="E9882" s="3" t="inlineStr">
        <is>
          <t>SALARY CONTROL</t>
        </is>
      </c>
      <c r="F9882" s="3" t="n">
        <v>861.58</v>
      </c>
      <c r="G9882" s="3" t="n">
        <v>-11265.92</v>
      </c>
    </row>
    <row r="9883">
      <c r="A9883" s="3" t="inlineStr">
        <is>
          <t>Opportunity Global Sales (PTY) LTD</t>
        </is>
      </c>
      <c r="B9883" s="4" t="n">
        <v>44742</v>
      </c>
      <c r="C9883" s="3" t="inlineStr">
        <is>
          <t>Liabilities</t>
        </is>
      </c>
      <c r="D9883" s="3" t="inlineStr">
        <is>
          <t>9250/010</t>
        </is>
      </c>
      <c r="E9883" s="3" t="inlineStr">
        <is>
          <t>SALARY CONTROL</t>
        </is>
      </c>
      <c r="F9883" s="3" t="n">
        <v>-11253.25</v>
      </c>
      <c r="G9883" s="3" t="n">
        <v>-11253.25</v>
      </c>
    </row>
    <row r="9884">
      <c r="A9884" s="3" t="inlineStr">
        <is>
          <t>Opportunity Management Holdings (PTY) LTD</t>
        </is>
      </c>
      <c r="B9884" s="4" t="n">
        <v>44742</v>
      </c>
      <c r="C9884" s="3" t="inlineStr">
        <is>
          <t>Liabilities</t>
        </is>
      </c>
      <c r="D9884" s="3" t="inlineStr">
        <is>
          <t>9250/010</t>
        </is>
      </c>
      <c r="E9884" s="3" t="inlineStr">
        <is>
          <t>SALARY CONTROL</t>
        </is>
      </c>
      <c r="F9884" s="3" t="n">
        <v>0</v>
      </c>
      <c r="G9884" s="3" t="n">
        <v>-1785</v>
      </c>
    </row>
    <row r="9885">
      <c r="A9885" s="3" t="inlineStr">
        <is>
          <t>Trademark Holdings (Pty) Ltd</t>
        </is>
      </c>
      <c r="B9885" s="4" t="n">
        <v>44742</v>
      </c>
      <c r="C9885" s="3" t="inlineStr">
        <is>
          <t>Liabilities</t>
        </is>
      </c>
      <c r="D9885" s="3" t="inlineStr">
        <is>
          <t>9250/010</t>
        </is>
      </c>
      <c r="E9885" s="3" t="inlineStr">
        <is>
          <t>SALARY CONTROL</t>
        </is>
      </c>
      <c r="F9885" s="3" t="n">
        <v>-1793.91</v>
      </c>
      <c r="G9885" s="3" t="n">
        <v>-13268.62</v>
      </c>
    </row>
    <row r="9886">
      <c r="A9886" s="3" t="inlineStr">
        <is>
          <t>Noble Shield (Pty) Ltd ta Go Letting</t>
        </is>
      </c>
      <c r="B9886" s="4" t="n">
        <v>44742</v>
      </c>
      <c r="C9886" s="3" t="inlineStr">
        <is>
          <t>Liabilities</t>
        </is>
      </c>
      <c r="D9886" s="3" t="inlineStr">
        <is>
          <t>9250/020</t>
        </is>
      </c>
      <c r="E9886" s="3" t="inlineStr">
        <is>
          <t>PAYE, UIF AND SDL CONTROL</t>
        </is>
      </c>
      <c r="F9886" s="3" t="n">
        <v>314.36</v>
      </c>
      <c r="G9886" s="3" t="n">
        <v>-6642.98</v>
      </c>
    </row>
    <row r="9887">
      <c r="A9887" s="3" t="inlineStr">
        <is>
          <t>Opportunity Global Investment (PTY) LTD</t>
        </is>
      </c>
      <c r="B9887" s="4" t="n">
        <v>44742</v>
      </c>
      <c r="C9887" s="3" t="inlineStr">
        <is>
          <t>Liabilities</t>
        </is>
      </c>
      <c r="D9887" s="3" t="inlineStr">
        <is>
          <t>9250/020</t>
        </is>
      </c>
      <c r="E9887" s="3" t="inlineStr">
        <is>
          <t>PAYE, UIF AND SDL CONTROL</t>
        </is>
      </c>
      <c r="F9887" s="3" t="n">
        <v>4490.89</v>
      </c>
      <c r="G9887" s="3" t="n">
        <v>-42984.65</v>
      </c>
    </row>
    <row r="9888">
      <c r="A9888" s="3" t="inlineStr">
        <is>
          <t>Opportunity Management Holdings (PTY) LTD</t>
        </is>
      </c>
      <c r="B9888" s="4" t="n">
        <v>44742</v>
      </c>
      <c r="C9888" s="3" t="inlineStr">
        <is>
          <t>Liabilities</t>
        </is>
      </c>
      <c r="D9888" s="3" t="inlineStr">
        <is>
          <t>9250/020</t>
        </is>
      </c>
      <c r="E9888" s="3" t="inlineStr">
        <is>
          <t>PAYE, UIF AND SDL CONTROL</t>
        </is>
      </c>
      <c r="F9888" s="3" t="n">
        <v>-59.8</v>
      </c>
      <c r="G9888" s="3" t="n">
        <v>-47626.85</v>
      </c>
    </row>
    <row r="9889">
      <c r="A9889" s="3" t="inlineStr">
        <is>
          <t>Trademark Holdings (Pty) Ltd</t>
        </is>
      </c>
      <c r="B9889" s="4" t="n">
        <v>44742</v>
      </c>
      <c r="C9889" s="3" t="inlineStr">
        <is>
          <t>Liabilities</t>
        </is>
      </c>
      <c r="D9889" s="3" t="inlineStr">
        <is>
          <t>9250/020</t>
        </is>
      </c>
      <c r="E9889" s="3" t="inlineStr">
        <is>
          <t>PAYE, UIF AND SDL CONTROL</t>
        </is>
      </c>
      <c r="F9889" s="3" t="n">
        <v>-831.97</v>
      </c>
      <c r="G9889" s="3" t="n">
        <v>-5046.3</v>
      </c>
    </row>
    <row r="9890">
      <c r="A9890" s="3" t="inlineStr">
        <is>
          <t>Opportunity Global Investment (PTY) LTD</t>
        </is>
      </c>
      <c r="B9890" s="4" t="n">
        <v>44742</v>
      </c>
      <c r="C9890" s="3" t="inlineStr">
        <is>
          <t>Liabilities</t>
        </is>
      </c>
      <c r="D9890" s="3" t="inlineStr">
        <is>
          <t>9400/030</t>
        </is>
      </c>
      <c r="E9890" s="3" t="inlineStr">
        <is>
          <t>Accrued Expenses - PAYE_AND_UIF</t>
        </is>
      </c>
      <c r="F9890" s="3" t="n">
        <v>0</v>
      </c>
      <c r="G9890" s="3" t="n">
        <v>-2</v>
      </c>
    </row>
    <row r="9891">
      <c r="A9891" s="3" t="inlineStr">
        <is>
          <t>Trademark Holdings (Pty) Ltd</t>
        </is>
      </c>
      <c r="B9891" s="4" t="n">
        <v>44742</v>
      </c>
      <c r="C9891" s="3" t="inlineStr">
        <is>
          <t>Liabilities</t>
        </is>
      </c>
      <c r="D9891" s="3" t="inlineStr">
        <is>
          <t>9400/400</t>
        </is>
      </c>
      <c r="E9891" s="3" t="inlineStr">
        <is>
          <t>Deemed Dividend Tax</t>
        </is>
      </c>
      <c r="F9891" s="3" t="n">
        <v>0</v>
      </c>
      <c r="G9891" s="3" t="n">
        <v>-699.13</v>
      </c>
    </row>
    <row r="9892">
      <c r="A9892" s="3" t="inlineStr">
        <is>
          <t>Opportunity Global Investment (PTY) LTD</t>
        </is>
      </c>
      <c r="B9892" s="4" t="n">
        <v>44742</v>
      </c>
      <c r="C9892" s="3" t="inlineStr">
        <is>
          <t>Liabilities</t>
        </is>
      </c>
      <c r="D9892" s="3" t="inlineStr">
        <is>
          <t>9500/000</t>
        </is>
      </c>
      <c r="E9892" s="3" t="inlineStr">
        <is>
          <t>VAT Control Account</t>
        </is>
      </c>
      <c r="F9892" s="3" t="n">
        <v>-1263.77</v>
      </c>
      <c r="G9892" s="3" t="n">
        <v>75804.52</v>
      </c>
    </row>
    <row r="9893">
      <c r="A9893" s="3" t="inlineStr">
        <is>
          <t>Opportunity Global Sales (PTY) LTD</t>
        </is>
      </c>
      <c r="B9893" s="4" t="n">
        <v>44742</v>
      </c>
      <c r="C9893" s="3" t="inlineStr">
        <is>
          <t>Liabilities</t>
        </is>
      </c>
      <c r="D9893" s="3" t="inlineStr">
        <is>
          <t>9500/000</t>
        </is>
      </c>
      <c r="E9893" s="3" t="inlineStr">
        <is>
          <t>VAT Control Account</t>
        </is>
      </c>
      <c r="F9893" s="3" t="n">
        <v>-15918.16</v>
      </c>
      <c r="G9893" s="3" t="n">
        <v>-203266.25</v>
      </c>
    </row>
    <row r="9894">
      <c r="A9894" s="3" t="inlineStr">
        <is>
          <t>Opportunity Management Holdings (PTY) LTD</t>
        </is>
      </c>
      <c r="B9894" s="4" t="n">
        <v>44742</v>
      </c>
      <c r="C9894" s="3" t="inlineStr">
        <is>
          <t>Liabilities</t>
        </is>
      </c>
      <c r="D9894" s="3" t="inlineStr">
        <is>
          <t>9500/000</t>
        </is>
      </c>
      <c r="E9894" s="3" t="inlineStr">
        <is>
          <t>VAT Control Account</t>
        </is>
      </c>
      <c r="F9894" s="3" t="n">
        <v>-42942.93</v>
      </c>
      <c r="G9894" s="3" t="n">
        <v>-95691.67999999999</v>
      </c>
    </row>
    <row r="9895">
      <c r="A9895" s="3" t="inlineStr">
        <is>
          <t>Endulini (Pty) Ltd</t>
        </is>
      </c>
      <c r="B9895" s="4" t="n">
        <v>44742</v>
      </c>
      <c r="C9895" s="3" t="inlineStr">
        <is>
          <t>Liabilities</t>
        </is>
      </c>
      <c r="D9895" s="3" t="inlineStr">
        <is>
          <t>9500/000</t>
        </is>
      </c>
      <c r="E9895" s="3" t="inlineStr">
        <is>
          <t>Vat / Tax Control Account</t>
        </is>
      </c>
      <c r="F9895" s="3" t="n">
        <v>1257123.1</v>
      </c>
      <c r="G9895" s="3" t="n">
        <v>1943116.08</v>
      </c>
    </row>
    <row r="9896">
      <c r="A9896" s="3" t="inlineStr">
        <is>
          <t>Quinate Consulting (Pty) Ltd</t>
        </is>
      </c>
      <c r="B9896" s="4" t="n">
        <v>44742</v>
      </c>
      <c r="C9896" s="3" t="inlineStr">
        <is>
          <t>Liabilities</t>
        </is>
      </c>
      <c r="D9896" s="3" t="inlineStr">
        <is>
          <t>9500/000</t>
        </is>
      </c>
      <c r="E9896" s="3" t="inlineStr">
        <is>
          <t>Vat Control Account</t>
        </is>
      </c>
      <c r="F9896" s="3" t="n">
        <v>11198.42</v>
      </c>
      <c r="G9896" s="3" t="n">
        <v>-2468860.82</v>
      </c>
    </row>
    <row r="9897">
      <c r="A9897" s="3" t="inlineStr">
        <is>
          <t>Opportunity Management Holdings (PTY) LTD</t>
        </is>
      </c>
      <c r="B9897" s="4" t="n">
        <v>44742</v>
      </c>
      <c r="C9897" s="3" t="inlineStr">
        <is>
          <t>Liabilities</t>
        </is>
      </c>
      <c r="D9897" s="3" t="inlineStr">
        <is>
          <t>9501/000</t>
        </is>
      </c>
      <c r="E9897" s="3" t="inlineStr">
        <is>
          <t>Vat Adjustments - C2M</t>
        </is>
      </c>
      <c r="F9897" s="3" t="n">
        <v>0</v>
      </c>
      <c r="G9897" s="3" t="n">
        <v>47274.04</v>
      </c>
    </row>
    <row r="9898">
      <c r="A9898" s="3" t="inlineStr">
        <is>
          <t>Endulini (Pty) Ltd</t>
        </is>
      </c>
      <c r="B9898" s="4" t="n">
        <v>44742</v>
      </c>
      <c r="C9898" s="3" t="inlineStr">
        <is>
          <t>Liabilities</t>
        </is>
      </c>
      <c r="D9898" s="3" t="inlineStr">
        <is>
          <t>9899/D202</t>
        </is>
      </c>
      <c r="E9898" s="3" t="inlineStr">
        <is>
          <t>Sales - Unit Reg Control D202</t>
        </is>
      </c>
      <c r="F9898" s="3" t="n">
        <v>120087.03</v>
      </c>
      <c r="G9898" s="3" t="n">
        <v>63841.53</v>
      </c>
    </row>
    <row r="9899">
      <c r="A9899" s="3" t="inlineStr">
        <is>
          <t>Endulini (Pty) Ltd</t>
        </is>
      </c>
      <c r="B9899" s="4" t="n">
        <v>44742</v>
      </c>
      <c r="C9899" s="3" t="inlineStr">
        <is>
          <t>Liabilities</t>
        </is>
      </c>
      <c r="D9899" s="3" t="inlineStr">
        <is>
          <t>9899/D301</t>
        </is>
      </c>
      <c r="E9899" s="3" t="inlineStr">
        <is>
          <t>Sales - Unit Reg Control D301</t>
        </is>
      </c>
      <c r="F9899" s="3" t="n">
        <v>-17357.37</v>
      </c>
      <c r="G9899" s="3" t="n">
        <v>0</v>
      </c>
    </row>
    <row r="9900">
      <c r="A9900" s="3" t="inlineStr">
        <is>
          <t>Endulini (Pty) Ltd</t>
        </is>
      </c>
      <c r="B9900" s="4" t="n">
        <v>44742</v>
      </c>
      <c r="C9900" s="3" t="inlineStr">
        <is>
          <t>Liabilities</t>
        </is>
      </c>
      <c r="D9900" s="3" t="inlineStr">
        <is>
          <t>9899/E102</t>
        </is>
      </c>
      <c r="E9900" s="3" t="inlineStr">
        <is>
          <t>Sales - Unit Reg Control E102</t>
        </is>
      </c>
      <c r="F9900" s="3" t="n">
        <v>-18311.87</v>
      </c>
      <c r="G9900" s="3" t="n">
        <v>0</v>
      </c>
    </row>
    <row r="9901">
      <c r="A9901" s="3" t="inlineStr">
        <is>
          <t>Endulini (Pty) Ltd</t>
        </is>
      </c>
      <c r="B9901" s="4" t="n">
        <v>44742</v>
      </c>
      <c r="C9901" s="3" t="inlineStr">
        <is>
          <t>Liabilities</t>
        </is>
      </c>
      <c r="D9901" s="3" t="inlineStr">
        <is>
          <t>9899/F103</t>
        </is>
      </c>
      <c r="E9901" s="3" t="inlineStr">
        <is>
          <t>Sales - Unit Reg Control F103</t>
        </is>
      </c>
      <c r="F9901" s="3" t="n">
        <v>-84866.87</v>
      </c>
      <c r="G9901" s="3" t="n">
        <v>0</v>
      </c>
    </row>
    <row r="9902">
      <c r="A9902" s="3" t="inlineStr">
        <is>
          <t>Endulini (Pty) Ltd</t>
        </is>
      </c>
      <c r="B9902" s="4" t="n">
        <v>44742</v>
      </c>
      <c r="C9902" s="3" t="inlineStr">
        <is>
          <t>Liabilities</t>
        </is>
      </c>
      <c r="D9902" s="3" t="inlineStr">
        <is>
          <t>9899/F202</t>
        </is>
      </c>
      <c r="E9902" s="3" t="inlineStr">
        <is>
          <t>Sales - Unit Reg Control F202</t>
        </is>
      </c>
      <c r="F9902" s="3" t="n">
        <v>-18311.87</v>
      </c>
      <c r="G9902" s="3" t="n">
        <v>0</v>
      </c>
    </row>
    <row r="9903">
      <c r="A9903" s="3" t="inlineStr">
        <is>
          <t>Endulini (Pty) Ltd</t>
        </is>
      </c>
      <c r="B9903" s="4" t="n">
        <v>44742</v>
      </c>
      <c r="C9903" s="3" t="inlineStr">
        <is>
          <t>Liabilities</t>
        </is>
      </c>
      <c r="D9903" s="3" t="inlineStr">
        <is>
          <t>9899/F203</t>
        </is>
      </c>
      <c r="E9903" s="3" t="inlineStr">
        <is>
          <t>Sales - Unit Reg Control F203</t>
        </is>
      </c>
      <c r="F9903" s="3" t="n">
        <v>0</v>
      </c>
      <c r="G9903" s="3" t="n">
        <v>900</v>
      </c>
    </row>
    <row r="9904">
      <c r="A9904" s="3" t="inlineStr">
        <is>
          <t>Quinate Consulting (Pty) Ltd</t>
        </is>
      </c>
      <c r="B9904" s="4" t="n">
        <v>44742</v>
      </c>
      <c r="C9904" s="3" t="inlineStr">
        <is>
          <t>Liabilities</t>
        </is>
      </c>
      <c r="D9904" s="3" t="inlineStr">
        <is>
          <t>9960/000</t>
        </is>
      </c>
      <c r="E9904" s="3" t="inlineStr">
        <is>
          <t>Deposits - Southwark Rentals</t>
        </is>
      </c>
      <c r="F9904" s="3" t="n">
        <v>0</v>
      </c>
      <c r="G9904" s="3" t="n">
        <v>-11500</v>
      </c>
    </row>
    <row r="9905">
      <c r="A9905" s="3" t="inlineStr">
        <is>
          <t>Noble Shield (Pty) Ltd ta Go Letting</t>
        </is>
      </c>
      <c r="B9905" s="4" t="n">
        <v>44742</v>
      </c>
      <c r="C9905" s="3" t="inlineStr">
        <is>
          <t>Expenses</t>
        </is>
      </c>
      <c r="D9905" s="3" t="inlineStr">
        <is>
          <t>ACB Link</t>
        </is>
      </c>
      <c r="E9905" s="3" t="inlineStr">
        <is>
          <t>Subscriptions - TPN</t>
        </is>
      </c>
      <c r="F9905" s="3" t="n">
        <v>1999.6</v>
      </c>
      <c r="G9905" s="3" t="n">
        <v>18461.9</v>
      </c>
    </row>
    <row r="9906">
      <c r="A9906" s="3" t="inlineStr">
        <is>
          <t>Noble Shield (Pty) Ltd ta Go Letting</t>
        </is>
      </c>
      <c r="B9906" s="4" t="n">
        <v>44742</v>
      </c>
      <c r="C9906" s="3" t="inlineStr">
        <is>
          <t>Liabilities</t>
        </is>
      </c>
      <c r="D9906" s="3" t="inlineStr">
        <is>
          <t>B/S</t>
        </is>
      </c>
      <c r="E9906" s="3" t="inlineStr">
        <is>
          <t>Tax Payable</t>
        </is>
      </c>
      <c r="F9906" s="3" t="n">
        <v>0</v>
      </c>
      <c r="G9906" s="3" t="n">
        <v>-6843.4</v>
      </c>
    </row>
    <row r="9907">
      <c r="A9907" s="3" t="inlineStr">
        <is>
          <t>Trademark Holdings (Pty) Ltd</t>
        </is>
      </c>
      <c r="B9907" s="4" t="n">
        <v>44742</v>
      </c>
      <c r="C9907" s="3" t="inlineStr">
        <is>
          <t>Liabilities</t>
        </is>
      </c>
      <c r="D9907" s="3" t="inlineStr">
        <is>
          <t>B/S</t>
        </is>
      </c>
      <c r="E9907" s="3" t="inlineStr">
        <is>
          <t>Taxation Payable</t>
        </is>
      </c>
      <c r="F9907" s="3" t="n">
        <v>0</v>
      </c>
      <c r="G9907" s="3" t="n">
        <v>-1960.56</v>
      </c>
    </row>
    <row r="9908">
      <c r="A9908" s="3" t="inlineStr">
        <is>
          <t>Quinate Consulting (Pty) Ltd</t>
        </is>
      </c>
      <c r="B9908" s="4" t="n">
        <v>44742</v>
      </c>
      <c r="C9908" s="3" t="inlineStr">
        <is>
          <t>Liabilities</t>
        </is>
      </c>
      <c r="D9908" s="3" t="inlineStr">
        <is>
          <t xml:space="preserve">B/S </t>
        </is>
      </c>
      <c r="E9908" s="3" t="inlineStr">
        <is>
          <t>Taxation Payable</t>
        </is>
      </c>
      <c r="F9908" s="3" t="n">
        <v>0</v>
      </c>
      <c r="G9908" s="3" t="n">
        <v>-15486</v>
      </c>
    </row>
    <row r="9909">
      <c r="A9909" s="3" t="inlineStr">
        <is>
          <t>Quinate Consulting (Pty) Ltd</t>
        </is>
      </c>
      <c r="B9909" s="4" t="n">
        <v>44742</v>
      </c>
      <c r="C9909" s="3" t="inlineStr">
        <is>
          <t>Liabilities</t>
        </is>
      </c>
      <c r="D9909" s="3" t="inlineStr">
        <is>
          <t>FV</t>
        </is>
      </c>
      <c r="E9909" s="3" t="inlineStr">
        <is>
          <t>Loan - Cape Projects Constuction</t>
        </is>
      </c>
      <c r="F9909" s="3" t="n">
        <v>0</v>
      </c>
      <c r="G9909" s="3" t="n">
        <v>-2530000</v>
      </c>
    </row>
    <row r="9910">
      <c r="A9910" s="3" t="inlineStr">
        <is>
          <t>Trademark Holdings (Pty) Ltd</t>
        </is>
      </c>
      <c r="B9910" s="4" t="n">
        <v>44742</v>
      </c>
      <c r="C9910" s="3" t="inlineStr">
        <is>
          <t>Expenses</t>
        </is>
      </c>
      <c r="D9910" s="3" t="inlineStr">
        <is>
          <t>I/S</t>
        </is>
      </c>
      <c r="E9910" s="3" t="inlineStr">
        <is>
          <t>Income Tax Current Year</t>
        </is>
      </c>
      <c r="F9910" s="3" t="n">
        <v>0</v>
      </c>
      <c r="G9910" s="3" t="n">
        <v>2251.76</v>
      </c>
    </row>
    <row r="9911">
      <c r="A9911" s="3" t="inlineStr">
        <is>
          <t>Quinate Consulting (Pty) Ltd</t>
        </is>
      </c>
      <c r="B9911" s="4" t="n">
        <v>44742</v>
      </c>
      <c r="C9911" s="3" t="inlineStr">
        <is>
          <t>Liabilities</t>
        </is>
      </c>
      <c r="D9911" s="3" t="inlineStr">
        <is>
          <t>Sharehold OppDev</t>
        </is>
      </c>
      <c r="E9911" s="3" t="inlineStr">
        <is>
          <t>Loan - Justine Morgan</t>
        </is>
      </c>
      <c r="F9911" s="3" t="n">
        <v>0</v>
      </c>
      <c r="G9911" s="3" t="n">
        <v>-563766.76</v>
      </c>
    </row>
    <row r="9912">
      <c r="A9912" s="3" t="inlineStr">
        <is>
          <t>Opportunity Global Investment (PTY) LTD</t>
        </is>
      </c>
      <c r="B9912" s="4" t="n">
        <v>44742</v>
      </c>
      <c r="C9912" s="3" t="inlineStr">
        <is>
          <t>Expenses</t>
        </is>
      </c>
      <c r="D9912" s="3" t="inlineStr">
        <is>
          <t>Swiftshutter</t>
        </is>
      </c>
      <c r="E9912" s="3" t="inlineStr">
        <is>
          <t>Advertising - Rousseau Lotter</t>
        </is>
      </c>
      <c r="F9912" s="3" t="n">
        <v>6600</v>
      </c>
      <c r="G9912" s="3" t="n">
        <v>6600</v>
      </c>
    </row>
    <row r="9913">
      <c r="A9913" s="3" t="inlineStr">
        <is>
          <t>Opportunity Global Sales (PTY) LTD</t>
        </is>
      </c>
      <c r="B9913" s="4" t="n">
        <v>44773</v>
      </c>
      <c r="C9913" s="3" t="inlineStr">
        <is>
          <t>Revenue</t>
        </is>
      </c>
      <c r="D9913" s="3" t="inlineStr">
        <is>
          <t>1000/009</t>
        </is>
      </c>
      <c r="E9913" s="3" t="inlineStr">
        <is>
          <t>Sales - Comm on Payprop</t>
        </is>
      </c>
      <c r="F9913" s="3" t="n">
        <v>-1064.18</v>
      </c>
      <c r="G9913" s="3" t="n">
        <v>-15591.14</v>
      </c>
    </row>
    <row r="9914">
      <c r="A9914" s="3" t="inlineStr">
        <is>
          <t>Quinate Consulting (Pty) Ltd</t>
        </is>
      </c>
      <c r="B9914" s="4" t="n">
        <v>44773</v>
      </c>
      <c r="C9914" s="3" t="inlineStr">
        <is>
          <t>Revenue</t>
        </is>
      </c>
      <c r="D9914" s="3" t="inlineStr">
        <is>
          <t>1000/011</t>
        </is>
      </c>
      <c r="E9914" s="3" t="inlineStr">
        <is>
          <t>Rent Received - Soho Unit 23</t>
        </is>
      </c>
      <c r="F9914" s="3" t="n">
        <v>-12500</v>
      </c>
      <c r="G9914" s="3" t="n">
        <v>-62500</v>
      </c>
    </row>
    <row r="9915">
      <c r="A9915" s="3" t="inlineStr">
        <is>
          <t>Quinate Consulting (Pty) Ltd</t>
        </is>
      </c>
      <c r="B9915" s="4" t="n">
        <v>44773</v>
      </c>
      <c r="C9915" s="3" t="inlineStr">
        <is>
          <t>Revenue</t>
        </is>
      </c>
      <c r="D9915" s="3" t="inlineStr">
        <is>
          <t>1000/012</t>
        </is>
      </c>
      <c r="E9915" s="3" t="inlineStr">
        <is>
          <t>Rent Received - Soho Unit 24</t>
        </is>
      </c>
      <c r="F9915" s="3" t="n">
        <v>-14445</v>
      </c>
      <c r="G9915" s="3" t="n">
        <v>-68445</v>
      </c>
    </row>
    <row r="9916">
      <c r="A9916" s="3" t="inlineStr">
        <is>
          <t>Quinate Consulting (Pty) Ltd</t>
        </is>
      </c>
      <c r="B9916" s="4" t="n">
        <v>44773</v>
      </c>
      <c r="C9916" s="3" t="inlineStr">
        <is>
          <t>Revenue</t>
        </is>
      </c>
      <c r="D9916" s="3" t="inlineStr">
        <is>
          <t>1000/013</t>
        </is>
      </c>
      <c r="E9916" s="3" t="inlineStr">
        <is>
          <t>Rent Recieved - Soho Unit 20</t>
        </is>
      </c>
      <c r="F9916" s="3" t="n">
        <v>-12500</v>
      </c>
      <c r="G9916" s="3" t="n">
        <v>-62500</v>
      </c>
    </row>
    <row r="9917">
      <c r="A9917" s="3" t="inlineStr">
        <is>
          <t>Quinate Consulting (Pty) Ltd</t>
        </is>
      </c>
      <c r="B9917" s="4" t="n">
        <v>44773</v>
      </c>
      <c r="C9917" s="3" t="inlineStr">
        <is>
          <t>Revenue</t>
        </is>
      </c>
      <c r="D9917" s="3" t="inlineStr">
        <is>
          <t>1000/015</t>
        </is>
      </c>
      <c r="E9917" s="3" t="inlineStr">
        <is>
          <t>Rent Received - Southwark Unit 1</t>
        </is>
      </c>
      <c r="F9917" s="3" t="n">
        <v>0</v>
      </c>
      <c r="G9917" s="3" t="n">
        <v>-20000</v>
      </c>
    </row>
    <row r="9918">
      <c r="A9918" s="3" t="inlineStr">
        <is>
          <t>Quinate Consulting (Pty) Ltd</t>
        </is>
      </c>
      <c r="B9918" s="4" t="n">
        <v>44773</v>
      </c>
      <c r="C9918" s="3" t="inlineStr">
        <is>
          <t>Revenue</t>
        </is>
      </c>
      <c r="D9918" s="3" t="inlineStr">
        <is>
          <t>1000/016</t>
        </is>
      </c>
      <c r="E9918" s="3" t="inlineStr">
        <is>
          <t>Rent Recieved - Southwark Unit 21</t>
        </is>
      </c>
      <c r="F9918" s="3" t="n">
        <v>-10000</v>
      </c>
      <c r="G9918" s="3" t="n">
        <v>-50000</v>
      </c>
    </row>
    <row r="9919">
      <c r="A9919" s="3" t="inlineStr">
        <is>
          <t>Opportunity Global Sales (PTY) LTD</t>
        </is>
      </c>
      <c r="B9919" s="4" t="n">
        <v>44773</v>
      </c>
      <c r="C9919" s="3" t="inlineStr">
        <is>
          <t>Revenue</t>
        </is>
      </c>
      <c r="D9919" s="3" t="inlineStr">
        <is>
          <t>1000/100</t>
        </is>
      </c>
      <c r="E9919" s="3" t="inlineStr">
        <is>
          <t>Sales - Comm on External Sales</t>
        </is>
      </c>
      <c r="F9919" s="3" t="n">
        <v>-41165.22</v>
      </c>
      <c r="G9919" s="3" t="n">
        <v>-96165.22</v>
      </c>
    </row>
    <row r="9920">
      <c r="A9920" s="3" t="inlineStr">
        <is>
          <t>Noble Shield (Pty) Ltd ta Go Letting</t>
        </is>
      </c>
      <c r="B9920" s="4" t="n">
        <v>44773</v>
      </c>
      <c r="C9920" s="3" t="inlineStr">
        <is>
          <t>Revenue</t>
        </is>
      </c>
      <c r="D9920" s="3" t="inlineStr">
        <is>
          <t>1000/100</t>
        </is>
      </c>
      <c r="E9920" s="3" t="inlineStr">
        <is>
          <t>Sales - Payprop 328 - Michelle</t>
        </is>
      </c>
      <c r="F9920" s="3" t="n">
        <v>-82154.08</v>
      </c>
      <c r="G9920" s="3" t="n">
        <v>-824821.23</v>
      </c>
    </row>
    <row r="9921">
      <c r="A9921" s="3" t="inlineStr">
        <is>
          <t>Opportunity Global Sales (PTY) LTD</t>
        </is>
      </c>
      <c r="B9921" s="4" t="n">
        <v>44773</v>
      </c>
      <c r="C9921" s="3" t="inlineStr">
        <is>
          <t>Revenue</t>
        </is>
      </c>
      <c r="D9921" s="3" t="inlineStr">
        <is>
          <t>1000/120</t>
        </is>
      </c>
      <c r="E9921" s="3" t="inlineStr">
        <is>
          <t>Sales - Admin Fees on Rental Units</t>
        </is>
      </c>
      <c r="F9921" s="3" t="n">
        <v>-3043.46</v>
      </c>
      <c r="G9921" s="3" t="n">
        <v>-9130.4</v>
      </c>
    </row>
    <row r="9922">
      <c r="A9922" s="3" t="inlineStr">
        <is>
          <t>Opportunity Global Sales (PTY) LTD</t>
        </is>
      </c>
      <c r="B9922" s="4" t="n">
        <v>44773</v>
      </c>
      <c r="C9922" s="3" t="inlineStr">
        <is>
          <t>Revenue</t>
        </is>
      </c>
      <c r="D9922" s="3" t="inlineStr">
        <is>
          <t>1000/150</t>
        </is>
      </c>
      <c r="E9922" s="3" t="inlineStr">
        <is>
          <t>Sales - Comm on External Rental</t>
        </is>
      </c>
      <c r="F9922" s="3" t="n">
        <v>-33408.68</v>
      </c>
      <c r="G9922" s="3" t="n">
        <v>-85147.81</v>
      </c>
    </row>
    <row r="9923">
      <c r="A9923" s="3" t="inlineStr">
        <is>
          <t>Opportunity Global Sales (PTY) LTD</t>
        </is>
      </c>
      <c r="B9923" s="4" t="n">
        <v>44773</v>
      </c>
      <c r="C9923" s="3" t="inlineStr">
        <is>
          <t>Revenue</t>
        </is>
      </c>
      <c r="D9923" s="3" t="inlineStr">
        <is>
          <t>1000/250</t>
        </is>
      </c>
      <c r="E9923" s="3" t="inlineStr">
        <is>
          <t>Sales - Comm on Endulini</t>
        </is>
      </c>
      <c r="F9923" s="3" t="n">
        <v>0</v>
      </c>
      <c r="G9923" s="3" t="n">
        <v>-1307876.95</v>
      </c>
    </row>
    <row r="9924">
      <c r="A9924" s="3" t="inlineStr">
        <is>
          <t>Trademark Holdings (Pty) Ltd</t>
        </is>
      </c>
      <c r="B9924" s="4" t="n">
        <v>44773</v>
      </c>
      <c r="C9924" s="3" t="inlineStr">
        <is>
          <t>Revenue</t>
        </is>
      </c>
      <c r="D9924" s="3" t="inlineStr">
        <is>
          <t>1000/300</t>
        </is>
      </c>
      <c r="E9924" s="3" t="inlineStr">
        <is>
          <t>Sales - Payprop - Lara</t>
        </is>
      </c>
      <c r="F9924" s="3" t="n">
        <v>-38536.71</v>
      </c>
      <c r="G9924" s="3" t="n">
        <v>-928383.84</v>
      </c>
    </row>
    <row r="9925">
      <c r="A9925" s="3" t="inlineStr">
        <is>
          <t>Opportunity Global Investment (PTY) LTD</t>
        </is>
      </c>
      <c r="B9925" s="4" t="n">
        <v>44773</v>
      </c>
      <c r="C9925" s="3" t="inlineStr">
        <is>
          <t>Revenue</t>
        </is>
      </c>
      <c r="D9925" s="3" t="inlineStr">
        <is>
          <t>1000/350</t>
        </is>
      </c>
      <c r="E9925" s="3" t="inlineStr">
        <is>
          <t>Sales - Investor Management - Heron Fields</t>
        </is>
      </c>
      <c r="F9925" s="3" t="n">
        <v>-256521.74</v>
      </c>
      <c r="G9925" s="3" t="n">
        <v>-389176.19</v>
      </c>
    </row>
    <row r="9926">
      <c r="A9926" s="3" t="inlineStr">
        <is>
          <t>Trademark Holdings (Pty) Ltd</t>
        </is>
      </c>
      <c r="B9926" s="4" t="n">
        <v>44773</v>
      </c>
      <c r="C9926" s="3" t="inlineStr">
        <is>
          <t>Revenue</t>
        </is>
      </c>
      <c r="D9926" s="3" t="inlineStr">
        <is>
          <t>1000/500</t>
        </is>
      </c>
      <c r="E9926" s="3" t="inlineStr">
        <is>
          <t>Sales - Commission external sale</t>
        </is>
      </c>
      <c r="F9926" s="3" t="n">
        <v>0</v>
      </c>
      <c r="G9926" s="3" t="n">
        <v>-70000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Revenue</t>
        </is>
      </c>
      <c r="D9927" s="3" t="inlineStr">
        <is>
          <t>1004/000</t>
        </is>
      </c>
      <c r="E9927" s="3" t="inlineStr">
        <is>
          <t>Interest received</t>
        </is>
      </c>
      <c r="F9927" s="3" t="n">
        <v>-439.66</v>
      </c>
      <c r="G9927" s="3" t="n">
        <v>-1852.78</v>
      </c>
    </row>
    <row r="9928">
      <c r="A9928" s="3" t="inlineStr">
        <is>
          <t>Endulini (Pty) Ltd</t>
        </is>
      </c>
      <c r="B9928" s="4" t="n">
        <v>44773</v>
      </c>
      <c r="C9928" s="3" t="inlineStr">
        <is>
          <t>Revenue</t>
        </is>
      </c>
      <c r="D9928" s="3" t="inlineStr">
        <is>
          <t>1100/000</t>
        </is>
      </c>
      <c r="E9928" s="3" t="inlineStr">
        <is>
          <t>Sales - Endulini</t>
        </is>
      </c>
      <c r="F9928" s="3" t="n">
        <v>-1085969.57</v>
      </c>
      <c r="G9928" s="3" t="n">
        <v>-27156404.37</v>
      </c>
    </row>
    <row r="9929">
      <c r="A9929" s="3" t="inlineStr">
        <is>
          <t>Opportunity Management Holdings (PTY) LTD</t>
        </is>
      </c>
      <c r="B9929" s="4" t="n">
        <v>44773</v>
      </c>
      <c r="C9929" s="3" t="inlineStr">
        <is>
          <t>Revenue</t>
        </is>
      </c>
      <c r="D9929" s="3" t="inlineStr">
        <is>
          <t>1100/001</t>
        </is>
      </c>
      <c r="E9929" s="3" t="inlineStr">
        <is>
          <t>Salary Recharges</t>
        </is>
      </c>
      <c r="F9929" s="3" t="n">
        <v>-350250</v>
      </c>
      <c r="G9929" s="3" t="n">
        <v>-3115327.91</v>
      </c>
    </row>
    <row r="9930">
      <c r="A9930" s="3" t="inlineStr">
        <is>
          <t>Endulini (Pty) Ltd</t>
        </is>
      </c>
      <c r="B9930" s="4" t="n">
        <v>44773</v>
      </c>
      <c r="C9930" s="3" t="inlineStr">
        <is>
          <t>Revenue</t>
        </is>
      </c>
      <c r="D9930" s="3" t="inlineStr">
        <is>
          <t>1100/100</t>
        </is>
      </c>
      <c r="E9930" s="3" t="inlineStr">
        <is>
          <t>Sales - Endulini - Exstras</t>
        </is>
      </c>
      <c r="F9930" s="3" t="n">
        <v>0</v>
      </c>
      <c r="G9930" s="3" t="n">
        <v>-8030</v>
      </c>
    </row>
    <row r="9931">
      <c r="A9931" s="3" t="inlineStr">
        <is>
          <t>Endulini (Pty) Ltd</t>
        </is>
      </c>
      <c r="B9931" s="4" t="n">
        <v>44773</v>
      </c>
      <c r="C9931" s="3" t="inlineStr">
        <is>
          <t>Revenue</t>
        </is>
      </c>
      <c r="D9931" s="3" t="inlineStr">
        <is>
          <t>1100/150</t>
        </is>
      </c>
      <c r="E9931" s="3" t="inlineStr">
        <is>
          <t>Sales - Endulini - Extras admin fee</t>
        </is>
      </c>
      <c r="F9931" s="3" t="n">
        <v>0</v>
      </c>
      <c r="G9931" s="3" t="n">
        <v>-2000</v>
      </c>
    </row>
    <row r="9932">
      <c r="A9932" s="3" t="inlineStr">
        <is>
          <t>Endulini (Pty) Ltd</t>
        </is>
      </c>
      <c r="B9932" s="4" t="n">
        <v>44773</v>
      </c>
      <c r="C9932" s="3" t="inlineStr">
        <is>
          <t>Revenue</t>
        </is>
      </c>
      <c r="D9932" s="3" t="inlineStr">
        <is>
          <t>1100/200</t>
        </is>
      </c>
      <c r="E9932" s="3" t="inlineStr">
        <is>
          <t>Sales - Endulini occupational rent</t>
        </is>
      </c>
      <c r="F9932" s="3" t="n">
        <v>0</v>
      </c>
      <c r="G9932" s="3" t="n">
        <v>-148109.42</v>
      </c>
    </row>
    <row r="9933">
      <c r="A9933" s="3" t="inlineStr">
        <is>
          <t>Noble Shield (Pty) Ltd ta Go Letting</t>
        </is>
      </c>
      <c r="B9933" s="4" t="n">
        <v>44773</v>
      </c>
      <c r="C9933" s="3" t="inlineStr">
        <is>
          <t>Revenue</t>
        </is>
      </c>
      <c r="D9933" s="3" t="inlineStr">
        <is>
          <t>1500/000</t>
        </is>
      </c>
      <c r="E9933" s="3" t="inlineStr">
        <is>
          <t>Insurance recovery</t>
        </is>
      </c>
      <c r="F9933" s="3" t="n">
        <v>0</v>
      </c>
      <c r="G9933" s="3" t="n">
        <v>-1750</v>
      </c>
    </row>
    <row r="9934">
      <c r="A9934" s="3" t="inlineStr">
        <is>
          <t>Endulini (Pty) Ltd</t>
        </is>
      </c>
      <c r="B9934" s="4" t="n">
        <v>44773</v>
      </c>
      <c r="C9934" s="3" t="inlineStr">
        <is>
          <t>Expenses</t>
        </is>
      </c>
      <c r="D9934" s="3" t="inlineStr">
        <is>
          <t>2000/001</t>
        </is>
      </c>
      <c r="E9934" s="3" t="inlineStr">
        <is>
          <t>COS - CIP Construction</t>
        </is>
      </c>
      <c r="F9934" s="3" t="n">
        <v>0</v>
      </c>
      <c r="G9934" s="3" t="n">
        <v>28155981.9</v>
      </c>
    </row>
    <row r="9935">
      <c r="A9935" s="3" t="inlineStr">
        <is>
          <t>Quinate Consulting (Pty) Ltd</t>
        </is>
      </c>
      <c r="B9935" s="4" t="n">
        <v>44773</v>
      </c>
      <c r="C9935" s="3" t="inlineStr">
        <is>
          <t>Expenses</t>
        </is>
      </c>
      <c r="D9935" s="3" t="inlineStr">
        <is>
          <t>2000/009</t>
        </is>
      </c>
      <c r="E9935" s="3" t="inlineStr">
        <is>
          <t>COS - Admin fees</t>
        </is>
      </c>
      <c r="F9935" s="3" t="n">
        <v>-869.5700000000001</v>
      </c>
      <c r="G9935" s="3" t="n">
        <v>0</v>
      </c>
    </row>
    <row r="9936">
      <c r="A9936" s="3" t="inlineStr">
        <is>
          <t>Endulini (Pty) Ltd</t>
        </is>
      </c>
      <c r="B9936" s="4" t="n">
        <v>44773</v>
      </c>
      <c r="C9936" s="3" t="inlineStr">
        <is>
          <t>Expenses</t>
        </is>
      </c>
      <c r="D9936" s="3" t="inlineStr">
        <is>
          <t>2000/100</t>
        </is>
      </c>
      <c r="E9936" s="3" t="inlineStr">
        <is>
          <t>COS - Commission Endulini</t>
        </is>
      </c>
      <c r="F9936" s="3" t="n">
        <v>0</v>
      </c>
      <c r="G9936" s="3" t="n">
        <v>1641876.95</v>
      </c>
    </row>
    <row r="9937">
      <c r="A9937" s="3" t="inlineStr">
        <is>
          <t>Noble Shield (Pty) Ltd ta Go Letting</t>
        </is>
      </c>
      <c r="B9937" s="4" t="n">
        <v>44773</v>
      </c>
      <c r="C9937" s="3" t="inlineStr">
        <is>
          <t>Expenses</t>
        </is>
      </c>
      <c r="D9937" s="3" t="inlineStr">
        <is>
          <t>2000/100</t>
        </is>
      </c>
      <c r="E9937" s="3" t="inlineStr">
        <is>
          <t>COS - Commission Paid</t>
        </is>
      </c>
      <c r="F9937" s="3" t="n">
        <v>15150.92</v>
      </c>
      <c r="G9937" s="3" t="n">
        <v>231113.72</v>
      </c>
    </row>
    <row r="9938">
      <c r="A9938" s="3" t="inlineStr">
        <is>
          <t>Opportunity Global Investment (PTY) LTD</t>
        </is>
      </c>
      <c r="B9938" s="4" t="n">
        <v>44773</v>
      </c>
      <c r="C9938" s="3" t="inlineStr">
        <is>
          <t>Expenses</t>
        </is>
      </c>
      <c r="D9938" s="3" t="inlineStr">
        <is>
          <t>2000/125</t>
        </is>
      </c>
      <c r="E9938" s="3" t="inlineStr">
        <is>
          <t>Referral commission - Endulini</t>
        </is>
      </c>
      <c r="F9938" s="3" t="n">
        <v>0</v>
      </c>
      <c r="G9938" s="3" t="n">
        <v>19000</v>
      </c>
    </row>
    <row r="9939">
      <c r="A9939" s="3" t="inlineStr">
        <is>
          <t>Opportunity Global Sales (PTY) LTD</t>
        </is>
      </c>
      <c r="B9939" s="4" t="n">
        <v>44773</v>
      </c>
      <c r="C9939" s="3" t="inlineStr">
        <is>
          <t>Expenses</t>
        </is>
      </c>
      <c r="D9939" s="3" t="inlineStr">
        <is>
          <t>2000/131</t>
        </is>
      </c>
      <c r="E9939" s="3" t="inlineStr">
        <is>
          <t>COS - Sales Comm Endulini - Anthony</t>
        </is>
      </c>
      <c r="F9939" s="3" t="n">
        <v>0</v>
      </c>
      <c r="G9939" s="3" t="n">
        <v>62272.01</v>
      </c>
    </row>
    <row r="9940">
      <c r="A9940" s="3" t="inlineStr">
        <is>
          <t>Opportunity Global Sales (PTY) LTD</t>
        </is>
      </c>
      <c r="B9940" s="4" t="n">
        <v>44773</v>
      </c>
      <c r="C9940" s="3" t="inlineStr">
        <is>
          <t>Expenses</t>
        </is>
      </c>
      <c r="D9940" s="3" t="inlineStr">
        <is>
          <t>2000/132</t>
        </is>
      </c>
      <c r="E9940" s="3" t="inlineStr">
        <is>
          <t>COS - Sales Comm Endulini - Minette</t>
        </is>
      </c>
      <c r="F9940" s="3" t="n">
        <v>-401.78</v>
      </c>
      <c r="G9940" s="3" t="n">
        <v>218689.7</v>
      </c>
    </row>
    <row r="9941">
      <c r="A9941" s="3" t="inlineStr">
        <is>
          <t>Opportunity Global Sales (PTY) LTD</t>
        </is>
      </c>
      <c r="B9941" s="4" t="n">
        <v>44773</v>
      </c>
      <c r="C9941" s="3" t="inlineStr">
        <is>
          <t>Expenses</t>
        </is>
      </c>
      <c r="D9941" s="3" t="inlineStr">
        <is>
          <t>2000/133</t>
        </is>
      </c>
      <c r="E9941" s="3" t="inlineStr">
        <is>
          <t>COS - Sales Comm Endulini - External Agents</t>
        </is>
      </c>
      <c r="F9941" s="3" t="n">
        <v>0</v>
      </c>
      <c r="G9941" s="3" t="n">
        <v>9966</v>
      </c>
    </row>
    <row r="9942">
      <c r="A9942" s="3" t="inlineStr">
        <is>
          <t>Opportunity Global Sales (PTY) LTD</t>
        </is>
      </c>
      <c r="B9942" s="4" t="n">
        <v>44773</v>
      </c>
      <c r="C9942" s="3" t="inlineStr">
        <is>
          <t>Expenses</t>
        </is>
      </c>
      <c r="D9942" s="3" t="inlineStr">
        <is>
          <t>2000/135</t>
        </is>
      </c>
      <c r="E9942" s="3" t="inlineStr">
        <is>
          <t>COS - Sales Comm External - Minette</t>
        </is>
      </c>
      <c r="F9942" s="3" t="n">
        <v>0</v>
      </c>
      <c r="G9942" s="3" t="n">
        <v>33189.5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2000/135</t>
        </is>
      </c>
      <c r="E9943" s="3" t="inlineStr">
        <is>
          <t>Referral commission - Heron View</t>
        </is>
      </c>
      <c r="F9943" s="3" t="n">
        <v>0</v>
      </c>
      <c r="G9943" s="3" t="n">
        <v>113500</v>
      </c>
    </row>
    <row r="9944">
      <c r="A9944" s="3" t="inlineStr">
        <is>
          <t>Opportunity Global Sales (PTY) LTD</t>
        </is>
      </c>
      <c r="B9944" s="4" t="n">
        <v>44773</v>
      </c>
      <c r="C9944" s="3" t="inlineStr">
        <is>
          <t>Expenses</t>
        </is>
      </c>
      <c r="D9944" s="3" t="inlineStr">
        <is>
          <t>2000/137</t>
        </is>
      </c>
      <c r="E9944" s="3" t="inlineStr">
        <is>
          <t>COS - Rental Comm External - Minette</t>
        </is>
      </c>
      <c r="F9944" s="3" t="n">
        <v>0</v>
      </c>
      <c r="G9944" s="3" t="n">
        <v>26965.05</v>
      </c>
    </row>
    <row r="9945">
      <c r="A9945" s="3" t="inlineStr">
        <is>
          <t>Opportunity Global Sales (PTY) LTD</t>
        </is>
      </c>
      <c r="B9945" s="4" t="n">
        <v>44773</v>
      </c>
      <c r="C9945" s="3" t="inlineStr">
        <is>
          <t>Expenses</t>
        </is>
      </c>
      <c r="D9945" s="3" t="inlineStr">
        <is>
          <t>2000/139</t>
        </is>
      </c>
      <c r="E9945" s="3" t="inlineStr">
        <is>
          <t>COS - Sales Comm Heron Fields - Minette</t>
        </is>
      </c>
      <c r="F9945" s="3" t="n">
        <v>38779.83</v>
      </c>
      <c r="G9945" s="3" t="n">
        <v>156912.56</v>
      </c>
    </row>
    <row r="9946">
      <c r="A9946" s="3" t="inlineStr">
        <is>
          <t>Trademark Holdings (Pty) Ltd</t>
        </is>
      </c>
      <c r="B9946" s="4" t="n">
        <v>44773</v>
      </c>
      <c r="C9946" s="3" t="inlineStr">
        <is>
          <t>Expenses</t>
        </is>
      </c>
      <c r="D9946" s="3" t="inlineStr">
        <is>
          <t>2000/300</t>
        </is>
      </c>
      <c r="E9946" s="3" t="inlineStr">
        <is>
          <t>COS - Commission Paid</t>
        </is>
      </c>
      <c r="F9946" s="3" t="n">
        <v>15599.24</v>
      </c>
      <c r="G9946" s="3" t="n">
        <v>230807.11</v>
      </c>
    </row>
    <row r="9947">
      <c r="A9947" s="3" t="inlineStr">
        <is>
          <t>Opportunity Global Sales (PTY) LTD</t>
        </is>
      </c>
      <c r="B9947" s="4" t="n">
        <v>44773</v>
      </c>
      <c r="C9947" s="3" t="inlineStr">
        <is>
          <t>Expenses</t>
        </is>
      </c>
      <c r="D9947" s="3" t="inlineStr">
        <is>
          <t>2000/350</t>
        </is>
      </c>
      <c r="E9947" s="3" t="inlineStr">
        <is>
          <t>COS - Overrider Comm Endulini - Donovan</t>
        </is>
      </c>
      <c r="F9947" s="3" t="n">
        <v>0</v>
      </c>
      <c r="G9947" s="3" t="n">
        <v>56041.3</v>
      </c>
    </row>
    <row r="9948">
      <c r="A9948" s="3" t="inlineStr">
        <is>
          <t>Opportunity Global Sales (PTY) LTD</t>
        </is>
      </c>
      <c r="B9948" s="4" t="n">
        <v>44773</v>
      </c>
      <c r="C9948" s="3" t="inlineStr">
        <is>
          <t>Expenses</t>
        </is>
      </c>
      <c r="D9948" s="3" t="inlineStr">
        <is>
          <t>2000/351</t>
        </is>
      </c>
      <c r="E9948" s="3" t="inlineStr">
        <is>
          <t>COS - Overrider Comm External - Donovan</t>
        </is>
      </c>
      <c r="F9948" s="3" t="n">
        <v>0</v>
      </c>
      <c r="G9948" s="3" t="n">
        <v>7030.44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2000/370</t>
        </is>
      </c>
      <c r="E9949" s="3" t="inlineStr">
        <is>
          <t>COS - Overrider Comm Endulini - Morne</t>
        </is>
      </c>
      <c r="F9949" s="3" t="n">
        <v>0</v>
      </c>
      <c r="G9949" s="3" t="n">
        <v>4107.85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2000/380</t>
        </is>
      </c>
      <c r="E9950" s="3" t="inlineStr">
        <is>
          <t>COS - Overrider Comm Heron Fields - Morne</t>
        </is>
      </c>
      <c r="F9950" s="3" t="n">
        <v>0</v>
      </c>
      <c r="G9950" s="3" t="n">
        <v>3968.87</v>
      </c>
    </row>
    <row r="9951">
      <c r="A9951" s="3" t="inlineStr">
        <is>
          <t>Trademark Holdings (Pty) Ltd</t>
        </is>
      </c>
      <c r="B9951" s="4" t="n">
        <v>44773</v>
      </c>
      <c r="C9951" s="3" t="inlineStr">
        <is>
          <t>Expenses</t>
        </is>
      </c>
      <c r="D9951" s="3" t="inlineStr">
        <is>
          <t>2000/400</t>
        </is>
      </c>
      <c r="E9951" s="3" t="inlineStr">
        <is>
          <t>COS - Commission on external sales</t>
        </is>
      </c>
      <c r="F9951" s="3" t="n">
        <v>0</v>
      </c>
      <c r="G9951" s="3" t="n">
        <v>42000</v>
      </c>
    </row>
    <row r="9952">
      <c r="A9952" s="3" t="inlineStr">
        <is>
          <t>Endulini (Pty) Ltd</t>
        </is>
      </c>
      <c r="B9952" s="4" t="n">
        <v>44773</v>
      </c>
      <c r="C9952" s="3" t="inlineStr">
        <is>
          <t>Expenses</t>
        </is>
      </c>
      <c r="D9952" s="3" t="inlineStr">
        <is>
          <t>2000/400</t>
        </is>
      </c>
      <c r="E9952" s="3" t="inlineStr">
        <is>
          <t>COS - Gifts</t>
        </is>
      </c>
      <c r="F9952" s="3" t="n">
        <v>0</v>
      </c>
      <c r="G9952" s="3" t="n">
        <v>4270</v>
      </c>
    </row>
    <row r="9953">
      <c r="A9953" s="3" t="inlineStr">
        <is>
          <t>Opportunity Global Sales (PTY) LTD</t>
        </is>
      </c>
      <c r="B9953" s="4" t="n">
        <v>44773</v>
      </c>
      <c r="C9953" s="3" t="inlineStr">
        <is>
          <t>Expenses</t>
        </is>
      </c>
      <c r="D9953" s="3" t="inlineStr">
        <is>
          <t>2000/500</t>
        </is>
      </c>
      <c r="E9953" s="3" t="inlineStr">
        <is>
          <t>COS - Electricity Costs Endulini</t>
        </is>
      </c>
      <c r="F9953" s="3" t="n">
        <v>0</v>
      </c>
      <c r="G9953" s="3" t="n">
        <v>336.96</v>
      </c>
    </row>
    <row r="9954">
      <c r="A9954" s="3" t="inlineStr">
        <is>
          <t>Trademark Holdings (Pty) Ltd</t>
        </is>
      </c>
      <c r="B9954" s="4" t="n">
        <v>44773</v>
      </c>
      <c r="C9954" s="3" t="inlineStr">
        <is>
          <t>Expenses</t>
        </is>
      </c>
      <c r="D9954" s="3" t="inlineStr">
        <is>
          <t>2000/500</t>
        </is>
      </c>
      <c r="E9954" s="3" t="inlineStr">
        <is>
          <t>COS - Inspection fee</t>
        </is>
      </c>
      <c r="F9954" s="3" t="n">
        <v>0</v>
      </c>
      <c r="G9954" s="3" t="n">
        <v>1500</v>
      </c>
    </row>
    <row r="9955">
      <c r="A9955" s="3" t="inlineStr">
        <is>
          <t>Endulini (Pty) Ltd</t>
        </is>
      </c>
      <c r="B9955" s="4" t="n">
        <v>44773</v>
      </c>
      <c r="C9955" s="3" t="inlineStr">
        <is>
          <t>Expenses</t>
        </is>
      </c>
      <c r="D9955" s="3" t="inlineStr">
        <is>
          <t>2000/500</t>
        </is>
      </c>
      <c r="E9955" s="3" t="inlineStr">
        <is>
          <t>COS - Legal Fees Opening of Sec Title Scheme</t>
        </is>
      </c>
      <c r="F9955" s="3" t="n">
        <v>0</v>
      </c>
      <c r="G9955" s="3" t="n">
        <v>56287.76</v>
      </c>
    </row>
    <row r="9956">
      <c r="A9956" s="3" t="inlineStr">
        <is>
          <t>Endulini (Pty) Ltd</t>
        </is>
      </c>
      <c r="B9956" s="4" t="n">
        <v>44773</v>
      </c>
      <c r="C9956" s="3" t="inlineStr">
        <is>
          <t>Expenses</t>
        </is>
      </c>
      <c r="D9956" s="3" t="inlineStr">
        <is>
          <t>2000/600</t>
        </is>
      </c>
      <c r="E9956" s="3" t="inlineStr">
        <is>
          <t>COS - Legal fees</t>
        </is>
      </c>
      <c r="F9956" s="3" t="n">
        <v>16363.83</v>
      </c>
      <c r="G9956" s="3" t="n">
        <v>619818.6899999999</v>
      </c>
    </row>
    <row r="9957">
      <c r="A9957" s="3" t="inlineStr">
        <is>
          <t>Endulini (Pty) Ltd</t>
        </is>
      </c>
      <c r="B9957" s="4" t="n">
        <v>44773</v>
      </c>
      <c r="C9957" s="3" t="inlineStr">
        <is>
          <t>Expenses</t>
        </is>
      </c>
      <c r="D9957" s="3" t="inlineStr">
        <is>
          <t>2000/700</t>
        </is>
      </c>
      <c r="E9957" s="3" t="inlineStr">
        <is>
          <t>COS - C2M Certificate for transfer</t>
        </is>
      </c>
      <c r="F9957" s="3" t="n">
        <v>0</v>
      </c>
      <c r="G9957" s="3" t="n">
        <v>8000</v>
      </c>
    </row>
    <row r="9958">
      <c r="A9958" s="3" t="inlineStr">
        <is>
          <t>Endulini (Pty) Ltd</t>
        </is>
      </c>
      <c r="B9958" s="4" t="n">
        <v>44773</v>
      </c>
      <c r="C9958" s="3" t="inlineStr">
        <is>
          <t>Expenses</t>
        </is>
      </c>
      <c r="D9958" s="3" t="inlineStr">
        <is>
          <t>2000/800</t>
        </is>
      </c>
      <c r="E9958" s="3" t="inlineStr">
        <is>
          <t>COS - Purchaser Variations</t>
        </is>
      </c>
      <c r="F9958" s="3" t="n">
        <v>0</v>
      </c>
      <c r="G9958" s="3" t="n">
        <v>8734.540000000001</v>
      </c>
    </row>
    <row r="9959">
      <c r="A9959" s="3" t="inlineStr">
        <is>
          <t>Endulini (Pty) Ltd</t>
        </is>
      </c>
      <c r="B9959" s="4" t="n">
        <v>44773</v>
      </c>
      <c r="C9959" s="3" t="inlineStr">
        <is>
          <t>Expenses</t>
        </is>
      </c>
      <c r="D9959" s="3" t="inlineStr">
        <is>
          <t>2000/900</t>
        </is>
      </c>
      <c r="E9959" s="3" t="inlineStr">
        <is>
          <t>COS - Legal fees Phase 2</t>
        </is>
      </c>
      <c r="F9959" s="3" t="n">
        <v>35638</v>
      </c>
      <c r="G9959" s="3" t="n">
        <v>35638</v>
      </c>
    </row>
    <row r="9960">
      <c r="A9960" s="3" t="inlineStr">
        <is>
          <t>Quinate Consulting (Pty) Ltd</t>
        </is>
      </c>
      <c r="B9960" s="4" t="n">
        <v>44773</v>
      </c>
      <c r="C9960" s="3" t="inlineStr">
        <is>
          <t>Revenue</t>
        </is>
      </c>
      <c r="D9960" s="3" t="inlineStr">
        <is>
          <t>2400/200</t>
        </is>
      </c>
      <c r="E9960" s="3" t="inlineStr">
        <is>
          <t>Recovery Acc - Electricity SH</t>
        </is>
      </c>
      <c r="F9960" s="3" t="n">
        <v>-29449.8</v>
      </c>
      <c r="G9960" s="3" t="n">
        <v>-120261.05</v>
      </c>
    </row>
    <row r="9961">
      <c r="A9961" s="3" t="inlineStr">
        <is>
          <t>Quinate Consulting (Pty) Ltd</t>
        </is>
      </c>
      <c r="B9961" s="4" t="n">
        <v>44773</v>
      </c>
      <c r="C9961" s="3" t="inlineStr">
        <is>
          <t>Revenue</t>
        </is>
      </c>
      <c r="D9961" s="3" t="inlineStr">
        <is>
          <t>2400/300</t>
        </is>
      </c>
      <c r="E9961" s="3" t="inlineStr">
        <is>
          <t>Recovery Account - Electricity SW</t>
        </is>
      </c>
      <c r="F9961" s="3" t="n">
        <v>-22404.95</v>
      </c>
      <c r="G9961" s="3" t="n">
        <v>-89531.3</v>
      </c>
    </row>
    <row r="9962">
      <c r="A9962" s="3" t="inlineStr">
        <is>
          <t>Endulini (Pty) Ltd</t>
        </is>
      </c>
      <c r="B9962" s="4" t="n">
        <v>44773</v>
      </c>
      <c r="C9962" s="3" t="inlineStr">
        <is>
          <t>Revenue</t>
        </is>
      </c>
      <c r="D9962" s="3" t="inlineStr">
        <is>
          <t>2750/000</t>
        </is>
      </c>
      <c r="E9962" s="3" t="inlineStr">
        <is>
          <t>Interest Received</t>
        </is>
      </c>
      <c r="F9962" s="3" t="n">
        <v>-26.38</v>
      </c>
      <c r="G9962" s="3" t="n">
        <v>-94.67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Revenue</t>
        </is>
      </c>
      <c r="D9963" s="3" t="inlineStr">
        <is>
          <t>2750/000</t>
        </is>
      </c>
      <c r="E9963" s="3" t="inlineStr">
        <is>
          <t>Interest Received</t>
        </is>
      </c>
      <c r="F9963" s="3" t="n">
        <v>0</v>
      </c>
      <c r="G9963" s="3" t="n">
        <v>-0.21</v>
      </c>
    </row>
    <row r="9964">
      <c r="A9964" s="3" t="inlineStr">
        <is>
          <t>Opportunity Global Sales (PTY) LTD</t>
        </is>
      </c>
      <c r="B9964" s="4" t="n">
        <v>44773</v>
      </c>
      <c r="C9964" s="3" t="inlineStr">
        <is>
          <t>Revenue</t>
        </is>
      </c>
      <c r="D9964" s="3" t="inlineStr">
        <is>
          <t>2750/000</t>
        </is>
      </c>
      <c r="E9964" s="3" t="inlineStr">
        <is>
          <t>Interest Received - Bank</t>
        </is>
      </c>
      <c r="F9964" s="3" t="n">
        <v>0</v>
      </c>
      <c r="G9964" s="3" t="n">
        <v>-2.3</v>
      </c>
    </row>
    <row r="9965">
      <c r="A9965" s="3" t="inlineStr">
        <is>
          <t>Opportunity Global Investment (PTY) LTD</t>
        </is>
      </c>
      <c r="B9965" s="4" t="n">
        <v>44773</v>
      </c>
      <c r="C9965" s="3" t="inlineStr">
        <is>
          <t>Revenue</t>
        </is>
      </c>
      <c r="D9965" s="3" t="inlineStr">
        <is>
          <t>2753/000</t>
        </is>
      </c>
      <c r="E9965" s="3" t="inlineStr">
        <is>
          <t>Interest received - Momentum</t>
        </is>
      </c>
      <c r="F9965" s="3" t="n">
        <v>-19.84</v>
      </c>
      <c r="G9965" s="3" t="n">
        <v>-91.98999999999999</v>
      </c>
    </row>
    <row r="9966">
      <c r="A9966" s="3" t="inlineStr">
        <is>
          <t>Endulini (Pty) Ltd</t>
        </is>
      </c>
      <c r="B9966" s="4" t="n">
        <v>44773</v>
      </c>
      <c r="C9966" s="3" t="inlineStr">
        <is>
          <t>Revenue</t>
        </is>
      </c>
      <c r="D9966" s="3" t="inlineStr">
        <is>
          <t>2755/001</t>
        </is>
      </c>
      <c r="E9966" s="3" t="inlineStr">
        <is>
          <t>Interest Received - Momentum</t>
        </is>
      </c>
      <c r="F9966" s="3" t="n">
        <v>-2579.61</v>
      </c>
      <c r="G9966" s="3" t="n">
        <v>-26560.79</v>
      </c>
    </row>
    <row r="9967">
      <c r="A9967" s="3" t="inlineStr">
        <is>
          <t>Quinate Consulting (Pty) Ltd</t>
        </is>
      </c>
      <c r="B9967" s="4" t="n">
        <v>44773</v>
      </c>
      <c r="C9967" s="3" t="inlineStr">
        <is>
          <t>Revenue</t>
        </is>
      </c>
      <c r="D9967" s="3" t="inlineStr">
        <is>
          <t>2755/001</t>
        </is>
      </c>
      <c r="E9967" s="3" t="inlineStr">
        <is>
          <t>Interest Received - Momentum</t>
        </is>
      </c>
      <c r="F9967" s="3" t="n">
        <v>-2.27</v>
      </c>
      <c r="G9967" s="3" t="n">
        <v>-10.52</v>
      </c>
    </row>
    <row r="9968">
      <c r="A9968" s="3" t="inlineStr">
        <is>
          <t>Opportunity Global Investment (PTY) LTD</t>
        </is>
      </c>
      <c r="B9968" s="4" t="n">
        <v>44773</v>
      </c>
      <c r="C9968" s="3" t="inlineStr">
        <is>
          <t>Expenses</t>
        </is>
      </c>
      <c r="D9968" s="3" t="inlineStr">
        <is>
          <t>3000/200</t>
        </is>
      </c>
      <c r="E9968" s="3" t="inlineStr">
        <is>
          <t>Accounting Fees - General</t>
        </is>
      </c>
      <c r="F9968" s="3" t="n">
        <v>0</v>
      </c>
      <c r="G9968" s="3" t="n">
        <v>540</v>
      </c>
    </row>
    <row r="9969">
      <c r="A9969" s="3" t="inlineStr">
        <is>
          <t>Noble Shield (Pty) Ltd ta Go Letting</t>
        </is>
      </c>
      <c r="B9969" s="4" t="n">
        <v>44773</v>
      </c>
      <c r="C9969" s="3" t="inlineStr">
        <is>
          <t>Expenses</t>
        </is>
      </c>
      <c r="D9969" s="3" t="inlineStr">
        <is>
          <t>3000/300</t>
        </is>
      </c>
      <c r="E9969" s="3" t="inlineStr">
        <is>
          <t>Accounting Fees - Audit</t>
        </is>
      </c>
      <c r="F9969" s="3" t="n">
        <v>0</v>
      </c>
      <c r="G9969" s="3" t="n">
        <v>25967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Expenses</t>
        </is>
      </c>
      <c r="D9970" s="3" t="inlineStr">
        <is>
          <t>3000/300</t>
        </is>
      </c>
      <c r="E9970" s="3" t="inlineStr">
        <is>
          <t>Accounting Fees - Audit</t>
        </is>
      </c>
      <c r="F9970" s="3" t="n">
        <v>0</v>
      </c>
      <c r="G9970" s="3" t="n">
        <v>16790</v>
      </c>
    </row>
    <row r="9971">
      <c r="A9971" s="3" t="inlineStr">
        <is>
          <t>Noble Shield (Pty) Ltd ta Go Letting</t>
        </is>
      </c>
      <c r="B9971" s="4" t="n">
        <v>44773</v>
      </c>
      <c r="C9971" s="3" t="inlineStr">
        <is>
          <t>Expenses</t>
        </is>
      </c>
      <c r="D9971" s="3" t="inlineStr">
        <is>
          <t>3000/400</t>
        </is>
      </c>
      <c r="E9971" s="3" t="inlineStr">
        <is>
          <t>Accounting Fees - CipC</t>
        </is>
      </c>
      <c r="F9971" s="3" t="n">
        <v>0</v>
      </c>
      <c r="G9971" s="3" t="n">
        <v>100</v>
      </c>
    </row>
    <row r="9972">
      <c r="A9972" s="3" t="inlineStr">
        <is>
          <t>Trademark Holdings (Pty) Ltd</t>
        </is>
      </c>
      <c r="B9972" s="4" t="n">
        <v>44773</v>
      </c>
      <c r="C9972" s="3" t="inlineStr">
        <is>
          <t>Expenses</t>
        </is>
      </c>
      <c r="D9972" s="3" t="inlineStr">
        <is>
          <t>3000/500</t>
        </is>
      </c>
      <c r="E9972" s="3" t="inlineStr">
        <is>
          <t>Accounting Fees - Other</t>
        </is>
      </c>
      <c r="F9972" s="3" t="n">
        <v>0</v>
      </c>
      <c r="G9972" s="3" t="n">
        <v>621</v>
      </c>
    </row>
    <row r="9973">
      <c r="A9973" s="3" t="inlineStr">
        <is>
          <t>Opportunity Management Holdings (PTY) LTD</t>
        </is>
      </c>
      <c r="B9973" s="4" t="n">
        <v>44773</v>
      </c>
      <c r="C9973" s="3" t="inlineStr">
        <is>
          <t>Expenses</t>
        </is>
      </c>
      <c r="D9973" s="3" t="inlineStr">
        <is>
          <t>3001/000</t>
        </is>
      </c>
      <c r="E9973" s="3" t="inlineStr">
        <is>
          <t>Accounting Fees - Payroll</t>
        </is>
      </c>
      <c r="F9973" s="3" t="n">
        <v>-350</v>
      </c>
      <c r="G9973" s="3" t="n">
        <v>227.5</v>
      </c>
    </row>
    <row r="9974">
      <c r="A9974" s="3" t="inlineStr">
        <is>
          <t>Quinate Consulting (Pty) Ltd</t>
        </is>
      </c>
      <c r="B9974" s="4" t="n">
        <v>44773</v>
      </c>
      <c r="C9974" s="3" t="inlineStr">
        <is>
          <t>Expenses</t>
        </is>
      </c>
      <c r="D9974" s="3" t="inlineStr">
        <is>
          <t>3001/000</t>
        </is>
      </c>
      <c r="E9974" s="3" t="inlineStr">
        <is>
          <t>Accounting fees - Other</t>
        </is>
      </c>
      <c r="F9974" s="3" t="n">
        <v>0</v>
      </c>
      <c r="G9974" s="3" t="n">
        <v>1850</v>
      </c>
    </row>
    <row r="9975">
      <c r="A9975" s="3" t="inlineStr">
        <is>
          <t>Opportunity Management Holdings (PTY) LTD</t>
        </is>
      </c>
      <c r="B9975" s="4" t="n">
        <v>44773</v>
      </c>
      <c r="C9975" s="3" t="inlineStr">
        <is>
          <t>Expenses</t>
        </is>
      </c>
      <c r="D9975" s="3" t="inlineStr">
        <is>
          <t>3004/000</t>
        </is>
      </c>
      <c r="E9975" s="3" t="inlineStr">
        <is>
          <t>Accounting fees - Janine Theart</t>
        </is>
      </c>
      <c r="F9975" s="3" t="n">
        <v>17500</v>
      </c>
      <c r="G9975" s="3" t="n">
        <v>170000</v>
      </c>
    </row>
    <row r="9976">
      <c r="A9976" s="3" t="inlineStr">
        <is>
          <t>Opportunity Management Holdings (PTY) LTD</t>
        </is>
      </c>
      <c r="B9976" s="4" t="n">
        <v>44773</v>
      </c>
      <c r="C9976" s="3" t="inlineStr">
        <is>
          <t>Expenses</t>
        </is>
      </c>
      <c r="D9976" s="3" t="inlineStr">
        <is>
          <t>3005/000</t>
        </is>
      </c>
      <c r="E9976" s="3" t="inlineStr">
        <is>
          <t>Accounting fees - Deric Dudley</t>
        </is>
      </c>
      <c r="F9976" s="3" t="n">
        <v>50000</v>
      </c>
      <c r="G9976" s="3" t="n">
        <v>464000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Expenses</t>
        </is>
      </c>
      <c r="D9977" s="3" t="inlineStr">
        <is>
          <t>3006/000</t>
        </is>
      </c>
      <c r="E9977" s="3" t="inlineStr">
        <is>
          <t>Accounting fees - CIPC</t>
        </is>
      </c>
      <c r="F9977" s="3" t="n">
        <v>0</v>
      </c>
      <c r="G9977" s="3" t="n">
        <v>350</v>
      </c>
    </row>
    <row r="9978">
      <c r="A9978" s="3" t="inlineStr">
        <is>
          <t>Opportunity Management Holdings (PTY) LTD</t>
        </is>
      </c>
      <c r="B9978" s="4" t="n">
        <v>44773</v>
      </c>
      <c r="C9978" s="3" t="inlineStr">
        <is>
          <t>Expenses</t>
        </is>
      </c>
      <c r="D9978" s="3" t="inlineStr">
        <is>
          <t>3007/000</t>
        </is>
      </c>
      <c r="E9978" s="3" t="inlineStr">
        <is>
          <t>Accounting fees - Warwick</t>
        </is>
      </c>
      <c r="F9978" s="3" t="n">
        <v>27000</v>
      </c>
      <c r="G9978" s="3" t="n">
        <v>281090.46</v>
      </c>
    </row>
    <row r="9979">
      <c r="A9979" s="3" t="inlineStr">
        <is>
          <t>Endulini (Pty) Ltd</t>
        </is>
      </c>
      <c r="B9979" s="4" t="n">
        <v>44773</v>
      </c>
      <c r="C9979" s="3" t="inlineStr">
        <is>
          <t>Expenses</t>
        </is>
      </c>
      <c r="D9979" s="3" t="inlineStr">
        <is>
          <t>3050/000</t>
        </is>
      </c>
      <c r="E9979" s="3" t="inlineStr">
        <is>
          <t>Advertising _AND_ Promotions</t>
        </is>
      </c>
      <c r="F9979" s="3" t="n">
        <v>7390</v>
      </c>
      <c r="G9979" s="3" t="n">
        <v>11955</v>
      </c>
    </row>
    <row r="9980">
      <c r="A9980" s="3" t="inlineStr">
        <is>
          <t>Noble Shield (Pty) Ltd ta Go Letting</t>
        </is>
      </c>
      <c r="B9980" s="4" t="n">
        <v>44773</v>
      </c>
      <c r="C9980" s="3" t="inlineStr">
        <is>
          <t>Expenses</t>
        </is>
      </c>
      <c r="D9980" s="3" t="inlineStr">
        <is>
          <t>3050/000</t>
        </is>
      </c>
      <c r="E9980" s="3" t="inlineStr">
        <is>
          <t>Advertising _AND_ Promotions</t>
        </is>
      </c>
      <c r="F9980" s="3" t="n">
        <v>0</v>
      </c>
      <c r="G9980" s="3" t="n">
        <v>3862.5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Expenses</t>
        </is>
      </c>
      <c r="D9981" s="3" t="inlineStr">
        <is>
          <t>3050/000</t>
        </is>
      </c>
      <c r="E9981" s="3" t="inlineStr">
        <is>
          <t>Advertising _AND_ Promotions</t>
        </is>
      </c>
      <c r="F9981" s="3" t="n">
        <v>7830</v>
      </c>
      <c r="G9981" s="3" t="n">
        <v>17272.5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Expenses</t>
        </is>
      </c>
      <c r="D9982" s="3" t="inlineStr">
        <is>
          <t>3050/000</t>
        </is>
      </c>
      <c r="E9982" s="3" t="inlineStr">
        <is>
          <t>Advertising _AND_ Promotions</t>
        </is>
      </c>
      <c r="F9982" s="3" t="n">
        <v>0</v>
      </c>
      <c r="G9982" s="3" t="n">
        <v>1875.22</v>
      </c>
    </row>
    <row r="9983">
      <c r="A9983" s="3" t="inlineStr">
        <is>
          <t>Endulini (Pty) Ltd</t>
        </is>
      </c>
      <c r="B9983" s="4" t="n">
        <v>44773</v>
      </c>
      <c r="C9983" s="3" t="inlineStr">
        <is>
          <t>Expenses</t>
        </is>
      </c>
      <c r="D9983" s="3" t="inlineStr">
        <is>
          <t>3050/001</t>
        </is>
      </c>
      <c r="E9983" s="3" t="inlineStr">
        <is>
          <t>Advertising _AND_ Promotions - Media Agenda</t>
        </is>
      </c>
      <c r="F9983" s="3" t="n">
        <v>2750</v>
      </c>
      <c r="G9983" s="3" t="n">
        <v>6750</v>
      </c>
    </row>
    <row r="9984">
      <c r="A9984" s="3" t="inlineStr">
        <is>
          <t>Noble Shield (Pty) Ltd ta Go Letting</t>
        </is>
      </c>
      <c r="B9984" s="4" t="n">
        <v>44773</v>
      </c>
      <c r="C9984" s="3" t="inlineStr">
        <is>
          <t>Expenses</t>
        </is>
      </c>
      <c r="D9984" s="3" t="inlineStr">
        <is>
          <t>3050/050</t>
        </is>
      </c>
      <c r="E9984" s="3" t="inlineStr">
        <is>
          <t>Advertising - Prop 24</t>
        </is>
      </c>
      <c r="F9984" s="3" t="n">
        <v>3807.65</v>
      </c>
      <c r="G9984" s="3" t="n">
        <v>24794</v>
      </c>
    </row>
    <row r="9985">
      <c r="A9985" s="3" t="inlineStr">
        <is>
          <t>Trademark Holdings (Pty) Ltd</t>
        </is>
      </c>
      <c r="B9985" s="4" t="n">
        <v>44773</v>
      </c>
      <c r="C9985" s="3" t="inlineStr">
        <is>
          <t>Expenses</t>
        </is>
      </c>
      <c r="D9985" s="3" t="inlineStr">
        <is>
          <t>3050/060</t>
        </is>
      </c>
      <c r="E9985" s="3" t="inlineStr">
        <is>
          <t>Advertising - Other</t>
        </is>
      </c>
      <c r="F9985" s="3" t="n">
        <v>0</v>
      </c>
      <c r="G9985" s="3" t="n">
        <v>7595.75</v>
      </c>
    </row>
    <row r="9986">
      <c r="A9986" s="3" t="inlineStr">
        <is>
          <t>Noble Shield (Pty) Ltd ta Go Letting</t>
        </is>
      </c>
      <c r="B9986" s="4" t="n">
        <v>44773</v>
      </c>
      <c r="C9986" s="3" t="inlineStr">
        <is>
          <t>Expenses</t>
        </is>
      </c>
      <c r="D9986" s="3" t="inlineStr">
        <is>
          <t>3050/070</t>
        </is>
      </c>
      <c r="E9986" s="3" t="inlineStr">
        <is>
          <t>Advertising - Facebook</t>
        </is>
      </c>
      <c r="F9986" s="3" t="n">
        <v>0</v>
      </c>
      <c r="G9986" s="3" t="n">
        <v>3317.35</v>
      </c>
    </row>
    <row r="9987">
      <c r="A9987" s="3" t="inlineStr">
        <is>
          <t>Opportunity Global Sales (PTY) LTD</t>
        </is>
      </c>
      <c r="B9987" s="4" t="n">
        <v>44773</v>
      </c>
      <c r="C9987" s="3" t="inlineStr">
        <is>
          <t>Expenses</t>
        </is>
      </c>
      <c r="D9987" s="3" t="inlineStr">
        <is>
          <t>3050/100</t>
        </is>
      </c>
      <c r="E9987" s="3" t="inlineStr">
        <is>
          <t>Advertising - Facebook</t>
        </is>
      </c>
      <c r="F9987" s="3" t="n">
        <v>11210.45</v>
      </c>
      <c r="G9987" s="3" t="n">
        <v>47940.45</v>
      </c>
    </row>
    <row r="9988">
      <c r="A9988" s="3" t="inlineStr">
        <is>
          <t>Opportunity Global Sales (PTY) LTD</t>
        </is>
      </c>
      <c r="B9988" s="4" t="n">
        <v>44773</v>
      </c>
      <c r="C9988" s="3" t="inlineStr">
        <is>
          <t>Expenses</t>
        </is>
      </c>
      <c r="D9988" s="3" t="inlineStr">
        <is>
          <t>3050/140</t>
        </is>
      </c>
      <c r="E9988" s="3" t="inlineStr">
        <is>
          <t>Advertising - Media Agenda</t>
        </is>
      </c>
      <c r="F9988" s="3" t="n">
        <v>1700</v>
      </c>
      <c r="G9988" s="3" t="n">
        <v>3625</v>
      </c>
    </row>
    <row r="9989">
      <c r="A9989" s="3" t="inlineStr">
        <is>
          <t>Opportunity Global Investment (PTY) LTD</t>
        </is>
      </c>
      <c r="B9989" s="4" t="n">
        <v>44773</v>
      </c>
      <c r="C9989" s="3" t="inlineStr">
        <is>
          <t>Expenses</t>
        </is>
      </c>
      <c r="D9989" s="3" t="inlineStr">
        <is>
          <t>3050/250</t>
        </is>
      </c>
      <c r="E9989" s="3" t="inlineStr">
        <is>
          <t>Advertising - General</t>
        </is>
      </c>
      <c r="F9989" s="3" t="n">
        <v>0</v>
      </c>
      <c r="G9989" s="3" t="n">
        <v>874</v>
      </c>
    </row>
    <row r="9990">
      <c r="A9990" s="3" t="inlineStr">
        <is>
          <t>Opportunity Global Sales (PTY) LTD</t>
        </is>
      </c>
      <c r="B9990" s="4" t="n">
        <v>44773</v>
      </c>
      <c r="C9990" s="3" t="inlineStr">
        <is>
          <t>Expenses</t>
        </is>
      </c>
      <c r="D9990" s="3" t="inlineStr">
        <is>
          <t>3050/250</t>
        </is>
      </c>
      <c r="E9990" s="3" t="inlineStr">
        <is>
          <t>Advertising - General</t>
        </is>
      </c>
      <c r="F9990" s="3" t="n">
        <v>11984.73</v>
      </c>
      <c r="G9990" s="3" t="n">
        <v>14358.58</v>
      </c>
    </row>
    <row r="9991">
      <c r="A9991" s="3" t="inlineStr">
        <is>
          <t>Opportunity Global Investment (PTY) LTD</t>
        </is>
      </c>
      <c r="B9991" s="4" t="n">
        <v>44773</v>
      </c>
      <c r="C9991" s="3" t="inlineStr">
        <is>
          <t>Expenses</t>
        </is>
      </c>
      <c r="D9991" s="3" t="inlineStr">
        <is>
          <t>3050/260</t>
        </is>
      </c>
      <c r="E9991" s="3" t="inlineStr">
        <is>
          <t>Advertising - Media Agenda</t>
        </is>
      </c>
      <c r="F9991" s="3" t="n">
        <v>0</v>
      </c>
      <c r="G9991" s="3" t="n">
        <v>687.5</v>
      </c>
    </row>
    <row r="9992">
      <c r="A9992" s="3" t="inlineStr">
        <is>
          <t>Opportunity Global Investment (PTY) LTD</t>
        </is>
      </c>
      <c r="B9992" s="4" t="n">
        <v>44773</v>
      </c>
      <c r="C9992" s="3" t="inlineStr">
        <is>
          <t>Expenses</t>
        </is>
      </c>
      <c r="D9992" s="3" t="inlineStr">
        <is>
          <t>3050/270</t>
        </is>
      </c>
      <c r="E9992" s="3" t="inlineStr">
        <is>
          <t>Advertising - Radia and TV Interviews</t>
        </is>
      </c>
      <c r="F9992" s="3" t="n">
        <v>58200</v>
      </c>
      <c r="G9992" s="3" t="n">
        <v>118872</v>
      </c>
    </row>
    <row r="9993">
      <c r="A9993" s="3" t="inlineStr">
        <is>
          <t>Opportunity Global Investment (PTY) LTD</t>
        </is>
      </c>
      <c r="B9993" s="4" t="n">
        <v>44773</v>
      </c>
      <c r="C9993" s="3" t="inlineStr">
        <is>
          <t>Expenses</t>
        </is>
      </c>
      <c r="D9993" s="3" t="inlineStr">
        <is>
          <t>3050/290</t>
        </is>
      </c>
      <c r="E9993" s="3" t="inlineStr">
        <is>
          <t>Advertising - Serene Living</t>
        </is>
      </c>
      <c r="F9993" s="3" t="n">
        <v>65086</v>
      </c>
      <c r="G9993" s="3" t="n">
        <v>325430</v>
      </c>
    </row>
    <row r="9994">
      <c r="A9994" s="3" t="inlineStr">
        <is>
          <t>Opportunity Global Investment (PTY) LTD</t>
        </is>
      </c>
      <c r="B9994" s="4" t="n">
        <v>44773</v>
      </c>
      <c r="C9994" s="3" t="inlineStr">
        <is>
          <t>Expenses</t>
        </is>
      </c>
      <c r="D9994" s="3" t="inlineStr">
        <is>
          <t>3050/295</t>
        </is>
      </c>
      <c r="E9994" s="3" t="inlineStr">
        <is>
          <t>Advertising - Reale Activation</t>
        </is>
      </c>
      <c r="F9994" s="3" t="n">
        <v>1658.92</v>
      </c>
      <c r="G9994" s="3" t="n">
        <v>34789.63</v>
      </c>
    </row>
    <row r="9995">
      <c r="A9995" s="3" t="inlineStr">
        <is>
          <t>Opportunity Global Investment (PTY) LTD</t>
        </is>
      </c>
      <c r="B9995" s="4" t="n">
        <v>44773</v>
      </c>
      <c r="C9995" s="3" t="inlineStr">
        <is>
          <t>Expenses</t>
        </is>
      </c>
      <c r="D9995" s="3" t="inlineStr">
        <is>
          <t>3050/300</t>
        </is>
      </c>
      <c r="E9995" s="3" t="inlineStr">
        <is>
          <t>Advertising - Design</t>
        </is>
      </c>
      <c r="F9995" s="3" t="n">
        <v>0</v>
      </c>
      <c r="G9995" s="3" t="n">
        <v>24321</v>
      </c>
    </row>
    <row r="9996">
      <c r="A9996" s="3" t="inlineStr">
        <is>
          <t>Opportunity Global Sales (PTY) LTD</t>
        </is>
      </c>
      <c r="B9996" s="4" t="n">
        <v>44773</v>
      </c>
      <c r="C9996" s="3" t="inlineStr">
        <is>
          <t>Expenses</t>
        </is>
      </c>
      <c r="D9996" s="3" t="inlineStr">
        <is>
          <t>3050/350</t>
        </is>
      </c>
      <c r="E9996" s="3" t="inlineStr">
        <is>
          <t>Advertising - Private Property</t>
        </is>
      </c>
      <c r="F9996" s="3" t="n">
        <v>1250</v>
      </c>
      <c r="G9996" s="3" t="n">
        <v>6250</v>
      </c>
    </row>
    <row r="9997">
      <c r="A9997" s="3" t="inlineStr">
        <is>
          <t>Opportunity Global Sales (PTY) LTD</t>
        </is>
      </c>
      <c r="B9997" s="4" t="n">
        <v>44773</v>
      </c>
      <c r="C9997" s="3" t="inlineStr">
        <is>
          <t>Expenses</t>
        </is>
      </c>
      <c r="D9997" s="3" t="inlineStr">
        <is>
          <t>3050/370</t>
        </is>
      </c>
      <c r="E9997" s="3" t="inlineStr">
        <is>
          <t>Advertising - HR</t>
        </is>
      </c>
      <c r="F9997" s="3" t="n">
        <v>0</v>
      </c>
      <c r="G9997" s="3" t="n">
        <v>1200</v>
      </c>
    </row>
    <row r="9998">
      <c r="A9998" s="3" t="inlineStr">
        <is>
          <t>Quinate Consulting (Pty) Ltd</t>
        </is>
      </c>
      <c r="B9998" s="4" t="n">
        <v>44773</v>
      </c>
      <c r="C9998" s="3" t="inlineStr">
        <is>
          <t>Expenses</t>
        </is>
      </c>
      <c r="D9998" s="3" t="inlineStr">
        <is>
          <t>3050/400</t>
        </is>
      </c>
      <c r="E9998" s="3" t="inlineStr">
        <is>
          <t>Advertising - Prop24</t>
        </is>
      </c>
      <c r="F9998" s="3" t="n">
        <v>15782</v>
      </c>
      <c r="G9998" s="3" t="n">
        <v>69316</v>
      </c>
    </row>
    <row r="9999">
      <c r="A9999" s="3" t="inlineStr">
        <is>
          <t>Quinate Consulting (Pty) Ltd</t>
        </is>
      </c>
      <c r="B9999" s="4" t="n">
        <v>44773</v>
      </c>
      <c r="C9999" s="3" t="inlineStr">
        <is>
          <t>Expenses</t>
        </is>
      </c>
      <c r="D9999" s="3" t="inlineStr">
        <is>
          <t>3050/450</t>
        </is>
      </c>
      <c r="E9999" s="3" t="inlineStr">
        <is>
          <t>Advertising - Facebook</t>
        </is>
      </c>
      <c r="F9999" s="3" t="n">
        <v>11290.21</v>
      </c>
      <c r="G9999" s="3" t="n">
        <v>39388.76</v>
      </c>
    </row>
    <row r="10000">
      <c r="A10000" s="3" t="inlineStr">
        <is>
          <t>Opportunity Global Investment (PTY) LTD</t>
        </is>
      </c>
      <c r="B10000" s="4" t="n">
        <v>44773</v>
      </c>
      <c r="C10000" s="3" t="inlineStr">
        <is>
          <t>Expenses</t>
        </is>
      </c>
      <c r="D10000" s="3" t="inlineStr">
        <is>
          <t>3051/000</t>
        </is>
      </c>
      <c r="E10000" s="3" t="inlineStr">
        <is>
          <t>Advertising - Facebook</t>
        </is>
      </c>
      <c r="F10000" s="3" t="n">
        <v>17651.46</v>
      </c>
      <c r="G10000" s="3" t="n">
        <v>90262.63</v>
      </c>
    </row>
    <row r="10001">
      <c r="A10001" s="3" t="inlineStr">
        <is>
          <t>Opportunity Global Investment (PTY) LTD</t>
        </is>
      </c>
      <c r="B10001" s="4" t="n">
        <v>44773</v>
      </c>
      <c r="C10001" s="3" t="inlineStr">
        <is>
          <t>Expenses</t>
        </is>
      </c>
      <c r="D10001" s="3" t="inlineStr">
        <is>
          <t>3053/000</t>
        </is>
      </c>
      <c r="E10001" s="3" t="inlineStr">
        <is>
          <t>Advertising - Google Ads</t>
        </is>
      </c>
      <c r="F10001" s="3" t="n">
        <v>751.4400000000001</v>
      </c>
      <c r="G10001" s="3" t="n">
        <v>5891.81</v>
      </c>
    </row>
    <row r="10002">
      <c r="A10002" s="3" t="inlineStr">
        <is>
          <t>Opportunity Management Holdings (PTY) LTD</t>
        </is>
      </c>
      <c r="B10002" s="4" t="n">
        <v>44773</v>
      </c>
      <c r="C10002" s="3" t="inlineStr">
        <is>
          <t>Expenses</t>
        </is>
      </c>
      <c r="D10002" s="3" t="inlineStr">
        <is>
          <t>3100/000</t>
        </is>
      </c>
      <c r="E10002" s="3" t="inlineStr">
        <is>
          <t>Accounting Fees - Audit Fees</t>
        </is>
      </c>
      <c r="F10002" s="3" t="n">
        <v>0</v>
      </c>
      <c r="G10002" s="3" t="n">
        <v>17550</v>
      </c>
    </row>
    <row r="10003">
      <c r="A10003" s="3" t="inlineStr">
        <is>
          <t>Endulini (Pty) Ltd</t>
        </is>
      </c>
      <c r="B10003" s="4" t="n">
        <v>44773</v>
      </c>
      <c r="C10003" s="3" t="inlineStr">
        <is>
          <t>Expenses</t>
        </is>
      </c>
      <c r="D10003" s="3" t="inlineStr">
        <is>
          <t>3200/000</t>
        </is>
      </c>
      <c r="E10003" s="3" t="inlineStr">
        <is>
          <t>Bank Charges</t>
        </is>
      </c>
      <c r="F10003" s="3" t="n">
        <v>986.34</v>
      </c>
      <c r="G10003" s="3" t="n">
        <v>3241.1</v>
      </c>
    </row>
    <row r="10004">
      <c r="A10004" s="3" t="inlineStr">
        <is>
          <t>Noble Shield (Pty) Ltd ta Go Letting</t>
        </is>
      </c>
      <c r="B10004" s="4" t="n">
        <v>44773</v>
      </c>
      <c r="C10004" s="3" t="inlineStr">
        <is>
          <t>Expenses</t>
        </is>
      </c>
      <c r="D10004" s="3" t="inlineStr">
        <is>
          <t>3200/000</t>
        </is>
      </c>
      <c r="E10004" s="3" t="inlineStr">
        <is>
          <t>Bank Charges</t>
        </is>
      </c>
      <c r="F10004" s="3" t="n">
        <v>2647.92</v>
      </c>
      <c r="G10004" s="3" t="n">
        <v>15317.76</v>
      </c>
    </row>
    <row r="10005">
      <c r="A10005" s="3" t="inlineStr">
        <is>
          <t>Opportunity Global Investment (PTY) LTD</t>
        </is>
      </c>
      <c r="B10005" s="4" t="n">
        <v>44773</v>
      </c>
      <c r="C10005" s="3" t="inlineStr">
        <is>
          <t>Expenses</t>
        </is>
      </c>
      <c r="D10005" s="3" t="inlineStr">
        <is>
          <t>3200/000</t>
        </is>
      </c>
      <c r="E10005" s="3" t="inlineStr">
        <is>
          <t>Bank Charges</t>
        </is>
      </c>
      <c r="F10005" s="3" t="n">
        <v>2998.74</v>
      </c>
      <c r="G10005" s="3" t="n">
        <v>9999.549999999999</v>
      </c>
    </row>
    <row r="10006">
      <c r="A10006" s="3" t="inlineStr">
        <is>
          <t>Opportunity Global Sales (PTY) LTD</t>
        </is>
      </c>
      <c r="B10006" s="4" t="n">
        <v>44773</v>
      </c>
      <c r="C10006" s="3" t="inlineStr">
        <is>
          <t>Expenses</t>
        </is>
      </c>
      <c r="D10006" s="3" t="inlineStr">
        <is>
          <t>3200/000</t>
        </is>
      </c>
      <c r="E10006" s="3" t="inlineStr">
        <is>
          <t>Bank Charges</t>
        </is>
      </c>
      <c r="F10006" s="3" t="n">
        <v>1365.81</v>
      </c>
      <c r="G10006" s="3" t="n">
        <v>5117.83</v>
      </c>
    </row>
    <row r="10007">
      <c r="A10007" s="3" t="inlineStr">
        <is>
          <t>Opportunity Management Holdings (PTY) LTD</t>
        </is>
      </c>
      <c r="B10007" s="4" t="n">
        <v>44773</v>
      </c>
      <c r="C10007" s="3" t="inlineStr">
        <is>
          <t>Expenses</t>
        </is>
      </c>
      <c r="D10007" s="3" t="inlineStr">
        <is>
          <t>3200/000</t>
        </is>
      </c>
      <c r="E10007" s="3" t="inlineStr">
        <is>
          <t>Bank Charges</t>
        </is>
      </c>
      <c r="F10007" s="3" t="n">
        <v>3716.77</v>
      </c>
      <c r="G10007" s="3" t="n">
        <v>18528.94</v>
      </c>
    </row>
    <row r="10008">
      <c r="A10008" s="3" t="inlineStr">
        <is>
          <t>Quinate Consulting (Pty) Ltd</t>
        </is>
      </c>
      <c r="B10008" s="4" t="n">
        <v>44773</v>
      </c>
      <c r="C10008" s="3" t="inlineStr">
        <is>
          <t>Expenses</t>
        </is>
      </c>
      <c r="D10008" s="3" t="inlineStr">
        <is>
          <t>3200/000</t>
        </is>
      </c>
      <c r="E10008" s="3" t="inlineStr">
        <is>
          <t>Bank Charges</t>
        </is>
      </c>
      <c r="F10008" s="3" t="n">
        <v>2281.52</v>
      </c>
      <c r="G10008" s="3" t="n">
        <v>8578.719999999999</v>
      </c>
    </row>
    <row r="10009">
      <c r="A10009" s="3" t="inlineStr">
        <is>
          <t>Trademark Holdings (Pty) Ltd</t>
        </is>
      </c>
      <c r="B10009" s="4" t="n">
        <v>44773</v>
      </c>
      <c r="C10009" s="3" t="inlineStr">
        <is>
          <t>Expenses</t>
        </is>
      </c>
      <c r="D10009" s="3" t="inlineStr">
        <is>
          <t>3200/000</t>
        </is>
      </c>
      <c r="E10009" s="3" t="inlineStr">
        <is>
          <t>Bank Charges</t>
        </is>
      </c>
      <c r="F10009" s="3" t="n">
        <v>1287.73</v>
      </c>
      <c r="G10009" s="3" t="n">
        <v>8513.290000000001</v>
      </c>
    </row>
    <row r="10010">
      <c r="A10010" s="3" t="inlineStr">
        <is>
          <t>Quinate Consulting (Pty) Ltd</t>
        </is>
      </c>
      <c r="B10010" s="4" t="n">
        <v>44773</v>
      </c>
      <c r="C10010" s="3" t="inlineStr">
        <is>
          <t>Expenses</t>
        </is>
      </c>
      <c r="D10010" s="3" t="inlineStr">
        <is>
          <t>3220/000</t>
        </is>
      </c>
      <c r="E10010" s="3" t="inlineStr">
        <is>
          <t>Bank Charges - Bond Fees</t>
        </is>
      </c>
      <c r="F10010" s="3" t="n">
        <v>1117.41</v>
      </c>
      <c r="G10010" s="3" t="n">
        <v>5587.05</v>
      </c>
    </row>
    <row r="10011">
      <c r="A10011" s="3" t="inlineStr">
        <is>
          <t>Noble Shield (Pty) Ltd ta Go Letting</t>
        </is>
      </c>
      <c r="B10011" s="4" t="n">
        <v>44773</v>
      </c>
      <c r="C10011" s="3" t="inlineStr">
        <is>
          <t>Expenses</t>
        </is>
      </c>
      <c r="D10011" s="3" t="inlineStr">
        <is>
          <t>3230/000</t>
        </is>
      </c>
      <c r="E10011" s="3" t="inlineStr">
        <is>
          <t>Cell Phone - NM</t>
        </is>
      </c>
      <c r="F10011" s="3" t="n">
        <v>2318.18</v>
      </c>
      <c r="G10011" s="3" t="n">
        <v>25166.03</v>
      </c>
    </row>
    <row r="10012">
      <c r="A10012" s="3" t="inlineStr">
        <is>
          <t>Noble Shield (Pty) Ltd ta Go Letting</t>
        </is>
      </c>
      <c r="B10012" s="4" t="n">
        <v>44773</v>
      </c>
      <c r="C10012" s="3" t="inlineStr">
        <is>
          <t>Expenses</t>
        </is>
      </c>
      <c r="D10012" s="3" t="inlineStr">
        <is>
          <t>3233/000</t>
        </is>
      </c>
      <c r="E10012" s="3" t="inlineStr">
        <is>
          <t>Cell Data - Other</t>
        </is>
      </c>
      <c r="F10012" s="3" t="n">
        <v>199</v>
      </c>
      <c r="G10012" s="3" t="n">
        <v>2757</v>
      </c>
    </row>
    <row r="10013">
      <c r="A10013" s="3" t="inlineStr">
        <is>
          <t>Noble Shield (Pty) Ltd ta Go Letting</t>
        </is>
      </c>
      <c r="B10013" s="4" t="n">
        <v>44773</v>
      </c>
      <c r="C10013" s="3" t="inlineStr">
        <is>
          <t>Expenses</t>
        </is>
      </c>
      <c r="D10013" s="3" t="inlineStr">
        <is>
          <t>3233/100</t>
        </is>
      </c>
      <c r="E10013" s="3" t="inlineStr">
        <is>
          <t>Cell Data - Sales office Wifi</t>
        </is>
      </c>
      <c r="F10013" s="3" t="n">
        <v>369</v>
      </c>
      <c r="G10013" s="3" t="n">
        <v>3420</v>
      </c>
    </row>
    <row r="10014">
      <c r="A10014" s="3" t="inlineStr">
        <is>
          <t>Noble Shield (Pty) Ltd ta Go Letting</t>
        </is>
      </c>
      <c r="B10014" s="4" t="n">
        <v>44773</v>
      </c>
      <c r="C10014" s="3" t="inlineStr">
        <is>
          <t>Expenses</t>
        </is>
      </c>
      <c r="D10014" s="3" t="inlineStr">
        <is>
          <t>3250/000</t>
        </is>
      </c>
      <c r="E10014" s="3" t="inlineStr">
        <is>
          <t>Cleaning</t>
        </is>
      </c>
      <c r="F10014" s="3" t="n">
        <v>0</v>
      </c>
      <c r="G10014" s="3" t="n">
        <v>869.3200000000001</v>
      </c>
    </row>
    <row r="10015">
      <c r="A10015" s="3" t="inlineStr">
        <is>
          <t>Opportunity Global Investment (PTY) LTD</t>
        </is>
      </c>
      <c r="B10015" s="4" t="n">
        <v>44773</v>
      </c>
      <c r="C10015" s="3" t="inlineStr">
        <is>
          <t>Expenses</t>
        </is>
      </c>
      <c r="D10015" s="3" t="inlineStr">
        <is>
          <t>3250/000</t>
        </is>
      </c>
      <c r="E10015" s="3" t="inlineStr">
        <is>
          <t>Cleaning</t>
        </is>
      </c>
      <c r="F10015" s="3" t="n">
        <v>2700</v>
      </c>
      <c r="G10015" s="3" t="n">
        <v>13500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Expenses</t>
        </is>
      </c>
      <c r="D10016" s="3" t="inlineStr">
        <is>
          <t>3250/000</t>
        </is>
      </c>
      <c r="E10016" s="3" t="inlineStr">
        <is>
          <t>Cleaning</t>
        </is>
      </c>
      <c r="F10016" s="3" t="n">
        <v>823.03</v>
      </c>
      <c r="G10016" s="3" t="n">
        <v>4083.9</v>
      </c>
    </row>
    <row r="10017">
      <c r="A10017" s="3" t="inlineStr">
        <is>
          <t>Trademark Holdings (Pty) Ltd</t>
        </is>
      </c>
      <c r="B10017" s="4" t="n">
        <v>44773</v>
      </c>
      <c r="C10017" s="3" t="inlineStr">
        <is>
          <t>Expenses</t>
        </is>
      </c>
      <c r="D10017" s="3" t="inlineStr">
        <is>
          <t>3250/000</t>
        </is>
      </c>
      <c r="E10017" s="3" t="inlineStr">
        <is>
          <t>Cleaning</t>
        </is>
      </c>
      <c r="F10017" s="3" t="n">
        <v>1040</v>
      </c>
      <c r="G10017" s="3" t="n">
        <v>10652</v>
      </c>
    </row>
    <row r="10018">
      <c r="A10018" s="3" t="inlineStr">
        <is>
          <t>Noble Shield (Pty) Ltd ta Go Letting</t>
        </is>
      </c>
      <c r="B10018" s="4" t="n">
        <v>44773</v>
      </c>
      <c r="C10018" s="3" t="inlineStr">
        <is>
          <t>Expenses</t>
        </is>
      </c>
      <c r="D10018" s="3" t="inlineStr">
        <is>
          <t>3300/000</t>
        </is>
      </c>
      <c r="E10018" s="3" t="inlineStr">
        <is>
          <t>Computer Expenses</t>
        </is>
      </c>
      <c r="F10018" s="3" t="n">
        <v>0</v>
      </c>
      <c r="G10018" s="3" t="n">
        <v>3226.5</v>
      </c>
    </row>
    <row r="10019">
      <c r="A10019" s="3" t="inlineStr">
        <is>
          <t>Opportunity Global Investment (PTY) LTD</t>
        </is>
      </c>
      <c r="B10019" s="4" t="n">
        <v>44773</v>
      </c>
      <c r="C10019" s="3" t="inlineStr">
        <is>
          <t>Expenses</t>
        </is>
      </c>
      <c r="D10019" s="3" t="inlineStr">
        <is>
          <t>3300/000</t>
        </is>
      </c>
      <c r="E10019" s="3" t="inlineStr">
        <is>
          <t>Computer Expenses</t>
        </is>
      </c>
      <c r="F10019" s="3" t="n">
        <v>-1800</v>
      </c>
      <c r="G10019" s="3" t="n">
        <v>0</v>
      </c>
    </row>
    <row r="10020">
      <c r="A10020" s="3" t="inlineStr">
        <is>
          <t>Opportunity Global Sales (PTY) LTD</t>
        </is>
      </c>
      <c r="B10020" s="4" t="n">
        <v>44773</v>
      </c>
      <c r="C10020" s="3" t="inlineStr">
        <is>
          <t>Expenses</t>
        </is>
      </c>
      <c r="D10020" s="3" t="inlineStr">
        <is>
          <t>3300/000</t>
        </is>
      </c>
      <c r="E10020" s="3" t="inlineStr">
        <is>
          <t>Computer Expenses</t>
        </is>
      </c>
      <c r="F10020" s="3" t="n">
        <v>1800</v>
      </c>
      <c r="G10020" s="3" t="n">
        <v>2075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Expenses</t>
        </is>
      </c>
      <c r="D10021" s="3" t="inlineStr">
        <is>
          <t>3300/000</t>
        </is>
      </c>
      <c r="E10021" s="3" t="inlineStr">
        <is>
          <t>Computer Expenses</t>
        </is>
      </c>
      <c r="F10021" s="3" t="n">
        <v>49.99</v>
      </c>
      <c r="G10021" s="3" t="n">
        <v>3013.54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Expenses</t>
        </is>
      </c>
      <c r="D10022" s="3" t="inlineStr">
        <is>
          <t>3300/000</t>
        </is>
      </c>
      <c r="E10022" s="3" t="inlineStr">
        <is>
          <t>Computer Expenses</t>
        </is>
      </c>
      <c r="F10022" s="3" t="n">
        <v>0</v>
      </c>
      <c r="G10022" s="3" t="n">
        <v>509.04</v>
      </c>
    </row>
    <row r="10023">
      <c r="A10023" s="3" t="inlineStr">
        <is>
          <t>Trademark Holdings (Pty) Ltd</t>
        </is>
      </c>
      <c r="B10023" s="4" t="n">
        <v>44773</v>
      </c>
      <c r="C10023" s="3" t="inlineStr">
        <is>
          <t>Expenses</t>
        </is>
      </c>
      <c r="D10023" s="3" t="inlineStr">
        <is>
          <t>3300/000</t>
        </is>
      </c>
      <c r="E10023" s="3" t="inlineStr">
        <is>
          <t>Computer Expenses</t>
        </is>
      </c>
      <c r="F10023" s="3" t="n">
        <v>0</v>
      </c>
      <c r="G10023" s="3" t="n">
        <v>8960.9</v>
      </c>
    </row>
    <row r="10024">
      <c r="A10024" s="3" t="inlineStr">
        <is>
          <t>Noble Shield (Pty) Ltd ta Go Letting</t>
        </is>
      </c>
      <c r="B10024" s="4" t="n">
        <v>44773</v>
      </c>
      <c r="C10024" s="3" t="inlineStr">
        <is>
          <t>Expenses</t>
        </is>
      </c>
      <c r="D10024" s="3" t="inlineStr">
        <is>
          <t>3300/120</t>
        </is>
      </c>
      <c r="E10024" s="3" t="inlineStr">
        <is>
          <t>Computer IT - Software Propworx</t>
        </is>
      </c>
      <c r="F10024" s="3" t="n">
        <v>2087.25</v>
      </c>
      <c r="G10024" s="3" t="n">
        <v>19745.5</v>
      </c>
    </row>
    <row r="10025">
      <c r="A10025" s="3" t="inlineStr">
        <is>
          <t>Trademark Holdings (Pty) Ltd</t>
        </is>
      </c>
      <c r="B10025" s="4" t="n">
        <v>44773</v>
      </c>
      <c r="C10025" s="3" t="inlineStr">
        <is>
          <t>Expenses</t>
        </is>
      </c>
      <c r="D10025" s="3" t="inlineStr">
        <is>
          <t>3300/125</t>
        </is>
      </c>
      <c r="E10025" s="3" t="inlineStr">
        <is>
          <t>Computer IT - CT</t>
        </is>
      </c>
      <c r="F10025" s="3" t="n">
        <v>0</v>
      </c>
      <c r="G10025" s="3" t="n">
        <v>106.38</v>
      </c>
    </row>
    <row r="10026">
      <c r="A10026" s="3" t="inlineStr">
        <is>
          <t>Trademark Holdings (Pty) Ltd</t>
        </is>
      </c>
      <c r="B10026" s="4" t="n">
        <v>44773</v>
      </c>
      <c r="C10026" s="3" t="inlineStr">
        <is>
          <t>Expenses</t>
        </is>
      </c>
      <c r="D10026" s="3" t="inlineStr">
        <is>
          <t>3300/130</t>
        </is>
      </c>
      <c r="E10026" s="3" t="inlineStr">
        <is>
          <t>Computer IT - Internet/Hosting Fees</t>
        </is>
      </c>
      <c r="F10026" s="3" t="n">
        <v>0</v>
      </c>
      <c r="G10026" s="3" t="n">
        <v>28939.75</v>
      </c>
    </row>
    <row r="10027">
      <c r="A10027" s="3" t="inlineStr">
        <is>
          <t>Trademark Holdings (Pty) Ltd</t>
        </is>
      </c>
      <c r="B10027" s="4" t="n">
        <v>44773</v>
      </c>
      <c r="C10027" s="3" t="inlineStr">
        <is>
          <t>Expenses</t>
        </is>
      </c>
      <c r="D10027" s="3" t="inlineStr">
        <is>
          <t>3300/145</t>
        </is>
      </c>
      <c r="E10027" s="3" t="inlineStr">
        <is>
          <t>Computer IT - Cloud Solve</t>
        </is>
      </c>
      <c r="F10027" s="3" t="n">
        <v>4588.5</v>
      </c>
      <c r="G10027" s="3" t="n">
        <v>44125.5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Expenses</t>
        </is>
      </c>
      <c r="D10028" s="3" t="inlineStr">
        <is>
          <t>3300/170</t>
        </is>
      </c>
      <c r="E10028" s="3" t="inlineStr">
        <is>
          <t>Computer IT - VDB office Fibre</t>
        </is>
      </c>
      <c r="F10028" s="3" t="n">
        <v>790</v>
      </c>
      <c r="G10028" s="3" t="n">
        <v>9480</v>
      </c>
    </row>
    <row r="10029">
      <c r="A10029" s="3" t="inlineStr">
        <is>
          <t>Noble Shield (Pty) Ltd ta Go Letting</t>
        </is>
      </c>
      <c r="B10029" s="4" t="n">
        <v>44773</v>
      </c>
      <c r="C10029" s="3" t="inlineStr">
        <is>
          <t>Expenses</t>
        </is>
      </c>
      <c r="D10029" s="3" t="inlineStr">
        <is>
          <t>3301/000</t>
        </is>
      </c>
      <c r="E10029" s="3" t="inlineStr">
        <is>
          <t>Computer Expenses - Xero Setup</t>
        </is>
      </c>
      <c r="F10029" s="3" t="n">
        <v>0</v>
      </c>
      <c r="G10029" s="3" t="n">
        <v>3000</v>
      </c>
    </row>
    <row r="10030">
      <c r="A10030" s="3" t="inlineStr">
        <is>
          <t>Trademark Holdings (Pty) Ltd</t>
        </is>
      </c>
      <c r="B10030" s="4" t="n">
        <v>44773</v>
      </c>
      <c r="C10030" s="3" t="inlineStr">
        <is>
          <t>Expenses</t>
        </is>
      </c>
      <c r="D10030" s="3" t="inlineStr">
        <is>
          <t>3301/000</t>
        </is>
      </c>
      <c r="E10030" s="3" t="inlineStr">
        <is>
          <t>Computer Expenses - Xero Setup</t>
        </is>
      </c>
      <c r="F10030" s="3" t="n">
        <v>0</v>
      </c>
      <c r="G10030" s="3" t="n">
        <v>3000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Expenses</t>
        </is>
      </c>
      <c r="D10031" s="3" t="inlineStr">
        <is>
          <t>3350/000</t>
        </is>
      </c>
      <c r="E10031" s="3" t="inlineStr">
        <is>
          <t>Consulting Fees</t>
        </is>
      </c>
      <c r="F10031" s="3" t="n">
        <v>0</v>
      </c>
      <c r="G10031" s="3" t="n">
        <v>6000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Expenses</t>
        </is>
      </c>
      <c r="D10032" s="3" t="inlineStr">
        <is>
          <t>3350/100</t>
        </is>
      </c>
      <c r="E10032" s="3" t="inlineStr">
        <is>
          <t>Consulting Fee - Dirk Coetzee</t>
        </is>
      </c>
      <c r="F10032" s="3" t="n">
        <v>6000</v>
      </c>
      <c r="G10032" s="3" t="n">
        <v>18000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Expenses</t>
        </is>
      </c>
      <c r="D10033" s="3" t="inlineStr">
        <is>
          <t>3350/100</t>
        </is>
      </c>
      <c r="E10033" s="3" t="inlineStr">
        <is>
          <t>Consulting Fees</t>
        </is>
      </c>
      <c r="F10033" s="3" t="n">
        <v>0</v>
      </c>
      <c r="G10033" s="3" t="n">
        <v>-15000</v>
      </c>
    </row>
    <row r="10034">
      <c r="A10034" s="3" t="inlineStr">
        <is>
          <t>Endulini (Pty) Ltd</t>
        </is>
      </c>
      <c r="B10034" s="4" t="n">
        <v>44773</v>
      </c>
      <c r="C10034" s="3" t="inlineStr">
        <is>
          <t>Expenses</t>
        </is>
      </c>
      <c r="D10034" s="3" t="inlineStr">
        <is>
          <t>3350/100</t>
        </is>
      </c>
      <c r="E10034" s="3" t="inlineStr">
        <is>
          <t>Consulting Fees - Admin and Finance</t>
        </is>
      </c>
      <c r="F10034" s="3" t="n">
        <v>86425</v>
      </c>
      <c r="G10034" s="3" t="n">
        <v>405690.68</v>
      </c>
    </row>
    <row r="10035">
      <c r="A10035" s="3" t="inlineStr">
        <is>
          <t>Opportunity Global Investment (PTY) LTD</t>
        </is>
      </c>
      <c r="B10035" s="4" t="n">
        <v>44773</v>
      </c>
      <c r="C10035" s="3" t="inlineStr">
        <is>
          <t>Expenses</t>
        </is>
      </c>
      <c r="D10035" s="3" t="inlineStr">
        <is>
          <t>3350/100</t>
        </is>
      </c>
      <c r="E10035" s="3" t="inlineStr">
        <is>
          <t>Consulting Fees - Admin and Finance</t>
        </is>
      </c>
      <c r="F10035" s="3" t="n">
        <v>4775</v>
      </c>
      <c r="G10035" s="3" t="n">
        <v>23875</v>
      </c>
    </row>
    <row r="10036">
      <c r="A10036" s="3" t="inlineStr">
        <is>
          <t>Opportunity Global Sales (PTY) LTD</t>
        </is>
      </c>
      <c r="B10036" s="4" t="n">
        <v>44773</v>
      </c>
      <c r="C10036" s="3" t="inlineStr">
        <is>
          <t>Expenses</t>
        </is>
      </c>
      <c r="D10036" s="3" t="inlineStr">
        <is>
          <t>3350/100</t>
        </is>
      </c>
      <c r="E10036" s="3" t="inlineStr">
        <is>
          <t>Consulting Fees - Admin and Finance</t>
        </is>
      </c>
      <c r="F10036" s="3" t="n">
        <v>6100</v>
      </c>
      <c r="G10036" s="3" t="n">
        <v>30260</v>
      </c>
    </row>
    <row r="10037">
      <c r="A10037" s="3" t="inlineStr">
        <is>
          <t>Opportunity Global Investment (PTY) LTD</t>
        </is>
      </c>
      <c r="B10037" s="4" t="n">
        <v>44773</v>
      </c>
      <c r="C10037" s="3" t="inlineStr">
        <is>
          <t>Expenses</t>
        </is>
      </c>
      <c r="D10037" s="3" t="inlineStr">
        <is>
          <t>3350/200</t>
        </is>
      </c>
      <c r="E10037" s="3" t="inlineStr">
        <is>
          <t>Consulting Fees - Rockfin</t>
        </is>
      </c>
      <c r="F10037" s="3" t="n">
        <v>10000</v>
      </c>
      <c r="G10037" s="3" t="n">
        <v>28850</v>
      </c>
    </row>
    <row r="10038">
      <c r="A10038" s="3" t="inlineStr">
        <is>
          <t>Quinate Consulting (Pty) Ltd</t>
        </is>
      </c>
      <c r="B10038" s="4" t="n">
        <v>44773</v>
      </c>
      <c r="C10038" s="3" t="inlineStr">
        <is>
          <t>Expenses</t>
        </is>
      </c>
      <c r="D10038" s="3" t="inlineStr">
        <is>
          <t>3350/300</t>
        </is>
      </c>
      <c r="E10038" s="3" t="inlineStr">
        <is>
          <t>Consulting Fees - Admin and Finance</t>
        </is>
      </c>
      <c r="F10038" s="3" t="n">
        <v>2000</v>
      </c>
      <c r="G10038" s="3" t="n">
        <v>11700</v>
      </c>
    </row>
    <row r="10039">
      <c r="A10039" s="3" t="inlineStr">
        <is>
          <t>Opportunity Global Investment (PTY) LTD</t>
        </is>
      </c>
      <c r="B10039" s="4" t="n">
        <v>44773</v>
      </c>
      <c r="C10039" s="3" t="inlineStr">
        <is>
          <t>Expenses</t>
        </is>
      </c>
      <c r="D10039" s="3" t="inlineStr">
        <is>
          <t>3351/000</t>
        </is>
      </c>
      <c r="E10039" s="3" t="inlineStr">
        <is>
          <t>Consulting Fees - HR Joblaw</t>
        </is>
      </c>
      <c r="F10039" s="3" t="n">
        <v>1455.3</v>
      </c>
      <c r="G10039" s="3" t="n">
        <v>6855.3</v>
      </c>
    </row>
    <row r="10040">
      <c r="A10040" s="3" t="inlineStr">
        <is>
          <t>Quinate Consulting (Pty) Ltd</t>
        </is>
      </c>
      <c r="B10040" s="4" t="n">
        <v>44773</v>
      </c>
      <c r="C10040" s="3" t="inlineStr">
        <is>
          <t>Expenses</t>
        </is>
      </c>
      <c r="D10040" s="3" t="inlineStr">
        <is>
          <t>3351/000</t>
        </is>
      </c>
      <c r="E10040" s="3" t="inlineStr">
        <is>
          <t>Consulting fees - Trustees</t>
        </is>
      </c>
      <c r="F10040" s="3" t="n">
        <v>8000</v>
      </c>
      <c r="G10040" s="3" t="n">
        <v>36000</v>
      </c>
    </row>
    <row r="10041">
      <c r="A10041" s="3" t="inlineStr">
        <is>
          <t>Opportunity Global Investment (PTY) LTD</t>
        </is>
      </c>
      <c r="B10041" s="4" t="n">
        <v>44773</v>
      </c>
      <c r="C10041" s="3" t="inlineStr">
        <is>
          <t>Expenses</t>
        </is>
      </c>
      <c r="D10041" s="3" t="inlineStr">
        <is>
          <t>3352/000</t>
        </is>
      </c>
      <c r="E10041" s="3" t="inlineStr">
        <is>
          <t>Consulting Fees - Kert Scalzini</t>
        </is>
      </c>
      <c r="F10041" s="3" t="n">
        <v>0</v>
      </c>
      <c r="G10041" s="3" t="n">
        <v>20000</v>
      </c>
    </row>
    <row r="10042">
      <c r="A10042" s="3" t="inlineStr">
        <is>
          <t>Quinate Consulting (Pty) Ltd</t>
        </is>
      </c>
      <c r="B10042" s="4" t="n">
        <v>44773</v>
      </c>
      <c r="C10042" s="3" t="inlineStr">
        <is>
          <t>Expenses</t>
        </is>
      </c>
      <c r="D10042" s="3" t="inlineStr">
        <is>
          <t>3450/001</t>
        </is>
      </c>
      <c r="E10042" s="3" t="inlineStr">
        <is>
          <t>Depreciation - Computer Equipment</t>
        </is>
      </c>
      <c r="F10042" s="3" t="n">
        <v>3141.41</v>
      </c>
      <c r="G10042" s="3" t="n">
        <v>15706.92</v>
      </c>
    </row>
    <row r="10043">
      <c r="A10043" s="3" t="inlineStr">
        <is>
          <t>Quinate Consulting (Pty) Ltd</t>
        </is>
      </c>
      <c r="B10043" s="4" t="n">
        <v>44773</v>
      </c>
      <c r="C10043" s="3" t="inlineStr">
        <is>
          <t>Expenses</t>
        </is>
      </c>
      <c r="D10043" s="3" t="inlineStr">
        <is>
          <t>3450/002</t>
        </is>
      </c>
      <c r="E10043" s="3" t="inlineStr">
        <is>
          <t>Depreciation - Site Containers</t>
        </is>
      </c>
      <c r="F10043" s="3" t="n">
        <v>318.84</v>
      </c>
      <c r="G10043" s="3" t="n">
        <v>1594.2</v>
      </c>
    </row>
    <row r="10044">
      <c r="A10044" s="3" t="inlineStr">
        <is>
          <t>Opportunity Global Sales (PTY) LTD</t>
        </is>
      </c>
      <c r="B10044" s="4" t="n">
        <v>44773</v>
      </c>
      <c r="C10044" s="3" t="inlineStr">
        <is>
          <t>Expenses</t>
        </is>
      </c>
      <c r="D10044" s="3" t="inlineStr">
        <is>
          <t>3450/030</t>
        </is>
      </c>
      <c r="E10044" s="3" t="inlineStr">
        <is>
          <t>Depreciation - Furniture and Fittings</t>
        </is>
      </c>
      <c r="F10044" s="3" t="n">
        <v>408.05</v>
      </c>
      <c r="G10044" s="3" t="n">
        <v>408.05</v>
      </c>
    </row>
    <row r="10045">
      <c r="A10045" s="3" t="inlineStr">
        <is>
          <t>Opportunity Management Holdings (PTY) LTD</t>
        </is>
      </c>
      <c r="B10045" s="4" t="n">
        <v>44773</v>
      </c>
      <c r="C10045" s="3" t="inlineStr">
        <is>
          <t>Expenses</t>
        </is>
      </c>
      <c r="D10045" s="3" t="inlineStr">
        <is>
          <t>3451/000</t>
        </is>
      </c>
      <c r="E10045" s="3" t="inlineStr">
        <is>
          <t>Depreciation - Computer Equipment</t>
        </is>
      </c>
      <c r="F10045" s="3" t="n">
        <v>337.98</v>
      </c>
      <c r="G10045" s="3" t="n">
        <v>893.47</v>
      </c>
    </row>
    <row r="10046">
      <c r="A10046" s="3" t="inlineStr">
        <is>
          <t>Quinate Consulting (Pty) Ltd</t>
        </is>
      </c>
      <c r="B10046" s="4" t="n">
        <v>44773</v>
      </c>
      <c r="C10046" s="3" t="inlineStr">
        <is>
          <t>Expenses</t>
        </is>
      </c>
      <c r="D10046" s="3" t="inlineStr">
        <is>
          <t>3600/000</t>
        </is>
      </c>
      <c r="E10046" s="3" t="inlineStr">
        <is>
          <t>Donations</t>
        </is>
      </c>
      <c r="F10046" s="3" t="n">
        <v>535</v>
      </c>
      <c r="G10046" s="3" t="n">
        <v>2675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Expenses</t>
        </is>
      </c>
      <c r="D10047" s="3" t="inlineStr">
        <is>
          <t>3630/000</t>
        </is>
      </c>
      <c r="E10047" s="3" t="inlineStr">
        <is>
          <t>Electricity</t>
        </is>
      </c>
      <c r="F10047" s="3" t="n">
        <v>0</v>
      </c>
      <c r="G10047" s="3" t="n">
        <v>6713.99</v>
      </c>
    </row>
    <row r="10048">
      <c r="A10048" s="3" t="inlineStr">
        <is>
          <t>Noble Shield (Pty) Ltd ta Go Letting</t>
        </is>
      </c>
      <c r="B10048" s="4" t="n">
        <v>44773</v>
      </c>
      <c r="C10048" s="3" t="inlineStr">
        <is>
          <t>Expenses</t>
        </is>
      </c>
      <c r="D10048" s="3" t="inlineStr">
        <is>
          <t>3650/000</t>
        </is>
      </c>
      <c r="E10048" s="3" t="inlineStr">
        <is>
          <t>Electricity _AND_ Water</t>
        </is>
      </c>
      <c r="F10048" s="3" t="n">
        <v>500</v>
      </c>
      <c r="G10048" s="3" t="n">
        <v>5500</v>
      </c>
    </row>
    <row r="10049">
      <c r="A10049" s="3" t="inlineStr">
        <is>
          <t>Opportunity Global Investment (PTY) LTD</t>
        </is>
      </c>
      <c r="B10049" s="4" t="n">
        <v>44773</v>
      </c>
      <c r="C10049" s="3" t="inlineStr">
        <is>
          <t>Expenses</t>
        </is>
      </c>
      <c r="D10049" s="3" t="inlineStr">
        <is>
          <t>3650/000</t>
        </is>
      </c>
      <c r="E10049" s="3" t="inlineStr">
        <is>
          <t>Electricity _AND_ Water</t>
        </is>
      </c>
      <c r="F10049" s="3" t="n">
        <v>2950</v>
      </c>
      <c r="G10049" s="3" t="n">
        <v>14750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Expenses</t>
        </is>
      </c>
      <c r="D10050" s="3" t="inlineStr">
        <is>
          <t>3650/000</t>
        </is>
      </c>
      <c r="E10050" s="3" t="inlineStr">
        <is>
          <t>Water</t>
        </is>
      </c>
      <c r="F10050" s="3" t="n">
        <v>0</v>
      </c>
      <c r="G10050" s="3" t="n">
        <v>4310.7</v>
      </c>
    </row>
    <row r="10051">
      <c r="A10051" s="3" t="inlineStr">
        <is>
          <t>Noble Shield (Pty) Ltd ta Go Letting</t>
        </is>
      </c>
      <c r="B10051" s="4" t="n">
        <v>44773</v>
      </c>
      <c r="C10051" s="3" t="inlineStr">
        <is>
          <t>Expenses</t>
        </is>
      </c>
      <c r="D10051" s="3" t="inlineStr">
        <is>
          <t>3651/000</t>
        </is>
      </c>
      <c r="E10051" s="3" t="inlineStr">
        <is>
          <t>Electricity _AND_ Water - Rentals</t>
        </is>
      </c>
      <c r="F10051" s="3" t="n">
        <v>1000</v>
      </c>
      <c r="G10051" s="3" t="n">
        <v>1000</v>
      </c>
    </row>
    <row r="10052">
      <c r="A10052" s="3" t="inlineStr">
        <is>
          <t>Quinate Consulting (Pty) Ltd</t>
        </is>
      </c>
      <c r="B10052" s="4" t="n">
        <v>44773</v>
      </c>
      <c r="C10052" s="3" t="inlineStr">
        <is>
          <t>Expenses</t>
        </is>
      </c>
      <c r="D10052" s="3" t="inlineStr">
        <is>
          <t>3651/000</t>
        </is>
      </c>
      <c r="E10052" s="3" t="inlineStr">
        <is>
          <t>Electricity _AND_ Water - Southwark</t>
        </is>
      </c>
      <c r="F10052" s="3" t="n">
        <v>20031.69</v>
      </c>
      <c r="G10052" s="3" t="n">
        <v>97994.38</v>
      </c>
    </row>
    <row r="10053">
      <c r="A10053" s="3" t="inlineStr">
        <is>
          <t>Quinate Consulting (Pty) Ltd</t>
        </is>
      </c>
      <c r="B10053" s="4" t="n">
        <v>44773</v>
      </c>
      <c r="C10053" s="3" t="inlineStr">
        <is>
          <t>Expenses</t>
        </is>
      </c>
      <c r="D10053" s="3" t="inlineStr">
        <is>
          <t>3652/000</t>
        </is>
      </c>
      <c r="E10053" s="3" t="inlineStr">
        <is>
          <t>Electricity _AND_ Water - Soho</t>
        </is>
      </c>
      <c r="F10053" s="3" t="n">
        <v>32245.52</v>
      </c>
      <c r="G10053" s="3" t="n">
        <v>116299.96</v>
      </c>
    </row>
    <row r="10054">
      <c r="A10054" s="3" t="inlineStr">
        <is>
          <t>Noble Shield (Pty) Ltd ta Go Letting</t>
        </is>
      </c>
      <c r="B10054" s="4" t="n">
        <v>44773</v>
      </c>
      <c r="C10054" s="3" t="inlineStr">
        <is>
          <t>Expenses</t>
        </is>
      </c>
      <c r="D10054" s="3" t="inlineStr">
        <is>
          <t>3700/000</t>
        </is>
      </c>
      <c r="E10054" s="3" t="inlineStr">
        <is>
          <t>Entertainment Expenses</t>
        </is>
      </c>
      <c r="F10054" s="3" t="n">
        <v>0</v>
      </c>
      <c r="G10054" s="3" t="n">
        <v>1200</v>
      </c>
    </row>
    <row r="10055">
      <c r="A10055" s="3" t="inlineStr">
        <is>
          <t>Opportunity Global Investment (PTY) LTD</t>
        </is>
      </c>
      <c r="B10055" s="4" t="n">
        <v>44773</v>
      </c>
      <c r="C10055" s="3" t="inlineStr">
        <is>
          <t>Expenses</t>
        </is>
      </c>
      <c r="D10055" s="3" t="inlineStr">
        <is>
          <t>3700/000</t>
        </is>
      </c>
      <c r="E10055" s="3" t="inlineStr">
        <is>
          <t>Entertainment Expenses</t>
        </is>
      </c>
      <c r="F10055" s="3" t="n">
        <v>1339.02</v>
      </c>
      <c r="G10055" s="3" t="n">
        <v>4839.97</v>
      </c>
    </row>
    <row r="10056">
      <c r="A10056" s="3" t="inlineStr">
        <is>
          <t>Opportunity Management Holdings (PTY) LTD</t>
        </is>
      </c>
      <c r="B10056" s="4" t="n">
        <v>44773</v>
      </c>
      <c r="C10056" s="3" t="inlineStr">
        <is>
          <t>Expenses</t>
        </is>
      </c>
      <c r="D10056" s="3" t="inlineStr">
        <is>
          <t>3700/000</t>
        </is>
      </c>
      <c r="E10056" s="3" t="inlineStr">
        <is>
          <t>Entertainment Expenses</t>
        </is>
      </c>
      <c r="F10056" s="3" t="n">
        <v>0</v>
      </c>
      <c r="G10056" s="3" t="n">
        <v>711.2</v>
      </c>
    </row>
    <row r="10057">
      <c r="A10057" s="3" t="inlineStr">
        <is>
          <t>Quinate Consulting (Pty) Ltd</t>
        </is>
      </c>
      <c r="B10057" s="4" t="n">
        <v>44773</v>
      </c>
      <c r="C10057" s="3" t="inlineStr">
        <is>
          <t>Expenses</t>
        </is>
      </c>
      <c r="D10057" s="3" t="inlineStr">
        <is>
          <t>3700/000</t>
        </is>
      </c>
      <c r="E10057" s="3" t="inlineStr">
        <is>
          <t>Entertainment Expenses</t>
        </is>
      </c>
      <c r="F10057" s="3" t="n">
        <v>300</v>
      </c>
      <c r="G10057" s="3" t="n">
        <v>4775.49</v>
      </c>
    </row>
    <row r="10058">
      <c r="A10058" s="3" t="inlineStr">
        <is>
          <t>Trademark Holdings (Pty) Ltd</t>
        </is>
      </c>
      <c r="B10058" s="4" t="n">
        <v>44773</v>
      </c>
      <c r="C10058" s="3" t="inlineStr">
        <is>
          <t>Expenses</t>
        </is>
      </c>
      <c r="D10058" s="3" t="inlineStr">
        <is>
          <t>3700/000</t>
        </is>
      </c>
      <c r="E10058" s="3" t="inlineStr">
        <is>
          <t>Entertainment Expenses</t>
        </is>
      </c>
      <c r="F10058" s="3" t="n">
        <v>0</v>
      </c>
      <c r="G10058" s="3" t="n">
        <v>4500</v>
      </c>
    </row>
    <row r="10059">
      <c r="A10059" s="3" t="inlineStr">
        <is>
          <t>Opportunity Global Investment (PTY) LTD</t>
        </is>
      </c>
      <c r="B10059" s="4" t="n">
        <v>44773</v>
      </c>
      <c r="C10059" s="3" t="inlineStr">
        <is>
          <t>Expenses</t>
        </is>
      </c>
      <c r="D10059" s="3" t="inlineStr">
        <is>
          <t>3800/010</t>
        </is>
      </c>
      <c r="E10059" s="3" t="inlineStr">
        <is>
          <t>General Expences - Gifts</t>
        </is>
      </c>
      <c r="F10059" s="3" t="n">
        <v>0</v>
      </c>
      <c r="G10059" s="3" t="n">
        <v>600.99</v>
      </c>
    </row>
    <row r="10060">
      <c r="A10060" s="3" t="inlineStr">
        <is>
          <t>Opportunity Management Holdings (PTY) LTD</t>
        </is>
      </c>
      <c r="B10060" s="4" t="n">
        <v>44773</v>
      </c>
      <c r="C10060" s="3" t="inlineStr">
        <is>
          <t>Expenses</t>
        </is>
      </c>
      <c r="D10060" s="3" t="inlineStr">
        <is>
          <t>3800/010</t>
        </is>
      </c>
      <c r="E10060" s="3" t="inlineStr">
        <is>
          <t>General Expenses - Gifts</t>
        </is>
      </c>
      <c r="F10060" s="3" t="n">
        <v>0</v>
      </c>
      <c r="G10060" s="3" t="n">
        <v>1339.13</v>
      </c>
    </row>
    <row r="10061">
      <c r="A10061" s="3" t="inlineStr">
        <is>
          <t>Opportunity Management Holdings (PTY) LTD</t>
        </is>
      </c>
      <c r="B10061" s="4" t="n">
        <v>44773</v>
      </c>
      <c r="C10061" s="3" t="inlineStr">
        <is>
          <t>Expenses</t>
        </is>
      </c>
      <c r="D10061" s="3" t="inlineStr">
        <is>
          <t>3850/000</t>
        </is>
      </c>
      <c r="E10061" s="3" t="inlineStr">
        <is>
          <t>Insurance - Momentum</t>
        </is>
      </c>
      <c r="F10061" s="3" t="n">
        <v>1469.51</v>
      </c>
      <c r="G10061" s="3" t="n">
        <v>10286.57</v>
      </c>
    </row>
    <row r="10062">
      <c r="A10062" s="3" t="inlineStr">
        <is>
          <t>Noble Shield (Pty) Ltd ta Go Letting</t>
        </is>
      </c>
      <c r="B10062" s="4" t="n">
        <v>44773</v>
      </c>
      <c r="C10062" s="3" t="inlineStr">
        <is>
          <t>Expenses</t>
        </is>
      </c>
      <c r="D10062" s="3" t="inlineStr">
        <is>
          <t>3850/100</t>
        </is>
      </c>
      <c r="E10062" s="3" t="inlineStr">
        <is>
          <t>Insurance - Santam</t>
        </is>
      </c>
      <c r="F10062" s="3" t="n">
        <v>3754.19</v>
      </c>
      <c r="G10062" s="3" t="n">
        <v>33274.5</v>
      </c>
    </row>
    <row r="10063">
      <c r="A10063" s="3" t="inlineStr">
        <is>
          <t>Noble Shield (Pty) Ltd ta Go Letting</t>
        </is>
      </c>
      <c r="B10063" s="4" t="n">
        <v>44773</v>
      </c>
      <c r="C10063" s="3" t="inlineStr">
        <is>
          <t>Expenses</t>
        </is>
      </c>
      <c r="D10063" s="3" t="inlineStr">
        <is>
          <t>3850/200</t>
        </is>
      </c>
      <c r="E10063" s="3" t="inlineStr">
        <is>
          <t>Insurance - A_AND_G</t>
        </is>
      </c>
      <c r="F10063" s="3" t="n">
        <v>1796</v>
      </c>
      <c r="G10063" s="3" t="n">
        <v>18767.26</v>
      </c>
    </row>
    <row r="10064">
      <c r="A10064" s="3" t="inlineStr">
        <is>
          <t>Quinate Consulting (Pty) Ltd</t>
        </is>
      </c>
      <c r="B10064" s="4" t="n">
        <v>44773</v>
      </c>
      <c r="C10064" s="3" t="inlineStr">
        <is>
          <t>Expenses</t>
        </is>
      </c>
      <c r="D10064" s="3" t="inlineStr">
        <is>
          <t>3851/000</t>
        </is>
      </c>
      <c r="E10064" s="3" t="inlineStr">
        <is>
          <t>Insurance - Momentum</t>
        </is>
      </c>
      <c r="F10064" s="3" t="n">
        <v>6825.93</v>
      </c>
      <c r="G10064" s="3" t="n">
        <v>34129.65</v>
      </c>
    </row>
    <row r="10065">
      <c r="A10065" s="3" t="inlineStr">
        <is>
          <t>Noble Shield (Pty) Ltd ta Go Letting</t>
        </is>
      </c>
      <c r="B10065" s="4" t="n">
        <v>44773</v>
      </c>
      <c r="C10065" s="3" t="inlineStr">
        <is>
          <t>Expenses</t>
        </is>
      </c>
      <c r="D10065" s="3" t="inlineStr">
        <is>
          <t>3900/000</t>
        </is>
      </c>
      <c r="E10065" s="3" t="inlineStr">
        <is>
          <t>Interest Paid</t>
        </is>
      </c>
      <c r="F10065" s="3" t="n">
        <v>0</v>
      </c>
      <c r="G10065" s="3" t="n">
        <v>0.02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Expenses</t>
        </is>
      </c>
      <c r="D10066" s="3" t="inlineStr">
        <is>
          <t>3900/000</t>
        </is>
      </c>
      <c r="E10066" s="3" t="inlineStr">
        <is>
          <t>Interest Paid</t>
        </is>
      </c>
      <c r="F10066" s="3" t="n">
        <v>0</v>
      </c>
      <c r="G10066" s="3" t="n">
        <v>470.78</v>
      </c>
    </row>
    <row r="10067">
      <c r="A10067" s="3" t="inlineStr">
        <is>
          <t>Quinate Consulting (Pty) Ltd</t>
        </is>
      </c>
      <c r="B10067" s="4" t="n">
        <v>44773</v>
      </c>
      <c r="C10067" s="3" t="inlineStr">
        <is>
          <t>Expenses</t>
        </is>
      </c>
      <c r="D10067" s="3" t="inlineStr">
        <is>
          <t>3900/050</t>
        </is>
      </c>
      <c r="E10067" s="3" t="inlineStr">
        <is>
          <t>Interest Paid - STD Bond Accounts</t>
        </is>
      </c>
      <c r="F10067" s="3" t="n">
        <v>50007.97</v>
      </c>
      <c r="G10067" s="3" t="n">
        <v>233543.47</v>
      </c>
    </row>
    <row r="10068">
      <c r="A10068" s="3" t="inlineStr">
        <is>
          <t>Endulini (Pty) Ltd</t>
        </is>
      </c>
      <c r="B10068" s="4" t="n">
        <v>44773</v>
      </c>
      <c r="C10068" s="3" t="inlineStr">
        <is>
          <t>Expenses</t>
        </is>
      </c>
      <c r="D10068" s="3" t="inlineStr">
        <is>
          <t>3900/111</t>
        </is>
      </c>
      <c r="E10068" s="3" t="inlineStr">
        <is>
          <t>Interest Paid - Investors @ 6.25%</t>
        </is>
      </c>
      <c r="F10068" s="3" t="n">
        <v>30295.57</v>
      </c>
      <c r="G10068" s="3" t="n">
        <v>414137.94</v>
      </c>
    </row>
    <row r="10069">
      <c r="A10069" s="3" t="inlineStr">
        <is>
          <t>Endulini (Pty) Ltd</t>
        </is>
      </c>
      <c r="B10069" s="4" t="n">
        <v>44773</v>
      </c>
      <c r="C10069" s="3" t="inlineStr">
        <is>
          <t>Expenses</t>
        </is>
      </c>
      <c r="D10069" s="3" t="inlineStr">
        <is>
          <t>3900/112</t>
        </is>
      </c>
      <c r="E10069" s="3" t="inlineStr">
        <is>
          <t>Interest Paid - Investors @ 6.5%</t>
        </is>
      </c>
      <c r="F10069" s="3" t="n">
        <v>0</v>
      </c>
      <c r="G10069" s="3" t="n">
        <v>34966.95</v>
      </c>
    </row>
    <row r="10070">
      <c r="A10070" s="3" t="inlineStr">
        <is>
          <t>Endulini (Pty) Ltd</t>
        </is>
      </c>
      <c r="B10070" s="4" t="n">
        <v>44773</v>
      </c>
      <c r="C10070" s="3" t="inlineStr">
        <is>
          <t>Expenses</t>
        </is>
      </c>
      <c r="D10070" s="3" t="inlineStr">
        <is>
          <t>3900/120</t>
        </is>
      </c>
      <c r="E10070" s="3" t="inlineStr">
        <is>
          <t>Interest Paid - Investors @ 7%</t>
        </is>
      </c>
      <c r="F10070" s="3" t="n">
        <v>0</v>
      </c>
      <c r="G10070" s="3" t="n">
        <v>9466.24</v>
      </c>
    </row>
    <row r="10071">
      <c r="A10071" s="3" t="inlineStr">
        <is>
          <t>Endulini (Pty) Ltd</t>
        </is>
      </c>
      <c r="B10071" s="4" t="n">
        <v>44773</v>
      </c>
      <c r="C10071" s="3" t="inlineStr">
        <is>
          <t>Expenses</t>
        </is>
      </c>
      <c r="D10071" s="3" t="inlineStr">
        <is>
          <t>3900/130</t>
        </is>
      </c>
      <c r="E10071" s="3" t="inlineStr">
        <is>
          <t>Interest Paid - Investors @ 8%</t>
        </is>
      </c>
      <c r="F10071" s="3" t="n">
        <v>0</v>
      </c>
      <c r="G10071" s="3" t="n">
        <v>8309.6</v>
      </c>
    </row>
    <row r="10072">
      <c r="A10072" s="3" t="inlineStr">
        <is>
          <t>Endulini (Pty) Ltd</t>
        </is>
      </c>
      <c r="B10072" s="4" t="n">
        <v>44773</v>
      </c>
      <c r="C10072" s="3" t="inlineStr">
        <is>
          <t>Expenses</t>
        </is>
      </c>
      <c r="D10072" s="3" t="inlineStr">
        <is>
          <t>3900/140</t>
        </is>
      </c>
      <c r="E10072" s="3" t="inlineStr">
        <is>
          <t>Interest Paid - Investors @ 9%</t>
        </is>
      </c>
      <c r="F10072" s="3" t="n">
        <v>0</v>
      </c>
      <c r="G10072" s="3" t="n">
        <v>4302.24</v>
      </c>
    </row>
    <row r="10073">
      <c r="A10073" s="3" t="inlineStr">
        <is>
          <t>Quinate Consulting (Pty) Ltd</t>
        </is>
      </c>
      <c r="B10073" s="4" t="n">
        <v>44773</v>
      </c>
      <c r="C10073" s="3" t="inlineStr">
        <is>
          <t>Expenses</t>
        </is>
      </c>
      <c r="D10073" s="3" t="inlineStr">
        <is>
          <t>3900/150</t>
        </is>
      </c>
      <c r="E10073" s="3" t="inlineStr">
        <is>
          <t>Interest Paid - Suppliers</t>
        </is>
      </c>
      <c r="F10073" s="3" t="n">
        <v>0</v>
      </c>
      <c r="G10073" s="3" t="n">
        <v>926.21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Expenses</t>
        </is>
      </c>
      <c r="D10074" s="3" t="inlineStr">
        <is>
          <t>3900/152</t>
        </is>
      </c>
      <c r="E10074" s="3" t="inlineStr">
        <is>
          <t>Interest Paid - Gengis</t>
        </is>
      </c>
      <c r="F10074" s="3" t="n">
        <v>1528.77</v>
      </c>
      <c r="G10074" s="3" t="n">
        <v>7545.21</v>
      </c>
    </row>
    <row r="10075">
      <c r="A10075" s="3" t="inlineStr">
        <is>
          <t>Endulini (Pty) Ltd</t>
        </is>
      </c>
      <c r="B10075" s="4" t="n">
        <v>44773</v>
      </c>
      <c r="C10075" s="3" t="inlineStr">
        <is>
          <t>Expenses</t>
        </is>
      </c>
      <c r="D10075" s="3" t="inlineStr">
        <is>
          <t>3900/200</t>
        </is>
      </c>
      <c r="E10075" s="3" t="inlineStr">
        <is>
          <t>Interest Paid - Investors @ 15%</t>
        </is>
      </c>
      <c r="F10075" s="3" t="n">
        <v>0</v>
      </c>
      <c r="G10075" s="3" t="n">
        <v>87781.17999999999</v>
      </c>
    </row>
    <row r="10076">
      <c r="A10076" s="3" t="inlineStr">
        <is>
          <t>Endulini (Pty) Ltd</t>
        </is>
      </c>
      <c r="B10076" s="4" t="n">
        <v>44773</v>
      </c>
      <c r="C10076" s="3" t="inlineStr">
        <is>
          <t>Expenses</t>
        </is>
      </c>
      <c r="D10076" s="3" t="inlineStr">
        <is>
          <t>3900/230</t>
        </is>
      </c>
      <c r="E10076" s="3" t="inlineStr">
        <is>
          <t>Interest Paid - Investors @ 18%</t>
        </is>
      </c>
      <c r="F10076" s="3" t="n">
        <v>231876.6</v>
      </c>
      <c r="G10076" s="3" t="n">
        <v>4558699.17</v>
      </c>
    </row>
    <row r="10077">
      <c r="A10077" s="3" t="inlineStr">
        <is>
          <t>Opportunity Management Holdings (PTY) LTD</t>
        </is>
      </c>
      <c r="B10077" s="4" t="n">
        <v>44773</v>
      </c>
      <c r="C10077" s="3" t="inlineStr">
        <is>
          <t>Expenses</t>
        </is>
      </c>
      <c r="D10077" s="3" t="inlineStr">
        <is>
          <t>3900/300</t>
        </is>
      </c>
      <c r="E10077" s="3" t="inlineStr">
        <is>
          <t>Interest Paid - Other</t>
        </is>
      </c>
      <c r="F10077" s="3" t="n">
        <v>-24.18</v>
      </c>
      <c r="G10077" s="3" t="n">
        <v>-22.39</v>
      </c>
    </row>
    <row r="10078">
      <c r="A10078" s="3" t="inlineStr">
        <is>
          <t>Opportunity Global Investment (PTY) LTD</t>
        </is>
      </c>
      <c r="B10078" s="4" t="n">
        <v>44773</v>
      </c>
      <c r="C10078" s="3" t="inlineStr">
        <is>
          <t>Expenses</t>
        </is>
      </c>
      <c r="D10078" s="3" t="inlineStr">
        <is>
          <t>3901/000</t>
        </is>
      </c>
      <c r="E10078" s="3" t="inlineStr">
        <is>
          <t>Interest Paid - Department of Labour</t>
        </is>
      </c>
      <c r="F10078" s="3" t="n">
        <v>257.7</v>
      </c>
      <c r="G10078" s="3" t="n">
        <v>1434.15</v>
      </c>
    </row>
    <row r="10079">
      <c r="A10079" s="3" t="inlineStr">
        <is>
          <t>Trademark Holdings (Pty) Ltd</t>
        </is>
      </c>
      <c r="B10079" s="4" t="n">
        <v>44773</v>
      </c>
      <c r="C10079" s="3" t="inlineStr">
        <is>
          <t>Expenses</t>
        </is>
      </c>
      <c r="D10079" s="3" t="inlineStr">
        <is>
          <t>3910/000</t>
        </is>
      </c>
      <c r="E10079" s="3" t="inlineStr">
        <is>
          <t>Penalties/Interest - SARS</t>
        </is>
      </c>
      <c r="F10079" s="3" t="n">
        <v>0</v>
      </c>
      <c r="G10079" s="3" t="n">
        <v>57.04</v>
      </c>
    </row>
    <row r="10080">
      <c r="A10080" s="3" t="inlineStr">
        <is>
          <t>Opportunity Management Holdings (PTY) LTD</t>
        </is>
      </c>
      <c r="B10080" s="4" t="n">
        <v>44773</v>
      </c>
      <c r="C10080" s="3" t="inlineStr">
        <is>
          <t>Expenses</t>
        </is>
      </c>
      <c r="D10080" s="3" t="inlineStr">
        <is>
          <t>3960/000</t>
        </is>
      </c>
      <c r="E10080" s="3" t="inlineStr">
        <is>
          <t>Internet Fees</t>
        </is>
      </c>
      <c r="F10080" s="3" t="n">
        <v>529.21</v>
      </c>
      <c r="G10080" s="3" t="n">
        <v>2051.44</v>
      </c>
    </row>
    <row r="10081">
      <c r="A10081" s="3" t="inlineStr">
        <is>
          <t>Quinate Consulting (Pty) Ltd</t>
        </is>
      </c>
      <c r="B10081" s="4" t="n">
        <v>44773</v>
      </c>
      <c r="C10081" s="3" t="inlineStr">
        <is>
          <t>Expenses</t>
        </is>
      </c>
      <c r="D10081" s="3" t="inlineStr">
        <is>
          <t>4000/000</t>
        </is>
      </c>
      <c r="E10081" s="3" t="inlineStr">
        <is>
          <t>Legal Fees</t>
        </is>
      </c>
      <c r="F10081" s="3" t="n">
        <v>0</v>
      </c>
      <c r="G10081" s="3" t="n">
        <v>61720</v>
      </c>
    </row>
    <row r="10082">
      <c r="A10082" s="3" t="inlineStr">
        <is>
          <t>Quinate Consulting (Pty) Ltd</t>
        </is>
      </c>
      <c r="B10082" s="4" t="n">
        <v>44773</v>
      </c>
      <c r="C10082" s="3" t="inlineStr">
        <is>
          <t>Expenses</t>
        </is>
      </c>
      <c r="D10082" s="3" t="inlineStr">
        <is>
          <t>4065/000</t>
        </is>
      </c>
      <c r="E10082" s="3" t="inlineStr">
        <is>
          <t>Levies - SoHo</t>
        </is>
      </c>
      <c r="F10082" s="3" t="n">
        <v>6466.98</v>
      </c>
      <c r="G10082" s="3" t="n">
        <v>37554.76</v>
      </c>
    </row>
    <row r="10083">
      <c r="A10083" s="3" t="inlineStr">
        <is>
          <t>Quinate Consulting (Pty) Ltd</t>
        </is>
      </c>
      <c r="B10083" s="4" t="n">
        <v>44773</v>
      </c>
      <c r="C10083" s="3" t="inlineStr">
        <is>
          <t>Expenses</t>
        </is>
      </c>
      <c r="D10083" s="3" t="inlineStr">
        <is>
          <t>4066/000</t>
        </is>
      </c>
      <c r="E10083" s="3" t="inlineStr">
        <is>
          <t>Levies - Southwark</t>
        </is>
      </c>
      <c r="F10083" s="3" t="n">
        <v>216.08</v>
      </c>
      <c r="G10083" s="3" t="n">
        <v>14775.5</v>
      </c>
    </row>
    <row r="10084">
      <c r="A10084" s="3" t="inlineStr">
        <is>
          <t>Endulini (Pty) Ltd</t>
        </is>
      </c>
      <c r="B10084" s="4" t="n">
        <v>44773</v>
      </c>
      <c r="C10084" s="3" t="inlineStr">
        <is>
          <t>Expenses</t>
        </is>
      </c>
      <c r="D10084" s="3" t="inlineStr">
        <is>
          <t>4100/001</t>
        </is>
      </c>
      <c r="E10084" s="3" t="inlineStr">
        <is>
          <t>Momentum Admin Fee</t>
        </is>
      </c>
      <c r="F10084" s="3" t="n">
        <v>362.05</v>
      </c>
      <c r="G10084" s="3" t="n">
        <v>52296.69</v>
      </c>
    </row>
    <row r="10085">
      <c r="A10085" s="3" t="inlineStr">
        <is>
          <t>Quinate Consulting (Pty) Ltd</t>
        </is>
      </c>
      <c r="B10085" s="4" t="n">
        <v>44773</v>
      </c>
      <c r="C10085" s="3" t="inlineStr">
        <is>
          <t>Expenses</t>
        </is>
      </c>
      <c r="D10085" s="3" t="inlineStr">
        <is>
          <t>4100/001</t>
        </is>
      </c>
      <c r="E10085" s="3" t="inlineStr">
        <is>
          <t>Momentum Advise Fee</t>
        </is>
      </c>
      <c r="F10085" s="3" t="n">
        <v>0.21</v>
      </c>
      <c r="G10085" s="3" t="n">
        <v>1.06</v>
      </c>
    </row>
    <row r="10086">
      <c r="A10086" s="3" t="inlineStr">
        <is>
          <t>Opportunity Global Investment (PTY) LTD</t>
        </is>
      </c>
      <c r="B10086" s="4" t="n">
        <v>44773</v>
      </c>
      <c r="C10086" s="3" t="inlineStr">
        <is>
          <t>Expenses</t>
        </is>
      </c>
      <c r="D10086" s="3" t="inlineStr">
        <is>
          <t>4100/100</t>
        </is>
      </c>
      <c r="E10086" s="3" t="inlineStr">
        <is>
          <t>Members Salaries - Nick Morgan</t>
        </is>
      </c>
      <c r="F10086" s="3" t="n">
        <v>40937.18</v>
      </c>
      <c r="G10086" s="3" t="n">
        <v>204685.91</v>
      </c>
    </row>
    <row r="10087">
      <c r="A10087" s="3" t="inlineStr">
        <is>
          <t>Noble Shield (Pty) Ltd ta Go Letting</t>
        </is>
      </c>
      <c r="B10087" s="4" t="n">
        <v>44773</v>
      </c>
      <c r="C10087" s="3" t="inlineStr">
        <is>
          <t>Expenses</t>
        </is>
      </c>
      <c r="D10087" s="3" t="inlineStr">
        <is>
          <t>4200/000</t>
        </is>
      </c>
      <c r="E10087" s="3" t="inlineStr">
        <is>
          <t>Printing _AND_ Stationery</t>
        </is>
      </c>
      <c r="F10087" s="3" t="n">
        <v>0</v>
      </c>
      <c r="G10087" s="3" t="n">
        <v>1410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Expenses</t>
        </is>
      </c>
      <c r="D10088" s="3" t="inlineStr">
        <is>
          <t>4200/000</t>
        </is>
      </c>
      <c r="E10088" s="3" t="inlineStr">
        <is>
          <t>Printing _AND_ Stationery</t>
        </is>
      </c>
      <c r="F10088" s="3" t="n">
        <v>2367</v>
      </c>
      <c r="G10088" s="3" t="n">
        <v>11835</v>
      </c>
    </row>
    <row r="10089">
      <c r="A10089" s="3" t="inlineStr">
        <is>
          <t>Opportunity Management Holdings (PTY) LTD</t>
        </is>
      </c>
      <c r="B10089" s="4" t="n">
        <v>44773</v>
      </c>
      <c r="C10089" s="3" t="inlineStr">
        <is>
          <t>Expenses</t>
        </is>
      </c>
      <c r="D10089" s="3" t="inlineStr">
        <is>
          <t>4200/000</t>
        </is>
      </c>
      <c r="E10089" s="3" t="inlineStr">
        <is>
          <t>Printing _AND_ Stationery</t>
        </is>
      </c>
      <c r="F10089" s="3" t="n">
        <v>2459.75</v>
      </c>
      <c r="G10089" s="3" t="n">
        <v>12386.46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Expenses</t>
        </is>
      </c>
      <c r="D10090" s="3" t="inlineStr">
        <is>
          <t>4200/000</t>
        </is>
      </c>
      <c r="E10090" s="3" t="inlineStr">
        <is>
          <t>Printing _AND_ Stationery</t>
        </is>
      </c>
      <c r="F10090" s="3" t="n">
        <v>0</v>
      </c>
      <c r="G10090" s="3" t="n">
        <v>1232.17</v>
      </c>
    </row>
    <row r="10091">
      <c r="A10091" s="3" t="inlineStr">
        <is>
          <t>Noble Shield (Pty) Ltd ta Go Letting</t>
        </is>
      </c>
      <c r="B10091" s="4" t="n">
        <v>44773</v>
      </c>
      <c r="C10091" s="3" t="inlineStr">
        <is>
          <t>Expenses</t>
        </is>
      </c>
      <c r="D10091" s="3" t="inlineStr">
        <is>
          <t>4200/100</t>
        </is>
      </c>
      <c r="E10091" s="3" t="inlineStr">
        <is>
          <t>Printing - Merchant West- Printer Rental</t>
        </is>
      </c>
      <c r="F10091" s="3" t="n">
        <v>1624.97</v>
      </c>
      <c r="G10091" s="3" t="n">
        <v>17817.79</v>
      </c>
    </row>
    <row r="10092">
      <c r="A10092" s="3" t="inlineStr">
        <is>
          <t>Noble Shield (Pty) Ltd ta Go Letting</t>
        </is>
      </c>
      <c r="B10092" s="4" t="n">
        <v>44773</v>
      </c>
      <c r="C10092" s="3" t="inlineStr">
        <is>
          <t>Expenses</t>
        </is>
      </c>
      <c r="D10092" s="3" t="inlineStr">
        <is>
          <t>4200/120</t>
        </is>
      </c>
      <c r="E10092" s="3" t="inlineStr">
        <is>
          <t>Printing - Ivy Line - Prints</t>
        </is>
      </c>
      <c r="F10092" s="3" t="n">
        <v>798.55</v>
      </c>
      <c r="G10092" s="3" t="n">
        <v>8813.190000000001</v>
      </c>
    </row>
    <row r="10093">
      <c r="A10093" s="3" t="inlineStr">
        <is>
          <t>Noble Shield (Pty) Ltd ta Go Letting</t>
        </is>
      </c>
      <c r="B10093" s="4" t="n">
        <v>44773</v>
      </c>
      <c r="C10093" s="3" t="inlineStr">
        <is>
          <t>Expenses</t>
        </is>
      </c>
      <c r="D10093" s="3" t="inlineStr">
        <is>
          <t>4200/180</t>
        </is>
      </c>
      <c r="E10093" s="3" t="inlineStr">
        <is>
          <t>Printing - Ikon</t>
        </is>
      </c>
      <c r="F10093" s="3" t="n">
        <v>92</v>
      </c>
      <c r="G10093" s="3" t="n">
        <v>4835.61</v>
      </c>
    </row>
    <row r="10094">
      <c r="A10094" s="3" t="inlineStr">
        <is>
          <t>Noble Shield (Pty) Ltd ta Go Letting</t>
        </is>
      </c>
      <c r="B10094" s="4" t="n">
        <v>44773</v>
      </c>
      <c r="C10094" s="3" t="inlineStr">
        <is>
          <t>Expenses</t>
        </is>
      </c>
      <c r="D10094" s="3" t="inlineStr">
        <is>
          <t>4200/190</t>
        </is>
      </c>
      <c r="E10094" s="3" t="inlineStr">
        <is>
          <t>Printing - Centrafin printer rental</t>
        </is>
      </c>
      <c r="F10094" s="3" t="n">
        <v>2522.78</v>
      </c>
      <c r="G10094" s="3" t="n">
        <v>26433.24</v>
      </c>
    </row>
    <row r="10095">
      <c r="A10095" s="3" t="inlineStr">
        <is>
          <t>Noble Shield (Pty) Ltd ta Go Letting</t>
        </is>
      </c>
      <c r="B10095" s="4" t="n">
        <v>44773</v>
      </c>
      <c r="C10095" s="3" t="inlineStr">
        <is>
          <t>Expenses</t>
        </is>
      </c>
      <c r="D10095" s="3" t="inlineStr">
        <is>
          <t>4200/200</t>
        </is>
      </c>
      <c r="E10095" s="3" t="inlineStr">
        <is>
          <t>Printing - General Stationery VDB Office</t>
        </is>
      </c>
      <c r="F10095" s="3" t="n">
        <v>0</v>
      </c>
      <c r="G10095" s="3" t="n">
        <v>4398.1</v>
      </c>
    </row>
    <row r="10096">
      <c r="A10096" s="3" t="inlineStr">
        <is>
          <t>Noble Shield (Pty) Ltd ta Go Letting</t>
        </is>
      </c>
      <c r="B10096" s="4" t="n">
        <v>44773</v>
      </c>
      <c r="C10096" s="3" t="inlineStr">
        <is>
          <t>Expenses</t>
        </is>
      </c>
      <c r="D10096" s="3" t="inlineStr">
        <is>
          <t>4290/000</t>
        </is>
      </c>
      <c r="E10096" s="3" t="inlineStr">
        <is>
          <t>Refreshments - CT Office</t>
        </is>
      </c>
      <c r="F10096" s="3" t="n">
        <v>557.87</v>
      </c>
      <c r="G10096" s="3" t="n">
        <v>7749.3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Expenses</t>
        </is>
      </c>
      <c r="D10097" s="3" t="inlineStr">
        <is>
          <t>4290/000</t>
        </is>
      </c>
      <c r="E10097" s="3" t="inlineStr">
        <is>
          <t>Rent</t>
        </is>
      </c>
      <c r="F10097" s="3" t="n">
        <v>8770</v>
      </c>
      <c r="G10097" s="3" t="n">
        <v>43850</v>
      </c>
    </row>
    <row r="10098">
      <c r="A10098" s="3" t="inlineStr">
        <is>
          <t>Noble Shield (Pty) Ltd ta Go Letting</t>
        </is>
      </c>
      <c r="B10098" s="4" t="n">
        <v>44773</v>
      </c>
      <c r="C10098" s="3" t="inlineStr">
        <is>
          <t>Expenses</t>
        </is>
      </c>
      <c r="D10098" s="3" t="inlineStr">
        <is>
          <t>4291/000</t>
        </is>
      </c>
      <c r="E10098" s="3" t="inlineStr">
        <is>
          <t>Refreshments - VDB Office</t>
        </is>
      </c>
      <c r="F10098" s="3" t="n">
        <v>788.6900000000001</v>
      </c>
      <c r="G10098" s="3" t="n">
        <v>3338.38</v>
      </c>
    </row>
    <row r="10099">
      <c r="A10099" s="3" t="inlineStr">
        <is>
          <t>Trademark Holdings (Pty) Ltd</t>
        </is>
      </c>
      <c r="B10099" s="4" t="n">
        <v>44773</v>
      </c>
      <c r="C10099" s="3" t="inlineStr">
        <is>
          <t>Expenses</t>
        </is>
      </c>
      <c r="D10099" s="3" t="inlineStr">
        <is>
          <t>4300/000</t>
        </is>
      </c>
      <c r="E10099" s="3" t="inlineStr">
        <is>
          <t>Rent Paid</t>
        </is>
      </c>
      <c r="F10099" s="3" t="n">
        <v>6427.32</v>
      </c>
      <c r="G10099" s="3" t="n">
        <v>66630.47</v>
      </c>
    </row>
    <row r="10100">
      <c r="A10100" s="3" t="inlineStr">
        <is>
          <t>Endulini (Pty) Ltd</t>
        </is>
      </c>
      <c r="B10100" s="4" t="n">
        <v>44773</v>
      </c>
      <c r="C10100" s="3" t="inlineStr">
        <is>
          <t>Expenses</t>
        </is>
      </c>
      <c r="D10100" s="3" t="inlineStr">
        <is>
          <t>4310/000</t>
        </is>
      </c>
      <c r="E10100" s="3" t="inlineStr">
        <is>
          <t>Rates</t>
        </is>
      </c>
      <c r="F10100" s="3" t="n">
        <v>0</v>
      </c>
      <c r="G10100" s="3" t="n">
        <v>28266.66</v>
      </c>
    </row>
    <row r="10101">
      <c r="A10101" s="3" t="inlineStr">
        <is>
          <t>Opportunity Global Investment (PTY) LTD</t>
        </is>
      </c>
      <c r="B10101" s="4" t="n">
        <v>44773</v>
      </c>
      <c r="C10101" s="3" t="inlineStr">
        <is>
          <t>Expenses</t>
        </is>
      </c>
      <c r="D10101" s="3" t="inlineStr">
        <is>
          <t>4310/000</t>
        </is>
      </c>
      <c r="E10101" s="3" t="inlineStr">
        <is>
          <t>Refreshments</t>
        </is>
      </c>
      <c r="F10101" s="3" t="n">
        <v>2521</v>
      </c>
      <c r="G10101" s="3" t="n">
        <v>12605</v>
      </c>
    </row>
    <row r="10102">
      <c r="A10102" s="3" t="inlineStr">
        <is>
          <t>Opportunity Management Holdings (PTY) LTD</t>
        </is>
      </c>
      <c r="B10102" s="4" t="n">
        <v>44773</v>
      </c>
      <c r="C10102" s="3" t="inlineStr">
        <is>
          <t>Expenses</t>
        </is>
      </c>
      <c r="D10102" s="3" t="inlineStr">
        <is>
          <t>4310/000</t>
        </is>
      </c>
      <c r="E10102" s="3" t="inlineStr">
        <is>
          <t>Refreshments</t>
        </is>
      </c>
      <c r="F10102" s="3" t="n">
        <v>1113.87</v>
      </c>
      <c r="G10102" s="3" t="n">
        <v>6530.62</v>
      </c>
    </row>
    <row r="10103">
      <c r="A10103" s="3" t="inlineStr">
        <is>
          <t>Quinate Consulting (Pty) Ltd</t>
        </is>
      </c>
      <c r="B10103" s="4" t="n">
        <v>44773</v>
      </c>
      <c r="C10103" s="3" t="inlineStr">
        <is>
          <t>Expenses</t>
        </is>
      </c>
      <c r="D10103" s="3" t="inlineStr">
        <is>
          <t>4312/000</t>
        </is>
      </c>
      <c r="E10103" s="3" t="inlineStr">
        <is>
          <t>Rates - SoHo Units</t>
        </is>
      </c>
      <c r="F10103" s="3" t="n">
        <v>2431.68</v>
      </c>
      <c r="G10103" s="3" t="n">
        <v>11940.58</v>
      </c>
    </row>
    <row r="10104">
      <c r="A10104" s="3" t="inlineStr">
        <is>
          <t>Noble Shield (Pty) Ltd ta Go Letting</t>
        </is>
      </c>
      <c r="B10104" s="4" t="n">
        <v>44773</v>
      </c>
      <c r="C10104" s="3" t="inlineStr">
        <is>
          <t>Expenses</t>
        </is>
      </c>
      <c r="D10104" s="3" t="inlineStr">
        <is>
          <t>4350/000</t>
        </is>
      </c>
      <c r="E10104" s="3" t="inlineStr">
        <is>
          <t>Repairs _AND_ Maintenance</t>
        </is>
      </c>
      <c r="F10104" s="3" t="n">
        <v>0</v>
      </c>
      <c r="G10104" s="3" t="n">
        <v>3068.83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Expenses</t>
        </is>
      </c>
      <c r="D10105" s="3" t="inlineStr">
        <is>
          <t>4350/000</t>
        </is>
      </c>
      <c r="E10105" s="3" t="inlineStr">
        <is>
          <t>Repairs _AND_ Maintenance</t>
        </is>
      </c>
      <c r="F10105" s="3" t="n">
        <v>112.17</v>
      </c>
      <c r="G10105" s="3" t="n">
        <v>811.25</v>
      </c>
    </row>
    <row r="10106">
      <c r="A10106" s="3" t="inlineStr">
        <is>
          <t>Trademark Holdings (Pty) Ltd</t>
        </is>
      </c>
      <c r="B10106" s="4" t="n">
        <v>44773</v>
      </c>
      <c r="C10106" s="3" t="inlineStr">
        <is>
          <t>Expenses</t>
        </is>
      </c>
      <c r="D10106" s="3" t="inlineStr">
        <is>
          <t>4350/000</t>
        </is>
      </c>
      <c r="E10106" s="3" t="inlineStr">
        <is>
          <t>Repairs _AND_ Maintenance</t>
        </is>
      </c>
      <c r="F10106" s="3" t="n">
        <v>0</v>
      </c>
      <c r="G10106" s="3" t="n">
        <v>925</v>
      </c>
    </row>
    <row r="10107">
      <c r="A10107" s="3" t="inlineStr">
        <is>
          <t>Quinate Consulting (Pty) Ltd</t>
        </is>
      </c>
      <c r="B10107" s="4" t="n">
        <v>44773</v>
      </c>
      <c r="C10107" s="3" t="inlineStr">
        <is>
          <t>Expenses</t>
        </is>
      </c>
      <c r="D10107" s="3" t="inlineStr">
        <is>
          <t>4350/000</t>
        </is>
      </c>
      <c r="E10107" s="3" t="inlineStr">
        <is>
          <t>Repairs and Maintenance - Southwark Units</t>
        </is>
      </c>
      <c r="F10107" s="3" t="n">
        <v>0</v>
      </c>
      <c r="G10107" s="3" t="n">
        <v>12416</v>
      </c>
    </row>
    <row r="10108">
      <c r="A10108" s="3" t="inlineStr">
        <is>
          <t>Opportunity Global Investment (PTY) LTD</t>
        </is>
      </c>
      <c r="B10108" s="4" t="n">
        <v>44773</v>
      </c>
      <c r="C10108" s="3" t="inlineStr">
        <is>
          <t>Expenses</t>
        </is>
      </c>
      <c r="D10108" s="3" t="inlineStr">
        <is>
          <t>4360/000</t>
        </is>
      </c>
      <c r="E10108" s="3" t="inlineStr">
        <is>
          <t>Secretarial - CIPC</t>
        </is>
      </c>
      <c r="F10108" s="3" t="n">
        <v>0</v>
      </c>
      <c r="G10108" s="3" t="n">
        <v>600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Expenses</t>
        </is>
      </c>
      <c r="D10109" s="3" t="inlineStr">
        <is>
          <t>4390/000</t>
        </is>
      </c>
      <c r="E10109" s="3" t="inlineStr">
        <is>
          <t>Small Assets</t>
        </is>
      </c>
      <c r="F10109" s="3" t="n">
        <v>4042.61</v>
      </c>
      <c r="G10109" s="3" t="n">
        <v>13281.92</v>
      </c>
    </row>
    <row r="10110">
      <c r="A10110" s="3" t="inlineStr">
        <is>
          <t>Noble Shield (Pty) Ltd ta Go Letting</t>
        </is>
      </c>
      <c r="B10110" s="4" t="n">
        <v>44773</v>
      </c>
      <c r="C10110" s="3" t="inlineStr">
        <is>
          <t>Expenses</t>
        </is>
      </c>
      <c r="D10110" s="3" t="inlineStr">
        <is>
          <t>4400/000</t>
        </is>
      </c>
      <c r="E10110" s="3" t="inlineStr">
        <is>
          <t>Salaries _AND_ Wages</t>
        </is>
      </c>
      <c r="F10110" s="3" t="n">
        <v>26848.19</v>
      </c>
      <c r="G10110" s="3" t="n">
        <v>254971.81</v>
      </c>
    </row>
    <row r="10111">
      <c r="A10111" s="3" t="inlineStr">
        <is>
          <t>Opportunity Global Sales (PTY) LTD</t>
        </is>
      </c>
      <c r="B10111" s="4" t="n">
        <v>44773</v>
      </c>
      <c r="C10111" s="3" t="inlineStr">
        <is>
          <t>Expenses</t>
        </is>
      </c>
      <c r="D10111" s="3" t="inlineStr">
        <is>
          <t>4400/000</t>
        </is>
      </c>
      <c r="E10111" s="3" t="inlineStr">
        <is>
          <t>Salaries _AND_ Wages</t>
        </is>
      </c>
      <c r="F10111" s="3" t="n">
        <v>39850.33</v>
      </c>
      <c r="G10111" s="3" t="n">
        <v>179619.62</v>
      </c>
    </row>
    <row r="10112">
      <c r="A10112" s="3" t="inlineStr">
        <is>
          <t>Opportunity Management Holdings (PTY) LTD</t>
        </is>
      </c>
      <c r="B10112" s="4" t="n">
        <v>44773</v>
      </c>
      <c r="C10112" s="3" t="inlineStr">
        <is>
          <t>Expenses</t>
        </is>
      </c>
      <c r="D10112" s="3" t="inlineStr">
        <is>
          <t>4400/000</t>
        </is>
      </c>
      <c r="E10112" s="3" t="inlineStr">
        <is>
          <t>Salaries _AND_ Wages</t>
        </is>
      </c>
      <c r="F10112" s="3" t="n">
        <v>194207.5</v>
      </c>
      <c r="G10112" s="3" t="n">
        <v>1763685.56</v>
      </c>
    </row>
    <row r="10113">
      <c r="A10113" s="3" t="inlineStr">
        <is>
          <t>Trademark Holdings (Pty) Ltd</t>
        </is>
      </c>
      <c r="B10113" s="4" t="n">
        <v>44773</v>
      </c>
      <c r="C10113" s="3" t="inlineStr">
        <is>
          <t>Expenses</t>
        </is>
      </c>
      <c r="D10113" s="3" t="inlineStr">
        <is>
          <t>4400/000</t>
        </is>
      </c>
      <c r="E10113" s="3" t="inlineStr">
        <is>
          <t>Salaries _AND_ Wages</t>
        </is>
      </c>
      <c r="F10113" s="3" t="n">
        <v>39554.45</v>
      </c>
      <c r="G10113" s="3" t="n">
        <v>418663.66</v>
      </c>
    </row>
    <row r="10114">
      <c r="A10114" s="3" t="inlineStr">
        <is>
          <t>Opportunity Global Investment (PTY) LTD</t>
        </is>
      </c>
      <c r="B10114" s="4" t="n">
        <v>44773</v>
      </c>
      <c r="C10114" s="3" t="inlineStr">
        <is>
          <t>Expenses</t>
        </is>
      </c>
      <c r="D10114" s="3" t="inlineStr">
        <is>
          <t>4403/000</t>
        </is>
      </c>
      <c r="E10114" s="3" t="inlineStr">
        <is>
          <t>Study fees - Nick</t>
        </is>
      </c>
      <c r="F10114" s="3" t="n">
        <v>0</v>
      </c>
      <c r="G10114" s="3" t="n">
        <v>51825.9</v>
      </c>
    </row>
    <row r="10115">
      <c r="A10115" s="3" t="inlineStr">
        <is>
          <t>Trademark Holdings (Pty) Ltd</t>
        </is>
      </c>
      <c r="B10115" s="4" t="n">
        <v>44773</v>
      </c>
      <c r="C10115" s="3" t="inlineStr">
        <is>
          <t>Expenses</t>
        </is>
      </c>
      <c r="D10115" s="3" t="inlineStr">
        <is>
          <t>4430/000</t>
        </is>
      </c>
      <c r="E10115" s="3" t="inlineStr">
        <is>
          <t>Secretarial fees - CIPC</t>
        </is>
      </c>
      <c r="F10115" s="3" t="n">
        <v>0</v>
      </c>
      <c r="G10115" s="3" t="n">
        <v>100</v>
      </c>
    </row>
    <row r="10116">
      <c r="A10116" s="3" t="inlineStr">
        <is>
          <t>Opportunity Management Holdings (PTY) LTD</t>
        </is>
      </c>
      <c r="B10116" s="4" t="n">
        <v>44773</v>
      </c>
      <c r="C10116" s="3" t="inlineStr">
        <is>
          <t>Expenses</t>
        </is>
      </c>
      <c r="D10116" s="3" t="inlineStr">
        <is>
          <t>4450/000</t>
        </is>
      </c>
      <c r="E10116" s="3" t="inlineStr">
        <is>
          <t>Staff Training</t>
        </is>
      </c>
      <c r="F10116" s="3" t="n">
        <v>0</v>
      </c>
      <c r="G10116" s="3" t="n">
        <v>4654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Expenses</t>
        </is>
      </c>
      <c r="D10117" s="3" t="inlineStr">
        <is>
          <t>4500/000</t>
        </is>
      </c>
      <c r="E10117" s="3" t="inlineStr">
        <is>
          <t>Staff Welfare</t>
        </is>
      </c>
      <c r="F10117" s="3" t="n">
        <v>0</v>
      </c>
      <c r="G10117" s="3" t="n">
        <v>8468.879999999999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Expenses</t>
        </is>
      </c>
      <c r="D10118" s="3" t="inlineStr">
        <is>
          <t>4500/000</t>
        </is>
      </c>
      <c r="E10118" s="3" t="inlineStr">
        <is>
          <t>Staff Welfare</t>
        </is>
      </c>
      <c r="F10118" s="3" t="n">
        <v>0</v>
      </c>
      <c r="G10118" s="3" t="n">
        <v>451.25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Expenses</t>
        </is>
      </c>
      <c r="D10119" s="3" t="inlineStr">
        <is>
          <t>4500/000</t>
        </is>
      </c>
      <c r="E10119" s="3" t="inlineStr">
        <is>
          <t>Staff Welfare</t>
        </is>
      </c>
      <c r="F10119" s="3" t="n">
        <v>1889.5</v>
      </c>
      <c r="G10119" s="3" t="n">
        <v>8613.57</v>
      </c>
    </row>
    <row r="10120">
      <c r="A10120" s="3" t="inlineStr">
        <is>
          <t>Noble Shield (Pty) Ltd ta Go Letting</t>
        </is>
      </c>
      <c r="B10120" s="4" t="n">
        <v>44773</v>
      </c>
      <c r="C10120" s="3" t="inlineStr">
        <is>
          <t>Expenses</t>
        </is>
      </c>
      <c r="D10120" s="3" t="inlineStr">
        <is>
          <t>4520/000</t>
        </is>
      </c>
      <c r="E10120" s="3" t="inlineStr">
        <is>
          <t>Security</t>
        </is>
      </c>
      <c r="F10120" s="3" t="n">
        <v>741.25</v>
      </c>
      <c r="G10120" s="3" t="n">
        <v>8238.530000000001</v>
      </c>
    </row>
    <row r="10121">
      <c r="A10121" s="3" t="inlineStr">
        <is>
          <t>Noble Shield (Pty) Ltd ta Go Letting</t>
        </is>
      </c>
      <c r="B10121" s="4" t="n">
        <v>44773</v>
      </c>
      <c r="C10121" s="3" t="inlineStr">
        <is>
          <t>Expenses</t>
        </is>
      </c>
      <c r="D10121" s="3" t="inlineStr">
        <is>
          <t>4550/000</t>
        </is>
      </c>
      <c r="E10121" s="3" t="inlineStr">
        <is>
          <t>Subscriptions</t>
        </is>
      </c>
      <c r="F10121" s="3" t="n">
        <v>0</v>
      </c>
      <c r="G10121" s="3" t="n">
        <v>274.15</v>
      </c>
    </row>
    <row r="10122">
      <c r="A10122" s="3" t="inlineStr">
        <is>
          <t>Quinate Consulting (Pty) Ltd</t>
        </is>
      </c>
      <c r="B10122" s="4" t="n">
        <v>44773</v>
      </c>
      <c r="C10122" s="3" t="inlineStr">
        <is>
          <t>Expenses</t>
        </is>
      </c>
      <c r="D10122" s="3" t="inlineStr">
        <is>
          <t>4550/000</t>
        </is>
      </c>
      <c r="E10122" s="3" t="inlineStr">
        <is>
          <t>Subscriptions / Licenses</t>
        </is>
      </c>
      <c r="F10122" s="3" t="n">
        <v>8056.6</v>
      </c>
      <c r="G10122" s="3" t="n">
        <v>46278.95</v>
      </c>
    </row>
    <row r="10123">
      <c r="A10123" s="3" t="inlineStr">
        <is>
          <t>Opportunity Management Holdings (PTY) LTD</t>
        </is>
      </c>
      <c r="B10123" s="4" t="n">
        <v>44773</v>
      </c>
      <c r="C10123" s="3" t="inlineStr">
        <is>
          <t>Expenses</t>
        </is>
      </c>
      <c r="D10123" s="3" t="inlineStr">
        <is>
          <t>4550/000</t>
        </is>
      </c>
      <c r="E10123" s="3" t="inlineStr">
        <is>
          <t>Subscriptions _AND_ Lisences</t>
        </is>
      </c>
      <c r="F10123" s="3" t="n">
        <v>1642.27</v>
      </c>
      <c r="G10123" s="3" t="n">
        <v>18487.9</v>
      </c>
    </row>
    <row r="10124">
      <c r="A10124" s="3" t="inlineStr">
        <is>
          <t>Noble Shield (Pty) Ltd ta Go Letting</t>
        </is>
      </c>
      <c r="B10124" s="4" t="n">
        <v>44773</v>
      </c>
      <c r="C10124" s="3" t="inlineStr">
        <is>
          <t>Expenses</t>
        </is>
      </c>
      <c r="D10124" s="3" t="inlineStr">
        <is>
          <t>4550/100</t>
        </is>
      </c>
      <c r="E10124" s="3" t="inlineStr">
        <is>
          <t>Subscriptions - EAAB</t>
        </is>
      </c>
      <c r="F10124" s="3" t="n">
        <v>0</v>
      </c>
      <c r="G10124" s="3" t="n">
        <v>5010</v>
      </c>
    </row>
    <row r="10125">
      <c r="A10125" s="3" t="inlineStr">
        <is>
          <t>Trademark Holdings (Pty) Ltd</t>
        </is>
      </c>
      <c r="B10125" s="4" t="n">
        <v>44773</v>
      </c>
      <c r="C10125" s="3" t="inlineStr">
        <is>
          <t>Expenses</t>
        </is>
      </c>
      <c r="D10125" s="3" t="inlineStr">
        <is>
          <t>4550/100</t>
        </is>
      </c>
      <c r="E10125" s="3" t="inlineStr">
        <is>
          <t>Subscriptions - EAAB</t>
        </is>
      </c>
      <c r="F10125" s="3" t="n">
        <v>0</v>
      </c>
      <c r="G10125" s="3" t="n">
        <v>3710</v>
      </c>
    </row>
    <row r="10126">
      <c r="A10126" s="3" t="inlineStr">
        <is>
          <t>Opportunity Global Investment (PTY) LTD</t>
        </is>
      </c>
      <c r="B10126" s="4" t="n">
        <v>44773</v>
      </c>
      <c r="C10126" s="3" t="inlineStr">
        <is>
          <t>Expenses</t>
        </is>
      </c>
      <c r="D10126" s="3" t="inlineStr">
        <is>
          <t>4550/150</t>
        </is>
      </c>
      <c r="E10126" s="3" t="inlineStr">
        <is>
          <t>Subscriptions - Webbox</t>
        </is>
      </c>
      <c r="F10126" s="3" t="n">
        <v>1259</v>
      </c>
      <c r="G10126" s="3" t="n">
        <v>6201</v>
      </c>
    </row>
    <row r="10127">
      <c r="A10127" s="3" t="inlineStr">
        <is>
          <t>Opportunity Global Investment (PTY) LTD</t>
        </is>
      </c>
      <c r="B10127" s="4" t="n">
        <v>44773</v>
      </c>
      <c r="C10127" s="3" t="inlineStr">
        <is>
          <t>Expenses</t>
        </is>
      </c>
      <c r="D10127" s="3" t="inlineStr">
        <is>
          <t>4550/200</t>
        </is>
      </c>
      <c r="E10127" s="3" t="inlineStr">
        <is>
          <t>Subscriptions - Zoom</t>
        </is>
      </c>
      <c r="F10127" s="3" t="n">
        <v>264.04</v>
      </c>
      <c r="G10127" s="3" t="n">
        <v>1226.03</v>
      </c>
    </row>
    <row r="10128">
      <c r="A10128" s="3" t="inlineStr">
        <is>
          <t>Opportunity Global Investment (PTY) LTD</t>
        </is>
      </c>
      <c r="B10128" s="4" t="n">
        <v>44773</v>
      </c>
      <c r="C10128" s="3" t="inlineStr">
        <is>
          <t>Expenses</t>
        </is>
      </c>
      <c r="D10128" s="3" t="inlineStr">
        <is>
          <t>4550/250</t>
        </is>
      </c>
      <c r="E10128" s="3" t="inlineStr">
        <is>
          <t>Subscriptions - LinkedIn</t>
        </is>
      </c>
      <c r="F10128" s="3" t="n">
        <v>1000.49</v>
      </c>
      <c r="G10128" s="3" t="n">
        <v>6002.94</v>
      </c>
    </row>
    <row r="10129">
      <c r="A10129" s="3" t="inlineStr">
        <is>
          <t>Noble Shield (Pty) Ltd ta Go Letting</t>
        </is>
      </c>
      <c r="B10129" s="4" t="n">
        <v>44773</v>
      </c>
      <c r="C10129" s="3" t="inlineStr">
        <is>
          <t>Expenses</t>
        </is>
      </c>
      <c r="D10129" s="3" t="inlineStr">
        <is>
          <t>4550/250</t>
        </is>
      </c>
      <c r="E10129" s="3" t="inlineStr">
        <is>
          <t>Subscriptions - Windeed reports</t>
        </is>
      </c>
      <c r="F10129" s="3" t="n">
        <v>0</v>
      </c>
      <c r="G10129" s="3" t="n">
        <v>79</v>
      </c>
    </row>
    <row r="10130">
      <c r="A10130" s="3" t="inlineStr">
        <is>
          <t>Opportunity Global Investment (PTY) LTD</t>
        </is>
      </c>
      <c r="B10130" s="4" t="n">
        <v>44773</v>
      </c>
      <c r="C10130" s="3" t="inlineStr">
        <is>
          <t>Expenses</t>
        </is>
      </c>
      <c r="D10130" s="3" t="inlineStr">
        <is>
          <t>4550/350</t>
        </is>
      </c>
      <c r="E10130" s="3" t="inlineStr">
        <is>
          <t>Subscriptions - Xero</t>
        </is>
      </c>
      <c r="F10130" s="3" t="n">
        <v>600</v>
      </c>
      <c r="G10130" s="3" t="n">
        <v>3000</v>
      </c>
    </row>
    <row r="10131">
      <c r="A10131" s="3" t="inlineStr">
        <is>
          <t>Opportunity Global Investment (PTY) LTD</t>
        </is>
      </c>
      <c r="B10131" s="4" t="n">
        <v>44773</v>
      </c>
      <c r="C10131" s="3" t="inlineStr">
        <is>
          <t>Expenses</t>
        </is>
      </c>
      <c r="D10131" s="3" t="inlineStr">
        <is>
          <t>4550/400</t>
        </is>
      </c>
      <c r="E10131" s="3" t="inlineStr">
        <is>
          <t>Subscriptions - Moneyweb</t>
        </is>
      </c>
      <c r="F10131" s="3" t="n">
        <v>54.78</v>
      </c>
      <c r="G10131" s="3" t="n">
        <v>273.9</v>
      </c>
    </row>
    <row r="10132">
      <c r="A10132" s="3" t="inlineStr">
        <is>
          <t>Trademark Holdings (Pty) Ltd</t>
        </is>
      </c>
      <c r="B10132" s="4" t="n">
        <v>44773</v>
      </c>
      <c r="C10132" s="3" t="inlineStr">
        <is>
          <t>Expenses</t>
        </is>
      </c>
      <c r="D10132" s="3" t="inlineStr">
        <is>
          <t>4550/400</t>
        </is>
      </c>
      <c r="E10132" s="3" t="inlineStr">
        <is>
          <t>Subscriptions - Xero</t>
        </is>
      </c>
      <c r="F10132" s="3" t="n">
        <v>600</v>
      </c>
      <c r="G10132" s="3" t="n">
        <v>7050</v>
      </c>
    </row>
    <row r="10133">
      <c r="A10133" s="3" t="inlineStr">
        <is>
          <t>Opportunity Global Investment (PTY) LTD</t>
        </is>
      </c>
      <c r="B10133" s="4" t="n">
        <v>44773</v>
      </c>
      <c r="C10133" s="3" t="inlineStr">
        <is>
          <t>Expenses</t>
        </is>
      </c>
      <c r="D10133" s="3" t="inlineStr">
        <is>
          <t>4550/450</t>
        </is>
      </c>
      <c r="E10133" s="3" t="inlineStr">
        <is>
          <t>Subscriptions - Adobe</t>
        </is>
      </c>
      <c r="F10133" s="3" t="n">
        <v>555.3</v>
      </c>
      <c r="G10133" s="3" t="n">
        <v>2572.89</v>
      </c>
    </row>
    <row r="10134">
      <c r="A10134" s="3" t="inlineStr">
        <is>
          <t>Noble Shield (Pty) Ltd ta Go Letting</t>
        </is>
      </c>
      <c r="B10134" s="4" t="n">
        <v>44773</v>
      </c>
      <c r="C10134" s="3" t="inlineStr">
        <is>
          <t>Expenses</t>
        </is>
      </c>
      <c r="D10134" s="3" t="inlineStr">
        <is>
          <t>4550/600</t>
        </is>
      </c>
      <c r="E10134" s="3" t="inlineStr">
        <is>
          <t>Subscriptions - Webbox</t>
        </is>
      </c>
      <c r="F10134" s="3" t="n">
        <v>1331.7</v>
      </c>
      <c r="G10134" s="3" t="n">
        <v>12739.31</v>
      </c>
    </row>
    <row r="10135">
      <c r="A10135" s="3" t="inlineStr">
        <is>
          <t>Noble Shield (Pty) Ltd ta Go Letting</t>
        </is>
      </c>
      <c r="B10135" s="4" t="n">
        <v>44773</v>
      </c>
      <c r="C10135" s="3" t="inlineStr">
        <is>
          <t>Expenses</t>
        </is>
      </c>
      <c r="D10135" s="3" t="inlineStr">
        <is>
          <t>4550/650</t>
        </is>
      </c>
      <c r="E10135" s="3" t="inlineStr">
        <is>
          <t>Subscriptions - Xero</t>
        </is>
      </c>
      <c r="F10135" s="3" t="n">
        <v>600</v>
      </c>
      <c r="G10135" s="3" t="n">
        <v>7050</v>
      </c>
    </row>
    <row r="10136">
      <c r="A10136" s="3" t="inlineStr">
        <is>
          <t>Noble Shield (Pty) Ltd ta Go Letting</t>
        </is>
      </c>
      <c r="B10136" s="4" t="n">
        <v>44773</v>
      </c>
      <c r="C10136" s="3" t="inlineStr">
        <is>
          <t>Expenses</t>
        </is>
      </c>
      <c r="D10136" s="3" t="inlineStr">
        <is>
          <t>4550/700</t>
        </is>
      </c>
      <c r="E10136" s="3" t="inlineStr">
        <is>
          <t>Subscriptions - Domain renewals</t>
        </is>
      </c>
      <c r="F10136" s="3" t="n">
        <v>0</v>
      </c>
      <c r="G10136" s="3" t="n">
        <v>1726.15</v>
      </c>
    </row>
    <row r="10137">
      <c r="A10137" s="3" t="inlineStr">
        <is>
          <t>Noble Shield (Pty) Ltd ta Go Letting</t>
        </is>
      </c>
      <c r="B10137" s="4" t="n">
        <v>44773</v>
      </c>
      <c r="C10137" s="3" t="inlineStr">
        <is>
          <t>Expenses</t>
        </is>
      </c>
      <c r="D10137" s="3" t="inlineStr">
        <is>
          <t>4550/800</t>
        </is>
      </c>
      <c r="E10137" s="3" t="inlineStr">
        <is>
          <t>Subscriptions - Adobe</t>
        </is>
      </c>
      <c r="F10137" s="3" t="n">
        <v>296.75</v>
      </c>
      <c r="G10137" s="3" t="n">
        <v>1120.92</v>
      </c>
    </row>
    <row r="10138">
      <c r="A10138" s="3" t="inlineStr">
        <is>
          <t>Opportunity Global Sales (PTY) LTD</t>
        </is>
      </c>
      <c r="B10138" s="4" t="n">
        <v>44773</v>
      </c>
      <c r="C10138" s="3" t="inlineStr">
        <is>
          <t>Expenses</t>
        </is>
      </c>
      <c r="D10138" s="3" t="inlineStr">
        <is>
          <t>4551/000</t>
        </is>
      </c>
      <c r="E10138" s="3" t="inlineStr">
        <is>
          <t>Subscriptions - Payprop</t>
        </is>
      </c>
      <c r="F10138" s="3" t="n">
        <v>591.3</v>
      </c>
      <c r="G10138" s="3" t="n">
        <v>3413.98</v>
      </c>
    </row>
    <row r="10139">
      <c r="A10139" s="3" t="inlineStr">
        <is>
          <t>Opportunity Management Holdings (PTY) LTD</t>
        </is>
      </c>
      <c r="B10139" s="4" t="n">
        <v>44773</v>
      </c>
      <c r="C10139" s="3" t="inlineStr">
        <is>
          <t>Expenses</t>
        </is>
      </c>
      <c r="D10139" s="3" t="inlineStr">
        <is>
          <t>4551/000</t>
        </is>
      </c>
      <c r="E10139" s="3" t="inlineStr">
        <is>
          <t>Subscriptions - Xero - Setup</t>
        </is>
      </c>
      <c r="F10139" s="3" t="n">
        <v>0</v>
      </c>
      <c r="G10139" s="3" t="n">
        <v>3000</v>
      </c>
    </row>
    <row r="10140">
      <c r="A10140" s="3" t="inlineStr">
        <is>
          <t>Quinate Consulting (Pty) Ltd</t>
        </is>
      </c>
      <c r="B10140" s="4" t="n">
        <v>44773</v>
      </c>
      <c r="C10140" s="3" t="inlineStr">
        <is>
          <t>Expenses</t>
        </is>
      </c>
      <c r="D10140" s="3" t="inlineStr">
        <is>
          <t>4551/000</t>
        </is>
      </c>
      <c r="E10140" s="3" t="inlineStr">
        <is>
          <t>Subscriptions - Zoho</t>
        </is>
      </c>
      <c r="F10140" s="3" t="n">
        <v>1125</v>
      </c>
      <c r="G10140" s="3" t="n">
        <v>5625</v>
      </c>
    </row>
    <row r="10141">
      <c r="A10141" s="3" t="inlineStr">
        <is>
          <t>Endulini (Pty) Ltd</t>
        </is>
      </c>
      <c r="B10141" s="4" t="n">
        <v>44773</v>
      </c>
      <c r="C10141" s="3" t="inlineStr">
        <is>
          <t>Expenses</t>
        </is>
      </c>
      <c r="D10141" s="3" t="inlineStr">
        <is>
          <t>4552/000</t>
        </is>
      </c>
      <c r="E10141" s="3" t="inlineStr">
        <is>
          <t>Subscriptions - Xero</t>
        </is>
      </c>
      <c r="F10141" s="3" t="n">
        <v>600</v>
      </c>
      <c r="G10141" s="3" t="n">
        <v>3000</v>
      </c>
    </row>
    <row r="10142">
      <c r="A10142" s="3" t="inlineStr">
        <is>
          <t>Opportunity Global Sales (PTY) LTD</t>
        </is>
      </c>
      <c r="B10142" s="4" t="n">
        <v>44773</v>
      </c>
      <c r="C10142" s="3" t="inlineStr">
        <is>
          <t>Expenses</t>
        </is>
      </c>
      <c r="D10142" s="3" t="inlineStr">
        <is>
          <t>4552/000</t>
        </is>
      </c>
      <c r="E10142" s="3" t="inlineStr">
        <is>
          <t>Subscriptions - Xero</t>
        </is>
      </c>
      <c r="F10142" s="3" t="n">
        <v>600</v>
      </c>
      <c r="G10142" s="3" t="n">
        <v>3000</v>
      </c>
    </row>
    <row r="10143">
      <c r="A10143" s="3" t="inlineStr">
        <is>
          <t>Opportunity Management Holdings (PTY) LTD</t>
        </is>
      </c>
      <c r="B10143" s="4" t="n">
        <v>44773</v>
      </c>
      <c r="C10143" s="3" t="inlineStr">
        <is>
          <t>Expenses</t>
        </is>
      </c>
      <c r="D10143" s="3" t="inlineStr">
        <is>
          <t>4552/000</t>
        </is>
      </c>
      <c r="E10143" s="3" t="inlineStr">
        <is>
          <t>Subscriptions - Xero</t>
        </is>
      </c>
      <c r="F10143" s="3" t="n">
        <v>600</v>
      </c>
      <c r="G10143" s="3" t="n">
        <v>4650</v>
      </c>
    </row>
    <row r="10144">
      <c r="A10144" s="3" t="inlineStr">
        <is>
          <t>Opportunity Global Sales (PTY) LTD</t>
        </is>
      </c>
      <c r="B10144" s="4" t="n">
        <v>44773</v>
      </c>
      <c r="C10144" s="3" t="inlineStr">
        <is>
          <t>Expenses</t>
        </is>
      </c>
      <c r="D10144" s="3" t="inlineStr">
        <is>
          <t>4553/000</t>
        </is>
      </c>
      <c r="E10144" s="3" t="inlineStr">
        <is>
          <t>Subscriptions - CMA</t>
        </is>
      </c>
      <c r="F10144" s="3" t="n">
        <v>680</v>
      </c>
      <c r="G10144" s="3" t="n">
        <v>3400</v>
      </c>
    </row>
    <row r="10145">
      <c r="A10145" s="3" t="inlineStr">
        <is>
          <t>Quinate Consulting (Pty) Ltd</t>
        </is>
      </c>
      <c r="B10145" s="4" t="n">
        <v>44773</v>
      </c>
      <c r="C10145" s="3" t="inlineStr">
        <is>
          <t>Expenses</t>
        </is>
      </c>
      <c r="D10145" s="3" t="inlineStr">
        <is>
          <t>4554/000</t>
        </is>
      </c>
      <c r="E10145" s="3" t="inlineStr">
        <is>
          <t>Subscriptions - Xero</t>
        </is>
      </c>
      <c r="F10145" s="3" t="n">
        <v>600</v>
      </c>
      <c r="G10145" s="3" t="n">
        <v>3000</v>
      </c>
    </row>
    <row r="10146">
      <c r="A10146" s="3" t="inlineStr">
        <is>
          <t>Opportunity Global Sales (PTY) LTD</t>
        </is>
      </c>
      <c r="B10146" s="4" t="n">
        <v>44773</v>
      </c>
      <c r="C10146" s="3" t="inlineStr">
        <is>
          <t>Expenses</t>
        </is>
      </c>
      <c r="D10146" s="3" t="inlineStr">
        <is>
          <t>4554/000</t>
        </is>
      </c>
      <c r="E10146" s="3" t="inlineStr">
        <is>
          <t>Subscriptions - Zoho</t>
        </is>
      </c>
      <c r="F10146" s="3" t="n">
        <v>855</v>
      </c>
      <c r="G10146" s="3" t="n">
        <v>3255</v>
      </c>
    </row>
    <row r="10147">
      <c r="A10147" s="3" t="inlineStr">
        <is>
          <t>Opportunity Global Sales (PTY) LTD</t>
        </is>
      </c>
      <c r="B10147" s="4" t="n">
        <v>44773</v>
      </c>
      <c r="C10147" s="3" t="inlineStr">
        <is>
          <t>Expenses</t>
        </is>
      </c>
      <c r="D10147" s="3" t="inlineStr">
        <is>
          <t>4555/000</t>
        </is>
      </c>
      <c r="E10147" s="3" t="inlineStr">
        <is>
          <t>Subscriptions - EAAB</t>
        </is>
      </c>
      <c r="F10147" s="3" t="n">
        <v>0</v>
      </c>
      <c r="G10147" s="3" t="n">
        <v>8500</v>
      </c>
    </row>
    <row r="10148">
      <c r="A10148" s="3" t="inlineStr">
        <is>
          <t>Quinate Consulting (Pty) Ltd</t>
        </is>
      </c>
      <c r="B10148" s="4" t="n">
        <v>44773</v>
      </c>
      <c r="C10148" s="3" t="inlineStr">
        <is>
          <t>Expenses</t>
        </is>
      </c>
      <c r="D10148" s="3" t="inlineStr">
        <is>
          <t>4555/000</t>
        </is>
      </c>
      <c r="E10148" s="3" t="inlineStr">
        <is>
          <t>Subscriptions - OUMS</t>
        </is>
      </c>
      <c r="F10148" s="3" t="n">
        <v>6475.9</v>
      </c>
      <c r="G10148" s="3" t="n">
        <v>32379.5</v>
      </c>
    </row>
    <row r="10149">
      <c r="A10149" s="3" t="inlineStr">
        <is>
          <t>Noble Shield (Pty) Ltd ta Go Letting</t>
        </is>
      </c>
      <c r="B10149" s="4" t="n">
        <v>44773</v>
      </c>
      <c r="C10149" s="3" t="inlineStr">
        <is>
          <t>Expenses</t>
        </is>
      </c>
      <c r="D10149" s="3" t="inlineStr">
        <is>
          <t>4560/000</t>
        </is>
      </c>
      <c r="E10149" s="3" t="inlineStr">
        <is>
          <t>Small Assets - under R7000</t>
        </is>
      </c>
      <c r="F10149" s="3" t="n">
        <v>0</v>
      </c>
      <c r="G10149" s="3" t="n">
        <v>399</v>
      </c>
    </row>
    <row r="10150">
      <c r="A10150" s="3" t="inlineStr">
        <is>
          <t>Opportunity Global Investment (PTY) LTD</t>
        </is>
      </c>
      <c r="B10150" s="4" t="n">
        <v>44773</v>
      </c>
      <c r="C10150" s="3" t="inlineStr">
        <is>
          <t>Expenses</t>
        </is>
      </c>
      <c r="D10150" s="3" t="inlineStr">
        <is>
          <t>4600/000</t>
        </is>
      </c>
      <c r="E10150" s="3" t="inlineStr">
        <is>
          <t>Telephone _AND_ Fax</t>
        </is>
      </c>
      <c r="F10150" s="3" t="n">
        <v>3355</v>
      </c>
      <c r="G10150" s="3" t="n">
        <v>16775</v>
      </c>
    </row>
    <row r="10151">
      <c r="A10151" s="3" t="inlineStr">
        <is>
          <t>Trademark Holdings (Pty) Ltd</t>
        </is>
      </c>
      <c r="B10151" s="4" t="n">
        <v>44773</v>
      </c>
      <c r="C10151" s="3" t="inlineStr">
        <is>
          <t>Expenses</t>
        </is>
      </c>
      <c r="D10151" s="3" t="inlineStr">
        <is>
          <t>4600/000</t>
        </is>
      </c>
      <c r="E10151" s="3" t="inlineStr">
        <is>
          <t>Telephone _AND_ Fax</t>
        </is>
      </c>
      <c r="F10151" s="3" t="n">
        <v>1662.49</v>
      </c>
      <c r="G10151" s="3" t="n">
        <v>16378.75</v>
      </c>
    </row>
    <row r="10152">
      <c r="A10152" s="3" t="inlineStr">
        <is>
          <t>Noble Shield (Pty) Ltd ta Go Letting</t>
        </is>
      </c>
      <c r="B10152" s="4" t="n">
        <v>44773</v>
      </c>
      <c r="C10152" s="3" t="inlineStr">
        <is>
          <t>Expenses</t>
        </is>
      </c>
      <c r="D10152" s="3" t="inlineStr">
        <is>
          <t>4600/000</t>
        </is>
      </c>
      <c r="E10152" s="3" t="inlineStr">
        <is>
          <t>Telephone _AND_ Fax - VDB Office</t>
        </is>
      </c>
      <c r="F10152" s="3" t="n">
        <v>0</v>
      </c>
      <c r="G10152" s="3" t="n">
        <v>1926.25</v>
      </c>
    </row>
    <row r="10153">
      <c r="A10153" s="3" t="inlineStr">
        <is>
          <t>Noble Shield (Pty) Ltd ta Go Letting</t>
        </is>
      </c>
      <c r="B10153" s="4" t="n">
        <v>44773</v>
      </c>
      <c r="C10153" s="3" t="inlineStr">
        <is>
          <t>Expenses</t>
        </is>
      </c>
      <c r="D10153" s="3" t="inlineStr">
        <is>
          <t>4610/000</t>
        </is>
      </c>
      <c r="E10153" s="3" t="inlineStr">
        <is>
          <t>Telephone - CT Office</t>
        </is>
      </c>
      <c r="F10153" s="3" t="n">
        <v>925.4</v>
      </c>
      <c r="G10153" s="3" t="n">
        <v>10218.51</v>
      </c>
    </row>
    <row r="10154">
      <c r="A10154" s="3" t="inlineStr">
        <is>
          <t>Noble Shield (Pty) Ltd ta Go Letting</t>
        </is>
      </c>
      <c r="B10154" s="4" t="n">
        <v>44773</v>
      </c>
      <c r="C10154" s="3" t="inlineStr">
        <is>
          <t>Expenses</t>
        </is>
      </c>
      <c r="D10154" s="3" t="inlineStr">
        <is>
          <t>4650/000</t>
        </is>
      </c>
      <c r="E10154" s="3" t="inlineStr">
        <is>
          <t>Travel _AND_ Accommodation</t>
        </is>
      </c>
      <c r="F10154" s="3" t="n">
        <v>533.8</v>
      </c>
      <c r="G10154" s="3" t="n">
        <v>533.8</v>
      </c>
    </row>
    <row r="10155">
      <c r="A10155" s="3" t="inlineStr">
        <is>
          <t>Opportunity Management Holdings (PTY) LTD</t>
        </is>
      </c>
      <c r="B10155" s="4" t="n">
        <v>44773</v>
      </c>
      <c r="C10155" s="3" t="inlineStr">
        <is>
          <t>Expenses</t>
        </is>
      </c>
      <c r="D10155" s="3" t="inlineStr">
        <is>
          <t>4650/000</t>
        </is>
      </c>
      <c r="E10155" s="3" t="inlineStr">
        <is>
          <t>Travel _AND_ Accommodation</t>
        </is>
      </c>
      <c r="F10155" s="3" t="n">
        <v>0</v>
      </c>
      <c r="G10155" s="3" t="n">
        <v>139.13</v>
      </c>
    </row>
    <row r="10156">
      <c r="A10156" s="3" t="inlineStr">
        <is>
          <t>Quinate Consulting (Pty) Ltd</t>
        </is>
      </c>
      <c r="B10156" s="4" t="n">
        <v>44773</v>
      </c>
      <c r="C10156" s="3" t="inlineStr">
        <is>
          <t>Expenses</t>
        </is>
      </c>
      <c r="D10156" s="3" t="inlineStr">
        <is>
          <t>4650/000</t>
        </is>
      </c>
      <c r="E10156" s="3" t="inlineStr">
        <is>
          <t>Travel _AND_ Accommodation</t>
        </is>
      </c>
      <c r="F10156" s="3" t="n">
        <v>0</v>
      </c>
      <c r="G10156" s="3" t="n">
        <v>5386</v>
      </c>
    </row>
    <row r="10157">
      <c r="A10157" s="3" t="inlineStr">
        <is>
          <t>Quinate Consulting (Pty) Ltd</t>
        </is>
      </c>
      <c r="B10157" s="4" t="n">
        <v>44773</v>
      </c>
      <c r="C10157" s="3" t="inlineStr">
        <is>
          <t>Expenses</t>
        </is>
      </c>
      <c r="D10157" s="3" t="inlineStr">
        <is>
          <t>4650/010</t>
        </is>
      </c>
      <c r="E10157" s="3" t="inlineStr">
        <is>
          <t>Travel - Local Flights</t>
        </is>
      </c>
      <c r="F10157" s="3" t="n">
        <v>0</v>
      </c>
      <c r="G10157" s="3" t="n">
        <v>6912.27</v>
      </c>
    </row>
    <row r="10158">
      <c r="A10158" s="3" t="inlineStr">
        <is>
          <t>Opportunity Global Investment (PTY) LTD</t>
        </is>
      </c>
      <c r="B10158" s="4" t="n">
        <v>44773</v>
      </c>
      <c r="C10158" s="3" t="inlineStr">
        <is>
          <t>Expenses</t>
        </is>
      </c>
      <c r="D10158" s="3" t="inlineStr">
        <is>
          <t>4650/020</t>
        </is>
      </c>
      <c r="E10158" s="3" t="inlineStr">
        <is>
          <t>Travel Accomodation - Car Hire</t>
        </is>
      </c>
      <c r="F10158" s="3" t="n">
        <v>0</v>
      </c>
      <c r="G10158" s="3" t="n">
        <v>457.39</v>
      </c>
    </row>
    <row r="10159">
      <c r="A10159" s="3" t="inlineStr">
        <is>
          <t>Quinate Consulting (Pty) Ltd</t>
        </is>
      </c>
      <c r="B10159" s="4" t="n">
        <v>44773</v>
      </c>
      <c r="C10159" s="3" t="inlineStr">
        <is>
          <t>Expenses</t>
        </is>
      </c>
      <c r="D10159" s="3" t="inlineStr">
        <is>
          <t>4650/030</t>
        </is>
      </c>
      <c r="E10159" s="3" t="inlineStr">
        <is>
          <t>Travel - Parking</t>
        </is>
      </c>
      <c r="F10159" s="3" t="n">
        <v>0</v>
      </c>
      <c r="G10159" s="3" t="n">
        <v>121.74</v>
      </c>
    </row>
    <row r="10160">
      <c r="A10160" s="3" t="inlineStr">
        <is>
          <t>Quinate Consulting (Pty) Ltd</t>
        </is>
      </c>
      <c r="B10160" s="4" t="n">
        <v>44773</v>
      </c>
      <c r="C10160" s="3" t="inlineStr">
        <is>
          <t>Expenses</t>
        </is>
      </c>
      <c r="D10160" s="3" t="inlineStr">
        <is>
          <t>4650/040</t>
        </is>
      </c>
      <c r="E10160" s="3" t="inlineStr">
        <is>
          <t>Travel - Local Car Hire</t>
        </is>
      </c>
      <c r="F10160" s="3" t="n">
        <v>0</v>
      </c>
      <c r="G10160" s="3" t="n">
        <v>1873</v>
      </c>
    </row>
    <row r="10161">
      <c r="A10161" s="3" t="inlineStr">
        <is>
          <t>Opportunity Global Investment (PTY) LTD</t>
        </is>
      </c>
      <c r="B10161" s="4" t="n">
        <v>44773</v>
      </c>
      <c r="C10161" s="3" t="inlineStr">
        <is>
          <t>Expenses</t>
        </is>
      </c>
      <c r="D10161" s="3" t="inlineStr">
        <is>
          <t>4650/080</t>
        </is>
      </c>
      <c r="E10161" s="3" t="inlineStr">
        <is>
          <t>Travel &amp; Accommodation - Staff Reimbursements</t>
        </is>
      </c>
      <c r="F10161" s="3" t="n">
        <v>0</v>
      </c>
      <c r="G10161" s="3" t="n">
        <v>453.72</v>
      </c>
    </row>
    <row r="10162">
      <c r="A10162" s="3" t="inlineStr">
        <is>
          <t>Opportunity Global Investment (PTY) LTD</t>
        </is>
      </c>
      <c r="B10162" s="4" t="n">
        <v>44773</v>
      </c>
      <c r="C10162" s="3" t="inlineStr">
        <is>
          <t>Expenses</t>
        </is>
      </c>
      <c r="D10162" s="3" t="inlineStr">
        <is>
          <t>4650/090</t>
        </is>
      </c>
      <c r="E10162" s="3" t="inlineStr">
        <is>
          <t>Travel &amp; Accom - Fuel</t>
        </is>
      </c>
      <c r="F10162" s="3" t="n">
        <v>3537.15</v>
      </c>
      <c r="G10162" s="3" t="n">
        <v>16142.47</v>
      </c>
    </row>
    <row r="10163">
      <c r="A10163" s="3" t="inlineStr">
        <is>
          <t>Quinate Consulting (Pty) Ltd</t>
        </is>
      </c>
      <c r="B10163" s="4" t="n">
        <v>44773</v>
      </c>
      <c r="C10163" s="3" t="inlineStr">
        <is>
          <t>Expenses</t>
        </is>
      </c>
      <c r="D10163" s="3" t="inlineStr">
        <is>
          <t>4650/600</t>
        </is>
      </c>
      <c r="E10163" s="3" t="inlineStr">
        <is>
          <t>Travel - Fuel</t>
        </is>
      </c>
      <c r="F10163" s="3" t="n">
        <v>0</v>
      </c>
      <c r="G10163" s="3" t="n">
        <v>983.1799999999999</v>
      </c>
    </row>
    <row r="10164">
      <c r="A10164" s="3" t="inlineStr">
        <is>
          <t>Noble Shield (Pty) Ltd ta Go Letting</t>
        </is>
      </c>
      <c r="B10164" s="4" t="n">
        <v>44773</v>
      </c>
      <c r="C10164" s="3" t="inlineStr">
        <is>
          <t>Expenses</t>
        </is>
      </c>
      <c r="D10164" s="3" t="inlineStr">
        <is>
          <t>4700/000</t>
        </is>
      </c>
      <c r="E10164" s="3" t="inlineStr">
        <is>
          <t>PAYE Contributions</t>
        </is>
      </c>
      <c r="F10164" s="3" t="n">
        <v>5215.38</v>
      </c>
      <c r="G10164" s="3" t="n">
        <v>54564.63</v>
      </c>
    </row>
    <row r="10165">
      <c r="A10165" s="3" t="inlineStr">
        <is>
          <t>Trademark Holdings (Pty) Ltd</t>
        </is>
      </c>
      <c r="B10165" s="4" t="n">
        <v>44773</v>
      </c>
      <c r="C10165" s="3" t="inlineStr">
        <is>
          <t>Expenses</t>
        </is>
      </c>
      <c r="D10165" s="3" t="inlineStr">
        <is>
          <t>4700/000</t>
        </is>
      </c>
      <c r="E10165" s="3" t="inlineStr">
        <is>
          <t>PAYE Contributions</t>
        </is>
      </c>
      <c r="F10165" s="3" t="n">
        <v>4988.05</v>
      </c>
      <c r="G10165" s="3" t="n">
        <v>60379.73</v>
      </c>
    </row>
    <row r="10166">
      <c r="A10166" s="3" t="inlineStr">
        <is>
          <t>Opportunity Global Investment (PTY) LTD</t>
        </is>
      </c>
      <c r="B10166" s="4" t="n">
        <v>44773</v>
      </c>
      <c r="C10166" s="3" t="inlineStr">
        <is>
          <t>Expenses</t>
        </is>
      </c>
      <c r="D10166" s="3" t="inlineStr">
        <is>
          <t>4700/000</t>
        </is>
      </c>
      <c r="E10166" s="3" t="inlineStr">
        <is>
          <t>UIF Contributions</t>
        </is>
      </c>
      <c r="F10166" s="3" t="n">
        <v>177.12</v>
      </c>
      <c r="G10166" s="3" t="n">
        <v>885.6</v>
      </c>
    </row>
    <row r="10167">
      <c r="A10167" s="3" t="inlineStr">
        <is>
          <t>Opportunity Global Sales (PTY) LTD</t>
        </is>
      </c>
      <c r="B10167" s="4" t="n">
        <v>44773</v>
      </c>
      <c r="C10167" s="3" t="inlineStr">
        <is>
          <t>Expenses</t>
        </is>
      </c>
      <c r="D10167" s="3" t="inlineStr">
        <is>
          <t>4700/000</t>
        </is>
      </c>
      <c r="E10167" s="3" t="inlineStr">
        <is>
          <t>UIF Contributions</t>
        </is>
      </c>
      <c r="F10167" s="3" t="n">
        <v>177.12</v>
      </c>
      <c r="G10167" s="3" t="n">
        <v>985.6</v>
      </c>
    </row>
    <row r="10168">
      <c r="A10168" s="3" t="inlineStr">
        <is>
          <t>Opportunity Global Sales (PTY) LTD</t>
        </is>
      </c>
      <c r="B10168" s="4" t="n">
        <v>44773</v>
      </c>
      <c r="C10168" s="3" t="inlineStr">
        <is>
          <t>Expenses</t>
        </is>
      </c>
      <c r="D10168" s="3" t="inlineStr">
        <is>
          <t>4701/000</t>
        </is>
      </c>
      <c r="E10168" s="3" t="inlineStr">
        <is>
          <t>UIF Employee Contribution</t>
        </is>
      </c>
      <c r="F10168" s="3" t="n">
        <v>177.12</v>
      </c>
      <c r="G10168" s="3" t="n">
        <v>985.6</v>
      </c>
    </row>
    <row r="10169">
      <c r="A10169" s="3" t="inlineStr">
        <is>
          <t>Opportunity Global Investment (PTY) LTD</t>
        </is>
      </c>
      <c r="B10169" s="4" t="n">
        <v>44773</v>
      </c>
      <c r="C10169" s="3" t="inlineStr">
        <is>
          <t>Expenses</t>
        </is>
      </c>
      <c r="D10169" s="3" t="inlineStr">
        <is>
          <t>4701/000</t>
        </is>
      </c>
      <c r="E10169" s="3" t="inlineStr">
        <is>
          <t>UIF Employee Contributions</t>
        </is>
      </c>
      <c r="F10169" s="3" t="n">
        <v>177.12</v>
      </c>
      <c r="G10169" s="3" t="n">
        <v>885.6</v>
      </c>
    </row>
    <row r="10170">
      <c r="A10170" s="3" t="inlineStr">
        <is>
          <t>Noble Shield (Pty) Ltd ta Go Letting</t>
        </is>
      </c>
      <c r="B10170" s="4" t="n">
        <v>44773</v>
      </c>
      <c r="C10170" s="3" t="inlineStr">
        <is>
          <t>Expenses</t>
        </is>
      </c>
      <c r="D10170" s="3" t="inlineStr">
        <is>
          <t>4710/000</t>
        </is>
      </c>
      <c r="E10170" s="3" t="inlineStr">
        <is>
          <t>UIF Company Contributions</t>
        </is>
      </c>
      <c r="F10170" s="3" t="n">
        <v>245.25</v>
      </c>
      <c r="G10170" s="3" t="n">
        <v>2379.67</v>
      </c>
    </row>
    <row r="10171">
      <c r="A10171" s="3" t="inlineStr">
        <is>
          <t>Trademark Holdings (Pty) Ltd</t>
        </is>
      </c>
      <c r="B10171" s="4" t="n">
        <v>44773</v>
      </c>
      <c r="C10171" s="3" t="inlineStr">
        <is>
          <t>Expenses</t>
        </is>
      </c>
      <c r="D10171" s="3" t="inlineStr">
        <is>
          <t>4710/000</t>
        </is>
      </c>
      <c r="E10171" s="3" t="inlineStr">
        <is>
          <t>UIF Company Contributions</t>
        </is>
      </c>
      <c r="F10171" s="3" t="n">
        <v>95.25</v>
      </c>
      <c r="G10171" s="3" t="n">
        <v>1352.37</v>
      </c>
    </row>
    <row r="10172">
      <c r="A10172" s="3" t="inlineStr">
        <is>
          <t>Noble Shield (Pty) Ltd ta Go Letting</t>
        </is>
      </c>
      <c r="B10172" s="4" t="n">
        <v>44773</v>
      </c>
      <c r="C10172" s="3" t="inlineStr">
        <is>
          <t>Expenses</t>
        </is>
      </c>
      <c r="D10172" s="3" t="inlineStr">
        <is>
          <t>4711/000</t>
        </is>
      </c>
      <c r="E10172" s="3" t="inlineStr">
        <is>
          <t>UIF Employee Contribution</t>
        </is>
      </c>
      <c r="F10172" s="3" t="n">
        <v>245.25</v>
      </c>
      <c r="G10172" s="3" t="n">
        <v>2379.67</v>
      </c>
    </row>
    <row r="10173">
      <c r="A10173" s="3" t="inlineStr">
        <is>
          <t>Trademark Holdings (Pty) Ltd</t>
        </is>
      </c>
      <c r="B10173" s="4" t="n">
        <v>44773</v>
      </c>
      <c r="C10173" s="3" t="inlineStr">
        <is>
          <t>Expenses</t>
        </is>
      </c>
      <c r="D10173" s="3" t="inlineStr">
        <is>
          <t>4711/000</t>
        </is>
      </c>
      <c r="E10173" s="3" t="inlineStr">
        <is>
          <t>UIF Employee Contributions</t>
        </is>
      </c>
      <c r="F10173" s="3" t="n">
        <v>95.25</v>
      </c>
      <c r="G10173" s="3" t="n">
        <v>1352.37</v>
      </c>
    </row>
    <row r="10174">
      <c r="A10174" s="3" t="inlineStr">
        <is>
          <t>Noble Shield (Pty) Ltd ta Go Letting</t>
        </is>
      </c>
      <c r="B10174" s="4" t="n">
        <v>44773</v>
      </c>
      <c r="C10174" s="3" t="inlineStr">
        <is>
          <t>Expenses</t>
        </is>
      </c>
      <c r="D10174" s="3" t="inlineStr">
        <is>
          <t>4720/000</t>
        </is>
      </c>
      <c r="E10174" s="3" t="inlineStr">
        <is>
          <t>SDL Contributions</t>
        </is>
      </c>
      <c r="F10174" s="3" t="n">
        <v>444.59</v>
      </c>
      <c r="G10174" s="3" t="n">
        <v>4089.12</v>
      </c>
    </row>
    <row r="10175">
      <c r="A10175" s="3" t="inlineStr">
        <is>
          <t>Trademark Holdings (Pty) Ltd</t>
        </is>
      </c>
      <c r="B10175" s="4" t="n">
        <v>44773</v>
      </c>
      <c r="C10175" s="3" t="inlineStr">
        <is>
          <t>Expenses</t>
        </is>
      </c>
      <c r="D10175" s="3" t="inlineStr">
        <is>
          <t>4720/000</t>
        </is>
      </c>
      <c r="E10175" s="3" t="inlineStr">
        <is>
          <t>SDL Contributions</t>
        </is>
      </c>
      <c r="F10175" s="3" t="n">
        <v>301.12</v>
      </c>
      <c r="G10175" s="3" t="n">
        <v>3364.46</v>
      </c>
    </row>
    <row r="10176">
      <c r="A10176" s="3" t="inlineStr">
        <is>
          <t>Opportunity Global Investment (PTY) LTD</t>
        </is>
      </c>
      <c r="B10176" s="4" t="n">
        <v>44773</v>
      </c>
      <c r="C10176" s="3" t="inlineStr">
        <is>
          <t>Expenses</t>
        </is>
      </c>
      <c r="D10176" s="3" t="inlineStr">
        <is>
          <t>4730/000</t>
        </is>
      </c>
      <c r="E10176" s="3" t="inlineStr">
        <is>
          <t>PAYE Contributions</t>
        </is>
      </c>
      <c r="F10176" s="3" t="n">
        <v>9136.700000000001</v>
      </c>
      <c r="G10176" s="3" t="n">
        <v>45683.49</v>
      </c>
    </row>
    <row r="10177">
      <c r="A10177" s="3" t="inlineStr">
        <is>
          <t>Opportunity Global Sales (PTY) LTD</t>
        </is>
      </c>
      <c r="B10177" s="4" t="n">
        <v>44773</v>
      </c>
      <c r="C10177" s="3" t="inlineStr">
        <is>
          <t>Expenses</t>
        </is>
      </c>
      <c r="D10177" s="3" t="inlineStr">
        <is>
          <t>4730/000</t>
        </is>
      </c>
      <c r="E10177" s="3" t="inlineStr">
        <is>
          <t>PAYE Contributions</t>
        </is>
      </c>
      <c r="F10177" s="3" t="n">
        <v>19302.38</v>
      </c>
      <c r="G10177" s="3" t="n">
        <v>140216.1</v>
      </c>
    </row>
    <row r="10178">
      <c r="A10178" s="3" t="inlineStr">
        <is>
          <t>Opportunity Management Holdings (PTY) LTD</t>
        </is>
      </c>
      <c r="B10178" s="4" t="n">
        <v>44773</v>
      </c>
      <c r="C10178" s="3" t="inlineStr">
        <is>
          <t>Expenses</t>
        </is>
      </c>
      <c r="D10178" s="3" t="inlineStr">
        <is>
          <t>4730/000</t>
        </is>
      </c>
      <c r="E10178" s="3" t="inlineStr">
        <is>
          <t>PAYE Contributions</t>
        </is>
      </c>
      <c r="F10178" s="3" t="n">
        <v>41536.9</v>
      </c>
      <c r="G10178" s="3" t="n">
        <v>382304.45</v>
      </c>
    </row>
    <row r="10179">
      <c r="A10179" s="3" t="inlineStr">
        <is>
          <t>Opportunity Global Investment (PTY) LTD</t>
        </is>
      </c>
      <c r="B10179" s="4" t="n">
        <v>44773</v>
      </c>
      <c r="C10179" s="3" t="inlineStr">
        <is>
          <t>Expenses</t>
        </is>
      </c>
      <c r="D10179" s="3" t="inlineStr">
        <is>
          <t>4740/000</t>
        </is>
      </c>
      <c r="E10179" s="3" t="inlineStr">
        <is>
          <t>SDL Contributions</t>
        </is>
      </c>
      <c r="F10179" s="3" t="n">
        <v>431.1</v>
      </c>
      <c r="G10179" s="3" t="n">
        <v>2155.5</v>
      </c>
    </row>
    <row r="10180">
      <c r="A10180" s="3" t="inlineStr">
        <is>
          <t>Opportunity Global Sales (PTY) LTD</t>
        </is>
      </c>
      <c r="B10180" s="4" t="n">
        <v>44773</v>
      </c>
      <c r="C10180" s="3" t="inlineStr">
        <is>
          <t>Expenses</t>
        </is>
      </c>
      <c r="D10180" s="3" t="inlineStr">
        <is>
          <t>4740/000</t>
        </is>
      </c>
      <c r="E10180" s="3" t="inlineStr">
        <is>
          <t>SDL Contributions</t>
        </is>
      </c>
      <c r="F10180" s="3" t="n">
        <v>1083.62</v>
      </c>
      <c r="G10180" s="3" t="n">
        <v>7712.23</v>
      </c>
    </row>
    <row r="10181">
      <c r="A10181" s="3" t="inlineStr">
        <is>
          <t>Opportunity Management Holdings (PTY) LTD</t>
        </is>
      </c>
      <c r="B10181" s="4" t="n">
        <v>44773</v>
      </c>
      <c r="C10181" s="3" t="inlineStr">
        <is>
          <t>Expenses</t>
        </is>
      </c>
      <c r="D10181" s="3" t="inlineStr">
        <is>
          <t>4740/000</t>
        </is>
      </c>
      <c r="E10181" s="3" t="inlineStr">
        <is>
          <t>UIF Company Contribution</t>
        </is>
      </c>
      <c r="F10181" s="3" t="n">
        <v>1255.6</v>
      </c>
      <c r="G10181" s="3" t="n">
        <v>12091.69</v>
      </c>
    </row>
    <row r="10182">
      <c r="A10182" s="3" t="inlineStr">
        <is>
          <t>Opportunity Management Holdings (PTY) LTD</t>
        </is>
      </c>
      <c r="B10182" s="4" t="n">
        <v>44773</v>
      </c>
      <c r="C10182" s="3" t="inlineStr">
        <is>
          <t>Expenses</t>
        </is>
      </c>
      <c r="D10182" s="3" t="inlineStr">
        <is>
          <t>4741/000</t>
        </is>
      </c>
      <c r="E10182" s="3" t="inlineStr">
        <is>
          <t>UIF Employee Contribution</t>
        </is>
      </c>
      <c r="F10182" s="3" t="n">
        <v>1255.6</v>
      </c>
      <c r="G10182" s="3" t="n">
        <v>12091.69</v>
      </c>
    </row>
    <row r="10183">
      <c r="A10183" s="3" t="inlineStr">
        <is>
          <t>Opportunity Management Holdings (PTY) LTD</t>
        </is>
      </c>
      <c r="B10183" s="4" t="n">
        <v>44773</v>
      </c>
      <c r="C10183" s="3" t="inlineStr">
        <is>
          <t>Expenses</t>
        </is>
      </c>
      <c r="D10183" s="3" t="inlineStr">
        <is>
          <t>4750/000</t>
        </is>
      </c>
      <c r="E10183" s="3" t="inlineStr">
        <is>
          <t>SDL Contribution</t>
        </is>
      </c>
      <c r="F10183" s="3" t="n">
        <v>2270</v>
      </c>
      <c r="G10183" s="3" t="n">
        <v>21102.97</v>
      </c>
    </row>
    <row r="10184">
      <c r="A10184" s="3" t="inlineStr">
        <is>
          <t>Noble Shield (Pty) Ltd ta Go Letting</t>
        </is>
      </c>
      <c r="B10184" s="4" t="n">
        <v>44773</v>
      </c>
      <c r="C10184" s="3" t="inlineStr">
        <is>
          <t>Equity</t>
        </is>
      </c>
      <c r="D10184" s="3" t="inlineStr">
        <is>
          <t>5100/000</t>
        </is>
      </c>
      <c r="E10184" s="3" t="inlineStr">
        <is>
          <t>Share Capital</t>
        </is>
      </c>
      <c r="F10184" s="3" t="n">
        <v>0</v>
      </c>
      <c r="G10184" s="3" t="n">
        <v>-1</v>
      </c>
    </row>
    <row r="10185">
      <c r="A10185" s="3" t="inlineStr">
        <is>
          <t>Opportunity Management Holdings (PTY) LTD</t>
        </is>
      </c>
      <c r="B10185" s="4" t="n">
        <v>44773</v>
      </c>
      <c r="C10185" s="3" t="inlineStr">
        <is>
          <t>Equity</t>
        </is>
      </c>
      <c r="D10185" s="3" t="inlineStr">
        <is>
          <t>5100/000</t>
        </is>
      </c>
      <c r="E10185" s="3" t="inlineStr">
        <is>
          <t>Share Capital / Members Contribution</t>
        </is>
      </c>
      <c r="F10185" s="3" t="n">
        <v>0</v>
      </c>
      <c r="G10185" s="3" t="n">
        <v>-120</v>
      </c>
    </row>
    <row r="10186">
      <c r="A10186" s="3" t="inlineStr">
        <is>
          <t>Quinate Consulting (Pty) Ltd</t>
        </is>
      </c>
      <c r="B10186" s="4" t="n">
        <v>44773</v>
      </c>
      <c r="C10186" s="3" t="inlineStr">
        <is>
          <t>Equity</t>
        </is>
      </c>
      <c r="D10186" s="3" t="inlineStr">
        <is>
          <t>5100/000</t>
        </is>
      </c>
      <c r="E10186" s="3" t="inlineStr">
        <is>
          <t>Share Capital / Members Contribution</t>
        </is>
      </c>
      <c r="F10186" s="3" t="n">
        <v>0</v>
      </c>
      <c r="G10186" s="3" t="n">
        <v>-120</v>
      </c>
    </row>
    <row r="10187">
      <c r="A10187" s="3" t="inlineStr">
        <is>
          <t>Trademark Holdings (Pty) Ltd</t>
        </is>
      </c>
      <c r="B10187" s="4" t="n">
        <v>44773</v>
      </c>
      <c r="C10187" s="3" t="inlineStr">
        <is>
          <t>Equity</t>
        </is>
      </c>
      <c r="D10187" s="3" t="inlineStr">
        <is>
          <t>5100/001</t>
        </is>
      </c>
      <c r="E10187" s="3" t="inlineStr">
        <is>
          <t>Share Capital - GFY Investments</t>
        </is>
      </c>
      <c r="F10187" s="3" t="n">
        <v>0</v>
      </c>
      <c r="G10187" s="3" t="n">
        <v>-60</v>
      </c>
    </row>
    <row r="10188">
      <c r="A10188" s="3" t="inlineStr">
        <is>
          <t>Trademark Holdings (Pty) Ltd</t>
        </is>
      </c>
      <c r="B10188" s="4" t="n">
        <v>44773</v>
      </c>
      <c r="C10188" s="3" t="inlineStr">
        <is>
          <t>Equity</t>
        </is>
      </c>
      <c r="D10188" s="3" t="inlineStr">
        <is>
          <t>5100/002</t>
        </is>
      </c>
      <c r="E10188" s="3" t="inlineStr">
        <is>
          <t>Share Capital - Zak Trust</t>
        </is>
      </c>
      <c r="F10188" s="3" t="n">
        <v>0</v>
      </c>
      <c r="G10188" s="3" t="n">
        <v>-60</v>
      </c>
    </row>
    <row r="10189">
      <c r="A10189" s="3" t="inlineStr">
        <is>
          <t>Opportunity Global Investment (PTY) LTD</t>
        </is>
      </c>
      <c r="B10189" s="4" t="n">
        <v>44773</v>
      </c>
      <c r="C10189" s="3" t="inlineStr">
        <is>
          <t>Equity</t>
        </is>
      </c>
      <c r="D10189" s="3" t="inlineStr">
        <is>
          <t>5101/000</t>
        </is>
      </c>
      <c r="E10189" s="3" t="inlineStr">
        <is>
          <t>Share Capital - Ordinary Type A</t>
        </is>
      </c>
      <c r="F10189" s="3" t="n">
        <v>0</v>
      </c>
      <c r="G10189" s="3" t="n">
        <v>-70</v>
      </c>
    </row>
    <row r="10190">
      <c r="A10190" s="3" t="inlineStr">
        <is>
          <t>Opportunity Global Investment (PTY) LTD</t>
        </is>
      </c>
      <c r="B10190" s="4" t="n">
        <v>44773</v>
      </c>
      <c r="C10190" s="3" t="inlineStr">
        <is>
          <t>Equity</t>
        </is>
      </c>
      <c r="D10190" s="3" t="inlineStr">
        <is>
          <t>5102/000</t>
        </is>
      </c>
      <c r="E10190" s="3" t="inlineStr">
        <is>
          <t>Share Capital - Ordinary Type B</t>
        </is>
      </c>
      <c r="F10190" s="3" t="n">
        <v>0</v>
      </c>
      <c r="G10190" s="3" t="n">
        <v>-30</v>
      </c>
    </row>
    <row r="10191">
      <c r="A10191" s="3" t="inlineStr">
        <is>
          <t>Endulini (Pty) Ltd</t>
        </is>
      </c>
      <c r="B10191" s="4" t="n">
        <v>44773</v>
      </c>
      <c r="C10191" s="3" t="inlineStr">
        <is>
          <t>Equity</t>
        </is>
      </c>
      <c r="D10191" s="3" t="inlineStr">
        <is>
          <t>5200/000</t>
        </is>
      </c>
      <c r="E10191" s="3" t="inlineStr">
        <is>
          <t>Retained Earnings / Loss</t>
        </is>
      </c>
      <c r="F10191" s="3" t="n">
        <v>0</v>
      </c>
      <c r="G10191" s="3" t="n">
        <v>-4937860.07</v>
      </c>
    </row>
    <row r="10192">
      <c r="A10192" s="3" t="inlineStr">
        <is>
          <t>Noble Shield (Pty) Ltd ta Go Letting</t>
        </is>
      </c>
      <c r="B10192" s="4" t="n">
        <v>44773</v>
      </c>
      <c r="C10192" s="3" t="inlineStr">
        <is>
          <t>Equity</t>
        </is>
      </c>
      <c r="D10192" s="3" t="inlineStr">
        <is>
          <t>5200/000</t>
        </is>
      </c>
      <c r="E10192" s="3" t="inlineStr">
        <is>
          <t>Retained Earnings / Loss</t>
        </is>
      </c>
      <c r="F10192" s="3" t="n">
        <v>0</v>
      </c>
      <c r="G10192" s="3" t="n">
        <v>-59256.74</v>
      </c>
    </row>
    <row r="10193">
      <c r="A10193" s="3" t="inlineStr">
        <is>
          <t>Opportunity Global Investment (PTY) LTD</t>
        </is>
      </c>
      <c r="B10193" s="4" t="n">
        <v>44773</v>
      </c>
      <c r="C10193" s="3" t="inlineStr">
        <is>
          <t>Equity</t>
        </is>
      </c>
      <c r="D10193" s="3" t="inlineStr">
        <is>
          <t>5200/000</t>
        </is>
      </c>
      <c r="E10193" s="3" t="inlineStr">
        <is>
          <t>Retained Earnings / Loss</t>
        </is>
      </c>
      <c r="F10193" s="3" t="n">
        <v>0</v>
      </c>
      <c r="G10193" s="3" t="n">
        <v>465853.58</v>
      </c>
    </row>
    <row r="10194">
      <c r="A10194" s="3" t="inlineStr">
        <is>
          <t>Opportunity Global Sales (PTY) LTD</t>
        </is>
      </c>
      <c r="B10194" s="4" t="n">
        <v>44773</v>
      </c>
      <c r="C10194" s="3" t="inlineStr">
        <is>
          <t>Equity</t>
        </is>
      </c>
      <c r="D10194" s="3" t="inlineStr">
        <is>
          <t>5200/000</t>
        </is>
      </c>
      <c r="E10194" s="3" t="inlineStr">
        <is>
          <t>Retained Earnings / Loss</t>
        </is>
      </c>
      <c r="F10194" s="3" t="n">
        <v>0</v>
      </c>
      <c r="G10194" s="3" t="n">
        <v>-565683.55</v>
      </c>
    </row>
    <row r="10195">
      <c r="A10195" s="3" t="inlineStr">
        <is>
          <t>Opportunity Management Holdings (PTY) LTD</t>
        </is>
      </c>
      <c r="B10195" s="4" t="n">
        <v>44773</v>
      </c>
      <c r="C10195" s="3" t="inlineStr">
        <is>
          <t>Equity</t>
        </is>
      </c>
      <c r="D10195" s="3" t="inlineStr">
        <is>
          <t>5200/000</t>
        </is>
      </c>
      <c r="E10195" s="3" t="inlineStr">
        <is>
          <t>Retained Earnings / Loss</t>
        </is>
      </c>
      <c r="F10195" s="3" t="n">
        <v>0</v>
      </c>
      <c r="G10195" s="3" t="n">
        <v>1435438.74</v>
      </c>
    </row>
    <row r="10196">
      <c r="A10196" s="3" t="inlineStr">
        <is>
          <t>Quinate Consulting (Pty) Ltd</t>
        </is>
      </c>
      <c r="B10196" s="4" t="n">
        <v>44773</v>
      </c>
      <c r="C10196" s="3" t="inlineStr">
        <is>
          <t>Equity</t>
        </is>
      </c>
      <c r="D10196" s="3" t="inlineStr">
        <is>
          <t>5200/000</t>
        </is>
      </c>
      <c r="E10196" s="3" t="inlineStr">
        <is>
          <t>Retained Earnings / Loss</t>
        </is>
      </c>
      <c r="F10196" s="3" t="n">
        <v>0</v>
      </c>
      <c r="G10196" s="3" t="n">
        <v>571333.3</v>
      </c>
    </row>
    <row r="10197">
      <c r="A10197" s="3" t="inlineStr">
        <is>
          <t>Trademark Holdings (Pty) Ltd</t>
        </is>
      </c>
      <c r="B10197" s="4" t="n">
        <v>44773</v>
      </c>
      <c r="C10197" s="3" t="inlineStr">
        <is>
          <t>Equity</t>
        </is>
      </c>
      <c r="D10197" s="3" t="inlineStr">
        <is>
          <t>5200/000</t>
        </is>
      </c>
      <c r="E10197" s="3" t="inlineStr">
        <is>
          <t>Retained Earnings / Loss</t>
        </is>
      </c>
      <c r="F10197" s="3" t="n">
        <v>0</v>
      </c>
      <c r="G10197" s="3" t="n">
        <v>-150612.02</v>
      </c>
    </row>
    <row r="10198">
      <c r="A10198" s="3" t="inlineStr">
        <is>
          <t>Quinate Consulting (Pty) Ltd</t>
        </is>
      </c>
      <c r="B10198" s="4" t="n">
        <v>44773</v>
      </c>
      <c r="C10198" s="3" t="inlineStr">
        <is>
          <t>Assets</t>
        </is>
      </c>
      <c r="D10198" s="3" t="inlineStr">
        <is>
          <t>5400/011</t>
        </is>
      </c>
      <c r="E10198" s="3" t="inlineStr">
        <is>
          <t>Members Loan - Nick Morgan</t>
        </is>
      </c>
      <c r="F10198" s="3" t="n">
        <v>0</v>
      </c>
      <c r="G10198" s="3" t="n">
        <v>-85743.69</v>
      </c>
    </row>
    <row r="10199">
      <c r="A10199" s="3" t="inlineStr">
        <is>
          <t>Opportunity Management Holdings (PTY) LTD</t>
        </is>
      </c>
      <c r="B10199" s="4" t="n">
        <v>44773</v>
      </c>
      <c r="C10199" s="3" t="inlineStr">
        <is>
          <t>Assets</t>
        </is>
      </c>
      <c r="D10199" s="3" t="inlineStr">
        <is>
          <t>5400/500</t>
        </is>
      </c>
      <c r="E10199" s="3" t="inlineStr">
        <is>
          <t>Shareholder - Zak Loan</t>
        </is>
      </c>
      <c r="F10199" s="3" t="n">
        <v>0</v>
      </c>
      <c r="G10199" s="3" t="n">
        <v>-171798.21</v>
      </c>
    </row>
    <row r="10200">
      <c r="A10200" s="3" t="inlineStr">
        <is>
          <t>Quinate Consulting (Pty) Ltd</t>
        </is>
      </c>
      <c r="B10200" s="4" t="n">
        <v>44773</v>
      </c>
      <c r="C10200" s="3" t="inlineStr">
        <is>
          <t>Liabilities</t>
        </is>
      </c>
      <c r="D10200" s="3" t="inlineStr">
        <is>
          <t>5500/010</t>
        </is>
      </c>
      <c r="E10200" s="3" t="inlineStr">
        <is>
          <t>Loan - Wynand Haywood</t>
        </is>
      </c>
      <c r="F10200" s="3" t="n">
        <v>0</v>
      </c>
      <c r="G10200" s="3" t="n">
        <v>1928.67</v>
      </c>
    </row>
    <row r="10201">
      <c r="A10201" s="3" t="inlineStr">
        <is>
          <t>Quinate Consulting (Pty) Ltd</t>
        </is>
      </c>
      <c r="B10201" s="4" t="n">
        <v>44773</v>
      </c>
      <c r="C10201" s="3" t="inlineStr">
        <is>
          <t>Liabilities</t>
        </is>
      </c>
      <c r="D10201" s="3" t="inlineStr">
        <is>
          <t>5500/030</t>
        </is>
      </c>
      <c r="E10201" s="3" t="inlineStr">
        <is>
          <t>Loan - Heron Projects</t>
        </is>
      </c>
      <c r="F10201" s="3" t="n">
        <v>-424000</v>
      </c>
      <c r="G10201" s="3" t="n">
        <v>0</v>
      </c>
    </row>
    <row r="10202">
      <c r="A10202" s="3" t="inlineStr">
        <is>
          <t>Opportunity Global Investment (PTY) LTD</t>
        </is>
      </c>
      <c r="B10202" s="4" t="n">
        <v>44773</v>
      </c>
      <c r="C10202" s="3" t="inlineStr">
        <is>
          <t>Liabilities</t>
        </is>
      </c>
      <c r="D10202" s="3" t="inlineStr">
        <is>
          <t>5500/100</t>
        </is>
      </c>
      <c r="E10202" s="3" t="inlineStr">
        <is>
          <t>Loan - Cape Projects Construction</t>
        </is>
      </c>
      <c r="F10202" s="3" t="n">
        <v>-75000</v>
      </c>
      <c r="G10202" s="3" t="n">
        <v>-65000</v>
      </c>
    </row>
    <row r="10203">
      <c r="A10203" s="3" t="inlineStr">
        <is>
          <t>Noble Shield (Pty) Ltd ta Go Letting</t>
        </is>
      </c>
      <c r="B10203" s="4" t="n">
        <v>44773</v>
      </c>
      <c r="C10203" s="3" t="inlineStr">
        <is>
          <t>Liabilities</t>
        </is>
      </c>
      <c r="D10203" s="3" t="inlineStr">
        <is>
          <t>5500/100</t>
        </is>
      </c>
      <c r="E10203" s="3" t="inlineStr">
        <is>
          <t>Loan - Jupiter Trust</t>
        </is>
      </c>
      <c r="F10203" s="3" t="n">
        <v>0</v>
      </c>
      <c r="G10203" s="3" t="n">
        <v>-100228.75</v>
      </c>
    </row>
    <row r="10204">
      <c r="A10204" s="3" t="inlineStr">
        <is>
          <t>Endulini (Pty) Ltd</t>
        </is>
      </c>
      <c r="B10204" s="4" t="n">
        <v>44773</v>
      </c>
      <c r="C10204" s="3" t="inlineStr">
        <is>
          <t>Liabilities</t>
        </is>
      </c>
      <c r="D10204" s="3" t="inlineStr">
        <is>
          <t>5500/100</t>
        </is>
      </c>
      <c r="E10204" s="3" t="inlineStr">
        <is>
          <t>Loan - Quinate Consulting</t>
        </is>
      </c>
      <c r="F10204" s="3" t="n">
        <v>-78000</v>
      </c>
      <c r="G10204" s="3" t="n">
        <v>-10064761.7</v>
      </c>
    </row>
    <row r="10205">
      <c r="A10205" s="3" t="inlineStr">
        <is>
          <t>Opportunity Global Investment (PTY) LTD</t>
        </is>
      </c>
      <c r="B10205" s="4" t="n">
        <v>44773</v>
      </c>
      <c r="C10205" s="3" t="inlineStr">
        <is>
          <t>Liabilities</t>
        </is>
      </c>
      <c r="D10205" s="3" t="inlineStr">
        <is>
          <t>5500/112</t>
        </is>
      </c>
      <c r="E10205" s="3" t="inlineStr">
        <is>
          <t>Loan - GFY</t>
        </is>
      </c>
      <c r="F10205" s="3" t="n">
        <v>0</v>
      </c>
      <c r="G10205" s="3" t="n">
        <v>-289000</v>
      </c>
    </row>
    <row r="10206">
      <c r="A10206" s="3" t="inlineStr">
        <is>
          <t>Endulini (Pty) Ltd</t>
        </is>
      </c>
      <c r="B10206" s="4" t="n">
        <v>44773</v>
      </c>
      <c r="C10206" s="3" t="inlineStr">
        <is>
          <t>Liabilities</t>
        </is>
      </c>
      <c r="D10206" s="3" t="inlineStr">
        <is>
          <t>5500/150</t>
        </is>
      </c>
      <c r="E10206" s="3" t="inlineStr">
        <is>
          <t>Loan - Cape Projects Construction</t>
        </is>
      </c>
      <c r="F10206" s="3" t="n">
        <v>-210000</v>
      </c>
      <c r="G10206" s="3" t="n">
        <v>-210000</v>
      </c>
    </row>
    <row r="10207">
      <c r="A10207" s="3" t="inlineStr">
        <is>
          <t>Quinate Consulting (Pty) Ltd</t>
        </is>
      </c>
      <c r="B10207" s="4" t="n">
        <v>44773</v>
      </c>
      <c r="C10207" s="3" t="inlineStr">
        <is>
          <t>Liabilities</t>
        </is>
      </c>
      <c r="D10207" s="3" t="inlineStr">
        <is>
          <t>5500/150</t>
        </is>
      </c>
      <c r="E10207" s="3" t="inlineStr">
        <is>
          <t>Loan - Cape Projects Structuring</t>
        </is>
      </c>
      <c r="F10207" s="3" t="n">
        <v>300000</v>
      </c>
      <c r="G10207" s="3" t="n">
        <v>0</v>
      </c>
    </row>
    <row r="10208">
      <c r="A10208" s="3" t="inlineStr">
        <is>
          <t>Quinate Consulting (Pty) Ltd</t>
        </is>
      </c>
      <c r="B10208" s="4" t="n">
        <v>44773</v>
      </c>
      <c r="C10208" s="3" t="inlineStr">
        <is>
          <t>Liabilities</t>
        </is>
      </c>
      <c r="D10208" s="3" t="inlineStr">
        <is>
          <t>5500/160</t>
        </is>
      </c>
      <c r="E10208" s="3" t="inlineStr">
        <is>
          <t>Loan - GFY Investment and Consulting</t>
        </is>
      </c>
      <c r="F10208" s="3" t="n">
        <v>24618.82</v>
      </c>
      <c r="G10208" s="3" t="n">
        <v>-1750249.93</v>
      </c>
    </row>
    <row r="10209">
      <c r="A10209" s="3" t="inlineStr">
        <is>
          <t>Opportunity Management Holdings (PTY) LTD</t>
        </is>
      </c>
      <c r="B10209" s="4" t="n">
        <v>44773</v>
      </c>
      <c r="C10209" s="3" t="inlineStr">
        <is>
          <t>Liabilities</t>
        </is>
      </c>
      <c r="D10209" s="3" t="inlineStr">
        <is>
          <t>5500/200</t>
        </is>
      </c>
      <c r="E10209" s="3" t="inlineStr">
        <is>
          <t>Loan - Cape Projects</t>
        </is>
      </c>
      <c r="F10209" s="3" t="n">
        <v>115000</v>
      </c>
      <c r="G10209" s="3" t="n">
        <v>115000</v>
      </c>
    </row>
    <row r="10210">
      <c r="A10210" s="3" t="inlineStr">
        <is>
          <t>Endulini (Pty) Ltd</t>
        </is>
      </c>
      <c r="B10210" s="4" t="n">
        <v>44773</v>
      </c>
      <c r="C10210" s="3" t="inlineStr">
        <is>
          <t>Liabilities</t>
        </is>
      </c>
      <c r="D10210" s="3" t="inlineStr">
        <is>
          <t>5500/250</t>
        </is>
      </c>
      <c r="E10210" s="3" t="inlineStr">
        <is>
          <t>Loan - Heron Projects</t>
        </is>
      </c>
      <c r="F10210" s="3" t="n">
        <v>0</v>
      </c>
      <c r="G10210" s="3" t="n">
        <v>4240.63</v>
      </c>
    </row>
    <row r="10211">
      <c r="A10211" s="3" t="inlineStr">
        <is>
          <t>Trademark Holdings (Pty) Ltd</t>
        </is>
      </c>
      <c r="B10211" s="4" t="n">
        <v>44773</v>
      </c>
      <c r="C10211" s="3" t="inlineStr">
        <is>
          <t>Liabilities</t>
        </is>
      </c>
      <c r="D10211" s="3" t="inlineStr">
        <is>
          <t>5500/250</t>
        </is>
      </c>
      <c r="E10211" s="3" t="inlineStr">
        <is>
          <t>Loan - Noble Shield</t>
        </is>
      </c>
      <c r="F10211" s="3" t="n">
        <v>0</v>
      </c>
      <c r="G10211" s="3" t="n">
        <v>93165.59</v>
      </c>
    </row>
    <row r="10212">
      <c r="A10212" s="3" t="inlineStr">
        <is>
          <t>Quinate Consulting (Pty) Ltd</t>
        </is>
      </c>
      <c r="B10212" s="4" t="n">
        <v>44773</v>
      </c>
      <c r="C10212" s="3" t="inlineStr">
        <is>
          <t>Liabilities</t>
        </is>
      </c>
      <c r="D10212" s="3" t="inlineStr">
        <is>
          <t>5500/300</t>
        </is>
      </c>
      <c r="E10212" s="3" t="inlineStr">
        <is>
          <t>Loan - Gengis</t>
        </is>
      </c>
      <c r="F10212" s="3" t="n">
        <v>9022.15</v>
      </c>
      <c r="G10212" s="3" t="n">
        <v>-272361.65</v>
      </c>
    </row>
    <row r="10213">
      <c r="A10213" s="3" t="inlineStr">
        <is>
          <t>Opportunity Management Holdings (PTY) LTD</t>
        </is>
      </c>
      <c r="B10213" s="4" t="n">
        <v>44773</v>
      </c>
      <c r="C10213" s="3" t="inlineStr">
        <is>
          <t>Liabilities</t>
        </is>
      </c>
      <c r="D10213" s="3" t="inlineStr">
        <is>
          <t>5500/300</t>
        </is>
      </c>
      <c r="E10213" s="3" t="inlineStr">
        <is>
          <t>Loan - Opportunity Prop Management</t>
        </is>
      </c>
      <c r="F10213" s="3" t="n">
        <v>0</v>
      </c>
      <c r="G10213" s="3" t="n">
        <v>-1220204.15</v>
      </c>
    </row>
    <row r="10214">
      <c r="A10214" s="3" t="inlineStr">
        <is>
          <t>Noble Shield (Pty) Ltd ta Go Letting</t>
        </is>
      </c>
      <c r="B10214" s="4" t="n">
        <v>44773</v>
      </c>
      <c r="C10214" s="3" t="inlineStr">
        <is>
          <t>Liabilities</t>
        </is>
      </c>
      <c r="D10214" s="3" t="inlineStr">
        <is>
          <t>5500/300</t>
        </is>
      </c>
      <c r="E10214" s="3" t="inlineStr">
        <is>
          <t>Loan - Trademark Holdings</t>
        </is>
      </c>
      <c r="F10214" s="3" t="n">
        <v>0</v>
      </c>
      <c r="G10214" s="3" t="n">
        <v>-93165.59</v>
      </c>
    </row>
    <row r="10215">
      <c r="A10215" s="3" t="inlineStr">
        <is>
          <t>Trademark Holdings (Pty) Ltd</t>
        </is>
      </c>
      <c r="B10215" s="4" t="n">
        <v>44773</v>
      </c>
      <c r="C10215" s="3" t="inlineStr">
        <is>
          <t>Liabilities</t>
        </is>
      </c>
      <c r="D10215" s="3" t="inlineStr">
        <is>
          <t>5500/350</t>
        </is>
      </c>
      <c r="E10215" s="3" t="inlineStr">
        <is>
          <t>Loan - Quinate Consulting</t>
        </is>
      </c>
      <c r="F10215" s="3" t="n">
        <v>-18635</v>
      </c>
      <c r="G10215" s="3" t="n">
        <v>0</v>
      </c>
    </row>
    <row r="10216">
      <c r="A10216" s="3" t="inlineStr">
        <is>
          <t>Trademark Holdings (Pty) Ltd</t>
        </is>
      </c>
      <c r="B10216" s="4" t="n">
        <v>44773</v>
      </c>
      <c r="C10216" s="3" t="inlineStr">
        <is>
          <t>Liabilities</t>
        </is>
      </c>
      <c r="D10216" s="3" t="inlineStr">
        <is>
          <t>5500/375</t>
        </is>
      </c>
      <c r="E10216" s="3" t="inlineStr">
        <is>
          <t>Loan - Opportunity Management Holdings Pty Ltd</t>
        </is>
      </c>
      <c r="F10216" s="3" t="n">
        <v>27125</v>
      </c>
      <c r="G10216" s="3" t="n">
        <v>0</v>
      </c>
    </row>
    <row r="10217">
      <c r="A10217" s="3" t="inlineStr">
        <is>
          <t>Trademark Holdings (Pty) Ltd</t>
        </is>
      </c>
      <c r="B10217" s="4" t="n">
        <v>44773</v>
      </c>
      <c r="C10217" s="3" t="inlineStr">
        <is>
          <t>Liabilities</t>
        </is>
      </c>
      <c r="D10217" s="3" t="inlineStr">
        <is>
          <t>5500/450</t>
        </is>
      </c>
      <c r="E10217" s="3" t="inlineStr">
        <is>
          <t>Loan - Cape Projects Construction</t>
        </is>
      </c>
      <c r="F10217" s="3" t="n">
        <v>0</v>
      </c>
      <c r="G10217" s="3" t="n">
        <v>-600</v>
      </c>
    </row>
    <row r="10218">
      <c r="A10218" s="3" t="inlineStr">
        <is>
          <t>Trademark Holdings (Pty) Ltd</t>
        </is>
      </c>
      <c r="B10218" s="4" t="n">
        <v>44773</v>
      </c>
      <c r="C10218" s="3" t="inlineStr">
        <is>
          <t>Liabilities</t>
        </is>
      </c>
      <c r="D10218" s="3" t="inlineStr">
        <is>
          <t>5500/460</t>
        </is>
      </c>
      <c r="E10218" s="3" t="inlineStr">
        <is>
          <t>Loan - Heron Projects</t>
        </is>
      </c>
      <c r="F10218" s="3" t="n">
        <v>-45000</v>
      </c>
      <c r="G10218" s="3" t="n">
        <v>0</v>
      </c>
    </row>
    <row r="10219">
      <c r="A10219" s="3" t="inlineStr">
        <is>
          <t>Trademark Holdings (Pty) Ltd</t>
        </is>
      </c>
      <c r="B10219" s="4" t="n">
        <v>44773</v>
      </c>
      <c r="C10219" s="3" t="inlineStr">
        <is>
          <t>Liabilities</t>
        </is>
      </c>
      <c r="D10219" s="3" t="inlineStr">
        <is>
          <t>5500/500</t>
        </is>
      </c>
      <c r="E10219" s="3" t="inlineStr">
        <is>
          <t>Go Letting Brand Name</t>
        </is>
      </c>
      <c r="F10219" s="3" t="n">
        <v>0</v>
      </c>
      <c r="G10219" s="3" t="n">
        <v>93420</v>
      </c>
    </row>
    <row r="10220">
      <c r="A10220" s="3" t="inlineStr">
        <is>
          <t>Noble Shield (Pty) Ltd ta Go Letting</t>
        </is>
      </c>
      <c r="B10220" s="4" t="n">
        <v>44773</v>
      </c>
      <c r="C10220" s="3" t="inlineStr">
        <is>
          <t>Liabilities</t>
        </is>
      </c>
      <c r="D10220" s="3" t="inlineStr">
        <is>
          <t>5500/500</t>
        </is>
      </c>
      <c r="E10220" s="3" t="inlineStr">
        <is>
          <t>Loan - Cape Projects Construction</t>
        </is>
      </c>
      <c r="F10220" s="3" t="n">
        <v>0</v>
      </c>
      <c r="G10220" s="3" t="n">
        <v>-600</v>
      </c>
    </row>
    <row r="10221">
      <c r="A10221" s="3" t="inlineStr">
        <is>
          <t>Quinate Consulting (Pty) Ltd</t>
        </is>
      </c>
      <c r="B10221" s="4" t="n">
        <v>44773</v>
      </c>
      <c r="C10221" s="3" t="inlineStr">
        <is>
          <t>Liabilities</t>
        </is>
      </c>
      <c r="D10221" s="3" t="inlineStr">
        <is>
          <t>5500/500</t>
        </is>
      </c>
      <c r="E10221" s="3" t="inlineStr">
        <is>
          <t>Loan - Opportunity Development Struct.</t>
        </is>
      </c>
      <c r="F10221" s="3" t="n">
        <v>0</v>
      </c>
      <c r="G10221" s="3" t="n">
        <v>-2380000</v>
      </c>
    </row>
    <row r="10222">
      <c r="A10222" s="3" t="inlineStr">
        <is>
          <t>Opportunity Management Holdings (PTY) LTD</t>
        </is>
      </c>
      <c r="B10222" s="4" t="n">
        <v>44773</v>
      </c>
      <c r="C10222" s="3" t="inlineStr">
        <is>
          <t>Liabilities</t>
        </is>
      </c>
      <c r="D10222" s="3" t="inlineStr">
        <is>
          <t>5500/500</t>
        </is>
      </c>
      <c r="E10222" s="3" t="inlineStr">
        <is>
          <t>Loan - Opportunity Tradermark Holdings</t>
        </is>
      </c>
      <c r="F10222" s="3" t="n">
        <v>-27125</v>
      </c>
      <c r="G10222" s="3" t="n">
        <v>0</v>
      </c>
    </row>
    <row r="10223">
      <c r="A10223" s="3" t="inlineStr">
        <is>
          <t>Quinate Consulting (Pty) Ltd</t>
        </is>
      </c>
      <c r="B10223" s="4" t="n">
        <v>44773</v>
      </c>
      <c r="C10223" s="3" t="inlineStr">
        <is>
          <t>Liabilities</t>
        </is>
      </c>
      <c r="D10223" s="3" t="inlineStr">
        <is>
          <t>5500/520</t>
        </is>
      </c>
      <c r="E10223" s="3" t="inlineStr">
        <is>
          <t>Loan - Opportunity Management Holdings</t>
        </is>
      </c>
      <c r="F10223" s="3" t="n">
        <v>0</v>
      </c>
      <c r="G10223" s="3" t="n">
        <v>-3900</v>
      </c>
    </row>
    <row r="10224">
      <c r="A10224" s="3" t="inlineStr">
        <is>
          <t>Opportunity Management Holdings (PTY) LTD</t>
        </is>
      </c>
      <c r="B10224" s="4" t="n">
        <v>44773</v>
      </c>
      <c r="C10224" s="3" t="inlineStr">
        <is>
          <t>Liabilities</t>
        </is>
      </c>
      <c r="D10224" s="3" t="inlineStr">
        <is>
          <t>5500/550</t>
        </is>
      </c>
      <c r="E10224" s="3" t="inlineStr">
        <is>
          <t>Loan - Heron Projects</t>
        </is>
      </c>
      <c r="F10224" s="3" t="n">
        <v>-127000</v>
      </c>
      <c r="G10224" s="3" t="n">
        <v>0</v>
      </c>
    </row>
    <row r="10225">
      <c r="A10225" s="3" t="inlineStr">
        <is>
          <t>Noble Shield (Pty) Ltd ta Go Letting</t>
        </is>
      </c>
      <c r="B10225" s="4" t="n">
        <v>44773</v>
      </c>
      <c r="C10225" s="3" t="inlineStr">
        <is>
          <t>Liabilities</t>
        </is>
      </c>
      <c r="D10225" s="3" t="inlineStr">
        <is>
          <t>5500/600</t>
        </is>
      </c>
      <c r="E10225" s="3" t="inlineStr">
        <is>
          <t>Loan - Heron Projects</t>
        </is>
      </c>
      <c r="F10225" s="3" t="n">
        <v>-11000</v>
      </c>
      <c r="G10225" s="3" t="n">
        <v>0</v>
      </c>
    </row>
    <row r="10226">
      <c r="A10226" s="3" t="inlineStr">
        <is>
          <t>Opportunity Global Investment (PTY) LTD</t>
        </is>
      </c>
      <c r="B10226" s="4" t="n">
        <v>44773</v>
      </c>
      <c r="C10226" s="3" t="inlineStr">
        <is>
          <t>Liabilities</t>
        </is>
      </c>
      <c r="D10226" s="3" t="inlineStr">
        <is>
          <t>5500/650</t>
        </is>
      </c>
      <c r="E10226" s="3" t="inlineStr">
        <is>
          <t>Loan - Opportunit Global - Sales</t>
        </is>
      </c>
      <c r="F10226" s="3" t="n">
        <v>94740.24000000001</v>
      </c>
      <c r="G10226" s="3" t="n">
        <v>-1072432.19</v>
      </c>
    </row>
    <row r="10227">
      <c r="A10227" s="3" t="inlineStr">
        <is>
          <t>Opportunity Global Sales (PTY) LTD</t>
        </is>
      </c>
      <c r="B10227" s="4" t="n">
        <v>44773</v>
      </c>
      <c r="C10227" s="3" t="inlineStr">
        <is>
          <t>Liabilities</t>
        </is>
      </c>
      <c r="D10227" s="3" t="inlineStr">
        <is>
          <t>5500/650</t>
        </is>
      </c>
      <c r="E10227" s="3" t="inlineStr">
        <is>
          <t>Loan - Opportunity Investments</t>
        </is>
      </c>
      <c r="F10227" s="3" t="n">
        <v>-94740.24000000001</v>
      </c>
      <c r="G10227" s="3" t="n">
        <v>1072432.19</v>
      </c>
    </row>
    <row r="10228">
      <c r="A10228" s="3" t="inlineStr">
        <is>
          <t>Opportunity Management Holdings (PTY) LTD</t>
        </is>
      </c>
      <c r="B10228" s="4" t="n">
        <v>44773</v>
      </c>
      <c r="C10228" s="3" t="inlineStr">
        <is>
          <t>Liabilities</t>
        </is>
      </c>
      <c r="D10228" s="3" t="inlineStr">
        <is>
          <t>5500/700</t>
        </is>
      </c>
      <c r="E10228" s="3" t="inlineStr">
        <is>
          <t>Loan - Go Letting</t>
        </is>
      </c>
      <c r="F10228" s="3" t="n">
        <v>0</v>
      </c>
      <c r="G10228" s="3" t="n">
        <v>-120</v>
      </c>
    </row>
    <row r="10229">
      <c r="A10229" s="3" t="inlineStr">
        <is>
          <t>Quinate Consulting (Pty) Ltd</t>
        </is>
      </c>
      <c r="B10229" s="4" t="n">
        <v>44773</v>
      </c>
      <c r="C10229" s="3" t="inlineStr">
        <is>
          <t>Liabilities</t>
        </is>
      </c>
      <c r="D10229" s="3" t="inlineStr">
        <is>
          <t>5500/700</t>
        </is>
      </c>
      <c r="E10229" s="3" t="inlineStr">
        <is>
          <t>Loan - Trademark Holdings</t>
        </is>
      </c>
      <c r="F10229" s="3" t="n">
        <v>18635</v>
      </c>
      <c r="G10229" s="3" t="n">
        <v>0</v>
      </c>
    </row>
    <row r="10230">
      <c r="A10230" s="3" t="inlineStr">
        <is>
          <t>Opportunity Global Investment (PTY) LTD</t>
        </is>
      </c>
      <c r="B10230" s="4" t="n">
        <v>44773</v>
      </c>
      <c r="C10230" s="3" t="inlineStr">
        <is>
          <t>Liabilities</t>
        </is>
      </c>
      <c r="D10230" s="3" t="inlineStr">
        <is>
          <t>5500/750</t>
        </is>
      </c>
      <c r="E10230" s="3" t="inlineStr">
        <is>
          <t>Loan - Heron Projects</t>
        </is>
      </c>
      <c r="F10230" s="3" t="n">
        <v>-127000</v>
      </c>
      <c r="G10230" s="3" t="n">
        <v>0</v>
      </c>
    </row>
    <row r="10231">
      <c r="A10231" s="3" t="inlineStr">
        <is>
          <t>Opportunity Global Investment (PTY) LTD</t>
        </is>
      </c>
      <c r="B10231" s="4" t="n">
        <v>44773</v>
      </c>
      <c r="C10231" s="3" t="inlineStr">
        <is>
          <t>Liabilities</t>
        </is>
      </c>
      <c r="D10231" s="3" t="inlineStr">
        <is>
          <t>5500/850</t>
        </is>
      </c>
      <c r="E10231" s="3" t="inlineStr">
        <is>
          <t>Loan - Nick Morgan</t>
        </is>
      </c>
      <c r="F10231" s="3" t="n">
        <v>0</v>
      </c>
      <c r="G10231" s="3" t="n">
        <v>4100</v>
      </c>
    </row>
    <row r="10232">
      <c r="A10232" s="3" t="inlineStr">
        <is>
          <t>Opportunity Global Investment (PTY) LTD</t>
        </is>
      </c>
      <c r="B10232" s="4" t="n">
        <v>44773</v>
      </c>
      <c r="C10232" s="3" t="inlineStr">
        <is>
          <t>Liabilities</t>
        </is>
      </c>
      <c r="D10232" s="3" t="inlineStr">
        <is>
          <t>5500/950</t>
        </is>
      </c>
      <c r="E10232" s="3" t="inlineStr">
        <is>
          <t>Loan - Gengis</t>
        </is>
      </c>
      <c r="F10232" s="3" t="n">
        <v>0</v>
      </c>
      <c r="G10232" s="3" t="n">
        <v>-120000</v>
      </c>
    </row>
    <row r="10233">
      <c r="A10233" s="3" t="inlineStr">
        <is>
          <t>Quinate Consulting (Pty) Ltd</t>
        </is>
      </c>
      <c r="B10233" s="4" t="n">
        <v>44773</v>
      </c>
      <c r="C10233" s="3" t="inlineStr">
        <is>
          <t>Liabilities</t>
        </is>
      </c>
      <c r="D10233" s="3" t="inlineStr">
        <is>
          <t>5501/001</t>
        </is>
      </c>
      <c r="E10233" s="3" t="inlineStr">
        <is>
          <t>Loan - Endulini CIP Costs</t>
        </is>
      </c>
      <c r="F10233" s="3" t="n">
        <v>78000</v>
      </c>
      <c r="G10233" s="3" t="n">
        <v>9744761.699999999</v>
      </c>
    </row>
    <row r="10234">
      <c r="A10234" s="3" t="inlineStr">
        <is>
          <t>Opportunity Management Holdings (PTY) LTD</t>
        </is>
      </c>
      <c r="B10234" s="4" t="n">
        <v>44773</v>
      </c>
      <c r="C10234" s="3" t="inlineStr">
        <is>
          <t>Liabilities</t>
        </is>
      </c>
      <c r="D10234" s="3" t="inlineStr">
        <is>
          <t>5510/100</t>
        </is>
      </c>
      <c r="E10234" s="3" t="inlineStr">
        <is>
          <t>Staff loan - Debbie Landsberg</t>
        </is>
      </c>
      <c r="F10234" s="3" t="n">
        <v>0</v>
      </c>
      <c r="G10234" s="3" t="n">
        <v>14400</v>
      </c>
    </row>
    <row r="10235">
      <c r="A10235" s="3" t="inlineStr">
        <is>
          <t>Noble Shield (Pty) Ltd ta Go Letting</t>
        </is>
      </c>
      <c r="B10235" s="4" t="n">
        <v>44773</v>
      </c>
      <c r="C10235" s="3" t="inlineStr">
        <is>
          <t>Assets</t>
        </is>
      </c>
      <c r="D10235" s="3" t="inlineStr">
        <is>
          <t>6250/010</t>
        </is>
      </c>
      <c r="E10235" s="3" t="inlineStr">
        <is>
          <t>Computer Equipment - @ Cost</t>
        </is>
      </c>
      <c r="F10235" s="3" t="n">
        <v>0</v>
      </c>
      <c r="G10235" s="3" t="n">
        <v>20397</v>
      </c>
    </row>
    <row r="10236">
      <c r="A10236" s="3" t="inlineStr">
        <is>
          <t>Opportunity Management Holdings (PTY) LTD</t>
        </is>
      </c>
      <c r="B10236" s="4" t="n">
        <v>44773</v>
      </c>
      <c r="C10236" s="3" t="inlineStr">
        <is>
          <t>Assets</t>
        </is>
      </c>
      <c r="D10236" s="3" t="inlineStr">
        <is>
          <t>6250/010</t>
        </is>
      </c>
      <c r="E10236" s="3" t="inlineStr">
        <is>
          <t>Computer Equipment - @ Cost</t>
        </is>
      </c>
      <c r="F10236" s="3" t="n">
        <v>2168.7</v>
      </c>
      <c r="G10236" s="3" t="n">
        <v>27078.85</v>
      </c>
    </row>
    <row r="10237">
      <c r="A10237" s="3" t="inlineStr">
        <is>
          <t>Quinate Consulting (Pty) Ltd</t>
        </is>
      </c>
      <c r="B10237" s="4" t="n">
        <v>44773</v>
      </c>
      <c r="C10237" s="3" t="inlineStr">
        <is>
          <t>Assets</t>
        </is>
      </c>
      <c r="D10237" s="3" t="inlineStr">
        <is>
          <t>6250/010</t>
        </is>
      </c>
      <c r="E10237" s="3" t="inlineStr">
        <is>
          <t>Computer Equipment - @ Cost</t>
        </is>
      </c>
      <c r="F10237" s="3" t="n">
        <v>0</v>
      </c>
      <c r="G10237" s="3" t="n">
        <v>137059.7</v>
      </c>
    </row>
    <row r="10238">
      <c r="A10238" s="3" t="inlineStr">
        <is>
          <t>Noble Shield (Pty) Ltd ta Go Letting</t>
        </is>
      </c>
      <c r="B10238" s="4" t="n">
        <v>44773</v>
      </c>
      <c r="C10238" s="3" t="inlineStr">
        <is>
          <t>Assets</t>
        </is>
      </c>
      <c r="D10238" s="3" t="inlineStr">
        <is>
          <t>6250/020</t>
        </is>
      </c>
      <c r="E10238" s="3" t="inlineStr">
        <is>
          <t>Computer Equipment - Accum Depre</t>
        </is>
      </c>
      <c r="F10238" s="3" t="n">
        <v>0</v>
      </c>
      <c r="G10238" s="3" t="n">
        <v>-9498</v>
      </c>
    </row>
    <row r="10239">
      <c r="A10239" s="3" t="inlineStr">
        <is>
          <t>Opportunity Management Holdings (PTY) LTD</t>
        </is>
      </c>
      <c r="B10239" s="4" t="n">
        <v>44773</v>
      </c>
      <c r="C10239" s="3" t="inlineStr">
        <is>
          <t>Assets</t>
        </is>
      </c>
      <c r="D10239" s="3" t="inlineStr">
        <is>
          <t>6250/020</t>
        </is>
      </c>
      <c r="E10239" s="3" t="inlineStr">
        <is>
          <t>Computer Equipment - Accum Depre</t>
        </is>
      </c>
      <c r="F10239" s="3" t="n">
        <v>-337.98</v>
      </c>
      <c r="G10239" s="3" t="n">
        <v>-893.47</v>
      </c>
    </row>
    <row r="10240">
      <c r="A10240" s="3" t="inlineStr">
        <is>
          <t>Quinate Consulting (Pty) Ltd</t>
        </is>
      </c>
      <c r="B10240" s="4" t="n">
        <v>44773</v>
      </c>
      <c r="C10240" s="3" t="inlineStr">
        <is>
          <t>Assets</t>
        </is>
      </c>
      <c r="D10240" s="3" t="inlineStr">
        <is>
          <t>6250/020</t>
        </is>
      </c>
      <c r="E10240" s="3" t="inlineStr">
        <is>
          <t>Computer Equipment - Accum Depre</t>
        </is>
      </c>
      <c r="F10240" s="3" t="n">
        <v>-3141.41</v>
      </c>
      <c r="G10240" s="3" t="n">
        <v>-78003.61</v>
      </c>
    </row>
    <row r="10241">
      <c r="A10241" s="3" t="inlineStr">
        <is>
          <t>Opportunity Management Holdings (PTY) LTD</t>
        </is>
      </c>
      <c r="B10241" s="4" t="n">
        <v>44773</v>
      </c>
      <c r="C10241" s="3" t="inlineStr">
        <is>
          <t>Assets</t>
        </is>
      </c>
      <c r="D10241" s="3" t="inlineStr">
        <is>
          <t>6250/030</t>
        </is>
      </c>
      <c r="E10241" s="3" t="inlineStr">
        <is>
          <t>Acc Depreciation - Computer Equipment</t>
        </is>
      </c>
      <c r="F10241" s="3" t="n">
        <v>0</v>
      </c>
      <c r="G10241" s="3" t="n">
        <v>-9441.25</v>
      </c>
    </row>
    <row r="10242">
      <c r="A10242" s="3" t="inlineStr">
        <is>
          <t>Quinate Consulting (Pty) Ltd</t>
        </is>
      </c>
      <c r="B10242" s="4" t="n">
        <v>44773</v>
      </c>
      <c r="C10242" s="3" t="inlineStr">
        <is>
          <t>Assets</t>
        </is>
      </c>
      <c r="D10242" s="3" t="inlineStr">
        <is>
          <t>6270/010</t>
        </is>
      </c>
      <c r="E10242" s="3" t="inlineStr">
        <is>
          <t>Site Containers - @ Cost</t>
        </is>
      </c>
      <c r="F10242" s="3" t="n">
        <v>0</v>
      </c>
      <c r="G10242" s="3" t="n">
        <v>19130.44</v>
      </c>
    </row>
    <row r="10243">
      <c r="A10243" s="3" t="inlineStr">
        <is>
          <t>Quinate Consulting (Pty) Ltd</t>
        </is>
      </c>
      <c r="B10243" s="4" t="n">
        <v>44773</v>
      </c>
      <c r="C10243" s="3" t="inlineStr">
        <is>
          <t>Assets</t>
        </is>
      </c>
      <c r="D10243" s="3" t="inlineStr">
        <is>
          <t>6270/020</t>
        </is>
      </c>
      <c r="E10243" s="3" t="inlineStr">
        <is>
          <t>Site Containers - Accum Depre</t>
        </is>
      </c>
      <c r="F10243" s="3" t="n">
        <v>-318.84</v>
      </c>
      <c r="G10243" s="3" t="n">
        <v>-5420.28</v>
      </c>
    </row>
    <row r="10244">
      <c r="A10244" s="3" t="inlineStr">
        <is>
          <t>Noble Shield (Pty) Ltd ta Go Letting</t>
        </is>
      </c>
      <c r="B10244" s="4" t="n">
        <v>44773</v>
      </c>
      <c r="C10244" s="3" t="inlineStr">
        <is>
          <t>Assets</t>
        </is>
      </c>
      <c r="D10244" s="3" t="inlineStr">
        <is>
          <t>6350/010</t>
        </is>
      </c>
      <c r="E10244" s="3" t="inlineStr">
        <is>
          <t>Furniture _AND_ Fittings - @ Cost</t>
        </is>
      </c>
      <c r="F10244" s="3" t="n">
        <v>0</v>
      </c>
      <c r="G10244" s="3" t="n">
        <v>2242</v>
      </c>
    </row>
    <row r="10245">
      <c r="A10245" s="3" t="inlineStr">
        <is>
          <t>Opportunity Global Sales (PTY) LTD</t>
        </is>
      </c>
      <c r="B10245" s="4" t="n">
        <v>44773</v>
      </c>
      <c r="C10245" s="3" t="inlineStr">
        <is>
          <t>Assets</t>
        </is>
      </c>
      <c r="D10245" s="3" t="inlineStr">
        <is>
          <t>6350/010</t>
        </is>
      </c>
      <c r="E10245" s="3" t="inlineStr">
        <is>
          <t>Furniture _AND_ Fittings - @ Cost</t>
        </is>
      </c>
      <c r="F10245" s="3" t="n">
        <v>29379.7</v>
      </c>
      <c r="G10245" s="3" t="n">
        <v>29379.7</v>
      </c>
    </row>
    <row r="10246">
      <c r="A10246" s="3" t="inlineStr">
        <is>
          <t>Noble Shield (Pty) Ltd ta Go Letting</t>
        </is>
      </c>
      <c r="B10246" s="4" t="n">
        <v>44773</v>
      </c>
      <c r="C10246" s="3" t="inlineStr">
        <is>
          <t>Assets</t>
        </is>
      </c>
      <c r="D10246" s="3" t="inlineStr">
        <is>
          <t>6350/020</t>
        </is>
      </c>
      <c r="E10246" s="3" t="inlineStr">
        <is>
          <t>Furniture _AND_ Fittings - Accum Depre</t>
        </is>
      </c>
      <c r="F10246" s="3" t="n">
        <v>0</v>
      </c>
      <c r="G10246" s="3" t="n">
        <v>-2239</v>
      </c>
    </row>
    <row r="10247">
      <c r="A10247" s="3" t="inlineStr">
        <is>
          <t>Opportunity Global Sales (PTY) LTD</t>
        </is>
      </c>
      <c r="B10247" s="4" t="n">
        <v>44773</v>
      </c>
      <c r="C10247" s="3" t="inlineStr">
        <is>
          <t>Assets</t>
        </is>
      </c>
      <c r="D10247" s="3" t="inlineStr">
        <is>
          <t>6350/020</t>
        </is>
      </c>
      <c r="E10247" s="3" t="inlineStr">
        <is>
          <t>Furniture _AND_ Fittings - Accum Depre</t>
        </is>
      </c>
      <c r="F10247" s="3" t="n">
        <v>-408.05</v>
      </c>
      <c r="G10247" s="3" t="n">
        <v>-408.05</v>
      </c>
    </row>
    <row r="10248">
      <c r="A10248" s="3" t="inlineStr">
        <is>
          <t>Opportunity Management Holdings (PTY) LTD</t>
        </is>
      </c>
      <c r="B10248" s="4" t="n">
        <v>44773</v>
      </c>
      <c r="C10248" s="3" t="inlineStr">
        <is>
          <t>Liabilities</t>
        </is>
      </c>
      <c r="D10248" s="3" t="inlineStr">
        <is>
          <t>6500/000</t>
        </is>
      </c>
      <c r="E10248" s="3" t="inlineStr">
        <is>
          <t>Deposits - Held</t>
        </is>
      </c>
      <c r="F10248" s="3" t="n">
        <v>0</v>
      </c>
      <c r="G10248" s="3" t="n">
        <v>-12028.1</v>
      </c>
    </row>
    <row r="10249">
      <c r="A10249" s="3" t="inlineStr">
        <is>
          <t>Opportunity Management Holdings (PTY) LTD</t>
        </is>
      </c>
      <c r="B10249" s="4" t="n">
        <v>44773</v>
      </c>
      <c r="C10249" s="3" t="inlineStr">
        <is>
          <t>Liabilities</t>
        </is>
      </c>
      <c r="D10249" s="3" t="inlineStr">
        <is>
          <t>6510/000</t>
        </is>
      </c>
      <c r="E10249" s="3" t="inlineStr">
        <is>
          <t>Deposits Paid - Anicol Properties</t>
        </is>
      </c>
      <c r="F10249" s="3" t="n">
        <v>0</v>
      </c>
      <c r="G10249" s="3" t="n">
        <v>13755</v>
      </c>
    </row>
    <row r="10250">
      <c r="A10250" s="3" t="inlineStr">
        <is>
          <t>Opportunity Management Holdings (PTY) LTD</t>
        </is>
      </c>
      <c r="B10250" s="4" t="n">
        <v>44773</v>
      </c>
      <c r="C10250" s="3" t="inlineStr">
        <is>
          <t>Liabilities</t>
        </is>
      </c>
      <c r="D10250" s="3" t="inlineStr">
        <is>
          <t>6515/000</t>
        </is>
      </c>
      <c r="E10250" s="3" t="inlineStr">
        <is>
          <t>Deposits Paid</t>
        </is>
      </c>
      <c r="F10250" s="3" t="n">
        <v>0</v>
      </c>
      <c r="G10250" s="3" t="n">
        <v>3852.5</v>
      </c>
    </row>
    <row r="10251">
      <c r="A10251" s="3" t="inlineStr">
        <is>
          <t>Quinate Consulting (Pty) Ltd</t>
        </is>
      </c>
      <c r="B10251" s="4" t="n">
        <v>44773</v>
      </c>
      <c r="C10251" s="3" t="inlineStr">
        <is>
          <t>Assets</t>
        </is>
      </c>
      <c r="D10251" s="3" t="inlineStr">
        <is>
          <t>6600/010</t>
        </is>
      </c>
      <c r="E10251" s="3" t="inlineStr">
        <is>
          <t>Other Fixed Assets - @ Cost</t>
        </is>
      </c>
      <c r="F10251" s="3" t="n">
        <v>0</v>
      </c>
      <c r="G10251" s="3" t="n">
        <v>14442.5</v>
      </c>
    </row>
    <row r="10252">
      <c r="A10252" s="3" t="inlineStr">
        <is>
          <t>Quinate Consulting (Pty) Ltd</t>
        </is>
      </c>
      <c r="B10252" s="4" t="n">
        <v>44773</v>
      </c>
      <c r="C10252" s="3" t="inlineStr">
        <is>
          <t>Assets</t>
        </is>
      </c>
      <c r="D10252" s="3" t="inlineStr">
        <is>
          <t>6600/020</t>
        </is>
      </c>
      <c r="E10252" s="3" t="inlineStr">
        <is>
          <t>Other Fixed Assets - Accum Depre</t>
        </is>
      </c>
      <c r="F10252" s="3" t="n">
        <v>0</v>
      </c>
      <c r="G10252" s="3" t="n">
        <v>-14441.5</v>
      </c>
    </row>
    <row r="10253">
      <c r="A10253" s="3" t="inlineStr">
        <is>
          <t>Noble Shield (Pty) Ltd ta Go Letting</t>
        </is>
      </c>
      <c r="B10253" s="4" t="n">
        <v>44773</v>
      </c>
      <c r="C10253" s="3" t="inlineStr">
        <is>
          <t>Assets</t>
        </is>
      </c>
      <c r="D10253" s="3" t="inlineStr">
        <is>
          <t>7000/100</t>
        </is>
      </c>
      <c r="E10253" s="3" t="inlineStr">
        <is>
          <t>Goodwill - Purchase of Go Letting</t>
        </is>
      </c>
      <c r="F10253" s="3" t="n">
        <v>0</v>
      </c>
      <c r="G10253" s="3" t="n">
        <v>106580</v>
      </c>
    </row>
    <row r="10254">
      <c r="A10254" s="3" t="inlineStr">
        <is>
          <t>Opportunity Management Holdings (PTY) LTD</t>
        </is>
      </c>
      <c r="B10254" s="4" t="n">
        <v>44773</v>
      </c>
      <c r="C10254" s="3" t="inlineStr">
        <is>
          <t>Assets</t>
        </is>
      </c>
      <c r="D10254" s="3" t="inlineStr">
        <is>
          <t>7200/000</t>
        </is>
      </c>
      <c r="E10254" s="3" t="inlineStr">
        <is>
          <t>Shares in Subsidiary Companies</t>
        </is>
      </c>
      <c r="F10254" s="3" t="n">
        <v>0</v>
      </c>
      <c r="G10254" s="3" t="n">
        <v>120</v>
      </c>
    </row>
    <row r="10255">
      <c r="A10255" s="3" t="inlineStr">
        <is>
          <t>Endulini (Pty) Ltd</t>
        </is>
      </c>
      <c r="B10255" s="4" t="n">
        <v>44773</v>
      </c>
      <c r="C10255" s="3" t="inlineStr">
        <is>
          <t>Assets</t>
        </is>
      </c>
      <c r="D10255" s="3" t="inlineStr">
        <is>
          <t>7610/100</t>
        </is>
      </c>
      <c r="E10255" s="3" t="inlineStr">
        <is>
          <t>Endulini Land</t>
        </is>
      </c>
      <c r="F10255" s="3" t="n">
        <v>0</v>
      </c>
      <c r="G10255" s="3" t="n">
        <v>10572851.37</v>
      </c>
    </row>
    <row r="10256">
      <c r="A10256" s="3" t="inlineStr">
        <is>
          <t>Endulini (Pty) Ltd</t>
        </is>
      </c>
      <c r="B10256" s="4" t="n">
        <v>44773</v>
      </c>
      <c r="C10256" s="3" t="inlineStr">
        <is>
          <t>Assets</t>
        </is>
      </c>
      <c r="D10256" s="3" t="inlineStr">
        <is>
          <t>7610/101</t>
        </is>
      </c>
      <c r="E10256" s="3" t="inlineStr">
        <is>
          <t>Endulini Revaluation of Land stock</t>
        </is>
      </c>
      <c r="F10256" s="3" t="n">
        <v>0</v>
      </c>
      <c r="G10256" s="3" t="n">
        <v>6084085.78</v>
      </c>
    </row>
    <row r="10257">
      <c r="A10257" s="3" t="inlineStr">
        <is>
          <t>Endulini (Pty) Ltd</t>
        </is>
      </c>
      <c r="B10257" s="4" t="n">
        <v>44773</v>
      </c>
      <c r="C10257" s="3" t="inlineStr">
        <is>
          <t>Assets</t>
        </is>
      </c>
      <c r="D10257" s="3" t="inlineStr">
        <is>
          <t>7610/111</t>
        </is>
      </c>
      <c r="E10257" s="3" t="inlineStr">
        <is>
          <t>Endulini Closing Stock February 2021</t>
        </is>
      </c>
      <c r="F10257" s="3" t="n">
        <v>0</v>
      </c>
      <c r="G10257" s="3" t="n">
        <v>15044610.11</v>
      </c>
    </row>
    <row r="10258">
      <c r="A10258" s="3" t="inlineStr">
        <is>
          <t>Endulini (Pty) Ltd</t>
        </is>
      </c>
      <c r="B10258" s="4" t="n">
        <v>44773</v>
      </c>
      <c r="C10258" s="3" t="inlineStr">
        <is>
          <t>Assets</t>
        </is>
      </c>
      <c r="D10258" s="3" t="inlineStr">
        <is>
          <t>7610/180</t>
        </is>
      </c>
      <c r="E10258" s="3" t="inlineStr">
        <is>
          <t>Endulini CIP Architects</t>
        </is>
      </c>
      <c r="F10258" s="3" t="n">
        <v>0</v>
      </c>
      <c r="G10258" s="3" t="n">
        <v>519874</v>
      </c>
    </row>
    <row r="10259">
      <c r="A10259" s="3" t="inlineStr">
        <is>
          <t>Endulini (Pty) Ltd</t>
        </is>
      </c>
      <c r="B10259" s="4" t="n">
        <v>44773</v>
      </c>
      <c r="C10259" s="3" t="inlineStr">
        <is>
          <t>Assets</t>
        </is>
      </c>
      <c r="D10259" s="3" t="inlineStr">
        <is>
          <t>7610/200</t>
        </is>
      </c>
      <c r="E10259" s="3" t="inlineStr">
        <is>
          <t>Endulini CIP CoCT Land Use App</t>
        </is>
      </c>
      <c r="F10259" s="3" t="n">
        <v>0</v>
      </c>
      <c r="G10259" s="3" t="n">
        <v>232891.06</v>
      </c>
    </row>
    <row r="10260">
      <c r="A10260" s="3" t="inlineStr">
        <is>
          <t>Endulini (Pty) Ltd</t>
        </is>
      </c>
      <c r="B10260" s="4" t="n">
        <v>44773</v>
      </c>
      <c r="C10260" s="3" t="inlineStr">
        <is>
          <t>Assets</t>
        </is>
      </c>
      <c r="D10260" s="3" t="inlineStr">
        <is>
          <t>7610/205</t>
        </is>
      </c>
      <c r="E10260" s="3" t="inlineStr">
        <is>
          <t>Endulini CIP Site Establishments</t>
        </is>
      </c>
      <c r="F10260" s="3" t="n">
        <v>-10393543.48</v>
      </c>
      <c r="G10260" s="3" t="n">
        <v>32428975.01</v>
      </c>
    </row>
    <row r="10261">
      <c r="A10261" s="3" t="inlineStr">
        <is>
          <t>Endulini (Pty) Ltd</t>
        </is>
      </c>
      <c r="B10261" s="4" t="n">
        <v>44773</v>
      </c>
      <c r="C10261" s="3" t="inlineStr">
        <is>
          <t>Assets</t>
        </is>
      </c>
      <c r="D10261" s="3" t="inlineStr">
        <is>
          <t>7610/209</t>
        </is>
      </c>
      <c r="E10261" s="3" t="inlineStr">
        <is>
          <t>Endulini CIP Construction Management</t>
        </is>
      </c>
      <c r="F10261" s="3" t="n">
        <v>10000</v>
      </c>
      <c r="G10261" s="3" t="n">
        <v>190375</v>
      </c>
    </row>
    <row r="10262">
      <c r="A10262" s="3" t="inlineStr">
        <is>
          <t>Endulini (Pty) Ltd</t>
        </is>
      </c>
      <c r="B10262" s="4" t="n">
        <v>44773</v>
      </c>
      <c r="C10262" s="3" t="inlineStr">
        <is>
          <t>Assets</t>
        </is>
      </c>
      <c r="D10262" s="3" t="inlineStr">
        <is>
          <t>7610/210</t>
        </is>
      </c>
      <c r="E10262" s="3" t="inlineStr">
        <is>
          <t>Endulini CIP Civil Works</t>
        </is>
      </c>
      <c r="F10262" s="3" t="n">
        <v>0</v>
      </c>
      <c r="G10262" s="3" t="n">
        <v>5769985.99</v>
      </c>
    </row>
    <row r="10263">
      <c r="A10263" s="3" t="inlineStr">
        <is>
          <t>Endulini (Pty) Ltd</t>
        </is>
      </c>
      <c r="B10263" s="4" t="n">
        <v>44773</v>
      </c>
      <c r="C10263" s="3" t="inlineStr">
        <is>
          <t>Assets</t>
        </is>
      </c>
      <c r="D10263" s="3" t="inlineStr">
        <is>
          <t>7610/215</t>
        </is>
      </c>
      <c r="E10263" s="3" t="inlineStr">
        <is>
          <t>Endulini CIP Civil Engineers</t>
        </is>
      </c>
      <c r="F10263" s="3" t="n">
        <v>0</v>
      </c>
      <c r="G10263" s="3" t="n">
        <v>183000</v>
      </c>
    </row>
    <row r="10264">
      <c r="A10264" s="3" t="inlineStr">
        <is>
          <t>Endulini (Pty) Ltd</t>
        </is>
      </c>
      <c r="B10264" s="4" t="n">
        <v>44773</v>
      </c>
      <c r="C10264" s="3" t="inlineStr">
        <is>
          <t>Assets</t>
        </is>
      </c>
      <c r="D10264" s="3" t="inlineStr">
        <is>
          <t>7610/220</t>
        </is>
      </c>
      <c r="E10264" s="3" t="inlineStr">
        <is>
          <t>Endulini CIP Structuring Project Fee Opp Invest</t>
        </is>
      </c>
      <c r="F10264" s="3" t="n">
        <v>0</v>
      </c>
      <c r="G10264" s="3" t="n">
        <v>483735.96</v>
      </c>
    </row>
    <row r="10265">
      <c r="A10265" s="3" t="inlineStr">
        <is>
          <t>Endulini (Pty) Ltd</t>
        </is>
      </c>
      <c r="B10265" s="4" t="n">
        <v>44773</v>
      </c>
      <c r="C10265" s="3" t="inlineStr">
        <is>
          <t>Assets</t>
        </is>
      </c>
      <c r="D10265" s="3" t="inlineStr">
        <is>
          <t>7610/225</t>
        </is>
      </c>
      <c r="E10265" s="3" t="inlineStr">
        <is>
          <t>Endulini CIP Structural engineering fee</t>
        </is>
      </c>
      <c r="F10265" s="3" t="n">
        <v>0</v>
      </c>
      <c r="G10265" s="3" t="n">
        <v>346268.03</v>
      </c>
    </row>
    <row r="10266">
      <c r="A10266" s="3" t="inlineStr">
        <is>
          <t>Endulini (Pty) Ltd</t>
        </is>
      </c>
      <c r="B10266" s="4" t="n">
        <v>44773</v>
      </c>
      <c r="C10266" s="3" t="inlineStr">
        <is>
          <t>Assets</t>
        </is>
      </c>
      <c r="D10266" s="3" t="inlineStr">
        <is>
          <t>7610/230</t>
        </is>
      </c>
      <c r="E10266" s="3" t="inlineStr">
        <is>
          <t>Endulini CIP Mechanical Engineering</t>
        </is>
      </c>
      <c r="F10266" s="3" t="n">
        <v>0</v>
      </c>
      <c r="G10266" s="3" t="n">
        <v>15570</v>
      </c>
    </row>
    <row r="10267">
      <c r="A10267" s="3" t="inlineStr">
        <is>
          <t>Endulini (Pty) Ltd</t>
        </is>
      </c>
      <c r="B10267" s="4" t="n">
        <v>44773</v>
      </c>
      <c r="C10267" s="3" t="inlineStr">
        <is>
          <t>Assets</t>
        </is>
      </c>
      <c r="D10267" s="3" t="inlineStr">
        <is>
          <t>7610/235</t>
        </is>
      </c>
      <c r="E10267" s="3" t="inlineStr">
        <is>
          <t>Endulini CIP Electrical Installation</t>
        </is>
      </c>
      <c r="F10267" s="3" t="n">
        <v>0</v>
      </c>
      <c r="G10267" s="3" t="n">
        <v>1034019.08</v>
      </c>
    </row>
    <row r="10268">
      <c r="A10268" s="3" t="inlineStr">
        <is>
          <t>Endulini (Pty) Ltd</t>
        </is>
      </c>
      <c r="B10268" s="4" t="n">
        <v>44773</v>
      </c>
      <c r="C10268" s="3" t="inlineStr">
        <is>
          <t>Assets</t>
        </is>
      </c>
      <c r="D10268" s="3" t="inlineStr">
        <is>
          <t>7610/250</t>
        </is>
      </c>
      <c r="E10268" s="3" t="inlineStr">
        <is>
          <t>Endulini CIP Boundary Wall</t>
        </is>
      </c>
      <c r="F10268" s="3" t="n">
        <v>0</v>
      </c>
      <c r="G10268" s="3" t="n">
        <v>88400.8</v>
      </c>
    </row>
    <row r="10269">
      <c r="A10269" s="3" t="inlineStr">
        <is>
          <t>Endulini (Pty) Ltd</t>
        </is>
      </c>
      <c r="B10269" s="4" t="n">
        <v>44773</v>
      </c>
      <c r="C10269" s="3" t="inlineStr">
        <is>
          <t>Assets</t>
        </is>
      </c>
      <c r="D10269" s="3" t="inlineStr">
        <is>
          <t>7610/290</t>
        </is>
      </c>
      <c r="E10269" s="3" t="inlineStr">
        <is>
          <t>Endulini CIP Development Management Fees</t>
        </is>
      </c>
      <c r="F10269" s="3" t="n">
        <v>0</v>
      </c>
      <c r="G10269" s="3" t="n">
        <v>237496.62</v>
      </c>
    </row>
    <row r="10270">
      <c r="A10270" s="3" t="inlineStr">
        <is>
          <t>Endulini (Pty) Ltd</t>
        </is>
      </c>
      <c r="B10270" s="4" t="n">
        <v>44773</v>
      </c>
      <c r="C10270" s="3" t="inlineStr">
        <is>
          <t>Assets</t>
        </is>
      </c>
      <c r="D10270" s="3" t="inlineStr">
        <is>
          <t>7610/310</t>
        </is>
      </c>
      <c r="E10270" s="3" t="inlineStr">
        <is>
          <t>Endulini CIP Enviromental consultants</t>
        </is>
      </c>
      <c r="F10270" s="3" t="n">
        <v>6000</v>
      </c>
      <c r="G10270" s="3" t="n">
        <v>102000</v>
      </c>
    </row>
    <row r="10271">
      <c r="A10271" s="3" t="inlineStr">
        <is>
          <t>Endulini (Pty) Ltd</t>
        </is>
      </c>
      <c r="B10271" s="4" t="n">
        <v>44773</v>
      </c>
      <c r="C10271" s="3" t="inlineStr">
        <is>
          <t>Assets</t>
        </is>
      </c>
      <c r="D10271" s="3" t="inlineStr">
        <is>
          <t>7610/320</t>
        </is>
      </c>
      <c r="E10271" s="3" t="inlineStr">
        <is>
          <t>Endulini CIP Geotechnical</t>
        </is>
      </c>
      <c r="F10271" s="3" t="n">
        <v>0</v>
      </c>
      <c r="G10271" s="3" t="n">
        <v>13575</v>
      </c>
    </row>
    <row r="10272">
      <c r="A10272" s="3" t="inlineStr">
        <is>
          <t>Endulini (Pty) Ltd</t>
        </is>
      </c>
      <c r="B10272" s="4" t="n">
        <v>44773</v>
      </c>
      <c r="C10272" s="3" t="inlineStr">
        <is>
          <t>Assets</t>
        </is>
      </c>
      <c r="D10272" s="3" t="inlineStr">
        <is>
          <t>7610/330</t>
        </is>
      </c>
      <c r="E10272" s="3" t="inlineStr">
        <is>
          <t>Endulini CIP Health and Safety</t>
        </is>
      </c>
      <c r="F10272" s="3" t="n">
        <v>5600</v>
      </c>
      <c r="G10272" s="3" t="n">
        <v>40200</v>
      </c>
    </row>
    <row r="10273">
      <c r="A10273" s="3" t="inlineStr">
        <is>
          <t>Endulini (Pty) Ltd</t>
        </is>
      </c>
      <c r="B10273" s="4" t="n">
        <v>44773</v>
      </c>
      <c r="C10273" s="3" t="inlineStr">
        <is>
          <t>Assets</t>
        </is>
      </c>
      <c r="D10273" s="3" t="inlineStr">
        <is>
          <t>7610/390</t>
        </is>
      </c>
      <c r="E10273" s="3" t="inlineStr">
        <is>
          <t>Endulini CIP Land Surveyor</t>
        </is>
      </c>
      <c r="F10273" s="3" t="n">
        <v>0</v>
      </c>
      <c r="G10273" s="3" t="n">
        <v>186021.2</v>
      </c>
    </row>
    <row r="10274">
      <c r="A10274" s="3" t="inlineStr">
        <is>
          <t>Endulini (Pty) Ltd</t>
        </is>
      </c>
      <c r="B10274" s="4" t="n">
        <v>44773</v>
      </c>
      <c r="C10274" s="3" t="inlineStr">
        <is>
          <t>Assets</t>
        </is>
      </c>
      <c r="D10274" s="3" t="inlineStr">
        <is>
          <t>7610/392</t>
        </is>
      </c>
      <c r="E10274" s="3" t="inlineStr">
        <is>
          <t>Endulini CIP Landscaping</t>
        </is>
      </c>
      <c r="F10274" s="3" t="n">
        <v>0</v>
      </c>
      <c r="G10274" s="3" t="n">
        <v>6100</v>
      </c>
    </row>
    <row r="10275">
      <c r="A10275" s="3" t="inlineStr">
        <is>
          <t>Endulini (Pty) Ltd</t>
        </is>
      </c>
      <c r="B10275" s="4" t="n">
        <v>44773</v>
      </c>
      <c r="C10275" s="3" t="inlineStr">
        <is>
          <t>Assets</t>
        </is>
      </c>
      <c r="D10275" s="3" t="inlineStr">
        <is>
          <t>7610/395</t>
        </is>
      </c>
      <c r="E10275" s="3" t="inlineStr">
        <is>
          <t>Endulini CIP NHBRC</t>
        </is>
      </c>
      <c r="F10275" s="3" t="n">
        <v>0</v>
      </c>
      <c r="G10275" s="3" t="n">
        <v>928847.49</v>
      </c>
    </row>
    <row r="10276">
      <c r="A10276" s="3" t="inlineStr">
        <is>
          <t>Endulini (Pty) Ltd</t>
        </is>
      </c>
      <c r="B10276" s="4" t="n">
        <v>44773</v>
      </c>
      <c r="C10276" s="3" t="inlineStr">
        <is>
          <t>Assets</t>
        </is>
      </c>
      <c r="D10276" s="3" t="inlineStr">
        <is>
          <t>7610/400</t>
        </is>
      </c>
      <c r="E10276" s="3" t="inlineStr">
        <is>
          <t>Endulini CIP Quantity Surveyor</t>
        </is>
      </c>
      <c r="F10276" s="3" t="n">
        <v>0</v>
      </c>
      <c r="G10276" s="3" t="n">
        <v>82136.36</v>
      </c>
    </row>
    <row r="10277">
      <c r="A10277" s="3" t="inlineStr">
        <is>
          <t>Endulini (Pty) Ltd</t>
        </is>
      </c>
      <c r="B10277" s="4" t="n">
        <v>44773</v>
      </c>
      <c r="C10277" s="3" t="inlineStr">
        <is>
          <t>Assets</t>
        </is>
      </c>
      <c r="D10277" s="3" t="inlineStr">
        <is>
          <t>7610/600</t>
        </is>
      </c>
      <c r="E10277" s="3" t="inlineStr">
        <is>
          <t>Endulini CIP Town Planning</t>
        </is>
      </c>
      <c r="F10277" s="3" t="n">
        <v>0</v>
      </c>
      <c r="G10277" s="3" t="n">
        <v>21105</v>
      </c>
    </row>
    <row r="10278">
      <c r="A10278" s="3" t="inlineStr">
        <is>
          <t>Endulini (Pty) Ltd</t>
        </is>
      </c>
      <c r="B10278" s="4" t="n">
        <v>44773</v>
      </c>
      <c r="C10278" s="3" t="inlineStr">
        <is>
          <t>Assets</t>
        </is>
      </c>
      <c r="D10278" s="3" t="inlineStr">
        <is>
          <t>7610/620</t>
        </is>
      </c>
      <c r="E10278" s="3" t="inlineStr">
        <is>
          <t>Endulini CIP Traffic Impact</t>
        </is>
      </c>
      <c r="F10278" s="3" t="n">
        <v>0</v>
      </c>
      <c r="G10278" s="3" t="n">
        <v>24915</v>
      </c>
    </row>
    <row r="10279">
      <c r="A10279" s="3" t="inlineStr">
        <is>
          <t>Endulini (Pty) Ltd</t>
        </is>
      </c>
      <c r="B10279" s="4" t="n">
        <v>44773</v>
      </c>
      <c r="C10279" s="3" t="inlineStr">
        <is>
          <t>Assets</t>
        </is>
      </c>
      <c r="D10279" s="3" t="inlineStr">
        <is>
          <t>7610/630</t>
        </is>
      </c>
      <c r="E10279" s="3" t="inlineStr">
        <is>
          <t>Endulini CIP CoCT Development Contributi</t>
        </is>
      </c>
      <c r="F10279" s="3" t="n">
        <v>0</v>
      </c>
      <c r="G10279" s="3" t="n">
        <v>661860.3100000001</v>
      </c>
    </row>
    <row r="10280">
      <c r="A10280" s="3" t="inlineStr">
        <is>
          <t>Endulini (Pty) Ltd</t>
        </is>
      </c>
      <c r="B10280" s="4" t="n">
        <v>44773</v>
      </c>
      <c r="C10280" s="3" t="inlineStr">
        <is>
          <t>Assets</t>
        </is>
      </c>
      <c r="D10280" s="3" t="inlineStr">
        <is>
          <t>7610/640</t>
        </is>
      </c>
      <c r="E10280" s="3" t="inlineStr">
        <is>
          <t>Endulini CIP CoCT Building plan application</t>
        </is>
      </c>
      <c r="F10280" s="3" t="n">
        <v>0</v>
      </c>
      <c r="G10280" s="3" t="n">
        <v>111203.22</v>
      </c>
    </row>
    <row r="10281">
      <c r="A10281" s="3" t="inlineStr">
        <is>
          <t>Endulini (Pty) Ltd</t>
        </is>
      </c>
      <c r="B10281" s="4" t="n">
        <v>44773</v>
      </c>
      <c r="C10281" s="3" t="inlineStr">
        <is>
          <t>Assets</t>
        </is>
      </c>
      <c r="D10281" s="3" t="inlineStr">
        <is>
          <t>7610/650</t>
        </is>
      </c>
      <c r="E10281" s="3" t="inlineStr">
        <is>
          <t>Endulini CIP - P&amp;G recoveries - Endulini&amp;Heron Fields/View</t>
        </is>
      </c>
      <c r="F10281" s="3" t="n">
        <v>0</v>
      </c>
      <c r="G10281" s="3" t="n">
        <v>-3023829.42</v>
      </c>
    </row>
    <row r="10282">
      <c r="A10282" s="3" t="inlineStr">
        <is>
          <t>Endulini (Pty) Ltd</t>
        </is>
      </c>
      <c r="B10282" s="4" t="n">
        <v>44773</v>
      </c>
      <c r="C10282" s="3" t="inlineStr">
        <is>
          <t>Assets</t>
        </is>
      </c>
      <c r="D10282" s="3" t="inlineStr">
        <is>
          <t>7610/900</t>
        </is>
      </c>
      <c r="E10282" s="3" t="inlineStr">
        <is>
          <t>Endulini CIP Cost of Sales</t>
        </is>
      </c>
      <c r="F10282" s="3" t="n">
        <v>0</v>
      </c>
      <c r="G10282" s="3" t="n">
        <v>-28155981.9</v>
      </c>
    </row>
    <row r="10283">
      <c r="A10283" s="3" t="inlineStr">
        <is>
          <t>Quinate Consulting (Pty) Ltd</t>
        </is>
      </c>
      <c r="B10283" s="4" t="n">
        <v>44773</v>
      </c>
      <c r="C10283" s="3" t="inlineStr">
        <is>
          <t>Assets</t>
        </is>
      </c>
      <c r="D10283" s="3" t="inlineStr">
        <is>
          <t>7800/104</t>
        </is>
      </c>
      <c r="E10283" s="3" t="inlineStr">
        <is>
          <t>Stock - Closing Stock SW - 28 Feb 21</t>
        </is>
      </c>
      <c r="F10283" s="3" t="n">
        <v>0</v>
      </c>
      <c r="G10283" s="3" t="n">
        <v>2874478.88</v>
      </c>
    </row>
    <row r="10284">
      <c r="A10284" s="3" t="inlineStr">
        <is>
          <t>Quinate Consulting (Pty) Ltd</t>
        </is>
      </c>
      <c r="B10284" s="4" t="n">
        <v>44773</v>
      </c>
      <c r="C10284" s="3" t="inlineStr">
        <is>
          <t>Assets</t>
        </is>
      </c>
      <c r="D10284" s="3" t="inlineStr">
        <is>
          <t>7800/105</t>
        </is>
      </c>
      <c r="E10284" s="3" t="inlineStr">
        <is>
          <t>Stock - Closing Stock SH - 28 Feb 21</t>
        </is>
      </c>
      <c r="F10284" s="3" t="n">
        <v>0</v>
      </c>
      <c r="G10284" s="3" t="n">
        <v>2843477.6</v>
      </c>
    </row>
    <row r="10285">
      <c r="A10285" s="3" t="inlineStr">
        <is>
          <t>Endulini (Pty) Ltd</t>
        </is>
      </c>
      <c r="B10285" s="4" t="n">
        <v>44773</v>
      </c>
      <c r="C10285" s="3" t="inlineStr">
        <is>
          <t>Assets</t>
        </is>
      </c>
      <c r="D10285" s="3" t="inlineStr">
        <is>
          <t>8000/000</t>
        </is>
      </c>
      <c r="E10285" s="3" t="inlineStr">
        <is>
          <t>Customer Control Account</t>
        </is>
      </c>
      <c r="F10285" s="3" t="n">
        <v>0</v>
      </c>
      <c r="G10285" s="3" t="n">
        <v>3477403.83</v>
      </c>
    </row>
    <row r="10286">
      <c r="A10286" s="3" t="inlineStr">
        <is>
          <t>Noble Shield (Pty) Ltd ta Go Letting</t>
        </is>
      </c>
      <c r="B10286" s="4" t="n">
        <v>44773</v>
      </c>
      <c r="C10286" s="3" t="inlineStr">
        <is>
          <t>Assets</t>
        </is>
      </c>
      <c r="D10286" s="3" t="inlineStr">
        <is>
          <t>8000/000</t>
        </is>
      </c>
      <c r="E10286" s="3" t="inlineStr">
        <is>
          <t>Customer Control Account</t>
        </is>
      </c>
      <c r="F10286" s="3" t="n">
        <v>0</v>
      </c>
      <c r="G10286" s="3" t="n">
        <v>60289.32</v>
      </c>
    </row>
    <row r="10287">
      <c r="A10287" s="3" t="inlineStr">
        <is>
          <t>Opportunity Global Investment (PTY) LTD</t>
        </is>
      </c>
      <c r="B10287" s="4" t="n">
        <v>44773</v>
      </c>
      <c r="C10287" s="3" t="inlineStr">
        <is>
          <t>Assets</t>
        </is>
      </c>
      <c r="D10287" s="3" t="inlineStr">
        <is>
          <t>8000/000</t>
        </is>
      </c>
      <c r="E10287" s="3" t="inlineStr">
        <is>
          <t>Customer Control Account</t>
        </is>
      </c>
      <c r="F10287" s="3" t="n">
        <v>-100000</v>
      </c>
      <c r="G10287" s="3" t="n">
        <v>0</v>
      </c>
    </row>
    <row r="10288">
      <c r="A10288" s="3" t="inlineStr">
        <is>
          <t>Opportunity Global Sales (PTY) LTD</t>
        </is>
      </c>
      <c r="B10288" s="4" t="n">
        <v>44773</v>
      </c>
      <c r="C10288" s="3" t="inlineStr">
        <is>
          <t>Assets</t>
        </is>
      </c>
      <c r="D10288" s="3" t="inlineStr">
        <is>
          <t>8000/000</t>
        </is>
      </c>
      <c r="E10288" s="3" t="inlineStr">
        <is>
          <t>Customer Control Account</t>
        </is>
      </c>
      <c r="F10288" s="3" t="n">
        <v>-3046.2</v>
      </c>
      <c r="G10288" s="3" t="n">
        <v>127917.79</v>
      </c>
    </row>
    <row r="10289">
      <c r="A10289" s="3" t="inlineStr">
        <is>
          <t>Quinate Consulting (Pty) Ltd</t>
        </is>
      </c>
      <c r="B10289" s="4" t="n">
        <v>44773</v>
      </c>
      <c r="C10289" s="3" t="inlineStr">
        <is>
          <t>Assets</t>
        </is>
      </c>
      <c r="D10289" s="3" t="inlineStr">
        <is>
          <t>8000/000</t>
        </is>
      </c>
      <c r="E10289" s="3" t="inlineStr">
        <is>
          <t>Customer Control Account</t>
        </is>
      </c>
      <c r="F10289" s="3" t="n">
        <v>21700</v>
      </c>
      <c r="G10289" s="3" t="n">
        <v>-2745</v>
      </c>
    </row>
    <row r="10290">
      <c r="A10290" s="3" t="inlineStr">
        <is>
          <t>Quinate Consulting (Pty) Ltd</t>
        </is>
      </c>
      <c r="B10290" s="4" t="n">
        <v>44773</v>
      </c>
      <c r="C10290" s="3" t="inlineStr">
        <is>
          <t>Assets</t>
        </is>
      </c>
      <c r="D10290" s="3" t="inlineStr">
        <is>
          <t>8001</t>
        </is>
      </c>
      <c r="E10290" s="3" t="inlineStr">
        <is>
          <t>Customer Control</t>
        </is>
      </c>
      <c r="F10290" s="3" t="n">
        <v>0</v>
      </c>
      <c r="G10290" s="3" t="n">
        <v>29487.49</v>
      </c>
    </row>
    <row r="10291">
      <c r="A10291" s="3" t="inlineStr">
        <is>
          <t>Opportunity Global Investment (PTY) LTD</t>
        </is>
      </c>
      <c r="B10291" s="4" t="n">
        <v>44773</v>
      </c>
      <c r="C10291" s="3" t="inlineStr">
        <is>
          <t>Assets</t>
        </is>
      </c>
      <c r="D10291" s="3" t="inlineStr">
        <is>
          <t>8200/010</t>
        </is>
      </c>
      <c r="E10291" s="3" t="inlineStr">
        <is>
          <t>Prepayments / Prepaid Expenses</t>
        </is>
      </c>
      <c r="F10291" s="3" t="n">
        <v>0</v>
      </c>
      <c r="G10291" s="3" t="n">
        <v>112042.03</v>
      </c>
    </row>
    <row r="10292">
      <c r="A10292" s="3" t="inlineStr">
        <is>
          <t>Quinate Consulting (Pty) Ltd</t>
        </is>
      </c>
      <c r="B10292" s="4" t="n">
        <v>44773</v>
      </c>
      <c r="C10292" s="3" t="inlineStr">
        <is>
          <t>Assets</t>
        </is>
      </c>
      <c r="D10292" s="3" t="inlineStr">
        <is>
          <t>8200/010</t>
        </is>
      </c>
      <c r="E10292" s="3" t="inlineStr">
        <is>
          <t>Prepayments / Prepaid Expenses</t>
        </is>
      </c>
      <c r="F10292" s="3" t="n">
        <v>0</v>
      </c>
      <c r="G10292" s="3" t="n">
        <v>109675</v>
      </c>
    </row>
    <row r="10293">
      <c r="A10293" s="3" t="inlineStr">
        <is>
          <t>Opportunity Global Investment (PTY) LTD</t>
        </is>
      </c>
      <c r="B10293" s="4" t="n">
        <v>44773</v>
      </c>
      <c r="C10293" s="3" t="inlineStr">
        <is>
          <t>Assets</t>
        </is>
      </c>
      <c r="D10293" s="3" t="inlineStr">
        <is>
          <t>8400/000</t>
        </is>
      </c>
      <c r="E10293" s="3" t="inlineStr">
        <is>
          <t>FNB 62093491696</t>
        </is>
      </c>
      <c r="F10293" s="3" t="n">
        <v>26495.48</v>
      </c>
      <c r="G10293" s="3" t="n">
        <v>37304.15</v>
      </c>
    </row>
    <row r="10294">
      <c r="A10294" s="3" t="inlineStr">
        <is>
          <t>Opportunity Global Sales (PTY) LTD</t>
        </is>
      </c>
      <c r="B10294" s="4" t="n">
        <v>44773</v>
      </c>
      <c r="C10294" s="3" t="inlineStr">
        <is>
          <t>Assets</t>
        </is>
      </c>
      <c r="D10294" s="3" t="inlineStr">
        <is>
          <t>8400/000</t>
        </is>
      </c>
      <c r="E10294" s="3" t="inlineStr">
        <is>
          <t>FNB 62835620875</t>
        </is>
      </c>
      <c r="F10294" s="3" t="n">
        <v>9477.209999999999</v>
      </c>
      <c r="G10294" s="3" t="n">
        <v>24851.74</v>
      </c>
    </row>
    <row r="10295">
      <c r="A10295" s="3" t="inlineStr">
        <is>
          <t>Quinate Consulting (Pty) Ltd</t>
        </is>
      </c>
      <c r="B10295" s="4" t="n">
        <v>44773</v>
      </c>
      <c r="C10295" s="3" t="inlineStr">
        <is>
          <t>Assets</t>
        </is>
      </c>
      <c r="D10295" s="3" t="inlineStr">
        <is>
          <t>8400/000</t>
        </is>
      </c>
      <c r="E10295" s="3" t="inlineStr">
        <is>
          <t>RMB - 62736659189 - Call Acc</t>
        </is>
      </c>
      <c r="F10295" s="3" t="n">
        <v>-505.18</v>
      </c>
      <c r="G10295" s="3" t="n">
        <v>152941.52</v>
      </c>
    </row>
    <row r="10296">
      <c r="A10296" s="3" t="inlineStr">
        <is>
          <t>Trademark Holdings (Pty) Ltd</t>
        </is>
      </c>
      <c r="B10296" s="4" t="n">
        <v>44773</v>
      </c>
      <c r="C10296" s="3" t="inlineStr">
        <is>
          <t>Assets</t>
        </is>
      </c>
      <c r="D10296" s="3" t="inlineStr">
        <is>
          <t>8400/000</t>
        </is>
      </c>
      <c r="E10296" s="3" t="inlineStr">
        <is>
          <t>RMB 623 693 03640</t>
        </is>
      </c>
      <c r="F10296" s="3" t="n">
        <v>43850.77</v>
      </c>
      <c r="G10296" s="3" t="n">
        <v>50863.18</v>
      </c>
    </row>
    <row r="10297">
      <c r="A10297" s="3" t="inlineStr">
        <is>
          <t>Noble Shield (Pty) Ltd ta Go Letting</t>
        </is>
      </c>
      <c r="B10297" s="4" t="n">
        <v>44773</v>
      </c>
      <c r="C10297" s="3" t="inlineStr">
        <is>
          <t>Assets</t>
        </is>
      </c>
      <c r="D10297" s="3" t="inlineStr">
        <is>
          <t>8400/000</t>
        </is>
      </c>
      <c r="E10297" s="3" t="inlineStr">
        <is>
          <t>RMB 6250 573 3833</t>
        </is>
      </c>
      <c r="F10297" s="3" t="n">
        <v>16737.94</v>
      </c>
      <c r="G10297" s="3" t="n">
        <v>46362.63</v>
      </c>
    </row>
    <row r="10298">
      <c r="A10298" s="3" t="inlineStr">
        <is>
          <t>Endulini (Pty) Ltd</t>
        </is>
      </c>
      <c r="B10298" s="4" t="n">
        <v>44773</v>
      </c>
      <c r="C10298" s="3" t="inlineStr">
        <is>
          <t>Assets</t>
        </is>
      </c>
      <c r="D10298" s="3" t="inlineStr">
        <is>
          <t>8400/000</t>
        </is>
      </c>
      <c r="E10298" s="3" t="inlineStr">
        <is>
          <t>RMB 62906944576</t>
        </is>
      </c>
      <c r="F10298" s="3" t="n">
        <v>4497.1</v>
      </c>
      <c r="G10298" s="3" t="n">
        <v>14451.28</v>
      </c>
    </row>
    <row r="10299">
      <c r="A10299" s="3" t="inlineStr">
        <is>
          <t>Opportunity Management Holdings (PTY) LTD</t>
        </is>
      </c>
      <c r="B10299" s="4" t="n">
        <v>44773</v>
      </c>
      <c r="C10299" s="3" t="inlineStr">
        <is>
          <t>Assets</t>
        </is>
      </c>
      <c r="D10299" s="3" t="inlineStr">
        <is>
          <t>8400/000</t>
        </is>
      </c>
      <c r="E10299" s="3" t="inlineStr">
        <is>
          <t>RMB Cheq - 62312246920</t>
        </is>
      </c>
      <c r="F10299" s="3" t="n">
        <v>22948.39</v>
      </c>
      <c r="G10299" s="3" t="n">
        <v>31136.61</v>
      </c>
    </row>
    <row r="10300">
      <c r="A10300" s="3" t="inlineStr">
        <is>
          <t>Opportunity Global Investment (PTY) LTD</t>
        </is>
      </c>
      <c r="B10300" s="4" t="n">
        <v>44773</v>
      </c>
      <c r="C10300" s="3" t="inlineStr">
        <is>
          <t>Assets</t>
        </is>
      </c>
      <c r="D10300" s="3" t="inlineStr">
        <is>
          <t>8405/000</t>
        </is>
      </c>
      <c r="E10300" s="3" t="inlineStr">
        <is>
          <t>FNB Trust 62762449265</t>
        </is>
      </c>
      <c r="F10300" s="3" t="n">
        <v>-40.02</v>
      </c>
      <c r="G10300" s="3" t="n">
        <v>774.16</v>
      </c>
    </row>
    <row r="10301">
      <c r="A10301" s="3" t="inlineStr">
        <is>
          <t>Endulini (Pty) Ltd</t>
        </is>
      </c>
      <c r="B10301" s="4" t="n">
        <v>44773</v>
      </c>
      <c r="C10301" s="3" t="inlineStr">
        <is>
          <t>Assets</t>
        </is>
      </c>
      <c r="D10301" s="3" t="inlineStr">
        <is>
          <t>8410/000</t>
        </is>
      </c>
      <c r="E10301" s="3" t="inlineStr">
        <is>
          <t>Momentum Investor Account : RU 502229883</t>
        </is>
      </c>
      <c r="F10301" s="3" t="n">
        <v>-997836.75</v>
      </c>
      <c r="G10301" s="3" t="n">
        <v>397715.17</v>
      </c>
    </row>
    <row r="10302">
      <c r="A10302" s="3" t="inlineStr">
        <is>
          <t>Opportunity Management Holdings (PTY) LTD</t>
        </is>
      </c>
      <c r="B10302" s="4" t="n">
        <v>44773</v>
      </c>
      <c r="C10302" s="3" t="inlineStr">
        <is>
          <t>Assets</t>
        </is>
      </c>
      <c r="D10302" s="3" t="inlineStr">
        <is>
          <t>8410/000</t>
        </is>
      </c>
      <c r="E10302" s="3" t="inlineStr">
        <is>
          <t>RMB Call Acc - 62312248851</t>
        </is>
      </c>
      <c r="F10302" s="3" t="n">
        <v>63.06</v>
      </c>
      <c r="G10302" s="3" t="n">
        <v>957.33</v>
      </c>
    </row>
    <row r="10303">
      <c r="A10303" s="3" t="inlineStr">
        <is>
          <t>Noble Shield (Pty) Ltd ta Go Letting</t>
        </is>
      </c>
      <c r="B10303" s="4" t="n">
        <v>44773</v>
      </c>
      <c r="C10303" s="3" t="inlineStr">
        <is>
          <t>Assets</t>
        </is>
      </c>
      <c r="D10303" s="3" t="inlineStr">
        <is>
          <t>8410/000</t>
        </is>
      </c>
      <c r="E10303" s="3" t="inlineStr">
        <is>
          <t>RMB Trust Acc - 6250 615 1365</t>
        </is>
      </c>
      <c r="F10303" s="3" t="n">
        <v>-65.3</v>
      </c>
      <c r="G10303" s="3" t="n">
        <v>567.08</v>
      </c>
    </row>
    <row r="10304">
      <c r="A10304" s="3" t="inlineStr">
        <is>
          <t>Quinate Consulting (Pty) Ltd</t>
        </is>
      </c>
      <c r="B10304" s="4" t="n">
        <v>44773</v>
      </c>
      <c r="C10304" s="3" t="inlineStr">
        <is>
          <t>Assets</t>
        </is>
      </c>
      <c r="D10304" s="3" t="inlineStr">
        <is>
          <t>8415/000</t>
        </is>
      </c>
      <c r="E10304" s="3" t="inlineStr">
        <is>
          <t>STD Acc 071 958 959 - Facility Acc</t>
        </is>
      </c>
      <c r="F10304" s="3" t="n">
        <v>-85</v>
      </c>
      <c r="G10304" s="3" t="n">
        <v>3891.21</v>
      </c>
    </row>
    <row r="10305">
      <c r="A10305" s="3" t="inlineStr">
        <is>
          <t>Quinate Consulting (Pty) Ltd</t>
        </is>
      </c>
      <c r="B10305" s="4" t="n">
        <v>44773</v>
      </c>
      <c r="C10305" s="3" t="inlineStr">
        <is>
          <t>Assets</t>
        </is>
      </c>
      <c r="D10305" s="3" t="inlineStr">
        <is>
          <t>8430/000</t>
        </is>
      </c>
      <c r="E10305" s="3" t="inlineStr">
        <is>
          <t>Momentum Investment Acc - RU502230185</t>
        </is>
      </c>
      <c r="F10305" s="3" t="n">
        <v>2.03</v>
      </c>
      <c r="G10305" s="3" t="n">
        <v>516.79</v>
      </c>
    </row>
    <row r="10306">
      <c r="A10306" s="3" t="inlineStr">
        <is>
          <t>Opportunity Global Investment (PTY) LTD</t>
        </is>
      </c>
      <c r="B10306" s="4" t="n">
        <v>44773</v>
      </c>
      <c r="C10306" s="3" t="inlineStr">
        <is>
          <t>Assets</t>
        </is>
      </c>
      <c r="D10306" s="3" t="inlineStr">
        <is>
          <t>8440/000</t>
        </is>
      </c>
      <c r="E10306" s="3" t="inlineStr">
        <is>
          <t>FNB - Call 627602764438</t>
        </is>
      </c>
      <c r="F10306" s="3" t="n">
        <v>58.32</v>
      </c>
      <c r="G10306" s="3" t="n">
        <v>585.39</v>
      </c>
    </row>
    <row r="10307">
      <c r="A10307" s="3" t="inlineStr">
        <is>
          <t>Opportunity Global Investment (PTY) LTD</t>
        </is>
      </c>
      <c r="B10307" s="4" t="n">
        <v>44773</v>
      </c>
      <c r="C10307" s="3" t="inlineStr">
        <is>
          <t>Assets</t>
        </is>
      </c>
      <c r="D10307" s="3" t="inlineStr">
        <is>
          <t>8445/000</t>
        </is>
      </c>
      <c r="E10307" s="3" t="inlineStr">
        <is>
          <t>Momentum RU502230096</t>
        </is>
      </c>
      <c r="F10307" s="3" t="n">
        <v>19.84</v>
      </c>
      <c r="G10307" s="3" t="n">
        <v>4527.15</v>
      </c>
    </row>
    <row r="10308">
      <c r="A10308" s="3" t="inlineStr">
        <is>
          <t>Quinate Consulting (Pty) Ltd</t>
        </is>
      </c>
      <c r="B10308" s="4" t="n">
        <v>44773</v>
      </c>
      <c r="C10308" s="3" t="inlineStr">
        <is>
          <t>Assets</t>
        </is>
      </c>
      <c r="D10308" s="3" t="inlineStr">
        <is>
          <t>8450/000</t>
        </is>
      </c>
      <c r="E10308" s="3" t="inlineStr">
        <is>
          <t>A RMB 62275810820</t>
        </is>
      </c>
      <c r="F10308" s="3" t="n">
        <v>20247.1</v>
      </c>
      <c r="G10308" s="3" t="n">
        <v>32044.23</v>
      </c>
    </row>
    <row r="10309">
      <c r="A10309" s="3" t="inlineStr">
        <is>
          <t>Opportunity Management Holdings (PTY) LTD</t>
        </is>
      </c>
      <c r="B10309" s="4" t="n">
        <v>44773</v>
      </c>
      <c r="C10309" s="3" t="inlineStr">
        <is>
          <t>Assets</t>
        </is>
      </c>
      <c r="D10309" s="3" t="inlineStr">
        <is>
          <t>8450/000</t>
        </is>
      </c>
      <c r="E10309" s="3" t="inlineStr">
        <is>
          <t>Petty Cash - CT Office</t>
        </is>
      </c>
      <c r="F10309" s="3" t="n">
        <v>1000</v>
      </c>
      <c r="G10309" s="3" t="n">
        <v>1723.1</v>
      </c>
    </row>
    <row r="10310">
      <c r="A10310" s="3" t="inlineStr">
        <is>
          <t>Quinate Consulting (Pty) Ltd</t>
        </is>
      </c>
      <c r="B10310" s="4" t="n">
        <v>44773</v>
      </c>
      <c r="C10310" s="3" t="inlineStr">
        <is>
          <t>Liabilities</t>
        </is>
      </c>
      <c r="D10310" s="3" t="inlineStr">
        <is>
          <t>8480/100</t>
        </is>
      </c>
      <c r="E10310" s="3" t="inlineStr">
        <is>
          <t>Bond - SH20 - STD Bank 532010558</t>
        </is>
      </c>
      <c r="F10310" s="3" t="n">
        <v>2905.76</v>
      </c>
      <c r="G10310" s="3" t="n">
        <v>-1373384.75</v>
      </c>
    </row>
    <row r="10311">
      <c r="A10311" s="3" t="inlineStr">
        <is>
          <t>Quinate Consulting (Pty) Ltd</t>
        </is>
      </c>
      <c r="B10311" s="4" t="n">
        <v>44773</v>
      </c>
      <c r="C10311" s="3" t="inlineStr">
        <is>
          <t>Liabilities</t>
        </is>
      </c>
      <c r="D10311" s="3" t="inlineStr">
        <is>
          <t>8480/200</t>
        </is>
      </c>
      <c r="E10311" s="3" t="inlineStr">
        <is>
          <t>Bond - SH23 - STD Bank 532010035</t>
        </is>
      </c>
      <c r="F10311" s="3" t="n">
        <v>2903.01</v>
      </c>
      <c r="G10311" s="3" t="n">
        <v>-1373209.64</v>
      </c>
    </row>
    <row r="10312">
      <c r="A10312" s="3" t="inlineStr">
        <is>
          <t>Quinate Consulting (Pty) Ltd</t>
        </is>
      </c>
      <c r="B10312" s="4" t="n">
        <v>44773</v>
      </c>
      <c r="C10312" s="3" t="inlineStr">
        <is>
          <t>Liabilities</t>
        </is>
      </c>
      <c r="D10312" s="3" t="inlineStr">
        <is>
          <t>8480/300</t>
        </is>
      </c>
      <c r="E10312" s="3" t="inlineStr">
        <is>
          <t>Bond - SH24 - STD Bank 532372662</t>
        </is>
      </c>
      <c r="F10312" s="3" t="n">
        <v>1061.73</v>
      </c>
      <c r="G10312" s="3" t="n">
        <v>-1459338.82</v>
      </c>
    </row>
    <row r="10313">
      <c r="A10313" s="3" t="inlineStr">
        <is>
          <t>Quinate Consulting (Pty) Ltd</t>
        </is>
      </c>
      <c r="B10313" s="4" t="n">
        <v>44773</v>
      </c>
      <c r="C10313" s="3" t="inlineStr">
        <is>
          <t>Liabilities</t>
        </is>
      </c>
      <c r="D10313" s="3" t="inlineStr">
        <is>
          <t>8480/400</t>
        </is>
      </c>
      <c r="E10313" s="3" t="inlineStr">
        <is>
          <t>Bond - SW01 - STD Bank 532920627</t>
        </is>
      </c>
      <c r="F10313" s="3" t="n">
        <v>587</v>
      </c>
      <c r="G10313" s="3" t="n">
        <v>-1296366.25</v>
      </c>
    </row>
    <row r="10314">
      <c r="A10314" s="3" t="inlineStr">
        <is>
          <t>Quinate Consulting (Pty) Ltd</t>
        </is>
      </c>
      <c r="B10314" s="4" t="n">
        <v>44773</v>
      </c>
      <c r="C10314" s="3" t="inlineStr">
        <is>
          <t>Liabilities</t>
        </is>
      </c>
      <c r="D10314" s="3" t="inlineStr">
        <is>
          <t>8480/401</t>
        </is>
      </c>
      <c r="E10314" s="3" t="inlineStr">
        <is>
          <t>Bond - SW21 - STD Bank 532920597</t>
        </is>
      </c>
      <c r="F10314" s="3" t="n">
        <v>587.23</v>
      </c>
      <c r="G10314" s="3" t="n">
        <v>-1296880.61</v>
      </c>
    </row>
    <row r="10315">
      <c r="A10315" s="3" t="inlineStr">
        <is>
          <t>Opportunity Global Investment (PTY) LTD</t>
        </is>
      </c>
      <c r="B10315" s="4" t="n">
        <v>44773</v>
      </c>
      <c r="C10315" s="3" t="inlineStr">
        <is>
          <t>Liabilities</t>
        </is>
      </c>
      <c r="D10315" s="3" t="inlineStr">
        <is>
          <t>860</t>
        </is>
      </c>
      <c r="E10315" s="3" t="inlineStr">
        <is>
          <t>Rounding</t>
        </is>
      </c>
      <c r="F10315" s="3" t="n">
        <v>0</v>
      </c>
      <c r="G10315" s="3" t="n">
        <v>-0.03</v>
      </c>
    </row>
    <row r="10316">
      <c r="A10316" s="3" t="inlineStr">
        <is>
          <t>Opportunity Global Sales (PTY) LTD</t>
        </is>
      </c>
      <c r="B10316" s="4" t="n">
        <v>44773</v>
      </c>
      <c r="C10316" s="3" t="inlineStr">
        <is>
          <t>Liabilities</t>
        </is>
      </c>
      <c r="D10316" s="3" t="inlineStr">
        <is>
          <t>860</t>
        </is>
      </c>
      <c r="E10316" s="3" t="inlineStr">
        <is>
          <t>Rounding</t>
        </is>
      </c>
      <c r="F10316" s="3" t="n">
        <v>0</v>
      </c>
      <c r="G10316" s="3" t="n">
        <v>-1</v>
      </c>
    </row>
    <row r="10317">
      <c r="A10317" s="3" t="inlineStr">
        <is>
          <t>Quinate Consulting (Pty) Ltd</t>
        </is>
      </c>
      <c r="B10317" s="4" t="n">
        <v>44773</v>
      </c>
      <c r="C10317" s="3" t="inlineStr">
        <is>
          <t>Liabilities</t>
        </is>
      </c>
      <c r="D10317" s="3" t="inlineStr">
        <is>
          <t>860</t>
        </is>
      </c>
      <c r="E10317" s="3" t="inlineStr">
        <is>
          <t>Rounding</t>
        </is>
      </c>
      <c r="F10317" s="3" t="n">
        <v>0.01</v>
      </c>
      <c r="G10317" s="3" t="n">
        <v>0.09</v>
      </c>
    </row>
    <row r="10318">
      <c r="A10318" s="3" t="inlineStr">
        <is>
          <t>Trademark Holdings (Pty) Ltd</t>
        </is>
      </c>
      <c r="B10318" s="4" t="n">
        <v>44773</v>
      </c>
      <c r="C10318" s="3" t="inlineStr">
        <is>
          <t>Liabilities</t>
        </is>
      </c>
      <c r="D10318" s="3" t="inlineStr">
        <is>
          <t>860</t>
        </is>
      </c>
      <c r="E10318" s="3" t="inlineStr">
        <is>
          <t>Rounding</t>
        </is>
      </c>
      <c r="F10318" s="3" t="n">
        <v>0</v>
      </c>
      <c r="G10318" s="3" t="n">
        <v>0.2</v>
      </c>
    </row>
    <row r="10319">
      <c r="A10319" s="3" t="inlineStr">
        <is>
          <t>Endulini (Pty) Ltd</t>
        </is>
      </c>
      <c r="B10319" s="4" t="n">
        <v>44773</v>
      </c>
      <c r="C10319" s="3" t="inlineStr">
        <is>
          <t>Liabilities</t>
        </is>
      </c>
      <c r="D10319" s="3" t="inlineStr">
        <is>
          <t>9000/000</t>
        </is>
      </c>
      <c r="E10319" s="3" t="inlineStr">
        <is>
          <t>Supplier Control Account</t>
        </is>
      </c>
      <c r="F10319" s="3" t="n">
        <v>14096616.76</v>
      </c>
      <c r="G10319" s="3" t="n">
        <v>-41981189.09</v>
      </c>
    </row>
    <row r="10320">
      <c r="A10320" s="3" t="inlineStr">
        <is>
          <t>Noble Shield (Pty) Ltd ta Go Letting</t>
        </is>
      </c>
      <c r="B10320" s="4" t="n">
        <v>44773</v>
      </c>
      <c r="C10320" s="3" t="inlineStr">
        <is>
          <t>Liabilities</t>
        </is>
      </c>
      <c r="D10320" s="3" t="inlineStr">
        <is>
          <t>9000/000</t>
        </is>
      </c>
      <c r="E10320" s="3" t="inlineStr">
        <is>
          <t>Supplier Control Account</t>
        </is>
      </c>
      <c r="F10320" s="3" t="n">
        <v>-428.22</v>
      </c>
      <c r="G10320" s="3" t="n">
        <v>-23176.75</v>
      </c>
    </row>
    <row r="10321">
      <c r="A10321" s="3" t="inlineStr">
        <is>
          <t>Opportunity Global Investment (PTY) LTD</t>
        </is>
      </c>
      <c r="B10321" s="4" t="n">
        <v>44773</v>
      </c>
      <c r="C10321" s="3" t="inlineStr">
        <is>
          <t>Liabilities</t>
        </is>
      </c>
      <c r="D10321" s="3" t="inlineStr">
        <is>
          <t>9000/000</t>
        </is>
      </c>
      <c r="E10321" s="3" t="inlineStr">
        <is>
          <t>Supplier Control Account</t>
        </is>
      </c>
      <c r="F10321" s="3" t="n">
        <v>76384.8</v>
      </c>
      <c r="G10321" s="3" t="n">
        <v>-136112.5</v>
      </c>
    </row>
    <row r="10322">
      <c r="A10322" s="3" t="inlineStr">
        <is>
          <t>Opportunity Global Sales (PTY) LTD</t>
        </is>
      </c>
      <c r="B10322" s="4" t="n">
        <v>44773</v>
      </c>
      <c r="C10322" s="3" t="inlineStr">
        <is>
          <t>Liabilities</t>
        </is>
      </c>
      <c r="D10322" s="3" t="inlineStr">
        <is>
          <t>9000/000</t>
        </is>
      </c>
      <c r="E10322" s="3" t="inlineStr">
        <is>
          <t>Supplier Control Account</t>
        </is>
      </c>
      <c r="F10322" s="3" t="n">
        <v>-7131.56</v>
      </c>
      <c r="G10322" s="3" t="n">
        <v>-9495.5</v>
      </c>
    </row>
    <row r="10323">
      <c r="A10323" s="3" t="inlineStr">
        <is>
          <t>Opportunity Management Holdings (PTY) LTD</t>
        </is>
      </c>
      <c r="B10323" s="4" t="n">
        <v>44773</v>
      </c>
      <c r="C10323" s="3" t="inlineStr">
        <is>
          <t>Liabilities</t>
        </is>
      </c>
      <c r="D10323" s="3" t="inlineStr">
        <is>
          <t>9000/000</t>
        </is>
      </c>
      <c r="E10323" s="3" t="inlineStr">
        <is>
          <t>Supplier Control Account</t>
        </is>
      </c>
      <c r="F10323" s="3" t="n">
        <v>40233.99</v>
      </c>
      <c r="G10323" s="3" t="n">
        <v>-259763.85</v>
      </c>
    </row>
    <row r="10324">
      <c r="A10324" s="3" t="inlineStr">
        <is>
          <t>Quinate Consulting (Pty) Ltd</t>
        </is>
      </c>
      <c r="B10324" s="4" t="n">
        <v>44773</v>
      </c>
      <c r="C10324" s="3" t="inlineStr">
        <is>
          <t>Liabilities</t>
        </is>
      </c>
      <c r="D10324" s="3" t="inlineStr">
        <is>
          <t>9000/000</t>
        </is>
      </c>
      <c r="E10324" s="3" t="inlineStr">
        <is>
          <t>Supplier Control Account</t>
        </is>
      </c>
      <c r="F10324" s="3" t="n">
        <v>20945.93</v>
      </c>
      <c r="G10324" s="3" t="n">
        <v>502693.29</v>
      </c>
    </row>
    <row r="10325">
      <c r="A10325" s="3" t="inlineStr">
        <is>
          <t>Trademark Holdings (Pty) Ltd</t>
        </is>
      </c>
      <c r="B10325" s="4" t="n">
        <v>44773</v>
      </c>
      <c r="C10325" s="3" t="inlineStr">
        <is>
          <t>Liabilities</t>
        </is>
      </c>
      <c r="D10325" s="3" t="inlineStr">
        <is>
          <t>9000/000</t>
        </is>
      </c>
      <c r="E10325" s="3" t="inlineStr">
        <is>
          <t>Supplier Control Account</t>
        </is>
      </c>
      <c r="F10325" s="3" t="n">
        <v>1537.5</v>
      </c>
      <c r="G10325" s="3" t="n">
        <v>-10504.83</v>
      </c>
    </row>
    <row r="10326">
      <c r="A10326" s="3" t="inlineStr">
        <is>
          <t>Quinate Consulting (Pty) Ltd</t>
        </is>
      </c>
      <c r="B10326" s="4" t="n">
        <v>44773</v>
      </c>
      <c r="C10326" s="3" t="inlineStr">
        <is>
          <t>Liabilities</t>
        </is>
      </c>
      <c r="D10326" s="3" t="inlineStr">
        <is>
          <t>9001</t>
        </is>
      </c>
      <c r="E10326" s="3" t="inlineStr">
        <is>
          <t>Supplier Control</t>
        </is>
      </c>
      <c r="F10326" s="3" t="n">
        <v>0</v>
      </c>
      <c r="G10326" s="3" t="n">
        <v>-347315.41</v>
      </c>
    </row>
    <row r="10327">
      <c r="A10327" s="3" t="inlineStr">
        <is>
          <t>Opportunity Management Holdings (PTY) LTD</t>
        </is>
      </c>
      <c r="B10327" s="4" t="n">
        <v>44773</v>
      </c>
      <c r="C10327" s="3" t="inlineStr">
        <is>
          <t>Liabilities</t>
        </is>
      </c>
      <c r="D10327" s="3" t="inlineStr">
        <is>
          <t>9100/000</t>
        </is>
      </c>
      <c r="E10327" s="3" t="inlineStr">
        <is>
          <t>PAYE/UIF/SDL Accrual - Prior Years ADJ</t>
        </is>
      </c>
      <c r="F10327" s="3" t="n">
        <v>0</v>
      </c>
      <c r="G10327" s="3" t="n">
        <v>12678.78</v>
      </c>
    </row>
    <row r="10328">
      <c r="A10328" s="3" t="inlineStr">
        <is>
          <t>Opportunity Management Holdings (PTY) LTD</t>
        </is>
      </c>
      <c r="B10328" s="4" t="n">
        <v>44773</v>
      </c>
      <c r="C10328" s="3" t="inlineStr">
        <is>
          <t>Assets</t>
        </is>
      </c>
      <c r="D10328" s="3" t="inlineStr">
        <is>
          <t>9110/000</t>
        </is>
      </c>
      <c r="E10328" s="3" t="inlineStr">
        <is>
          <t>Deposit Received</t>
        </is>
      </c>
      <c r="F10328" s="3" t="n">
        <v>0</v>
      </c>
      <c r="G10328" s="3" t="n">
        <v>-3852.5</v>
      </c>
    </row>
    <row r="10329">
      <c r="A10329" s="3" t="inlineStr">
        <is>
          <t>Opportunity Global Investment (PTY) LTD</t>
        </is>
      </c>
      <c r="B10329" s="4" t="n">
        <v>44773</v>
      </c>
      <c r="C10329" s="3" t="inlineStr">
        <is>
          <t>Liabilities</t>
        </is>
      </c>
      <c r="D10329" s="3" t="inlineStr">
        <is>
          <t>9110/000</t>
        </is>
      </c>
      <c r="E10329" s="3" t="inlineStr">
        <is>
          <t>Taxation B/S</t>
        </is>
      </c>
      <c r="F10329" s="3" t="n">
        <v>0</v>
      </c>
      <c r="G10329" s="3" t="n">
        <v>2150.09</v>
      </c>
    </row>
    <row r="10330">
      <c r="A10330" s="3" t="inlineStr">
        <is>
          <t>Trademark Holdings (Pty) Ltd</t>
        </is>
      </c>
      <c r="B10330" s="4" t="n">
        <v>44773</v>
      </c>
      <c r="C10330" s="3" t="inlineStr">
        <is>
          <t>Liabilities</t>
        </is>
      </c>
      <c r="D10330" s="3" t="inlineStr">
        <is>
          <t>9230/000</t>
        </is>
      </c>
      <c r="E10330" s="3" t="inlineStr">
        <is>
          <t>Income Received in Advanced</t>
        </is>
      </c>
      <c r="F10330" s="3" t="n">
        <v>-46497.62</v>
      </c>
      <c r="G10330" s="3" t="n">
        <v>-46497.62</v>
      </c>
    </row>
    <row r="10331">
      <c r="A10331" s="3" t="inlineStr">
        <is>
          <t>Noble Shield (Pty) Ltd ta Go Letting</t>
        </is>
      </c>
      <c r="B10331" s="4" t="n">
        <v>44773</v>
      </c>
      <c r="C10331" s="3" t="inlineStr">
        <is>
          <t>Liabilities</t>
        </is>
      </c>
      <c r="D10331" s="3" t="inlineStr">
        <is>
          <t>9250/010</t>
        </is>
      </c>
      <c r="E10331" s="3" t="inlineStr">
        <is>
          <t>SALARY CONTROL</t>
        </is>
      </c>
      <c r="F10331" s="3" t="n">
        <v>-2029.35</v>
      </c>
      <c r="G10331" s="3" t="n">
        <v>-13295.27</v>
      </c>
    </row>
    <row r="10332">
      <c r="A10332" s="3" t="inlineStr">
        <is>
          <t>Opportunity Global Sales (PTY) LTD</t>
        </is>
      </c>
      <c r="B10332" s="4" t="n">
        <v>44773</v>
      </c>
      <c r="C10332" s="3" t="inlineStr">
        <is>
          <t>Liabilities</t>
        </is>
      </c>
      <c r="D10332" s="3" t="inlineStr">
        <is>
          <t>9250/010</t>
        </is>
      </c>
      <c r="E10332" s="3" t="inlineStr">
        <is>
          <t>SALARY CONTROL</t>
        </is>
      </c>
      <c r="F10332" s="3" t="n">
        <v>11253.26</v>
      </c>
      <c r="G10332" s="3" t="n">
        <v>0.01</v>
      </c>
    </row>
    <row r="10333">
      <c r="A10333" s="3" t="inlineStr">
        <is>
          <t>Opportunity Management Holdings (PTY) LTD</t>
        </is>
      </c>
      <c r="B10333" s="4" t="n">
        <v>44773</v>
      </c>
      <c r="C10333" s="3" t="inlineStr">
        <is>
          <t>Liabilities</t>
        </is>
      </c>
      <c r="D10333" s="3" t="inlineStr">
        <is>
          <t>9250/010</t>
        </is>
      </c>
      <c r="E10333" s="3" t="inlineStr">
        <is>
          <t>SALARY CONTROL</t>
        </is>
      </c>
      <c r="F10333" s="3" t="n">
        <v>0</v>
      </c>
      <c r="G10333" s="3" t="n">
        <v>-1785</v>
      </c>
    </row>
    <row r="10334">
      <c r="A10334" s="3" t="inlineStr">
        <is>
          <t>Trademark Holdings (Pty) Ltd</t>
        </is>
      </c>
      <c r="B10334" s="4" t="n">
        <v>44773</v>
      </c>
      <c r="C10334" s="3" t="inlineStr">
        <is>
          <t>Liabilities</t>
        </is>
      </c>
      <c r="D10334" s="3" t="inlineStr">
        <is>
          <t>9250/010</t>
        </is>
      </c>
      <c r="E10334" s="3" t="inlineStr">
        <is>
          <t>SALARY CONTROL</t>
        </is>
      </c>
      <c r="F10334" s="3" t="n">
        <v>-56.95</v>
      </c>
      <c r="G10334" s="3" t="n">
        <v>-13325.57</v>
      </c>
    </row>
    <row r="10335">
      <c r="A10335" s="3" t="inlineStr">
        <is>
          <t>Noble Shield (Pty) Ltd ta Go Letting</t>
        </is>
      </c>
      <c r="B10335" s="4" t="n">
        <v>44773</v>
      </c>
      <c r="C10335" s="3" t="inlineStr">
        <is>
          <t>Liabilities</t>
        </is>
      </c>
      <c r="D10335" s="3" t="inlineStr">
        <is>
          <t>9250/020</t>
        </is>
      </c>
      <c r="E10335" s="3" t="inlineStr">
        <is>
          <t>PAYE, UIF AND SDL CONTROL</t>
        </is>
      </c>
      <c r="F10335" s="3" t="n">
        <v>-740.4400000000001</v>
      </c>
      <c r="G10335" s="3" t="n">
        <v>-7383.42</v>
      </c>
    </row>
    <row r="10336">
      <c r="A10336" s="3" t="inlineStr">
        <is>
          <t>Opportunity Global Investment (PTY) LTD</t>
        </is>
      </c>
      <c r="B10336" s="4" t="n">
        <v>44773</v>
      </c>
      <c r="C10336" s="3" t="inlineStr">
        <is>
          <t>Liabilities</t>
        </is>
      </c>
      <c r="D10336" s="3" t="inlineStr">
        <is>
          <t>9250/020</t>
        </is>
      </c>
      <c r="E10336" s="3" t="inlineStr">
        <is>
          <t>PAYE, UIF AND SDL CONTROL</t>
        </is>
      </c>
      <c r="F10336" s="3" t="n">
        <v>12322.37</v>
      </c>
      <c r="G10336" s="3" t="n">
        <v>-30662.28</v>
      </c>
    </row>
    <row r="10337">
      <c r="A10337" s="3" t="inlineStr">
        <is>
          <t>Opportunity Management Holdings (PTY) LTD</t>
        </is>
      </c>
      <c r="B10337" s="4" t="n">
        <v>44773</v>
      </c>
      <c r="C10337" s="3" t="inlineStr">
        <is>
          <t>Liabilities</t>
        </is>
      </c>
      <c r="D10337" s="3" t="inlineStr">
        <is>
          <t>9250/020</t>
        </is>
      </c>
      <c r="E10337" s="3" t="inlineStr">
        <is>
          <t>PAYE, UIF AND SDL CONTROL</t>
        </is>
      </c>
      <c r="F10337" s="3" t="n">
        <v>1308.75</v>
      </c>
      <c r="G10337" s="3" t="n">
        <v>-46318.1</v>
      </c>
    </row>
    <row r="10338">
      <c r="A10338" s="3" t="inlineStr">
        <is>
          <t>Trademark Holdings (Pty) Ltd</t>
        </is>
      </c>
      <c r="B10338" s="4" t="n">
        <v>44773</v>
      </c>
      <c r="C10338" s="3" t="inlineStr">
        <is>
          <t>Liabilities</t>
        </is>
      </c>
      <c r="D10338" s="3" t="inlineStr">
        <is>
          <t>9250/020</t>
        </is>
      </c>
      <c r="E10338" s="3" t="inlineStr">
        <is>
          <t>PAYE, UIF AND SDL CONTROL</t>
        </is>
      </c>
      <c r="F10338" s="3" t="n">
        <v>-26.39</v>
      </c>
      <c r="G10338" s="3" t="n">
        <v>-5072.69</v>
      </c>
    </row>
    <row r="10339">
      <c r="A10339" s="3" t="inlineStr">
        <is>
          <t>Opportunity Global Investment (PTY) LTD</t>
        </is>
      </c>
      <c r="B10339" s="4" t="n">
        <v>44773</v>
      </c>
      <c r="C10339" s="3" t="inlineStr">
        <is>
          <t>Liabilities</t>
        </is>
      </c>
      <c r="D10339" s="3" t="inlineStr">
        <is>
          <t>9400/030</t>
        </is>
      </c>
      <c r="E10339" s="3" t="inlineStr">
        <is>
          <t>Accrued Expenses - PAYE_AND_UIF</t>
        </is>
      </c>
      <c r="F10339" s="3" t="n">
        <v>0</v>
      </c>
      <c r="G10339" s="3" t="n">
        <v>-2</v>
      </c>
    </row>
    <row r="10340">
      <c r="A10340" s="3" t="inlineStr">
        <is>
          <t>Trademark Holdings (Pty) Ltd</t>
        </is>
      </c>
      <c r="B10340" s="4" t="n">
        <v>44773</v>
      </c>
      <c r="C10340" s="3" t="inlineStr">
        <is>
          <t>Liabilities</t>
        </is>
      </c>
      <c r="D10340" s="3" t="inlineStr">
        <is>
          <t>9400/400</t>
        </is>
      </c>
      <c r="E10340" s="3" t="inlineStr">
        <is>
          <t>Deemed Dividend Tax</t>
        </is>
      </c>
      <c r="F10340" s="3" t="n">
        <v>0</v>
      </c>
      <c r="G10340" s="3" t="n">
        <v>-699.13</v>
      </c>
    </row>
    <row r="10341">
      <c r="A10341" s="3" t="inlineStr">
        <is>
          <t>Opportunity Global Investment (PTY) LTD</t>
        </is>
      </c>
      <c r="B10341" s="4" t="n">
        <v>44773</v>
      </c>
      <c r="C10341" s="3" t="inlineStr">
        <is>
          <t>Liabilities</t>
        </is>
      </c>
      <c r="D10341" s="3" t="inlineStr">
        <is>
          <t>9500/000</t>
        </is>
      </c>
      <c r="E10341" s="3" t="inlineStr">
        <is>
          <t>VAT Control Account</t>
        </is>
      </c>
      <c r="F10341" s="3" t="n">
        <v>105393.99</v>
      </c>
      <c r="G10341" s="3" t="n">
        <v>181198.51</v>
      </c>
    </row>
    <row r="10342">
      <c r="A10342" s="3" t="inlineStr">
        <is>
          <t>Opportunity Global Sales (PTY) LTD</t>
        </is>
      </c>
      <c r="B10342" s="4" t="n">
        <v>44773</v>
      </c>
      <c r="C10342" s="3" t="inlineStr">
        <is>
          <t>Liabilities</t>
        </is>
      </c>
      <c r="D10342" s="3" t="inlineStr">
        <is>
          <t>9500/000</t>
        </is>
      </c>
      <c r="E10342" s="3" t="inlineStr">
        <is>
          <t>VAT Control Account</t>
        </is>
      </c>
      <c r="F10342" s="3" t="n">
        <v>-3616.54</v>
      </c>
      <c r="G10342" s="3" t="n">
        <v>-206882.79</v>
      </c>
    </row>
    <row r="10343">
      <c r="A10343" s="3" t="inlineStr">
        <is>
          <t>Opportunity Management Holdings (PTY) LTD</t>
        </is>
      </c>
      <c r="B10343" s="4" t="n">
        <v>44773</v>
      </c>
      <c r="C10343" s="3" t="inlineStr">
        <is>
          <t>Liabilities</t>
        </is>
      </c>
      <c r="D10343" s="3" t="inlineStr">
        <is>
          <t>9500/000</t>
        </is>
      </c>
      <c r="E10343" s="3" t="inlineStr">
        <is>
          <t>VAT Control Account</t>
        </is>
      </c>
      <c r="F10343" s="3" t="n">
        <v>-45277.99</v>
      </c>
      <c r="G10343" s="3" t="n">
        <v>-140969.67</v>
      </c>
    </row>
    <row r="10344">
      <c r="A10344" s="3" t="inlineStr">
        <is>
          <t>Endulini (Pty) Ltd</t>
        </is>
      </c>
      <c r="B10344" s="4" t="n">
        <v>44773</v>
      </c>
      <c r="C10344" s="3" t="inlineStr">
        <is>
          <t>Liabilities</t>
        </is>
      </c>
      <c r="D10344" s="3" t="inlineStr">
        <is>
          <t>9500/000</t>
        </is>
      </c>
      <c r="E10344" s="3" t="inlineStr">
        <is>
          <t>Vat / Tax Control Account</t>
        </is>
      </c>
      <c r="F10344" s="3" t="n">
        <v>-1702703.93</v>
      </c>
      <c r="G10344" s="3" t="n">
        <v>240412.15</v>
      </c>
    </row>
    <row r="10345">
      <c r="A10345" s="3" t="inlineStr">
        <is>
          <t>Quinate Consulting (Pty) Ltd</t>
        </is>
      </c>
      <c r="B10345" s="4" t="n">
        <v>44773</v>
      </c>
      <c r="C10345" s="3" t="inlineStr">
        <is>
          <t>Liabilities</t>
        </is>
      </c>
      <c r="D10345" s="3" t="inlineStr">
        <is>
          <t>9500/000</t>
        </is>
      </c>
      <c r="E10345" s="3" t="inlineStr">
        <is>
          <t>Vat Control Account</t>
        </is>
      </c>
      <c r="F10345" s="3" t="n">
        <v>48667.19</v>
      </c>
      <c r="G10345" s="3" t="n">
        <v>-2420193.63</v>
      </c>
    </row>
    <row r="10346">
      <c r="A10346" s="3" t="inlineStr">
        <is>
          <t>Opportunity Management Holdings (PTY) LTD</t>
        </is>
      </c>
      <c r="B10346" s="4" t="n">
        <v>44773</v>
      </c>
      <c r="C10346" s="3" t="inlineStr">
        <is>
          <t>Liabilities</t>
        </is>
      </c>
      <c r="D10346" s="3" t="inlineStr">
        <is>
          <t>9501/000</t>
        </is>
      </c>
      <c r="E10346" s="3" t="inlineStr">
        <is>
          <t>Vat Adjustments - C2M</t>
        </is>
      </c>
      <c r="F10346" s="3" t="n">
        <v>0</v>
      </c>
      <c r="G10346" s="3" t="n">
        <v>47274.04</v>
      </c>
    </row>
    <row r="10347">
      <c r="A10347" s="3" t="inlineStr">
        <is>
          <t>Endulini (Pty) Ltd</t>
        </is>
      </c>
      <c r="B10347" s="4" t="n">
        <v>44773</v>
      </c>
      <c r="C10347" s="3" t="inlineStr">
        <is>
          <t>Liabilities</t>
        </is>
      </c>
      <c r="D10347" s="3" t="inlineStr">
        <is>
          <t>9899/D202</t>
        </is>
      </c>
      <c r="E10347" s="3" t="inlineStr">
        <is>
          <t>Sales - Unit Reg Control D202</t>
        </is>
      </c>
      <c r="F10347" s="3" t="n">
        <v>-63841.53</v>
      </c>
      <c r="G10347" s="3" t="n">
        <v>0</v>
      </c>
    </row>
    <row r="10348">
      <c r="A10348" s="3" t="inlineStr">
        <is>
          <t>Endulini (Pty) Ltd</t>
        </is>
      </c>
      <c r="B10348" s="4" t="n">
        <v>44773</v>
      </c>
      <c r="C10348" s="3" t="inlineStr">
        <is>
          <t>Liabilities</t>
        </is>
      </c>
      <c r="D10348" s="3" t="inlineStr">
        <is>
          <t>9899/F203</t>
        </is>
      </c>
      <c r="E10348" s="3" t="inlineStr">
        <is>
          <t>Sales - Unit Reg Control F203</t>
        </is>
      </c>
      <c r="F10348" s="3" t="n">
        <v>-900</v>
      </c>
      <c r="G10348" s="3" t="n">
        <v>0</v>
      </c>
    </row>
    <row r="10349">
      <c r="A10349" s="3" t="inlineStr">
        <is>
          <t>Quinate Consulting (Pty) Ltd</t>
        </is>
      </c>
      <c r="B10349" s="4" t="n">
        <v>44773</v>
      </c>
      <c r="C10349" s="3" t="inlineStr">
        <is>
          <t>Liabilities</t>
        </is>
      </c>
      <c r="D10349" s="3" t="inlineStr">
        <is>
          <t>9960/000</t>
        </is>
      </c>
      <c r="E10349" s="3" t="inlineStr">
        <is>
          <t>Deposits - Southwark Rentals</t>
        </is>
      </c>
      <c r="F10349" s="3" t="n">
        <v>0</v>
      </c>
      <c r="G10349" s="3" t="n">
        <v>-11500</v>
      </c>
    </row>
    <row r="10350">
      <c r="A10350" s="3" t="inlineStr">
        <is>
          <t>Noble Shield (Pty) Ltd ta Go Letting</t>
        </is>
      </c>
      <c r="B10350" s="4" t="n">
        <v>44773</v>
      </c>
      <c r="C10350" s="3" t="inlineStr">
        <is>
          <t>Expenses</t>
        </is>
      </c>
      <c r="D10350" s="3" t="inlineStr">
        <is>
          <t>ACB Link</t>
        </is>
      </c>
      <c r="E10350" s="3" t="inlineStr">
        <is>
          <t>Subscriptions - TPN</t>
        </is>
      </c>
      <c r="F10350" s="3" t="n">
        <v>1446.92</v>
      </c>
      <c r="G10350" s="3" t="n">
        <v>19908.82</v>
      </c>
    </row>
    <row r="10351">
      <c r="A10351" s="3" t="inlineStr">
        <is>
          <t>Noble Shield (Pty) Ltd ta Go Letting</t>
        </is>
      </c>
      <c r="B10351" s="4" t="n">
        <v>44773</v>
      </c>
      <c r="C10351" s="3" t="inlineStr">
        <is>
          <t>Liabilities</t>
        </is>
      </c>
      <c r="D10351" s="3" t="inlineStr">
        <is>
          <t>B/S</t>
        </is>
      </c>
      <c r="E10351" s="3" t="inlineStr">
        <is>
          <t>Tax Payable</t>
        </is>
      </c>
      <c r="F10351" s="3" t="n">
        <v>0</v>
      </c>
      <c r="G10351" s="3" t="n">
        <v>-6843.4</v>
      </c>
    </row>
    <row r="10352">
      <c r="A10352" s="3" t="inlineStr">
        <is>
          <t>Trademark Holdings (Pty) Ltd</t>
        </is>
      </c>
      <c r="B10352" s="4" t="n">
        <v>44773</v>
      </c>
      <c r="C10352" s="3" t="inlineStr">
        <is>
          <t>Liabilities</t>
        </is>
      </c>
      <c r="D10352" s="3" t="inlineStr">
        <is>
          <t>B/S</t>
        </is>
      </c>
      <c r="E10352" s="3" t="inlineStr">
        <is>
          <t>Taxation Payable</t>
        </is>
      </c>
      <c r="F10352" s="3" t="n">
        <v>0</v>
      </c>
      <c r="G10352" s="3" t="n">
        <v>-1960.56</v>
      </c>
    </row>
    <row r="10353">
      <c r="A10353" s="3" t="inlineStr">
        <is>
          <t>Quinate Consulting (Pty) Ltd</t>
        </is>
      </c>
      <c r="B10353" s="4" t="n">
        <v>44773</v>
      </c>
      <c r="C10353" s="3" t="inlineStr">
        <is>
          <t>Liabilities</t>
        </is>
      </c>
      <c r="D10353" s="3" t="inlineStr">
        <is>
          <t xml:space="preserve">B/S </t>
        </is>
      </c>
      <c r="E10353" s="3" t="inlineStr">
        <is>
          <t>Taxation Payable</t>
        </is>
      </c>
      <c r="F10353" s="3" t="n">
        <v>0</v>
      </c>
      <c r="G10353" s="3" t="n">
        <v>-15486</v>
      </c>
    </row>
    <row r="10354">
      <c r="A10354" s="3" t="inlineStr">
        <is>
          <t>Quinate Consulting (Pty) Ltd</t>
        </is>
      </c>
      <c r="B10354" s="4" t="n">
        <v>44773</v>
      </c>
      <c r="C10354" s="3" t="inlineStr">
        <is>
          <t>Liabilities</t>
        </is>
      </c>
      <c r="D10354" s="3" t="inlineStr">
        <is>
          <t>FV</t>
        </is>
      </c>
      <c r="E10354" s="3" t="inlineStr">
        <is>
          <t>Loan - Cape Projects Constuction</t>
        </is>
      </c>
      <c r="F10354" s="3" t="n">
        <v>-200000</v>
      </c>
      <c r="G10354" s="3" t="n">
        <v>-2730000</v>
      </c>
    </row>
    <row r="10355">
      <c r="A10355" s="3" t="inlineStr">
        <is>
          <t>Trademark Holdings (Pty) Ltd</t>
        </is>
      </c>
      <c r="B10355" s="4" t="n">
        <v>44773</v>
      </c>
      <c r="C10355" s="3" t="inlineStr">
        <is>
          <t>Expenses</t>
        </is>
      </c>
      <c r="D10355" s="3" t="inlineStr">
        <is>
          <t>I/S</t>
        </is>
      </c>
      <c r="E10355" s="3" t="inlineStr">
        <is>
          <t>Income Tax Current Year</t>
        </is>
      </c>
      <c r="F10355" s="3" t="n">
        <v>0</v>
      </c>
      <c r="G10355" s="3" t="n">
        <v>2251.76</v>
      </c>
    </row>
    <row r="10356">
      <c r="A10356" s="3" t="inlineStr">
        <is>
          <t>Quinate Consulting (Pty) Ltd</t>
        </is>
      </c>
      <c r="B10356" s="4" t="n">
        <v>44773</v>
      </c>
      <c r="C10356" s="3" t="inlineStr">
        <is>
          <t>Liabilities</t>
        </is>
      </c>
      <c r="D10356" s="3" t="inlineStr">
        <is>
          <t>Sharehold OppDev</t>
        </is>
      </c>
      <c r="E10356" s="3" t="inlineStr">
        <is>
          <t>Loan - Justine Morgan</t>
        </is>
      </c>
      <c r="F10356" s="3" t="n">
        <v>0</v>
      </c>
      <c r="G10356" s="3" t="n">
        <v>-563766.76</v>
      </c>
    </row>
    <row r="10357">
      <c r="A10357" s="3" t="inlineStr">
        <is>
          <t>Opportunity Global Investment (PTY) LTD</t>
        </is>
      </c>
      <c r="B10357" s="4" t="n">
        <v>44773</v>
      </c>
      <c r="C10357" s="3" t="inlineStr">
        <is>
          <t>Expenses</t>
        </is>
      </c>
      <c r="D10357" s="3" t="inlineStr">
        <is>
          <t>Swiftshutter</t>
        </is>
      </c>
      <c r="E10357" s="3" t="inlineStr">
        <is>
          <t>Advertising - Rousseau Lotter</t>
        </is>
      </c>
      <c r="F10357" s="3" t="n">
        <v>0</v>
      </c>
      <c r="G10357" s="3" t="n">
        <v>6600</v>
      </c>
    </row>
    <row r="10358">
      <c r="A10358" s="3" t="inlineStr">
        <is>
          <t>Opportunity Global Sales (PTY) LTD</t>
        </is>
      </c>
      <c r="B10358" s="4" t="n">
        <v>44804</v>
      </c>
      <c r="C10358" s="3" t="inlineStr">
        <is>
          <t>Revenue</t>
        </is>
      </c>
      <c r="D10358" s="3" t="inlineStr">
        <is>
          <t>1000/009</t>
        </is>
      </c>
      <c r="E10358" s="3" t="inlineStr">
        <is>
          <t>Sales - Comm on Payprop</t>
        </is>
      </c>
      <c r="F10358" s="3" t="n">
        <v>-2526.16</v>
      </c>
      <c r="G10358" s="3" t="n">
        <v>-18117.3</v>
      </c>
    </row>
    <row r="10359">
      <c r="A10359" s="3" t="inlineStr">
        <is>
          <t>Quinate Consulting (Pty) Ltd</t>
        </is>
      </c>
      <c r="B10359" s="4" t="n">
        <v>44804</v>
      </c>
      <c r="C10359" s="3" t="inlineStr">
        <is>
          <t>Revenue</t>
        </is>
      </c>
      <c r="D10359" s="3" t="inlineStr">
        <is>
          <t>1000/011</t>
        </is>
      </c>
      <c r="E10359" s="3" t="inlineStr">
        <is>
          <t>Rent Received - Soho Unit 23</t>
        </is>
      </c>
      <c r="F10359" s="3" t="n">
        <v>-12500</v>
      </c>
      <c r="G10359" s="3" t="n">
        <v>-75000</v>
      </c>
    </row>
    <row r="10360">
      <c r="A10360" s="3" t="inlineStr">
        <is>
          <t>Quinate Consulting (Pty) Ltd</t>
        </is>
      </c>
      <c r="B10360" s="4" t="n">
        <v>44804</v>
      </c>
      <c r="C10360" s="3" t="inlineStr">
        <is>
          <t>Revenue</t>
        </is>
      </c>
      <c r="D10360" s="3" t="inlineStr">
        <is>
          <t>1000/012</t>
        </is>
      </c>
      <c r="E10360" s="3" t="inlineStr">
        <is>
          <t>Rent Received - Soho Unit 24</t>
        </is>
      </c>
      <c r="F10360" s="3" t="n">
        <v>-14445</v>
      </c>
      <c r="G10360" s="3" t="n">
        <v>-82890</v>
      </c>
    </row>
    <row r="10361">
      <c r="A10361" s="3" t="inlineStr">
        <is>
          <t>Quinate Consulting (Pty) Ltd</t>
        </is>
      </c>
      <c r="B10361" s="4" t="n">
        <v>44804</v>
      </c>
      <c r="C10361" s="3" t="inlineStr">
        <is>
          <t>Revenue</t>
        </is>
      </c>
      <c r="D10361" s="3" t="inlineStr">
        <is>
          <t>1000/013</t>
        </is>
      </c>
      <c r="E10361" s="3" t="inlineStr">
        <is>
          <t>Rent Recieved - Soho Unit 20</t>
        </is>
      </c>
      <c r="F10361" s="3" t="n">
        <v>-12500</v>
      </c>
      <c r="G10361" s="3" t="n">
        <v>-75000</v>
      </c>
    </row>
    <row r="10362">
      <c r="A10362" s="3" t="inlineStr">
        <is>
          <t>Quinate Consulting (Pty) Ltd</t>
        </is>
      </c>
      <c r="B10362" s="4" t="n">
        <v>44804</v>
      </c>
      <c r="C10362" s="3" t="inlineStr">
        <is>
          <t>Revenue</t>
        </is>
      </c>
      <c r="D10362" s="3" t="inlineStr">
        <is>
          <t>1000/015</t>
        </is>
      </c>
      <c r="E10362" s="3" t="inlineStr">
        <is>
          <t>Rent Received - Southwark Unit 1</t>
        </is>
      </c>
      <c r="F10362" s="3" t="n">
        <v>0</v>
      </c>
      <c r="G10362" s="3" t="n">
        <v>-20000</v>
      </c>
    </row>
    <row r="10363">
      <c r="A10363" s="3" t="inlineStr">
        <is>
          <t>Quinate Consulting (Pty) Ltd</t>
        </is>
      </c>
      <c r="B10363" s="4" t="n">
        <v>44804</v>
      </c>
      <c r="C10363" s="3" t="inlineStr">
        <is>
          <t>Revenue</t>
        </is>
      </c>
      <c r="D10363" s="3" t="inlineStr">
        <is>
          <t>1000/016</t>
        </is>
      </c>
      <c r="E10363" s="3" t="inlineStr">
        <is>
          <t>Rent Recieved - Southwark Unit 21</t>
        </is>
      </c>
      <c r="F10363" s="3" t="n">
        <v>-10000</v>
      </c>
      <c r="G10363" s="3" t="n">
        <v>-60000</v>
      </c>
    </row>
    <row r="10364">
      <c r="A10364" s="3" t="inlineStr">
        <is>
          <t>Opportunity Global Sales (PTY) LTD</t>
        </is>
      </c>
      <c r="B10364" s="4" t="n">
        <v>44804</v>
      </c>
      <c r="C10364" s="3" t="inlineStr">
        <is>
          <t>Revenue</t>
        </is>
      </c>
      <c r="D10364" s="3" t="inlineStr">
        <is>
          <t>1000/100</t>
        </is>
      </c>
      <c r="E10364" s="3" t="inlineStr">
        <is>
          <t>Sales - Comm on External Sales</t>
        </is>
      </c>
      <c r="F10364" s="3" t="n">
        <v>0</v>
      </c>
      <c r="G10364" s="3" t="n">
        <v>-96165.22</v>
      </c>
    </row>
    <row r="10365">
      <c r="A10365" s="3" t="inlineStr">
        <is>
          <t>Noble Shield (Pty) Ltd ta Go Letting</t>
        </is>
      </c>
      <c r="B10365" s="4" t="n">
        <v>44804</v>
      </c>
      <c r="C10365" s="3" t="inlineStr">
        <is>
          <t>Revenue</t>
        </is>
      </c>
      <c r="D10365" s="3" t="inlineStr">
        <is>
          <t>1000/100</t>
        </is>
      </c>
      <c r="E10365" s="3" t="inlineStr">
        <is>
          <t>Sales - Payprop 328 - Michelle</t>
        </is>
      </c>
      <c r="F10365" s="3" t="n">
        <v>-77679.28999999999</v>
      </c>
      <c r="G10365" s="3" t="n">
        <v>-902500.52</v>
      </c>
    </row>
    <row r="10366">
      <c r="A10366" s="3" t="inlineStr">
        <is>
          <t>Opportunity Global Sales (PTY) LTD</t>
        </is>
      </c>
      <c r="B10366" s="4" t="n">
        <v>44804</v>
      </c>
      <c r="C10366" s="3" t="inlineStr">
        <is>
          <t>Revenue</t>
        </is>
      </c>
      <c r="D10366" s="3" t="inlineStr">
        <is>
          <t>1000/120</t>
        </is>
      </c>
      <c r="E10366" s="3" t="inlineStr">
        <is>
          <t>Sales - Admin Fees on Rental Units</t>
        </is>
      </c>
      <c r="F10366" s="3" t="n">
        <v>-4478.26</v>
      </c>
      <c r="G10366" s="3" t="n">
        <v>-13608.66</v>
      </c>
    </row>
    <row r="10367">
      <c r="A10367" s="3" t="inlineStr">
        <is>
          <t>Opportunity Global Sales (PTY) LTD</t>
        </is>
      </c>
      <c r="B10367" s="4" t="n">
        <v>44804</v>
      </c>
      <c r="C10367" s="3" t="inlineStr">
        <is>
          <t>Revenue</t>
        </is>
      </c>
      <c r="D10367" s="3" t="inlineStr">
        <is>
          <t>1000/150</t>
        </is>
      </c>
      <c r="E10367" s="3" t="inlineStr">
        <is>
          <t>Sales - Comm on External Rental</t>
        </is>
      </c>
      <c r="F10367" s="3" t="n">
        <v>-41913.05</v>
      </c>
      <c r="G10367" s="3" t="n">
        <v>-127060.86</v>
      </c>
    </row>
    <row r="10368">
      <c r="A10368" s="3" t="inlineStr">
        <is>
          <t>Opportunity Global Sales (PTY) LTD</t>
        </is>
      </c>
      <c r="B10368" s="4" t="n">
        <v>44804</v>
      </c>
      <c r="C10368" s="3" t="inlineStr">
        <is>
          <t>Revenue</t>
        </is>
      </c>
      <c r="D10368" s="3" t="inlineStr">
        <is>
          <t>1000/250</t>
        </is>
      </c>
      <c r="E10368" s="3" t="inlineStr">
        <is>
          <t>Sales - Comm on Endulini</t>
        </is>
      </c>
      <c r="F10368" s="3" t="n">
        <v>0</v>
      </c>
      <c r="G10368" s="3" t="n">
        <v>-1307876.95</v>
      </c>
    </row>
    <row r="10369">
      <c r="A10369" s="3" t="inlineStr">
        <is>
          <t>Trademark Holdings (Pty) Ltd</t>
        </is>
      </c>
      <c r="B10369" s="4" t="n">
        <v>44804</v>
      </c>
      <c r="C10369" s="3" t="inlineStr">
        <is>
          <t>Revenue</t>
        </is>
      </c>
      <c r="D10369" s="3" t="inlineStr">
        <is>
          <t>1000/300</t>
        </is>
      </c>
      <c r="E10369" s="3" t="inlineStr">
        <is>
          <t>Sales - Payprop - Lara</t>
        </is>
      </c>
      <c r="F10369" s="3" t="n">
        <v>-125246.24</v>
      </c>
      <c r="G10369" s="3" t="n">
        <v>-1053630.08</v>
      </c>
    </row>
    <row r="10370">
      <c r="A10370" s="3" t="inlineStr">
        <is>
          <t>Opportunity Global Investment (PTY) LTD</t>
        </is>
      </c>
      <c r="B10370" s="4" t="n">
        <v>44804</v>
      </c>
      <c r="C10370" s="3" t="inlineStr">
        <is>
          <t>Revenue</t>
        </is>
      </c>
      <c r="D10370" s="3" t="inlineStr">
        <is>
          <t>1000/350</t>
        </is>
      </c>
      <c r="E10370" s="3" t="inlineStr">
        <is>
          <t>Sales - Investor Management - Heron Fields</t>
        </is>
      </c>
      <c r="F10370" s="3" t="n">
        <v>-382608.7</v>
      </c>
      <c r="G10370" s="3" t="n">
        <v>-771784.89</v>
      </c>
    </row>
    <row r="10371">
      <c r="A10371" s="3" t="inlineStr">
        <is>
          <t>Trademark Holdings (Pty) Ltd</t>
        </is>
      </c>
      <c r="B10371" s="4" t="n">
        <v>44804</v>
      </c>
      <c r="C10371" s="3" t="inlineStr">
        <is>
          <t>Revenue</t>
        </is>
      </c>
      <c r="D10371" s="3" t="inlineStr">
        <is>
          <t>1000/500</t>
        </is>
      </c>
      <c r="E10371" s="3" t="inlineStr">
        <is>
          <t>Sales - Commission external sale</t>
        </is>
      </c>
      <c r="F10371" s="3" t="n">
        <v>0</v>
      </c>
      <c r="G10371" s="3" t="n">
        <v>-70000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Revenue</t>
        </is>
      </c>
      <c r="D10372" s="3" t="inlineStr">
        <is>
          <t>1000/902</t>
        </is>
      </c>
      <c r="E10372" s="3" t="inlineStr">
        <is>
          <t>Sales - Credit check</t>
        </is>
      </c>
      <c r="F10372" s="3" t="n">
        <v>-60.87</v>
      </c>
      <c r="G10372" s="3" t="n">
        <v>-60.87</v>
      </c>
    </row>
    <row r="10373">
      <c r="A10373" s="3" t="inlineStr">
        <is>
          <t>Quinate Consulting (Pty) Ltd</t>
        </is>
      </c>
      <c r="B10373" s="4" t="n">
        <v>44804</v>
      </c>
      <c r="C10373" s="3" t="inlineStr">
        <is>
          <t>Revenue</t>
        </is>
      </c>
      <c r="D10373" s="3" t="inlineStr">
        <is>
          <t>1004/000</t>
        </is>
      </c>
      <c r="E10373" s="3" t="inlineStr">
        <is>
          <t>Interest received</t>
        </is>
      </c>
      <c r="F10373" s="3" t="n">
        <v>-505.54</v>
      </c>
      <c r="G10373" s="3" t="n">
        <v>-2358.32</v>
      </c>
    </row>
    <row r="10374">
      <c r="A10374" s="3" t="inlineStr">
        <is>
          <t>Endulini (Pty) Ltd</t>
        </is>
      </c>
      <c r="B10374" s="4" t="n">
        <v>44804</v>
      </c>
      <c r="C10374" s="3" t="inlineStr">
        <is>
          <t>Revenue</t>
        </is>
      </c>
      <c r="D10374" s="3" t="inlineStr">
        <is>
          <t>1100/000</t>
        </is>
      </c>
      <c r="E10374" s="3" t="inlineStr">
        <is>
          <t>Sales - Endulini</t>
        </is>
      </c>
      <c r="F10374" s="3" t="n">
        <v>-1174318.57</v>
      </c>
      <c r="G10374" s="3" t="n">
        <v>-28330722.94</v>
      </c>
    </row>
    <row r="10375">
      <c r="A10375" s="3" t="inlineStr">
        <is>
          <t>Opportunity Management Holdings (PTY) LTD</t>
        </is>
      </c>
      <c r="B10375" s="4" t="n">
        <v>44804</v>
      </c>
      <c r="C10375" s="3" t="inlineStr">
        <is>
          <t>Revenue</t>
        </is>
      </c>
      <c r="D10375" s="3" t="inlineStr">
        <is>
          <t>1100/001</t>
        </is>
      </c>
      <c r="E10375" s="3" t="inlineStr">
        <is>
          <t>Salary Recharges</t>
        </is>
      </c>
      <c r="F10375" s="3" t="n">
        <v>-390500</v>
      </c>
      <c r="G10375" s="3" t="n">
        <v>-3505827.91</v>
      </c>
    </row>
    <row r="10376">
      <c r="A10376" s="3" t="inlineStr">
        <is>
          <t>Endulini (Pty) Ltd</t>
        </is>
      </c>
      <c r="B10376" s="4" t="n">
        <v>44804</v>
      </c>
      <c r="C10376" s="3" t="inlineStr">
        <is>
          <t>Revenue</t>
        </is>
      </c>
      <c r="D10376" s="3" t="inlineStr">
        <is>
          <t>1100/100</t>
        </is>
      </c>
      <c r="E10376" s="3" t="inlineStr">
        <is>
          <t>Sales - Endulini - Exstras</t>
        </is>
      </c>
      <c r="F10376" s="3" t="n">
        <v>0</v>
      </c>
      <c r="G10376" s="3" t="n">
        <v>-8030</v>
      </c>
    </row>
    <row r="10377">
      <c r="A10377" s="3" t="inlineStr">
        <is>
          <t>Endulini (Pty) Ltd</t>
        </is>
      </c>
      <c r="B10377" s="4" t="n">
        <v>44804</v>
      </c>
      <c r="C10377" s="3" t="inlineStr">
        <is>
          <t>Revenue</t>
        </is>
      </c>
      <c r="D10377" s="3" t="inlineStr">
        <is>
          <t>1100/150</t>
        </is>
      </c>
      <c r="E10377" s="3" t="inlineStr">
        <is>
          <t>Sales - Endulini - Extras admin fee</t>
        </is>
      </c>
      <c r="F10377" s="3" t="n">
        <v>0</v>
      </c>
      <c r="G10377" s="3" t="n">
        <v>-2000</v>
      </c>
    </row>
    <row r="10378">
      <c r="A10378" s="3" t="inlineStr">
        <is>
          <t>Endulini (Pty) Ltd</t>
        </is>
      </c>
      <c r="B10378" s="4" t="n">
        <v>44804</v>
      </c>
      <c r="C10378" s="3" t="inlineStr">
        <is>
          <t>Revenue</t>
        </is>
      </c>
      <c r="D10378" s="3" t="inlineStr">
        <is>
          <t>1100/200</t>
        </is>
      </c>
      <c r="E10378" s="3" t="inlineStr">
        <is>
          <t>Sales - Endulini occupational rent</t>
        </is>
      </c>
      <c r="F10378" s="3" t="n">
        <v>0</v>
      </c>
      <c r="G10378" s="3" t="n">
        <v>-148109.42</v>
      </c>
    </row>
    <row r="10379">
      <c r="A10379" s="3" t="inlineStr">
        <is>
          <t>Opportunity Management Holdings (PTY) LTD</t>
        </is>
      </c>
      <c r="B10379" s="4" t="n">
        <v>44804</v>
      </c>
      <c r="C10379" s="3" t="inlineStr">
        <is>
          <t>Revenue</t>
        </is>
      </c>
      <c r="D10379" s="3" t="inlineStr">
        <is>
          <t>1200/200</t>
        </is>
      </c>
      <c r="E10379" s="3" t="inlineStr">
        <is>
          <t>Management Fees - Heron Fields</t>
        </is>
      </c>
      <c r="F10379" s="3" t="n">
        <v>-400000</v>
      </c>
      <c r="G10379" s="3" t="n">
        <v>-400000</v>
      </c>
    </row>
    <row r="10380">
      <c r="A10380" s="3" t="inlineStr">
        <is>
          <t>Noble Shield (Pty) Ltd ta Go Letting</t>
        </is>
      </c>
      <c r="B10380" s="4" t="n">
        <v>44804</v>
      </c>
      <c r="C10380" s="3" t="inlineStr">
        <is>
          <t>Revenue</t>
        </is>
      </c>
      <c r="D10380" s="3" t="inlineStr">
        <is>
          <t>1500/000</t>
        </is>
      </c>
      <c r="E10380" s="3" t="inlineStr">
        <is>
          <t>Insurance recovery</t>
        </is>
      </c>
      <c r="F10380" s="3" t="n">
        <v>0</v>
      </c>
      <c r="G10380" s="3" t="n">
        <v>-1750</v>
      </c>
    </row>
    <row r="10381">
      <c r="A10381" s="3" t="inlineStr">
        <is>
          <t>Endulini (Pty) Ltd</t>
        </is>
      </c>
      <c r="B10381" s="4" t="n">
        <v>44804</v>
      </c>
      <c r="C10381" s="3" t="inlineStr">
        <is>
          <t>Expenses</t>
        </is>
      </c>
      <c r="D10381" s="3" t="inlineStr">
        <is>
          <t>2000/001</t>
        </is>
      </c>
      <c r="E10381" s="3" t="inlineStr">
        <is>
          <t>COS - CIP Construction</t>
        </is>
      </c>
      <c r="F10381" s="3" t="n">
        <v>0</v>
      </c>
      <c r="G10381" s="3" t="n">
        <v>28155981.9</v>
      </c>
    </row>
    <row r="10382">
      <c r="A10382" s="3" t="inlineStr">
        <is>
          <t>Endulini (Pty) Ltd</t>
        </is>
      </c>
      <c r="B10382" s="4" t="n">
        <v>44804</v>
      </c>
      <c r="C10382" s="3" t="inlineStr">
        <is>
          <t>Expenses</t>
        </is>
      </c>
      <c r="D10382" s="3" t="inlineStr">
        <is>
          <t>2000/100</t>
        </is>
      </c>
      <c r="E10382" s="3" t="inlineStr">
        <is>
          <t>COS - Commission Endulini</t>
        </is>
      </c>
      <c r="F10382" s="3" t="n">
        <v>0</v>
      </c>
      <c r="G10382" s="3" t="n">
        <v>1641876.95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2000/100</t>
        </is>
      </c>
      <c r="E10383" s="3" t="inlineStr">
        <is>
          <t>COS - Commission Paid</t>
        </is>
      </c>
      <c r="F10383" s="3" t="n">
        <v>-76066.03999999999</v>
      </c>
      <c r="G10383" s="3" t="n">
        <v>155047.68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2000/125</t>
        </is>
      </c>
      <c r="E10384" s="3" t="inlineStr">
        <is>
          <t>Referral commission - Endulini</t>
        </is>
      </c>
      <c r="F10384" s="3" t="n">
        <v>0</v>
      </c>
      <c r="G10384" s="3" t="n">
        <v>19000</v>
      </c>
    </row>
    <row r="10385">
      <c r="A10385" s="3" t="inlineStr">
        <is>
          <t>Opportunity Global Sales (PTY) LTD</t>
        </is>
      </c>
      <c r="B10385" s="4" t="n">
        <v>44804</v>
      </c>
      <c r="C10385" s="3" t="inlineStr">
        <is>
          <t>Expenses</t>
        </is>
      </c>
      <c r="D10385" s="3" t="inlineStr">
        <is>
          <t>2000/131</t>
        </is>
      </c>
      <c r="E10385" s="3" t="inlineStr">
        <is>
          <t>COS - Sales Comm Endulini - Anthony</t>
        </is>
      </c>
      <c r="F10385" s="3" t="n">
        <v>0</v>
      </c>
      <c r="G10385" s="3" t="n">
        <v>62272.01</v>
      </c>
    </row>
    <row r="10386">
      <c r="A10386" s="3" t="inlineStr">
        <is>
          <t>Opportunity Global Sales (PTY) LTD</t>
        </is>
      </c>
      <c r="B10386" s="4" t="n">
        <v>44804</v>
      </c>
      <c r="C10386" s="3" t="inlineStr">
        <is>
          <t>Expenses</t>
        </is>
      </c>
      <c r="D10386" s="3" t="inlineStr">
        <is>
          <t>2000/132</t>
        </is>
      </c>
      <c r="E10386" s="3" t="inlineStr">
        <is>
          <t>COS - Sales Comm Endulini - Minette</t>
        </is>
      </c>
      <c r="F10386" s="3" t="n">
        <v>18851.48</v>
      </c>
      <c r="G10386" s="3" t="n">
        <v>237541.18</v>
      </c>
    </row>
    <row r="10387">
      <c r="A10387" s="3" t="inlineStr">
        <is>
          <t>Opportunity Global Sales (PTY) LTD</t>
        </is>
      </c>
      <c r="B10387" s="4" t="n">
        <v>44804</v>
      </c>
      <c r="C10387" s="3" t="inlineStr">
        <is>
          <t>Expenses</t>
        </is>
      </c>
      <c r="D10387" s="3" t="inlineStr">
        <is>
          <t>2000/133</t>
        </is>
      </c>
      <c r="E10387" s="3" t="inlineStr">
        <is>
          <t>COS - Sales Comm Endulini - External Agents</t>
        </is>
      </c>
      <c r="F10387" s="3" t="n">
        <v>0</v>
      </c>
      <c r="G10387" s="3" t="n">
        <v>9966</v>
      </c>
    </row>
    <row r="10388">
      <c r="A10388" s="3" t="inlineStr">
        <is>
          <t>Opportunity Global Sales (PTY) LTD</t>
        </is>
      </c>
      <c r="B10388" s="4" t="n">
        <v>44804</v>
      </c>
      <c r="C10388" s="3" t="inlineStr">
        <is>
          <t>Expenses</t>
        </is>
      </c>
      <c r="D10388" s="3" t="inlineStr">
        <is>
          <t>2000/135</t>
        </is>
      </c>
      <c r="E10388" s="3" t="inlineStr">
        <is>
          <t>COS - Sales Comm External - Minette</t>
        </is>
      </c>
      <c r="F10388" s="3" t="n">
        <v>0</v>
      </c>
      <c r="G10388" s="3" t="n">
        <v>33189.5</v>
      </c>
    </row>
    <row r="10389">
      <c r="A10389" s="3" t="inlineStr">
        <is>
          <t>Opportunity Global Investment (PTY) LTD</t>
        </is>
      </c>
      <c r="B10389" s="4" t="n">
        <v>44804</v>
      </c>
      <c r="C10389" s="3" t="inlineStr">
        <is>
          <t>Expenses</t>
        </is>
      </c>
      <c r="D10389" s="3" t="inlineStr">
        <is>
          <t>2000/135</t>
        </is>
      </c>
      <c r="E10389" s="3" t="inlineStr">
        <is>
          <t>Referral commission - Heron View</t>
        </is>
      </c>
      <c r="F10389" s="3" t="n">
        <v>20500</v>
      </c>
      <c r="G10389" s="3" t="n">
        <v>134000</v>
      </c>
    </row>
    <row r="10390">
      <c r="A10390" s="3" t="inlineStr">
        <is>
          <t>Opportunity Global Sales (PTY) LTD</t>
        </is>
      </c>
      <c r="B10390" s="4" t="n">
        <v>44804</v>
      </c>
      <c r="C10390" s="3" t="inlineStr">
        <is>
          <t>Expenses</t>
        </is>
      </c>
      <c r="D10390" s="3" t="inlineStr">
        <is>
          <t>2000/137</t>
        </is>
      </c>
      <c r="E10390" s="3" t="inlineStr">
        <is>
          <t>COS - Rental Comm External - Minette</t>
        </is>
      </c>
      <c r="F10390" s="3" t="n">
        <v>17703</v>
      </c>
      <c r="G10390" s="3" t="n">
        <v>44668.05</v>
      </c>
    </row>
    <row r="10391">
      <c r="A10391" s="3" t="inlineStr">
        <is>
          <t>Opportunity Global Sales (PTY) LTD</t>
        </is>
      </c>
      <c r="B10391" s="4" t="n">
        <v>44804</v>
      </c>
      <c r="C10391" s="3" t="inlineStr">
        <is>
          <t>Expenses</t>
        </is>
      </c>
      <c r="D10391" s="3" t="inlineStr">
        <is>
          <t>2000/139</t>
        </is>
      </c>
      <c r="E10391" s="3" t="inlineStr">
        <is>
          <t>COS - Sales Comm Heron Fields - Minette</t>
        </is>
      </c>
      <c r="F10391" s="3" t="n">
        <v>17599.3</v>
      </c>
      <c r="G10391" s="3" t="n">
        <v>174511.86</v>
      </c>
    </row>
    <row r="10392">
      <c r="A10392" s="3" t="inlineStr">
        <is>
          <t>Trademark Holdings (Pty) Ltd</t>
        </is>
      </c>
      <c r="B10392" s="4" t="n">
        <v>44804</v>
      </c>
      <c r="C10392" s="3" t="inlineStr">
        <is>
          <t>Expenses</t>
        </is>
      </c>
      <c r="D10392" s="3" t="inlineStr">
        <is>
          <t>2000/300</t>
        </is>
      </c>
      <c r="E10392" s="3" t="inlineStr">
        <is>
          <t>COS - Commission Paid</t>
        </is>
      </c>
      <c r="F10392" s="3" t="n">
        <v>14636.15</v>
      </c>
      <c r="G10392" s="3" t="n">
        <v>245443.26</v>
      </c>
    </row>
    <row r="10393">
      <c r="A10393" s="3" t="inlineStr">
        <is>
          <t>Opportunity Global Sales (PTY) LTD</t>
        </is>
      </c>
      <c r="B10393" s="4" t="n">
        <v>44804</v>
      </c>
      <c r="C10393" s="3" t="inlineStr">
        <is>
          <t>Expenses</t>
        </is>
      </c>
      <c r="D10393" s="3" t="inlineStr">
        <is>
          <t>2000/350</t>
        </is>
      </c>
      <c r="E10393" s="3" t="inlineStr">
        <is>
          <t>COS - Overrider Comm Endulini - Donovan</t>
        </is>
      </c>
      <c r="F10393" s="3" t="n">
        <v>18165.91</v>
      </c>
      <c r="G10393" s="3" t="n">
        <v>74207.21000000001</v>
      </c>
    </row>
    <row r="10394">
      <c r="A10394" s="3" t="inlineStr">
        <is>
          <t>Opportunity Global Sales (PTY) LTD</t>
        </is>
      </c>
      <c r="B10394" s="4" t="n">
        <v>44804</v>
      </c>
      <c r="C10394" s="3" t="inlineStr">
        <is>
          <t>Expenses</t>
        </is>
      </c>
      <c r="D10394" s="3" t="inlineStr">
        <is>
          <t>2000/351</t>
        </is>
      </c>
      <c r="E10394" s="3" t="inlineStr">
        <is>
          <t>COS - Overrider Comm External - Donovan</t>
        </is>
      </c>
      <c r="F10394" s="3" t="n">
        <v>0</v>
      </c>
      <c r="G10394" s="3" t="n">
        <v>7030.44</v>
      </c>
    </row>
    <row r="10395">
      <c r="A10395" s="3" t="inlineStr">
        <is>
          <t>Opportunity Global Sales (PTY) LTD</t>
        </is>
      </c>
      <c r="B10395" s="4" t="n">
        <v>44804</v>
      </c>
      <c r="C10395" s="3" t="inlineStr">
        <is>
          <t>Expenses</t>
        </is>
      </c>
      <c r="D10395" s="3" t="inlineStr">
        <is>
          <t>2000/370</t>
        </is>
      </c>
      <c r="E10395" s="3" t="inlineStr">
        <is>
          <t>COS - Overrider Comm Endulini - Morne</t>
        </is>
      </c>
      <c r="F10395" s="3" t="n">
        <v>0</v>
      </c>
      <c r="G10395" s="3" t="n">
        <v>4107.85</v>
      </c>
    </row>
    <row r="10396">
      <c r="A10396" s="3" t="inlineStr">
        <is>
          <t>Opportunity Global Sales (PTY) LTD</t>
        </is>
      </c>
      <c r="B10396" s="4" t="n">
        <v>44804</v>
      </c>
      <c r="C10396" s="3" t="inlineStr">
        <is>
          <t>Expenses</t>
        </is>
      </c>
      <c r="D10396" s="3" t="inlineStr">
        <is>
          <t>2000/380</t>
        </is>
      </c>
      <c r="E10396" s="3" t="inlineStr">
        <is>
          <t>COS - Overrider Comm Heron Fields - Morne</t>
        </is>
      </c>
      <c r="F10396" s="3" t="n">
        <v>7271.22</v>
      </c>
      <c r="G10396" s="3" t="n">
        <v>11240.09</v>
      </c>
    </row>
    <row r="10397">
      <c r="A10397" s="3" t="inlineStr">
        <is>
          <t>Trademark Holdings (Pty) Ltd</t>
        </is>
      </c>
      <c r="B10397" s="4" t="n">
        <v>44804</v>
      </c>
      <c r="C10397" s="3" t="inlineStr">
        <is>
          <t>Expenses</t>
        </is>
      </c>
      <c r="D10397" s="3" t="inlineStr">
        <is>
          <t>2000/400</t>
        </is>
      </c>
      <c r="E10397" s="3" t="inlineStr">
        <is>
          <t>COS - Commission on external sales</t>
        </is>
      </c>
      <c r="F10397" s="3" t="n">
        <v>0</v>
      </c>
      <c r="G10397" s="3" t="n">
        <v>42000</v>
      </c>
    </row>
    <row r="10398">
      <c r="A10398" s="3" t="inlineStr">
        <is>
          <t>Endulini (Pty) Ltd</t>
        </is>
      </c>
      <c r="B10398" s="4" t="n">
        <v>44804</v>
      </c>
      <c r="C10398" s="3" t="inlineStr">
        <is>
          <t>Expenses</t>
        </is>
      </c>
      <c r="D10398" s="3" t="inlineStr">
        <is>
          <t>2000/400</t>
        </is>
      </c>
      <c r="E10398" s="3" t="inlineStr">
        <is>
          <t>COS - Gifts</t>
        </is>
      </c>
      <c r="F10398" s="3" t="n">
        <v>0</v>
      </c>
      <c r="G10398" s="3" t="n">
        <v>4270</v>
      </c>
    </row>
    <row r="10399">
      <c r="A10399" s="3" t="inlineStr">
        <is>
          <t>Opportunity Global Sales (PTY) LTD</t>
        </is>
      </c>
      <c r="B10399" s="4" t="n">
        <v>44804</v>
      </c>
      <c r="C10399" s="3" t="inlineStr">
        <is>
          <t>Expenses</t>
        </is>
      </c>
      <c r="D10399" s="3" t="inlineStr">
        <is>
          <t>2000/500</t>
        </is>
      </c>
      <c r="E10399" s="3" t="inlineStr">
        <is>
          <t>COS - Electricity Costs Endulini</t>
        </is>
      </c>
      <c r="F10399" s="3" t="n">
        <v>0</v>
      </c>
      <c r="G10399" s="3" t="n">
        <v>336.96</v>
      </c>
    </row>
    <row r="10400">
      <c r="A10400" s="3" t="inlineStr">
        <is>
          <t>Trademark Holdings (Pty) Ltd</t>
        </is>
      </c>
      <c r="B10400" s="4" t="n">
        <v>44804</v>
      </c>
      <c r="C10400" s="3" t="inlineStr">
        <is>
          <t>Expenses</t>
        </is>
      </c>
      <c r="D10400" s="3" t="inlineStr">
        <is>
          <t>2000/500</t>
        </is>
      </c>
      <c r="E10400" s="3" t="inlineStr">
        <is>
          <t>COS - Inspection fee</t>
        </is>
      </c>
      <c r="F10400" s="3" t="n">
        <v>0</v>
      </c>
      <c r="G10400" s="3" t="n">
        <v>1500</v>
      </c>
    </row>
    <row r="10401">
      <c r="A10401" s="3" t="inlineStr">
        <is>
          <t>Endulini (Pty) Ltd</t>
        </is>
      </c>
      <c r="B10401" s="4" t="n">
        <v>44804</v>
      </c>
      <c r="C10401" s="3" t="inlineStr">
        <is>
          <t>Expenses</t>
        </is>
      </c>
      <c r="D10401" s="3" t="inlineStr">
        <is>
          <t>2000/500</t>
        </is>
      </c>
      <c r="E10401" s="3" t="inlineStr">
        <is>
          <t>COS - Legal Fees Opening of Sec Title Scheme</t>
        </is>
      </c>
      <c r="F10401" s="3" t="n">
        <v>0</v>
      </c>
      <c r="G10401" s="3" t="n">
        <v>56287.76</v>
      </c>
    </row>
    <row r="10402">
      <c r="A10402" s="3" t="inlineStr">
        <is>
          <t>Endulini (Pty) Ltd</t>
        </is>
      </c>
      <c r="B10402" s="4" t="n">
        <v>44804</v>
      </c>
      <c r="C10402" s="3" t="inlineStr">
        <is>
          <t>Expenses</t>
        </is>
      </c>
      <c r="D10402" s="3" t="inlineStr">
        <is>
          <t>2000/600</t>
        </is>
      </c>
      <c r="E10402" s="3" t="inlineStr">
        <is>
          <t>COS - Legal fees</t>
        </is>
      </c>
      <c r="F10402" s="3" t="n">
        <v>16363.83</v>
      </c>
      <c r="G10402" s="3" t="n">
        <v>636182.52</v>
      </c>
    </row>
    <row r="10403">
      <c r="A10403" s="3" t="inlineStr">
        <is>
          <t>Endulini (Pty) Ltd</t>
        </is>
      </c>
      <c r="B10403" s="4" t="n">
        <v>44804</v>
      </c>
      <c r="C10403" s="3" t="inlineStr">
        <is>
          <t>Expenses</t>
        </is>
      </c>
      <c r="D10403" s="3" t="inlineStr">
        <is>
          <t>2000/700</t>
        </is>
      </c>
      <c r="E10403" s="3" t="inlineStr">
        <is>
          <t>COS - C2M Certificate for transfer</t>
        </is>
      </c>
      <c r="F10403" s="3" t="n">
        <v>0</v>
      </c>
      <c r="G10403" s="3" t="n">
        <v>8000</v>
      </c>
    </row>
    <row r="10404">
      <c r="A10404" s="3" t="inlineStr">
        <is>
          <t>Endulini (Pty) Ltd</t>
        </is>
      </c>
      <c r="B10404" s="4" t="n">
        <v>44804</v>
      </c>
      <c r="C10404" s="3" t="inlineStr">
        <is>
          <t>Expenses</t>
        </is>
      </c>
      <c r="D10404" s="3" t="inlineStr">
        <is>
          <t>2000/800</t>
        </is>
      </c>
      <c r="E10404" s="3" t="inlineStr">
        <is>
          <t>COS - Purchaser Variations</t>
        </is>
      </c>
      <c r="F10404" s="3" t="n">
        <v>0</v>
      </c>
      <c r="G10404" s="3" t="n">
        <v>8734.540000000001</v>
      </c>
    </row>
    <row r="10405">
      <c r="A10405" s="3" t="inlineStr">
        <is>
          <t>Endulini (Pty) Ltd</t>
        </is>
      </c>
      <c r="B10405" s="4" t="n">
        <v>44804</v>
      </c>
      <c r="C10405" s="3" t="inlineStr">
        <is>
          <t>Expenses</t>
        </is>
      </c>
      <c r="D10405" s="3" t="inlineStr">
        <is>
          <t>2000/900</t>
        </is>
      </c>
      <c r="E10405" s="3" t="inlineStr">
        <is>
          <t>COS - Legal fees Phase 2</t>
        </is>
      </c>
      <c r="F10405" s="3" t="n">
        <v>0</v>
      </c>
      <c r="G10405" s="3" t="n">
        <v>35638</v>
      </c>
    </row>
    <row r="10406">
      <c r="A10406" s="3" t="inlineStr">
        <is>
          <t>Quinate Consulting (Pty) Ltd</t>
        </is>
      </c>
      <c r="B10406" s="4" t="n">
        <v>44804</v>
      </c>
      <c r="C10406" s="3" t="inlineStr">
        <is>
          <t>Revenue</t>
        </is>
      </c>
      <c r="D10406" s="3" t="inlineStr">
        <is>
          <t>2400/200</t>
        </is>
      </c>
      <c r="E10406" s="3" t="inlineStr">
        <is>
          <t>Recovery Acc - Electricity SH</t>
        </is>
      </c>
      <c r="F10406" s="3" t="n">
        <v>-28950.97</v>
      </c>
      <c r="G10406" s="3" t="n">
        <v>-149212.02</v>
      </c>
    </row>
    <row r="10407">
      <c r="A10407" s="3" t="inlineStr">
        <is>
          <t>Quinate Consulting (Pty) Ltd</t>
        </is>
      </c>
      <c r="B10407" s="4" t="n">
        <v>44804</v>
      </c>
      <c r="C10407" s="3" t="inlineStr">
        <is>
          <t>Revenue</t>
        </is>
      </c>
      <c r="D10407" s="3" t="inlineStr">
        <is>
          <t>2400/300</t>
        </is>
      </c>
      <c r="E10407" s="3" t="inlineStr">
        <is>
          <t>Recovery Account - Electricity SW</t>
        </is>
      </c>
      <c r="F10407" s="3" t="n">
        <v>-22663.52</v>
      </c>
      <c r="G10407" s="3" t="n">
        <v>-112194.82</v>
      </c>
    </row>
    <row r="10408">
      <c r="A10408" s="3" t="inlineStr">
        <is>
          <t>Endulini (Pty) Ltd</t>
        </is>
      </c>
      <c r="B10408" s="4" t="n">
        <v>44804</v>
      </c>
      <c r="C10408" s="3" t="inlineStr">
        <is>
          <t>Revenue</t>
        </is>
      </c>
      <c r="D10408" s="3" t="inlineStr">
        <is>
          <t>2750/000</t>
        </is>
      </c>
      <c r="E10408" s="3" t="inlineStr">
        <is>
          <t>Interest Received</t>
        </is>
      </c>
      <c r="F10408" s="3" t="n">
        <v>-6.94</v>
      </c>
      <c r="G10408" s="3" t="n">
        <v>-101.61</v>
      </c>
    </row>
    <row r="10409">
      <c r="A10409" s="3" t="inlineStr">
        <is>
          <t>Opportunity Management Holdings (PTY) LTD</t>
        </is>
      </c>
      <c r="B10409" s="4" t="n">
        <v>44804</v>
      </c>
      <c r="C10409" s="3" t="inlineStr">
        <is>
          <t>Revenue</t>
        </is>
      </c>
      <c r="D10409" s="3" t="inlineStr">
        <is>
          <t>2750/000</t>
        </is>
      </c>
      <c r="E10409" s="3" t="inlineStr">
        <is>
          <t>Interest Received</t>
        </is>
      </c>
      <c r="F10409" s="3" t="n">
        <v>-1.49</v>
      </c>
      <c r="G10409" s="3" t="n">
        <v>-1.7</v>
      </c>
    </row>
    <row r="10410">
      <c r="A10410" s="3" t="inlineStr">
        <is>
          <t>Opportunity Global Sales (PTY) LTD</t>
        </is>
      </c>
      <c r="B10410" s="4" t="n">
        <v>44804</v>
      </c>
      <c r="C10410" s="3" t="inlineStr">
        <is>
          <t>Revenue</t>
        </is>
      </c>
      <c r="D10410" s="3" t="inlineStr">
        <is>
          <t>2750/000</t>
        </is>
      </c>
      <c r="E10410" s="3" t="inlineStr">
        <is>
          <t>Interest Received - Bank</t>
        </is>
      </c>
      <c r="F10410" s="3" t="n">
        <v>0</v>
      </c>
      <c r="G10410" s="3" t="n">
        <v>-2.3</v>
      </c>
    </row>
    <row r="10411">
      <c r="A10411" s="3" t="inlineStr">
        <is>
          <t>Opportunity Global Investment (PTY) LTD</t>
        </is>
      </c>
      <c r="B10411" s="4" t="n">
        <v>44804</v>
      </c>
      <c r="C10411" s="3" t="inlineStr">
        <is>
          <t>Revenue</t>
        </is>
      </c>
      <c r="D10411" s="3" t="inlineStr">
        <is>
          <t>2753/000</t>
        </is>
      </c>
      <c r="E10411" s="3" t="inlineStr">
        <is>
          <t>Interest received - Momentum</t>
        </is>
      </c>
      <c r="F10411" s="3" t="n">
        <v>-20.84</v>
      </c>
      <c r="G10411" s="3" t="n">
        <v>-112.83</v>
      </c>
    </row>
    <row r="10412">
      <c r="A10412" s="3" t="inlineStr">
        <is>
          <t>Endulini (Pty) Ltd</t>
        </is>
      </c>
      <c r="B10412" s="4" t="n">
        <v>44804</v>
      </c>
      <c r="C10412" s="3" t="inlineStr">
        <is>
          <t>Revenue</t>
        </is>
      </c>
      <c r="D10412" s="3" t="inlineStr">
        <is>
          <t>2755/001</t>
        </is>
      </c>
      <c r="E10412" s="3" t="inlineStr">
        <is>
          <t>Interest Received - Momentum</t>
        </is>
      </c>
      <c r="F10412" s="3" t="n">
        <v>-11.87</v>
      </c>
      <c r="G10412" s="3" t="n">
        <v>-26572.66</v>
      </c>
    </row>
    <row r="10413">
      <c r="A10413" s="3" t="inlineStr">
        <is>
          <t>Quinate Consulting (Pty) Ltd</t>
        </is>
      </c>
      <c r="B10413" s="4" t="n">
        <v>44804</v>
      </c>
      <c r="C10413" s="3" t="inlineStr">
        <is>
          <t>Revenue</t>
        </is>
      </c>
      <c r="D10413" s="3" t="inlineStr">
        <is>
          <t>2755/001</t>
        </is>
      </c>
      <c r="E10413" s="3" t="inlineStr">
        <is>
          <t>Interest Received - Momentum</t>
        </is>
      </c>
      <c r="F10413" s="3" t="n">
        <v>-2.37</v>
      </c>
      <c r="G10413" s="3" t="n">
        <v>-12.89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3000/200</t>
        </is>
      </c>
      <c r="E10414" s="3" t="inlineStr">
        <is>
          <t>Accounting Fees - General</t>
        </is>
      </c>
      <c r="F10414" s="3" t="n">
        <v>0</v>
      </c>
      <c r="G10414" s="3" t="n">
        <v>540</v>
      </c>
    </row>
    <row r="10415">
      <c r="A10415" s="3" t="inlineStr">
        <is>
          <t>Noble Shield (Pty) Ltd ta Go Letting</t>
        </is>
      </c>
      <c r="B10415" s="4" t="n">
        <v>44804</v>
      </c>
      <c r="C10415" s="3" t="inlineStr">
        <is>
          <t>Expenses</t>
        </is>
      </c>
      <c r="D10415" s="3" t="inlineStr">
        <is>
          <t>3000/300</t>
        </is>
      </c>
      <c r="E10415" s="3" t="inlineStr">
        <is>
          <t>Accounting Fees - Audit</t>
        </is>
      </c>
      <c r="F10415" s="3" t="n">
        <v>0</v>
      </c>
      <c r="G10415" s="3" t="n">
        <v>25967</v>
      </c>
    </row>
    <row r="10416">
      <c r="A10416" s="3" t="inlineStr">
        <is>
          <t>Trademark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3000/300</t>
        </is>
      </c>
      <c r="E10416" s="3" t="inlineStr">
        <is>
          <t>Accounting Fees - Audit</t>
        </is>
      </c>
      <c r="F10416" s="3" t="n">
        <v>0</v>
      </c>
      <c r="G10416" s="3" t="n">
        <v>16790</v>
      </c>
    </row>
    <row r="10417">
      <c r="A10417" s="3" t="inlineStr">
        <is>
          <t>Noble Shield (Pty) Ltd ta Go Letting</t>
        </is>
      </c>
      <c r="B10417" s="4" t="n">
        <v>44804</v>
      </c>
      <c r="C10417" s="3" t="inlineStr">
        <is>
          <t>Expenses</t>
        </is>
      </c>
      <c r="D10417" s="3" t="inlineStr">
        <is>
          <t>3000/400</t>
        </is>
      </c>
      <c r="E10417" s="3" t="inlineStr">
        <is>
          <t>Accounting Fees - CipC</t>
        </is>
      </c>
      <c r="F10417" s="3" t="n">
        <v>0</v>
      </c>
      <c r="G10417" s="3" t="n">
        <v>100</v>
      </c>
    </row>
    <row r="10418">
      <c r="A10418" s="3" t="inlineStr">
        <is>
          <t>Trademark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3000/500</t>
        </is>
      </c>
      <c r="E10418" s="3" t="inlineStr">
        <is>
          <t>Accounting Fees - Other</t>
        </is>
      </c>
      <c r="F10418" s="3" t="n">
        <v>0</v>
      </c>
      <c r="G10418" s="3" t="n">
        <v>621</v>
      </c>
    </row>
    <row r="10419">
      <c r="A10419" s="3" t="inlineStr">
        <is>
          <t>Opportunity Management Holdings (PTY) LTD</t>
        </is>
      </c>
      <c r="B10419" s="4" t="n">
        <v>44804</v>
      </c>
      <c r="C10419" s="3" t="inlineStr">
        <is>
          <t>Expenses</t>
        </is>
      </c>
      <c r="D10419" s="3" t="inlineStr">
        <is>
          <t>3001/000</t>
        </is>
      </c>
      <c r="E10419" s="3" t="inlineStr">
        <is>
          <t>Accounting Fees - Payroll</t>
        </is>
      </c>
      <c r="F10419" s="3" t="n">
        <v>0</v>
      </c>
      <c r="G10419" s="3" t="n">
        <v>227.5</v>
      </c>
    </row>
    <row r="10420">
      <c r="A10420" s="3" t="inlineStr">
        <is>
          <t>Quinate Consulting (Pty) Ltd</t>
        </is>
      </c>
      <c r="B10420" s="4" t="n">
        <v>44804</v>
      </c>
      <c r="C10420" s="3" t="inlineStr">
        <is>
          <t>Expenses</t>
        </is>
      </c>
      <c r="D10420" s="3" t="inlineStr">
        <is>
          <t>3001/000</t>
        </is>
      </c>
      <c r="E10420" s="3" t="inlineStr">
        <is>
          <t>Accounting fees - Other</t>
        </is>
      </c>
      <c r="F10420" s="3" t="n">
        <v>0</v>
      </c>
      <c r="G10420" s="3" t="n">
        <v>1850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Expenses</t>
        </is>
      </c>
      <c r="D10421" s="3" t="inlineStr">
        <is>
          <t>3004/000</t>
        </is>
      </c>
      <c r="E10421" s="3" t="inlineStr">
        <is>
          <t>Accounting fees - Janine Theart</t>
        </is>
      </c>
      <c r="F10421" s="3" t="n">
        <v>17500</v>
      </c>
      <c r="G10421" s="3" t="n">
        <v>187500</v>
      </c>
    </row>
    <row r="10422">
      <c r="A10422" s="3" t="inlineStr">
        <is>
          <t>Opportunity Management Holdings (PTY) LTD</t>
        </is>
      </c>
      <c r="B10422" s="4" t="n">
        <v>44804</v>
      </c>
      <c r="C10422" s="3" t="inlineStr">
        <is>
          <t>Expenses</t>
        </is>
      </c>
      <c r="D10422" s="3" t="inlineStr">
        <is>
          <t>3005/000</t>
        </is>
      </c>
      <c r="E10422" s="3" t="inlineStr">
        <is>
          <t>Accounting fees - Deric Dudley</t>
        </is>
      </c>
      <c r="F10422" s="3" t="n">
        <v>50000</v>
      </c>
      <c r="G10422" s="3" t="n">
        <v>514000</v>
      </c>
    </row>
    <row r="10423">
      <c r="A10423" s="3" t="inlineStr">
        <is>
          <t>Opportunity Management Holdings (PTY) LTD</t>
        </is>
      </c>
      <c r="B10423" s="4" t="n">
        <v>44804</v>
      </c>
      <c r="C10423" s="3" t="inlineStr">
        <is>
          <t>Expenses</t>
        </is>
      </c>
      <c r="D10423" s="3" t="inlineStr">
        <is>
          <t>3006/000</t>
        </is>
      </c>
      <c r="E10423" s="3" t="inlineStr">
        <is>
          <t>Accounting fees - CIPC</t>
        </is>
      </c>
      <c r="F10423" s="3" t="n">
        <v>0</v>
      </c>
      <c r="G10423" s="3" t="n">
        <v>350</v>
      </c>
    </row>
    <row r="10424">
      <c r="A10424" s="3" t="inlineStr">
        <is>
          <t>Opportunity Management Holdings (PTY) LTD</t>
        </is>
      </c>
      <c r="B10424" s="4" t="n">
        <v>44804</v>
      </c>
      <c r="C10424" s="3" t="inlineStr">
        <is>
          <t>Expenses</t>
        </is>
      </c>
      <c r="D10424" s="3" t="inlineStr">
        <is>
          <t>3007/000</t>
        </is>
      </c>
      <c r="E10424" s="3" t="inlineStr">
        <is>
          <t>Accounting fees - Warwick</t>
        </is>
      </c>
      <c r="F10424" s="3" t="n">
        <v>27000</v>
      </c>
      <c r="G10424" s="3" t="n">
        <v>308090.46</v>
      </c>
    </row>
    <row r="10425">
      <c r="A10425" s="3" t="inlineStr">
        <is>
          <t>Endulini (Pty) Ltd</t>
        </is>
      </c>
      <c r="B10425" s="4" t="n">
        <v>44804</v>
      </c>
      <c r="C10425" s="3" t="inlineStr">
        <is>
          <t>Expenses</t>
        </is>
      </c>
      <c r="D10425" s="3" t="inlineStr">
        <is>
          <t>3050/000</t>
        </is>
      </c>
      <c r="E10425" s="3" t="inlineStr">
        <is>
          <t>Advertising _AND_ Promotions</t>
        </is>
      </c>
      <c r="F10425" s="3" t="n">
        <v>10063</v>
      </c>
      <c r="G10425" s="3" t="n">
        <v>22018</v>
      </c>
    </row>
    <row r="10426">
      <c r="A10426" s="3" t="inlineStr">
        <is>
          <t>Noble Shield (Pty) Ltd ta Go Letting</t>
        </is>
      </c>
      <c r="B10426" s="4" t="n">
        <v>44804</v>
      </c>
      <c r="C10426" s="3" t="inlineStr">
        <is>
          <t>Expenses</t>
        </is>
      </c>
      <c r="D10426" s="3" t="inlineStr">
        <is>
          <t>3050/000</t>
        </is>
      </c>
      <c r="E10426" s="3" t="inlineStr">
        <is>
          <t>Advertising _AND_ Promotions</t>
        </is>
      </c>
      <c r="F10426" s="3" t="n">
        <v>0</v>
      </c>
      <c r="G10426" s="3" t="n">
        <v>3862.5</v>
      </c>
    </row>
    <row r="10427">
      <c r="A10427" s="3" t="inlineStr">
        <is>
          <t>Opportunity Management Holdings (PTY) LTD</t>
        </is>
      </c>
      <c r="B10427" s="4" t="n">
        <v>44804</v>
      </c>
      <c r="C10427" s="3" t="inlineStr">
        <is>
          <t>Expenses</t>
        </is>
      </c>
      <c r="D10427" s="3" t="inlineStr">
        <is>
          <t>3050/000</t>
        </is>
      </c>
      <c r="E10427" s="3" t="inlineStr">
        <is>
          <t>Advertising _AND_ Promotions</t>
        </is>
      </c>
      <c r="F10427" s="3" t="n">
        <v>0</v>
      </c>
      <c r="G10427" s="3" t="n">
        <v>17272.5</v>
      </c>
    </row>
    <row r="10428">
      <c r="A10428" s="3" t="inlineStr">
        <is>
          <t>Quinate Consulting (Pty) Ltd</t>
        </is>
      </c>
      <c r="B10428" s="4" t="n">
        <v>44804</v>
      </c>
      <c r="C10428" s="3" t="inlineStr">
        <is>
          <t>Expenses</t>
        </is>
      </c>
      <c r="D10428" s="3" t="inlineStr">
        <is>
          <t>3050/000</t>
        </is>
      </c>
      <c r="E10428" s="3" t="inlineStr">
        <is>
          <t>Advertising _AND_ Promotions</t>
        </is>
      </c>
      <c r="F10428" s="3" t="n">
        <v>0</v>
      </c>
      <c r="G10428" s="3" t="n">
        <v>1875.22</v>
      </c>
    </row>
    <row r="10429">
      <c r="A10429" s="3" t="inlineStr">
        <is>
          <t>Endulini (Pty) Ltd</t>
        </is>
      </c>
      <c r="B10429" s="4" t="n">
        <v>44804</v>
      </c>
      <c r="C10429" s="3" t="inlineStr">
        <is>
          <t>Expenses</t>
        </is>
      </c>
      <c r="D10429" s="3" t="inlineStr">
        <is>
          <t>3050/001</t>
        </is>
      </c>
      <c r="E10429" s="3" t="inlineStr">
        <is>
          <t>Advertising _AND_ Promotions - Media Agenda</t>
        </is>
      </c>
      <c r="F10429" s="3" t="n">
        <v>3100</v>
      </c>
      <c r="G10429" s="3" t="n">
        <v>9850</v>
      </c>
    </row>
    <row r="10430">
      <c r="A10430" s="3" t="inlineStr">
        <is>
          <t>Noble Shield (Pty) Ltd ta Go Letting</t>
        </is>
      </c>
      <c r="B10430" s="4" t="n">
        <v>44804</v>
      </c>
      <c r="C10430" s="3" t="inlineStr">
        <is>
          <t>Expenses</t>
        </is>
      </c>
      <c r="D10430" s="3" t="inlineStr">
        <is>
          <t>3050/050</t>
        </is>
      </c>
      <c r="E10430" s="3" t="inlineStr">
        <is>
          <t>Advertising - Prop 24</t>
        </is>
      </c>
      <c r="F10430" s="3" t="n">
        <v>2737</v>
      </c>
      <c r="G10430" s="3" t="n">
        <v>27531</v>
      </c>
    </row>
    <row r="10431">
      <c r="A10431" s="3" t="inlineStr">
        <is>
          <t>Trademark Holdings (Pty) Ltd</t>
        </is>
      </c>
      <c r="B10431" s="4" t="n">
        <v>44804</v>
      </c>
      <c r="C10431" s="3" t="inlineStr">
        <is>
          <t>Expenses</t>
        </is>
      </c>
      <c r="D10431" s="3" t="inlineStr">
        <is>
          <t>3050/060</t>
        </is>
      </c>
      <c r="E10431" s="3" t="inlineStr">
        <is>
          <t>Advertising - Other</t>
        </is>
      </c>
      <c r="F10431" s="3" t="n">
        <v>0</v>
      </c>
      <c r="G10431" s="3" t="n">
        <v>7595.75</v>
      </c>
    </row>
    <row r="10432">
      <c r="A10432" s="3" t="inlineStr">
        <is>
          <t>Noble Shield (Pty) Ltd ta Go Letting</t>
        </is>
      </c>
      <c r="B10432" s="4" t="n">
        <v>44804</v>
      </c>
      <c r="C10432" s="3" t="inlineStr">
        <is>
          <t>Expenses</t>
        </is>
      </c>
      <c r="D10432" s="3" t="inlineStr">
        <is>
          <t>3050/070</t>
        </is>
      </c>
      <c r="E10432" s="3" t="inlineStr">
        <is>
          <t>Advertising - Facebook</t>
        </is>
      </c>
      <c r="F10432" s="3" t="n">
        <v>0</v>
      </c>
      <c r="G10432" s="3" t="n">
        <v>3317.35</v>
      </c>
    </row>
    <row r="10433">
      <c r="A10433" s="3" t="inlineStr">
        <is>
          <t>Opportunity Global Sales (PTY) LTD</t>
        </is>
      </c>
      <c r="B10433" s="4" t="n">
        <v>44804</v>
      </c>
      <c r="C10433" s="3" t="inlineStr">
        <is>
          <t>Expenses</t>
        </is>
      </c>
      <c r="D10433" s="3" t="inlineStr">
        <is>
          <t>3050/100</t>
        </is>
      </c>
      <c r="E10433" s="3" t="inlineStr">
        <is>
          <t>Advertising - Facebook</t>
        </is>
      </c>
      <c r="F10433" s="3" t="n">
        <v>11277.58</v>
      </c>
      <c r="G10433" s="3" t="n">
        <v>59218.03</v>
      </c>
    </row>
    <row r="10434">
      <c r="A10434" s="3" t="inlineStr">
        <is>
          <t>Opportunity Global Sales (PTY) LTD</t>
        </is>
      </c>
      <c r="B10434" s="4" t="n">
        <v>44804</v>
      </c>
      <c r="C10434" s="3" t="inlineStr">
        <is>
          <t>Expenses</t>
        </is>
      </c>
      <c r="D10434" s="3" t="inlineStr">
        <is>
          <t>3050/140</t>
        </is>
      </c>
      <c r="E10434" s="3" t="inlineStr">
        <is>
          <t>Advertising - Media Agenda</t>
        </is>
      </c>
      <c r="F10434" s="3" t="n">
        <v>725</v>
      </c>
      <c r="G10434" s="3" t="n">
        <v>4350</v>
      </c>
    </row>
    <row r="10435">
      <c r="A10435" s="3" t="inlineStr">
        <is>
          <t>Opportunity Global Investment (PTY) LTD</t>
        </is>
      </c>
      <c r="B10435" s="4" t="n">
        <v>44804</v>
      </c>
      <c r="C10435" s="3" t="inlineStr">
        <is>
          <t>Expenses</t>
        </is>
      </c>
      <c r="D10435" s="3" t="inlineStr">
        <is>
          <t>3050/250</t>
        </is>
      </c>
      <c r="E10435" s="3" t="inlineStr">
        <is>
          <t>Advertising - General</t>
        </is>
      </c>
      <c r="F10435" s="3" t="n">
        <v>0</v>
      </c>
      <c r="G10435" s="3" t="n">
        <v>874</v>
      </c>
    </row>
    <row r="10436">
      <c r="A10436" s="3" t="inlineStr">
        <is>
          <t>Opportunity Global Sales (PTY) LTD</t>
        </is>
      </c>
      <c r="B10436" s="4" t="n">
        <v>44804</v>
      </c>
      <c r="C10436" s="3" t="inlineStr">
        <is>
          <t>Expenses</t>
        </is>
      </c>
      <c r="D10436" s="3" t="inlineStr">
        <is>
          <t>3050/250</t>
        </is>
      </c>
      <c r="E10436" s="3" t="inlineStr">
        <is>
          <t>Advertising - General</t>
        </is>
      </c>
      <c r="F10436" s="3" t="n">
        <v>23013.45</v>
      </c>
      <c r="G10436" s="3" t="n">
        <v>37372.03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Expenses</t>
        </is>
      </c>
      <c r="D10437" s="3" t="inlineStr">
        <is>
          <t>3050/260</t>
        </is>
      </c>
      <c r="E10437" s="3" t="inlineStr">
        <is>
          <t>Advertising - Media Agenda</t>
        </is>
      </c>
      <c r="F10437" s="3" t="n">
        <v>137.5</v>
      </c>
      <c r="G10437" s="3" t="n">
        <v>825</v>
      </c>
    </row>
    <row r="10438">
      <c r="A10438" s="3" t="inlineStr">
        <is>
          <t>Opportunity Global Investment (PTY) LTD</t>
        </is>
      </c>
      <c r="B10438" s="4" t="n">
        <v>44804</v>
      </c>
      <c r="C10438" s="3" t="inlineStr">
        <is>
          <t>Expenses</t>
        </is>
      </c>
      <c r="D10438" s="3" t="inlineStr">
        <is>
          <t>3050/270</t>
        </is>
      </c>
      <c r="E10438" s="3" t="inlineStr">
        <is>
          <t>Advertising - Radia and TV Interviews</t>
        </is>
      </c>
      <c r="F10438" s="3" t="n">
        <v>15000</v>
      </c>
      <c r="G10438" s="3" t="n">
        <v>133872</v>
      </c>
    </row>
    <row r="10439">
      <c r="A10439" s="3" t="inlineStr">
        <is>
          <t>Opportunity Global Investment (PTY) LTD</t>
        </is>
      </c>
      <c r="B10439" s="4" t="n">
        <v>44804</v>
      </c>
      <c r="C10439" s="3" t="inlineStr">
        <is>
          <t>Expenses</t>
        </is>
      </c>
      <c r="D10439" s="3" t="inlineStr">
        <is>
          <t>3050/290</t>
        </is>
      </c>
      <c r="E10439" s="3" t="inlineStr">
        <is>
          <t>Advertising - Serene Living</t>
        </is>
      </c>
      <c r="F10439" s="3" t="n">
        <v>65086</v>
      </c>
      <c r="G10439" s="3" t="n">
        <v>390516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Expenses</t>
        </is>
      </c>
      <c r="D10440" s="3" t="inlineStr">
        <is>
          <t>3050/295</t>
        </is>
      </c>
      <c r="E10440" s="3" t="inlineStr">
        <is>
          <t>Advertising - Reale Activation</t>
        </is>
      </c>
      <c r="F10440" s="3" t="n">
        <v>1680.3</v>
      </c>
      <c r="G10440" s="3" t="n">
        <v>36469.93</v>
      </c>
    </row>
    <row r="10441">
      <c r="A10441" s="3" t="inlineStr">
        <is>
          <t>Opportunity Global Investment (PTY) LTD</t>
        </is>
      </c>
      <c r="B10441" s="4" t="n">
        <v>44804</v>
      </c>
      <c r="C10441" s="3" t="inlineStr">
        <is>
          <t>Expenses</t>
        </is>
      </c>
      <c r="D10441" s="3" t="inlineStr">
        <is>
          <t>3050/300</t>
        </is>
      </c>
      <c r="E10441" s="3" t="inlineStr">
        <is>
          <t>Advertising - Design</t>
        </is>
      </c>
      <c r="F10441" s="3" t="n">
        <v>4770</v>
      </c>
      <c r="G10441" s="3" t="n">
        <v>29091</v>
      </c>
    </row>
    <row r="10442">
      <c r="A10442" s="3" t="inlineStr">
        <is>
          <t>Opportunity Global Sales (PTY) LTD</t>
        </is>
      </c>
      <c r="B10442" s="4" t="n">
        <v>44804</v>
      </c>
      <c r="C10442" s="3" t="inlineStr">
        <is>
          <t>Expenses</t>
        </is>
      </c>
      <c r="D10442" s="3" t="inlineStr">
        <is>
          <t>3050/350</t>
        </is>
      </c>
      <c r="E10442" s="3" t="inlineStr">
        <is>
          <t>Advertising - Private Property</t>
        </is>
      </c>
      <c r="F10442" s="3" t="n">
        <v>1250</v>
      </c>
      <c r="G10442" s="3" t="n">
        <v>7500</v>
      </c>
    </row>
    <row r="10443">
      <c r="A10443" s="3" t="inlineStr">
        <is>
          <t>Opportunity Global Sales (PTY) LTD</t>
        </is>
      </c>
      <c r="B10443" s="4" t="n">
        <v>44804</v>
      </c>
      <c r="C10443" s="3" t="inlineStr">
        <is>
          <t>Expenses</t>
        </is>
      </c>
      <c r="D10443" s="3" t="inlineStr">
        <is>
          <t>3050/370</t>
        </is>
      </c>
      <c r="E10443" s="3" t="inlineStr">
        <is>
          <t>Advertising - HR</t>
        </is>
      </c>
      <c r="F10443" s="3" t="n">
        <v>0</v>
      </c>
      <c r="G10443" s="3" t="n">
        <v>1200</v>
      </c>
    </row>
    <row r="10444">
      <c r="A10444" s="3" t="inlineStr">
        <is>
          <t>Quinate Consulting (Pty) Ltd</t>
        </is>
      </c>
      <c r="B10444" s="4" t="n">
        <v>44804</v>
      </c>
      <c r="C10444" s="3" t="inlineStr">
        <is>
          <t>Expenses</t>
        </is>
      </c>
      <c r="D10444" s="3" t="inlineStr">
        <is>
          <t>3050/400</t>
        </is>
      </c>
      <c r="E10444" s="3" t="inlineStr">
        <is>
          <t>Advertising - Prop24</t>
        </is>
      </c>
      <c r="F10444" s="3" t="n">
        <v>15782</v>
      </c>
      <c r="G10444" s="3" t="n">
        <v>85098</v>
      </c>
    </row>
    <row r="10445">
      <c r="A10445" s="3" t="inlineStr">
        <is>
          <t>Quinate Consulting (Pty) Ltd</t>
        </is>
      </c>
      <c r="B10445" s="4" t="n">
        <v>44804</v>
      </c>
      <c r="C10445" s="3" t="inlineStr">
        <is>
          <t>Expenses</t>
        </is>
      </c>
      <c r="D10445" s="3" t="inlineStr">
        <is>
          <t>3050/450</t>
        </is>
      </c>
      <c r="E10445" s="3" t="inlineStr">
        <is>
          <t>Advertising - Facebook</t>
        </is>
      </c>
      <c r="F10445" s="3" t="n">
        <v>12261.79</v>
      </c>
      <c r="G10445" s="3" t="n">
        <v>51650.55</v>
      </c>
    </row>
    <row r="10446">
      <c r="A10446" s="3" t="inlineStr">
        <is>
          <t>Opportunity Global Investment (PTY) LTD</t>
        </is>
      </c>
      <c r="B10446" s="4" t="n">
        <v>44804</v>
      </c>
      <c r="C10446" s="3" t="inlineStr">
        <is>
          <t>Expenses</t>
        </is>
      </c>
      <c r="D10446" s="3" t="inlineStr">
        <is>
          <t>3051/000</t>
        </is>
      </c>
      <c r="E10446" s="3" t="inlineStr">
        <is>
          <t>Advertising - Facebook</t>
        </is>
      </c>
      <c r="F10446" s="3" t="n">
        <v>18545.33</v>
      </c>
      <c r="G10446" s="3" t="n">
        <v>108807.96</v>
      </c>
    </row>
    <row r="10447">
      <c r="A10447" s="3" t="inlineStr">
        <is>
          <t>Opportunity Global Investment (PTY) LTD</t>
        </is>
      </c>
      <c r="B10447" s="4" t="n">
        <v>44804</v>
      </c>
      <c r="C10447" s="3" t="inlineStr">
        <is>
          <t>Expenses</t>
        </is>
      </c>
      <c r="D10447" s="3" t="inlineStr">
        <is>
          <t>3053/000</t>
        </is>
      </c>
      <c r="E10447" s="3" t="inlineStr">
        <is>
          <t>Advertising - Google Ads</t>
        </is>
      </c>
      <c r="F10447" s="3" t="n">
        <v>315.61</v>
      </c>
      <c r="G10447" s="3" t="n">
        <v>6207.42</v>
      </c>
    </row>
    <row r="10448">
      <c r="A10448" s="3" t="inlineStr">
        <is>
          <t>Opportunity Management Holdings (PTY) LTD</t>
        </is>
      </c>
      <c r="B10448" s="4" t="n">
        <v>44804</v>
      </c>
      <c r="C10448" s="3" t="inlineStr">
        <is>
          <t>Expenses</t>
        </is>
      </c>
      <c r="D10448" s="3" t="inlineStr">
        <is>
          <t>3100/000</t>
        </is>
      </c>
      <c r="E10448" s="3" t="inlineStr">
        <is>
          <t>Accounting Fees - Audit Fees</t>
        </is>
      </c>
      <c r="F10448" s="3" t="n">
        <v>0</v>
      </c>
      <c r="G10448" s="3" t="n">
        <v>17550</v>
      </c>
    </row>
    <row r="10449">
      <c r="A10449" s="3" t="inlineStr">
        <is>
          <t>Endulini (Pty) Ltd</t>
        </is>
      </c>
      <c r="B10449" s="4" t="n">
        <v>44804</v>
      </c>
      <c r="C10449" s="3" t="inlineStr">
        <is>
          <t>Expenses</t>
        </is>
      </c>
      <c r="D10449" s="3" t="inlineStr">
        <is>
          <t>3200/000</t>
        </is>
      </c>
      <c r="E10449" s="3" t="inlineStr">
        <is>
          <t>Bank Charges</t>
        </is>
      </c>
      <c r="F10449" s="3" t="n">
        <v>671.27</v>
      </c>
      <c r="G10449" s="3" t="n">
        <v>3912.37</v>
      </c>
    </row>
    <row r="10450">
      <c r="A10450" s="3" t="inlineStr">
        <is>
          <t>Noble Shield (Pty) Ltd ta Go Letting</t>
        </is>
      </c>
      <c r="B10450" s="4" t="n">
        <v>44804</v>
      </c>
      <c r="C10450" s="3" t="inlineStr">
        <is>
          <t>Expenses</t>
        </is>
      </c>
      <c r="D10450" s="3" t="inlineStr">
        <is>
          <t>3200/000</t>
        </is>
      </c>
      <c r="E10450" s="3" t="inlineStr">
        <is>
          <t>Bank Charges</t>
        </is>
      </c>
      <c r="F10450" s="3" t="n">
        <v>1743.54</v>
      </c>
      <c r="G10450" s="3" t="n">
        <v>17061.3</v>
      </c>
    </row>
    <row r="10451">
      <c r="A10451" s="3" t="inlineStr">
        <is>
          <t>Opportunity Global Investment (PTY) LTD</t>
        </is>
      </c>
      <c r="B10451" s="4" t="n">
        <v>44804</v>
      </c>
      <c r="C10451" s="3" t="inlineStr">
        <is>
          <t>Expenses</t>
        </is>
      </c>
      <c r="D10451" s="3" t="inlineStr">
        <is>
          <t>3200/000</t>
        </is>
      </c>
      <c r="E10451" s="3" t="inlineStr">
        <is>
          <t>Bank Charges</t>
        </is>
      </c>
      <c r="F10451" s="3" t="n">
        <v>1968.63</v>
      </c>
      <c r="G10451" s="3" t="n">
        <v>11968.18</v>
      </c>
    </row>
    <row r="10452">
      <c r="A10452" s="3" t="inlineStr">
        <is>
          <t>Opportunity Global Sales (PTY) LTD</t>
        </is>
      </c>
      <c r="B10452" s="4" t="n">
        <v>44804</v>
      </c>
      <c r="C10452" s="3" t="inlineStr">
        <is>
          <t>Expenses</t>
        </is>
      </c>
      <c r="D10452" s="3" t="inlineStr">
        <is>
          <t>3200/000</t>
        </is>
      </c>
      <c r="E10452" s="3" t="inlineStr">
        <is>
          <t>Bank Charges</t>
        </is>
      </c>
      <c r="F10452" s="3" t="n">
        <v>932.33</v>
      </c>
      <c r="G10452" s="3" t="n">
        <v>6050.16</v>
      </c>
    </row>
    <row r="10453">
      <c r="A10453" s="3" t="inlineStr">
        <is>
          <t>Opportunity Management Holdings (PTY) LTD</t>
        </is>
      </c>
      <c r="B10453" s="4" t="n">
        <v>44804</v>
      </c>
      <c r="C10453" s="3" t="inlineStr">
        <is>
          <t>Expenses</t>
        </is>
      </c>
      <c r="D10453" s="3" t="inlineStr">
        <is>
          <t>3200/000</t>
        </is>
      </c>
      <c r="E10453" s="3" t="inlineStr">
        <is>
          <t>Bank Charges</t>
        </is>
      </c>
      <c r="F10453" s="3" t="n">
        <v>2243.09</v>
      </c>
      <c r="G10453" s="3" t="n">
        <v>20772.03</v>
      </c>
    </row>
    <row r="10454">
      <c r="A10454" s="3" t="inlineStr">
        <is>
          <t>Quinate Consulting (Pty) Ltd</t>
        </is>
      </c>
      <c r="B10454" s="4" t="n">
        <v>44804</v>
      </c>
      <c r="C10454" s="3" t="inlineStr">
        <is>
          <t>Expenses</t>
        </is>
      </c>
      <c r="D10454" s="3" t="inlineStr">
        <is>
          <t>3200/000</t>
        </is>
      </c>
      <c r="E10454" s="3" t="inlineStr">
        <is>
          <t>Bank Charges</t>
        </is>
      </c>
      <c r="F10454" s="3" t="n">
        <v>1667.29</v>
      </c>
      <c r="G10454" s="3" t="n">
        <v>10246.01</v>
      </c>
    </row>
    <row r="10455">
      <c r="A10455" s="3" t="inlineStr">
        <is>
          <t>Trademark Holdings (Pty) Ltd</t>
        </is>
      </c>
      <c r="B10455" s="4" t="n">
        <v>44804</v>
      </c>
      <c r="C10455" s="3" t="inlineStr">
        <is>
          <t>Expenses</t>
        </is>
      </c>
      <c r="D10455" s="3" t="inlineStr">
        <is>
          <t>3200/000</t>
        </is>
      </c>
      <c r="E10455" s="3" t="inlineStr">
        <is>
          <t>Bank Charges</t>
        </is>
      </c>
      <c r="F10455" s="3" t="n">
        <v>908.6799999999999</v>
      </c>
      <c r="G10455" s="3" t="n">
        <v>9421.969999999999</v>
      </c>
    </row>
    <row r="10456">
      <c r="A10456" s="3" t="inlineStr">
        <is>
          <t>Quinate Consulting (Pty) Ltd</t>
        </is>
      </c>
      <c r="B10456" s="4" t="n">
        <v>44804</v>
      </c>
      <c r="C10456" s="3" t="inlineStr">
        <is>
          <t>Expenses</t>
        </is>
      </c>
      <c r="D10456" s="3" t="inlineStr">
        <is>
          <t>3220/000</t>
        </is>
      </c>
      <c r="E10456" s="3" t="inlineStr">
        <is>
          <t>Bank Charges - Bond Fees</t>
        </is>
      </c>
      <c r="F10456" s="3" t="n">
        <v>1117.41</v>
      </c>
      <c r="G10456" s="3" t="n">
        <v>6704.46</v>
      </c>
    </row>
    <row r="10457">
      <c r="A10457" s="3" t="inlineStr">
        <is>
          <t>Noble Shield (Pty) Ltd ta Go Letting</t>
        </is>
      </c>
      <c r="B10457" s="4" t="n">
        <v>44804</v>
      </c>
      <c r="C10457" s="3" t="inlineStr">
        <is>
          <t>Expenses</t>
        </is>
      </c>
      <c r="D10457" s="3" t="inlineStr">
        <is>
          <t>3230/000</t>
        </is>
      </c>
      <c r="E10457" s="3" t="inlineStr">
        <is>
          <t>Cell Phone - NM</t>
        </is>
      </c>
      <c r="F10457" s="3" t="n">
        <v>2318.99</v>
      </c>
      <c r="G10457" s="3" t="n">
        <v>27485.02</v>
      </c>
    </row>
    <row r="10458">
      <c r="A10458" s="3" t="inlineStr">
        <is>
          <t>Noble Shield (Pty) Ltd ta Go Letting</t>
        </is>
      </c>
      <c r="B10458" s="4" t="n">
        <v>44804</v>
      </c>
      <c r="C10458" s="3" t="inlineStr">
        <is>
          <t>Expenses</t>
        </is>
      </c>
      <c r="D10458" s="3" t="inlineStr">
        <is>
          <t>3233/000</t>
        </is>
      </c>
      <c r="E10458" s="3" t="inlineStr">
        <is>
          <t>Cell Data - Other</t>
        </is>
      </c>
      <c r="F10458" s="3" t="n">
        <v>199</v>
      </c>
      <c r="G10458" s="3" t="n">
        <v>2956</v>
      </c>
    </row>
    <row r="10459">
      <c r="A10459" s="3" t="inlineStr">
        <is>
          <t>Noble Shield (Pty) Ltd ta Go Letting</t>
        </is>
      </c>
      <c r="B10459" s="4" t="n">
        <v>44804</v>
      </c>
      <c r="C10459" s="3" t="inlineStr">
        <is>
          <t>Expenses</t>
        </is>
      </c>
      <c r="D10459" s="3" t="inlineStr">
        <is>
          <t>3233/100</t>
        </is>
      </c>
      <c r="E10459" s="3" t="inlineStr">
        <is>
          <t>Cell Data - Sales office Wifi</t>
        </is>
      </c>
      <c r="F10459" s="3" t="n">
        <v>369</v>
      </c>
      <c r="G10459" s="3" t="n">
        <v>3789</v>
      </c>
    </row>
    <row r="10460">
      <c r="A10460" s="3" t="inlineStr">
        <is>
          <t>Noble Shield (Pty) Ltd ta Go Letting</t>
        </is>
      </c>
      <c r="B10460" s="4" t="n">
        <v>44804</v>
      </c>
      <c r="C10460" s="3" t="inlineStr">
        <is>
          <t>Expenses</t>
        </is>
      </c>
      <c r="D10460" s="3" t="inlineStr">
        <is>
          <t>3250/000</t>
        </is>
      </c>
      <c r="E10460" s="3" t="inlineStr">
        <is>
          <t>Cleaning</t>
        </is>
      </c>
      <c r="F10460" s="3" t="n">
        <v>0</v>
      </c>
      <c r="G10460" s="3" t="n">
        <v>869.3200000000001</v>
      </c>
    </row>
    <row r="10461">
      <c r="A10461" s="3" t="inlineStr">
        <is>
          <t>Opportunity Global Investment (PTY) LTD</t>
        </is>
      </c>
      <c r="B10461" s="4" t="n">
        <v>44804</v>
      </c>
      <c r="C10461" s="3" t="inlineStr">
        <is>
          <t>Expenses</t>
        </is>
      </c>
      <c r="D10461" s="3" t="inlineStr">
        <is>
          <t>3250/000</t>
        </is>
      </c>
      <c r="E10461" s="3" t="inlineStr">
        <is>
          <t>Cleaning</t>
        </is>
      </c>
      <c r="F10461" s="3" t="n">
        <v>2700</v>
      </c>
      <c r="G10461" s="3" t="n">
        <v>16200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Expenses</t>
        </is>
      </c>
      <c r="D10462" s="3" t="inlineStr">
        <is>
          <t>3250/000</t>
        </is>
      </c>
      <c r="E10462" s="3" t="inlineStr">
        <is>
          <t>Cleaning</t>
        </is>
      </c>
      <c r="F10462" s="3" t="n">
        <v>1500</v>
      </c>
      <c r="G10462" s="3" t="n">
        <v>5583.9</v>
      </c>
    </row>
    <row r="10463">
      <c r="A10463" s="3" t="inlineStr">
        <is>
          <t>Trademark Holdings (Pty) Ltd</t>
        </is>
      </c>
      <c r="B10463" s="4" t="n">
        <v>44804</v>
      </c>
      <c r="C10463" s="3" t="inlineStr">
        <is>
          <t>Expenses</t>
        </is>
      </c>
      <c r="D10463" s="3" t="inlineStr">
        <is>
          <t>3250/000</t>
        </is>
      </c>
      <c r="E10463" s="3" t="inlineStr">
        <is>
          <t>Cleaning</t>
        </is>
      </c>
      <c r="F10463" s="3" t="n">
        <v>1040</v>
      </c>
      <c r="G10463" s="3" t="n">
        <v>11692</v>
      </c>
    </row>
    <row r="10464">
      <c r="A10464" s="3" t="inlineStr">
        <is>
          <t>Noble Shield (Pty) Ltd ta Go Letting</t>
        </is>
      </c>
      <c r="B10464" s="4" t="n">
        <v>44804</v>
      </c>
      <c r="C10464" s="3" t="inlineStr">
        <is>
          <t>Expenses</t>
        </is>
      </c>
      <c r="D10464" s="3" t="inlineStr">
        <is>
          <t>3300/000</t>
        </is>
      </c>
      <c r="E10464" s="3" t="inlineStr">
        <is>
          <t>Computer Expenses</t>
        </is>
      </c>
      <c r="F10464" s="3" t="n">
        <v>525</v>
      </c>
      <c r="G10464" s="3" t="n">
        <v>3751.5</v>
      </c>
    </row>
    <row r="10465">
      <c r="A10465" s="3" t="inlineStr">
        <is>
          <t>Opportunity Global Sales (PTY) LTD</t>
        </is>
      </c>
      <c r="B10465" s="4" t="n">
        <v>44804</v>
      </c>
      <c r="C10465" s="3" t="inlineStr">
        <is>
          <t>Expenses</t>
        </is>
      </c>
      <c r="D10465" s="3" t="inlineStr">
        <is>
          <t>3300/000</t>
        </is>
      </c>
      <c r="E10465" s="3" t="inlineStr">
        <is>
          <t>Computer Expenses</t>
        </is>
      </c>
      <c r="F10465" s="3" t="n">
        <v>0</v>
      </c>
      <c r="G10465" s="3" t="n">
        <v>2075</v>
      </c>
    </row>
    <row r="10466">
      <c r="A10466" s="3" t="inlineStr">
        <is>
          <t>Opportunity Management Holdings (PTY) LTD</t>
        </is>
      </c>
      <c r="B10466" s="4" t="n">
        <v>44804</v>
      </c>
      <c r="C10466" s="3" t="inlineStr">
        <is>
          <t>Expenses</t>
        </is>
      </c>
      <c r="D10466" s="3" t="inlineStr">
        <is>
          <t>3300/000</t>
        </is>
      </c>
      <c r="E10466" s="3" t="inlineStr">
        <is>
          <t>Computer Expenses</t>
        </is>
      </c>
      <c r="F10466" s="3" t="n">
        <v>1202.95</v>
      </c>
      <c r="G10466" s="3" t="n">
        <v>4216.49</v>
      </c>
    </row>
    <row r="10467">
      <c r="A10467" s="3" t="inlineStr">
        <is>
          <t>Quinate Consulting (Pty) Ltd</t>
        </is>
      </c>
      <c r="B10467" s="4" t="n">
        <v>44804</v>
      </c>
      <c r="C10467" s="3" t="inlineStr">
        <is>
          <t>Expenses</t>
        </is>
      </c>
      <c r="D10467" s="3" t="inlineStr">
        <is>
          <t>3300/000</t>
        </is>
      </c>
      <c r="E10467" s="3" t="inlineStr">
        <is>
          <t>Computer Expenses</t>
        </is>
      </c>
      <c r="F10467" s="3" t="n">
        <v>0</v>
      </c>
      <c r="G10467" s="3" t="n">
        <v>509.04</v>
      </c>
    </row>
    <row r="10468">
      <c r="A10468" s="3" t="inlineStr">
        <is>
          <t>Trademark Holdings (Pty) Ltd</t>
        </is>
      </c>
      <c r="B10468" s="4" t="n">
        <v>44804</v>
      </c>
      <c r="C10468" s="3" t="inlineStr">
        <is>
          <t>Expenses</t>
        </is>
      </c>
      <c r="D10468" s="3" t="inlineStr">
        <is>
          <t>3300/000</t>
        </is>
      </c>
      <c r="E10468" s="3" t="inlineStr">
        <is>
          <t>Computer Expenses</t>
        </is>
      </c>
      <c r="F10468" s="3" t="n">
        <v>0</v>
      </c>
      <c r="G10468" s="3" t="n">
        <v>8960.9</v>
      </c>
    </row>
    <row r="10469">
      <c r="A10469" s="3" t="inlineStr">
        <is>
          <t>Noble Shield (Pty) Ltd ta Go Letting</t>
        </is>
      </c>
      <c r="B10469" s="4" t="n">
        <v>44804</v>
      </c>
      <c r="C10469" s="3" t="inlineStr">
        <is>
          <t>Expenses</t>
        </is>
      </c>
      <c r="D10469" s="3" t="inlineStr">
        <is>
          <t>3300/120</t>
        </is>
      </c>
      <c r="E10469" s="3" t="inlineStr">
        <is>
          <t>Computer IT - Software Propworx</t>
        </is>
      </c>
      <c r="F10469" s="3" t="n">
        <v>2087.25</v>
      </c>
      <c r="G10469" s="3" t="n">
        <v>21832.75</v>
      </c>
    </row>
    <row r="10470">
      <c r="A10470" s="3" t="inlineStr">
        <is>
          <t>Trademark Holdings (Pty) Ltd</t>
        </is>
      </c>
      <c r="B10470" s="4" t="n">
        <v>44804</v>
      </c>
      <c r="C10470" s="3" t="inlineStr">
        <is>
          <t>Expenses</t>
        </is>
      </c>
      <c r="D10470" s="3" t="inlineStr">
        <is>
          <t>3300/125</t>
        </is>
      </c>
      <c r="E10470" s="3" t="inlineStr">
        <is>
          <t>Computer IT - CT</t>
        </is>
      </c>
      <c r="F10470" s="3" t="n">
        <v>0</v>
      </c>
      <c r="G10470" s="3" t="n">
        <v>106.38</v>
      </c>
    </row>
    <row r="10471">
      <c r="A10471" s="3" t="inlineStr">
        <is>
          <t>Trademark Holdings (Pty) Ltd</t>
        </is>
      </c>
      <c r="B10471" s="4" t="n">
        <v>44804</v>
      </c>
      <c r="C10471" s="3" t="inlineStr">
        <is>
          <t>Expenses</t>
        </is>
      </c>
      <c r="D10471" s="3" t="inlineStr">
        <is>
          <t>3300/130</t>
        </is>
      </c>
      <c r="E10471" s="3" t="inlineStr">
        <is>
          <t>Computer IT - Internet/Hosting Fees</t>
        </is>
      </c>
      <c r="F10471" s="3" t="n">
        <v>0</v>
      </c>
      <c r="G10471" s="3" t="n">
        <v>28939.75</v>
      </c>
    </row>
    <row r="10472">
      <c r="A10472" s="3" t="inlineStr">
        <is>
          <t>Trademark Holdings (Pty) Ltd</t>
        </is>
      </c>
      <c r="B10472" s="4" t="n">
        <v>44804</v>
      </c>
      <c r="C10472" s="3" t="inlineStr">
        <is>
          <t>Expenses</t>
        </is>
      </c>
      <c r="D10472" s="3" t="inlineStr">
        <is>
          <t>3300/145</t>
        </is>
      </c>
      <c r="E10472" s="3" t="inlineStr">
        <is>
          <t>Computer IT - Cloud Solve</t>
        </is>
      </c>
      <c r="F10472" s="3" t="n">
        <v>4588.5</v>
      </c>
      <c r="G10472" s="3" t="n">
        <v>48714</v>
      </c>
    </row>
    <row r="10473">
      <c r="A10473" s="3" t="inlineStr">
        <is>
          <t>Noble Shield (Pty) Ltd ta Go Letting</t>
        </is>
      </c>
      <c r="B10473" s="4" t="n">
        <v>44804</v>
      </c>
      <c r="C10473" s="3" t="inlineStr">
        <is>
          <t>Expenses</t>
        </is>
      </c>
      <c r="D10473" s="3" t="inlineStr">
        <is>
          <t>3300/170</t>
        </is>
      </c>
      <c r="E10473" s="3" t="inlineStr">
        <is>
          <t>Computer IT - VDB office Fibre</t>
        </is>
      </c>
      <c r="F10473" s="3" t="n">
        <v>0</v>
      </c>
      <c r="G10473" s="3" t="n">
        <v>9480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Expenses</t>
        </is>
      </c>
      <c r="D10474" s="3" t="inlineStr">
        <is>
          <t>3301/000</t>
        </is>
      </c>
      <c r="E10474" s="3" t="inlineStr">
        <is>
          <t>Computer Expenses - Xero Setup</t>
        </is>
      </c>
      <c r="F10474" s="3" t="n">
        <v>0</v>
      </c>
      <c r="G10474" s="3" t="n">
        <v>3000</v>
      </c>
    </row>
    <row r="10475">
      <c r="A10475" s="3" t="inlineStr">
        <is>
          <t>Trademark Holdings (Pty) Ltd</t>
        </is>
      </c>
      <c r="B10475" s="4" t="n">
        <v>44804</v>
      </c>
      <c r="C10475" s="3" t="inlineStr">
        <is>
          <t>Expenses</t>
        </is>
      </c>
      <c r="D10475" s="3" t="inlineStr">
        <is>
          <t>3301/000</t>
        </is>
      </c>
      <c r="E10475" s="3" t="inlineStr">
        <is>
          <t>Computer Expenses - Xero Setup</t>
        </is>
      </c>
      <c r="F10475" s="3" t="n">
        <v>0</v>
      </c>
      <c r="G10475" s="3" t="n">
        <v>3000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Expenses</t>
        </is>
      </c>
      <c r="D10476" s="3" t="inlineStr">
        <is>
          <t>3350/000</t>
        </is>
      </c>
      <c r="E10476" s="3" t="inlineStr">
        <is>
          <t>Consulting Fees</t>
        </is>
      </c>
      <c r="F10476" s="3" t="n">
        <v>0</v>
      </c>
      <c r="G10476" s="3" t="n">
        <v>6000</v>
      </c>
    </row>
    <row r="10477">
      <c r="A10477" s="3" t="inlineStr">
        <is>
          <t>Trademark Holdings (Pty) Ltd</t>
        </is>
      </c>
      <c r="B10477" s="4" t="n">
        <v>44804</v>
      </c>
      <c r="C10477" s="3" t="inlineStr">
        <is>
          <t>Expenses</t>
        </is>
      </c>
      <c r="D10477" s="3" t="inlineStr">
        <is>
          <t>3350/000</t>
        </is>
      </c>
      <c r="E10477" s="3" t="inlineStr">
        <is>
          <t>Consulting Fees</t>
        </is>
      </c>
      <c r="F10477" s="3" t="n">
        <v>46000</v>
      </c>
      <c r="G10477" s="3" t="n">
        <v>46000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Expenses</t>
        </is>
      </c>
      <c r="D10478" s="3" t="inlineStr">
        <is>
          <t>3350/100</t>
        </is>
      </c>
      <c r="E10478" s="3" t="inlineStr">
        <is>
          <t>Consulting Fee - Dirk Coetzee</t>
        </is>
      </c>
      <c r="F10478" s="3" t="n">
        <v>6000</v>
      </c>
      <c r="G10478" s="3" t="n">
        <v>24000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Expenses</t>
        </is>
      </c>
      <c r="D10479" s="3" t="inlineStr">
        <is>
          <t>3350/100</t>
        </is>
      </c>
      <c r="E10479" s="3" t="inlineStr">
        <is>
          <t>Consulting Fees</t>
        </is>
      </c>
      <c r="F10479" s="3" t="n">
        <v>0</v>
      </c>
      <c r="G10479" s="3" t="n">
        <v>-15000</v>
      </c>
    </row>
    <row r="10480">
      <c r="A10480" s="3" t="inlineStr">
        <is>
          <t>Endulini (Pty) Ltd</t>
        </is>
      </c>
      <c r="B10480" s="4" t="n">
        <v>44804</v>
      </c>
      <c r="C10480" s="3" t="inlineStr">
        <is>
          <t>Expenses</t>
        </is>
      </c>
      <c r="D10480" s="3" t="inlineStr">
        <is>
          <t>3350/100</t>
        </is>
      </c>
      <c r="E10480" s="3" t="inlineStr">
        <is>
          <t>Consulting Fees - Admin and Finance</t>
        </is>
      </c>
      <c r="F10480" s="3" t="n">
        <v>83750</v>
      </c>
      <c r="G10480" s="3" t="n">
        <v>489440.68</v>
      </c>
    </row>
    <row r="10481">
      <c r="A10481" s="3" t="inlineStr">
        <is>
          <t>Opportunity Global Investment (PTY) LTD</t>
        </is>
      </c>
      <c r="B10481" s="4" t="n">
        <v>44804</v>
      </c>
      <c r="C10481" s="3" t="inlineStr">
        <is>
          <t>Expenses</t>
        </is>
      </c>
      <c r="D10481" s="3" t="inlineStr">
        <is>
          <t>3350/100</t>
        </is>
      </c>
      <c r="E10481" s="3" t="inlineStr">
        <is>
          <t>Consulting Fees - Admin and Finance</t>
        </is>
      </c>
      <c r="F10481" s="3" t="n">
        <v>5650</v>
      </c>
      <c r="G10481" s="3" t="n">
        <v>29525</v>
      </c>
    </row>
    <row r="10482">
      <c r="A10482" s="3" t="inlineStr">
        <is>
          <t>Opportunity Global Sales (PTY) LTD</t>
        </is>
      </c>
      <c r="B10482" s="4" t="n">
        <v>44804</v>
      </c>
      <c r="C10482" s="3" t="inlineStr">
        <is>
          <t>Expenses</t>
        </is>
      </c>
      <c r="D10482" s="3" t="inlineStr">
        <is>
          <t>3350/100</t>
        </is>
      </c>
      <c r="E10482" s="3" t="inlineStr">
        <is>
          <t>Consulting Fees - Admin and Finance</t>
        </is>
      </c>
      <c r="F10482" s="3" t="n">
        <v>7050</v>
      </c>
      <c r="G10482" s="3" t="n">
        <v>37310</v>
      </c>
    </row>
    <row r="10483">
      <c r="A10483" s="3" t="inlineStr">
        <is>
          <t>Opportunity Global Sales (PTY) LTD</t>
        </is>
      </c>
      <c r="B10483" s="4" t="n">
        <v>44804</v>
      </c>
      <c r="C10483" s="3" t="inlineStr">
        <is>
          <t>Expenses</t>
        </is>
      </c>
      <c r="D10483" s="3" t="inlineStr">
        <is>
          <t>3350/200</t>
        </is>
      </c>
      <c r="E10483" s="3" t="inlineStr">
        <is>
          <t>Consulting Fees - Agent Karien Muller</t>
        </is>
      </c>
      <c r="F10483" s="3" t="n">
        <v>10000</v>
      </c>
      <c r="G10483" s="3" t="n">
        <v>10000</v>
      </c>
    </row>
    <row r="10484">
      <c r="A10484" s="3" t="inlineStr">
        <is>
          <t>Opportunity Global Investment (PTY) LTD</t>
        </is>
      </c>
      <c r="B10484" s="4" t="n">
        <v>44804</v>
      </c>
      <c r="C10484" s="3" t="inlineStr">
        <is>
          <t>Expenses</t>
        </is>
      </c>
      <c r="D10484" s="3" t="inlineStr">
        <is>
          <t>3350/200</t>
        </is>
      </c>
      <c r="E10484" s="3" t="inlineStr">
        <is>
          <t>Consulting Fees - Rockfin</t>
        </is>
      </c>
      <c r="F10484" s="3" t="n">
        <v>0</v>
      </c>
      <c r="G10484" s="3" t="n">
        <v>28850</v>
      </c>
    </row>
    <row r="10485">
      <c r="A10485" s="3" t="inlineStr">
        <is>
          <t>Quinate Consulting (Pty) Ltd</t>
        </is>
      </c>
      <c r="B10485" s="4" t="n">
        <v>44804</v>
      </c>
      <c r="C10485" s="3" t="inlineStr">
        <is>
          <t>Expenses</t>
        </is>
      </c>
      <c r="D10485" s="3" t="inlineStr">
        <is>
          <t>3350/300</t>
        </is>
      </c>
      <c r="E10485" s="3" t="inlineStr">
        <is>
          <t>Consulting Fees - Admin and Finance</t>
        </is>
      </c>
      <c r="F10485" s="3" t="n">
        <v>2000</v>
      </c>
      <c r="G10485" s="3" t="n">
        <v>13700</v>
      </c>
    </row>
    <row r="10486">
      <c r="A10486" s="3" t="inlineStr">
        <is>
          <t>Opportunity Global Investment (PTY) LTD</t>
        </is>
      </c>
      <c r="B10486" s="4" t="n">
        <v>44804</v>
      </c>
      <c r="C10486" s="3" t="inlineStr">
        <is>
          <t>Expenses</t>
        </is>
      </c>
      <c r="D10486" s="3" t="inlineStr">
        <is>
          <t>3351/000</t>
        </is>
      </c>
      <c r="E10486" s="3" t="inlineStr">
        <is>
          <t>Consulting Fees - HR Joblaw</t>
        </is>
      </c>
      <c r="F10486" s="3" t="n">
        <v>1455.3</v>
      </c>
      <c r="G10486" s="3" t="n">
        <v>8310.6</v>
      </c>
    </row>
    <row r="10487">
      <c r="A10487" s="3" t="inlineStr">
        <is>
          <t>Quinate Consulting (Pty) Ltd</t>
        </is>
      </c>
      <c r="B10487" s="4" t="n">
        <v>44804</v>
      </c>
      <c r="C10487" s="3" t="inlineStr">
        <is>
          <t>Expenses</t>
        </is>
      </c>
      <c r="D10487" s="3" t="inlineStr">
        <is>
          <t>3351/000</t>
        </is>
      </c>
      <c r="E10487" s="3" t="inlineStr">
        <is>
          <t>Consulting fees - Trustees</t>
        </is>
      </c>
      <c r="F10487" s="3" t="n">
        <v>12600</v>
      </c>
      <c r="G10487" s="3" t="n">
        <v>48600</v>
      </c>
    </row>
    <row r="10488">
      <c r="A10488" s="3" t="inlineStr">
        <is>
          <t>Opportunity Global Investment (PTY) LTD</t>
        </is>
      </c>
      <c r="B10488" s="4" t="n">
        <v>44804</v>
      </c>
      <c r="C10488" s="3" t="inlineStr">
        <is>
          <t>Expenses</t>
        </is>
      </c>
      <c r="D10488" s="3" t="inlineStr">
        <is>
          <t>3352/000</t>
        </is>
      </c>
      <c r="E10488" s="3" t="inlineStr">
        <is>
          <t>Consulting Fees - Kert Scalzini</t>
        </is>
      </c>
      <c r="F10488" s="3" t="n">
        <v>0</v>
      </c>
      <c r="G10488" s="3" t="n">
        <v>20000</v>
      </c>
    </row>
    <row r="10489">
      <c r="A10489" s="3" t="inlineStr">
        <is>
          <t>Opportunity Global Investment (PTY) LTD</t>
        </is>
      </c>
      <c r="B10489" s="4" t="n">
        <v>44804</v>
      </c>
      <c r="C10489" s="3" t="inlineStr">
        <is>
          <t>Expenses</t>
        </is>
      </c>
      <c r="D10489" s="3" t="inlineStr">
        <is>
          <t>3353/000</t>
        </is>
      </c>
      <c r="E10489" s="3" t="inlineStr">
        <is>
          <t>Consulting Fees - Yolanda Steyn</t>
        </is>
      </c>
      <c r="F10489" s="3" t="n">
        <v>2000</v>
      </c>
      <c r="G10489" s="3" t="n">
        <v>2000</v>
      </c>
    </row>
    <row r="10490">
      <c r="A10490" s="3" t="inlineStr">
        <is>
          <t>Quinate Consulting (Pty) Ltd</t>
        </is>
      </c>
      <c r="B10490" s="4" t="n">
        <v>44804</v>
      </c>
      <c r="C10490" s="3" t="inlineStr">
        <is>
          <t>Expenses</t>
        </is>
      </c>
      <c r="D10490" s="3" t="inlineStr">
        <is>
          <t>3450/001</t>
        </is>
      </c>
      <c r="E10490" s="3" t="inlineStr">
        <is>
          <t>Depreciation - Computer Equipment</t>
        </is>
      </c>
      <c r="F10490" s="3" t="n">
        <v>3141.36</v>
      </c>
      <c r="G10490" s="3" t="n">
        <v>18848.28</v>
      </c>
    </row>
    <row r="10491">
      <c r="A10491" s="3" t="inlineStr">
        <is>
          <t>Quinate Consulting (Pty) Ltd</t>
        </is>
      </c>
      <c r="B10491" s="4" t="n">
        <v>44804</v>
      </c>
      <c r="C10491" s="3" t="inlineStr">
        <is>
          <t>Expenses</t>
        </is>
      </c>
      <c r="D10491" s="3" t="inlineStr">
        <is>
          <t>3450/002</t>
        </is>
      </c>
      <c r="E10491" s="3" t="inlineStr">
        <is>
          <t>Depreciation - Site Containers</t>
        </is>
      </c>
      <c r="F10491" s="3" t="n">
        <v>318.84</v>
      </c>
      <c r="G10491" s="3" t="n">
        <v>1913.04</v>
      </c>
    </row>
    <row r="10492">
      <c r="A10492" s="3" t="inlineStr">
        <is>
          <t>Opportunity Global Sales (PTY) LTD</t>
        </is>
      </c>
      <c r="B10492" s="4" t="n">
        <v>44804</v>
      </c>
      <c r="C10492" s="3" t="inlineStr">
        <is>
          <t>Expenses</t>
        </is>
      </c>
      <c r="D10492" s="3" t="inlineStr">
        <is>
          <t>3450/030</t>
        </is>
      </c>
      <c r="E10492" s="3" t="inlineStr">
        <is>
          <t>Depreciation - Furniture and Fittings</t>
        </is>
      </c>
      <c r="F10492" s="3" t="n">
        <v>408.05</v>
      </c>
      <c r="G10492" s="3" t="n">
        <v>816.1</v>
      </c>
    </row>
    <row r="10493">
      <c r="A10493" s="3" t="inlineStr">
        <is>
          <t>Noble Shield (Pty) Ltd ta Go Letting</t>
        </is>
      </c>
      <c r="B10493" s="4" t="n">
        <v>44804</v>
      </c>
      <c r="C10493" s="3" t="inlineStr">
        <is>
          <t>Expenses</t>
        </is>
      </c>
      <c r="D10493" s="3" t="inlineStr">
        <is>
          <t>3450/100</t>
        </is>
      </c>
      <c r="E10493" s="3" t="inlineStr">
        <is>
          <t>Depreciation - Computer Equipment</t>
        </is>
      </c>
      <c r="F10493" s="3" t="n">
        <v>2542.89</v>
      </c>
      <c r="G10493" s="3" t="n">
        <v>2542.89</v>
      </c>
    </row>
    <row r="10494">
      <c r="A10494" s="3" t="inlineStr">
        <is>
          <t>Opportunity Management Holdings (PTY) LTD</t>
        </is>
      </c>
      <c r="B10494" s="4" t="n">
        <v>44804</v>
      </c>
      <c r="C10494" s="3" t="inlineStr">
        <is>
          <t>Expenses</t>
        </is>
      </c>
      <c r="D10494" s="3" t="inlineStr">
        <is>
          <t>3451/000</t>
        </is>
      </c>
      <c r="E10494" s="3" t="inlineStr">
        <is>
          <t>Depreciation - Computer Equipment</t>
        </is>
      </c>
      <c r="F10494" s="3" t="n">
        <v>337.98</v>
      </c>
      <c r="G10494" s="3" t="n">
        <v>1231.45</v>
      </c>
    </row>
    <row r="10495">
      <c r="A10495" s="3" t="inlineStr">
        <is>
          <t>Quinate Consulting (Pty) Ltd</t>
        </is>
      </c>
      <c r="B10495" s="4" t="n">
        <v>44804</v>
      </c>
      <c r="C10495" s="3" t="inlineStr">
        <is>
          <t>Expenses</t>
        </is>
      </c>
      <c r="D10495" s="3" t="inlineStr">
        <is>
          <t>3600/000</t>
        </is>
      </c>
      <c r="E10495" s="3" t="inlineStr">
        <is>
          <t>Donations</t>
        </is>
      </c>
      <c r="F10495" s="3" t="n">
        <v>535</v>
      </c>
      <c r="G10495" s="3" t="n">
        <v>3210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Expenses</t>
        </is>
      </c>
      <c r="D10496" s="3" t="inlineStr">
        <is>
          <t>3630/000</t>
        </is>
      </c>
      <c r="E10496" s="3" t="inlineStr">
        <is>
          <t>Electricity</t>
        </is>
      </c>
      <c r="F10496" s="3" t="n">
        <v>0</v>
      </c>
      <c r="G10496" s="3" t="n">
        <v>6713.99</v>
      </c>
    </row>
    <row r="10497">
      <c r="A10497" s="3" t="inlineStr">
        <is>
          <t>Noble Shield (Pty) Ltd ta Go Letting</t>
        </is>
      </c>
      <c r="B10497" s="4" t="n">
        <v>44804</v>
      </c>
      <c r="C10497" s="3" t="inlineStr">
        <is>
          <t>Expenses</t>
        </is>
      </c>
      <c r="D10497" s="3" t="inlineStr">
        <is>
          <t>3650/000</t>
        </is>
      </c>
      <c r="E10497" s="3" t="inlineStr">
        <is>
          <t>Electricity _AND_ Water</t>
        </is>
      </c>
      <c r="F10497" s="3" t="n">
        <v>1000</v>
      </c>
      <c r="G10497" s="3" t="n">
        <v>6500</v>
      </c>
    </row>
    <row r="10498">
      <c r="A10498" s="3" t="inlineStr">
        <is>
          <t>Opportunity Global Investment (PTY) LTD</t>
        </is>
      </c>
      <c r="B10498" s="4" t="n">
        <v>44804</v>
      </c>
      <c r="C10498" s="3" t="inlineStr">
        <is>
          <t>Expenses</t>
        </is>
      </c>
      <c r="D10498" s="3" t="inlineStr">
        <is>
          <t>3650/000</t>
        </is>
      </c>
      <c r="E10498" s="3" t="inlineStr">
        <is>
          <t>Electricity _AND_ Water</t>
        </is>
      </c>
      <c r="F10498" s="3" t="n">
        <v>2950</v>
      </c>
      <c r="G10498" s="3" t="n">
        <v>17700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Expenses</t>
        </is>
      </c>
      <c r="D10499" s="3" t="inlineStr">
        <is>
          <t>3650/000</t>
        </is>
      </c>
      <c r="E10499" s="3" t="inlineStr">
        <is>
          <t>Water</t>
        </is>
      </c>
      <c r="F10499" s="3" t="n">
        <v>0</v>
      </c>
      <c r="G10499" s="3" t="n">
        <v>4310.7</v>
      </c>
    </row>
    <row r="10500">
      <c r="A10500" s="3" t="inlineStr">
        <is>
          <t>Noble Shield (Pty) Ltd ta Go Letting</t>
        </is>
      </c>
      <c r="B10500" s="4" t="n">
        <v>44804</v>
      </c>
      <c r="C10500" s="3" t="inlineStr">
        <is>
          <t>Expenses</t>
        </is>
      </c>
      <c r="D10500" s="3" t="inlineStr">
        <is>
          <t>3651/000</t>
        </is>
      </c>
      <c r="E10500" s="3" t="inlineStr">
        <is>
          <t>Electricity _AND_ Water - Rentals</t>
        </is>
      </c>
      <c r="F10500" s="3" t="n">
        <v>-1000</v>
      </c>
      <c r="G10500" s="3" t="n">
        <v>0</v>
      </c>
    </row>
    <row r="10501">
      <c r="A10501" s="3" t="inlineStr">
        <is>
          <t>Quinate Consulting (Pty) Ltd</t>
        </is>
      </c>
      <c r="B10501" s="4" t="n">
        <v>44804</v>
      </c>
      <c r="C10501" s="3" t="inlineStr">
        <is>
          <t>Expenses</t>
        </is>
      </c>
      <c r="D10501" s="3" t="inlineStr">
        <is>
          <t>3651/000</t>
        </is>
      </c>
      <c r="E10501" s="3" t="inlineStr">
        <is>
          <t>Electricity _AND_ Water - Southwark</t>
        </is>
      </c>
      <c r="F10501" s="3" t="n">
        <v>-5234.86</v>
      </c>
      <c r="G10501" s="3" t="n">
        <v>92759.52</v>
      </c>
    </row>
    <row r="10502">
      <c r="A10502" s="3" t="inlineStr">
        <is>
          <t>Quinate Consulting (Pty) Ltd</t>
        </is>
      </c>
      <c r="B10502" s="4" t="n">
        <v>44804</v>
      </c>
      <c r="C10502" s="3" t="inlineStr">
        <is>
          <t>Expenses</t>
        </is>
      </c>
      <c r="D10502" s="3" t="inlineStr">
        <is>
          <t>3652/000</t>
        </is>
      </c>
      <c r="E10502" s="3" t="inlineStr">
        <is>
          <t>Electricity _AND_ Water - Soho</t>
        </is>
      </c>
      <c r="F10502" s="3" t="n">
        <v>34708.03</v>
      </c>
      <c r="G10502" s="3" t="n">
        <v>151007.99</v>
      </c>
    </row>
    <row r="10503">
      <c r="A10503" s="3" t="inlineStr">
        <is>
          <t>Noble Shield (Pty) Ltd ta Go Letting</t>
        </is>
      </c>
      <c r="B10503" s="4" t="n">
        <v>44804</v>
      </c>
      <c r="C10503" s="3" t="inlineStr">
        <is>
          <t>Expenses</t>
        </is>
      </c>
      <c r="D10503" s="3" t="inlineStr">
        <is>
          <t>3700/000</t>
        </is>
      </c>
      <c r="E10503" s="3" t="inlineStr">
        <is>
          <t>Entertainment Expenses</t>
        </is>
      </c>
      <c r="F10503" s="3" t="n">
        <v>0</v>
      </c>
      <c r="G10503" s="3" t="n">
        <v>1200</v>
      </c>
    </row>
    <row r="10504">
      <c r="A10504" s="3" t="inlineStr">
        <is>
          <t>Opportunity Global Investment (PTY) LTD</t>
        </is>
      </c>
      <c r="B10504" s="4" t="n">
        <v>44804</v>
      </c>
      <c r="C10504" s="3" t="inlineStr">
        <is>
          <t>Expenses</t>
        </is>
      </c>
      <c r="D10504" s="3" t="inlineStr">
        <is>
          <t>3700/000</t>
        </is>
      </c>
      <c r="E10504" s="3" t="inlineStr">
        <is>
          <t>Entertainment Expenses</t>
        </is>
      </c>
      <c r="F10504" s="3" t="n">
        <v>597</v>
      </c>
      <c r="G10504" s="3" t="n">
        <v>5436.97</v>
      </c>
    </row>
    <row r="10505">
      <c r="A10505" s="3" t="inlineStr">
        <is>
          <t>Opportunity Management Holdings (PTY) LTD</t>
        </is>
      </c>
      <c r="B10505" s="4" t="n">
        <v>44804</v>
      </c>
      <c r="C10505" s="3" t="inlineStr">
        <is>
          <t>Expenses</t>
        </is>
      </c>
      <c r="D10505" s="3" t="inlineStr">
        <is>
          <t>3700/000</t>
        </is>
      </c>
      <c r="E10505" s="3" t="inlineStr">
        <is>
          <t>Entertainment Expenses</t>
        </is>
      </c>
      <c r="F10505" s="3" t="n">
        <v>0</v>
      </c>
      <c r="G10505" s="3" t="n">
        <v>711.2</v>
      </c>
    </row>
    <row r="10506">
      <c r="A10506" s="3" t="inlineStr">
        <is>
          <t>Quinate Consulting (Pty) Ltd</t>
        </is>
      </c>
      <c r="B10506" s="4" t="n">
        <v>44804</v>
      </c>
      <c r="C10506" s="3" t="inlineStr">
        <is>
          <t>Expenses</t>
        </is>
      </c>
      <c r="D10506" s="3" t="inlineStr">
        <is>
          <t>3700/000</t>
        </is>
      </c>
      <c r="E10506" s="3" t="inlineStr">
        <is>
          <t>Entertainment Expenses</t>
        </is>
      </c>
      <c r="F10506" s="3" t="n">
        <v>1494.32</v>
      </c>
      <c r="G10506" s="3" t="n">
        <v>6269.81</v>
      </c>
    </row>
    <row r="10507">
      <c r="A10507" s="3" t="inlineStr">
        <is>
          <t>Trademark Holdings (Pty) Ltd</t>
        </is>
      </c>
      <c r="B10507" s="4" t="n">
        <v>44804</v>
      </c>
      <c r="C10507" s="3" t="inlineStr">
        <is>
          <t>Expenses</t>
        </is>
      </c>
      <c r="D10507" s="3" t="inlineStr">
        <is>
          <t>3700/000</t>
        </is>
      </c>
      <c r="E10507" s="3" t="inlineStr">
        <is>
          <t>Entertainment Expenses</t>
        </is>
      </c>
      <c r="F10507" s="3" t="n">
        <v>0</v>
      </c>
      <c r="G10507" s="3" t="n">
        <v>4500</v>
      </c>
    </row>
    <row r="10508">
      <c r="A10508" s="3" t="inlineStr">
        <is>
          <t>Opportunity Global Investment (PTY) LTD</t>
        </is>
      </c>
      <c r="B10508" s="4" t="n">
        <v>44804</v>
      </c>
      <c r="C10508" s="3" t="inlineStr">
        <is>
          <t>Expenses</t>
        </is>
      </c>
      <c r="D10508" s="3" t="inlineStr">
        <is>
          <t>3800/010</t>
        </is>
      </c>
      <c r="E10508" s="3" t="inlineStr">
        <is>
          <t>General Expences - Gifts</t>
        </is>
      </c>
      <c r="F10508" s="3" t="n">
        <v>0</v>
      </c>
      <c r="G10508" s="3" t="n">
        <v>600.99</v>
      </c>
    </row>
    <row r="10509">
      <c r="A10509" s="3" t="inlineStr">
        <is>
          <t>Opportunity Management Holdings (PTY) LTD</t>
        </is>
      </c>
      <c r="B10509" s="4" t="n">
        <v>44804</v>
      </c>
      <c r="C10509" s="3" t="inlineStr">
        <is>
          <t>Expenses</t>
        </is>
      </c>
      <c r="D10509" s="3" t="inlineStr">
        <is>
          <t>3800/010</t>
        </is>
      </c>
      <c r="E10509" s="3" t="inlineStr">
        <is>
          <t>General Expenses - Gifts</t>
        </is>
      </c>
      <c r="F10509" s="3" t="n">
        <v>0</v>
      </c>
      <c r="G10509" s="3" t="n">
        <v>1339.13</v>
      </c>
    </row>
    <row r="10510">
      <c r="A10510" s="3" t="inlineStr">
        <is>
          <t>Opportunity Management Holdings (PTY) LTD</t>
        </is>
      </c>
      <c r="B10510" s="4" t="n">
        <v>44804</v>
      </c>
      <c r="C10510" s="3" t="inlineStr">
        <is>
          <t>Expenses</t>
        </is>
      </c>
      <c r="D10510" s="3" t="inlineStr">
        <is>
          <t>3850/000</t>
        </is>
      </c>
      <c r="E10510" s="3" t="inlineStr">
        <is>
          <t>Insurance - Momentum</t>
        </is>
      </c>
      <c r="F10510" s="3" t="n">
        <v>1469.51</v>
      </c>
      <c r="G10510" s="3" t="n">
        <v>11756.08</v>
      </c>
    </row>
    <row r="10511">
      <c r="A10511" s="3" t="inlineStr">
        <is>
          <t>Noble Shield (Pty) Ltd ta Go Letting</t>
        </is>
      </c>
      <c r="B10511" s="4" t="n">
        <v>44804</v>
      </c>
      <c r="C10511" s="3" t="inlineStr">
        <is>
          <t>Expenses</t>
        </is>
      </c>
      <c r="D10511" s="3" t="inlineStr">
        <is>
          <t>3850/100</t>
        </is>
      </c>
      <c r="E10511" s="3" t="inlineStr">
        <is>
          <t>Insurance - Santam</t>
        </is>
      </c>
      <c r="F10511" s="3" t="n">
        <v>3754.19</v>
      </c>
      <c r="G10511" s="3" t="n">
        <v>37028.69</v>
      </c>
    </row>
    <row r="10512">
      <c r="A10512" s="3" t="inlineStr">
        <is>
          <t>Noble Shield (Pty) Ltd ta Go Letting</t>
        </is>
      </c>
      <c r="B10512" s="4" t="n">
        <v>44804</v>
      </c>
      <c r="C10512" s="3" t="inlineStr">
        <is>
          <t>Expenses</t>
        </is>
      </c>
      <c r="D10512" s="3" t="inlineStr">
        <is>
          <t>3850/200</t>
        </is>
      </c>
      <c r="E10512" s="3" t="inlineStr">
        <is>
          <t>Insurance - A_AND_G</t>
        </is>
      </c>
      <c r="F10512" s="3" t="n">
        <v>1796</v>
      </c>
      <c r="G10512" s="3" t="n">
        <v>20563.26</v>
      </c>
    </row>
    <row r="10513">
      <c r="A10513" s="3" t="inlineStr">
        <is>
          <t>Quinate Consulting (Pty) Ltd</t>
        </is>
      </c>
      <c r="B10513" s="4" t="n">
        <v>44804</v>
      </c>
      <c r="C10513" s="3" t="inlineStr">
        <is>
          <t>Expenses</t>
        </is>
      </c>
      <c r="D10513" s="3" t="inlineStr">
        <is>
          <t>3851/000</t>
        </is>
      </c>
      <c r="E10513" s="3" t="inlineStr">
        <is>
          <t>Insurance - Momentum</t>
        </is>
      </c>
      <c r="F10513" s="3" t="n">
        <v>6825.93</v>
      </c>
      <c r="G10513" s="3" t="n">
        <v>40955.58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Expenses</t>
        </is>
      </c>
      <c r="D10514" s="3" t="inlineStr">
        <is>
          <t>3900/000</t>
        </is>
      </c>
      <c r="E10514" s="3" t="inlineStr">
        <is>
          <t>Interest Paid</t>
        </is>
      </c>
      <c r="F10514" s="3" t="n">
        <v>0</v>
      </c>
      <c r="G10514" s="3" t="n">
        <v>0.02</v>
      </c>
    </row>
    <row r="10515">
      <c r="A10515" s="3" t="inlineStr">
        <is>
          <t>Quinate Consulting (Pty) Ltd</t>
        </is>
      </c>
      <c r="B10515" s="4" t="n">
        <v>44804</v>
      </c>
      <c r="C10515" s="3" t="inlineStr">
        <is>
          <t>Expenses</t>
        </is>
      </c>
      <c r="D10515" s="3" t="inlineStr">
        <is>
          <t>3900/000</t>
        </is>
      </c>
      <c r="E10515" s="3" t="inlineStr">
        <is>
          <t>Interest Paid</t>
        </is>
      </c>
      <c r="F10515" s="3" t="n">
        <v>181.1</v>
      </c>
      <c r="G10515" s="3" t="n">
        <v>651.88</v>
      </c>
    </row>
    <row r="10516">
      <c r="A10516" s="3" t="inlineStr">
        <is>
          <t>Quinate Consulting (Pty) Ltd</t>
        </is>
      </c>
      <c r="B10516" s="4" t="n">
        <v>44804</v>
      </c>
      <c r="C10516" s="3" t="inlineStr">
        <is>
          <t>Expenses</t>
        </is>
      </c>
      <c r="D10516" s="3" t="inlineStr">
        <is>
          <t>3900/050</t>
        </is>
      </c>
      <c r="E10516" s="3" t="inlineStr">
        <is>
          <t>Interest Paid - STD Bond Accounts</t>
        </is>
      </c>
      <c r="F10516" s="3" t="n">
        <v>52861.27</v>
      </c>
      <c r="G10516" s="3" t="n">
        <v>286404.74</v>
      </c>
    </row>
    <row r="10517">
      <c r="A10517" s="3" t="inlineStr">
        <is>
          <t>Endulini (Pty) Ltd</t>
        </is>
      </c>
      <c r="B10517" s="4" t="n">
        <v>44804</v>
      </c>
      <c r="C10517" s="3" t="inlineStr">
        <is>
          <t>Expenses</t>
        </is>
      </c>
      <c r="D10517" s="3" t="inlineStr">
        <is>
          <t>3900/111</t>
        </is>
      </c>
      <c r="E10517" s="3" t="inlineStr">
        <is>
          <t>Interest Paid - Investors @ 6.25%</t>
        </is>
      </c>
      <c r="F10517" s="3" t="n">
        <v>0</v>
      </c>
      <c r="G10517" s="3" t="n">
        <v>414137.94</v>
      </c>
    </row>
    <row r="10518">
      <c r="A10518" s="3" t="inlineStr">
        <is>
          <t>Endulini (Pty) Ltd</t>
        </is>
      </c>
      <c r="B10518" s="4" t="n">
        <v>44804</v>
      </c>
      <c r="C10518" s="3" t="inlineStr">
        <is>
          <t>Expenses</t>
        </is>
      </c>
      <c r="D10518" s="3" t="inlineStr">
        <is>
          <t>3900/112</t>
        </is>
      </c>
      <c r="E10518" s="3" t="inlineStr">
        <is>
          <t>Interest Paid - Investors @ 6.5%</t>
        </is>
      </c>
      <c r="F10518" s="3" t="n">
        <v>0</v>
      </c>
      <c r="G10518" s="3" t="n">
        <v>34966.95</v>
      </c>
    </row>
    <row r="10519">
      <c r="A10519" s="3" t="inlineStr">
        <is>
          <t>Endulini (Pty) Ltd</t>
        </is>
      </c>
      <c r="B10519" s="4" t="n">
        <v>44804</v>
      </c>
      <c r="C10519" s="3" t="inlineStr">
        <is>
          <t>Expenses</t>
        </is>
      </c>
      <c r="D10519" s="3" t="inlineStr">
        <is>
          <t>3900/120</t>
        </is>
      </c>
      <c r="E10519" s="3" t="inlineStr">
        <is>
          <t>Interest Paid - Investors @ 7%</t>
        </is>
      </c>
      <c r="F10519" s="3" t="n">
        <v>0</v>
      </c>
      <c r="G10519" s="3" t="n">
        <v>9466.24</v>
      </c>
    </row>
    <row r="10520">
      <c r="A10520" s="3" t="inlineStr">
        <is>
          <t>Endulini (Pty) Ltd</t>
        </is>
      </c>
      <c r="B10520" s="4" t="n">
        <v>44804</v>
      </c>
      <c r="C10520" s="3" t="inlineStr">
        <is>
          <t>Expenses</t>
        </is>
      </c>
      <c r="D10520" s="3" t="inlineStr">
        <is>
          <t>3900/130</t>
        </is>
      </c>
      <c r="E10520" s="3" t="inlineStr">
        <is>
          <t>Interest Paid - Investors @ 8%</t>
        </is>
      </c>
      <c r="F10520" s="3" t="n">
        <v>0</v>
      </c>
      <c r="G10520" s="3" t="n">
        <v>8309.6</v>
      </c>
    </row>
    <row r="10521">
      <c r="A10521" s="3" t="inlineStr">
        <is>
          <t>Endulini (Pty) Ltd</t>
        </is>
      </c>
      <c r="B10521" s="4" t="n">
        <v>44804</v>
      </c>
      <c r="C10521" s="3" t="inlineStr">
        <is>
          <t>Expenses</t>
        </is>
      </c>
      <c r="D10521" s="3" t="inlineStr">
        <is>
          <t>3900/140</t>
        </is>
      </c>
      <c r="E10521" s="3" t="inlineStr">
        <is>
          <t>Interest Paid - Investors @ 9%</t>
        </is>
      </c>
      <c r="F10521" s="3" t="n">
        <v>0</v>
      </c>
      <c r="G10521" s="3" t="n">
        <v>4302.24</v>
      </c>
    </row>
    <row r="10522">
      <c r="A10522" s="3" t="inlineStr">
        <is>
          <t>Quinate Consulting (Pty) Ltd</t>
        </is>
      </c>
      <c r="B10522" s="4" t="n">
        <v>44804</v>
      </c>
      <c r="C10522" s="3" t="inlineStr">
        <is>
          <t>Expenses</t>
        </is>
      </c>
      <c r="D10522" s="3" t="inlineStr">
        <is>
          <t>3900/150</t>
        </is>
      </c>
      <c r="E10522" s="3" t="inlineStr">
        <is>
          <t>Interest Paid - Suppliers</t>
        </is>
      </c>
      <c r="F10522" s="3" t="n">
        <v>0</v>
      </c>
      <c r="G10522" s="3" t="n">
        <v>926.21</v>
      </c>
    </row>
    <row r="10523">
      <c r="A10523" s="3" t="inlineStr">
        <is>
          <t>Quinate Consulting (Pty) Ltd</t>
        </is>
      </c>
      <c r="B10523" s="4" t="n">
        <v>44804</v>
      </c>
      <c r="C10523" s="3" t="inlineStr">
        <is>
          <t>Expenses</t>
        </is>
      </c>
      <c r="D10523" s="3" t="inlineStr">
        <is>
          <t>3900/152</t>
        </is>
      </c>
      <c r="E10523" s="3" t="inlineStr">
        <is>
          <t>Interest Paid - Gengis</t>
        </is>
      </c>
      <c r="F10523" s="3" t="n">
        <v>1528.77</v>
      </c>
      <c r="G10523" s="3" t="n">
        <v>9073.98</v>
      </c>
    </row>
    <row r="10524">
      <c r="A10524" s="3" t="inlineStr">
        <is>
          <t>Endulini (Pty) Ltd</t>
        </is>
      </c>
      <c r="B10524" s="4" t="n">
        <v>44804</v>
      </c>
      <c r="C10524" s="3" t="inlineStr">
        <is>
          <t>Expenses</t>
        </is>
      </c>
      <c r="D10524" s="3" t="inlineStr">
        <is>
          <t>3900/200</t>
        </is>
      </c>
      <c r="E10524" s="3" t="inlineStr">
        <is>
          <t>Interest Paid - Investors @ 15%</t>
        </is>
      </c>
      <c r="F10524" s="3" t="n">
        <v>0</v>
      </c>
      <c r="G10524" s="3" t="n">
        <v>87781.17999999999</v>
      </c>
    </row>
    <row r="10525">
      <c r="A10525" s="3" t="inlineStr">
        <is>
          <t>Opportunity Management Holdings (PTY) LTD</t>
        </is>
      </c>
      <c r="B10525" s="4" t="n">
        <v>44804</v>
      </c>
      <c r="C10525" s="3" t="inlineStr">
        <is>
          <t>Expenses</t>
        </is>
      </c>
      <c r="D10525" s="3" t="inlineStr">
        <is>
          <t>3900/200</t>
        </is>
      </c>
      <c r="E10525" s="3" t="inlineStr">
        <is>
          <t>Interest Paid - Sars Int_AND_Penalties</t>
        </is>
      </c>
      <c r="F10525" s="3" t="n">
        <v>22512.54</v>
      </c>
      <c r="G10525" s="3" t="n">
        <v>22512.54</v>
      </c>
    </row>
    <row r="10526">
      <c r="A10526" s="3" t="inlineStr">
        <is>
          <t>Endulini (Pty) Ltd</t>
        </is>
      </c>
      <c r="B10526" s="4" t="n">
        <v>44804</v>
      </c>
      <c r="C10526" s="3" t="inlineStr">
        <is>
          <t>Expenses</t>
        </is>
      </c>
      <c r="D10526" s="3" t="inlineStr">
        <is>
          <t>3900/230</t>
        </is>
      </c>
      <c r="E10526" s="3" t="inlineStr">
        <is>
          <t>Interest Paid - Investors @ 18%</t>
        </is>
      </c>
      <c r="F10526" s="3" t="n">
        <v>0</v>
      </c>
      <c r="G10526" s="3" t="n">
        <v>4558699.17</v>
      </c>
    </row>
    <row r="10527">
      <c r="A10527" s="3" t="inlineStr">
        <is>
          <t>Opportunity Management Holdings (PTY) LTD</t>
        </is>
      </c>
      <c r="B10527" s="4" t="n">
        <v>44804</v>
      </c>
      <c r="C10527" s="3" t="inlineStr">
        <is>
          <t>Expenses</t>
        </is>
      </c>
      <c r="D10527" s="3" t="inlineStr">
        <is>
          <t>3900/300</t>
        </is>
      </c>
      <c r="E10527" s="3" t="inlineStr">
        <is>
          <t>Interest Paid - Other</t>
        </is>
      </c>
      <c r="F10527" s="3" t="n">
        <v>0</v>
      </c>
      <c r="G10527" s="3" t="n">
        <v>-22.39</v>
      </c>
    </row>
    <row r="10528">
      <c r="A10528" s="3" t="inlineStr">
        <is>
          <t>Opportunity Global Investment (PTY) LTD</t>
        </is>
      </c>
      <c r="B10528" s="4" t="n">
        <v>44804</v>
      </c>
      <c r="C10528" s="3" t="inlineStr">
        <is>
          <t>Expenses</t>
        </is>
      </c>
      <c r="D10528" s="3" t="inlineStr">
        <is>
          <t>3901/000</t>
        </is>
      </c>
      <c r="E10528" s="3" t="inlineStr">
        <is>
          <t>Interest Paid - Department of Labour</t>
        </is>
      </c>
      <c r="F10528" s="3" t="n">
        <v>0</v>
      </c>
      <c r="G10528" s="3" t="n">
        <v>1434.15</v>
      </c>
    </row>
    <row r="10529">
      <c r="A10529" s="3" t="inlineStr">
        <is>
          <t>Trademark Holdings (Pty) Ltd</t>
        </is>
      </c>
      <c r="B10529" s="4" t="n">
        <v>44804</v>
      </c>
      <c r="C10529" s="3" t="inlineStr">
        <is>
          <t>Expenses</t>
        </is>
      </c>
      <c r="D10529" s="3" t="inlineStr">
        <is>
          <t>3910/000</t>
        </is>
      </c>
      <c r="E10529" s="3" t="inlineStr">
        <is>
          <t>Penalties/Interest - SARS</t>
        </is>
      </c>
      <c r="F10529" s="3" t="n">
        <v>291.2</v>
      </c>
      <c r="G10529" s="3" t="n">
        <v>348.24</v>
      </c>
    </row>
    <row r="10530">
      <c r="A10530" s="3" t="inlineStr">
        <is>
          <t>Opportunity Management Holdings (PTY) LTD</t>
        </is>
      </c>
      <c r="B10530" s="4" t="n">
        <v>44804</v>
      </c>
      <c r="C10530" s="3" t="inlineStr">
        <is>
          <t>Expenses</t>
        </is>
      </c>
      <c r="D10530" s="3" t="inlineStr">
        <is>
          <t>3960/000</t>
        </is>
      </c>
      <c r="E10530" s="3" t="inlineStr">
        <is>
          <t>Internet Fees</t>
        </is>
      </c>
      <c r="F10530" s="3" t="n">
        <v>511.97</v>
      </c>
      <c r="G10530" s="3" t="n">
        <v>2563.41</v>
      </c>
    </row>
    <row r="10531">
      <c r="A10531" s="3" t="inlineStr">
        <is>
          <t>Quinate Consulting (Pty) Ltd</t>
        </is>
      </c>
      <c r="B10531" s="4" t="n">
        <v>44804</v>
      </c>
      <c r="C10531" s="3" t="inlineStr">
        <is>
          <t>Expenses</t>
        </is>
      </c>
      <c r="D10531" s="3" t="inlineStr">
        <is>
          <t>4000/000</t>
        </is>
      </c>
      <c r="E10531" s="3" t="inlineStr">
        <is>
          <t>Legal Fees</t>
        </is>
      </c>
      <c r="F10531" s="3" t="n">
        <v>0</v>
      </c>
      <c r="G10531" s="3" t="n">
        <v>61720</v>
      </c>
    </row>
    <row r="10532">
      <c r="A10532" s="3" t="inlineStr">
        <is>
          <t>Quinate Consulting (Pty) Ltd</t>
        </is>
      </c>
      <c r="B10532" s="4" t="n">
        <v>44804</v>
      </c>
      <c r="C10532" s="3" t="inlineStr">
        <is>
          <t>Expenses</t>
        </is>
      </c>
      <c r="D10532" s="3" t="inlineStr">
        <is>
          <t>4065/000</t>
        </is>
      </c>
      <c r="E10532" s="3" t="inlineStr">
        <is>
          <t>Levies - SoHo</t>
        </is>
      </c>
      <c r="F10532" s="3" t="n">
        <v>6466.98</v>
      </c>
      <c r="G10532" s="3" t="n">
        <v>44021.74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Expenses</t>
        </is>
      </c>
      <c r="D10533" s="3" t="inlineStr">
        <is>
          <t>4066/000</t>
        </is>
      </c>
      <c r="E10533" s="3" t="inlineStr">
        <is>
          <t>Levies - Southwark</t>
        </is>
      </c>
      <c r="F10533" s="3" t="n">
        <v>3422.18</v>
      </c>
      <c r="G10533" s="3" t="n">
        <v>18197.68</v>
      </c>
    </row>
    <row r="10534">
      <c r="A10534" s="3" t="inlineStr">
        <is>
          <t>Endulini (Pty) Ltd</t>
        </is>
      </c>
      <c r="B10534" s="4" t="n">
        <v>44804</v>
      </c>
      <c r="C10534" s="3" t="inlineStr">
        <is>
          <t>Expenses</t>
        </is>
      </c>
      <c r="D10534" s="3" t="inlineStr">
        <is>
          <t>4100/001</t>
        </is>
      </c>
      <c r="E10534" s="3" t="inlineStr">
        <is>
          <t>Momentum Admin Fee</t>
        </is>
      </c>
      <c r="F10534" s="3" t="n">
        <v>60.17</v>
      </c>
      <c r="G10534" s="3" t="n">
        <v>52356.86</v>
      </c>
    </row>
    <row r="10535">
      <c r="A10535" s="3" t="inlineStr">
        <is>
          <t>Quinate Consulting (Pty) Ltd</t>
        </is>
      </c>
      <c r="B10535" s="4" t="n">
        <v>44804</v>
      </c>
      <c r="C10535" s="3" t="inlineStr">
        <is>
          <t>Expenses</t>
        </is>
      </c>
      <c r="D10535" s="3" t="inlineStr">
        <is>
          <t>4100/001</t>
        </is>
      </c>
      <c r="E10535" s="3" t="inlineStr">
        <is>
          <t>Momentum Advise Fee</t>
        </is>
      </c>
      <c r="F10535" s="3" t="n">
        <v>0.21</v>
      </c>
      <c r="G10535" s="3" t="n">
        <v>1.27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Expenses</t>
        </is>
      </c>
      <c r="D10536" s="3" t="inlineStr">
        <is>
          <t>4100/100</t>
        </is>
      </c>
      <c r="E10536" s="3" t="inlineStr">
        <is>
          <t>Members Salaries - Nick Morgan</t>
        </is>
      </c>
      <c r="F10536" s="3" t="n">
        <v>40937.19</v>
      </c>
      <c r="G10536" s="3" t="n">
        <v>245623.1</v>
      </c>
    </row>
    <row r="10537">
      <c r="A10537" s="3" t="inlineStr">
        <is>
          <t>Noble Shield (Pty) Ltd ta Go Letting</t>
        </is>
      </c>
      <c r="B10537" s="4" t="n">
        <v>44804</v>
      </c>
      <c r="C10537" s="3" t="inlineStr">
        <is>
          <t>Expenses</t>
        </is>
      </c>
      <c r="D10537" s="3" t="inlineStr">
        <is>
          <t>4200/000</t>
        </is>
      </c>
      <c r="E10537" s="3" t="inlineStr">
        <is>
          <t>Printing _AND_ Stationery</t>
        </is>
      </c>
      <c r="F10537" s="3" t="n">
        <v>0</v>
      </c>
      <c r="G10537" s="3" t="n">
        <v>1410</v>
      </c>
    </row>
    <row r="10538">
      <c r="A10538" s="3" t="inlineStr">
        <is>
          <t>Opportunity Global Investment (PTY) LTD</t>
        </is>
      </c>
      <c r="B10538" s="4" t="n">
        <v>44804</v>
      </c>
      <c r="C10538" s="3" t="inlineStr">
        <is>
          <t>Expenses</t>
        </is>
      </c>
      <c r="D10538" s="3" t="inlineStr">
        <is>
          <t>4200/000</t>
        </is>
      </c>
      <c r="E10538" s="3" t="inlineStr">
        <is>
          <t>Printing _AND_ Stationery</t>
        </is>
      </c>
      <c r="F10538" s="3" t="n">
        <v>2367</v>
      </c>
      <c r="G10538" s="3" t="n">
        <v>14202</v>
      </c>
    </row>
    <row r="10539">
      <c r="A10539" s="3" t="inlineStr">
        <is>
          <t>Opportunity Global Sales (PTY) LTD</t>
        </is>
      </c>
      <c r="B10539" s="4" t="n">
        <v>44804</v>
      </c>
      <c r="C10539" s="3" t="inlineStr">
        <is>
          <t>Expenses</t>
        </is>
      </c>
      <c r="D10539" s="3" t="inlineStr">
        <is>
          <t>4200/000</t>
        </is>
      </c>
      <c r="E10539" s="3" t="inlineStr">
        <is>
          <t>Printing _AND_ Stationery</t>
        </is>
      </c>
      <c r="F10539" s="3" t="n">
        <v>220</v>
      </c>
      <c r="G10539" s="3" t="n">
        <v>220</v>
      </c>
    </row>
    <row r="10540">
      <c r="A10540" s="3" t="inlineStr">
        <is>
          <t>Opportunity Management Holdings (PTY) LTD</t>
        </is>
      </c>
      <c r="B10540" s="4" t="n">
        <v>44804</v>
      </c>
      <c r="C10540" s="3" t="inlineStr">
        <is>
          <t>Expenses</t>
        </is>
      </c>
      <c r="D10540" s="3" t="inlineStr">
        <is>
          <t>4200/000</t>
        </is>
      </c>
      <c r="E10540" s="3" t="inlineStr">
        <is>
          <t>Printing _AND_ Stationery</t>
        </is>
      </c>
      <c r="F10540" s="3" t="n">
        <v>769.46</v>
      </c>
      <c r="G10540" s="3" t="n">
        <v>13155.92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Expenses</t>
        </is>
      </c>
      <c r="D10541" s="3" t="inlineStr">
        <is>
          <t>4200/000</t>
        </is>
      </c>
      <c r="E10541" s="3" t="inlineStr">
        <is>
          <t>Printing _AND_ Stationery</t>
        </is>
      </c>
      <c r="F10541" s="3" t="n">
        <v>0</v>
      </c>
      <c r="G10541" s="3" t="n">
        <v>1232.17</v>
      </c>
    </row>
    <row r="10542">
      <c r="A10542" s="3" t="inlineStr">
        <is>
          <t>Noble Shield (Pty) Ltd ta Go Letting</t>
        </is>
      </c>
      <c r="B10542" s="4" t="n">
        <v>44804</v>
      </c>
      <c r="C10542" s="3" t="inlineStr">
        <is>
          <t>Expenses</t>
        </is>
      </c>
      <c r="D10542" s="3" t="inlineStr">
        <is>
          <t>4200/100</t>
        </is>
      </c>
      <c r="E10542" s="3" t="inlineStr">
        <is>
          <t>Printing - Merchant West- Printer Rental</t>
        </is>
      </c>
      <c r="F10542" s="3" t="n">
        <v>1624.97</v>
      </c>
      <c r="G10542" s="3" t="n">
        <v>19442.76</v>
      </c>
    </row>
    <row r="10543">
      <c r="A10543" s="3" t="inlineStr">
        <is>
          <t>Noble Shield (Pty) Ltd ta Go Letting</t>
        </is>
      </c>
      <c r="B10543" s="4" t="n">
        <v>44804</v>
      </c>
      <c r="C10543" s="3" t="inlineStr">
        <is>
          <t>Expenses</t>
        </is>
      </c>
      <c r="D10543" s="3" t="inlineStr">
        <is>
          <t>4200/120</t>
        </is>
      </c>
      <c r="E10543" s="3" t="inlineStr">
        <is>
          <t>Printing - Ivy Line - Prints</t>
        </is>
      </c>
      <c r="F10543" s="3" t="n">
        <v>827.8</v>
      </c>
      <c r="G10543" s="3" t="n">
        <v>9640.99</v>
      </c>
    </row>
    <row r="10544">
      <c r="A10544" s="3" t="inlineStr">
        <is>
          <t>Noble Shield (Pty) Ltd ta Go Letting</t>
        </is>
      </c>
      <c r="B10544" s="4" t="n">
        <v>44804</v>
      </c>
      <c r="C10544" s="3" t="inlineStr">
        <is>
          <t>Expenses</t>
        </is>
      </c>
      <c r="D10544" s="3" t="inlineStr">
        <is>
          <t>4200/180</t>
        </is>
      </c>
      <c r="E10544" s="3" t="inlineStr">
        <is>
          <t>Printing - Ikon</t>
        </is>
      </c>
      <c r="F10544" s="3" t="n">
        <v>183.49</v>
      </c>
      <c r="G10544" s="3" t="n">
        <v>5019.1</v>
      </c>
    </row>
    <row r="10545">
      <c r="A10545" s="3" t="inlineStr">
        <is>
          <t>Noble Shield (Pty) Ltd ta Go Letting</t>
        </is>
      </c>
      <c r="B10545" s="4" t="n">
        <v>44804</v>
      </c>
      <c r="C10545" s="3" t="inlineStr">
        <is>
          <t>Expenses</t>
        </is>
      </c>
      <c r="D10545" s="3" t="inlineStr">
        <is>
          <t>4200/190</t>
        </is>
      </c>
      <c r="E10545" s="3" t="inlineStr">
        <is>
          <t>Printing - Centrafin printer rental</t>
        </is>
      </c>
      <c r="F10545" s="3" t="n">
        <v>2522.78</v>
      </c>
      <c r="G10545" s="3" t="n">
        <v>28956.02</v>
      </c>
    </row>
    <row r="10546">
      <c r="A10546" s="3" t="inlineStr">
        <is>
          <t>Noble Shield (Pty) Ltd ta Go Letting</t>
        </is>
      </c>
      <c r="B10546" s="4" t="n">
        <v>44804</v>
      </c>
      <c r="C10546" s="3" t="inlineStr">
        <is>
          <t>Expenses</t>
        </is>
      </c>
      <c r="D10546" s="3" t="inlineStr">
        <is>
          <t>4200/200</t>
        </is>
      </c>
      <c r="E10546" s="3" t="inlineStr">
        <is>
          <t>Printing - General Stationery VDB Office</t>
        </is>
      </c>
      <c r="F10546" s="3" t="n">
        <v>0</v>
      </c>
      <c r="G10546" s="3" t="n">
        <v>4398.1</v>
      </c>
    </row>
    <row r="10547">
      <c r="A10547" s="3" t="inlineStr">
        <is>
          <t>Noble Shield (Pty) Ltd ta Go Letting</t>
        </is>
      </c>
      <c r="B10547" s="4" t="n">
        <v>44804</v>
      </c>
      <c r="C10547" s="3" t="inlineStr">
        <is>
          <t>Expenses</t>
        </is>
      </c>
      <c r="D10547" s="3" t="inlineStr">
        <is>
          <t>4290/000</t>
        </is>
      </c>
      <c r="E10547" s="3" t="inlineStr">
        <is>
          <t>Refreshments - CT Office</t>
        </is>
      </c>
      <c r="F10547" s="3" t="n">
        <v>809.72</v>
      </c>
      <c r="G10547" s="3" t="n">
        <v>8559.02</v>
      </c>
    </row>
    <row r="10548">
      <c r="A10548" s="3" t="inlineStr">
        <is>
          <t>Opportunity Global Investment (PTY) LTD</t>
        </is>
      </c>
      <c r="B10548" s="4" t="n">
        <v>44804</v>
      </c>
      <c r="C10548" s="3" t="inlineStr">
        <is>
          <t>Expenses</t>
        </is>
      </c>
      <c r="D10548" s="3" t="inlineStr">
        <is>
          <t>4290/000</t>
        </is>
      </c>
      <c r="E10548" s="3" t="inlineStr">
        <is>
          <t>Rent</t>
        </is>
      </c>
      <c r="F10548" s="3" t="n">
        <v>8770</v>
      </c>
      <c r="G10548" s="3" t="n">
        <v>52620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Expenses</t>
        </is>
      </c>
      <c r="D10549" s="3" t="inlineStr">
        <is>
          <t>4291/000</t>
        </is>
      </c>
      <c r="E10549" s="3" t="inlineStr">
        <is>
          <t>Refreshments - VDB Office</t>
        </is>
      </c>
      <c r="F10549" s="3" t="n">
        <v>446.94</v>
      </c>
      <c r="G10549" s="3" t="n">
        <v>3785.32</v>
      </c>
    </row>
    <row r="10550">
      <c r="A10550" s="3" t="inlineStr">
        <is>
          <t>Trademark Holdings (Pty) Ltd</t>
        </is>
      </c>
      <c r="B10550" s="4" t="n">
        <v>44804</v>
      </c>
      <c r="C10550" s="3" t="inlineStr">
        <is>
          <t>Expenses</t>
        </is>
      </c>
      <c r="D10550" s="3" t="inlineStr">
        <is>
          <t>4300/000</t>
        </is>
      </c>
      <c r="E10550" s="3" t="inlineStr">
        <is>
          <t>Rent Paid</t>
        </is>
      </c>
      <c r="F10550" s="3" t="n">
        <v>6427.32</v>
      </c>
      <c r="G10550" s="3" t="n">
        <v>73057.78999999999</v>
      </c>
    </row>
    <row r="10551">
      <c r="A10551" s="3" t="inlineStr">
        <is>
          <t>Endulini (Pty) Ltd</t>
        </is>
      </c>
      <c r="B10551" s="4" t="n">
        <v>44804</v>
      </c>
      <c r="C10551" s="3" t="inlineStr">
        <is>
          <t>Expenses</t>
        </is>
      </c>
      <c r="D10551" s="3" t="inlineStr">
        <is>
          <t>4310/000</t>
        </is>
      </c>
      <c r="E10551" s="3" t="inlineStr">
        <is>
          <t>Rates</t>
        </is>
      </c>
      <c r="F10551" s="3" t="n">
        <v>0</v>
      </c>
      <c r="G10551" s="3" t="n">
        <v>28266.66</v>
      </c>
    </row>
    <row r="10552">
      <c r="A10552" s="3" t="inlineStr">
        <is>
          <t>Opportunity Global Investment (PTY) LTD</t>
        </is>
      </c>
      <c r="B10552" s="4" t="n">
        <v>44804</v>
      </c>
      <c r="C10552" s="3" t="inlineStr">
        <is>
          <t>Expenses</t>
        </is>
      </c>
      <c r="D10552" s="3" t="inlineStr">
        <is>
          <t>4310/000</t>
        </is>
      </c>
      <c r="E10552" s="3" t="inlineStr">
        <is>
          <t>Refreshments</t>
        </is>
      </c>
      <c r="F10552" s="3" t="n">
        <v>2521</v>
      </c>
      <c r="G10552" s="3" t="n">
        <v>15126</v>
      </c>
    </row>
    <row r="10553">
      <c r="A10553" s="3" t="inlineStr">
        <is>
          <t>Opportunity Management Holdings (PTY) LTD</t>
        </is>
      </c>
      <c r="B10553" s="4" t="n">
        <v>44804</v>
      </c>
      <c r="C10553" s="3" t="inlineStr">
        <is>
          <t>Expenses</t>
        </is>
      </c>
      <c r="D10553" s="3" t="inlineStr">
        <is>
          <t>4310/000</t>
        </is>
      </c>
      <c r="E10553" s="3" t="inlineStr">
        <is>
          <t>Refreshments</t>
        </is>
      </c>
      <c r="F10553" s="3" t="n">
        <v>1820.58</v>
      </c>
      <c r="G10553" s="3" t="n">
        <v>8351.200000000001</v>
      </c>
    </row>
    <row r="10554">
      <c r="A10554" s="3" t="inlineStr">
        <is>
          <t>Quinate Consulting (Pty) Ltd</t>
        </is>
      </c>
      <c r="B10554" s="4" t="n">
        <v>44804</v>
      </c>
      <c r="C10554" s="3" t="inlineStr">
        <is>
          <t>Expenses</t>
        </is>
      </c>
      <c r="D10554" s="3" t="inlineStr">
        <is>
          <t>4312/000</t>
        </is>
      </c>
      <c r="E10554" s="3" t="inlineStr">
        <is>
          <t>Rates - SoHo Units</t>
        </is>
      </c>
      <c r="F10554" s="3" t="n">
        <v>2459.56</v>
      </c>
      <c r="G10554" s="3" t="n">
        <v>14400.14</v>
      </c>
    </row>
    <row r="10555">
      <c r="A10555" s="3" t="inlineStr">
        <is>
          <t>Noble Shield (Pty) Ltd ta Go Letting</t>
        </is>
      </c>
      <c r="B10555" s="4" t="n">
        <v>44804</v>
      </c>
      <c r="C10555" s="3" t="inlineStr">
        <is>
          <t>Expenses</t>
        </is>
      </c>
      <c r="D10555" s="3" t="inlineStr">
        <is>
          <t>4350/000</t>
        </is>
      </c>
      <c r="E10555" s="3" t="inlineStr">
        <is>
          <t>Repairs _AND_ Maintenance</t>
        </is>
      </c>
      <c r="F10555" s="3" t="n">
        <v>0</v>
      </c>
      <c r="G10555" s="3" t="n">
        <v>3068.83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Expenses</t>
        </is>
      </c>
      <c r="D10556" s="3" t="inlineStr">
        <is>
          <t>4350/000</t>
        </is>
      </c>
      <c r="E10556" s="3" t="inlineStr">
        <is>
          <t>Repairs _AND_ Maintenance</t>
        </is>
      </c>
      <c r="F10556" s="3" t="n">
        <v>6256.65</v>
      </c>
      <c r="G10556" s="3" t="n">
        <v>7067.9</v>
      </c>
    </row>
    <row r="10557">
      <c r="A10557" s="3" t="inlineStr">
        <is>
          <t>Trademark Holdings (Pty) Ltd</t>
        </is>
      </c>
      <c r="B10557" s="4" t="n">
        <v>44804</v>
      </c>
      <c r="C10557" s="3" t="inlineStr">
        <is>
          <t>Expenses</t>
        </is>
      </c>
      <c r="D10557" s="3" t="inlineStr">
        <is>
          <t>4350/000</t>
        </is>
      </c>
      <c r="E10557" s="3" t="inlineStr">
        <is>
          <t>Repairs _AND_ Maintenance</t>
        </is>
      </c>
      <c r="F10557" s="3" t="n">
        <v>0</v>
      </c>
      <c r="G10557" s="3" t="n">
        <v>925</v>
      </c>
    </row>
    <row r="10558">
      <c r="A10558" s="3" t="inlineStr">
        <is>
          <t>Quinate Consulting (Pty) Ltd</t>
        </is>
      </c>
      <c r="B10558" s="4" t="n">
        <v>44804</v>
      </c>
      <c r="C10558" s="3" t="inlineStr">
        <is>
          <t>Expenses</t>
        </is>
      </c>
      <c r="D10558" s="3" t="inlineStr">
        <is>
          <t>4350/000</t>
        </is>
      </c>
      <c r="E10558" s="3" t="inlineStr">
        <is>
          <t>Repairs and Maintenance - Southwark Units</t>
        </is>
      </c>
      <c r="F10558" s="3" t="n">
        <v>0</v>
      </c>
      <c r="G10558" s="3" t="n">
        <v>12416</v>
      </c>
    </row>
    <row r="10559">
      <c r="A10559" s="3" t="inlineStr">
        <is>
          <t>Opportunity Global Investment (PTY) LTD</t>
        </is>
      </c>
      <c r="B10559" s="4" t="n">
        <v>44804</v>
      </c>
      <c r="C10559" s="3" t="inlineStr">
        <is>
          <t>Expenses</t>
        </is>
      </c>
      <c r="D10559" s="3" t="inlineStr">
        <is>
          <t>4360/000</t>
        </is>
      </c>
      <c r="E10559" s="3" t="inlineStr">
        <is>
          <t>Secretarial - CIPC</t>
        </is>
      </c>
      <c r="F10559" s="3" t="n">
        <v>0</v>
      </c>
      <c r="G10559" s="3" t="n">
        <v>600</v>
      </c>
    </row>
    <row r="10560">
      <c r="A10560" s="3" t="inlineStr">
        <is>
          <t>Opportunity Global Sales (PTY) LTD</t>
        </is>
      </c>
      <c r="B10560" s="4" t="n">
        <v>44804</v>
      </c>
      <c r="C10560" s="3" t="inlineStr">
        <is>
          <t>Expenses</t>
        </is>
      </c>
      <c r="D10560" s="3" t="inlineStr">
        <is>
          <t>4390/000</t>
        </is>
      </c>
      <c r="E10560" s="3" t="inlineStr">
        <is>
          <t>Small Assets</t>
        </is>
      </c>
      <c r="F10560" s="3" t="n">
        <v>14139.04</v>
      </c>
      <c r="G10560" s="3" t="n">
        <v>14139.04</v>
      </c>
    </row>
    <row r="10561">
      <c r="A10561" s="3" t="inlineStr">
        <is>
          <t>Opportunity Management Holdings (PTY) LTD</t>
        </is>
      </c>
      <c r="B10561" s="4" t="n">
        <v>44804</v>
      </c>
      <c r="C10561" s="3" t="inlineStr">
        <is>
          <t>Expenses</t>
        </is>
      </c>
      <c r="D10561" s="3" t="inlineStr">
        <is>
          <t>4390/000</t>
        </is>
      </c>
      <c r="E10561" s="3" t="inlineStr">
        <is>
          <t>Small Assets</t>
        </is>
      </c>
      <c r="F10561" s="3" t="n">
        <v>1869.57</v>
      </c>
      <c r="G10561" s="3" t="n">
        <v>15151.49</v>
      </c>
    </row>
    <row r="10562">
      <c r="A10562" s="3" t="inlineStr">
        <is>
          <t>Noble Shield (Pty) Ltd ta Go Letting</t>
        </is>
      </c>
      <c r="B10562" s="4" t="n">
        <v>44804</v>
      </c>
      <c r="C10562" s="3" t="inlineStr">
        <is>
          <t>Expenses</t>
        </is>
      </c>
      <c r="D10562" s="3" t="inlineStr">
        <is>
          <t>4400/000</t>
        </is>
      </c>
      <c r="E10562" s="3" t="inlineStr">
        <is>
          <t>Salaries _AND_ Wages</t>
        </is>
      </c>
      <c r="F10562" s="3" t="n">
        <v>31608.6</v>
      </c>
      <c r="G10562" s="3" t="n">
        <v>286580.41</v>
      </c>
    </row>
    <row r="10563">
      <c r="A10563" s="3" t="inlineStr">
        <is>
          <t>Opportunity Global Sales (PTY) LTD</t>
        </is>
      </c>
      <c r="B10563" s="4" t="n">
        <v>44804</v>
      </c>
      <c r="C10563" s="3" t="inlineStr">
        <is>
          <t>Expenses</t>
        </is>
      </c>
      <c r="D10563" s="3" t="inlineStr">
        <is>
          <t>4400/000</t>
        </is>
      </c>
      <c r="E10563" s="3" t="inlineStr">
        <is>
          <t>Salaries _AND_ Wages</t>
        </is>
      </c>
      <c r="F10563" s="3" t="n">
        <v>42824.28</v>
      </c>
      <c r="G10563" s="3" t="n">
        <v>222443.9</v>
      </c>
    </row>
    <row r="10564">
      <c r="A10564" s="3" t="inlineStr">
        <is>
          <t>Opportunity Management Holdings (PTY) LTD</t>
        </is>
      </c>
      <c r="B10564" s="4" t="n">
        <v>44804</v>
      </c>
      <c r="C10564" s="3" t="inlineStr">
        <is>
          <t>Expenses</t>
        </is>
      </c>
      <c r="D10564" s="3" t="inlineStr">
        <is>
          <t>4400/000</t>
        </is>
      </c>
      <c r="E10564" s="3" t="inlineStr">
        <is>
          <t>Salaries _AND_ Wages</t>
        </is>
      </c>
      <c r="F10564" s="3" t="n">
        <v>198636.5</v>
      </c>
      <c r="G10564" s="3" t="n">
        <v>1962322.06</v>
      </c>
    </row>
    <row r="10565">
      <c r="A10565" s="3" t="inlineStr">
        <is>
          <t>Trademark Holdings (Pty) Ltd</t>
        </is>
      </c>
      <c r="B10565" s="4" t="n">
        <v>44804</v>
      </c>
      <c r="C10565" s="3" t="inlineStr">
        <is>
          <t>Expenses</t>
        </is>
      </c>
      <c r="D10565" s="3" t="inlineStr">
        <is>
          <t>4400/000</t>
        </is>
      </c>
      <c r="E10565" s="3" t="inlineStr">
        <is>
          <t>Salaries _AND_ Wages</t>
        </is>
      </c>
      <c r="F10565" s="3" t="n">
        <v>47007.87</v>
      </c>
      <c r="G10565" s="3" t="n">
        <v>465671.53</v>
      </c>
    </row>
    <row r="10566">
      <c r="A10566" s="3" t="inlineStr">
        <is>
          <t>Opportunity Global Investment (PTY) LTD</t>
        </is>
      </c>
      <c r="B10566" s="4" t="n">
        <v>44804</v>
      </c>
      <c r="C10566" s="3" t="inlineStr">
        <is>
          <t>Expenses</t>
        </is>
      </c>
      <c r="D10566" s="3" t="inlineStr">
        <is>
          <t>4403/000</t>
        </is>
      </c>
      <c r="E10566" s="3" t="inlineStr">
        <is>
          <t>Study fees - Nick</t>
        </is>
      </c>
      <c r="F10566" s="3" t="n">
        <v>0</v>
      </c>
      <c r="G10566" s="3" t="n">
        <v>51825.9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Expenses</t>
        </is>
      </c>
      <c r="D10567" s="3" t="inlineStr">
        <is>
          <t>4430/000</t>
        </is>
      </c>
      <c r="E10567" s="3" t="inlineStr">
        <is>
          <t>Secretarial fees - CIPC</t>
        </is>
      </c>
      <c r="F10567" s="3" t="n">
        <v>0</v>
      </c>
      <c r="G10567" s="3" t="n">
        <v>100</v>
      </c>
    </row>
    <row r="10568">
      <c r="A10568" s="3" t="inlineStr">
        <is>
          <t>Opportunity Management Holdings (PTY) LTD</t>
        </is>
      </c>
      <c r="B10568" s="4" t="n">
        <v>44804</v>
      </c>
      <c r="C10568" s="3" t="inlineStr">
        <is>
          <t>Expenses</t>
        </is>
      </c>
      <c r="D10568" s="3" t="inlineStr">
        <is>
          <t>4450/000</t>
        </is>
      </c>
      <c r="E10568" s="3" t="inlineStr">
        <is>
          <t>Staff Training</t>
        </is>
      </c>
      <c r="F10568" s="3" t="n">
        <v>2130</v>
      </c>
      <c r="G10568" s="3" t="n">
        <v>6784</v>
      </c>
    </row>
    <row r="10569">
      <c r="A10569" s="3" t="inlineStr">
        <is>
          <t>Noble Shield (Pty) Ltd ta Go Letting</t>
        </is>
      </c>
      <c r="B10569" s="4" t="n">
        <v>44804</v>
      </c>
      <c r="C10569" s="3" t="inlineStr">
        <is>
          <t>Expenses</t>
        </is>
      </c>
      <c r="D10569" s="3" t="inlineStr">
        <is>
          <t>4500/000</t>
        </is>
      </c>
      <c r="E10569" s="3" t="inlineStr">
        <is>
          <t>Staff Welfare</t>
        </is>
      </c>
      <c r="F10569" s="3" t="n">
        <v>0</v>
      </c>
      <c r="G10569" s="3" t="n">
        <v>8468.879999999999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Expenses</t>
        </is>
      </c>
      <c r="D10570" s="3" t="inlineStr">
        <is>
          <t>4500/000</t>
        </is>
      </c>
      <c r="E10570" s="3" t="inlineStr">
        <is>
          <t>Staff Welfare</t>
        </is>
      </c>
      <c r="F10570" s="3" t="n">
        <v>0</v>
      </c>
      <c r="G10570" s="3" t="n">
        <v>451.25</v>
      </c>
    </row>
    <row r="10571">
      <c r="A10571" s="3" t="inlineStr">
        <is>
          <t>Opportunity Management Holdings (PTY) LTD</t>
        </is>
      </c>
      <c r="B10571" s="4" t="n">
        <v>44804</v>
      </c>
      <c r="C10571" s="3" t="inlineStr">
        <is>
          <t>Expenses</t>
        </is>
      </c>
      <c r="D10571" s="3" t="inlineStr">
        <is>
          <t>4500/000</t>
        </is>
      </c>
      <c r="E10571" s="3" t="inlineStr">
        <is>
          <t>Staff Welfare</t>
        </is>
      </c>
      <c r="F10571" s="3" t="n">
        <v>2314.4</v>
      </c>
      <c r="G10571" s="3" t="n">
        <v>10927.97</v>
      </c>
    </row>
    <row r="10572">
      <c r="A10572" s="3" t="inlineStr">
        <is>
          <t>Noble Shield (Pty) Ltd ta Go Letting</t>
        </is>
      </c>
      <c r="B10572" s="4" t="n">
        <v>44804</v>
      </c>
      <c r="C10572" s="3" t="inlineStr">
        <is>
          <t>Expenses</t>
        </is>
      </c>
      <c r="D10572" s="3" t="inlineStr">
        <is>
          <t>4520/000</t>
        </is>
      </c>
      <c r="E10572" s="3" t="inlineStr">
        <is>
          <t>Security</t>
        </is>
      </c>
      <c r="F10572" s="3" t="n">
        <v>741.25</v>
      </c>
      <c r="G10572" s="3" t="n">
        <v>8979.780000000001</v>
      </c>
    </row>
    <row r="10573">
      <c r="A10573" s="3" t="inlineStr">
        <is>
          <t>Noble Shield (Pty) Ltd ta Go Letting</t>
        </is>
      </c>
      <c r="B10573" s="4" t="n">
        <v>44804</v>
      </c>
      <c r="C10573" s="3" t="inlineStr">
        <is>
          <t>Expenses</t>
        </is>
      </c>
      <c r="D10573" s="3" t="inlineStr">
        <is>
          <t>4550/000</t>
        </is>
      </c>
      <c r="E10573" s="3" t="inlineStr">
        <is>
          <t>Subscriptions</t>
        </is>
      </c>
      <c r="F10573" s="3" t="n">
        <v>0</v>
      </c>
      <c r="G10573" s="3" t="n">
        <v>274.15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Expenses</t>
        </is>
      </c>
      <c r="D10574" s="3" t="inlineStr">
        <is>
          <t>4550/000</t>
        </is>
      </c>
      <c r="E10574" s="3" t="inlineStr">
        <is>
          <t>Subscriptions / Licenses</t>
        </is>
      </c>
      <c r="F10574" s="3" t="n">
        <v>8151.61</v>
      </c>
      <c r="G10574" s="3" t="n">
        <v>54430.56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Expenses</t>
        </is>
      </c>
      <c r="D10575" s="3" t="inlineStr">
        <is>
          <t>4550/000</t>
        </is>
      </c>
      <c r="E10575" s="3" t="inlineStr">
        <is>
          <t>Subscriptions _AND_ Lisences</t>
        </is>
      </c>
      <c r="F10575" s="3" t="n">
        <v>1670.9</v>
      </c>
      <c r="G10575" s="3" t="n">
        <v>20158.8</v>
      </c>
    </row>
    <row r="10576">
      <c r="A10576" s="3" t="inlineStr">
        <is>
          <t>Noble Shield (Pty) Ltd ta Go Letting</t>
        </is>
      </c>
      <c r="B10576" s="4" t="n">
        <v>44804</v>
      </c>
      <c r="C10576" s="3" t="inlineStr">
        <is>
          <t>Expenses</t>
        </is>
      </c>
      <c r="D10576" s="3" t="inlineStr">
        <is>
          <t>4550/100</t>
        </is>
      </c>
      <c r="E10576" s="3" t="inlineStr">
        <is>
          <t>Subscriptions - EAAB</t>
        </is>
      </c>
      <c r="F10576" s="3" t="n">
        <v>0</v>
      </c>
      <c r="G10576" s="3" t="n">
        <v>5010</v>
      </c>
    </row>
    <row r="10577">
      <c r="A10577" s="3" t="inlineStr">
        <is>
          <t>Trademark Holdings (Pty) Ltd</t>
        </is>
      </c>
      <c r="B10577" s="4" t="n">
        <v>44804</v>
      </c>
      <c r="C10577" s="3" t="inlineStr">
        <is>
          <t>Expenses</t>
        </is>
      </c>
      <c r="D10577" s="3" t="inlineStr">
        <is>
          <t>4550/100</t>
        </is>
      </c>
      <c r="E10577" s="3" t="inlineStr">
        <is>
          <t>Subscriptions - EAAB</t>
        </is>
      </c>
      <c r="F10577" s="3" t="n">
        <v>0</v>
      </c>
      <c r="G10577" s="3" t="n">
        <v>3710</v>
      </c>
    </row>
    <row r="10578">
      <c r="A10578" s="3" t="inlineStr">
        <is>
          <t>Opportunity Global Investment (PTY) LTD</t>
        </is>
      </c>
      <c r="B10578" s="4" t="n">
        <v>44804</v>
      </c>
      <c r="C10578" s="3" t="inlineStr">
        <is>
          <t>Expenses</t>
        </is>
      </c>
      <c r="D10578" s="3" t="inlineStr">
        <is>
          <t>4550/150</t>
        </is>
      </c>
      <c r="E10578" s="3" t="inlineStr">
        <is>
          <t>Subscriptions - Webbox</t>
        </is>
      </c>
      <c r="F10578" s="3" t="n">
        <v>1259</v>
      </c>
      <c r="G10578" s="3" t="n">
        <v>7460</v>
      </c>
    </row>
    <row r="10579">
      <c r="A10579" s="3" t="inlineStr">
        <is>
          <t>Opportunity Global Investment (PTY) LTD</t>
        </is>
      </c>
      <c r="B10579" s="4" t="n">
        <v>44804</v>
      </c>
      <c r="C10579" s="3" t="inlineStr">
        <is>
          <t>Expenses</t>
        </is>
      </c>
      <c r="D10579" s="3" t="inlineStr">
        <is>
          <t>4550/200</t>
        </is>
      </c>
      <c r="E10579" s="3" t="inlineStr">
        <is>
          <t>Subscriptions - Zoom</t>
        </is>
      </c>
      <c r="F10579" s="3" t="n">
        <v>260.81</v>
      </c>
      <c r="G10579" s="3" t="n">
        <v>1486.84</v>
      </c>
    </row>
    <row r="10580">
      <c r="A10580" s="3" t="inlineStr">
        <is>
          <t>Opportunity Global Investment (PTY) LTD</t>
        </is>
      </c>
      <c r="B10580" s="4" t="n">
        <v>44804</v>
      </c>
      <c r="C10580" s="3" t="inlineStr">
        <is>
          <t>Expenses</t>
        </is>
      </c>
      <c r="D10580" s="3" t="inlineStr">
        <is>
          <t>4550/250</t>
        </is>
      </c>
      <c r="E10580" s="3" t="inlineStr">
        <is>
          <t>Subscriptions - LinkedIn</t>
        </is>
      </c>
      <c r="F10580" s="3" t="n">
        <v>1000.49</v>
      </c>
      <c r="G10580" s="3" t="n">
        <v>7003.43</v>
      </c>
    </row>
    <row r="10581">
      <c r="A10581" s="3" t="inlineStr">
        <is>
          <t>Noble Shield (Pty) Ltd ta Go Letting</t>
        </is>
      </c>
      <c r="B10581" s="4" t="n">
        <v>44804</v>
      </c>
      <c r="C10581" s="3" t="inlineStr">
        <is>
          <t>Expenses</t>
        </is>
      </c>
      <c r="D10581" s="3" t="inlineStr">
        <is>
          <t>4550/250</t>
        </is>
      </c>
      <c r="E10581" s="3" t="inlineStr">
        <is>
          <t>Subscriptions - Windeed reports</t>
        </is>
      </c>
      <c r="F10581" s="3" t="n">
        <v>0</v>
      </c>
      <c r="G10581" s="3" t="n">
        <v>79</v>
      </c>
    </row>
    <row r="10582">
      <c r="A10582" s="3" t="inlineStr">
        <is>
          <t>Opportunity Global Investment (PTY) LTD</t>
        </is>
      </c>
      <c r="B10582" s="4" t="n">
        <v>44804</v>
      </c>
      <c r="C10582" s="3" t="inlineStr">
        <is>
          <t>Expenses</t>
        </is>
      </c>
      <c r="D10582" s="3" t="inlineStr">
        <is>
          <t>4550/350</t>
        </is>
      </c>
      <c r="E10582" s="3" t="inlineStr">
        <is>
          <t>Subscriptions - Xero</t>
        </is>
      </c>
      <c r="F10582" s="3" t="n">
        <v>0</v>
      </c>
      <c r="G10582" s="3" t="n">
        <v>3000</v>
      </c>
    </row>
    <row r="10583">
      <c r="A10583" s="3" t="inlineStr">
        <is>
          <t>Opportunity Global Investment (PTY) LTD</t>
        </is>
      </c>
      <c r="B10583" s="4" t="n">
        <v>44804</v>
      </c>
      <c r="C10583" s="3" t="inlineStr">
        <is>
          <t>Expenses</t>
        </is>
      </c>
      <c r="D10583" s="3" t="inlineStr">
        <is>
          <t>4550/400</t>
        </is>
      </c>
      <c r="E10583" s="3" t="inlineStr">
        <is>
          <t>Subscriptions - Moneyweb</t>
        </is>
      </c>
      <c r="F10583" s="3" t="n">
        <v>54.78</v>
      </c>
      <c r="G10583" s="3" t="n">
        <v>328.68</v>
      </c>
    </row>
    <row r="10584">
      <c r="A10584" s="3" t="inlineStr">
        <is>
          <t>Trademark Holdings (Pty) Ltd</t>
        </is>
      </c>
      <c r="B10584" s="4" t="n">
        <v>44804</v>
      </c>
      <c r="C10584" s="3" t="inlineStr">
        <is>
          <t>Expenses</t>
        </is>
      </c>
      <c r="D10584" s="3" t="inlineStr">
        <is>
          <t>4550/400</t>
        </is>
      </c>
      <c r="E10584" s="3" t="inlineStr">
        <is>
          <t>Subscriptions - Xero</t>
        </is>
      </c>
      <c r="F10584" s="3" t="n">
        <v>600</v>
      </c>
      <c r="G10584" s="3" t="n">
        <v>7650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4550/450</t>
        </is>
      </c>
      <c r="E10585" s="3" t="inlineStr">
        <is>
          <t>Subscriptions - Adobe</t>
        </is>
      </c>
      <c r="F10585" s="3" t="n">
        <v>524</v>
      </c>
      <c r="G10585" s="3" t="n">
        <v>3096.89</v>
      </c>
    </row>
    <row r="10586">
      <c r="A10586" s="3" t="inlineStr">
        <is>
          <t>Noble Shield (Pty) Ltd ta Go Letting</t>
        </is>
      </c>
      <c r="B10586" s="4" t="n">
        <v>44804</v>
      </c>
      <c r="C10586" s="3" t="inlineStr">
        <is>
          <t>Expenses</t>
        </is>
      </c>
      <c r="D10586" s="3" t="inlineStr">
        <is>
          <t>4550/600</t>
        </is>
      </c>
      <c r="E10586" s="3" t="inlineStr">
        <is>
          <t>Subscriptions - Webbox</t>
        </is>
      </c>
      <c r="F10586" s="3" t="n">
        <v>1312.15</v>
      </c>
      <c r="G10586" s="3" t="n">
        <v>14051.46</v>
      </c>
    </row>
    <row r="10587">
      <c r="A10587" s="3" t="inlineStr">
        <is>
          <t>Noble Shield (Pty) Ltd ta Go Letting</t>
        </is>
      </c>
      <c r="B10587" s="4" t="n">
        <v>44804</v>
      </c>
      <c r="C10587" s="3" t="inlineStr">
        <is>
          <t>Expenses</t>
        </is>
      </c>
      <c r="D10587" s="3" t="inlineStr">
        <is>
          <t>4550/650</t>
        </is>
      </c>
      <c r="E10587" s="3" t="inlineStr">
        <is>
          <t>Subscriptions - Xero</t>
        </is>
      </c>
      <c r="F10587" s="3" t="n">
        <v>600</v>
      </c>
      <c r="G10587" s="3" t="n">
        <v>7650</v>
      </c>
    </row>
    <row r="10588">
      <c r="A10588" s="3" t="inlineStr">
        <is>
          <t>Noble Shield (Pty) Ltd ta Go Letting</t>
        </is>
      </c>
      <c r="B10588" s="4" t="n">
        <v>44804</v>
      </c>
      <c r="C10588" s="3" t="inlineStr">
        <is>
          <t>Expenses</t>
        </is>
      </c>
      <c r="D10588" s="3" t="inlineStr">
        <is>
          <t>4550/700</t>
        </is>
      </c>
      <c r="E10588" s="3" t="inlineStr">
        <is>
          <t>Subscriptions - Domain renewals</t>
        </is>
      </c>
      <c r="F10588" s="3" t="n">
        <v>1453.6</v>
      </c>
      <c r="G10588" s="3" t="n">
        <v>3179.75</v>
      </c>
    </row>
    <row r="10589">
      <c r="A10589" s="3" t="inlineStr">
        <is>
          <t>Noble Shield (Pty) Ltd ta Go Letting</t>
        </is>
      </c>
      <c r="B10589" s="4" t="n">
        <v>44804</v>
      </c>
      <c r="C10589" s="3" t="inlineStr">
        <is>
          <t>Expenses</t>
        </is>
      </c>
      <c r="D10589" s="3" t="inlineStr">
        <is>
          <t>4550/800</t>
        </is>
      </c>
      <c r="E10589" s="3" t="inlineStr">
        <is>
          <t>Subscriptions - Adobe</t>
        </is>
      </c>
      <c r="F10589" s="3" t="n">
        <v>297.65</v>
      </c>
      <c r="G10589" s="3" t="n">
        <v>1418.57</v>
      </c>
    </row>
    <row r="10590">
      <c r="A10590" s="3" t="inlineStr">
        <is>
          <t>Opportunity Global Sales (PTY) LTD</t>
        </is>
      </c>
      <c r="B10590" s="4" t="n">
        <v>44804</v>
      </c>
      <c r="C10590" s="3" t="inlineStr">
        <is>
          <t>Expenses</t>
        </is>
      </c>
      <c r="D10590" s="3" t="inlineStr">
        <is>
          <t>4551/000</t>
        </is>
      </c>
      <c r="E10590" s="3" t="inlineStr">
        <is>
          <t>Subscriptions - Payprop</t>
        </is>
      </c>
      <c r="F10590" s="3" t="n">
        <v>827.8200000000001</v>
      </c>
      <c r="G10590" s="3" t="n">
        <v>4241.8</v>
      </c>
    </row>
    <row r="10591">
      <c r="A10591" s="3" t="inlineStr">
        <is>
          <t>Opportunity Management Holdings (PTY) LTD</t>
        </is>
      </c>
      <c r="B10591" s="4" t="n">
        <v>44804</v>
      </c>
      <c r="C10591" s="3" t="inlineStr">
        <is>
          <t>Expenses</t>
        </is>
      </c>
      <c r="D10591" s="3" t="inlineStr">
        <is>
          <t>4551/000</t>
        </is>
      </c>
      <c r="E10591" s="3" t="inlineStr">
        <is>
          <t>Subscriptions - Xero - Setup</t>
        </is>
      </c>
      <c r="F10591" s="3" t="n">
        <v>0</v>
      </c>
      <c r="G10591" s="3" t="n">
        <v>3000</v>
      </c>
    </row>
    <row r="10592">
      <c r="A10592" s="3" t="inlineStr">
        <is>
          <t>Quinate Consulting (Pty) Ltd</t>
        </is>
      </c>
      <c r="B10592" s="4" t="n">
        <v>44804</v>
      </c>
      <c r="C10592" s="3" t="inlineStr">
        <is>
          <t>Expenses</t>
        </is>
      </c>
      <c r="D10592" s="3" t="inlineStr">
        <is>
          <t>4551/000</t>
        </is>
      </c>
      <c r="E10592" s="3" t="inlineStr">
        <is>
          <t>Subscriptions - Zoho</t>
        </is>
      </c>
      <c r="F10592" s="3" t="n">
        <v>1125</v>
      </c>
      <c r="G10592" s="3" t="n">
        <v>6750</v>
      </c>
    </row>
    <row r="10593">
      <c r="A10593" s="3" t="inlineStr">
        <is>
          <t>Endulini (Pty) Ltd</t>
        </is>
      </c>
      <c r="B10593" s="4" t="n">
        <v>44804</v>
      </c>
      <c r="C10593" s="3" t="inlineStr">
        <is>
          <t>Expenses</t>
        </is>
      </c>
      <c r="D10593" s="3" t="inlineStr">
        <is>
          <t>4552/000</t>
        </is>
      </c>
      <c r="E10593" s="3" t="inlineStr">
        <is>
          <t>Subscriptions - Xero</t>
        </is>
      </c>
      <c r="F10593" s="3" t="n">
        <v>0</v>
      </c>
      <c r="G10593" s="3" t="n">
        <v>3000</v>
      </c>
    </row>
    <row r="10594">
      <c r="A10594" s="3" t="inlineStr">
        <is>
          <t>Opportunity Global Sales (PTY) LTD</t>
        </is>
      </c>
      <c r="B10594" s="4" t="n">
        <v>44804</v>
      </c>
      <c r="C10594" s="3" t="inlineStr">
        <is>
          <t>Expenses</t>
        </is>
      </c>
      <c r="D10594" s="3" t="inlineStr">
        <is>
          <t>4552/000</t>
        </is>
      </c>
      <c r="E10594" s="3" t="inlineStr">
        <is>
          <t>Subscriptions - Xero</t>
        </is>
      </c>
      <c r="F10594" s="3" t="n">
        <v>0</v>
      </c>
      <c r="G10594" s="3" t="n">
        <v>3000</v>
      </c>
    </row>
    <row r="10595">
      <c r="A10595" s="3" t="inlineStr">
        <is>
          <t>Opportunity Management Holdings (PTY) LTD</t>
        </is>
      </c>
      <c r="B10595" s="4" t="n">
        <v>44804</v>
      </c>
      <c r="C10595" s="3" t="inlineStr">
        <is>
          <t>Expenses</t>
        </is>
      </c>
      <c r="D10595" s="3" t="inlineStr">
        <is>
          <t>4552/000</t>
        </is>
      </c>
      <c r="E10595" s="3" t="inlineStr">
        <is>
          <t>Subscriptions - Xero</t>
        </is>
      </c>
      <c r="F10595" s="3" t="n">
        <v>600</v>
      </c>
      <c r="G10595" s="3" t="n">
        <v>5250</v>
      </c>
    </row>
    <row r="10596">
      <c r="A10596" s="3" t="inlineStr">
        <is>
          <t>Opportunity Global Sales (PTY) LTD</t>
        </is>
      </c>
      <c r="B10596" s="4" t="n">
        <v>44804</v>
      </c>
      <c r="C10596" s="3" t="inlineStr">
        <is>
          <t>Expenses</t>
        </is>
      </c>
      <c r="D10596" s="3" t="inlineStr">
        <is>
          <t>4553/000</t>
        </is>
      </c>
      <c r="E10596" s="3" t="inlineStr">
        <is>
          <t>Subscriptions - CMA</t>
        </is>
      </c>
      <c r="F10596" s="3" t="n">
        <v>680</v>
      </c>
      <c r="G10596" s="3" t="n">
        <v>4080</v>
      </c>
    </row>
    <row r="10597">
      <c r="A10597" s="3" t="inlineStr">
        <is>
          <t>Quinate Consulting (Pty) Ltd</t>
        </is>
      </c>
      <c r="B10597" s="4" t="n">
        <v>44804</v>
      </c>
      <c r="C10597" s="3" t="inlineStr">
        <is>
          <t>Expenses</t>
        </is>
      </c>
      <c r="D10597" s="3" t="inlineStr">
        <is>
          <t>4554/000</t>
        </is>
      </c>
      <c r="E10597" s="3" t="inlineStr">
        <is>
          <t>Subscriptions - Xero</t>
        </is>
      </c>
      <c r="F10597" s="3" t="n">
        <v>0</v>
      </c>
      <c r="G10597" s="3" t="n">
        <v>3000</v>
      </c>
    </row>
    <row r="10598">
      <c r="A10598" s="3" t="inlineStr">
        <is>
          <t>Opportunity Global Sales (PTY) LTD</t>
        </is>
      </c>
      <c r="B10598" s="4" t="n">
        <v>44804</v>
      </c>
      <c r="C10598" s="3" t="inlineStr">
        <is>
          <t>Expenses</t>
        </is>
      </c>
      <c r="D10598" s="3" t="inlineStr">
        <is>
          <t>4554/000</t>
        </is>
      </c>
      <c r="E10598" s="3" t="inlineStr">
        <is>
          <t>Subscriptions - Zoho</t>
        </is>
      </c>
      <c r="F10598" s="3" t="n">
        <v>750</v>
      </c>
      <c r="G10598" s="3" t="n">
        <v>4005</v>
      </c>
    </row>
    <row r="10599">
      <c r="A10599" s="3" t="inlineStr">
        <is>
          <t>Opportunity Global Sales (PTY) LTD</t>
        </is>
      </c>
      <c r="B10599" s="4" t="n">
        <v>44804</v>
      </c>
      <c r="C10599" s="3" t="inlineStr">
        <is>
          <t>Expenses</t>
        </is>
      </c>
      <c r="D10599" s="3" t="inlineStr">
        <is>
          <t>4555/000</t>
        </is>
      </c>
      <c r="E10599" s="3" t="inlineStr">
        <is>
          <t>Subscriptions - EAAB</t>
        </is>
      </c>
      <c r="F10599" s="3" t="n">
        <v>0</v>
      </c>
      <c r="G10599" s="3" t="n">
        <v>8500</v>
      </c>
    </row>
    <row r="10600">
      <c r="A10600" s="3" t="inlineStr">
        <is>
          <t>Quinate Consulting (Pty) Ltd</t>
        </is>
      </c>
      <c r="B10600" s="4" t="n">
        <v>44804</v>
      </c>
      <c r="C10600" s="3" t="inlineStr">
        <is>
          <t>Expenses</t>
        </is>
      </c>
      <c r="D10600" s="3" t="inlineStr">
        <is>
          <t>4555/000</t>
        </is>
      </c>
      <c r="E10600" s="3" t="inlineStr">
        <is>
          <t>Subscriptions - OUMS</t>
        </is>
      </c>
      <c r="F10600" s="3" t="n">
        <v>6475.9</v>
      </c>
      <c r="G10600" s="3" t="n">
        <v>38855.4</v>
      </c>
    </row>
    <row r="10601">
      <c r="A10601" s="3" t="inlineStr">
        <is>
          <t>Noble Shield (Pty) Ltd ta Go Letting</t>
        </is>
      </c>
      <c r="B10601" s="4" t="n">
        <v>44804</v>
      </c>
      <c r="C10601" s="3" t="inlineStr">
        <is>
          <t>Expenses</t>
        </is>
      </c>
      <c r="D10601" s="3" t="inlineStr">
        <is>
          <t>4560/000</t>
        </is>
      </c>
      <c r="E10601" s="3" t="inlineStr">
        <is>
          <t>Small Assets - under R7000</t>
        </is>
      </c>
      <c r="F10601" s="3" t="n">
        <v>0</v>
      </c>
      <c r="G10601" s="3" t="n">
        <v>399</v>
      </c>
    </row>
    <row r="10602">
      <c r="A10602" s="3" t="inlineStr">
        <is>
          <t>Opportunity Global Investment (PTY) LTD</t>
        </is>
      </c>
      <c r="B10602" s="4" t="n">
        <v>44804</v>
      </c>
      <c r="C10602" s="3" t="inlineStr">
        <is>
          <t>Expenses</t>
        </is>
      </c>
      <c r="D10602" s="3" t="inlineStr">
        <is>
          <t>4600/000</t>
        </is>
      </c>
      <c r="E10602" s="3" t="inlineStr">
        <is>
          <t>Telephone _AND_ Fax</t>
        </is>
      </c>
      <c r="F10602" s="3" t="n">
        <v>3355</v>
      </c>
      <c r="G10602" s="3" t="n">
        <v>20130</v>
      </c>
    </row>
    <row r="10603">
      <c r="A10603" s="3" t="inlineStr">
        <is>
          <t>Trademark Holdings (Pty) Ltd</t>
        </is>
      </c>
      <c r="B10603" s="4" t="n">
        <v>44804</v>
      </c>
      <c r="C10603" s="3" t="inlineStr">
        <is>
          <t>Expenses</t>
        </is>
      </c>
      <c r="D10603" s="3" t="inlineStr">
        <is>
          <t>4600/000</t>
        </is>
      </c>
      <c r="E10603" s="3" t="inlineStr">
        <is>
          <t>Telephone _AND_ Fax</t>
        </is>
      </c>
      <c r="F10603" s="3" t="n">
        <v>1618.66</v>
      </c>
      <c r="G10603" s="3" t="n">
        <v>17997.41</v>
      </c>
    </row>
    <row r="10604">
      <c r="A10604" s="3" t="inlineStr">
        <is>
          <t>Noble Shield (Pty) Ltd ta Go Letting</t>
        </is>
      </c>
      <c r="B10604" s="4" t="n">
        <v>44804</v>
      </c>
      <c r="C10604" s="3" t="inlineStr">
        <is>
          <t>Expenses</t>
        </is>
      </c>
      <c r="D10604" s="3" t="inlineStr">
        <is>
          <t>4600/000</t>
        </is>
      </c>
      <c r="E10604" s="3" t="inlineStr">
        <is>
          <t>Telephone _AND_ Fax - VDB Office</t>
        </is>
      </c>
      <c r="F10604" s="3" t="n">
        <v>0</v>
      </c>
      <c r="G10604" s="3" t="n">
        <v>1926.25</v>
      </c>
    </row>
    <row r="10605">
      <c r="A10605" s="3" t="inlineStr">
        <is>
          <t>Noble Shield (Pty) Ltd ta Go Letting</t>
        </is>
      </c>
      <c r="B10605" s="4" t="n">
        <v>44804</v>
      </c>
      <c r="C10605" s="3" t="inlineStr">
        <is>
          <t>Expenses</t>
        </is>
      </c>
      <c r="D10605" s="3" t="inlineStr">
        <is>
          <t>4610/000</t>
        </is>
      </c>
      <c r="E10605" s="3" t="inlineStr">
        <is>
          <t>Telephone - CT Office</t>
        </is>
      </c>
      <c r="F10605" s="3" t="n">
        <v>816.83</v>
      </c>
      <c r="G10605" s="3" t="n">
        <v>11035.34</v>
      </c>
    </row>
    <row r="10606">
      <c r="A10606" s="3" t="inlineStr">
        <is>
          <t>Noble Shield (Pty) Ltd ta Go Letting</t>
        </is>
      </c>
      <c r="B10606" s="4" t="n">
        <v>44804</v>
      </c>
      <c r="C10606" s="3" t="inlineStr">
        <is>
          <t>Expenses</t>
        </is>
      </c>
      <c r="D10606" s="3" t="inlineStr">
        <is>
          <t>4650/000</t>
        </is>
      </c>
      <c r="E10606" s="3" t="inlineStr">
        <is>
          <t>Travel _AND_ Accommodation</t>
        </is>
      </c>
      <c r="F10606" s="3" t="n">
        <v>0</v>
      </c>
      <c r="G10606" s="3" t="n">
        <v>533.8</v>
      </c>
    </row>
    <row r="10607">
      <c r="A10607" s="3" t="inlineStr">
        <is>
          <t>Opportunity Management Holdings (PTY) LTD</t>
        </is>
      </c>
      <c r="B10607" s="4" t="n">
        <v>44804</v>
      </c>
      <c r="C10607" s="3" t="inlineStr">
        <is>
          <t>Expenses</t>
        </is>
      </c>
      <c r="D10607" s="3" t="inlineStr">
        <is>
          <t>4650/000</t>
        </is>
      </c>
      <c r="E10607" s="3" t="inlineStr">
        <is>
          <t>Travel _AND_ Accommodation</t>
        </is>
      </c>
      <c r="F10607" s="3" t="n">
        <v>34.78</v>
      </c>
      <c r="G10607" s="3" t="n">
        <v>173.91</v>
      </c>
    </row>
    <row r="10608">
      <c r="A10608" s="3" t="inlineStr">
        <is>
          <t>Quinate Consulting (Pty) Ltd</t>
        </is>
      </c>
      <c r="B10608" s="4" t="n">
        <v>44804</v>
      </c>
      <c r="C10608" s="3" t="inlineStr">
        <is>
          <t>Expenses</t>
        </is>
      </c>
      <c r="D10608" s="3" t="inlineStr">
        <is>
          <t>4650/000</t>
        </is>
      </c>
      <c r="E10608" s="3" t="inlineStr">
        <is>
          <t>Travel _AND_ Accommodation</t>
        </is>
      </c>
      <c r="F10608" s="3" t="n">
        <v>0</v>
      </c>
      <c r="G10608" s="3" t="n">
        <v>5386</v>
      </c>
    </row>
    <row r="10609">
      <c r="A10609" s="3" t="inlineStr">
        <is>
          <t>Quinate Consulting (Pty) Ltd</t>
        </is>
      </c>
      <c r="B10609" s="4" t="n">
        <v>44804</v>
      </c>
      <c r="C10609" s="3" t="inlineStr">
        <is>
          <t>Expenses</t>
        </is>
      </c>
      <c r="D10609" s="3" t="inlineStr">
        <is>
          <t>4650/010</t>
        </is>
      </c>
      <c r="E10609" s="3" t="inlineStr">
        <is>
          <t>Travel - Local Flights</t>
        </is>
      </c>
      <c r="F10609" s="3" t="n">
        <v>0</v>
      </c>
      <c r="G10609" s="3" t="n">
        <v>6912.27</v>
      </c>
    </row>
    <row r="10610">
      <c r="A10610" s="3" t="inlineStr">
        <is>
          <t>Opportunity Global Investment (PTY) LTD</t>
        </is>
      </c>
      <c r="B10610" s="4" t="n">
        <v>44804</v>
      </c>
      <c r="C10610" s="3" t="inlineStr">
        <is>
          <t>Expenses</t>
        </is>
      </c>
      <c r="D10610" s="3" t="inlineStr">
        <is>
          <t>4650/020</t>
        </is>
      </c>
      <c r="E10610" s="3" t="inlineStr">
        <is>
          <t>Travel Accomodation - Car Hire</t>
        </is>
      </c>
      <c r="F10610" s="3" t="n">
        <v>0</v>
      </c>
      <c r="G10610" s="3" t="n">
        <v>457.39</v>
      </c>
    </row>
    <row r="10611">
      <c r="A10611" s="3" t="inlineStr">
        <is>
          <t>Quinate Consulting (Pty) Ltd</t>
        </is>
      </c>
      <c r="B10611" s="4" t="n">
        <v>44804</v>
      </c>
      <c r="C10611" s="3" t="inlineStr">
        <is>
          <t>Expenses</t>
        </is>
      </c>
      <c r="D10611" s="3" t="inlineStr">
        <is>
          <t>4650/030</t>
        </is>
      </c>
      <c r="E10611" s="3" t="inlineStr">
        <is>
          <t>Travel - Parking</t>
        </is>
      </c>
      <c r="F10611" s="3" t="n">
        <v>34.78</v>
      </c>
      <c r="G10611" s="3" t="n">
        <v>156.52</v>
      </c>
    </row>
    <row r="10612">
      <c r="A10612" s="3" t="inlineStr">
        <is>
          <t>Quinate Consulting (Pty) Ltd</t>
        </is>
      </c>
      <c r="B10612" s="4" t="n">
        <v>44804</v>
      </c>
      <c r="C10612" s="3" t="inlineStr">
        <is>
          <t>Expenses</t>
        </is>
      </c>
      <c r="D10612" s="3" t="inlineStr">
        <is>
          <t>4650/040</t>
        </is>
      </c>
      <c r="E10612" s="3" t="inlineStr">
        <is>
          <t>Travel - Local Car Hire</t>
        </is>
      </c>
      <c r="F10612" s="3" t="n">
        <v>0</v>
      </c>
      <c r="G10612" s="3" t="n">
        <v>1873</v>
      </c>
    </row>
    <row r="10613">
      <c r="A10613" s="3" t="inlineStr">
        <is>
          <t>Opportunity Global Investment (PTY) LTD</t>
        </is>
      </c>
      <c r="B10613" s="4" t="n">
        <v>44804</v>
      </c>
      <c r="C10613" s="3" t="inlineStr">
        <is>
          <t>Expenses</t>
        </is>
      </c>
      <c r="D10613" s="3" t="inlineStr">
        <is>
          <t>4650/080</t>
        </is>
      </c>
      <c r="E10613" s="3" t="inlineStr">
        <is>
          <t>Travel &amp; Accommodation - Staff Reimbursements</t>
        </is>
      </c>
      <c r="F10613" s="3" t="n">
        <v>0</v>
      </c>
      <c r="G10613" s="3" t="n">
        <v>453.72</v>
      </c>
    </row>
    <row r="10614">
      <c r="A10614" s="3" t="inlineStr">
        <is>
          <t>Opportunity Global Investment (PTY) LTD</t>
        </is>
      </c>
      <c r="B10614" s="4" t="n">
        <v>44804</v>
      </c>
      <c r="C10614" s="3" t="inlineStr">
        <is>
          <t>Expenses</t>
        </is>
      </c>
      <c r="D10614" s="3" t="inlineStr">
        <is>
          <t>4650/090</t>
        </is>
      </c>
      <c r="E10614" s="3" t="inlineStr">
        <is>
          <t>Travel &amp; Accom - Fuel</t>
        </is>
      </c>
      <c r="F10614" s="3" t="n">
        <v>4031.6</v>
      </c>
      <c r="G10614" s="3" t="n">
        <v>20174.07</v>
      </c>
    </row>
    <row r="10615">
      <c r="A10615" s="3" t="inlineStr">
        <is>
          <t>Quinate Consulting (Pty) Ltd</t>
        </is>
      </c>
      <c r="B10615" s="4" t="n">
        <v>44804</v>
      </c>
      <c r="C10615" s="3" t="inlineStr">
        <is>
          <t>Expenses</t>
        </is>
      </c>
      <c r="D10615" s="3" t="inlineStr">
        <is>
          <t>4650/600</t>
        </is>
      </c>
      <c r="E10615" s="3" t="inlineStr">
        <is>
          <t>Travel - Fuel</t>
        </is>
      </c>
      <c r="F10615" s="3" t="n">
        <v>0</v>
      </c>
      <c r="G10615" s="3" t="n">
        <v>983.1799999999999</v>
      </c>
    </row>
    <row r="10616">
      <c r="A10616" s="3" t="inlineStr">
        <is>
          <t>Noble Shield (Pty) Ltd ta Go Letting</t>
        </is>
      </c>
      <c r="B10616" s="4" t="n">
        <v>44804</v>
      </c>
      <c r="C10616" s="3" t="inlineStr">
        <is>
          <t>Expenses</t>
        </is>
      </c>
      <c r="D10616" s="3" t="inlineStr">
        <is>
          <t>4700/000</t>
        </is>
      </c>
      <c r="E10616" s="3" t="inlineStr">
        <is>
          <t>PAYE Contributions</t>
        </is>
      </c>
      <c r="F10616" s="3" t="n">
        <v>3778.63</v>
      </c>
      <c r="G10616" s="3" t="n">
        <v>58343.26</v>
      </c>
    </row>
    <row r="10617">
      <c r="A10617" s="3" t="inlineStr">
        <is>
          <t>Trademark Holdings (Pty) Ltd</t>
        </is>
      </c>
      <c r="B10617" s="4" t="n">
        <v>44804</v>
      </c>
      <c r="C10617" s="3" t="inlineStr">
        <is>
          <t>Expenses</t>
        </is>
      </c>
      <c r="D10617" s="3" t="inlineStr">
        <is>
          <t>4700/000</t>
        </is>
      </c>
      <c r="E10617" s="3" t="inlineStr">
        <is>
          <t>PAYE Contributions</t>
        </is>
      </c>
      <c r="F10617" s="3" t="n">
        <v>4962.36</v>
      </c>
      <c r="G10617" s="3" t="n">
        <v>65342.09</v>
      </c>
    </row>
    <row r="10618">
      <c r="A10618" s="3" t="inlineStr">
        <is>
          <t>Opportunity Global Investment (PTY) LTD</t>
        </is>
      </c>
      <c r="B10618" s="4" t="n">
        <v>44804</v>
      </c>
      <c r="C10618" s="3" t="inlineStr">
        <is>
          <t>Expenses</t>
        </is>
      </c>
      <c r="D10618" s="3" t="inlineStr">
        <is>
          <t>4700/000</t>
        </is>
      </c>
      <c r="E10618" s="3" t="inlineStr">
        <is>
          <t>UIF Contributions</t>
        </is>
      </c>
      <c r="F10618" s="3" t="n">
        <v>177.12</v>
      </c>
      <c r="G10618" s="3" t="n">
        <v>1062.72</v>
      </c>
    </row>
    <row r="10619">
      <c r="A10619" s="3" t="inlineStr">
        <is>
          <t>Opportunity Global Sales (PTY) LTD</t>
        </is>
      </c>
      <c r="B10619" s="4" t="n">
        <v>44804</v>
      </c>
      <c r="C10619" s="3" t="inlineStr">
        <is>
          <t>Expenses</t>
        </is>
      </c>
      <c r="D10619" s="3" t="inlineStr">
        <is>
          <t>4700/000</t>
        </is>
      </c>
      <c r="E10619" s="3" t="inlineStr">
        <is>
          <t>UIF Contributions</t>
        </is>
      </c>
      <c r="F10619" s="3" t="n">
        <v>177.12</v>
      </c>
      <c r="G10619" s="3" t="n">
        <v>1162.72</v>
      </c>
    </row>
    <row r="10620">
      <c r="A10620" s="3" t="inlineStr">
        <is>
          <t>Opportunity Global Sales (PTY) LTD</t>
        </is>
      </c>
      <c r="B10620" s="4" t="n">
        <v>44804</v>
      </c>
      <c r="C10620" s="3" t="inlineStr">
        <is>
          <t>Expenses</t>
        </is>
      </c>
      <c r="D10620" s="3" t="inlineStr">
        <is>
          <t>4701/000</t>
        </is>
      </c>
      <c r="E10620" s="3" t="inlineStr">
        <is>
          <t>UIF Employee Contribution</t>
        </is>
      </c>
      <c r="F10620" s="3" t="n">
        <v>177.12</v>
      </c>
      <c r="G10620" s="3" t="n">
        <v>1162.72</v>
      </c>
    </row>
    <row r="10621">
      <c r="A10621" s="3" t="inlineStr">
        <is>
          <t>Opportunity Global Investment (PTY) LTD</t>
        </is>
      </c>
      <c r="B10621" s="4" t="n">
        <v>44804</v>
      </c>
      <c r="C10621" s="3" t="inlineStr">
        <is>
          <t>Expenses</t>
        </is>
      </c>
      <c r="D10621" s="3" t="inlineStr">
        <is>
          <t>4701/000</t>
        </is>
      </c>
      <c r="E10621" s="3" t="inlineStr">
        <is>
          <t>UIF Employee Contributions</t>
        </is>
      </c>
      <c r="F10621" s="3" t="n">
        <v>177.12</v>
      </c>
      <c r="G10621" s="3" t="n">
        <v>1062.72</v>
      </c>
    </row>
    <row r="10622">
      <c r="A10622" s="3" t="inlineStr">
        <is>
          <t>Noble Shield (Pty) Ltd ta Go Letting</t>
        </is>
      </c>
      <c r="B10622" s="4" t="n">
        <v>44804</v>
      </c>
      <c r="C10622" s="3" t="inlineStr">
        <is>
          <t>Expenses</t>
        </is>
      </c>
      <c r="D10622" s="3" t="inlineStr">
        <is>
          <t>4710/000</t>
        </is>
      </c>
      <c r="E10622" s="3" t="inlineStr">
        <is>
          <t>UIF Company Contributions</t>
        </is>
      </c>
      <c r="F10622" s="3" t="n">
        <v>245.25</v>
      </c>
      <c r="G10622" s="3" t="n">
        <v>2624.92</v>
      </c>
    </row>
    <row r="10623">
      <c r="A10623" s="3" t="inlineStr">
        <is>
          <t>Trademark Holdings (Pty) Ltd</t>
        </is>
      </c>
      <c r="B10623" s="4" t="n">
        <v>44804</v>
      </c>
      <c r="C10623" s="3" t="inlineStr">
        <is>
          <t>Expenses</t>
        </is>
      </c>
      <c r="D10623" s="3" t="inlineStr">
        <is>
          <t>4710/000</t>
        </is>
      </c>
      <c r="E10623" s="3" t="inlineStr">
        <is>
          <t>UIF Company Contributions</t>
        </is>
      </c>
      <c r="F10623" s="3" t="n">
        <v>95.25</v>
      </c>
      <c r="G10623" s="3" t="n">
        <v>1447.62</v>
      </c>
    </row>
    <row r="10624">
      <c r="A10624" s="3" t="inlineStr">
        <is>
          <t>Noble Shield (Pty) Ltd ta Go Letting</t>
        </is>
      </c>
      <c r="B10624" s="4" t="n">
        <v>44804</v>
      </c>
      <c r="C10624" s="3" t="inlineStr">
        <is>
          <t>Expenses</t>
        </is>
      </c>
      <c r="D10624" s="3" t="inlineStr">
        <is>
          <t>4711/000</t>
        </is>
      </c>
      <c r="E10624" s="3" t="inlineStr">
        <is>
          <t>UIF Employee Contribution</t>
        </is>
      </c>
      <c r="F10624" s="3" t="n">
        <v>245.25</v>
      </c>
      <c r="G10624" s="3" t="n">
        <v>2624.92</v>
      </c>
    </row>
    <row r="10625">
      <c r="A10625" s="3" t="inlineStr">
        <is>
          <t>Trademark Holdings (Pty) Ltd</t>
        </is>
      </c>
      <c r="B10625" s="4" t="n">
        <v>44804</v>
      </c>
      <c r="C10625" s="3" t="inlineStr">
        <is>
          <t>Expenses</t>
        </is>
      </c>
      <c r="D10625" s="3" t="inlineStr">
        <is>
          <t>4711/000</t>
        </is>
      </c>
      <c r="E10625" s="3" t="inlineStr">
        <is>
          <t>UIF Employee Contributions</t>
        </is>
      </c>
      <c r="F10625" s="3" t="n">
        <v>95.25</v>
      </c>
      <c r="G10625" s="3" t="n">
        <v>1447.62</v>
      </c>
    </row>
    <row r="10626">
      <c r="A10626" s="3" t="inlineStr">
        <is>
          <t>Noble Shield (Pty) Ltd ta Go Letting</t>
        </is>
      </c>
      <c r="B10626" s="4" t="n">
        <v>44804</v>
      </c>
      <c r="C10626" s="3" t="inlineStr">
        <is>
          <t>Expenses</t>
        </is>
      </c>
      <c r="D10626" s="3" t="inlineStr">
        <is>
          <t>4720/000</t>
        </is>
      </c>
      <c r="E10626" s="3" t="inlineStr">
        <is>
          <t>SDL Contributions</t>
        </is>
      </c>
      <c r="F10626" s="3" t="n">
        <v>430.99</v>
      </c>
      <c r="G10626" s="3" t="n">
        <v>4520.11</v>
      </c>
    </row>
    <row r="10627">
      <c r="A10627" s="3" t="inlineStr">
        <is>
          <t>Trademark Holdings (Pty) Ltd</t>
        </is>
      </c>
      <c r="B10627" s="4" t="n">
        <v>44804</v>
      </c>
      <c r="C10627" s="3" t="inlineStr">
        <is>
          <t>Expenses</t>
        </is>
      </c>
      <c r="D10627" s="3" t="inlineStr">
        <is>
          <t>4720/000</t>
        </is>
      </c>
      <c r="E10627" s="3" t="inlineStr">
        <is>
          <t>SDL Contributions</t>
        </is>
      </c>
      <c r="F10627" s="3" t="n">
        <v>287.16</v>
      </c>
      <c r="G10627" s="3" t="n">
        <v>3651.62</v>
      </c>
    </row>
    <row r="10628">
      <c r="A10628" s="3" t="inlineStr">
        <is>
          <t>Opportunity Global Investment (PTY) LTD</t>
        </is>
      </c>
      <c r="B10628" s="4" t="n">
        <v>44804</v>
      </c>
      <c r="C10628" s="3" t="inlineStr">
        <is>
          <t>Expenses</t>
        </is>
      </c>
      <c r="D10628" s="3" t="inlineStr">
        <is>
          <t>4730/000</t>
        </is>
      </c>
      <c r="E10628" s="3" t="inlineStr">
        <is>
          <t>PAYE Contributions</t>
        </is>
      </c>
      <c r="F10628" s="3" t="n">
        <v>9136.690000000001</v>
      </c>
      <c r="G10628" s="3" t="n">
        <v>54820.18</v>
      </c>
    </row>
    <row r="10629">
      <c r="A10629" s="3" t="inlineStr">
        <is>
          <t>Opportunity Global Sales (PTY) LTD</t>
        </is>
      </c>
      <c r="B10629" s="4" t="n">
        <v>44804</v>
      </c>
      <c r="C10629" s="3" t="inlineStr">
        <is>
          <t>Expenses</t>
        </is>
      </c>
      <c r="D10629" s="3" t="inlineStr">
        <is>
          <t>4730/000</t>
        </is>
      </c>
      <c r="E10629" s="3" t="inlineStr">
        <is>
          <t>PAYE Contributions</t>
        </is>
      </c>
      <c r="F10629" s="3" t="n">
        <v>37555.92</v>
      </c>
      <c r="G10629" s="3" t="n">
        <v>177772.02</v>
      </c>
    </row>
    <row r="10630">
      <c r="A10630" s="3" t="inlineStr">
        <is>
          <t>Opportunity Management Holdings (PTY) LTD</t>
        </is>
      </c>
      <c r="B10630" s="4" t="n">
        <v>44804</v>
      </c>
      <c r="C10630" s="3" t="inlineStr">
        <is>
          <t>Expenses</t>
        </is>
      </c>
      <c r="D10630" s="3" t="inlineStr">
        <is>
          <t>4730/000</t>
        </is>
      </c>
      <c r="E10630" s="3" t="inlineStr">
        <is>
          <t>PAYE Contributions</t>
        </is>
      </c>
      <c r="F10630" s="3" t="n">
        <v>40925.15</v>
      </c>
      <c r="G10630" s="3" t="n">
        <v>423229.6</v>
      </c>
    </row>
    <row r="10631">
      <c r="A10631" s="3" t="inlineStr">
        <is>
          <t>Opportunity Management Holdings (PTY) LTD</t>
        </is>
      </c>
      <c r="B10631" s="4" t="n">
        <v>44804</v>
      </c>
      <c r="C10631" s="3" t="inlineStr">
        <is>
          <t>Expenses</t>
        </is>
      </c>
      <c r="D10631" s="3" t="inlineStr">
        <is>
          <t>4730/100</t>
        </is>
      </c>
      <c r="E10631" s="3" t="inlineStr">
        <is>
          <t>PAYE/UIF/SDL ADJ - Prior years</t>
        </is>
      </c>
      <c r="F10631" s="3" t="n">
        <v>29834.93</v>
      </c>
      <c r="G10631" s="3" t="n">
        <v>29834.93</v>
      </c>
    </row>
    <row r="10632">
      <c r="A10632" s="3" t="inlineStr">
        <is>
          <t>Opportunity Global Investment (PTY) LTD</t>
        </is>
      </c>
      <c r="B10632" s="4" t="n">
        <v>44804</v>
      </c>
      <c r="C10632" s="3" t="inlineStr">
        <is>
          <t>Expenses</t>
        </is>
      </c>
      <c r="D10632" s="3" t="inlineStr">
        <is>
          <t>4740/000</t>
        </is>
      </c>
      <c r="E10632" s="3" t="inlineStr">
        <is>
          <t>SDL Contributions</t>
        </is>
      </c>
      <c r="F10632" s="3" t="n">
        <v>431.1</v>
      </c>
      <c r="G10632" s="3" t="n">
        <v>2586.6</v>
      </c>
    </row>
    <row r="10633">
      <c r="A10633" s="3" t="inlineStr">
        <is>
          <t>Opportunity Global Sales (PTY) LTD</t>
        </is>
      </c>
      <c r="B10633" s="4" t="n">
        <v>44804</v>
      </c>
      <c r="C10633" s="3" t="inlineStr">
        <is>
          <t>Expenses</t>
        </is>
      </c>
      <c r="D10633" s="3" t="inlineStr">
        <is>
          <t>4740/000</t>
        </is>
      </c>
      <c r="E10633" s="3" t="inlineStr">
        <is>
          <t>SDL Contributions</t>
        </is>
      </c>
      <c r="F10633" s="3" t="n">
        <v>1336.23</v>
      </c>
      <c r="G10633" s="3" t="n">
        <v>9048.459999999999</v>
      </c>
    </row>
    <row r="10634">
      <c r="A10634" s="3" t="inlineStr">
        <is>
          <t>Opportunity Management Holdings (PTY) LTD</t>
        </is>
      </c>
      <c r="B10634" s="4" t="n">
        <v>44804</v>
      </c>
      <c r="C10634" s="3" t="inlineStr">
        <is>
          <t>Expenses</t>
        </is>
      </c>
      <c r="D10634" s="3" t="inlineStr">
        <is>
          <t>4740/000</t>
        </is>
      </c>
      <c r="E10634" s="3" t="inlineStr">
        <is>
          <t>UIF Company Contribution</t>
        </is>
      </c>
      <c r="F10634" s="3" t="n">
        <v>1269.6</v>
      </c>
      <c r="G10634" s="3" t="n">
        <v>13361.29</v>
      </c>
    </row>
    <row r="10635">
      <c r="A10635" s="3" t="inlineStr">
        <is>
          <t>Opportunity Management Holdings (PTY) LTD</t>
        </is>
      </c>
      <c r="B10635" s="4" t="n">
        <v>44804</v>
      </c>
      <c r="C10635" s="3" t="inlineStr">
        <is>
          <t>Expenses</t>
        </is>
      </c>
      <c r="D10635" s="3" t="inlineStr">
        <is>
          <t>4741/000</t>
        </is>
      </c>
      <c r="E10635" s="3" t="inlineStr">
        <is>
          <t>UIF Employee Contribution</t>
        </is>
      </c>
      <c r="F10635" s="3" t="n">
        <v>1269.6</v>
      </c>
      <c r="G10635" s="3" t="n">
        <v>13361.29</v>
      </c>
    </row>
    <row r="10636">
      <c r="A10636" s="3" t="inlineStr">
        <is>
          <t>Opportunity Management Holdings (PTY) LTD</t>
        </is>
      </c>
      <c r="B10636" s="4" t="n">
        <v>44804</v>
      </c>
      <c r="C10636" s="3" t="inlineStr">
        <is>
          <t>Expenses</t>
        </is>
      </c>
      <c r="D10636" s="3" t="inlineStr">
        <is>
          <t>4750/000</t>
        </is>
      </c>
      <c r="E10636" s="3" t="inlineStr">
        <is>
          <t>SDL Contribution</t>
        </is>
      </c>
      <c r="F10636" s="3" t="n">
        <v>2304</v>
      </c>
      <c r="G10636" s="3" t="n">
        <v>23406.97</v>
      </c>
    </row>
    <row r="10637">
      <c r="A10637" s="3" t="inlineStr">
        <is>
          <t>Noble Shield (Pty) Ltd ta Go Letting</t>
        </is>
      </c>
      <c r="B10637" s="4" t="n">
        <v>44804</v>
      </c>
      <c r="C10637" s="3" t="inlineStr">
        <is>
          <t>Expenses</t>
        </is>
      </c>
      <c r="D10637" s="3" t="inlineStr">
        <is>
          <t>4910/000</t>
        </is>
      </c>
      <c r="E10637" s="3" t="inlineStr">
        <is>
          <t>Penalties/Interest - SARS</t>
        </is>
      </c>
      <c r="F10637" s="3" t="n">
        <v>130.12</v>
      </c>
      <c r="G10637" s="3" t="n">
        <v>130.12</v>
      </c>
    </row>
    <row r="10638">
      <c r="A10638" s="3" t="inlineStr">
        <is>
          <t>Noble Shield (Pty) Ltd ta Go Letting</t>
        </is>
      </c>
      <c r="B10638" s="4" t="n">
        <v>44804</v>
      </c>
      <c r="C10638" s="3" t="inlineStr">
        <is>
          <t>Equity</t>
        </is>
      </c>
      <c r="D10638" s="3" t="inlineStr">
        <is>
          <t>5100/000</t>
        </is>
      </c>
      <c r="E10638" s="3" t="inlineStr">
        <is>
          <t>Share Capital</t>
        </is>
      </c>
      <c r="F10638" s="3" t="n">
        <v>0</v>
      </c>
      <c r="G10638" s="3" t="n">
        <v>-1</v>
      </c>
    </row>
    <row r="10639">
      <c r="A10639" s="3" t="inlineStr">
        <is>
          <t>Opportunity Management Holdings (PTY) LTD</t>
        </is>
      </c>
      <c r="B10639" s="4" t="n">
        <v>44804</v>
      </c>
      <c r="C10639" s="3" t="inlineStr">
        <is>
          <t>Equity</t>
        </is>
      </c>
      <c r="D10639" s="3" t="inlineStr">
        <is>
          <t>5100/000</t>
        </is>
      </c>
      <c r="E10639" s="3" t="inlineStr">
        <is>
          <t>Share Capital / Members Contribution</t>
        </is>
      </c>
      <c r="F10639" s="3" t="n">
        <v>0</v>
      </c>
      <c r="G10639" s="3" t="n">
        <v>-120</v>
      </c>
    </row>
    <row r="10640">
      <c r="A10640" s="3" t="inlineStr">
        <is>
          <t>Quinate Consulting (Pty) Ltd</t>
        </is>
      </c>
      <c r="B10640" s="4" t="n">
        <v>44804</v>
      </c>
      <c r="C10640" s="3" t="inlineStr">
        <is>
          <t>Equity</t>
        </is>
      </c>
      <c r="D10640" s="3" t="inlineStr">
        <is>
          <t>5100/000</t>
        </is>
      </c>
      <c r="E10640" s="3" t="inlineStr">
        <is>
          <t>Share Capital / Members Contribution</t>
        </is>
      </c>
      <c r="F10640" s="3" t="n">
        <v>0</v>
      </c>
      <c r="G10640" s="3" t="n">
        <v>-120</v>
      </c>
    </row>
    <row r="10641">
      <c r="A10641" s="3" t="inlineStr">
        <is>
          <t>Trademark Holdings (Pty) Ltd</t>
        </is>
      </c>
      <c r="B10641" s="4" t="n">
        <v>44804</v>
      </c>
      <c r="C10641" s="3" t="inlineStr">
        <is>
          <t>Equity</t>
        </is>
      </c>
      <c r="D10641" s="3" t="inlineStr">
        <is>
          <t>5100/001</t>
        </is>
      </c>
      <c r="E10641" s="3" t="inlineStr">
        <is>
          <t>Share Capital - GFY Investments</t>
        </is>
      </c>
      <c r="F10641" s="3" t="n">
        <v>0</v>
      </c>
      <c r="G10641" s="3" t="n">
        <v>-60</v>
      </c>
    </row>
    <row r="10642">
      <c r="A10642" s="3" t="inlineStr">
        <is>
          <t>Trademark Holdings (Pty) Ltd</t>
        </is>
      </c>
      <c r="B10642" s="4" t="n">
        <v>44804</v>
      </c>
      <c r="C10642" s="3" t="inlineStr">
        <is>
          <t>Equity</t>
        </is>
      </c>
      <c r="D10642" s="3" t="inlineStr">
        <is>
          <t>5100/002</t>
        </is>
      </c>
      <c r="E10642" s="3" t="inlineStr">
        <is>
          <t>Share Capital - Zak Trust</t>
        </is>
      </c>
      <c r="F10642" s="3" t="n">
        <v>0</v>
      </c>
      <c r="G10642" s="3" t="n">
        <v>-60</v>
      </c>
    </row>
    <row r="10643">
      <c r="A10643" s="3" t="inlineStr">
        <is>
          <t>Opportunity Global Investment (PTY) LTD</t>
        </is>
      </c>
      <c r="B10643" s="4" t="n">
        <v>44804</v>
      </c>
      <c r="C10643" s="3" t="inlineStr">
        <is>
          <t>Equity</t>
        </is>
      </c>
      <c r="D10643" s="3" t="inlineStr">
        <is>
          <t>5101/000</t>
        </is>
      </c>
      <c r="E10643" s="3" t="inlineStr">
        <is>
          <t>Share Capital - Ordinary Type A</t>
        </is>
      </c>
      <c r="F10643" s="3" t="n">
        <v>0</v>
      </c>
      <c r="G10643" s="3" t="n">
        <v>-70</v>
      </c>
    </row>
    <row r="10644">
      <c r="A10644" s="3" t="inlineStr">
        <is>
          <t>Opportunity Global Investment (PTY) LTD</t>
        </is>
      </c>
      <c r="B10644" s="4" t="n">
        <v>44804</v>
      </c>
      <c r="C10644" s="3" t="inlineStr">
        <is>
          <t>Equity</t>
        </is>
      </c>
      <c r="D10644" s="3" t="inlineStr">
        <is>
          <t>5102/000</t>
        </is>
      </c>
      <c r="E10644" s="3" t="inlineStr">
        <is>
          <t>Share Capital - Ordinary Type B</t>
        </is>
      </c>
      <c r="F10644" s="3" t="n">
        <v>0</v>
      </c>
      <c r="G10644" s="3" t="n">
        <v>-30</v>
      </c>
    </row>
    <row r="10645">
      <c r="A10645" s="3" t="inlineStr">
        <is>
          <t>Endulini (Pty) Ltd</t>
        </is>
      </c>
      <c r="B10645" s="4" t="n">
        <v>44804</v>
      </c>
      <c r="C10645" s="3" t="inlineStr">
        <is>
          <t>Equity</t>
        </is>
      </c>
      <c r="D10645" s="3" t="inlineStr">
        <is>
          <t>5200/000</t>
        </is>
      </c>
      <c r="E10645" s="3" t="inlineStr">
        <is>
          <t>Retained Earnings / Loss</t>
        </is>
      </c>
      <c r="F10645" s="3" t="n">
        <v>0</v>
      </c>
      <c r="G10645" s="3" t="n">
        <v>-4937860.07</v>
      </c>
    </row>
    <row r="10646">
      <c r="A10646" s="3" t="inlineStr">
        <is>
          <t>Noble Shield (Pty) Ltd ta Go Letting</t>
        </is>
      </c>
      <c r="B10646" s="4" t="n">
        <v>44804</v>
      </c>
      <c r="C10646" s="3" t="inlineStr">
        <is>
          <t>Equity</t>
        </is>
      </c>
      <c r="D10646" s="3" t="inlineStr">
        <is>
          <t>5200/000</t>
        </is>
      </c>
      <c r="E10646" s="3" t="inlineStr">
        <is>
          <t>Retained Earnings / Loss</t>
        </is>
      </c>
      <c r="F10646" s="3" t="n">
        <v>0</v>
      </c>
      <c r="G10646" s="3" t="n">
        <v>-59256.74</v>
      </c>
    </row>
    <row r="10647">
      <c r="A10647" s="3" t="inlineStr">
        <is>
          <t>Opportunity Global Investment (PTY) LTD</t>
        </is>
      </c>
      <c r="B10647" s="4" t="n">
        <v>44804</v>
      </c>
      <c r="C10647" s="3" t="inlineStr">
        <is>
          <t>Equity</t>
        </is>
      </c>
      <c r="D10647" s="3" t="inlineStr">
        <is>
          <t>5200/000</t>
        </is>
      </c>
      <c r="E10647" s="3" t="inlineStr">
        <is>
          <t>Retained Earnings / Loss</t>
        </is>
      </c>
      <c r="F10647" s="3" t="n">
        <v>0</v>
      </c>
      <c r="G10647" s="3" t="n">
        <v>465853.58</v>
      </c>
    </row>
    <row r="10648">
      <c r="A10648" s="3" t="inlineStr">
        <is>
          <t>Opportunity Global Sales (PTY) LTD</t>
        </is>
      </c>
      <c r="B10648" s="4" t="n">
        <v>44804</v>
      </c>
      <c r="C10648" s="3" t="inlineStr">
        <is>
          <t>Equity</t>
        </is>
      </c>
      <c r="D10648" s="3" t="inlineStr">
        <is>
          <t>5200/000</t>
        </is>
      </c>
      <c r="E10648" s="3" t="inlineStr">
        <is>
          <t>Retained Earnings / Loss</t>
        </is>
      </c>
      <c r="F10648" s="3" t="n">
        <v>0</v>
      </c>
      <c r="G10648" s="3" t="n">
        <v>-565683.55</v>
      </c>
    </row>
    <row r="10649">
      <c r="A10649" s="3" t="inlineStr">
        <is>
          <t>Opportunity Management Holdings (PTY) LTD</t>
        </is>
      </c>
      <c r="B10649" s="4" t="n">
        <v>44804</v>
      </c>
      <c r="C10649" s="3" t="inlineStr">
        <is>
          <t>Equity</t>
        </is>
      </c>
      <c r="D10649" s="3" t="inlineStr">
        <is>
          <t>5200/000</t>
        </is>
      </c>
      <c r="E10649" s="3" t="inlineStr">
        <is>
          <t>Retained Earnings / Loss</t>
        </is>
      </c>
      <c r="F10649" s="3" t="n">
        <v>0</v>
      </c>
      <c r="G10649" s="3" t="n">
        <v>1435438.74</v>
      </c>
    </row>
    <row r="10650">
      <c r="A10650" s="3" t="inlineStr">
        <is>
          <t>Quinate Consulting (Pty) Ltd</t>
        </is>
      </c>
      <c r="B10650" s="4" t="n">
        <v>44804</v>
      </c>
      <c r="C10650" s="3" t="inlineStr">
        <is>
          <t>Equity</t>
        </is>
      </c>
      <c r="D10650" s="3" t="inlineStr">
        <is>
          <t>5200/000</t>
        </is>
      </c>
      <c r="E10650" s="3" t="inlineStr">
        <is>
          <t>Retained Earnings / Loss</t>
        </is>
      </c>
      <c r="F10650" s="3" t="n">
        <v>0</v>
      </c>
      <c r="G10650" s="3" t="n">
        <v>571333.3</v>
      </c>
    </row>
    <row r="10651">
      <c r="A10651" s="3" t="inlineStr">
        <is>
          <t>Trademark Holdings (Pty) Ltd</t>
        </is>
      </c>
      <c r="B10651" s="4" t="n">
        <v>44804</v>
      </c>
      <c r="C10651" s="3" t="inlineStr">
        <is>
          <t>Equity</t>
        </is>
      </c>
      <c r="D10651" s="3" t="inlineStr">
        <is>
          <t>5200/000</t>
        </is>
      </c>
      <c r="E10651" s="3" t="inlineStr">
        <is>
          <t>Retained Earnings / Loss</t>
        </is>
      </c>
      <c r="F10651" s="3" t="n">
        <v>0</v>
      </c>
      <c r="G10651" s="3" t="n">
        <v>-150612.02</v>
      </c>
    </row>
    <row r="10652">
      <c r="A10652" s="3" t="inlineStr">
        <is>
          <t>Quinate Consulting (Pty) Ltd</t>
        </is>
      </c>
      <c r="B10652" s="4" t="n">
        <v>44804</v>
      </c>
      <c r="C10652" s="3" t="inlineStr">
        <is>
          <t>Assets</t>
        </is>
      </c>
      <c r="D10652" s="3" t="inlineStr">
        <is>
          <t>5400/011</t>
        </is>
      </c>
      <c r="E10652" s="3" t="inlineStr">
        <is>
          <t>Members Loan - Nick Morgan</t>
        </is>
      </c>
      <c r="F10652" s="3" t="n">
        <v>0</v>
      </c>
      <c r="G10652" s="3" t="n">
        <v>-85743.69</v>
      </c>
    </row>
    <row r="10653">
      <c r="A10653" s="3" t="inlineStr">
        <is>
          <t>Opportunity Management Holdings (PTY) LTD</t>
        </is>
      </c>
      <c r="B10653" s="4" t="n">
        <v>44804</v>
      </c>
      <c r="C10653" s="3" t="inlineStr">
        <is>
          <t>Assets</t>
        </is>
      </c>
      <c r="D10653" s="3" t="inlineStr">
        <is>
          <t>5400/500</t>
        </is>
      </c>
      <c r="E10653" s="3" t="inlineStr">
        <is>
          <t>Shareholder - Zak Loan</t>
        </is>
      </c>
      <c r="F10653" s="3" t="n">
        <v>0</v>
      </c>
      <c r="G10653" s="3" t="n">
        <v>-171798.21</v>
      </c>
    </row>
    <row r="10654">
      <c r="A10654" s="3" t="inlineStr">
        <is>
          <t>Quinate Consulting (Pty) Ltd</t>
        </is>
      </c>
      <c r="B10654" s="4" t="n">
        <v>44804</v>
      </c>
      <c r="C10654" s="3" t="inlineStr">
        <is>
          <t>Liabilities</t>
        </is>
      </c>
      <c r="D10654" s="3" t="inlineStr">
        <is>
          <t>5500/010</t>
        </is>
      </c>
      <c r="E10654" s="3" t="inlineStr">
        <is>
          <t>Loan - Wynand Haywood</t>
        </is>
      </c>
      <c r="F10654" s="3" t="n">
        <v>0</v>
      </c>
      <c r="G10654" s="3" t="n">
        <v>1928.67</v>
      </c>
    </row>
    <row r="10655">
      <c r="A10655" s="3" t="inlineStr">
        <is>
          <t>Opportunity Global Investment (PTY) LTD</t>
        </is>
      </c>
      <c r="B10655" s="4" t="n">
        <v>44804</v>
      </c>
      <c r="C10655" s="3" t="inlineStr">
        <is>
          <t>Liabilities</t>
        </is>
      </c>
      <c r="D10655" s="3" t="inlineStr">
        <is>
          <t>5500/100</t>
        </is>
      </c>
      <c r="E10655" s="3" t="inlineStr">
        <is>
          <t>Loan - Cape Projects Construction</t>
        </is>
      </c>
      <c r="F10655" s="3" t="n">
        <v>65000</v>
      </c>
      <c r="G10655" s="3" t="n">
        <v>0</v>
      </c>
    </row>
    <row r="10656">
      <c r="A10656" s="3" t="inlineStr">
        <is>
          <t>Noble Shield (Pty) Ltd ta Go Letting</t>
        </is>
      </c>
      <c r="B10656" s="4" t="n">
        <v>44804</v>
      </c>
      <c r="C10656" s="3" t="inlineStr">
        <is>
          <t>Liabilities</t>
        </is>
      </c>
      <c r="D10656" s="3" t="inlineStr">
        <is>
          <t>5500/100</t>
        </is>
      </c>
      <c r="E10656" s="3" t="inlineStr">
        <is>
          <t>Loan - Jupiter Trust</t>
        </is>
      </c>
      <c r="F10656" s="3" t="n">
        <v>0</v>
      </c>
      <c r="G10656" s="3" t="n">
        <v>-100228.75</v>
      </c>
    </row>
    <row r="10657">
      <c r="A10657" s="3" t="inlineStr">
        <is>
          <t>Endulini (Pty) Ltd</t>
        </is>
      </c>
      <c r="B10657" s="4" t="n">
        <v>44804</v>
      </c>
      <c r="C10657" s="3" t="inlineStr">
        <is>
          <t>Liabilities</t>
        </is>
      </c>
      <c r="D10657" s="3" t="inlineStr">
        <is>
          <t>5500/100</t>
        </is>
      </c>
      <c r="E10657" s="3" t="inlineStr">
        <is>
          <t>Loan - Quinate Consulting</t>
        </is>
      </c>
      <c r="F10657" s="3" t="n">
        <v>100000</v>
      </c>
      <c r="G10657" s="3" t="n">
        <v>-9964761.699999999</v>
      </c>
    </row>
    <row r="10658">
      <c r="A10658" s="3" t="inlineStr">
        <is>
          <t>Opportunity Global Investment (PTY) LTD</t>
        </is>
      </c>
      <c r="B10658" s="4" t="n">
        <v>44804</v>
      </c>
      <c r="C10658" s="3" t="inlineStr">
        <is>
          <t>Liabilities</t>
        </is>
      </c>
      <c r="D10658" s="3" t="inlineStr">
        <is>
          <t>5500/112</t>
        </is>
      </c>
      <c r="E10658" s="3" t="inlineStr">
        <is>
          <t>Loan - GFY</t>
        </is>
      </c>
      <c r="F10658" s="3" t="n">
        <v>0</v>
      </c>
      <c r="G10658" s="3" t="n">
        <v>-289000</v>
      </c>
    </row>
    <row r="10659">
      <c r="A10659" s="3" t="inlineStr">
        <is>
          <t>Endulini (Pty) Ltd</t>
        </is>
      </c>
      <c r="B10659" s="4" t="n">
        <v>44804</v>
      </c>
      <c r="C10659" s="3" t="inlineStr">
        <is>
          <t>Liabilities</t>
        </is>
      </c>
      <c r="D10659" s="3" t="inlineStr">
        <is>
          <t>5500/150</t>
        </is>
      </c>
      <c r="E10659" s="3" t="inlineStr">
        <is>
          <t>Loan - Cape Projects Construction</t>
        </is>
      </c>
      <c r="F10659" s="3" t="n">
        <v>-1139000</v>
      </c>
      <c r="G10659" s="3" t="n">
        <v>-1349000</v>
      </c>
    </row>
    <row r="10660">
      <c r="A10660" s="3" t="inlineStr">
        <is>
          <t>Quinate Consulting (Pty) Ltd</t>
        </is>
      </c>
      <c r="B10660" s="4" t="n">
        <v>44804</v>
      </c>
      <c r="C10660" s="3" t="inlineStr">
        <is>
          <t>Liabilities</t>
        </is>
      </c>
      <c r="D10660" s="3" t="inlineStr">
        <is>
          <t>5500/160</t>
        </is>
      </c>
      <c r="E10660" s="3" t="inlineStr">
        <is>
          <t>Loan - GFY Investment and Consulting</t>
        </is>
      </c>
      <c r="F10660" s="3" t="n">
        <v>0</v>
      </c>
      <c r="G10660" s="3" t="n">
        <v>-1750249.93</v>
      </c>
    </row>
    <row r="10661">
      <c r="A10661" s="3" t="inlineStr">
        <is>
          <t>Opportunity Management Holdings (PTY) LTD</t>
        </is>
      </c>
      <c r="B10661" s="4" t="n">
        <v>44804</v>
      </c>
      <c r="C10661" s="3" t="inlineStr">
        <is>
          <t>Liabilities</t>
        </is>
      </c>
      <c r="D10661" s="3" t="inlineStr">
        <is>
          <t>5500/200</t>
        </is>
      </c>
      <c r="E10661" s="3" t="inlineStr">
        <is>
          <t>Loan - Cape Projects</t>
        </is>
      </c>
      <c r="F10661" s="3" t="n">
        <v>-115000</v>
      </c>
      <c r="G10661" s="3" t="n">
        <v>0</v>
      </c>
    </row>
    <row r="10662">
      <c r="A10662" s="3" t="inlineStr">
        <is>
          <t>Endulini (Pty) Ltd</t>
        </is>
      </c>
      <c r="B10662" s="4" t="n">
        <v>44804</v>
      </c>
      <c r="C10662" s="3" t="inlineStr">
        <is>
          <t>Liabilities</t>
        </is>
      </c>
      <c r="D10662" s="3" t="inlineStr">
        <is>
          <t>5500/250</t>
        </is>
      </c>
      <c r="E10662" s="3" t="inlineStr">
        <is>
          <t>Loan - Heron Projects</t>
        </is>
      </c>
      <c r="F10662" s="3" t="n">
        <v>0</v>
      </c>
      <c r="G10662" s="3" t="n">
        <v>4240.63</v>
      </c>
    </row>
    <row r="10663">
      <c r="A10663" s="3" t="inlineStr">
        <is>
          <t>Trademark Holdings (Pty) Ltd</t>
        </is>
      </c>
      <c r="B10663" s="4" t="n">
        <v>44804</v>
      </c>
      <c r="C10663" s="3" t="inlineStr">
        <is>
          <t>Liabilities</t>
        </is>
      </c>
      <c r="D10663" s="3" t="inlineStr">
        <is>
          <t>5500/250</t>
        </is>
      </c>
      <c r="E10663" s="3" t="inlineStr">
        <is>
          <t>Loan - Noble Shield</t>
        </is>
      </c>
      <c r="F10663" s="3" t="n">
        <v>0</v>
      </c>
      <c r="G10663" s="3" t="n">
        <v>93165.59</v>
      </c>
    </row>
    <row r="10664">
      <c r="A10664" s="3" t="inlineStr">
        <is>
          <t>Quinate Consulting (Pty) Ltd</t>
        </is>
      </c>
      <c r="B10664" s="4" t="n">
        <v>44804</v>
      </c>
      <c r="C10664" s="3" t="inlineStr">
        <is>
          <t>Liabilities</t>
        </is>
      </c>
      <c r="D10664" s="3" t="inlineStr">
        <is>
          <t>5500/300</t>
        </is>
      </c>
      <c r="E10664" s="3" t="inlineStr">
        <is>
          <t>Loan - Gengis</t>
        </is>
      </c>
      <c r="F10664" s="3" t="n">
        <v>-1528.77</v>
      </c>
      <c r="G10664" s="3" t="n">
        <v>-273890.42</v>
      </c>
    </row>
    <row r="10665">
      <c r="A10665" s="3" t="inlineStr">
        <is>
          <t>Opportunity Management Holdings (PTY) LTD</t>
        </is>
      </c>
      <c r="B10665" s="4" t="n">
        <v>44804</v>
      </c>
      <c r="C10665" s="3" t="inlineStr">
        <is>
          <t>Liabilities</t>
        </is>
      </c>
      <c r="D10665" s="3" t="inlineStr">
        <is>
          <t>5500/300</t>
        </is>
      </c>
      <c r="E10665" s="3" t="inlineStr">
        <is>
          <t>Loan - Opportunity Prop Management</t>
        </is>
      </c>
      <c r="F10665" s="3" t="n">
        <v>0</v>
      </c>
      <c r="G10665" s="3" t="n">
        <v>-1220204.15</v>
      </c>
    </row>
    <row r="10666">
      <c r="A10666" s="3" t="inlineStr">
        <is>
          <t>Noble Shield (Pty) Ltd ta Go Letting</t>
        </is>
      </c>
      <c r="B10666" s="4" t="n">
        <v>44804</v>
      </c>
      <c r="C10666" s="3" t="inlineStr">
        <is>
          <t>Liabilities</t>
        </is>
      </c>
      <c r="D10666" s="3" t="inlineStr">
        <is>
          <t>5500/300</t>
        </is>
      </c>
      <c r="E10666" s="3" t="inlineStr">
        <is>
          <t>Loan - Trademark Holdings</t>
        </is>
      </c>
      <c r="F10666" s="3" t="n">
        <v>0</v>
      </c>
      <c r="G10666" s="3" t="n">
        <v>-93165.59</v>
      </c>
    </row>
    <row r="10667">
      <c r="A10667" s="3" t="inlineStr">
        <is>
          <t>Trademark Holdings (Pty) Ltd</t>
        </is>
      </c>
      <c r="B10667" s="4" t="n">
        <v>44804</v>
      </c>
      <c r="C10667" s="3" t="inlineStr">
        <is>
          <t>Liabilities</t>
        </is>
      </c>
      <c r="D10667" s="3" t="inlineStr">
        <is>
          <t>5500/375</t>
        </is>
      </c>
      <c r="E10667" s="3" t="inlineStr">
        <is>
          <t>Loan - Opportunity Management Holdings Pty Ltd</t>
        </is>
      </c>
      <c r="F10667" s="3" t="n">
        <v>-46000</v>
      </c>
      <c r="G10667" s="3" t="n">
        <v>-46000</v>
      </c>
    </row>
    <row r="10668">
      <c r="A10668" s="3" t="inlineStr">
        <is>
          <t>Trademark Holdings (Pty) Ltd</t>
        </is>
      </c>
      <c r="B10668" s="4" t="n">
        <v>44804</v>
      </c>
      <c r="C10668" s="3" t="inlineStr">
        <is>
          <t>Liabilities</t>
        </is>
      </c>
      <c r="D10668" s="3" t="inlineStr">
        <is>
          <t>5500/450</t>
        </is>
      </c>
      <c r="E10668" s="3" t="inlineStr">
        <is>
          <t>Loan - Cape Projects Construction</t>
        </is>
      </c>
      <c r="F10668" s="3" t="n">
        <v>600</v>
      </c>
      <c r="G10668" s="3" t="n">
        <v>0</v>
      </c>
    </row>
    <row r="10669">
      <c r="A10669" s="3" t="inlineStr">
        <is>
          <t>Trademark Holdings (Pty) Ltd</t>
        </is>
      </c>
      <c r="B10669" s="4" t="n">
        <v>44804</v>
      </c>
      <c r="C10669" s="3" t="inlineStr">
        <is>
          <t>Liabilities</t>
        </is>
      </c>
      <c r="D10669" s="3" t="inlineStr">
        <is>
          <t>5500/500</t>
        </is>
      </c>
      <c r="E10669" s="3" t="inlineStr">
        <is>
          <t>Go Letting Brand Name</t>
        </is>
      </c>
      <c r="F10669" s="3" t="n">
        <v>0</v>
      </c>
      <c r="G10669" s="3" t="n">
        <v>93420</v>
      </c>
    </row>
    <row r="10670">
      <c r="A10670" s="3" t="inlineStr">
        <is>
          <t>Noble Shield (Pty) Ltd ta Go Letting</t>
        </is>
      </c>
      <c r="B10670" s="4" t="n">
        <v>44804</v>
      </c>
      <c r="C10670" s="3" t="inlineStr">
        <is>
          <t>Liabilities</t>
        </is>
      </c>
      <c r="D10670" s="3" t="inlineStr">
        <is>
          <t>5500/500</t>
        </is>
      </c>
      <c r="E10670" s="3" t="inlineStr">
        <is>
          <t>Loan - Cape Projects Construction</t>
        </is>
      </c>
      <c r="F10670" s="3" t="n">
        <v>600</v>
      </c>
      <c r="G10670" s="3" t="n">
        <v>0</v>
      </c>
    </row>
    <row r="10671">
      <c r="A10671" s="3" t="inlineStr">
        <is>
          <t>Quinate Consulting (Pty) Ltd</t>
        </is>
      </c>
      <c r="B10671" s="4" t="n">
        <v>44804</v>
      </c>
      <c r="C10671" s="3" t="inlineStr">
        <is>
          <t>Liabilities</t>
        </is>
      </c>
      <c r="D10671" s="3" t="inlineStr">
        <is>
          <t>5500/500</t>
        </is>
      </c>
      <c r="E10671" s="3" t="inlineStr">
        <is>
          <t>Loan - Opportunity Development Struct.</t>
        </is>
      </c>
      <c r="F10671" s="3" t="n">
        <v>0</v>
      </c>
      <c r="G10671" s="3" t="n">
        <v>-2380000</v>
      </c>
    </row>
    <row r="10672">
      <c r="A10672" s="3" t="inlineStr">
        <is>
          <t>Opportunity Management Holdings (PTY) LTD</t>
        </is>
      </c>
      <c r="B10672" s="4" t="n">
        <v>44804</v>
      </c>
      <c r="C10672" s="3" t="inlineStr">
        <is>
          <t>Liabilities</t>
        </is>
      </c>
      <c r="D10672" s="3" t="inlineStr">
        <is>
          <t>5500/500</t>
        </is>
      </c>
      <c r="E10672" s="3" t="inlineStr">
        <is>
          <t>Loan - Opportunity Tradermark Holdings</t>
        </is>
      </c>
      <c r="F10672" s="3" t="n">
        <v>46000</v>
      </c>
      <c r="G10672" s="3" t="n">
        <v>46000</v>
      </c>
    </row>
    <row r="10673">
      <c r="A10673" s="3" t="inlineStr">
        <is>
          <t>Quinate Consulting (Pty) Ltd</t>
        </is>
      </c>
      <c r="B10673" s="4" t="n">
        <v>44804</v>
      </c>
      <c r="C10673" s="3" t="inlineStr">
        <is>
          <t>Liabilities</t>
        </is>
      </c>
      <c r="D10673" s="3" t="inlineStr">
        <is>
          <t>5500/520</t>
        </is>
      </c>
      <c r="E10673" s="3" t="inlineStr">
        <is>
          <t>Loan - Opportunity Management Holdings</t>
        </is>
      </c>
      <c r="F10673" s="3" t="n">
        <v>0</v>
      </c>
      <c r="G10673" s="3" t="n">
        <v>-3900</v>
      </c>
    </row>
    <row r="10674">
      <c r="A10674" s="3" t="inlineStr">
        <is>
          <t>Opportunity Global Investment (PTY) LTD</t>
        </is>
      </c>
      <c r="B10674" s="4" t="n">
        <v>44804</v>
      </c>
      <c r="C10674" s="3" t="inlineStr">
        <is>
          <t>Liabilities</t>
        </is>
      </c>
      <c r="D10674" s="3" t="inlineStr">
        <is>
          <t>5500/650</t>
        </is>
      </c>
      <c r="E10674" s="3" t="inlineStr">
        <is>
          <t>Loan - Opportunit Global - Sales</t>
        </is>
      </c>
      <c r="F10674" s="3" t="n">
        <v>122746.39</v>
      </c>
      <c r="G10674" s="3" t="n">
        <v>-949685.8</v>
      </c>
    </row>
    <row r="10675">
      <c r="A10675" s="3" t="inlineStr">
        <is>
          <t>Opportunity Global Sales (PTY) LTD</t>
        </is>
      </c>
      <c r="B10675" s="4" t="n">
        <v>44804</v>
      </c>
      <c r="C10675" s="3" t="inlineStr">
        <is>
          <t>Liabilities</t>
        </is>
      </c>
      <c r="D10675" s="3" t="inlineStr">
        <is>
          <t>5500/650</t>
        </is>
      </c>
      <c r="E10675" s="3" t="inlineStr">
        <is>
          <t>Loan - Opportunity Investments</t>
        </is>
      </c>
      <c r="F10675" s="3" t="n">
        <v>-122746.39</v>
      </c>
      <c r="G10675" s="3" t="n">
        <v>949685.8</v>
      </c>
    </row>
    <row r="10676">
      <c r="A10676" s="3" t="inlineStr">
        <is>
          <t>Opportunity Management Holdings (PTY) LTD</t>
        </is>
      </c>
      <c r="B10676" s="4" t="n">
        <v>44804</v>
      </c>
      <c r="C10676" s="3" t="inlineStr">
        <is>
          <t>Liabilities</t>
        </is>
      </c>
      <c r="D10676" s="3" t="inlineStr">
        <is>
          <t>5500/700</t>
        </is>
      </c>
      <c r="E10676" s="3" t="inlineStr">
        <is>
          <t>Loan - Go Letting</t>
        </is>
      </c>
      <c r="F10676" s="3" t="n">
        <v>0</v>
      </c>
      <c r="G10676" s="3" t="n">
        <v>-120</v>
      </c>
    </row>
    <row r="10677">
      <c r="A10677" s="3" t="inlineStr">
        <is>
          <t>Opportunity Global Investment (PTY) LTD</t>
        </is>
      </c>
      <c r="B10677" s="4" t="n">
        <v>44804</v>
      </c>
      <c r="C10677" s="3" t="inlineStr">
        <is>
          <t>Liabilities</t>
        </is>
      </c>
      <c r="D10677" s="3" t="inlineStr">
        <is>
          <t>5500/850</t>
        </is>
      </c>
      <c r="E10677" s="3" t="inlineStr">
        <is>
          <t>Loan - Nick Morgan</t>
        </is>
      </c>
      <c r="F10677" s="3" t="n">
        <v>0</v>
      </c>
      <c r="G10677" s="3" t="n">
        <v>4100</v>
      </c>
    </row>
    <row r="10678">
      <c r="A10678" s="3" t="inlineStr">
        <is>
          <t>Opportunity Global Investment (PTY) LTD</t>
        </is>
      </c>
      <c r="B10678" s="4" t="n">
        <v>44804</v>
      </c>
      <c r="C10678" s="3" t="inlineStr">
        <is>
          <t>Liabilities</t>
        </is>
      </c>
      <c r="D10678" s="3" t="inlineStr">
        <is>
          <t>5500/950</t>
        </is>
      </c>
      <c r="E10678" s="3" t="inlineStr">
        <is>
          <t>Loan - Gengis</t>
        </is>
      </c>
      <c r="F10678" s="3" t="n">
        <v>0</v>
      </c>
      <c r="G10678" s="3" t="n">
        <v>-120000</v>
      </c>
    </row>
    <row r="10679">
      <c r="A10679" s="3" t="inlineStr">
        <is>
          <t>Quinate Consulting (Pty) Ltd</t>
        </is>
      </c>
      <c r="B10679" s="4" t="n">
        <v>44804</v>
      </c>
      <c r="C10679" s="3" t="inlineStr">
        <is>
          <t>Liabilities</t>
        </is>
      </c>
      <c r="D10679" s="3" t="inlineStr">
        <is>
          <t>5501/001</t>
        </is>
      </c>
      <c r="E10679" s="3" t="inlineStr">
        <is>
          <t>Loan - Endulini CIP Costs</t>
        </is>
      </c>
      <c r="F10679" s="3" t="n">
        <v>-100000</v>
      </c>
      <c r="G10679" s="3" t="n">
        <v>9644761.699999999</v>
      </c>
    </row>
    <row r="10680">
      <c r="A10680" s="3" t="inlineStr">
        <is>
          <t>Opportunity Management Holdings (PTY) LTD</t>
        </is>
      </c>
      <c r="B10680" s="4" t="n">
        <v>44804</v>
      </c>
      <c r="C10680" s="3" t="inlineStr">
        <is>
          <t>Liabilities</t>
        </is>
      </c>
      <c r="D10680" s="3" t="inlineStr">
        <is>
          <t>5510/100</t>
        </is>
      </c>
      <c r="E10680" s="3" t="inlineStr">
        <is>
          <t>Staff loan - Debbie Landsberg</t>
        </is>
      </c>
      <c r="F10680" s="3" t="n">
        <v>0</v>
      </c>
      <c r="G10680" s="3" t="n">
        <v>14400</v>
      </c>
    </row>
    <row r="10681">
      <c r="A10681" s="3" t="inlineStr">
        <is>
          <t>Noble Shield (Pty) Ltd ta Go Letting</t>
        </is>
      </c>
      <c r="B10681" s="4" t="n">
        <v>44804</v>
      </c>
      <c r="C10681" s="3" t="inlineStr">
        <is>
          <t>Assets</t>
        </is>
      </c>
      <c r="D10681" s="3" t="inlineStr">
        <is>
          <t>6250/010</t>
        </is>
      </c>
      <c r="E10681" s="3" t="inlineStr">
        <is>
          <t>Computer Equipment - @ Cost</t>
        </is>
      </c>
      <c r="F10681" s="3" t="n">
        <v>0</v>
      </c>
      <c r="G10681" s="3" t="n">
        <v>20397</v>
      </c>
    </row>
    <row r="10682">
      <c r="A10682" s="3" t="inlineStr">
        <is>
          <t>Opportunity Management Holdings (PTY) LTD</t>
        </is>
      </c>
      <c r="B10682" s="4" t="n">
        <v>44804</v>
      </c>
      <c r="C10682" s="3" t="inlineStr">
        <is>
          <t>Assets</t>
        </is>
      </c>
      <c r="D10682" s="3" t="inlineStr">
        <is>
          <t>6250/010</t>
        </is>
      </c>
      <c r="E10682" s="3" t="inlineStr">
        <is>
          <t>Computer Equipment - @ Cost</t>
        </is>
      </c>
      <c r="F10682" s="3" t="n">
        <v>0</v>
      </c>
      <c r="G10682" s="3" t="n">
        <v>27078.85</v>
      </c>
    </row>
    <row r="10683">
      <c r="A10683" s="3" t="inlineStr">
        <is>
          <t>Quinate Consulting (Pty) Ltd</t>
        </is>
      </c>
      <c r="B10683" s="4" t="n">
        <v>44804</v>
      </c>
      <c r="C10683" s="3" t="inlineStr">
        <is>
          <t>Assets</t>
        </is>
      </c>
      <c r="D10683" s="3" t="inlineStr">
        <is>
          <t>6250/010</t>
        </is>
      </c>
      <c r="E10683" s="3" t="inlineStr">
        <is>
          <t>Computer Equipment - @ Cost</t>
        </is>
      </c>
      <c r="F10683" s="3" t="n">
        <v>0</v>
      </c>
      <c r="G10683" s="3" t="n">
        <v>137059.7</v>
      </c>
    </row>
    <row r="10684">
      <c r="A10684" s="3" t="inlineStr">
        <is>
          <t>Noble Shield (Pty) Ltd ta Go Letting</t>
        </is>
      </c>
      <c r="B10684" s="4" t="n">
        <v>44804</v>
      </c>
      <c r="C10684" s="3" t="inlineStr">
        <is>
          <t>Assets</t>
        </is>
      </c>
      <c r="D10684" s="3" t="inlineStr">
        <is>
          <t>6250/020</t>
        </is>
      </c>
      <c r="E10684" s="3" t="inlineStr">
        <is>
          <t>Computer Equipment - Accum Depre</t>
        </is>
      </c>
      <c r="F10684" s="3" t="n">
        <v>-2542.89</v>
      </c>
      <c r="G10684" s="3" t="n">
        <v>-12040.89</v>
      </c>
    </row>
    <row r="10685">
      <c r="A10685" s="3" t="inlineStr">
        <is>
          <t>Opportunity Management Holdings (PTY) LTD</t>
        </is>
      </c>
      <c r="B10685" s="4" t="n">
        <v>44804</v>
      </c>
      <c r="C10685" s="3" t="inlineStr">
        <is>
          <t>Assets</t>
        </is>
      </c>
      <c r="D10685" s="3" t="inlineStr">
        <is>
          <t>6250/020</t>
        </is>
      </c>
      <c r="E10685" s="3" t="inlineStr">
        <is>
          <t>Computer Equipment - Accum Depre</t>
        </is>
      </c>
      <c r="F10685" s="3" t="n">
        <v>-337.98</v>
      </c>
      <c r="G10685" s="3" t="n">
        <v>-1231.45</v>
      </c>
    </row>
    <row r="10686">
      <c r="A10686" s="3" t="inlineStr">
        <is>
          <t>Quinate Consulting (Pty) Ltd</t>
        </is>
      </c>
      <c r="B10686" s="4" t="n">
        <v>44804</v>
      </c>
      <c r="C10686" s="3" t="inlineStr">
        <is>
          <t>Assets</t>
        </is>
      </c>
      <c r="D10686" s="3" t="inlineStr">
        <is>
          <t>6250/020</t>
        </is>
      </c>
      <c r="E10686" s="3" t="inlineStr">
        <is>
          <t>Computer Equipment - Accum Depre</t>
        </is>
      </c>
      <c r="F10686" s="3" t="n">
        <v>-3141.36</v>
      </c>
      <c r="G10686" s="3" t="n">
        <v>-81144.97</v>
      </c>
    </row>
    <row r="10687">
      <c r="A10687" s="3" t="inlineStr">
        <is>
          <t>Opportunity Management Holdings (PTY) LTD</t>
        </is>
      </c>
      <c r="B10687" s="4" t="n">
        <v>44804</v>
      </c>
      <c r="C10687" s="3" t="inlineStr">
        <is>
          <t>Assets</t>
        </is>
      </c>
      <c r="D10687" s="3" t="inlineStr">
        <is>
          <t>6250/030</t>
        </is>
      </c>
      <c r="E10687" s="3" t="inlineStr">
        <is>
          <t>Acc Depreciation - Computer Equipment</t>
        </is>
      </c>
      <c r="F10687" s="3" t="n">
        <v>0</v>
      </c>
      <c r="G10687" s="3" t="n">
        <v>-9441.25</v>
      </c>
    </row>
    <row r="10688">
      <c r="A10688" s="3" t="inlineStr">
        <is>
          <t>Quinate Consulting (Pty) Ltd</t>
        </is>
      </c>
      <c r="B10688" s="4" t="n">
        <v>44804</v>
      </c>
      <c r="C10688" s="3" t="inlineStr">
        <is>
          <t>Assets</t>
        </is>
      </c>
      <c r="D10688" s="3" t="inlineStr">
        <is>
          <t>6270/010</t>
        </is>
      </c>
      <c r="E10688" s="3" t="inlineStr">
        <is>
          <t>Site Containers - @ Cost</t>
        </is>
      </c>
      <c r="F10688" s="3" t="n">
        <v>0</v>
      </c>
      <c r="G10688" s="3" t="n">
        <v>19130.44</v>
      </c>
    </row>
    <row r="10689">
      <c r="A10689" s="3" t="inlineStr">
        <is>
          <t>Quinate Consulting (Pty) Ltd</t>
        </is>
      </c>
      <c r="B10689" s="4" t="n">
        <v>44804</v>
      </c>
      <c r="C10689" s="3" t="inlineStr">
        <is>
          <t>Assets</t>
        </is>
      </c>
      <c r="D10689" s="3" t="inlineStr">
        <is>
          <t>6270/020</t>
        </is>
      </c>
      <c r="E10689" s="3" t="inlineStr">
        <is>
          <t>Site Containers - Accum Depre</t>
        </is>
      </c>
      <c r="F10689" s="3" t="n">
        <v>-318.84</v>
      </c>
      <c r="G10689" s="3" t="n">
        <v>-5739.12</v>
      </c>
    </row>
    <row r="10690">
      <c r="A10690" s="3" t="inlineStr">
        <is>
          <t>Noble Shield (Pty) Ltd ta Go Letting</t>
        </is>
      </c>
      <c r="B10690" s="4" t="n">
        <v>44804</v>
      </c>
      <c r="C10690" s="3" t="inlineStr">
        <is>
          <t>Assets</t>
        </is>
      </c>
      <c r="D10690" s="3" t="inlineStr">
        <is>
          <t>6350/010</t>
        </is>
      </c>
      <c r="E10690" s="3" t="inlineStr">
        <is>
          <t>Furniture _AND_ Fittings - @ Cost</t>
        </is>
      </c>
      <c r="F10690" s="3" t="n">
        <v>0</v>
      </c>
      <c r="G10690" s="3" t="n">
        <v>2242</v>
      </c>
    </row>
    <row r="10691">
      <c r="A10691" s="3" t="inlineStr">
        <is>
          <t>Opportunity Global Sales (PTY) LTD</t>
        </is>
      </c>
      <c r="B10691" s="4" t="n">
        <v>44804</v>
      </c>
      <c r="C10691" s="3" t="inlineStr">
        <is>
          <t>Assets</t>
        </is>
      </c>
      <c r="D10691" s="3" t="inlineStr">
        <is>
          <t>6350/010</t>
        </is>
      </c>
      <c r="E10691" s="3" t="inlineStr">
        <is>
          <t>Furniture _AND_ Fittings - @ Cost</t>
        </is>
      </c>
      <c r="F10691" s="3" t="n">
        <v>0</v>
      </c>
      <c r="G10691" s="3" t="n">
        <v>29379.7</v>
      </c>
    </row>
    <row r="10692">
      <c r="A10692" s="3" t="inlineStr">
        <is>
          <t>Noble Shield (Pty) Ltd ta Go Letting</t>
        </is>
      </c>
      <c r="B10692" s="4" t="n">
        <v>44804</v>
      </c>
      <c r="C10692" s="3" t="inlineStr">
        <is>
          <t>Assets</t>
        </is>
      </c>
      <c r="D10692" s="3" t="inlineStr">
        <is>
          <t>6350/020</t>
        </is>
      </c>
      <c r="E10692" s="3" t="inlineStr">
        <is>
          <t>Furniture _AND_ Fittings - Accum Depre</t>
        </is>
      </c>
      <c r="F10692" s="3" t="n">
        <v>0</v>
      </c>
      <c r="G10692" s="3" t="n">
        <v>-2239</v>
      </c>
    </row>
    <row r="10693">
      <c r="A10693" s="3" t="inlineStr">
        <is>
          <t>Opportunity Global Sales (PTY) LTD</t>
        </is>
      </c>
      <c r="B10693" s="4" t="n">
        <v>44804</v>
      </c>
      <c r="C10693" s="3" t="inlineStr">
        <is>
          <t>Assets</t>
        </is>
      </c>
      <c r="D10693" s="3" t="inlineStr">
        <is>
          <t>6350/020</t>
        </is>
      </c>
      <c r="E10693" s="3" t="inlineStr">
        <is>
          <t>Furniture _AND_ Fittings - Accum Depre</t>
        </is>
      </c>
      <c r="F10693" s="3" t="n">
        <v>-408.05</v>
      </c>
      <c r="G10693" s="3" t="n">
        <v>-816.1</v>
      </c>
    </row>
    <row r="10694">
      <c r="A10694" s="3" t="inlineStr">
        <is>
          <t>Opportunity Management Holdings (PTY) LTD</t>
        </is>
      </c>
      <c r="B10694" s="4" t="n">
        <v>44804</v>
      </c>
      <c r="C10694" s="3" t="inlineStr">
        <is>
          <t>Liabilities</t>
        </is>
      </c>
      <c r="D10694" s="3" t="inlineStr">
        <is>
          <t>6500/000</t>
        </is>
      </c>
      <c r="E10694" s="3" t="inlineStr">
        <is>
          <t>Deposits - Held</t>
        </is>
      </c>
      <c r="F10694" s="3" t="n">
        <v>0</v>
      </c>
      <c r="G10694" s="3" t="n">
        <v>-12028.1</v>
      </c>
    </row>
    <row r="10695">
      <c r="A10695" s="3" t="inlineStr">
        <is>
          <t>Opportunity Management Holdings (PTY) LTD</t>
        </is>
      </c>
      <c r="B10695" s="4" t="n">
        <v>44804</v>
      </c>
      <c r="C10695" s="3" t="inlineStr">
        <is>
          <t>Liabilities</t>
        </is>
      </c>
      <c r="D10695" s="3" t="inlineStr">
        <is>
          <t>6510/000</t>
        </is>
      </c>
      <c r="E10695" s="3" t="inlineStr">
        <is>
          <t>Deposits Paid - Anicol Properties</t>
        </is>
      </c>
      <c r="F10695" s="3" t="n">
        <v>0</v>
      </c>
      <c r="G10695" s="3" t="n">
        <v>13755</v>
      </c>
    </row>
    <row r="10696">
      <c r="A10696" s="3" t="inlineStr">
        <is>
          <t>Opportunity Management Holdings (PTY) LTD</t>
        </is>
      </c>
      <c r="B10696" s="4" t="n">
        <v>44804</v>
      </c>
      <c r="C10696" s="3" t="inlineStr">
        <is>
          <t>Liabilities</t>
        </is>
      </c>
      <c r="D10696" s="3" t="inlineStr">
        <is>
          <t>6515/000</t>
        </is>
      </c>
      <c r="E10696" s="3" t="inlineStr">
        <is>
          <t>Deposits Paid</t>
        </is>
      </c>
      <c r="F10696" s="3" t="n">
        <v>0</v>
      </c>
      <c r="G10696" s="3" t="n">
        <v>3852.5</v>
      </c>
    </row>
    <row r="10697">
      <c r="A10697" s="3" t="inlineStr">
        <is>
          <t>Quinate Consulting (Pty) Ltd</t>
        </is>
      </c>
      <c r="B10697" s="4" t="n">
        <v>44804</v>
      </c>
      <c r="C10697" s="3" t="inlineStr">
        <is>
          <t>Assets</t>
        </is>
      </c>
      <c r="D10697" s="3" t="inlineStr">
        <is>
          <t>6600/010</t>
        </is>
      </c>
      <c r="E10697" s="3" t="inlineStr">
        <is>
          <t>Other Fixed Assets - @ Cost</t>
        </is>
      </c>
      <c r="F10697" s="3" t="n">
        <v>0</v>
      </c>
      <c r="G10697" s="3" t="n">
        <v>14442.5</v>
      </c>
    </row>
    <row r="10698">
      <c r="A10698" s="3" t="inlineStr">
        <is>
          <t>Quinate Consulting (Pty) Ltd</t>
        </is>
      </c>
      <c r="B10698" s="4" t="n">
        <v>44804</v>
      </c>
      <c r="C10698" s="3" t="inlineStr">
        <is>
          <t>Assets</t>
        </is>
      </c>
      <c r="D10698" s="3" t="inlineStr">
        <is>
          <t>6600/020</t>
        </is>
      </c>
      <c r="E10698" s="3" t="inlineStr">
        <is>
          <t>Other Fixed Assets - Accum Depre</t>
        </is>
      </c>
      <c r="F10698" s="3" t="n">
        <v>0</v>
      </c>
      <c r="G10698" s="3" t="n">
        <v>-14441.5</v>
      </c>
    </row>
    <row r="10699">
      <c r="A10699" s="3" t="inlineStr">
        <is>
          <t>Noble Shield (Pty) Ltd ta Go Letting</t>
        </is>
      </c>
      <c r="B10699" s="4" t="n">
        <v>44804</v>
      </c>
      <c r="C10699" s="3" t="inlineStr">
        <is>
          <t>Assets</t>
        </is>
      </c>
      <c r="D10699" s="3" t="inlineStr">
        <is>
          <t>7000/100</t>
        </is>
      </c>
      <c r="E10699" s="3" t="inlineStr">
        <is>
          <t>Goodwill - Purchase of Go Letting</t>
        </is>
      </c>
      <c r="F10699" s="3" t="n">
        <v>0</v>
      </c>
      <c r="G10699" s="3" t="n">
        <v>106580</v>
      </c>
    </row>
    <row r="10700">
      <c r="A10700" s="3" t="inlineStr">
        <is>
          <t>Opportunity Management Holdings (PTY) LTD</t>
        </is>
      </c>
      <c r="B10700" s="4" t="n">
        <v>44804</v>
      </c>
      <c r="C10700" s="3" t="inlineStr">
        <is>
          <t>Assets</t>
        </is>
      </c>
      <c r="D10700" s="3" t="inlineStr">
        <is>
          <t>7200/000</t>
        </is>
      </c>
      <c r="E10700" s="3" t="inlineStr">
        <is>
          <t>Shares in Subsidiary Companies</t>
        </is>
      </c>
      <c r="F10700" s="3" t="n">
        <v>0</v>
      </c>
      <c r="G10700" s="3" t="n">
        <v>120</v>
      </c>
    </row>
    <row r="10701">
      <c r="A10701" s="3" t="inlineStr">
        <is>
          <t>Endulini (Pty) Ltd</t>
        </is>
      </c>
      <c r="B10701" s="4" t="n">
        <v>44804</v>
      </c>
      <c r="C10701" s="3" t="inlineStr">
        <is>
          <t>Assets</t>
        </is>
      </c>
      <c r="D10701" s="3" t="inlineStr">
        <is>
          <t>7610/100</t>
        </is>
      </c>
      <c r="E10701" s="3" t="inlineStr">
        <is>
          <t>Endulini Land</t>
        </is>
      </c>
      <c r="F10701" s="3" t="n">
        <v>0</v>
      </c>
      <c r="G10701" s="3" t="n">
        <v>10572851.37</v>
      </c>
    </row>
    <row r="10702">
      <c r="A10702" s="3" t="inlineStr">
        <is>
          <t>Endulini (Pty) Ltd</t>
        </is>
      </c>
      <c r="B10702" s="4" t="n">
        <v>44804</v>
      </c>
      <c r="C10702" s="3" t="inlineStr">
        <is>
          <t>Assets</t>
        </is>
      </c>
      <c r="D10702" s="3" t="inlineStr">
        <is>
          <t>7610/101</t>
        </is>
      </c>
      <c r="E10702" s="3" t="inlineStr">
        <is>
          <t>Endulini Revaluation of Land stock</t>
        </is>
      </c>
      <c r="F10702" s="3" t="n">
        <v>0</v>
      </c>
      <c r="G10702" s="3" t="n">
        <v>6084085.78</v>
      </c>
    </row>
    <row r="10703">
      <c r="A10703" s="3" t="inlineStr">
        <is>
          <t>Endulini (Pty) Ltd</t>
        </is>
      </c>
      <c r="B10703" s="4" t="n">
        <v>44804</v>
      </c>
      <c r="C10703" s="3" t="inlineStr">
        <is>
          <t>Assets</t>
        </is>
      </c>
      <c r="D10703" s="3" t="inlineStr">
        <is>
          <t>7610/111</t>
        </is>
      </c>
      <c r="E10703" s="3" t="inlineStr">
        <is>
          <t>Endulini Closing Stock February 2021</t>
        </is>
      </c>
      <c r="F10703" s="3" t="n">
        <v>0</v>
      </c>
      <c r="G10703" s="3" t="n">
        <v>15044610.11</v>
      </c>
    </row>
    <row r="10704">
      <c r="A10704" s="3" t="inlineStr">
        <is>
          <t>Endulini (Pty) Ltd</t>
        </is>
      </c>
      <c r="B10704" s="4" t="n">
        <v>44804</v>
      </c>
      <c r="C10704" s="3" t="inlineStr">
        <is>
          <t>Assets</t>
        </is>
      </c>
      <c r="D10704" s="3" t="inlineStr">
        <is>
          <t>7610/180</t>
        </is>
      </c>
      <c r="E10704" s="3" t="inlineStr">
        <is>
          <t>Endulini CIP Architects</t>
        </is>
      </c>
      <c r="F10704" s="3" t="n">
        <v>18000</v>
      </c>
      <c r="G10704" s="3" t="n">
        <v>537874</v>
      </c>
    </row>
    <row r="10705">
      <c r="A10705" s="3" t="inlineStr">
        <is>
          <t>Endulini (Pty) Ltd</t>
        </is>
      </c>
      <c r="B10705" s="4" t="n">
        <v>44804</v>
      </c>
      <c r="C10705" s="3" t="inlineStr">
        <is>
          <t>Assets</t>
        </is>
      </c>
      <c r="D10705" s="3" t="inlineStr">
        <is>
          <t>7610/200</t>
        </is>
      </c>
      <c r="E10705" s="3" t="inlineStr">
        <is>
          <t>Endulini CIP CoCT Land Use App</t>
        </is>
      </c>
      <c r="F10705" s="3" t="n">
        <v>0</v>
      </c>
      <c r="G10705" s="3" t="n">
        <v>232891.06</v>
      </c>
    </row>
    <row r="10706">
      <c r="A10706" s="3" t="inlineStr">
        <is>
          <t>Endulini (Pty) Ltd</t>
        </is>
      </c>
      <c r="B10706" s="4" t="n">
        <v>44804</v>
      </c>
      <c r="C10706" s="3" t="inlineStr">
        <is>
          <t>Assets</t>
        </is>
      </c>
      <c r="D10706" s="3" t="inlineStr">
        <is>
          <t>7610/205</t>
        </is>
      </c>
      <c r="E10706" s="3" t="inlineStr">
        <is>
          <t>Endulini CIP Site Establishments</t>
        </is>
      </c>
      <c r="F10706" s="3" t="n">
        <v>0</v>
      </c>
      <c r="G10706" s="3" t="n">
        <v>32428975.01</v>
      </c>
    </row>
    <row r="10707">
      <c r="A10707" s="3" t="inlineStr">
        <is>
          <t>Endulini (Pty) Ltd</t>
        </is>
      </c>
      <c r="B10707" s="4" t="n">
        <v>44804</v>
      </c>
      <c r="C10707" s="3" t="inlineStr">
        <is>
          <t>Assets</t>
        </is>
      </c>
      <c r="D10707" s="3" t="inlineStr">
        <is>
          <t>7610/209</t>
        </is>
      </c>
      <c r="E10707" s="3" t="inlineStr">
        <is>
          <t>Endulini CIP Construction Management</t>
        </is>
      </c>
      <c r="F10707" s="3" t="n">
        <v>10000</v>
      </c>
      <c r="G10707" s="3" t="n">
        <v>200375</v>
      </c>
    </row>
    <row r="10708">
      <c r="A10708" s="3" t="inlineStr">
        <is>
          <t>Endulini (Pty) Ltd</t>
        </is>
      </c>
      <c r="B10708" s="4" t="n">
        <v>44804</v>
      </c>
      <c r="C10708" s="3" t="inlineStr">
        <is>
          <t>Assets</t>
        </is>
      </c>
      <c r="D10708" s="3" t="inlineStr">
        <is>
          <t>7610/210</t>
        </is>
      </c>
      <c r="E10708" s="3" t="inlineStr">
        <is>
          <t>Endulini CIP Civil Works</t>
        </is>
      </c>
      <c r="F10708" s="3" t="n">
        <v>25716.15</v>
      </c>
      <c r="G10708" s="3" t="n">
        <v>5795702.14</v>
      </c>
    </row>
    <row r="10709">
      <c r="A10709" s="3" t="inlineStr">
        <is>
          <t>Endulini (Pty) Ltd</t>
        </is>
      </c>
      <c r="B10709" s="4" t="n">
        <v>44804</v>
      </c>
      <c r="C10709" s="3" t="inlineStr">
        <is>
          <t>Assets</t>
        </is>
      </c>
      <c r="D10709" s="3" t="inlineStr">
        <is>
          <t>7610/215</t>
        </is>
      </c>
      <c r="E10709" s="3" t="inlineStr">
        <is>
          <t>Endulini CIP Civil Engineers</t>
        </is>
      </c>
      <c r="F10709" s="3" t="n">
        <v>0</v>
      </c>
      <c r="G10709" s="3" t="n">
        <v>183000</v>
      </c>
    </row>
    <row r="10710">
      <c r="A10710" s="3" t="inlineStr">
        <is>
          <t>Endulini (Pty) Ltd</t>
        </is>
      </c>
      <c r="B10710" s="4" t="n">
        <v>44804</v>
      </c>
      <c r="C10710" s="3" t="inlineStr">
        <is>
          <t>Assets</t>
        </is>
      </c>
      <c r="D10710" s="3" t="inlineStr">
        <is>
          <t>7610/220</t>
        </is>
      </c>
      <c r="E10710" s="3" t="inlineStr">
        <is>
          <t>Endulini CIP Structuring Project Fee Opp Invest</t>
        </is>
      </c>
      <c r="F10710" s="3" t="n">
        <v>0</v>
      </c>
      <c r="G10710" s="3" t="n">
        <v>483735.96</v>
      </c>
    </row>
    <row r="10711">
      <c r="A10711" s="3" t="inlineStr">
        <is>
          <t>Endulini (Pty) Ltd</t>
        </is>
      </c>
      <c r="B10711" s="4" t="n">
        <v>44804</v>
      </c>
      <c r="C10711" s="3" t="inlineStr">
        <is>
          <t>Assets</t>
        </is>
      </c>
      <c r="D10711" s="3" t="inlineStr">
        <is>
          <t>7610/225</t>
        </is>
      </c>
      <c r="E10711" s="3" t="inlineStr">
        <is>
          <t>Endulini CIP Structural engineering fee</t>
        </is>
      </c>
      <c r="F10711" s="3" t="n">
        <v>0</v>
      </c>
      <c r="G10711" s="3" t="n">
        <v>346268.03</v>
      </c>
    </row>
    <row r="10712">
      <c r="A10712" s="3" t="inlineStr">
        <is>
          <t>Endulini (Pty) Ltd</t>
        </is>
      </c>
      <c r="B10712" s="4" t="n">
        <v>44804</v>
      </c>
      <c r="C10712" s="3" t="inlineStr">
        <is>
          <t>Assets</t>
        </is>
      </c>
      <c r="D10712" s="3" t="inlineStr">
        <is>
          <t>7610/230</t>
        </is>
      </c>
      <c r="E10712" s="3" t="inlineStr">
        <is>
          <t>Endulini CIP Mechanical Engineering</t>
        </is>
      </c>
      <c r="F10712" s="3" t="n">
        <v>0</v>
      </c>
      <c r="G10712" s="3" t="n">
        <v>15570</v>
      </c>
    </row>
    <row r="10713">
      <c r="A10713" s="3" t="inlineStr">
        <is>
          <t>Endulini (Pty) Ltd</t>
        </is>
      </c>
      <c r="B10713" s="4" t="n">
        <v>44804</v>
      </c>
      <c r="C10713" s="3" t="inlineStr">
        <is>
          <t>Assets</t>
        </is>
      </c>
      <c r="D10713" s="3" t="inlineStr">
        <is>
          <t>7610/235</t>
        </is>
      </c>
      <c r="E10713" s="3" t="inlineStr">
        <is>
          <t>Endulini CIP Electrical Installation</t>
        </is>
      </c>
      <c r="F10713" s="3" t="n">
        <v>0</v>
      </c>
      <c r="G10713" s="3" t="n">
        <v>1034019.08</v>
      </c>
    </row>
    <row r="10714">
      <c r="A10714" s="3" t="inlineStr">
        <is>
          <t>Endulini (Pty) Ltd</t>
        </is>
      </c>
      <c r="B10714" s="4" t="n">
        <v>44804</v>
      </c>
      <c r="C10714" s="3" t="inlineStr">
        <is>
          <t>Assets</t>
        </is>
      </c>
      <c r="D10714" s="3" t="inlineStr">
        <is>
          <t>7610/250</t>
        </is>
      </c>
      <c r="E10714" s="3" t="inlineStr">
        <is>
          <t>Endulini CIP Boundary Wall</t>
        </is>
      </c>
      <c r="F10714" s="3" t="n">
        <v>0</v>
      </c>
      <c r="G10714" s="3" t="n">
        <v>88400.8</v>
      </c>
    </row>
    <row r="10715">
      <c r="A10715" s="3" t="inlineStr">
        <is>
          <t>Endulini (Pty) Ltd</t>
        </is>
      </c>
      <c r="B10715" s="4" t="n">
        <v>44804</v>
      </c>
      <c r="C10715" s="3" t="inlineStr">
        <is>
          <t>Assets</t>
        </is>
      </c>
      <c r="D10715" s="3" t="inlineStr">
        <is>
          <t>7610/290</t>
        </is>
      </c>
      <c r="E10715" s="3" t="inlineStr">
        <is>
          <t>Endulini CIP Development Management Fees</t>
        </is>
      </c>
      <c r="F10715" s="3" t="n">
        <v>0</v>
      </c>
      <c r="G10715" s="3" t="n">
        <v>237496.62</v>
      </c>
    </row>
    <row r="10716">
      <c r="A10716" s="3" t="inlineStr">
        <is>
          <t>Endulini (Pty) Ltd</t>
        </is>
      </c>
      <c r="B10716" s="4" t="n">
        <v>44804</v>
      </c>
      <c r="C10716" s="3" t="inlineStr">
        <is>
          <t>Assets</t>
        </is>
      </c>
      <c r="D10716" s="3" t="inlineStr">
        <is>
          <t>7610/310</t>
        </is>
      </c>
      <c r="E10716" s="3" t="inlineStr">
        <is>
          <t>Endulini CIP Enviromental consultants</t>
        </is>
      </c>
      <c r="F10716" s="3" t="n">
        <v>6000</v>
      </c>
      <c r="G10716" s="3" t="n">
        <v>108000</v>
      </c>
    </row>
    <row r="10717">
      <c r="A10717" s="3" t="inlineStr">
        <is>
          <t>Endulini (Pty) Ltd</t>
        </is>
      </c>
      <c r="B10717" s="4" t="n">
        <v>44804</v>
      </c>
      <c r="C10717" s="3" t="inlineStr">
        <is>
          <t>Assets</t>
        </is>
      </c>
      <c r="D10717" s="3" t="inlineStr">
        <is>
          <t>7610/320</t>
        </is>
      </c>
      <c r="E10717" s="3" t="inlineStr">
        <is>
          <t>Endulini CIP Geotechnical</t>
        </is>
      </c>
      <c r="F10717" s="3" t="n">
        <v>0</v>
      </c>
      <c r="G10717" s="3" t="n">
        <v>13575</v>
      </c>
    </row>
    <row r="10718">
      <c r="A10718" s="3" t="inlineStr">
        <is>
          <t>Endulini (Pty) Ltd</t>
        </is>
      </c>
      <c r="B10718" s="4" t="n">
        <v>44804</v>
      </c>
      <c r="C10718" s="3" t="inlineStr">
        <is>
          <t>Assets</t>
        </is>
      </c>
      <c r="D10718" s="3" t="inlineStr">
        <is>
          <t>7610/330</t>
        </is>
      </c>
      <c r="E10718" s="3" t="inlineStr">
        <is>
          <t>Endulini CIP Health and Safety</t>
        </is>
      </c>
      <c r="F10718" s="3" t="n">
        <v>0</v>
      </c>
      <c r="G10718" s="3" t="n">
        <v>40200</v>
      </c>
    </row>
    <row r="10719">
      <c r="A10719" s="3" t="inlineStr">
        <is>
          <t>Endulini (Pty) Ltd</t>
        </is>
      </c>
      <c r="B10719" s="4" t="n">
        <v>44804</v>
      </c>
      <c r="C10719" s="3" t="inlineStr">
        <is>
          <t>Assets</t>
        </is>
      </c>
      <c r="D10719" s="3" t="inlineStr">
        <is>
          <t>7610/390</t>
        </is>
      </c>
      <c r="E10719" s="3" t="inlineStr">
        <is>
          <t>Endulini CIP Land Surveyor</t>
        </is>
      </c>
      <c r="F10719" s="3" t="n">
        <v>0</v>
      </c>
      <c r="G10719" s="3" t="n">
        <v>186021.2</v>
      </c>
    </row>
    <row r="10720">
      <c r="A10720" s="3" t="inlineStr">
        <is>
          <t>Endulini (Pty) Ltd</t>
        </is>
      </c>
      <c r="B10720" s="4" t="n">
        <v>44804</v>
      </c>
      <c r="C10720" s="3" t="inlineStr">
        <is>
          <t>Assets</t>
        </is>
      </c>
      <c r="D10720" s="3" t="inlineStr">
        <is>
          <t>7610/392</t>
        </is>
      </c>
      <c r="E10720" s="3" t="inlineStr">
        <is>
          <t>Endulini CIP Landscaping</t>
        </is>
      </c>
      <c r="F10720" s="3" t="n">
        <v>0</v>
      </c>
      <c r="G10720" s="3" t="n">
        <v>6100</v>
      </c>
    </row>
    <row r="10721">
      <c r="A10721" s="3" t="inlineStr">
        <is>
          <t>Endulini (Pty) Ltd</t>
        </is>
      </c>
      <c r="B10721" s="4" t="n">
        <v>44804</v>
      </c>
      <c r="C10721" s="3" t="inlineStr">
        <is>
          <t>Assets</t>
        </is>
      </c>
      <c r="D10721" s="3" t="inlineStr">
        <is>
          <t>7610/395</t>
        </is>
      </c>
      <c r="E10721" s="3" t="inlineStr">
        <is>
          <t>Endulini CIP NHBRC</t>
        </is>
      </c>
      <c r="F10721" s="3" t="n">
        <v>0</v>
      </c>
      <c r="G10721" s="3" t="n">
        <v>928847.49</v>
      </c>
    </row>
    <row r="10722">
      <c r="A10722" s="3" t="inlineStr">
        <is>
          <t>Endulini (Pty) Ltd</t>
        </is>
      </c>
      <c r="B10722" s="4" t="n">
        <v>44804</v>
      </c>
      <c r="C10722" s="3" t="inlineStr">
        <is>
          <t>Assets</t>
        </is>
      </c>
      <c r="D10722" s="3" t="inlineStr">
        <is>
          <t>7610/400</t>
        </is>
      </c>
      <c r="E10722" s="3" t="inlineStr">
        <is>
          <t>Endulini CIP Quantity Surveyor</t>
        </is>
      </c>
      <c r="F10722" s="3" t="n">
        <v>0</v>
      </c>
      <c r="G10722" s="3" t="n">
        <v>82136.36</v>
      </c>
    </row>
    <row r="10723">
      <c r="A10723" s="3" t="inlineStr">
        <is>
          <t>Endulini (Pty) Ltd</t>
        </is>
      </c>
      <c r="B10723" s="4" t="n">
        <v>44804</v>
      </c>
      <c r="C10723" s="3" t="inlineStr">
        <is>
          <t>Assets</t>
        </is>
      </c>
      <c r="D10723" s="3" t="inlineStr">
        <is>
          <t>7610/600</t>
        </is>
      </c>
      <c r="E10723" s="3" t="inlineStr">
        <is>
          <t>Endulini CIP Town Planning</t>
        </is>
      </c>
      <c r="F10723" s="3" t="n">
        <v>0</v>
      </c>
      <c r="G10723" s="3" t="n">
        <v>21105</v>
      </c>
    </row>
    <row r="10724">
      <c r="A10724" s="3" t="inlineStr">
        <is>
          <t>Endulini (Pty) Ltd</t>
        </is>
      </c>
      <c r="B10724" s="4" t="n">
        <v>44804</v>
      </c>
      <c r="C10724" s="3" t="inlineStr">
        <is>
          <t>Assets</t>
        </is>
      </c>
      <c r="D10724" s="3" t="inlineStr">
        <is>
          <t>7610/620</t>
        </is>
      </c>
      <c r="E10724" s="3" t="inlineStr">
        <is>
          <t>Endulini CIP Traffic Impact</t>
        </is>
      </c>
      <c r="F10724" s="3" t="n">
        <v>0</v>
      </c>
      <c r="G10724" s="3" t="n">
        <v>24915</v>
      </c>
    </row>
    <row r="10725">
      <c r="A10725" s="3" t="inlineStr">
        <is>
          <t>Endulini (Pty) Ltd</t>
        </is>
      </c>
      <c r="B10725" s="4" t="n">
        <v>44804</v>
      </c>
      <c r="C10725" s="3" t="inlineStr">
        <is>
          <t>Assets</t>
        </is>
      </c>
      <c r="D10725" s="3" t="inlineStr">
        <is>
          <t>7610/630</t>
        </is>
      </c>
      <c r="E10725" s="3" t="inlineStr">
        <is>
          <t>Endulini CIP CoCT Development Contributi</t>
        </is>
      </c>
      <c r="F10725" s="3" t="n">
        <v>0</v>
      </c>
      <c r="G10725" s="3" t="n">
        <v>661860.3100000001</v>
      </c>
    </row>
    <row r="10726">
      <c r="A10726" s="3" t="inlineStr">
        <is>
          <t>Endulini (Pty) Ltd</t>
        </is>
      </c>
      <c r="B10726" s="4" t="n">
        <v>44804</v>
      </c>
      <c r="C10726" s="3" t="inlineStr">
        <is>
          <t>Assets</t>
        </is>
      </c>
      <c r="D10726" s="3" t="inlineStr">
        <is>
          <t>7610/640</t>
        </is>
      </c>
      <c r="E10726" s="3" t="inlineStr">
        <is>
          <t>Endulini CIP CoCT Building plan application</t>
        </is>
      </c>
      <c r="F10726" s="3" t="n">
        <v>0</v>
      </c>
      <c r="G10726" s="3" t="n">
        <v>111203.22</v>
      </c>
    </row>
    <row r="10727">
      <c r="A10727" s="3" t="inlineStr">
        <is>
          <t>Endulini (Pty) Ltd</t>
        </is>
      </c>
      <c r="B10727" s="4" t="n">
        <v>44804</v>
      </c>
      <c r="C10727" s="3" t="inlineStr">
        <is>
          <t>Assets</t>
        </is>
      </c>
      <c r="D10727" s="3" t="inlineStr">
        <is>
          <t>7610/650</t>
        </is>
      </c>
      <c r="E10727" s="3" t="inlineStr">
        <is>
          <t>Endulini CIP - P&amp;G recoveries - Endulini&amp;Heron Fields/View</t>
        </is>
      </c>
      <c r="F10727" s="3" t="n">
        <v>0</v>
      </c>
      <c r="G10727" s="3" t="n">
        <v>-3023829.42</v>
      </c>
    </row>
    <row r="10728">
      <c r="A10728" s="3" t="inlineStr">
        <is>
          <t>Endulini (Pty) Ltd</t>
        </is>
      </c>
      <c r="B10728" s="4" t="n">
        <v>44804</v>
      </c>
      <c r="C10728" s="3" t="inlineStr">
        <is>
          <t>Assets</t>
        </is>
      </c>
      <c r="D10728" s="3" t="inlineStr">
        <is>
          <t>7610/900</t>
        </is>
      </c>
      <c r="E10728" s="3" t="inlineStr">
        <is>
          <t>Endulini CIP Cost of Sales</t>
        </is>
      </c>
      <c r="F10728" s="3" t="n">
        <v>0</v>
      </c>
      <c r="G10728" s="3" t="n">
        <v>-28155981.9</v>
      </c>
    </row>
    <row r="10729">
      <c r="A10729" s="3" t="inlineStr">
        <is>
          <t>Quinate Consulting (Pty) Ltd</t>
        </is>
      </c>
      <c r="B10729" s="4" t="n">
        <v>44804</v>
      </c>
      <c r="C10729" s="3" t="inlineStr">
        <is>
          <t>Assets</t>
        </is>
      </c>
      <c r="D10729" s="3" t="inlineStr">
        <is>
          <t>7800/104</t>
        </is>
      </c>
      <c r="E10729" s="3" t="inlineStr">
        <is>
          <t>Stock - Closing Stock SW - 28 Feb 21</t>
        </is>
      </c>
      <c r="F10729" s="3" t="n">
        <v>0</v>
      </c>
      <c r="G10729" s="3" t="n">
        <v>2874478.88</v>
      </c>
    </row>
    <row r="10730">
      <c r="A10730" s="3" t="inlineStr">
        <is>
          <t>Quinate Consulting (Pty) Ltd</t>
        </is>
      </c>
      <c r="B10730" s="4" t="n">
        <v>44804</v>
      </c>
      <c r="C10730" s="3" t="inlineStr">
        <is>
          <t>Assets</t>
        </is>
      </c>
      <c r="D10730" s="3" t="inlineStr">
        <is>
          <t>7800/105</t>
        </is>
      </c>
      <c r="E10730" s="3" t="inlineStr">
        <is>
          <t>Stock - Closing Stock SH - 28 Feb 21</t>
        </is>
      </c>
      <c r="F10730" s="3" t="n">
        <v>0</v>
      </c>
      <c r="G10730" s="3" t="n">
        <v>2843477.6</v>
      </c>
    </row>
    <row r="10731">
      <c r="A10731" s="3" t="inlineStr">
        <is>
          <t>Endulini (Pty) Ltd</t>
        </is>
      </c>
      <c r="B10731" s="4" t="n">
        <v>44804</v>
      </c>
      <c r="C10731" s="3" t="inlineStr">
        <is>
          <t>Assets</t>
        </is>
      </c>
      <c r="D10731" s="3" t="inlineStr">
        <is>
          <t>8000/000</t>
        </is>
      </c>
      <c r="E10731" s="3" t="inlineStr">
        <is>
          <t>Customer Control Account</t>
        </is>
      </c>
      <c r="F10731" s="3" t="n">
        <v>0</v>
      </c>
      <c r="G10731" s="3" t="n">
        <v>3477403.83</v>
      </c>
    </row>
    <row r="10732">
      <c r="A10732" s="3" t="inlineStr">
        <is>
          <t>Noble Shield (Pty) Ltd ta Go Letting</t>
        </is>
      </c>
      <c r="B10732" s="4" t="n">
        <v>44804</v>
      </c>
      <c r="C10732" s="3" t="inlineStr">
        <is>
          <t>Assets</t>
        </is>
      </c>
      <c r="D10732" s="3" t="inlineStr">
        <is>
          <t>8000/000</t>
        </is>
      </c>
      <c r="E10732" s="3" t="inlineStr">
        <is>
          <t>Customer Control Account</t>
        </is>
      </c>
      <c r="F10732" s="3" t="n">
        <v>0</v>
      </c>
      <c r="G10732" s="3" t="n">
        <v>60289.32</v>
      </c>
    </row>
    <row r="10733">
      <c r="A10733" s="3" t="inlineStr">
        <is>
          <t>Opportunity Global Sales (PTY) LTD</t>
        </is>
      </c>
      <c r="B10733" s="4" t="n">
        <v>44804</v>
      </c>
      <c r="C10733" s="3" t="inlineStr">
        <is>
          <t>Assets</t>
        </is>
      </c>
      <c r="D10733" s="3" t="inlineStr">
        <is>
          <t>8000/000</t>
        </is>
      </c>
      <c r="E10733" s="3" t="inlineStr">
        <is>
          <t>Customer Control Account</t>
        </is>
      </c>
      <c r="F10733" s="3" t="n">
        <v>-68877.16</v>
      </c>
      <c r="G10733" s="3" t="n">
        <v>59040.63</v>
      </c>
    </row>
    <row r="10734">
      <c r="A10734" s="3" t="inlineStr">
        <is>
          <t>Opportunity Management Holdings (PTY) LTD</t>
        </is>
      </c>
      <c r="B10734" s="4" t="n">
        <v>44804</v>
      </c>
      <c r="C10734" s="3" t="inlineStr">
        <is>
          <t>Assets</t>
        </is>
      </c>
      <c r="D10734" s="3" t="inlineStr">
        <is>
          <t>8000/000</t>
        </is>
      </c>
      <c r="E10734" s="3" t="inlineStr">
        <is>
          <t>Customer Control Account</t>
        </is>
      </c>
      <c r="F10734" s="3" t="n">
        <v>260000</v>
      </c>
      <c r="G10734" s="3" t="n">
        <v>260000</v>
      </c>
    </row>
    <row r="10735">
      <c r="A10735" s="3" t="inlineStr">
        <is>
          <t>Quinate Consulting (Pty) Ltd</t>
        </is>
      </c>
      <c r="B10735" s="4" t="n">
        <v>44804</v>
      </c>
      <c r="C10735" s="3" t="inlineStr">
        <is>
          <t>Assets</t>
        </is>
      </c>
      <c r="D10735" s="3" t="inlineStr">
        <is>
          <t>8000/000</t>
        </is>
      </c>
      <c r="E10735" s="3" t="inlineStr">
        <is>
          <t>Customer Control Account</t>
        </is>
      </c>
      <c r="F10735" s="3" t="n">
        <v>-21700</v>
      </c>
      <c r="G10735" s="3" t="n">
        <v>-24445</v>
      </c>
    </row>
    <row r="10736">
      <c r="A10736" s="3" t="inlineStr">
        <is>
          <t>Quinate Consulting (Pty) Ltd</t>
        </is>
      </c>
      <c r="B10736" s="4" t="n">
        <v>44804</v>
      </c>
      <c r="C10736" s="3" t="inlineStr">
        <is>
          <t>Assets</t>
        </is>
      </c>
      <c r="D10736" s="3" t="inlineStr">
        <is>
          <t>8001</t>
        </is>
      </c>
      <c r="E10736" s="3" t="inlineStr">
        <is>
          <t>Customer Control</t>
        </is>
      </c>
      <c r="F10736" s="3" t="n">
        <v>0</v>
      </c>
      <c r="G10736" s="3" t="n">
        <v>29487.49</v>
      </c>
    </row>
    <row r="10737">
      <c r="A10737" s="3" t="inlineStr">
        <is>
          <t>Noble Shield (Pty) Ltd ta Go Letting</t>
        </is>
      </c>
      <c r="B10737" s="4" t="n">
        <v>44804</v>
      </c>
      <c r="C10737" s="3" t="inlineStr">
        <is>
          <t>Assets</t>
        </is>
      </c>
      <c r="D10737" s="3" t="inlineStr">
        <is>
          <t>8200/010</t>
        </is>
      </c>
      <c r="E10737" s="3" t="inlineStr">
        <is>
          <t>Prepayments / Prepaid Expenses</t>
        </is>
      </c>
      <c r="F10737" s="3" t="n">
        <v>91000</v>
      </c>
      <c r="G10737" s="3" t="n">
        <v>91000</v>
      </c>
    </row>
    <row r="10738">
      <c r="A10738" s="3" t="inlineStr">
        <is>
          <t>Opportunity Global Investment (PTY) LTD</t>
        </is>
      </c>
      <c r="B10738" s="4" t="n">
        <v>44804</v>
      </c>
      <c r="C10738" s="3" t="inlineStr">
        <is>
          <t>Assets</t>
        </is>
      </c>
      <c r="D10738" s="3" t="inlineStr">
        <is>
          <t>8200/010</t>
        </is>
      </c>
      <c r="E10738" s="3" t="inlineStr">
        <is>
          <t>Prepayments / Prepaid Expenses</t>
        </is>
      </c>
      <c r="F10738" s="3" t="n">
        <v>0</v>
      </c>
      <c r="G10738" s="3" t="n">
        <v>112042.03</v>
      </c>
    </row>
    <row r="10739">
      <c r="A10739" s="3" t="inlineStr">
        <is>
          <t>Quinate Consulting (Pty) Ltd</t>
        </is>
      </c>
      <c r="B10739" s="4" t="n">
        <v>44804</v>
      </c>
      <c r="C10739" s="3" t="inlineStr">
        <is>
          <t>Assets</t>
        </is>
      </c>
      <c r="D10739" s="3" t="inlineStr">
        <is>
          <t>8200/010</t>
        </is>
      </c>
      <c r="E10739" s="3" t="inlineStr">
        <is>
          <t>Prepayments / Prepaid Expenses</t>
        </is>
      </c>
      <c r="F10739" s="3" t="n">
        <v>0</v>
      </c>
      <c r="G10739" s="3" t="n">
        <v>109675</v>
      </c>
    </row>
    <row r="10740">
      <c r="A10740" s="3" t="inlineStr">
        <is>
          <t>Opportunity Global Investment (PTY) LTD</t>
        </is>
      </c>
      <c r="B10740" s="4" t="n">
        <v>44804</v>
      </c>
      <c r="C10740" s="3" t="inlineStr">
        <is>
          <t>Assets</t>
        </is>
      </c>
      <c r="D10740" s="3" t="inlineStr">
        <is>
          <t>8400/000</t>
        </is>
      </c>
      <c r="E10740" s="3" t="inlineStr">
        <is>
          <t>FNB 62093491696</t>
        </is>
      </c>
      <c r="F10740" s="3" t="n">
        <v>19964.05</v>
      </c>
      <c r="G10740" s="3" t="n">
        <v>57268.2</v>
      </c>
    </row>
    <row r="10741">
      <c r="A10741" s="3" t="inlineStr">
        <is>
          <t>Opportunity Global Sales (PTY) LTD</t>
        </is>
      </c>
      <c r="B10741" s="4" t="n">
        <v>44804</v>
      </c>
      <c r="C10741" s="3" t="inlineStr">
        <is>
          <t>Assets</t>
        </is>
      </c>
      <c r="D10741" s="3" t="inlineStr">
        <is>
          <t>8400/000</t>
        </is>
      </c>
      <c r="E10741" s="3" t="inlineStr">
        <is>
          <t>FNB 62835620875</t>
        </is>
      </c>
      <c r="F10741" s="3" t="n">
        <v>5809.21</v>
      </c>
      <c r="G10741" s="3" t="n">
        <v>30660.95</v>
      </c>
    </row>
    <row r="10742">
      <c r="A10742" s="3" t="inlineStr">
        <is>
          <t>Quinate Consulting (Pty) Ltd</t>
        </is>
      </c>
      <c r="B10742" s="4" t="n">
        <v>44804</v>
      </c>
      <c r="C10742" s="3" t="inlineStr">
        <is>
          <t>Assets</t>
        </is>
      </c>
      <c r="D10742" s="3" t="inlineStr">
        <is>
          <t>8400/000</t>
        </is>
      </c>
      <c r="E10742" s="3" t="inlineStr">
        <is>
          <t>RMB - 62736659189 - Call Acc</t>
        </is>
      </c>
      <c r="F10742" s="3" t="n">
        <v>64.02</v>
      </c>
      <c r="G10742" s="3" t="n">
        <v>153005.54</v>
      </c>
    </row>
    <row r="10743">
      <c r="A10743" s="3" t="inlineStr">
        <is>
          <t>Trademark Holdings (Pty) Ltd</t>
        </is>
      </c>
      <c r="B10743" s="4" t="n">
        <v>44804</v>
      </c>
      <c r="C10743" s="3" t="inlineStr">
        <is>
          <t>Assets</t>
        </is>
      </c>
      <c r="D10743" s="3" t="inlineStr">
        <is>
          <t>8400/000</t>
        </is>
      </c>
      <c r="E10743" s="3" t="inlineStr">
        <is>
          <t>RMB 623 693 03640</t>
        </is>
      </c>
      <c r="F10743" s="3" t="n">
        <v>-1841.3</v>
      </c>
      <c r="G10743" s="3" t="n">
        <v>49021.88</v>
      </c>
    </row>
    <row r="10744">
      <c r="A10744" s="3" t="inlineStr">
        <is>
          <t>Noble Shield (Pty) Ltd ta Go Letting</t>
        </is>
      </c>
      <c r="B10744" s="4" t="n">
        <v>44804</v>
      </c>
      <c r="C10744" s="3" t="inlineStr">
        <is>
          <t>Assets</t>
        </is>
      </c>
      <c r="D10744" s="3" t="inlineStr">
        <is>
          <t>8400/000</t>
        </is>
      </c>
      <c r="E10744" s="3" t="inlineStr">
        <is>
          <t>RMB 6250 573 3833</t>
        </is>
      </c>
      <c r="F10744" s="3" t="n">
        <v>-2489.83</v>
      </c>
      <c r="G10744" s="3" t="n">
        <v>43872.8</v>
      </c>
    </row>
    <row r="10745">
      <c r="A10745" s="3" t="inlineStr">
        <is>
          <t>Endulini (Pty) Ltd</t>
        </is>
      </c>
      <c r="B10745" s="4" t="n">
        <v>44804</v>
      </c>
      <c r="C10745" s="3" t="inlineStr">
        <is>
          <t>Assets</t>
        </is>
      </c>
      <c r="D10745" s="3" t="inlineStr">
        <is>
          <t>8400/000</t>
        </is>
      </c>
      <c r="E10745" s="3" t="inlineStr">
        <is>
          <t>RMB 62906944576</t>
        </is>
      </c>
      <c r="F10745" s="3" t="n">
        <v>98331.31</v>
      </c>
      <c r="G10745" s="3" t="n">
        <v>112782.59</v>
      </c>
    </row>
    <row r="10746">
      <c r="A10746" s="3" t="inlineStr">
        <is>
          <t>Opportunity Management Holdings (PTY) LTD</t>
        </is>
      </c>
      <c r="B10746" s="4" t="n">
        <v>44804</v>
      </c>
      <c r="C10746" s="3" t="inlineStr">
        <is>
          <t>Assets</t>
        </is>
      </c>
      <c r="D10746" s="3" t="inlineStr">
        <is>
          <t>8400/000</t>
        </is>
      </c>
      <c r="E10746" s="3" t="inlineStr">
        <is>
          <t>RMB Cheq - 62312246920</t>
        </is>
      </c>
      <c r="F10746" s="3" t="n">
        <v>38780.9</v>
      </c>
      <c r="G10746" s="3" t="n">
        <v>69917.50999999999</v>
      </c>
    </row>
    <row r="10747">
      <c r="A10747" s="3" t="inlineStr">
        <is>
          <t>Opportunity Global Investment (PTY) LTD</t>
        </is>
      </c>
      <c r="B10747" s="4" t="n">
        <v>44804</v>
      </c>
      <c r="C10747" s="3" t="inlineStr">
        <is>
          <t>Assets</t>
        </is>
      </c>
      <c r="D10747" s="3" t="inlineStr">
        <is>
          <t>8405/000</t>
        </is>
      </c>
      <c r="E10747" s="3" t="inlineStr">
        <is>
          <t>FNB Trust 62762449265</t>
        </is>
      </c>
      <c r="F10747" s="3" t="n">
        <v>-151.34</v>
      </c>
      <c r="G10747" s="3" t="n">
        <v>622.8200000000001</v>
      </c>
    </row>
    <row r="10748">
      <c r="A10748" s="3" t="inlineStr">
        <is>
          <t>Endulini (Pty) Ltd</t>
        </is>
      </c>
      <c r="B10748" s="4" t="n">
        <v>44804</v>
      </c>
      <c r="C10748" s="3" t="inlineStr">
        <is>
          <t>Assets</t>
        </is>
      </c>
      <c r="D10748" s="3" t="inlineStr">
        <is>
          <t>8410/000</t>
        </is>
      </c>
      <c r="E10748" s="3" t="inlineStr">
        <is>
          <t>Momentum Investor Account : RU 502229883</t>
        </is>
      </c>
      <c r="F10748" s="3" t="n">
        <v>-395124.46</v>
      </c>
      <c r="G10748" s="3" t="n">
        <v>2590.71</v>
      </c>
    </row>
    <row r="10749">
      <c r="A10749" s="3" t="inlineStr">
        <is>
          <t>Opportunity Management Holdings (PTY) LTD</t>
        </is>
      </c>
      <c r="B10749" s="4" t="n">
        <v>44804</v>
      </c>
      <c r="C10749" s="3" t="inlineStr">
        <is>
          <t>Assets</t>
        </is>
      </c>
      <c r="D10749" s="3" t="inlineStr">
        <is>
          <t>8410/000</t>
        </is>
      </c>
      <c r="E10749" s="3" t="inlineStr">
        <is>
          <t>RMB Call Acc - 62312248851</t>
        </is>
      </c>
      <c r="F10749" s="3" t="n">
        <v>-76.79000000000001</v>
      </c>
      <c r="G10749" s="3" t="n">
        <v>880.54</v>
      </c>
    </row>
    <row r="10750">
      <c r="A10750" s="3" t="inlineStr">
        <is>
          <t>Noble Shield (Pty) Ltd ta Go Letting</t>
        </is>
      </c>
      <c r="B10750" s="4" t="n">
        <v>44804</v>
      </c>
      <c r="C10750" s="3" t="inlineStr">
        <is>
          <t>Assets</t>
        </is>
      </c>
      <c r="D10750" s="3" t="inlineStr">
        <is>
          <t>8410/000</t>
        </is>
      </c>
      <c r="E10750" s="3" t="inlineStr">
        <is>
          <t>RMB Trust Acc - 6250 615 1365</t>
        </is>
      </c>
      <c r="F10750" s="3" t="n">
        <v>-63.98</v>
      </c>
      <c r="G10750" s="3" t="n">
        <v>503.1</v>
      </c>
    </row>
    <row r="10751">
      <c r="A10751" s="3" t="inlineStr">
        <is>
          <t>Quinate Consulting (Pty) Ltd</t>
        </is>
      </c>
      <c r="B10751" s="4" t="n">
        <v>44804</v>
      </c>
      <c r="C10751" s="3" t="inlineStr">
        <is>
          <t>Assets</t>
        </is>
      </c>
      <c r="D10751" s="3" t="inlineStr">
        <is>
          <t>8415/000</t>
        </is>
      </c>
      <c r="E10751" s="3" t="inlineStr">
        <is>
          <t>STD Acc 071 958 959 - Facility Acc</t>
        </is>
      </c>
      <c r="F10751" s="3" t="n">
        <v>-85</v>
      </c>
      <c r="G10751" s="3" t="n">
        <v>3806.21</v>
      </c>
    </row>
    <row r="10752">
      <c r="A10752" s="3" t="inlineStr">
        <is>
          <t>Quinate Consulting (Pty) Ltd</t>
        </is>
      </c>
      <c r="B10752" s="4" t="n">
        <v>44804</v>
      </c>
      <c r="C10752" s="3" t="inlineStr">
        <is>
          <t>Assets</t>
        </is>
      </c>
      <c r="D10752" s="3" t="inlineStr">
        <is>
          <t>8430/000</t>
        </is>
      </c>
      <c r="E10752" s="3" t="inlineStr">
        <is>
          <t>Momentum Investment Acc - RU502230185</t>
        </is>
      </c>
      <c r="F10752" s="3" t="n">
        <v>2.13</v>
      </c>
      <c r="G10752" s="3" t="n">
        <v>518.92</v>
      </c>
    </row>
    <row r="10753">
      <c r="A10753" s="3" t="inlineStr">
        <is>
          <t>Opportunity Global Investment (PTY) LTD</t>
        </is>
      </c>
      <c r="B10753" s="4" t="n">
        <v>44804</v>
      </c>
      <c r="C10753" s="3" t="inlineStr">
        <is>
          <t>Assets</t>
        </is>
      </c>
      <c r="D10753" s="3" t="inlineStr">
        <is>
          <t>8440/000</t>
        </is>
      </c>
      <c r="E10753" s="3" t="inlineStr">
        <is>
          <t>FNB - Call 627602764438</t>
        </is>
      </c>
      <c r="F10753" s="3" t="n">
        <v>-83.02</v>
      </c>
      <c r="G10753" s="3" t="n">
        <v>502.37</v>
      </c>
    </row>
    <row r="10754">
      <c r="A10754" s="3" t="inlineStr">
        <is>
          <t>Opportunity Global Investment (PTY) LTD</t>
        </is>
      </c>
      <c r="B10754" s="4" t="n">
        <v>44804</v>
      </c>
      <c r="C10754" s="3" t="inlineStr">
        <is>
          <t>Assets</t>
        </is>
      </c>
      <c r="D10754" s="3" t="inlineStr">
        <is>
          <t>8445/000</t>
        </is>
      </c>
      <c r="E10754" s="3" t="inlineStr">
        <is>
          <t>Momentum RU502230096</t>
        </is>
      </c>
      <c r="F10754" s="3" t="n">
        <v>20.84</v>
      </c>
      <c r="G10754" s="3" t="n">
        <v>4547.99</v>
      </c>
    </row>
    <row r="10755">
      <c r="A10755" s="3" t="inlineStr">
        <is>
          <t>Quinate Consulting (Pty) Ltd</t>
        </is>
      </c>
      <c r="B10755" s="4" t="n">
        <v>44804</v>
      </c>
      <c r="C10755" s="3" t="inlineStr">
        <is>
          <t>Assets</t>
        </is>
      </c>
      <c r="D10755" s="3" t="inlineStr">
        <is>
          <t>8450/000</t>
        </is>
      </c>
      <c r="E10755" s="3" t="inlineStr">
        <is>
          <t>A RMB 62275810820</t>
        </is>
      </c>
      <c r="F10755" s="3" t="n">
        <v>47866.39</v>
      </c>
      <c r="G10755" s="3" t="n">
        <v>79910.62</v>
      </c>
    </row>
    <row r="10756">
      <c r="A10756" s="3" t="inlineStr">
        <is>
          <t>Opportunity Management Holdings (PTY) LTD</t>
        </is>
      </c>
      <c r="B10756" s="4" t="n">
        <v>44804</v>
      </c>
      <c r="C10756" s="3" t="inlineStr">
        <is>
          <t>Assets</t>
        </is>
      </c>
      <c r="D10756" s="3" t="inlineStr">
        <is>
          <t>8450/000</t>
        </is>
      </c>
      <c r="E10756" s="3" t="inlineStr">
        <is>
          <t>Petty Cash - CT Office</t>
        </is>
      </c>
      <c r="F10756" s="3" t="n">
        <v>-874.2</v>
      </c>
      <c r="G10756" s="3" t="n">
        <v>848.9</v>
      </c>
    </row>
    <row r="10757">
      <c r="A10757" s="3" t="inlineStr">
        <is>
          <t>Quinate Consulting (Pty) Ltd</t>
        </is>
      </c>
      <c r="B10757" s="4" t="n">
        <v>44804</v>
      </c>
      <c r="C10757" s="3" t="inlineStr">
        <is>
          <t>Liabilities</t>
        </is>
      </c>
      <c r="D10757" s="3" t="inlineStr">
        <is>
          <t>8480/100</t>
        </is>
      </c>
      <c r="E10757" s="3" t="inlineStr">
        <is>
          <t>Bond - SH20 - STD Bank 532010558</t>
        </is>
      </c>
      <c r="F10757" s="3" t="n">
        <v>2339.82</v>
      </c>
      <c r="G10757" s="3" t="n">
        <v>-1371044.93</v>
      </c>
    </row>
    <row r="10758">
      <c r="A10758" s="3" t="inlineStr">
        <is>
          <t>Quinate Consulting (Pty) Ltd</t>
        </is>
      </c>
      <c r="B10758" s="4" t="n">
        <v>44804</v>
      </c>
      <c r="C10758" s="3" t="inlineStr">
        <is>
          <t>Liabilities</t>
        </is>
      </c>
      <c r="D10758" s="3" t="inlineStr">
        <is>
          <t>8480/200</t>
        </is>
      </c>
      <c r="E10758" s="3" t="inlineStr">
        <is>
          <t>Bond - SH23 - STD Bank 532010035</t>
        </is>
      </c>
      <c r="F10758" s="3" t="n">
        <v>2337.12</v>
      </c>
      <c r="G10758" s="3" t="n">
        <v>-1370872.52</v>
      </c>
    </row>
    <row r="10759">
      <c r="A10759" s="3" t="inlineStr">
        <is>
          <t>Quinate Consulting (Pty) Ltd</t>
        </is>
      </c>
      <c r="B10759" s="4" t="n">
        <v>44804</v>
      </c>
      <c r="C10759" s="3" t="inlineStr">
        <is>
          <t>Liabilities</t>
        </is>
      </c>
      <c r="D10759" s="3" t="inlineStr">
        <is>
          <t>8480/300</t>
        </is>
      </c>
      <c r="E10759" s="3" t="inlineStr">
        <is>
          <t>Bond - SH24 - STD Bank 532372662</t>
        </is>
      </c>
      <c r="F10759" s="3" t="n">
        <v>443.93</v>
      </c>
      <c r="G10759" s="3" t="n">
        <v>-1458894.89</v>
      </c>
    </row>
    <row r="10760">
      <c r="A10760" s="3" t="inlineStr">
        <is>
          <t>Quinate Consulting (Pty) Ltd</t>
        </is>
      </c>
      <c r="B10760" s="4" t="n">
        <v>44804</v>
      </c>
      <c r="C10760" s="3" t="inlineStr">
        <is>
          <t>Liabilities</t>
        </is>
      </c>
      <c r="D10760" s="3" t="inlineStr">
        <is>
          <t>8480/400</t>
        </is>
      </c>
      <c r="E10760" s="3" t="inlineStr">
        <is>
          <t>Bond - SW01 - STD Bank 532920627</t>
        </is>
      </c>
      <c r="F10760" s="3" t="n">
        <v>35.27</v>
      </c>
      <c r="G10760" s="3" t="n">
        <v>-1296330.98</v>
      </c>
    </row>
    <row r="10761">
      <c r="A10761" s="3" t="inlineStr">
        <is>
          <t>Quinate Consulting (Pty) Ltd</t>
        </is>
      </c>
      <c r="B10761" s="4" t="n">
        <v>44804</v>
      </c>
      <c r="C10761" s="3" t="inlineStr">
        <is>
          <t>Liabilities</t>
        </is>
      </c>
      <c r="D10761" s="3" t="inlineStr">
        <is>
          <t>8480/401</t>
        </is>
      </c>
      <c r="E10761" s="3" t="inlineStr">
        <is>
          <t>Bond - SW21 - STD Bank 532920597</t>
        </is>
      </c>
      <c r="F10761" s="3" t="n">
        <v>35.29</v>
      </c>
      <c r="G10761" s="3" t="n">
        <v>-1296845.32</v>
      </c>
    </row>
    <row r="10762">
      <c r="A10762" s="3" t="inlineStr">
        <is>
          <t>Opportunity Global Investment (PTY) LTD</t>
        </is>
      </c>
      <c r="B10762" s="4" t="n">
        <v>44804</v>
      </c>
      <c r="C10762" s="3" t="inlineStr">
        <is>
          <t>Liabilities</t>
        </is>
      </c>
      <c r="D10762" s="3" t="inlineStr">
        <is>
          <t>860</t>
        </is>
      </c>
      <c r="E10762" s="3" t="inlineStr">
        <is>
          <t>Rounding</t>
        </is>
      </c>
      <c r="F10762" s="3" t="n">
        <v>0</v>
      </c>
      <c r="G10762" s="3" t="n">
        <v>-0.03</v>
      </c>
    </row>
    <row r="10763">
      <c r="A10763" s="3" t="inlineStr">
        <is>
          <t>Opportunity Global Sales (PTY) LTD</t>
        </is>
      </c>
      <c r="B10763" s="4" t="n">
        <v>44804</v>
      </c>
      <c r="C10763" s="3" t="inlineStr">
        <is>
          <t>Liabilities</t>
        </is>
      </c>
      <c r="D10763" s="3" t="inlineStr">
        <is>
          <t>860</t>
        </is>
      </c>
      <c r="E10763" s="3" t="inlineStr">
        <is>
          <t>Rounding</t>
        </is>
      </c>
      <c r="F10763" s="3" t="n">
        <v>0</v>
      </c>
      <c r="G10763" s="3" t="n">
        <v>-1</v>
      </c>
    </row>
    <row r="10764">
      <c r="A10764" s="3" t="inlineStr">
        <is>
          <t>Quinate Consulting (Pty) Ltd</t>
        </is>
      </c>
      <c r="B10764" s="4" t="n">
        <v>44804</v>
      </c>
      <c r="C10764" s="3" t="inlineStr">
        <is>
          <t>Liabilities</t>
        </is>
      </c>
      <c r="D10764" s="3" t="inlineStr">
        <is>
          <t>860</t>
        </is>
      </c>
      <c r="E10764" s="3" t="inlineStr">
        <is>
          <t>Rounding</t>
        </is>
      </c>
      <c r="F10764" s="3" t="n">
        <v>0</v>
      </c>
      <c r="G10764" s="3" t="n">
        <v>0.09</v>
      </c>
    </row>
    <row r="10765">
      <c r="A10765" s="3" t="inlineStr">
        <is>
          <t>Trademark Holdings (Pty) Ltd</t>
        </is>
      </c>
      <c r="B10765" s="4" t="n">
        <v>44804</v>
      </c>
      <c r="C10765" s="3" t="inlineStr">
        <is>
          <t>Liabilities</t>
        </is>
      </c>
      <c r="D10765" s="3" t="inlineStr">
        <is>
          <t>860</t>
        </is>
      </c>
      <c r="E10765" s="3" t="inlineStr">
        <is>
          <t>Rounding</t>
        </is>
      </c>
      <c r="F10765" s="3" t="n">
        <v>0</v>
      </c>
      <c r="G10765" s="3" t="n">
        <v>0.2</v>
      </c>
    </row>
    <row r="10766">
      <c r="A10766" s="3" t="inlineStr">
        <is>
          <t>Endulini (Pty) Ltd</t>
        </is>
      </c>
      <c r="B10766" s="4" t="n">
        <v>44804</v>
      </c>
      <c r="C10766" s="3" t="inlineStr">
        <is>
          <t>Liabilities</t>
        </is>
      </c>
      <c r="D10766" s="3" t="inlineStr">
        <is>
          <t>9000/000</t>
        </is>
      </c>
      <c r="E10766" s="3" t="inlineStr">
        <is>
          <t>Supplier Control Account</t>
        </is>
      </c>
      <c r="F10766" s="3" t="n">
        <v>2189214.86</v>
      </c>
      <c r="G10766" s="3" t="n">
        <v>-39791974.23</v>
      </c>
    </row>
    <row r="10767">
      <c r="A10767" s="3" t="inlineStr">
        <is>
          <t>Noble Shield (Pty) Ltd ta Go Letting</t>
        </is>
      </c>
      <c r="B10767" s="4" t="n">
        <v>44804</v>
      </c>
      <c r="C10767" s="3" t="inlineStr">
        <is>
          <t>Liabilities</t>
        </is>
      </c>
      <c r="D10767" s="3" t="inlineStr">
        <is>
          <t>9000/000</t>
        </is>
      </c>
      <c r="E10767" s="3" t="inlineStr">
        <is>
          <t>Supplier Control Account</t>
        </is>
      </c>
      <c r="F10767" s="3" t="n">
        <v>-1044.63</v>
      </c>
      <c r="G10767" s="3" t="n">
        <v>-24221.38</v>
      </c>
    </row>
    <row r="10768">
      <c r="A10768" s="3" t="inlineStr">
        <is>
          <t>Opportunity Global Investment (PTY) LTD</t>
        </is>
      </c>
      <c r="B10768" s="4" t="n">
        <v>44804</v>
      </c>
      <c r="C10768" s="3" t="inlineStr">
        <is>
          <t>Liabilities</t>
        </is>
      </c>
      <c r="D10768" s="3" t="inlineStr">
        <is>
          <t>9000/000</t>
        </is>
      </c>
      <c r="E10768" s="3" t="inlineStr">
        <is>
          <t>Supplier Control Account</t>
        </is>
      </c>
      <c r="F10768" s="3" t="n">
        <v>29864.4</v>
      </c>
      <c r="G10768" s="3" t="n">
        <v>-106248.1</v>
      </c>
    </row>
    <row r="10769">
      <c r="A10769" s="3" t="inlineStr">
        <is>
          <t>Opportunity Global Sales (PTY) LTD</t>
        </is>
      </c>
      <c r="B10769" s="4" t="n">
        <v>44804</v>
      </c>
      <c r="C10769" s="3" t="inlineStr">
        <is>
          <t>Liabilities</t>
        </is>
      </c>
      <c r="D10769" s="3" t="inlineStr">
        <is>
          <t>9000/000</t>
        </is>
      </c>
      <c r="E10769" s="3" t="inlineStr">
        <is>
          <t>Supplier Control Account</t>
        </is>
      </c>
      <c r="F10769" s="3" t="n">
        <v>3371.6</v>
      </c>
      <c r="G10769" s="3" t="n">
        <v>-6123.9</v>
      </c>
    </row>
    <row r="10770">
      <c r="A10770" s="3" t="inlineStr">
        <is>
          <t>Opportunity Management Holdings (PTY) LTD</t>
        </is>
      </c>
      <c r="B10770" s="4" t="n">
        <v>44804</v>
      </c>
      <c r="C10770" s="3" t="inlineStr">
        <is>
          <t>Liabilities</t>
        </is>
      </c>
      <c r="D10770" s="3" t="inlineStr">
        <is>
          <t>9000/000</t>
        </is>
      </c>
      <c r="E10770" s="3" t="inlineStr">
        <is>
          <t>Supplier Control Account</t>
        </is>
      </c>
      <c r="F10770" s="3" t="n">
        <v>-6533.4</v>
      </c>
      <c r="G10770" s="3" t="n">
        <v>-266297.25</v>
      </c>
    </row>
    <row r="10771">
      <c r="A10771" s="3" t="inlineStr">
        <is>
          <t>Quinate Consulting (Pty) Ltd</t>
        </is>
      </c>
      <c r="B10771" s="4" t="n">
        <v>44804</v>
      </c>
      <c r="C10771" s="3" t="inlineStr">
        <is>
          <t>Liabilities</t>
        </is>
      </c>
      <c r="D10771" s="3" t="inlineStr">
        <is>
          <t>9000/000</t>
        </is>
      </c>
      <c r="E10771" s="3" t="inlineStr">
        <is>
          <t>Supplier Control Account</t>
        </is>
      </c>
      <c r="F10771" s="3" t="n">
        <v>-7072.94</v>
      </c>
      <c r="G10771" s="3" t="n">
        <v>495620.35</v>
      </c>
    </row>
    <row r="10772">
      <c r="A10772" s="3" t="inlineStr">
        <is>
          <t>Trademark Holdings (Pty) Ltd</t>
        </is>
      </c>
      <c r="B10772" s="4" t="n">
        <v>44804</v>
      </c>
      <c r="C10772" s="3" t="inlineStr">
        <is>
          <t>Liabilities</t>
        </is>
      </c>
      <c r="D10772" s="3" t="inlineStr">
        <is>
          <t>9000/000</t>
        </is>
      </c>
      <c r="E10772" s="3" t="inlineStr">
        <is>
          <t>Supplier Control Account</t>
        </is>
      </c>
      <c r="F10772" s="3" t="n">
        <v>0</v>
      </c>
      <c r="G10772" s="3" t="n">
        <v>-10504.83</v>
      </c>
    </row>
    <row r="10773">
      <c r="A10773" s="3" t="inlineStr">
        <is>
          <t>Quinate Consulting (Pty) Ltd</t>
        </is>
      </c>
      <c r="B10773" s="4" t="n">
        <v>44804</v>
      </c>
      <c r="C10773" s="3" t="inlineStr">
        <is>
          <t>Liabilities</t>
        </is>
      </c>
      <c r="D10773" s="3" t="inlineStr">
        <is>
          <t>9001</t>
        </is>
      </c>
      <c r="E10773" s="3" t="inlineStr">
        <is>
          <t>Supplier Control</t>
        </is>
      </c>
      <c r="F10773" s="3" t="n">
        <v>0</v>
      </c>
      <c r="G10773" s="3" t="n">
        <v>-347315.41</v>
      </c>
    </row>
    <row r="10774">
      <c r="A10774" s="3" t="inlineStr">
        <is>
          <t>Opportunity Management Holdings (PTY) LTD</t>
        </is>
      </c>
      <c r="B10774" s="4" t="n">
        <v>44804</v>
      </c>
      <c r="C10774" s="3" t="inlineStr">
        <is>
          <t>Liabilities</t>
        </is>
      </c>
      <c r="D10774" s="3" t="inlineStr">
        <is>
          <t>9100/000</t>
        </is>
      </c>
      <c r="E10774" s="3" t="inlineStr">
        <is>
          <t>PAYE/UIF/SDL Accrual - Prior Years ADJ</t>
        </is>
      </c>
      <c r="F10774" s="3" t="n">
        <v>-52347.47</v>
      </c>
      <c r="G10774" s="3" t="n">
        <v>-39668.69</v>
      </c>
    </row>
    <row r="10775">
      <c r="A10775" s="3" t="inlineStr">
        <is>
          <t>Opportunity Management Holdings (PTY) LTD</t>
        </is>
      </c>
      <c r="B10775" s="4" t="n">
        <v>44804</v>
      </c>
      <c r="C10775" s="3" t="inlineStr">
        <is>
          <t>Assets</t>
        </is>
      </c>
      <c r="D10775" s="3" t="inlineStr">
        <is>
          <t>9110/000</t>
        </is>
      </c>
      <c r="E10775" s="3" t="inlineStr">
        <is>
          <t>Deposit Received</t>
        </is>
      </c>
      <c r="F10775" s="3" t="n">
        <v>0</v>
      </c>
      <c r="G10775" s="3" t="n">
        <v>-3852.5</v>
      </c>
    </row>
    <row r="10776">
      <c r="A10776" s="3" t="inlineStr">
        <is>
          <t>Opportunity Global Investment (PTY) LTD</t>
        </is>
      </c>
      <c r="B10776" s="4" t="n">
        <v>44804</v>
      </c>
      <c r="C10776" s="3" t="inlineStr">
        <is>
          <t>Liabilities</t>
        </is>
      </c>
      <c r="D10776" s="3" t="inlineStr">
        <is>
          <t>9110/000</t>
        </is>
      </c>
      <c r="E10776" s="3" t="inlineStr">
        <is>
          <t>Taxation B/S</t>
        </is>
      </c>
      <c r="F10776" s="3" t="n">
        <v>0</v>
      </c>
      <c r="G10776" s="3" t="n">
        <v>2150.09</v>
      </c>
    </row>
    <row r="10777">
      <c r="A10777" s="3" t="inlineStr">
        <is>
          <t>Trademark Holdings (Pty) Ltd</t>
        </is>
      </c>
      <c r="B10777" s="4" t="n">
        <v>44804</v>
      </c>
      <c r="C10777" s="3" t="inlineStr">
        <is>
          <t>Liabilities</t>
        </is>
      </c>
      <c r="D10777" s="3" t="inlineStr">
        <is>
          <t>9230/000</t>
        </is>
      </c>
      <c r="E10777" s="3" t="inlineStr">
        <is>
          <t>Income Received in Advanced</t>
        </is>
      </c>
      <c r="F10777" s="3" t="n">
        <v>46497.62</v>
      </c>
      <c r="G10777" s="3" t="n">
        <v>0</v>
      </c>
    </row>
    <row r="10778">
      <c r="A10778" s="3" t="inlineStr">
        <is>
          <t>Noble Shield (Pty) Ltd ta Go Letting</t>
        </is>
      </c>
      <c r="B10778" s="4" t="n">
        <v>44804</v>
      </c>
      <c r="C10778" s="3" t="inlineStr">
        <is>
          <t>Liabilities</t>
        </is>
      </c>
      <c r="D10778" s="3" t="inlineStr">
        <is>
          <t>9250/010</t>
        </is>
      </c>
      <c r="E10778" s="3" t="inlineStr">
        <is>
          <t>SALARY CONTROL</t>
        </is>
      </c>
      <c r="F10778" s="3" t="n">
        <v>-3753.44</v>
      </c>
      <c r="G10778" s="3" t="n">
        <v>-17048.71</v>
      </c>
    </row>
    <row r="10779">
      <c r="A10779" s="3" t="inlineStr">
        <is>
          <t>Opportunity Global Sales (PTY) LTD</t>
        </is>
      </c>
      <c r="B10779" s="4" t="n">
        <v>44804</v>
      </c>
      <c r="C10779" s="3" t="inlineStr">
        <is>
          <t>Liabilities</t>
        </is>
      </c>
      <c r="D10779" s="3" t="inlineStr">
        <is>
          <t>9250/010</t>
        </is>
      </c>
      <c r="E10779" s="3" t="inlineStr">
        <is>
          <t>SALARY CONTROL</t>
        </is>
      </c>
      <c r="F10779" s="3" t="n">
        <v>0</v>
      </c>
      <c r="G10779" s="3" t="n">
        <v>0.01</v>
      </c>
    </row>
    <row r="10780">
      <c r="A10780" s="3" t="inlineStr">
        <is>
          <t>Opportunity Management Holdings (PTY) LTD</t>
        </is>
      </c>
      <c r="B10780" s="4" t="n">
        <v>44804</v>
      </c>
      <c r="C10780" s="3" t="inlineStr">
        <is>
          <t>Liabilities</t>
        </is>
      </c>
      <c r="D10780" s="3" t="inlineStr">
        <is>
          <t>9250/010</t>
        </is>
      </c>
      <c r="E10780" s="3" t="inlineStr">
        <is>
          <t>SALARY CONTROL</t>
        </is>
      </c>
      <c r="F10780" s="3" t="n">
        <v>1785</v>
      </c>
      <c r="G10780" s="3" t="n">
        <v>0</v>
      </c>
    </row>
    <row r="10781">
      <c r="A10781" s="3" t="inlineStr">
        <is>
          <t>Trademark Holdings (Pty) Ltd</t>
        </is>
      </c>
      <c r="B10781" s="4" t="n">
        <v>44804</v>
      </c>
      <c r="C10781" s="3" t="inlineStr">
        <is>
          <t>Liabilities</t>
        </is>
      </c>
      <c r="D10781" s="3" t="inlineStr">
        <is>
          <t>9250/010</t>
        </is>
      </c>
      <c r="E10781" s="3" t="inlineStr">
        <is>
          <t>SALARY CONTROL</t>
        </is>
      </c>
      <c r="F10781" s="3" t="n">
        <v>-4215.33</v>
      </c>
      <c r="G10781" s="3" t="n">
        <v>-17540.9</v>
      </c>
    </row>
    <row r="10782">
      <c r="A10782" s="3" t="inlineStr">
        <is>
          <t>Noble Shield (Pty) Ltd ta Go Letting</t>
        </is>
      </c>
      <c r="B10782" s="4" t="n">
        <v>44804</v>
      </c>
      <c r="C10782" s="3" t="inlineStr">
        <is>
          <t>Liabilities</t>
        </is>
      </c>
      <c r="D10782" s="3" t="inlineStr">
        <is>
          <t>9250/020</t>
        </is>
      </c>
      <c r="E10782" s="3" t="inlineStr">
        <is>
          <t>PAYE, UIF AND SDL CONTROL</t>
        </is>
      </c>
      <c r="F10782" s="3" t="n">
        <v>1450.35</v>
      </c>
      <c r="G10782" s="3" t="n">
        <v>-5933.07</v>
      </c>
    </row>
    <row r="10783">
      <c r="A10783" s="3" t="inlineStr">
        <is>
          <t>Opportunity Global Investment (PTY) LTD</t>
        </is>
      </c>
      <c r="B10783" s="4" t="n">
        <v>44804</v>
      </c>
      <c r="C10783" s="3" t="inlineStr">
        <is>
          <t>Liabilities</t>
        </is>
      </c>
      <c r="D10783" s="3" t="inlineStr">
        <is>
          <t>9250/020</t>
        </is>
      </c>
      <c r="E10783" s="3" t="inlineStr">
        <is>
          <t>PAYE, UIF AND SDL CONTROL</t>
        </is>
      </c>
      <c r="F10783" s="3" t="n">
        <v>-21506.14</v>
      </c>
      <c r="G10783" s="3" t="n">
        <v>-52168.42</v>
      </c>
    </row>
    <row r="10784">
      <c r="A10784" s="3" t="inlineStr">
        <is>
          <t>Opportunity Management Holdings (PTY) LTD</t>
        </is>
      </c>
      <c r="B10784" s="4" t="n">
        <v>44804</v>
      </c>
      <c r="C10784" s="3" t="inlineStr">
        <is>
          <t>Liabilities</t>
        </is>
      </c>
      <c r="D10784" s="3" t="inlineStr">
        <is>
          <t>9250/020</t>
        </is>
      </c>
      <c r="E10784" s="3" t="inlineStr">
        <is>
          <t>PAYE, UIF AND SDL CONTROL</t>
        </is>
      </c>
      <c r="F10784" s="3" t="n">
        <v>549.75</v>
      </c>
      <c r="G10784" s="3" t="n">
        <v>-45768.35</v>
      </c>
    </row>
    <row r="10785">
      <c r="A10785" s="3" t="inlineStr">
        <is>
          <t>Trademark Holdings (Pty) Ltd</t>
        </is>
      </c>
      <c r="B10785" s="4" t="n">
        <v>44804</v>
      </c>
      <c r="C10785" s="3" t="inlineStr">
        <is>
          <t>Liabilities</t>
        </is>
      </c>
      <c r="D10785" s="3" t="inlineStr">
        <is>
          <t>9250/020</t>
        </is>
      </c>
      <c r="E10785" s="3" t="inlineStr">
        <is>
          <t>PAYE, UIF AND SDL CONTROL</t>
        </is>
      </c>
      <c r="F10785" s="3" t="n">
        <v>39.65</v>
      </c>
      <c r="G10785" s="3" t="n">
        <v>-5033.04</v>
      </c>
    </row>
    <row r="10786">
      <c r="A10786" s="3" t="inlineStr">
        <is>
          <t>Opportunity Global Investment (PTY) LTD</t>
        </is>
      </c>
      <c r="B10786" s="4" t="n">
        <v>44804</v>
      </c>
      <c r="C10786" s="3" t="inlineStr">
        <is>
          <t>Liabilities</t>
        </is>
      </c>
      <c r="D10786" s="3" t="inlineStr">
        <is>
          <t>9400/030</t>
        </is>
      </c>
      <c r="E10786" s="3" t="inlineStr">
        <is>
          <t>Accrued Expenses - PAYE_AND_UIF</t>
        </is>
      </c>
      <c r="F10786" s="3" t="n">
        <v>0</v>
      </c>
      <c r="G10786" s="3" t="n">
        <v>-2</v>
      </c>
    </row>
    <row r="10787">
      <c r="A10787" s="3" t="inlineStr">
        <is>
          <t>Trademark Holdings (Pty) Ltd</t>
        </is>
      </c>
      <c r="B10787" s="4" t="n">
        <v>44804</v>
      </c>
      <c r="C10787" s="3" t="inlineStr">
        <is>
          <t>Liabilities</t>
        </is>
      </c>
      <c r="D10787" s="3" t="inlineStr">
        <is>
          <t>9400/400</t>
        </is>
      </c>
      <c r="E10787" s="3" t="inlineStr">
        <is>
          <t>Deemed Dividend Tax</t>
        </is>
      </c>
      <c r="F10787" s="3" t="n">
        <v>0</v>
      </c>
      <c r="G10787" s="3" t="n">
        <v>-699.13</v>
      </c>
    </row>
    <row r="10788">
      <c r="A10788" s="3" t="inlineStr">
        <is>
          <t>Opportunity Global Investment (PTY) LTD</t>
        </is>
      </c>
      <c r="B10788" s="4" t="n">
        <v>44804</v>
      </c>
      <c r="C10788" s="3" t="inlineStr">
        <is>
          <t>Liabilities</t>
        </is>
      </c>
      <c r="D10788" s="3" t="inlineStr">
        <is>
          <t>9500/000</t>
        </is>
      </c>
      <c r="E10788" s="3" t="inlineStr">
        <is>
          <t>VAT Control Account</t>
        </is>
      </c>
      <c r="F10788" s="3" t="n">
        <v>-51584.21</v>
      </c>
      <c r="G10788" s="3" t="n">
        <v>129614.3</v>
      </c>
    </row>
    <row r="10789">
      <c r="A10789" s="3" t="inlineStr">
        <is>
          <t>Opportunity Global Sales (PTY) LTD</t>
        </is>
      </c>
      <c r="B10789" s="4" t="n">
        <v>44804</v>
      </c>
      <c r="C10789" s="3" t="inlineStr">
        <is>
          <t>Liabilities</t>
        </is>
      </c>
      <c r="D10789" s="3" t="inlineStr">
        <is>
          <t>9500/000</t>
        </is>
      </c>
      <c r="E10789" s="3" t="inlineStr">
        <is>
          <t>VAT Control Account</t>
        </is>
      </c>
      <c r="F10789" s="3" t="n">
        <v>-1105.72</v>
      </c>
      <c r="G10789" s="3" t="n">
        <v>-207988.51</v>
      </c>
    </row>
    <row r="10790">
      <c r="A10790" s="3" t="inlineStr">
        <is>
          <t>Opportunity Management Holdings (PTY) LTD</t>
        </is>
      </c>
      <c r="B10790" s="4" t="n">
        <v>44804</v>
      </c>
      <c r="C10790" s="3" t="inlineStr">
        <is>
          <t>Liabilities</t>
        </is>
      </c>
      <c r="D10790" s="3" t="inlineStr">
        <is>
          <t>9500/000</t>
        </is>
      </c>
      <c r="E10790" s="3" t="inlineStr">
        <is>
          <t>VAT Control Account</t>
        </is>
      </c>
      <c r="F10790" s="3" t="n">
        <v>196571.52</v>
      </c>
      <c r="G10790" s="3" t="n">
        <v>55601.85</v>
      </c>
    </row>
    <row r="10791">
      <c r="A10791" s="3" t="inlineStr">
        <is>
          <t>Endulini (Pty) Ltd</t>
        </is>
      </c>
      <c r="B10791" s="4" t="n">
        <v>44804</v>
      </c>
      <c r="C10791" s="3" t="inlineStr">
        <is>
          <t>Liabilities</t>
        </is>
      </c>
      <c r="D10791" s="3" t="inlineStr">
        <is>
          <t>9500/000</t>
        </is>
      </c>
      <c r="E10791" s="3" t="inlineStr">
        <is>
          <t>Vat / Tax Control Account</t>
        </is>
      </c>
      <c r="F10791" s="3" t="n">
        <v>-153904.64</v>
      </c>
      <c r="G10791" s="3" t="n">
        <v>86507.50999999999</v>
      </c>
    </row>
    <row r="10792">
      <c r="A10792" s="3" t="inlineStr">
        <is>
          <t>Quinate Consulting (Pty) Ltd</t>
        </is>
      </c>
      <c r="B10792" s="4" t="n">
        <v>44804</v>
      </c>
      <c r="C10792" s="3" t="inlineStr">
        <is>
          <t>Liabilities</t>
        </is>
      </c>
      <c r="D10792" s="3" t="inlineStr">
        <is>
          <t>9500/000</t>
        </is>
      </c>
      <c r="E10792" s="3" t="inlineStr">
        <is>
          <t>Vat Control Account</t>
        </is>
      </c>
      <c r="F10792" s="3" t="n">
        <v>12365.87</v>
      </c>
      <c r="G10792" s="3" t="n">
        <v>-2407827.76</v>
      </c>
    </row>
    <row r="10793">
      <c r="A10793" s="3" t="inlineStr">
        <is>
          <t>Opportunity Management Holdings (PTY) LTD</t>
        </is>
      </c>
      <c r="B10793" s="4" t="n">
        <v>44804</v>
      </c>
      <c r="C10793" s="3" t="inlineStr">
        <is>
          <t>Liabilities</t>
        </is>
      </c>
      <c r="D10793" s="3" t="inlineStr">
        <is>
          <t>9501/000</t>
        </is>
      </c>
      <c r="E10793" s="3" t="inlineStr">
        <is>
          <t>Vat Adjustments - C2M</t>
        </is>
      </c>
      <c r="F10793" s="3" t="n">
        <v>0</v>
      </c>
      <c r="G10793" s="3" t="n">
        <v>47274.04</v>
      </c>
    </row>
    <row r="10794">
      <c r="A10794" s="3" t="inlineStr">
        <is>
          <t>Endulini (Pty) Ltd</t>
        </is>
      </c>
      <c r="B10794" s="4" t="n">
        <v>44804</v>
      </c>
      <c r="C10794" s="3" t="inlineStr">
        <is>
          <t>Liabilities</t>
        </is>
      </c>
      <c r="D10794" s="3" t="inlineStr">
        <is>
          <t>9899/D103</t>
        </is>
      </c>
      <c r="E10794" s="3" t="inlineStr">
        <is>
          <t>Sales - Unit Reg Control D103</t>
        </is>
      </c>
      <c r="F10794" s="3" t="n">
        <v>301095.89</v>
      </c>
      <c r="G10794" s="3" t="n">
        <v>301095.89</v>
      </c>
    </row>
    <row r="10795">
      <c r="A10795" s="3" t="inlineStr">
        <is>
          <t>Quinate Consulting (Pty) Ltd</t>
        </is>
      </c>
      <c r="B10795" s="4" t="n">
        <v>44804</v>
      </c>
      <c r="C10795" s="3" t="inlineStr">
        <is>
          <t>Liabilities</t>
        </is>
      </c>
      <c r="D10795" s="3" t="inlineStr">
        <is>
          <t>9960/000</t>
        </is>
      </c>
      <c r="E10795" s="3" t="inlineStr">
        <is>
          <t>Deposits - Southwark Rentals</t>
        </is>
      </c>
      <c r="F10795" s="3" t="n">
        <v>0</v>
      </c>
      <c r="G10795" s="3" t="n">
        <v>-11500</v>
      </c>
    </row>
    <row r="10796">
      <c r="A10796" s="3" t="inlineStr">
        <is>
          <t>Noble Shield (Pty) Ltd ta Go Letting</t>
        </is>
      </c>
      <c r="B10796" s="4" t="n">
        <v>44804</v>
      </c>
      <c r="C10796" s="3" t="inlineStr">
        <is>
          <t>Expenses</t>
        </is>
      </c>
      <c r="D10796" s="3" t="inlineStr">
        <is>
          <t>ACB Link</t>
        </is>
      </c>
      <c r="E10796" s="3" t="inlineStr">
        <is>
          <t>Subscriptions - TPN</t>
        </is>
      </c>
      <c r="F10796" s="3" t="n">
        <v>2810.63</v>
      </c>
      <c r="G10796" s="3" t="n">
        <v>22719.45</v>
      </c>
    </row>
    <row r="10797">
      <c r="A10797" s="3" t="inlineStr">
        <is>
          <t>Noble Shield (Pty) Ltd ta Go Letting</t>
        </is>
      </c>
      <c r="B10797" s="4" t="n">
        <v>44804</v>
      </c>
      <c r="C10797" s="3" t="inlineStr">
        <is>
          <t>Liabilities</t>
        </is>
      </c>
      <c r="D10797" s="3" t="inlineStr">
        <is>
          <t>B/S</t>
        </is>
      </c>
      <c r="E10797" s="3" t="inlineStr">
        <is>
          <t>Tax Payable</t>
        </is>
      </c>
      <c r="F10797" s="3" t="n">
        <v>1630.24</v>
      </c>
      <c r="G10797" s="3" t="n">
        <v>-5213.16</v>
      </c>
    </row>
    <row r="10798">
      <c r="A10798" s="3" t="inlineStr">
        <is>
          <t>Trademark Holdings (Pty) Ltd</t>
        </is>
      </c>
      <c r="B10798" s="4" t="n">
        <v>44804</v>
      </c>
      <c r="C10798" s="3" t="inlineStr">
        <is>
          <t>Liabilities</t>
        </is>
      </c>
      <c r="D10798" s="3" t="inlineStr">
        <is>
          <t>B/S</t>
        </is>
      </c>
      <c r="E10798" s="3" t="inlineStr">
        <is>
          <t>Taxation Payable</t>
        </is>
      </c>
      <c r="F10798" s="3" t="n">
        <v>1607.2</v>
      </c>
      <c r="G10798" s="3" t="n">
        <v>-353.36</v>
      </c>
    </row>
    <row r="10799">
      <c r="A10799" s="3" t="inlineStr">
        <is>
          <t>Quinate Consulting (Pty) Ltd</t>
        </is>
      </c>
      <c r="B10799" s="4" t="n">
        <v>44804</v>
      </c>
      <c r="C10799" s="3" t="inlineStr">
        <is>
          <t>Liabilities</t>
        </is>
      </c>
      <c r="D10799" s="3" t="inlineStr">
        <is>
          <t xml:space="preserve">B/S </t>
        </is>
      </c>
      <c r="E10799" s="3" t="inlineStr">
        <is>
          <t>Taxation Payable</t>
        </is>
      </c>
      <c r="F10799" s="3" t="n">
        <v>0</v>
      </c>
      <c r="G10799" s="3" t="n">
        <v>-15486</v>
      </c>
    </row>
    <row r="10800">
      <c r="A10800" s="3" t="inlineStr">
        <is>
          <t>Quinate Consulting (Pty) Ltd</t>
        </is>
      </c>
      <c r="B10800" s="4" t="n">
        <v>44804</v>
      </c>
      <c r="C10800" s="3" t="inlineStr">
        <is>
          <t>Liabilities</t>
        </is>
      </c>
      <c r="D10800" s="3" t="inlineStr">
        <is>
          <t>FV</t>
        </is>
      </c>
      <c r="E10800" s="3" t="inlineStr">
        <is>
          <t>Loan - Cape Projects Constuction</t>
        </is>
      </c>
      <c r="F10800" s="3" t="n">
        <v>0</v>
      </c>
      <c r="G10800" s="3" t="n">
        <v>-2730000</v>
      </c>
    </row>
    <row r="10801">
      <c r="A10801" s="3" t="inlineStr">
        <is>
          <t>Trademark Holdings (Pty) Ltd</t>
        </is>
      </c>
      <c r="B10801" s="4" t="n">
        <v>44804</v>
      </c>
      <c r="C10801" s="3" t="inlineStr">
        <is>
          <t>Expenses</t>
        </is>
      </c>
      <c r="D10801" s="3" t="inlineStr">
        <is>
          <t>I/S</t>
        </is>
      </c>
      <c r="E10801" s="3" t="inlineStr">
        <is>
          <t>Income Tax Current Year</t>
        </is>
      </c>
      <c r="F10801" s="3" t="n">
        <v>0</v>
      </c>
      <c r="G10801" s="3" t="n">
        <v>2251.76</v>
      </c>
    </row>
    <row r="10802">
      <c r="A10802" s="3" t="inlineStr">
        <is>
          <t>Quinate Consulting (Pty) Ltd</t>
        </is>
      </c>
      <c r="B10802" s="4" t="n">
        <v>44804</v>
      </c>
      <c r="C10802" s="3" t="inlineStr">
        <is>
          <t>Liabilities</t>
        </is>
      </c>
      <c r="D10802" s="3" t="inlineStr">
        <is>
          <t>Sharehold OppDev</t>
        </is>
      </c>
      <c r="E10802" s="3" t="inlineStr">
        <is>
          <t>Loan - Justine Morgan</t>
        </is>
      </c>
      <c r="F10802" s="3" t="n">
        <v>0</v>
      </c>
      <c r="G10802" s="3" t="n">
        <v>-563766.76</v>
      </c>
    </row>
    <row r="10803">
      <c r="A10803" s="3" t="inlineStr">
        <is>
          <t>Opportunity Global Investment (PTY) LTD</t>
        </is>
      </c>
      <c r="B10803" s="4" t="n">
        <v>44804</v>
      </c>
      <c r="C10803" s="3" t="inlineStr">
        <is>
          <t>Expenses</t>
        </is>
      </c>
      <c r="D10803" s="3" t="inlineStr">
        <is>
          <t>Swiftshutter</t>
        </is>
      </c>
      <c r="E10803" s="3" t="inlineStr">
        <is>
          <t>Advertising - Rousseau Lotter</t>
        </is>
      </c>
      <c r="F10803" s="3" t="n">
        <v>0</v>
      </c>
      <c r="G10803" s="3" t="n">
        <v>6600</v>
      </c>
    </row>
    <row r="10804">
      <c r="A10804" s="3" t="inlineStr">
        <is>
          <t>Opportunity Global Sales (PTY) LTD</t>
        </is>
      </c>
      <c r="B10804" s="4" t="n">
        <v>44834</v>
      </c>
      <c r="C10804" s="3" t="inlineStr">
        <is>
          <t>Revenue</t>
        </is>
      </c>
      <c r="D10804" s="3" t="inlineStr">
        <is>
          <t>1000/009</t>
        </is>
      </c>
      <c r="E10804" s="3" t="inlineStr">
        <is>
          <t>Sales - Comm on Payprop</t>
        </is>
      </c>
      <c r="F10804" s="3" t="n">
        <v>-2350.03</v>
      </c>
      <c r="G10804" s="3" t="n">
        <v>-20467.33</v>
      </c>
    </row>
    <row r="10805">
      <c r="A10805" s="3" t="inlineStr">
        <is>
          <t>Quinate Consulting (Pty) Ltd</t>
        </is>
      </c>
      <c r="B10805" s="4" t="n">
        <v>44834</v>
      </c>
      <c r="C10805" s="3" t="inlineStr">
        <is>
          <t>Revenue</t>
        </is>
      </c>
      <c r="D10805" s="3" t="inlineStr">
        <is>
          <t>1000/011</t>
        </is>
      </c>
      <c r="E10805" s="3" t="inlineStr">
        <is>
          <t>Rent Received - Soho Unit 23</t>
        </is>
      </c>
      <c r="F10805" s="3" t="n">
        <v>-12500</v>
      </c>
      <c r="G10805" s="3" t="n">
        <v>-87500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Revenue</t>
        </is>
      </c>
      <c r="D10806" s="3" t="inlineStr">
        <is>
          <t>1000/012</t>
        </is>
      </c>
      <c r="E10806" s="3" t="inlineStr">
        <is>
          <t>Rent Received - Soho Unit 24</t>
        </is>
      </c>
      <c r="F10806" s="3" t="n">
        <v>-14445</v>
      </c>
      <c r="G10806" s="3" t="n">
        <v>-97335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Revenue</t>
        </is>
      </c>
      <c r="D10807" s="3" t="inlineStr">
        <is>
          <t>1000/013</t>
        </is>
      </c>
      <c r="E10807" s="3" t="inlineStr">
        <is>
          <t>Rent Recieved - Soho Unit 20</t>
        </is>
      </c>
      <c r="F10807" s="3" t="n">
        <v>-12500</v>
      </c>
      <c r="G10807" s="3" t="n">
        <v>-87500</v>
      </c>
    </row>
    <row r="10808">
      <c r="A10808" s="3" t="inlineStr">
        <is>
          <t>Quinate Consulting (Pty) Ltd</t>
        </is>
      </c>
      <c r="B10808" s="4" t="n">
        <v>44834</v>
      </c>
      <c r="C10808" s="3" t="inlineStr">
        <is>
          <t>Revenue</t>
        </is>
      </c>
      <c r="D10808" s="3" t="inlineStr">
        <is>
          <t>1000/015</t>
        </is>
      </c>
      <c r="E10808" s="3" t="inlineStr">
        <is>
          <t>Rent Received - Southwark Unit 1</t>
        </is>
      </c>
      <c r="F10808" s="3" t="n">
        <v>0</v>
      </c>
      <c r="G10808" s="3" t="n">
        <v>-20000</v>
      </c>
    </row>
    <row r="10809">
      <c r="A10809" s="3" t="inlineStr">
        <is>
          <t>Quinate Consulting (Pty) Ltd</t>
        </is>
      </c>
      <c r="B10809" s="4" t="n">
        <v>44834</v>
      </c>
      <c r="C10809" s="3" t="inlineStr">
        <is>
          <t>Revenue</t>
        </is>
      </c>
      <c r="D10809" s="3" t="inlineStr">
        <is>
          <t>1000/016</t>
        </is>
      </c>
      <c r="E10809" s="3" t="inlineStr">
        <is>
          <t>Rent Recieved - Southwark Unit 21</t>
        </is>
      </c>
      <c r="F10809" s="3" t="n">
        <v>-10000</v>
      </c>
      <c r="G10809" s="3" t="n">
        <v>-70000</v>
      </c>
    </row>
    <row r="10810">
      <c r="A10810" s="3" t="inlineStr">
        <is>
          <t>Opportunity Global Sales (PTY) LTD</t>
        </is>
      </c>
      <c r="B10810" s="4" t="n">
        <v>44834</v>
      </c>
      <c r="C10810" s="3" t="inlineStr">
        <is>
          <t>Revenue</t>
        </is>
      </c>
      <c r="D10810" s="3" t="inlineStr">
        <is>
          <t>1000/100</t>
        </is>
      </c>
      <c r="E10810" s="3" t="inlineStr">
        <is>
          <t>Sales - Comm on External Sales</t>
        </is>
      </c>
      <c r="F10810" s="3" t="n">
        <v>0</v>
      </c>
      <c r="G10810" s="3" t="n">
        <v>-96165.22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Revenue</t>
        </is>
      </c>
      <c r="D10811" s="3" t="inlineStr">
        <is>
          <t>1000/100</t>
        </is>
      </c>
      <c r="E10811" s="3" t="inlineStr">
        <is>
          <t>Sales - Payprop 328 - Michelle</t>
        </is>
      </c>
      <c r="F10811" s="3" t="n">
        <v>-71786.33</v>
      </c>
      <c r="G10811" s="3" t="n">
        <v>-71786.33</v>
      </c>
    </row>
    <row r="10812">
      <c r="A10812" s="3" t="inlineStr">
        <is>
          <t>Opportunity Global Sales (PTY) LTD</t>
        </is>
      </c>
      <c r="B10812" s="4" t="n">
        <v>44834</v>
      </c>
      <c r="C10812" s="3" t="inlineStr">
        <is>
          <t>Revenue</t>
        </is>
      </c>
      <c r="D10812" s="3" t="inlineStr">
        <is>
          <t>1000/120</t>
        </is>
      </c>
      <c r="E10812" s="3" t="inlineStr">
        <is>
          <t>Sales - Admin Fees on Rental Units</t>
        </is>
      </c>
      <c r="F10812" s="3" t="n">
        <v>-1304.34</v>
      </c>
      <c r="G10812" s="3" t="n">
        <v>-14913</v>
      </c>
    </row>
    <row r="10813">
      <c r="A10813" s="3" t="inlineStr">
        <is>
          <t>Opportunity Global Sales (PTY) LTD</t>
        </is>
      </c>
      <c r="B10813" s="4" t="n">
        <v>44834</v>
      </c>
      <c r="C10813" s="3" t="inlineStr">
        <is>
          <t>Revenue</t>
        </is>
      </c>
      <c r="D10813" s="3" t="inlineStr">
        <is>
          <t>1000/150</t>
        </is>
      </c>
      <c r="E10813" s="3" t="inlineStr">
        <is>
          <t>Sales - Comm on External Rental</t>
        </is>
      </c>
      <c r="F10813" s="3" t="n">
        <v>-11391.31</v>
      </c>
      <c r="G10813" s="3" t="n">
        <v>-138452.17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Revenue</t>
        </is>
      </c>
      <c r="D10814" s="3" t="inlineStr">
        <is>
          <t>1000/250</t>
        </is>
      </c>
      <c r="E10814" s="3" t="inlineStr">
        <is>
          <t>Sales - Comm on Endulini</t>
        </is>
      </c>
      <c r="F10814" s="3" t="n">
        <v>-270852.18</v>
      </c>
      <c r="G10814" s="3" t="n">
        <v>-1578729.13</v>
      </c>
    </row>
    <row r="10815">
      <c r="A10815" s="3" t="inlineStr">
        <is>
          <t>Trademark Holdings (Pty) Ltd</t>
        </is>
      </c>
      <c r="B10815" s="4" t="n">
        <v>44834</v>
      </c>
      <c r="C10815" s="3" t="inlineStr">
        <is>
          <t>Revenue</t>
        </is>
      </c>
      <c r="D10815" s="3" t="inlineStr">
        <is>
          <t>1000/300</t>
        </is>
      </c>
      <c r="E10815" s="3" t="inlineStr">
        <is>
          <t>Sales - Payprop - Lara</t>
        </is>
      </c>
      <c r="F10815" s="3" t="n">
        <v>-87785.64999999999</v>
      </c>
      <c r="G10815" s="3" t="n">
        <v>-87785.64999999999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Revenue</t>
        </is>
      </c>
      <c r="D10816" s="3" t="inlineStr">
        <is>
          <t>1000/350</t>
        </is>
      </c>
      <c r="E10816" s="3" t="inlineStr">
        <is>
          <t>Sales - Investor Management - Heron Fields</t>
        </is>
      </c>
      <c r="F10816" s="3" t="n">
        <v>-380869.57</v>
      </c>
      <c r="G10816" s="3" t="n">
        <v>-1152654.46</v>
      </c>
    </row>
    <row r="10817">
      <c r="A10817" s="3" t="inlineStr">
        <is>
          <t>Opportunity Global Sales (PTY) LTD</t>
        </is>
      </c>
      <c r="B10817" s="4" t="n">
        <v>44834</v>
      </c>
      <c r="C10817" s="3" t="inlineStr">
        <is>
          <t>Revenue</t>
        </is>
      </c>
      <c r="D10817" s="3" t="inlineStr">
        <is>
          <t>1000/902</t>
        </is>
      </c>
      <c r="E10817" s="3" t="inlineStr">
        <is>
          <t>Sales - Credit check</t>
        </is>
      </c>
      <c r="F10817" s="3" t="n">
        <v>0</v>
      </c>
      <c r="G10817" s="3" t="n">
        <v>-60.87</v>
      </c>
    </row>
    <row r="10818">
      <c r="A10818" s="3" t="inlineStr">
        <is>
          <t>Quinate Consulting (Pty) Ltd</t>
        </is>
      </c>
      <c r="B10818" s="4" t="n">
        <v>44834</v>
      </c>
      <c r="C10818" s="3" t="inlineStr">
        <is>
          <t>Revenue</t>
        </is>
      </c>
      <c r="D10818" s="3" t="inlineStr">
        <is>
          <t>1004/000</t>
        </is>
      </c>
      <c r="E10818" s="3" t="inlineStr">
        <is>
          <t>Interest received</t>
        </is>
      </c>
      <c r="F10818" s="3" t="n">
        <v>-514.36</v>
      </c>
      <c r="G10818" s="3" t="n">
        <v>-2872.68</v>
      </c>
    </row>
    <row r="10819">
      <c r="A10819" s="3" t="inlineStr">
        <is>
          <t>Quinate Consulting (Pty) Ltd</t>
        </is>
      </c>
      <c r="B10819" s="4" t="n">
        <v>44834</v>
      </c>
      <c r="C10819" s="3" t="inlineStr">
        <is>
          <t>Revenue</t>
        </is>
      </c>
      <c r="D10819" s="3" t="inlineStr">
        <is>
          <t>1006/100</t>
        </is>
      </c>
      <c r="E10819" s="3" t="inlineStr">
        <is>
          <t>Rental income - Payprop</t>
        </is>
      </c>
      <c r="F10819" s="3" t="n">
        <v>-4800</v>
      </c>
      <c r="G10819" s="3" t="n">
        <v>-4800</v>
      </c>
    </row>
    <row r="10820">
      <c r="A10820" s="3" t="inlineStr">
        <is>
          <t>Endulini (Pty) Ltd</t>
        </is>
      </c>
      <c r="B10820" s="4" t="n">
        <v>44834</v>
      </c>
      <c r="C10820" s="3" t="inlineStr">
        <is>
          <t>Revenue</t>
        </is>
      </c>
      <c r="D10820" s="3" t="inlineStr">
        <is>
          <t>1100/000</t>
        </is>
      </c>
      <c r="E10820" s="3" t="inlineStr">
        <is>
          <t>Sales - Endulini</t>
        </is>
      </c>
      <c r="F10820" s="3" t="n">
        <v>-5369217.39</v>
      </c>
      <c r="G10820" s="3" t="n">
        <v>-33699940.33</v>
      </c>
    </row>
    <row r="10821">
      <c r="A10821" s="3" t="inlineStr">
        <is>
          <t>Opportunity Management Holdings (PTY) LTD</t>
        </is>
      </c>
      <c r="B10821" s="4" t="n">
        <v>44834</v>
      </c>
      <c r="C10821" s="3" t="inlineStr">
        <is>
          <t>Revenue</t>
        </is>
      </c>
      <c r="D10821" s="3" t="inlineStr">
        <is>
          <t>1100/001</t>
        </is>
      </c>
      <c r="E10821" s="3" t="inlineStr">
        <is>
          <t>Salary Recharges</t>
        </is>
      </c>
      <c r="F10821" s="3" t="n">
        <v>-378500</v>
      </c>
      <c r="G10821" s="3" t="n">
        <v>-378500</v>
      </c>
    </row>
    <row r="10822">
      <c r="A10822" s="3" t="inlineStr">
        <is>
          <t>Endulini (Pty) Ltd</t>
        </is>
      </c>
      <c r="B10822" s="4" t="n">
        <v>44834</v>
      </c>
      <c r="C10822" s="3" t="inlineStr">
        <is>
          <t>Revenue</t>
        </is>
      </c>
      <c r="D10822" s="3" t="inlineStr">
        <is>
          <t>1100/100</t>
        </is>
      </c>
      <c r="E10822" s="3" t="inlineStr">
        <is>
          <t>Sales - Endulini - Exstras</t>
        </is>
      </c>
      <c r="F10822" s="3" t="n">
        <v>0</v>
      </c>
      <c r="G10822" s="3" t="n">
        <v>-8030</v>
      </c>
    </row>
    <row r="10823">
      <c r="A10823" s="3" t="inlineStr">
        <is>
          <t>Endulini (Pty) Ltd</t>
        </is>
      </c>
      <c r="B10823" s="4" t="n">
        <v>44834</v>
      </c>
      <c r="C10823" s="3" t="inlineStr">
        <is>
          <t>Revenue</t>
        </is>
      </c>
      <c r="D10823" s="3" t="inlineStr">
        <is>
          <t>1100/150</t>
        </is>
      </c>
      <c r="E10823" s="3" t="inlineStr">
        <is>
          <t>Sales - Endulini - Extras admin fee</t>
        </is>
      </c>
      <c r="F10823" s="3" t="n">
        <v>0</v>
      </c>
      <c r="G10823" s="3" t="n">
        <v>-2000</v>
      </c>
    </row>
    <row r="10824">
      <c r="A10824" s="3" t="inlineStr">
        <is>
          <t>Endulini (Pty) Ltd</t>
        </is>
      </c>
      <c r="B10824" s="4" t="n">
        <v>44834</v>
      </c>
      <c r="C10824" s="3" t="inlineStr">
        <is>
          <t>Revenue</t>
        </is>
      </c>
      <c r="D10824" s="3" t="inlineStr">
        <is>
          <t>1100/200</t>
        </is>
      </c>
      <c r="E10824" s="3" t="inlineStr">
        <is>
          <t>Sales - Endulini occupational rent</t>
        </is>
      </c>
      <c r="F10824" s="3" t="n">
        <v>0</v>
      </c>
      <c r="G10824" s="3" t="n">
        <v>-148109.42</v>
      </c>
    </row>
    <row r="10825">
      <c r="A10825" s="3" t="inlineStr">
        <is>
          <t>Endulini (Pty) Ltd</t>
        </is>
      </c>
      <c r="B10825" s="4" t="n">
        <v>44834</v>
      </c>
      <c r="C10825" s="3" t="inlineStr">
        <is>
          <t>Expenses</t>
        </is>
      </c>
      <c r="D10825" s="3" t="inlineStr">
        <is>
          <t>2000/001</t>
        </is>
      </c>
      <c r="E10825" s="3" t="inlineStr">
        <is>
          <t>COS - CIP Construction</t>
        </is>
      </c>
      <c r="F10825" s="3" t="n">
        <v>0</v>
      </c>
      <c r="G10825" s="3" t="n">
        <v>28155981.9</v>
      </c>
    </row>
    <row r="10826">
      <c r="A10826" s="3" t="inlineStr">
        <is>
          <t>Opportunity Global Sales (PTY) LTD</t>
        </is>
      </c>
      <c r="B10826" s="4" t="n">
        <v>44834</v>
      </c>
      <c r="C10826" s="3" t="inlineStr">
        <is>
          <t>Expenses</t>
        </is>
      </c>
      <c r="D10826" s="3" t="inlineStr">
        <is>
          <t>2000/010</t>
        </is>
      </c>
      <c r="E10826" s="3" t="inlineStr">
        <is>
          <t>COS - PAYE on Commission</t>
        </is>
      </c>
      <c r="F10826" s="3" t="n">
        <v>36830.5</v>
      </c>
      <c r="G10826" s="3" t="n">
        <v>36830.5</v>
      </c>
    </row>
    <row r="10827">
      <c r="A10827" s="3" t="inlineStr">
        <is>
          <t>Endulini (Pty) Ltd</t>
        </is>
      </c>
      <c r="B10827" s="4" t="n">
        <v>44834</v>
      </c>
      <c r="C10827" s="3" t="inlineStr">
        <is>
          <t>Expenses</t>
        </is>
      </c>
      <c r="D10827" s="3" t="inlineStr">
        <is>
          <t>2000/100</t>
        </is>
      </c>
      <c r="E10827" s="3" t="inlineStr">
        <is>
          <t>COS - Commission Endulini</t>
        </is>
      </c>
      <c r="F10827" s="3" t="n">
        <v>270852.18</v>
      </c>
      <c r="G10827" s="3" t="n">
        <v>1912729.13</v>
      </c>
    </row>
    <row r="10828">
      <c r="A10828" s="3" t="inlineStr">
        <is>
          <t>Noble Shield (Pty) Ltd ta Go Letting</t>
        </is>
      </c>
      <c r="B10828" s="4" t="n">
        <v>44834</v>
      </c>
      <c r="C10828" s="3" t="inlineStr">
        <is>
          <t>Expenses</t>
        </is>
      </c>
      <c r="D10828" s="3" t="inlineStr">
        <is>
          <t>2000/100</t>
        </is>
      </c>
      <c r="E10828" s="3" t="inlineStr">
        <is>
          <t>COS - Commission Paid</t>
        </is>
      </c>
      <c r="F10828" s="3" t="n">
        <v>103422.9</v>
      </c>
      <c r="G10828" s="3" t="n">
        <v>103422.9</v>
      </c>
    </row>
    <row r="10829">
      <c r="A10829" s="3" t="inlineStr">
        <is>
          <t>Opportunity Global Investment (PTY) LTD</t>
        </is>
      </c>
      <c r="B10829" s="4" t="n">
        <v>44834</v>
      </c>
      <c r="C10829" s="3" t="inlineStr">
        <is>
          <t>Expenses</t>
        </is>
      </c>
      <c r="D10829" s="3" t="inlineStr">
        <is>
          <t>2000/125</t>
        </is>
      </c>
      <c r="E10829" s="3" t="inlineStr">
        <is>
          <t>Referral commission - Endulini</t>
        </is>
      </c>
      <c r="F10829" s="3" t="n">
        <v>0</v>
      </c>
      <c r="G10829" s="3" t="n">
        <v>19000</v>
      </c>
    </row>
    <row r="10830">
      <c r="A10830" s="3" t="inlineStr">
        <is>
          <t>Opportunity Global Sales (PTY) LTD</t>
        </is>
      </c>
      <c r="B10830" s="4" t="n">
        <v>44834</v>
      </c>
      <c r="C10830" s="3" t="inlineStr">
        <is>
          <t>Expenses</t>
        </is>
      </c>
      <c r="D10830" s="3" t="inlineStr">
        <is>
          <t>2000/131</t>
        </is>
      </c>
      <c r="E10830" s="3" t="inlineStr">
        <is>
          <t>COS - Sales Comm Endulini - Anthony</t>
        </is>
      </c>
      <c r="F10830" s="3" t="n">
        <v>0</v>
      </c>
      <c r="G10830" s="3" t="n">
        <v>62272.01</v>
      </c>
    </row>
    <row r="10831">
      <c r="A10831" s="3" t="inlineStr">
        <is>
          <t>Opportunity Global Sales (PTY) LTD</t>
        </is>
      </c>
      <c r="B10831" s="4" t="n">
        <v>44834</v>
      </c>
      <c r="C10831" s="3" t="inlineStr">
        <is>
          <t>Expenses</t>
        </is>
      </c>
      <c r="D10831" s="3" t="inlineStr">
        <is>
          <t>2000/132</t>
        </is>
      </c>
      <c r="E10831" s="3" t="inlineStr">
        <is>
          <t>COS - Sales Comm Endulini - Minette</t>
        </is>
      </c>
      <c r="F10831" s="3" t="n">
        <v>28667.73</v>
      </c>
      <c r="G10831" s="3" t="n">
        <v>266208.91</v>
      </c>
    </row>
    <row r="10832">
      <c r="A10832" s="3" t="inlineStr">
        <is>
          <t>Opportunity Global Sales (PTY) LTD</t>
        </is>
      </c>
      <c r="B10832" s="4" t="n">
        <v>44834</v>
      </c>
      <c r="C10832" s="3" t="inlineStr">
        <is>
          <t>Expenses</t>
        </is>
      </c>
      <c r="D10832" s="3" t="inlineStr">
        <is>
          <t>2000/133</t>
        </is>
      </c>
      <c r="E10832" s="3" t="inlineStr">
        <is>
          <t>COS - Sales Comm Endulini - External Agents</t>
        </is>
      </c>
      <c r="F10832" s="3" t="n">
        <v>0</v>
      </c>
      <c r="G10832" s="3" t="n">
        <v>9966</v>
      </c>
    </row>
    <row r="10833">
      <c r="A10833" s="3" t="inlineStr">
        <is>
          <t>Opportunity Global Sales (PTY) LTD</t>
        </is>
      </c>
      <c r="B10833" s="4" t="n">
        <v>44834</v>
      </c>
      <c r="C10833" s="3" t="inlineStr">
        <is>
          <t>Expenses</t>
        </is>
      </c>
      <c r="D10833" s="3" t="inlineStr">
        <is>
          <t>2000/135</t>
        </is>
      </c>
      <c r="E10833" s="3" t="inlineStr">
        <is>
          <t>COS - Sales Comm External - Minette</t>
        </is>
      </c>
      <c r="F10833" s="3" t="n">
        <v>8233.040000000001</v>
      </c>
      <c r="G10833" s="3" t="n">
        <v>41422.54</v>
      </c>
    </row>
    <row r="10834">
      <c r="A10834" s="3" t="inlineStr">
        <is>
          <t>Opportunity Global Investment (PTY) LTD</t>
        </is>
      </c>
      <c r="B10834" s="4" t="n">
        <v>44834</v>
      </c>
      <c r="C10834" s="3" t="inlineStr">
        <is>
          <t>Expenses</t>
        </is>
      </c>
      <c r="D10834" s="3" t="inlineStr">
        <is>
          <t>2000/135</t>
        </is>
      </c>
      <c r="E10834" s="3" t="inlineStr">
        <is>
          <t>Referral commission - Heron View</t>
        </is>
      </c>
      <c r="F10834" s="3" t="n">
        <v>0</v>
      </c>
      <c r="G10834" s="3" t="n">
        <v>134000</v>
      </c>
    </row>
    <row r="10835">
      <c r="A10835" s="3" t="inlineStr">
        <is>
          <t>Opportunity Global Sales (PTY) LTD</t>
        </is>
      </c>
      <c r="B10835" s="4" t="n">
        <v>44834</v>
      </c>
      <c r="C10835" s="3" t="inlineStr">
        <is>
          <t>Expenses</t>
        </is>
      </c>
      <c r="D10835" s="3" t="inlineStr">
        <is>
          <t>2000/137</t>
        </is>
      </c>
      <c r="E10835" s="3" t="inlineStr">
        <is>
          <t>COS - Rental Comm External - Minette</t>
        </is>
      </c>
      <c r="F10835" s="3" t="n">
        <v>19210</v>
      </c>
      <c r="G10835" s="3" t="n">
        <v>63878.05</v>
      </c>
    </row>
    <row r="10836">
      <c r="A10836" s="3" t="inlineStr">
        <is>
          <t>Opportunity Global Sales (PTY) LTD</t>
        </is>
      </c>
      <c r="B10836" s="4" t="n">
        <v>44834</v>
      </c>
      <c r="C10836" s="3" t="inlineStr">
        <is>
          <t>Expenses</t>
        </is>
      </c>
      <c r="D10836" s="3" t="inlineStr">
        <is>
          <t>2000/139</t>
        </is>
      </c>
      <c r="E10836" s="3" t="inlineStr">
        <is>
          <t>COS - Sales Comm Heron Fields - Minette</t>
        </is>
      </c>
      <c r="F10836" s="3" t="n">
        <v>28172.61</v>
      </c>
      <c r="G10836" s="3" t="n">
        <v>202684.47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Expenses</t>
        </is>
      </c>
      <c r="D10837" s="3" t="inlineStr">
        <is>
          <t>2000/140</t>
        </is>
      </c>
      <c r="E10837" s="3" t="inlineStr">
        <is>
          <t>Referral commission - F Geldenhuys</t>
        </is>
      </c>
      <c r="F10837" s="3" t="n">
        <v>53400</v>
      </c>
      <c r="G10837" s="3" t="n">
        <v>53400</v>
      </c>
    </row>
    <row r="10838">
      <c r="A10838" s="3" t="inlineStr">
        <is>
          <t>Opportunity Global Sales (PTY) LTD</t>
        </is>
      </c>
      <c r="B10838" s="4" t="n">
        <v>44834</v>
      </c>
      <c r="C10838" s="3" t="inlineStr">
        <is>
          <t>Expenses</t>
        </is>
      </c>
      <c r="D10838" s="3" t="inlineStr">
        <is>
          <t>2000/143</t>
        </is>
      </c>
      <c r="E10838" s="3" t="inlineStr">
        <is>
          <t>COS - Sales Comm Endulini - Yvette</t>
        </is>
      </c>
      <c r="F10838" s="3" t="n">
        <v>22102.92</v>
      </c>
      <c r="G10838" s="3" t="n">
        <v>22102.92</v>
      </c>
    </row>
    <row r="10839">
      <c r="A10839" s="3" t="inlineStr">
        <is>
          <t>Opportunity Global Investment (PTY) LTD</t>
        </is>
      </c>
      <c r="B10839" s="4" t="n">
        <v>44834</v>
      </c>
      <c r="C10839" s="3" t="inlineStr">
        <is>
          <t>Expenses</t>
        </is>
      </c>
      <c r="D10839" s="3" t="inlineStr">
        <is>
          <t>2000/145</t>
        </is>
      </c>
      <c r="E10839" s="3" t="inlineStr">
        <is>
          <t>Referral commission - W Thomason</t>
        </is>
      </c>
      <c r="F10839" s="3" t="n">
        <v>36000</v>
      </c>
      <c r="G10839" s="3" t="n">
        <v>36000</v>
      </c>
    </row>
    <row r="10840">
      <c r="A10840" s="3" t="inlineStr">
        <is>
          <t>Opportunity Global Sales (PTY) LTD</t>
        </is>
      </c>
      <c r="B10840" s="4" t="n">
        <v>44834</v>
      </c>
      <c r="C10840" s="3" t="inlineStr">
        <is>
          <t>Expenses</t>
        </is>
      </c>
      <c r="D10840" s="3" t="inlineStr">
        <is>
          <t>2000/147</t>
        </is>
      </c>
      <c r="E10840" s="3" t="inlineStr">
        <is>
          <t>COS - Sales Comm Heron Fields - Yvette</t>
        </is>
      </c>
      <c r="F10840" s="3" t="n">
        <v>11443.63</v>
      </c>
      <c r="G10840" s="3" t="n">
        <v>11443.63</v>
      </c>
    </row>
    <row r="10841">
      <c r="A10841" s="3" t="inlineStr">
        <is>
          <t>Trademark Holdings (Pty) Ltd</t>
        </is>
      </c>
      <c r="B10841" s="4" t="n">
        <v>44834</v>
      </c>
      <c r="C10841" s="3" t="inlineStr">
        <is>
          <t>Expenses</t>
        </is>
      </c>
      <c r="D10841" s="3" t="inlineStr">
        <is>
          <t>2000/300</t>
        </is>
      </c>
      <c r="E10841" s="3" t="inlineStr">
        <is>
          <t>COS - Commission Paid</t>
        </is>
      </c>
      <c r="F10841" s="3" t="n">
        <v>15922.3</v>
      </c>
      <c r="G10841" s="3" t="n">
        <v>15922.3</v>
      </c>
    </row>
    <row r="10842">
      <c r="A10842" s="3" t="inlineStr">
        <is>
          <t>Opportunity Global Sales (PTY) LTD</t>
        </is>
      </c>
      <c r="B10842" s="4" t="n">
        <v>44834</v>
      </c>
      <c r="C10842" s="3" t="inlineStr">
        <is>
          <t>Expenses</t>
        </is>
      </c>
      <c r="D10842" s="3" t="inlineStr">
        <is>
          <t>2000/350</t>
        </is>
      </c>
      <c r="E10842" s="3" t="inlineStr">
        <is>
          <t>COS - Overrider Comm Endulini - Donovan</t>
        </is>
      </c>
      <c r="F10842" s="3" t="n">
        <v>0</v>
      </c>
      <c r="G10842" s="3" t="n">
        <v>74207.21000000001</v>
      </c>
    </row>
    <row r="10843">
      <c r="A10843" s="3" t="inlineStr">
        <is>
          <t>Opportunity Global Sales (PTY) LTD</t>
        </is>
      </c>
      <c r="B10843" s="4" t="n">
        <v>44834</v>
      </c>
      <c r="C10843" s="3" t="inlineStr">
        <is>
          <t>Expenses</t>
        </is>
      </c>
      <c r="D10843" s="3" t="inlineStr">
        <is>
          <t>2000/351</t>
        </is>
      </c>
      <c r="E10843" s="3" t="inlineStr">
        <is>
          <t>COS - Overrider Comm External - Donovan</t>
        </is>
      </c>
      <c r="F10843" s="3" t="n">
        <v>0</v>
      </c>
      <c r="G10843" s="3" t="n">
        <v>7030.44</v>
      </c>
    </row>
    <row r="10844">
      <c r="A10844" s="3" t="inlineStr">
        <is>
          <t>Opportunity Global Sales (PTY) LTD</t>
        </is>
      </c>
      <c r="B10844" s="4" t="n">
        <v>44834</v>
      </c>
      <c r="C10844" s="3" t="inlineStr">
        <is>
          <t>Expenses</t>
        </is>
      </c>
      <c r="D10844" s="3" t="inlineStr">
        <is>
          <t>2000/370</t>
        </is>
      </c>
      <c r="E10844" s="3" t="inlineStr">
        <is>
          <t>COS - Overrider Comm Endulini - Morne</t>
        </is>
      </c>
      <c r="F10844" s="3" t="n">
        <v>8161.44</v>
      </c>
      <c r="G10844" s="3" t="n">
        <v>12269.29</v>
      </c>
    </row>
    <row r="10845">
      <c r="A10845" s="3" t="inlineStr">
        <is>
          <t>Opportunity Global Sales (PTY) LTD</t>
        </is>
      </c>
      <c r="B10845" s="4" t="n">
        <v>44834</v>
      </c>
      <c r="C10845" s="3" t="inlineStr">
        <is>
          <t>Expenses</t>
        </is>
      </c>
      <c r="D10845" s="3" t="inlineStr">
        <is>
          <t>2000/380</t>
        </is>
      </c>
      <c r="E10845" s="3" t="inlineStr">
        <is>
          <t>COS - Overrider Comm Heron Fields - Morne</t>
        </is>
      </c>
      <c r="F10845" s="3" t="n">
        <v>5024.67</v>
      </c>
      <c r="G10845" s="3" t="n">
        <v>16264.76</v>
      </c>
    </row>
    <row r="10846">
      <c r="A10846" s="3" t="inlineStr">
        <is>
          <t>Endulini (Pty) Ltd</t>
        </is>
      </c>
      <c r="B10846" s="4" t="n">
        <v>44834</v>
      </c>
      <c r="C10846" s="3" t="inlineStr">
        <is>
          <t>Expenses</t>
        </is>
      </c>
      <c r="D10846" s="3" t="inlineStr">
        <is>
          <t>2000/400</t>
        </is>
      </c>
      <c r="E10846" s="3" t="inlineStr">
        <is>
          <t>COS - Gifts</t>
        </is>
      </c>
      <c r="F10846" s="3" t="n">
        <v>0</v>
      </c>
      <c r="G10846" s="3" t="n">
        <v>4270</v>
      </c>
    </row>
    <row r="10847">
      <c r="A10847" s="3" t="inlineStr">
        <is>
          <t>Opportunity Global Sales (PTY) LTD</t>
        </is>
      </c>
      <c r="B10847" s="4" t="n">
        <v>44834</v>
      </c>
      <c r="C10847" s="3" t="inlineStr">
        <is>
          <t>Expenses</t>
        </is>
      </c>
      <c r="D10847" s="3" t="inlineStr">
        <is>
          <t>2000/500</t>
        </is>
      </c>
      <c r="E10847" s="3" t="inlineStr">
        <is>
          <t>COS - Electricity Costs Endulini</t>
        </is>
      </c>
      <c r="F10847" s="3" t="n">
        <v>200</v>
      </c>
      <c r="G10847" s="3" t="n">
        <v>536.96</v>
      </c>
    </row>
    <row r="10848">
      <c r="A10848" s="3" t="inlineStr">
        <is>
          <t>Endulini (Pty) Ltd</t>
        </is>
      </c>
      <c r="B10848" s="4" t="n">
        <v>44834</v>
      </c>
      <c r="C10848" s="3" t="inlineStr">
        <is>
          <t>Expenses</t>
        </is>
      </c>
      <c r="D10848" s="3" t="inlineStr">
        <is>
          <t>2000/500</t>
        </is>
      </c>
      <c r="E10848" s="3" t="inlineStr">
        <is>
          <t>COS - Legal Fees Opening of Sec Title Scheme</t>
        </is>
      </c>
      <c r="F10848" s="3" t="n">
        <v>0</v>
      </c>
      <c r="G10848" s="3" t="n">
        <v>56287.76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Expenses</t>
        </is>
      </c>
      <c r="D10849" s="3" t="inlineStr">
        <is>
          <t>2000/600</t>
        </is>
      </c>
      <c r="E10849" s="3" t="inlineStr">
        <is>
          <t>COS - Legal fees</t>
        </is>
      </c>
      <c r="F10849" s="3" t="n">
        <v>88892.50999999999</v>
      </c>
      <c r="G10849" s="3" t="n">
        <v>725075.03</v>
      </c>
    </row>
    <row r="10850">
      <c r="A10850" s="3" t="inlineStr">
        <is>
          <t>Endulini (Pty) Ltd</t>
        </is>
      </c>
      <c r="B10850" s="4" t="n">
        <v>44834</v>
      </c>
      <c r="C10850" s="3" t="inlineStr">
        <is>
          <t>Expenses</t>
        </is>
      </c>
      <c r="D10850" s="3" t="inlineStr">
        <is>
          <t>2000/700</t>
        </is>
      </c>
      <c r="E10850" s="3" t="inlineStr">
        <is>
          <t>COS - C2M Certificate for transfer</t>
        </is>
      </c>
      <c r="F10850" s="3" t="n">
        <v>-2550</v>
      </c>
      <c r="G10850" s="3" t="n">
        <v>5450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Expenses</t>
        </is>
      </c>
      <c r="D10851" s="3" t="inlineStr">
        <is>
          <t>2000/800</t>
        </is>
      </c>
      <c r="E10851" s="3" t="inlineStr">
        <is>
          <t>COS - Purchaser Variations</t>
        </is>
      </c>
      <c r="F10851" s="3" t="n">
        <v>0</v>
      </c>
      <c r="G10851" s="3" t="n">
        <v>8734.540000000001</v>
      </c>
    </row>
    <row r="10852">
      <c r="A10852" s="3" t="inlineStr">
        <is>
          <t>Endulini (Pty) Ltd</t>
        </is>
      </c>
      <c r="B10852" s="4" t="n">
        <v>44834</v>
      </c>
      <c r="C10852" s="3" t="inlineStr">
        <is>
          <t>Expenses</t>
        </is>
      </c>
      <c r="D10852" s="3" t="inlineStr">
        <is>
          <t>2000/900</t>
        </is>
      </c>
      <c r="E10852" s="3" t="inlineStr">
        <is>
          <t>COS - Legal fees Phase 2</t>
        </is>
      </c>
      <c r="F10852" s="3" t="n">
        <v>0</v>
      </c>
      <c r="G10852" s="3" t="n">
        <v>35638</v>
      </c>
    </row>
    <row r="10853">
      <c r="A10853" s="3" t="inlineStr">
        <is>
          <t>Quinate Consulting (Pty) Ltd</t>
        </is>
      </c>
      <c r="B10853" s="4" t="n">
        <v>44834</v>
      </c>
      <c r="C10853" s="3" t="inlineStr">
        <is>
          <t>Revenue</t>
        </is>
      </c>
      <c r="D10853" s="3" t="inlineStr">
        <is>
          <t>2400/200</t>
        </is>
      </c>
      <c r="E10853" s="3" t="inlineStr">
        <is>
          <t>Recovery Acc - Electricity SH</t>
        </is>
      </c>
      <c r="F10853" s="3" t="n">
        <v>-33950.28</v>
      </c>
      <c r="G10853" s="3" t="n">
        <v>-183162.3</v>
      </c>
    </row>
    <row r="10854">
      <c r="A10854" s="3" t="inlineStr">
        <is>
          <t>Quinate Consulting (Pty) Ltd</t>
        </is>
      </c>
      <c r="B10854" s="4" t="n">
        <v>44834</v>
      </c>
      <c r="C10854" s="3" t="inlineStr">
        <is>
          <t>Revenue</t>
        </is>
      </c>
      <c r="D10854" s="3" t="inlineStr">
        <is>
          <t>2400/300</t>
        </is>
      </c>
      <c r="E10854" s="3" t="inlineStr">
        <is>
          <t>Recovery Account - Electricity SW</t>
        </is>
      </c>
      <c r="F10854" s="3" t="n">
        <v>-24662.85</v>
      </c>
      <c r="G10854" s="3" t="n">
        <v>-136857.67</v>
      </c>
    </row>
    <row r="10855">
      <c r="A10855" s="3" t="inlineStr">
        <is>
          <t>Endulini (Pty) Ltd</t>
        </is>
      </c>
      <c r="B10855" s="4" t="n">
        <v>44834</v>
      </c>
      <c r="C10855" s="3" t="inlineStr">
        <is>
          <t>Revenue</t>
        </is>
      </c>
      <c r="D10855" s="3" t="inlineStr">
        <is>
          <t>2750/000</t>
        </is>
      </c>
      <c r="E10855" s="3" t="inlineStr">
        <is>
          <t>Interest Received</t>
        </is>
      </c>
      <c r="F10855" s="3" t="n">
        <v>0</v>
      </c>
      <c r="G10855" s="3" t="n">
        <v>-101.61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Revenue</t>
        </is>
      </c>
      <c r="D10856" s="3" t="inlineStr">
        <is>
          <t>2750/000</t>
        </is>
      </c>
      <c r="E10856" s="3" t="inlineStr">
        <is>
          <t>Interest Received</t>
        </is>
      </c>
      <c r="F10856" s="3" t="n">
        <v>-0.3</v>
      </c>
      <c r="G10856" s="3" t="n">
        <v>-0.3</v>
      </c>
    </row>
    <row r="10857">
      <c r="A10857" s="3" t="inlineStr">
        <is>
          <t>Opportunity Global Sales (PTY) LTD</t>
        </is>
      </c>
      <c r="B10857" s="4" t="n">
        <v>44834</v>
      </c>
      <c r="C10857" s="3" t="inlineStr">
        <is>
          <t>Revenue</t>
        </is>
      </c>
      <c r="D10857" s="3" t="inlineStr">
        <is>
          <t>2750/000</t>
        </is>
      </c>
      <c r="E10857" s="3" t="inlineStr">
        <is>
          <t>Interest Received - Bank</t>
        </is>
      </c>
      <c r="F10857" s="3" t="n">
        <v>0</v>
      </c>
      <c r="G10857" s="3" t="n">
        <v>-2.3</v>
      </c>
    </row>
    <row r="10858">
      <c r="A10858" s="3" t="inlineStr">
        <is>
          <t>Opportunity Global Investment (PTY) LTD</t>
        </is>
      </c>
      <c r="B10858" s="4" t="n">
        <v>44834</v>
      </c>
      <c r="C10858" s="3" t="inlineStr">
        <is>
          <t>Revenue</t>
        </is>
      </c>
      <c r="D10858" s="3" t="inlineStr">
        <is>
          <t>2753/000</t>
        </is>
      </c>
      <c r="E10858" s="3" t="inlineStr">
        <is>
          <t>Interest received - Momentum</t>
        </is>
      </c>
      <c r="F10858" s="3" t="n">
        <v>0</v>
      </c>
      <c r="G10858" s="3" t="n">
        <v>-112.83</v>
      </c>
    </row>
    <row r="10859">
      <c r="A10859" s="3" t="inlineStr">
        <is>
          <t>Endulini (Pty) Ltd</t>
        </is>
      </c>
      <c r="B10859" s="4" t="n">
        <v>44834</v>
      </c>
      <c r="C10859" s="3" t="inlineStr">
        <is>
          <t>Revenue</t>
        </is>
      </c>
      <c r="D10859" s="3" t="inlineStr">
        <is>
          <t>2755/001</t>
        </is>
      </c>
      <c r="E10859" s="3" t="inlineStr">
        <is>
          <t>Interest Received - Momentum</t>
        </is>
      </c>
      <c r="F10859" s="3" t="n">
        <v>-12.2</v>
      </c>
      <c r="G10859" s="3" t="n">
        <v>-26584.86</v>
      </c>
    </row>
    <row r="10860">
      <c r="A10860" s="3" t="inlineStr">
        <is>
          <t>Quinate Consulting (Pty) Ltd</t>
        </is>
      </c>
      <c r="B10860" s="4" t="n">
        <v>44834</v>
      </c>
      <c r="C10860" s="3" t="inlineStr">
        <is>
          <t>Revenue</t>
        </is>
      </c>
      <c r="D10860" s="3" t="inlineStr">
        <is>
          <t>2755/001</t>
        </is>
      </c>
      <c r="E10860" s="3" t="inlineStr">
        <is>
          <t>Interest Received - Momentum</t>
        </is>
      </c>
      <c r="F10860" s="3" t="n">
        <v>-2.44</v>
      </c>
      <c r="G10860" s="3" t="n">
        <v>-15.33</v>
      </c>
    </row>
    <row r="10861">
      <c r="A10861" s="3" t="inlineStr">
        <is>
          <t>Opportunity Global Investment (PTY) LTD</t>
        </is>
      </c>
      <c r="B10861" s="4" t="n">
        <v>44834</v>
      </c>
      <c r="C10861" s="3" t="inlineStr">
        <is>
          <t>Expenses</t>
        </is>
      </c>
      <c r="D10861" s="3" t="inlineStr">
        <is>
          <t>3000/150</t>
        </is>
      </c>
      <c r="E10861" s="3" t="inlineStr">
        <is>
          <t>Accounting Fees - Audit</t>
        </is>
      </c>
      <c r="F10861" s="3" t="n">
        <v>7225</v>
      </c>
      <c r="G10861" s="3" t="n">
        <v>7225</v>
      </c>
    </row>
    <row r="10862">
      <c r="A10862" s="3" t="inlineStr">
        <is>
          <t>Opportunity Global Investment (PTY) LTD</t>
        </is>
      </c>
      <c r="B10862" s="4" t="n">
        <v>44834</v>
      </c>
      <c r="C10862" s="3" t="inlineStr">
        <is>
          <t>Expenses</t>
        </is>
      </c>
      <c r="D10862" s="3" t="inlineStr">
        <is>
          <t>3000/200</t>
        </is>
      </c>
      <c r="E10862" s="3" t="inlineStr">
        <is>
          <t>Accounting Fees - General</t>
        </is>
      </c>
      <c r="F10862" s="3" t="n">
        <v>0</v>
      </c>
      <c r="G10862" s="3" t="n">
        <v>540</v>
      </c>
    </row>
    <row r="10863">
      <c r="A10863" s="3" t="inlineStr">
        <is>
          <t>Quinate Consulting (Pty) Ltd</t>
        </is>
      </c>
      <c r="B10863" s="4" t="n">
        <v>44834</v>
      </c>
      <c r="C10863" s="3" t="inlineStr">
        <is>
          <t>Expenses</t>
        </is>
      </c>
      <c r="D10863" s="3" t="inlineStr">
        <is>
          <t>3001/000</t>
        </is>
      </c>
      <c r="E10863" s="3" t="inlineStr">
        <is>
          <t>Accounting fees - Other</t>
        </is>
      </c>
      <c r="F10863" s="3" t="n">
        <v>0</v>
      </c>
      <c r="G10863" s="3" t="n">
        <v>1850</v>
      </c>
    </row>
    <row r="10864">
      <c r="A10864" s="3" t="inlineStr">
        <is>
          <t>Opportunity Management Holdings (PTY) LTD</t>
        </is>
      </c>
      <c r="B10864" s="4" t="n">
        <v>44834</v>
      </c>
      <c r="C10864" s="3" t="inlineStr">
        <is>
          <t>Expenses</t>
        </is>
      </c>
      <c r="D10864" s="3" t="inlineStr">
        <is>
          <t>3004/000</t>
        </is>
      </c>
      <c r="E10864" s="3" t="inlineStr">
        <is>
          <t>Accounting fees - Janine Theart</t>
        </is>
      </c>
      <c r="F10864" s="3" t="n">
        <v>17500</v>
      </c>
      <c r="G10864" s="3" t="n">
        <v>17500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Expenses</t>
        </is>
      </c>
      <c r="D10865" s="3" t="inlineStr">
        <is>
          <t>3005/000</t>
        </is>
      </c>
      <c r="E10865" s="3" t="inlineStr">
        <is>
          <t>Accounting fees - Deric Dudley</t>
        </is>
      </c>
      <c r="F10865" s="3" t="n">
        <v>50000</v>
      </c>
      <c r="G10865" s="3" t="n">
        <v>50000</v>
      </c>
    </row>
    <row r="10866">
      <c r="A10866" s="3" t="inlineStr">
        <is>
          <t>Opportunity Management Holdings (PTY) LTD</t>
        </is>
      </c>
      <c r="B10866" s="4" t="n">
        <v>44834</v>
      </c>
      <c r="C10866" s="3" t="inlineStr">
        <is>
          <t>Expenses</t>
        </is>
      </c>
      <c r="D10866" s="3" t="inlineStr">
        <is>
          <t>3007/000</t>
        </is>
      </c>
      <c r="E10866" s="3" t="inlineStr">
        <is>
          <t>Accounting fees - Warwick</t>
        </is>
      </c>
      <c r="F10866" s="3" t="n">
        <v>27000</v>
      </c>
      <c r="G10866" s="3" t="n">
        <v>27000</v>
      </c>
    </row>
    <row r="10867">
      <c r="A10867" s="3" t="inlineStr">
        <is>
          <t>Endulini (Pty) Ltd</t>
        </is>
      </c>
      <c r="B10867" s="4" t="n">
        <v>44834</v>
      </c>
      <c r="C10867" s="3" t="inlineStr">
        <is>
          <t>Expenses</t>
        </is>
      </c>
      <c r="D10867" s="3" t="inlineStr">
        <is>
          <t>3050/000</t>
        </is>
      </c>
      <c r="E10867" s="3" t="inlineStr">
        <is>
          <t>Advertising _AND_ Promotions</t>
        </is>
      </c>
      <c r="F10867" s="3" t="n">
        <v>1580</v>
      </c>
      <c r="G10867" s="3" t="n">
        <v>23598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Expenses</t>
        </is>
      </c>
      <c r="D10868" s="3" t="inlineStr">
        <is>
          <t>3050/000</t>
        </is>
      </c>
      <c r="E10868" s="3" t="inlineStr">
        <is>
          <t>Advertising _AND_ Promotions</t>
        </is>
      </c>
      <c r="F10868" s="3" t="n">
        <v>500</v>
      </c>
      <c r="G10868" s="3" t="n">
        <v>500</v>
      </c>
    </row>
    <row r="10869">
      <c r="A10869" s="3" t="inlineStr">
        <is>
          <t>Quinate Consulting (Pty) Ltd</t>
        </is>
      </c>
      <c r="B10869" s="4" t="n">
        <v>44834</v>
      </c>
      <c r="C10869" s="3" t="inlineStr">
        <is>
          <t>Expenses</t>
        </is>
      </c>
      <c r="D10869" s="3" t="inlineStr">
        <is>
          <t>3050/000</t>
        </is>
      </c>
      <c r="E10869" s="3" t="inlineStr">
        <is>
          <t>Advertising _AND_ Promotions</t>
        </is>
      </c>
      <c r="F10869" s="3" t="n">
        <v>0</v>
      </c>
      <c r="G10869" s="3" t="n">
        <v>1875.22</v>
      </c>
    </row>
    <row r="10870">
      <c r="A10870" s="3" t="inlineStr">
        <is>
          <t>Endulini (Pty) Ltd</t>
        </is>
      </c>
      <c r="B10870" s="4" t="n">
        <v>44834</v>
      </c>
      <c r="C10870" s="3" t="inlineStr">
        <is>
          <t>Expenses</t>
        </is>
      </c>
      <c r="D10870" s="3" t="inlineStr">
        <is>
          <t>3050/001</t>
        </is>
      </c>
      <c r="E10870" s="3" t="inlineStr">
        <is>
          <t>Advertising _AND_ Promotions - Media Agenda</t>
        </is>
      </c>
      <c r="F10870" s="3" t="n">
        <v>1100</v>
      </c>
      <c r="G10870" s="3" t="n">
        <v>10950</v>
      </c>
    </row>
    <row r="10871">
      <c r="A10871" s="3" t="inlineStr">
        <is>
          <t>Noble Shield (Pty) Ltd ta Go Letting</t>
        </is>
      </c>
      <c r="B10871" s="4" t="n">
        <v>44834</v>
      </c>
      <c r="C10871" s="3" t="inlineStr">
        <is>
          <t>Expenses</t>
        </is>
      </c>
      <c r="D10871" s="3" t="inlineStr">
        <is>
          <t>3050/050</t>
        </is>
      </c>
      <c r="E10871" s="3" t="inlineStr">
        <is>
          <t>Advertising - Prop 24</t>
        </is>
      </c>
      <c r="F10871" s="3" t="n">
        <v>2737</v>
      </c>
      <c r="G10871" s="3" t="n">
        <v>2737</v>
      </c>
    </row>
    <row r="10872">
      <c r="A10872" s="3" t="inlineStr">
        <is>
          <t>Opportunity Global Sales (PTY) LTD</t>
        </is>
      </c>
      <c r="B10872" s="4" t="n">
        <v>44834</v>
      </c>
      <c r="C10872" s="3" t="inlineStr">
        <is>
          <t>Expenses</t>
        </is>
      </c>
      <c r="D10872" s="3" t="inlineStr">
        <is>
          <t>3050/100</t>
        </is>
      </c>
      <c r="E10872" s="3" t="inlineStr">
        <is>
          <t>Advertising - Facebook</t>
        </is>
      </c>
      <c r="F10872" s="3" t="n">
        <v>9000</v>
      </c>
      <c r="G10872" s="3" t="n">
        <v>68218.03</v>
      </c>
    </row>
    <row r="10873">
      <c r="A10873" s="3" t="inlineStr">
        <is>
          <t>Opportunity Global Sales (PTY) LTD</t>
        </is>
      </c>
      <c r="B10873" s="4" t="n">
        <v>44834</v>
      </c>
      <c r="C10873" s="3" t="inlineStr">
        <is>
          <t>Expenses</t>
        </is>
      </c>
      <c r="D10873" s="3" t="inlineStr">
        <is>
          <t>3050/140</t>
        </is>
      </c>
      <c r="E10873" s="3" t="inlineStr">
        <is>
          <t>Advertising - Media Agenda</t>
        </is>
      </c>
      <c r="F10873" s="3" t="n">
        <v>2550</v>
      </c>
      <c r="G10873" s="3" t="n">
        <v>6900</v>
      </c>
    </row>
    <row r="10874">
      <c r="A10874" s="3" t="inlineStr">
        <is>
          <t>Opportunity Global Investment (PTY) LTD</t>
        </is>
      </c>
      <c r="B10874" s="4" t="n">
        <v>44834</v>
      </c>
      <c r="C10874" s="3" t="inlineStr">
        <is>
          <t>Expenses</t>
        </is>
      </c>
      <c r="D10874" s="3" t="inlineStr">
        <is>
          <t>3050/250</t>
        </is>
      </c>
      <c r="E10874" s="3" t="inlineStr">
        <is>
          <t>Advertising - General</t>
        </is>
      </c>
      <c r="F10874" s="3" t="n">
        <v>4347.83</v>
      </c>
      <c r="G10874" s="3" t="n">
        <v>5221.83</v>
      </c>
    </row>
    <row r="10875">
      <c r="A10875" s="3" t="inlineStr">
        <is>
          <t>Opportunity Global Sales (PTY) LTD</t>
        </is>
      </c>
      <c r="B10875" s="4" t="n">
        <v>44834</v>
      </c>
      <c r="C10875" s="3" t="inlineStr">
        <is>
          <t>Expenses</t>
        </is>
      </c>
      <c r="D10875" s="3" t="inlineStr">
        <is>
          <t>3050/250</t>
        </is>
      </c>
      <c r="E10875" s="3" t="inlineStr">
        <is>
          <t>Advertising - General</t>
        </is>
      </c>
      <c r="F10875" s="3" t="n">
        <v>5979.9</v>
      </c>
      <c r="G10875" s="3" t="n">
        <v>43351.93</v>
      </c>
    </row>
    <row r="10876">
      <c r="A10876" s="3" t="inlineStr">
        <is>
          <t>Opportunity Global Investment (PTY) LTD</t>
        </is>
      </c>
      <c r="B10876" s="4" t="n">
        <v>44834</v>
      </c>
      <c r="C10876" s="3" t="inlineStr">
        <is>
          <t>Expenses</t>
        </is>
      </c>
      <c r="D10876" s="3" t="inlineStr">
        <is>
          <t>3050/260</t>
        </is>
      </c>
      <c r="E10876" s="3" t="inlineStr">
        <is>
          <t>Advertising - Media Agenda</t>
        </is>
      </c>
      <c r="F10876" s="3" t="n">
        <v>0</v>
      </c>
      <c r="G10876" s="3" t="n">
        <v>825</v>
      </c>
    </row>
    <row r="10877">
      <c r="A10877" s="3" t="inlineStr">
        <is>
          <t>Opportunity Global Investment (PTY) LTD</t>
        </is>
      </c>
      <c r="B10877" s="4" t="n">
        <v>44834</v>
      </c>
      <c r="C10877" s="3" t="inlineStr">
        <is>
          <t>Expenses</t>
        </is>
      </c>
      <c r="D10877" s="3" t="inlineStr">
        <is>
          <t>3050/270</t>
        </is>
      </c>
      <c r="E10877" s="3" t="inlineStr">
        <is>
          <t>Advertising - Radia and TV Interviews</t>
        </is>
      </c>
      <c r="F10877" s="3" t="n">
        <v>8000</v>
      </c>
      <c r="G10877" s="3" t="n">
        <v>141872</v>
      </c>
    </row>
    <row r="10878">
      <c r="A10878" s="3" t="inlineStr">
        <is>
          <t>Opportunity Global Investment (PTY) LTD</t>
        </is>
      </c>
      <c r="B10878" s="4" t="n">
        <v>44834</v>
      </c>
      <c r="C10878" s="3" t="inlineStr">
        <is>
          <t>Expenses</t>
        </is>
      </c>
      <c r="D10878" s="3" t="inlineStr">
        <is>
          <t>3050/290</t>
        </is>
      </c>
      <c r="E10878" s="3" t="inlineStr">
        <is>
          <t>Advertising - Serene Living</t>
        </is>
      </c>
      <c r="F10878" s="3" t="n">
        <v>65086</v>
      </c>
      <c r="G10878" s="3" t="n">
        <v>455602</v>
      </c>
    </row>
    <row r="10879">
      <c r="A10879" s="3" t="inlineStr">
        <is>
          <t>Opportunity Global Investment (PTY) LTD</t>
        </is>
      </c>
      <c r="B10879" s="4" t="n">
        <v>44834</v>
      </c>
      <c r="C10879" s="3" t="inlineStr">
        <is>
          <t>Expenses</t>
        </is>
      </c>
      <c r="D10879" s="3" t="inlineStr">
        <is>
          <t>3050/295</t>
        </is>
      </c>
      <c r="E10879" s="3" t="inlineStr">
        <is>
          <t>Advertising - Reale Activation</t>
        </is>
      </c>
      <c r="F10879" s="3" t="n">
        <v>31766.16</v>
      </c>
      <c r="G10879" s="3" t="n">
        <v>68236.09</v>
      </c>
    </row>
    <row r="10880">
      <c r="A10880" s="3" t="inlineStr">
        <is>
          <t>Opportunity Global Investment (PTY) LTD</t>
        </is>
      </c>
      <c r="B10880" s="4" t="n">
        <v>44834</v>
      </c>
      <c r="C10880" s="3" t="inlineStr">
        <is>
          <t>Expenses</t>
        </is>
      </c>
      <c r="D10880" s="3" t="inlineStr">
        <is>
          <t>3050/300</t>
        </is>
      </c>
      <c r="E10880" s="3" t="inlineStr">
        <is>
          <t>Advertising - Design</t>
        </is>
      </c>
      <c r="F10880" s="3" t="n">
        <v>5750</v>
      </c>
      <c r="G10880" s="3" t="n">
        <v>34841</v>
      </c>
    </row>
    <row r="10881">
      <c r="A10881" s="3" t="inlineStr">
        <is>
          <t>Opportunity Global Sales (PTY) LTD</t>
        </is>
      </c>
      <c r="B10881" s="4" t="n">
        <v>44834</v>
      </c>
      <c r="C10881" s="3" t="inlineStr">
        <is>
          <t>Expenses</t>
        </is>
      </c>
      <c r="D10881" s="3" t="inlineStr">
        <is>
          <t>3050/350</t>
        </is>
      </c>
      <c r="E10881" s="3" t="inlineStr">
        <is>
          <t>Advertising - Private Property</t>
        </is>
      </c>
      <c r="F10881" s="3" t="n">
        <v>1250</v>
      </c>
      <c r="G10881" s="3" t="n">
        <v>8750</v>
      </c>
    </row>
    <row r="10882">
      <c r="A10882" s="3" t="inlineStr">
        <is>
          <t>Opportunity Global Sales (PTY) LTD</t>
        </is>
      </c>
      <c r="B10882" s="4" t="n">
        <v>44834</v>
      </c>
      <c r="C10882" s="3" t="inlineStr">
        <is>
          <t>Expenses</t>
        </is>
      </c>
      <c r="D10882" s="3" t="inlineStr">
        <is>
          <t>3050/370</t>
        </is>
      </c>
      <c r="E10882" s="3" t="inlineStr">
        <is>
          <t>Advertising - HR</t>
        </is>
      </c>
      <c r="F10882" s="3" t="n">
        <v>522.42</v>
      </c>
      <c r="G10882" s="3" t="n">
        <v>1722.42</v>
      </c>
    </row>
    <row r="10883">
      <c r="A10883" s="3" t="inlineStr">
        <is>
          <t>Quinate Consulting (Pty) Ltd</t>
        </is>
      </c>
      <c r="B10883" s="4" t="n">
        <v>44834</v>
      </c>
      <c r="C10883" s="3" t="inlineStr">
        <is>
          <t>Expenses</t>
        </is>
      </c>
      <c r="D10883" s="3" t="inlineStr">
        <is>
          <t>3050/400</t>
        </is>
      </c>
      <c r="E10883" s="3" t="inlineStr">
        <is>
          <t>Advertising - Prop24</t>
        </is>
      </c>
      <c r="F10883" s="3" t="n">
        <v>16000</v>
      </c>
      <c r="G10883" s="3" t="n">
        <v>101098</v>
      </c>
    </row>
    <row r="10884">
      <c r="A10884" s="3" t="inlineStr">
        <is>
          <t>Quinate Consulting (Pty) Ltd</t>
        </is>
      </c>
      <c r="B10884" s="4" t="n">
        <v>44834</v>
      </c>
      <c r="C10884" s="3" t="inlineStr">
        <is>
          <t>Expenses</t>
        </is>
      </c>
      <c r="D10884" s="3" t="inlineStr">
        <is>
          <t>3050/450</t>
        </is>
      </c>
      <c r="E10884" s="3" t="inlineStr">
        <is>
          <t>Advertising - Facebook</t>
        </is>
      </c>
      <c r="F10884" s="3" t="n">
        <v>12252.73</v>
      </c>
      <c r="G10884" s="3" t="n">
        <v>63903.28</v>
      </c>
    </row>
    <row r="10885">
      <c r="A10885" s="3" t="inlineStr">
        <is>
          <t>Opportunity Global Investment (PTY) LTD</t>
        </is>
      </c>
      <c r="B10885" s="4" t="n">
        <v>44834</v>
      </c>
      <c r="C10885" s="3" t="inlineStr">
        <is>
          <t>Expenses</t>
        </is>
      </c>
      <c r="D10885" s="3" t="inlineStr">
        <is>
          <t>3051/000</t>
        </is>
      </c>
      <c r="E10885" s="3" t="inlineStr">
        <is>
          <t>Advertising - Facebook</t>
        </is>
      </c>
      <c r="F10885" s="3" t="n">
        <v>22125.49</v>
      </c>
      <c r="G10885" s="3" t="n">
        <v>130933.45</v>
      </c>
    </row>
    <row r="10886">
      <c r="A10886" s="3" t="inlineStr">
        <is>
          <t>Opportunity Global Investment (PTY) LTD</t>
        </is>
      </c>
      <c r="B10886" s="4" t="n">
        <v>44834</v>
      </c>
      <c r="C10886" s="3" t="inlineStr">
        <is>
          <t>Expenses</t>
        </is>
      </c>
      <c r="D10886" s="3" t="inlineStr">
        <is>
          <t>3053/000</t>
        </is>
      </c>
      <c r="E10886" s="3" t="inlineStr">
        <is>
          <t>Advertising - Google Ads</t>
        </is>
      </c>
      <c r="F10886" s="3" t="n">
        <v>0</v>
      </c>
      <c r="G10886" s="3" t="n">
        <v>6207.42</v>
      </c>
    </row>
    <row r="10887">
      <c r="A10887" s="3" t="inlineStr">
        <is>
          <t>Endulini (Pty) Ltd</t>
        </is>
      </c>
      <c r="B10887" s="4" t="n">
        <v>44834</v>
      </c>
      <c r="C10887" s="3" t="inlineStr">
        <is>
          <t>Expenses</t>
        </is>
      </c>
      <c r="D10887" s="3" t="inlineStr">
        <is>
          <t>3200/000</t>
        </is>
      </c>
      <c r="E10887" s="3" t="inlineStr">
        <is>
          <t>Bank Charges</t>
        </is>
      </c>
      <c r="F10887" s="3" t="n">
        <v>619.28</v>
      </c>
      <c r="G10887" s="3" t="n">
        <v>4531.65</v>
      </c>
    </row>
    <row r="10888">
      <c r="A10888" s="3" t="inlineStr">
        <is>
          <t>Noble Shield (Pty) Ltd ta Go Letting</t>
        </is>
      </c>
      <c r="B10888" s="4" t="n">
        <v>44834</v>
      </c>
      <c r="C10888" s="3" t="inlineStr">
        <is>
          <t>Expenses</t>
        </is>
      </c>
      <c r="D10888" s="3" t="inlineStr">
        <is>
          <t>3200/000</t>
        </is>
      </c>
      <c r="E10888" s="3" t="inlineStr">
        <is>
          <t>Bank Charges</t>
        </is>
      </c>
      <c r="F10888" s="3" t="n">
        <v>1695.46</v>
      </c>
      <c r="G10888" s="3" t="n">
        <v>1695.46</v>
      </c>
    </row>
    <row r="10889">
      <c r="A10889" s="3" t="inlineStr">
        <is>
          <t>Opportunity Global Investment (PTY) LTD</t>
        </is>
      </c>
      <c r="B10889" s="4" t="n">
        <v>44834</v>
      </c>
      <c r="C10889" s="3" t="inlineStr">
        <is>
          <t>Expenses</t>
        </is>
      </c>
      <c r="D10889" s="3" t="inlineStr">
        <is>
          <t>3200/000</t>
        </is>
      </c>
      <c r="E10889" s="3" t="inlineStr">
        <is>
          <t>Bank Charges</t>
        </is>
      </c>
      <c r="F10889" s="3" t="n">
        <v>1832.84</v>
      </c>
      <c r="G10889" s="3" t="n">
        <v>13801.02</v>
      </c>
    </row>
    <row r="10890">
      <c r="A10890" s="3" t="inlineStr">
        <is>
          <t>Opportunity Global Sales (PTY) LTD</t>
        </is>
      </c>
      <c r="B10890" s="4" t="n">
        <v>44834</v>
      </c>
      <c r="C10890" s="3" t="inlineStr">
        <is>
          <t>Expenses</t>
        </is>
      </c>
      <c r="D10890" s="3" t="inlineStr">
        <is>
          <t>3200/000</t>
        </is>
      </c>
      <c r="E10890" s="3" t="inlineStr">
        <is>
          <t>Bank Charges</t>
        </is>
      </c>
      <c r="F10890" s="3" t="n">
        <v>984.04</v>
      </c>
      <c r="G10890" s="3" t="n">
        <v>7034.2</v>
      </c>
    </row>
    <row r="10891">
      <c r="A10891" s="3" t="inlineStr">
        <is>
          <t>Opportunity Management Holdings (PTY) LTD</t>
        </is>
      </c>
      <c r="B10891" s="4" t="n">
        <v>44834</v>
      </c>
      <c r="C10891" s="3" t="inlineStr">
        <is>
          <t>Expenses</t>
        </is>
      </c>
      <c r="D10891" s="3" t="inlineStr">
        <is>
          <t>3200/000</t>
        </is>
      </c>
      <c r="E10891" s="3" t="inlineStr">
        <is>
          <t>Bank Charges</t>
        </is>
      </c>
      <c r="F10891" s="3" t="n">
        <v>1983.52</v>
      </c>
      <c r="G10891" s="3" t="n">
        <v>1983.52</v>
      </c>
    </row>
    <row r="10892">
      <c r="A10892" s="3" t="inlineStr">
        <is>
          <t>Quinate Consulting (Pty) Ltd</t>
        </is>
      </c>
      <c r="B10892" s="4" t="n">
        <v>44834</v>
      </c>
      <c r="C10892" s="3" t="inlineStr">
        <is>
          <t>Expenses</t>
        </is>
      </c>
      <c r="D10892" s="3" t="inlineStr">
        <is>
          <t>3200/000</t>
        </is>
      </c>
      <c r="E10892" s="3" t="inlineStr">
        <is>
          <t>Bank Charges</t>
        </is>
      </c>
      <c r="F10892" s="3" t="n">
        <v>2379.71</v>
      </c>
      <c r="G10892" s="3" t="n">
        <v>12625.72</v>
      </c>
    </row>
    <row r="10893">
      <c r="A10893" s="3" t="inlineStr">
        <is>
          <t>Trademark Holdings (Pty) Ltd</t>
        </is>
      </c>
      <c r="B10893" s="4" t="n">
        <v>44834</v>
      </c>
      <c r="C10893" s="3" t="inlineStr">
        <is>
          <t>Expenses</t>
        </is>
      </c>
      <c r="D10893" s="3" t="inlineStr">
        <is>
          <t>3200/000</t>
        </is>
      </c>
      <c r="E10893" s="3" t="inlineStr">
        <is>
          <t>Bank Charges</t>
        </is>
      </c>
      <c r="F10893" s="3" t="n">
        <v>841.16</v>
      </c>
      <c r="G10893" s="3" t="n">
        <v>841.16</v>
      </c>
    </row>
    <row r="10894">
      <c r="A10894" s="3" t="inlineStr">
        <is>
          <t>Quinate Consulting (Pty) Ltd</t>
        </is>
      </c>
      <c r="B10894" s="4" t="n">
        <v>44834</v>
      </c>
      <c r="C10894" s="3" t="inlineStr">
        <is>
          <t>Expenses</t>
        </is>
      </c>
      <c r="D10894" s="3" t="inlineStr">
        <is>
          <t>3220/000</t>
        </is>
      </c>
      <c r="E10894" s="3" t="inlineStr">
        <is>
          <t>Bank Charges - Bond Fees</t>
        </is>
      </c>
      <c r="F10894" s="3" t="n">
        <v>1117.41</v>
      </c>
      <c r="G10894" s="3" t="n">
        <v>7821.87</v>
      </c>
    </row>
    <row r="10895">
      <c r="A10895" s="3" t="inlineStr">
        <is>
          <t>Noble Shield (Pty) Ltd ta Go Letting</t>
        </is>
      </c>
      <c r="B10895" s="4" t="n">
        <v>44834</v>
      </c>
      <c r="C10895" s="3" t="inlineStr">
        <is>
          <t>Expenses</t>
        </is>
      </c>
      <c r="D10895" s="3" t="inlineStr">
        <is>
          <t>3230/000</t>
        </is>
      </c>
      <c r="E10895" s="3" t="inlineStr">
        <is>
          <t>Cell Phone - NM</t>
        </is>
      </c>
      <c r="F10895" s="3" t="n">
        <v>2318.18</v>
      </c>
      <c r="G10895" s="3" t="n">
        <v>2318.18</v>
      </c>
    </row>
    <row r="10896">
      <c r="A10896" s="3" t="inlineStr">
        <is>
          <t>Noble Shield (Pty) Ltd ta Go Letting</t>
        </is>
      </c>
      <c r="B10896" s="4" t="n">
        <v>44834</v>
      </c>
      <c r="C10896" s="3" t="inlineStr">
        <is>
          <t>Expenses</t>
        </is>
      </c>
      <c r="D10896" s="3" t="inlineStr">
        <is>
          <t>3233/000</t>
        </is>
      </c>
      <c r="E10896" s="3" t="inlineStr">
        <is>
          <t>Cell Data - Other</t>
        </is>
      </c>
      <c r="F10896" s="3" t="n">
        <v>199</v>
      </c>
      <c r="G10896" s="3" t="n">
        <v>199</v>
      </c>
    </row>
    <row r="10897">
      <c r="A10897" s="3" t="inlineStr">
        <is>
          <t>Noble Shield (Pty) Ltd ta Go Letting</t>
        </is>
      </c>
      <c r="B10897" s="4" t="n">
        <v>44834</v>
      </c>
      <c r="C10897" s="3" t="inlineStr">
        <is>
          <t>Expenses</t>
        </is>
      </c>
      <c r="D10897" s="3" t="inlineStr">
        <is>
          <t>3233/100</t>
        </is>
      </c>
      <c r="E10897" s="3" t="inlineStr">
        <is>
          <t>Cell Data - Sales office Wifi</t>
        </is>
      </c>
      <c r="F10897" s="3" t="n">
        <v>369</v>
      </c>
      <c r="G10897" s="3" t="n">
        <v>369</v>
      </c>
    </row>
    <row r="10898">
      <c r="A10898" s="3" t="inlineStr">
        <is>
          <t>Noble Shield (Pty) Ltd ta Go Letting</t>
        </is>
      </c>
      <c r="B10898" s="4" t="n">
        <v>44834</v>
      </c>
      <c r="C10898" s="3" t="inlineStr">
        <is>
          <t>Expenses</t>
        </is>
      </c>
      <c r="D10898" s="3" t="inlineStr">
        <is>
          <t>3250/000</t>
        </is>
      </c>
      <c r="E10898" s="3" t="inlineStr">
        <is>
          <t>Cleaning</t>
        </is>
      </c>
      <c r="F10898" s="3" t="n">
        <v>289.4</v>
      </c>
      <c r="G10898" s="3" t="n">
        <v>289.4</v>
      </c>
    </row>
    <row r="10899">
      <c r="A10899" s="3" t="inlineStr">
        <is>
          <t>Opportunity Global Investment (PTY) LTD</t>
        </is>
      </c>
      <c r="B10899" s="4" t="n">
        <v>44834</v>
      </c>
      <c r="C10899" s="3" t="inlineStr">
        <is>
          <t>Expenses</t>
        </is>
      </c>
      <c r="D10899" s="3" t="inlineStr">
        <is>
          <t>3250/000</t>
        </is>
      </c>
      <c r="E10899" s="3" t="inlineStr">
        <is>
          <t>Cleaning</t>
        </is>
      </c>
      <c r="F10899" s="3" t="n">
        <v>2700</v>
      </c>
      <c r="G10899" s="3" t="n">
        <v>18900</v>
      </c>
    </row>
    <row r="10900">
      <c r="A10900" s="3" t="inlineStr">
        <is>
          <t>Opportunity Management Holdings (PTY) LTD</t>
        </is>
      </c>
      <c r="B10900" s="4" t="n">
        <v>44834</v>
      </c>
      <c r="C10900" s="3" t="inlineStr">
        <is>
          <t>Expenses</t>
        </is>
      </c>
      <c r="D10900" s="3" t="inlineStr">
        <is>
          <t>3250/000</t>
        </is>
      </c>
      <c r="E10900" s="3" t="inlineStr">
        <is>
          <t>Cleaning</t>
        </is>
      </c>
      <c r="F10900" s="3" t="n">
        <v>1000</v>
      </c>
      <c r="G10900" s="3" t="n">
        <v>1000</v>
      </c>
    </row>
    <row r="10901">
      <c r="A10901" s="3" t="inlineStr">
        <is>
          <t>Trademark Holdings (Pty) Ltd</t>
        </is>
      </c>
      <c r="B10901" s="4" t="n">
        <v>44834</v>
      </c>
      <c r="C10901" s="3" t="inlineStr">
        <is>
          <t>Expenses</t>
        </is>
      </c>
      <c r="D10901" s="3" t="inlineStr">
        <is>
          <t>3250/000</t>
        </is>
      </c>
      <c r="E10901" s="3" t="inlineStr">
        <is>
          <t>Cleaning</t>
        </is>
      </c>
      <c r="F10901" s="3" t="n">
        <v>780</v>
      </c>
      <c r="G10901" s="3" t="n">
        <v>780</v>
      </c>
    </row>
    <row r="10902">
      <c r="A10902" s="3" t="inlineStr">
        <is>
          <t>Opportunity Global Investment (PTY) LTD</t>
        </is>
      </c>
      <c r="B10902" s="4" t="n">
        <v>44834</v>
      </c>
      <c r="C10902" s="3" t="inlineStr">
        <is>
          <t>Expenses</t>
        </is>
      </c>
      <c r="D10902" s="3" t="inlineStr">
        <is>
          <t>3300/000</t>
        </is>
      </c>
      <c r="E10902" s="3" t="inlineStr">
        <is>
          <t>Computer Expenses</t>
        </is>
      </c>
      <c r="F10902" s="3" t="n">
        <v>2086.86</v>
      </c>
      <c r="G10902" s="3" t="n">
        <v>2086.86</v>
      </c>
    </row>
    <row r="10903">
      <c r="A10903" s="3" t="inlineStr">
        <is>
          <t>Opportunity Global Sales (PTY) LTD</t>
        </is>
      </c>
      <c r="B10903" s="4" t="n">
        <v>44834</v>
      </c>
      <c r="C10903" s="3" t="inlineStr">
        <is>
          <t>Expenses</t>
        </is>
      </c>
      <c r="D10903" s="3" t="inlineStr">
        <is>
          <t>3300/000</t>
        </is>
      </c>
      <c r="E10903" s="3" t="inlineStr">
        <is>
          <t>Computer Expenses</t>
        </is>
      </c>
      <c r="F10903" s="3" t="n">
        <v>0</v>
      </c>
      <c r="G10903" s="3" t="n">
        <v>2075</v>
      </c>
    </row>
    <row r="10904">
      <c r="A10904" s="3" t="inlineStr">
        <is>
          <t>Opportunity Management Holdings (PTY) LTD</t>
        </is>
      </c>
      <c r="B10904" s="4" t="n">
        <v>44834</v>
      </c>
      <c r="C10904" s="3" t="inlineStr">
        <is>
          <t>Expenses</t>
        </is>
      </c>
      <c r="D10904" s="3" t="inlineStr">
        <is>
          <t>3300/000</t>
        </is>
      </c>
      <c r="E10904" s="3" t="inlineStr">
        <is>
          <t>Computer Expenses</t>
        </is>
      </c>
      <c r="F10904" s="3" t="n">
        <v>1753.35</v>
      </c>
      <c r="G10904" s="3" t="n">
        <v>1753.35</v>
      </c>
    </row>
    <row r="10905">
      <c r="A10905" s="3" t="inlineStr">
        <is>
          <t>Quinate Consulting (Pty) Ltd</t>
        </is>
      </c>
      <c r="B10905" s="4" t="n">
        <v>44834</v>
      </c>
      <c r="C10905" s="3" t="inlineStr">
        <is>
          <t>Expenses</t>
        </is>
      </c>
      <c r="D10905" s="3" t="inlineStr">
        <is>
          <t>3300/000</t>
        </is>
      </c>
      <c r="E10905" s="3" t="inlineStr">
        <is>
          <t>Computer Expenses</t>
        </is>
      </c>
      <c r="F10905" s="3" t="n">
        <v>0</v>
      </c>
      <c r="G10905" s="3" t="n">
        <v>509.04</v>
      </c>
    </row>
    <row r="10906">
      <c r="A10906" s="3" t="inlineStr">
        <is>
          <t>Noble Shield (Pty) Ltd ta Go Letting</t>
        </is>
      </c>
      <c r="B10906" s="4" t="n">
        <v>44834</v>
      </c>
      <c r="C10906" s="3" t="inlineStr">
        <is>
          <t>Expenses</t>
        </is>
      </c>
      <c r="D10906" s="3" t="inlineStr">
        <is>
          <t>3300/120</t>
        </is>
      </c>
      <c r="E10906" s="3" t="inlineStr">
        <is>
          <t>Computer IT - Software Propworx</t>
        </is>
      </c>
      <c r="F10906" s="3" t="n">
        <v>2087.25</v>
      </c>
      <c r="G10906" s="3" t="n">
        <v>2087.25</v>
      </c>
    </row>
    <row r="10907">
      <c r="A10907" s="3" t="inlineStr">
        <is>
          <t>Trademark Holdings (Pty) Ltd</t>
        </is>
      </c>
      <c r="B10907" s="4" t="n">
        <v>44834</v>
      </c>
      <c r="C10907" s="3" t="inlineStr">
        <is>
          <t>Expenses</t>
        </is>
      </c>
      <c r="D10907" s="3" t="inlineStr">
        <is>
          <t>3300/130</t>
        </is>
      </c>
      <c r="E10907" s="3" t="inlineStr">
        <is>
          <t>Computer IT - Internet/Hosting Fees</t>
        </is>
      </c>
      <c r="F10907" s="3" t="n">
        <v>-3599.5</v>
      </c>
      <c r="G10907" s="3" t="n">
        <v>-3599.5</v>
      </c>
    </row>
    <row r="10908">
      <c r="A10908" s="3" t="inlineStr">
        <is>
          <t>Trademark Holdings (Pty) Ltd</t>
        </is>
      </c>
      <c r="B10908" s="4" t="n">
        <v>44834</v>
      </c>
      <c r="C10908" s="3" t="inlineStr">
        <is>
          <t>Expenses</t>
        </is>
      </c>
      <c r="D10908" s="3" t="inlineStr">
        <is>
          <t>3300/145</t>
        </is>
      </c>
      <c r="E10908" s="3" t="inlineStr">
        <is>
          <t>Computer IT - Cloud Solve</t>
        </is>
      </c>
      <c r="F10908" s="3" t="n">
        <v>4588.5</v>
      </c>
      <c r="G10908" s="3" t="n">
        <v>4588.5</v>
      </c>
    </row>
    <row r="10909">
      <c r="A10909" s="3" t="inlineStr">
        <is>
          <t>Noble Shield (Pty) Ltd ta Go Letting</t>
        </is>
      </c>
      <c r="B10909" s="4" t="n">
        <v>44834</v>
      </c>
      <c r="C10909" s="3" t="inlineStr">
        <is>
          <t>Expenses</t>
        </is>
      </c>
      <c r="D10909" s="3" t="inlineStr">
        <is>
          <t>3300/170</t>
        </is>
      </c>
      <c r="E10909" s="3" t="inlineStr">
        <is>
          <t>Computer IT - VDB office Fibre</t>
        </is>
      </c>
      <c r="F10909" s="3" t="n">
        <v>1580</v>
      </c>
      <c r="G10909" s="3" t="n">
        <v>1580</v>
      </c>
    </row>
    <row r="10910">
      <c r="A10910" s="3" t="inlineStr">
        <is>
          <t>Trademark Holdings (Pty) Ltd</t>
        </is>
      </c>
      <c r="B10910" s="4" t="n">
        <v>44834</v>
      </c>
      <c r="C10910" s="3" t="inlineStr">
        <is>
          <t>Expenses</t>
        </is>
      </c>
      <c r="D10910" s="3" t="inlineStr">
        <is>
          <t>3350/000</t>
        </is>
      </c>
      <c r="E10910" s="3" t="inlineStr">
        <is>
          <t>Consulting Fees</t>
        </is>
      </c>
      <c r="F10910" s="3" t="n">
        <v>29400</v>
      </c>
      <c r="G10910" s="3" t="n">
        <v>29400</v>
      </c>
    </row>
    <row r="10911">
      <c r="A10911" s="3" t="inlineStr">
        <is>
          <t>Opportunity Management Holdings (PTY) LTD</t>
        </is>
      </c>
      <c r="B10911" s="4" t="n">
        <v>44834</v>
      </c>
      <c r="C10911" s="3" t="inlineStr">
        <is>
          <t>Expenses</t>
        </is>
      </c>
      <c r="D10911" s="3" t="inlineStr">
        <is>
          <t>3350/100</t>
        </is>
      </c>
      <c r="E10911" s="3" t="inlineStr">
        <is>
          <t>Consulting Fee - Dirk Coetzee</t>
        </is>
      </c>
      <c r="F10911" s="3" t="n">
        <v>6000</v>
      </c>
      <c r="G10911" s="3" t="n">
        <v>6000</v>
      </c>
    </row>
    <row r="10912">
      <c r="A10912" s="3" t="inlineStr">
        <is>
          <t>Quinate Consulting (Pty) Ltd</t>
        </is>
      </c>
      <c r="B10912" s="4" t="n">
        <v>44834</v>
      </c>
      <c r="C10912" s="3" t="inlineStr">
        <is>
          <t>Expenses</t>
        </is>
      </c>
      <c r="D10912" s="3" t="inlineStr">
        <is>
          <t>3350/100</t>
        </is>
      </c>
      <c r="E10912" s="3" t="inlineStr">
        <is>
          <t>Consulting Fees</t>
        </is>
      </c>
      <c r="F10912" s="3" t="n">
        <v>0</v>
      </c>
      <c r="G10912" s="3" t="n">
        <v>-15000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Expenses</t>
        </is>
      </c>
      <c r="D10913" s="3" t="inlineStr">
        <is>
          <t>3350/100</t>
        </is>
      </c>
      <c r="E10913" s="3" t="inlineStr">
        <is>
          <t>Consulting Fees - Admin and Finance</t>
        </is>
      </c>
      <c r="F10913" s="3" t="n">
        <v>90550</v>
      </c>
      <c r="G10913" s="3" t="n">
        <v>579990.6800000001</v>
      </c>
    </row>
    <row r="10914">
      <c r="A10914" s="3" t="inlineStr">
        <is>
          <t>Opportunity Global Investment (PTY) LTD</t>
        </is>
      </c>
      <c r="B10914" s="4" t="n">
        <v>44834</v>
      </c>
      <c r="C10914" s="3" t="inlineStr">
        <is>
          <t>Expenses</t>
        </is>
      </c>
      <c r="D10914" s="3" t="inlineStr">
        <is>
          <t>3350/100</t>
        </is>
      </c>
      <c r="E10914" s="3" t="inlineStr">
        <is>
          <t>Consulting Fees - Admin and Finance</t>
        </is>
      </c>
      <c r="F10914" s="3" t="n">
        <v>0</v>
      </c>
      <c r="G10914" s="3" t="n">
        <v>29525</v>
      </c>
    </row>
    <row r="10915">
      <c r="A10915" s="3" t="inlineStr">
        <is>
          <t>Opportunity Global Sales (PTY) LTD</t>
        </is>
      </c>
      <c r="B10915" s="4" t="n">
        <v>44834</v>
      </c>
      <c r="C10915" s="3" t="inlineStr">
        <is>
          <t>Expenses</t>
        </is>
      </c>
      <c r="D10915" s="3" t="inlineStr">
        <is>
          <t>3350/100</t>
        </is>
      </c>
      <c r="E10915" s="3" t="inlineStr">
        <is>
          <t>Consulting Fees - Admin and Finance</t>
        </is>
      </c>
      <c r="F10915" s="3" t="n">
        <v>15550</v>
      </c>
      <c r="G10915" s="3" t="n">
        <v>52860</v>
      </c>
    </row>
    <row r="10916">
      <c r="A10916" s="3" t="inlineStr">
        <is>
          <t>Opportunity Global Sales (PTY) LTD</t>
        </is>
      </c>
      <c r="B10916" s="4" t="n">
        <v>44834</v>
      </c>
      <c r="C10916" s="3" t="inlineStr">
        <is>
          <t>Expenses</t>
        </is>
      </c>
      <c r="D10916" s="3" t="inlineStr">
        <is>
          <t>3350/200</t>
        </is>
      </c>
      <c r="E10916" s="3" t="inlineStr">
        <is>
          <t>Consulting Fees - Agent Karien Muller</t>
        </is>
      </c>
      <c r="F10916" s="3" t="n">
        <v>10000</v>
      </c>
      <c r="G10916" s="3" t="n">
        <v>20000</v>
      </c>
    </row>
    <row r="10917">
      <c r="A10917" s="3" t="inlineStr">
        <is>
          <t>Opportunity Global Investment (PTY) LTD</t>
        </is>
      </c>
      <c r="B10917" s="4" t="n">
        <v>44834</v>
      </c>
      <c r="C10917" s="3" t="inlineStr">
        <is>
          <t>Expenses</t>
        </is>
      </c>
      <c r="D10917" s="3" t="inlineStr">
        <is>
          <t>3350/200</t>
        </is>
      </c>
      <c r="E10917" s="3" t="inlineStr">
        <is>
          <t>Consulting Fees - Rockfin</t>
        </is>
      </c>
      <c r="F10917" s="3" t="n">
        <v>0</v>
      </c>
      <c r="G10917" s="3" t="n">
        <v>28850</v>
      </c>
    </row>
    <row r="10918">
      <c r="A10918" s="3" t="inlineStr">
        <is>
          <t>Quinate Consulting (Pty) Ltd</t>
        </is>
      </c>
      <c r="B10918" s="4" t="n">
        <v>44834</v>
      </c>
      <c r="C10918" s="3" t="inlineStr">
        <is>
          <t>Expenses</t>
        </is>
      </c>
      <c r="D10918" s="3" t="inlineStr">
        <is>
          <t>3350/300</t>
        </is>
      </c>
      <c r="E10918" s="3" t="inlineStr">
        <is>
          <t>Consulting Fees - Admin and Finance</t>
        </is>
      </c>
      <c r="F10918" s="3" t="n">
        <v>2000</v>
      </c>
      <c r="G10918" s="3" t="n">
        <v>15700</v>
      </c>
    </row>
    <row r="10919">
      <c r="A10919" s="3" t="inlineStr">
        <is>
          <t>Opportunity Global Investment (PTY) LTD</t>
        </is>
      </c>
      <c r="B10919" s="4" t="n">
        <v>44834</v>
      </c>
      <c r="C10919" s="3" t="inlineStr">
        <is>
          <t>Expenses</t>
        </is>
      </c>
      <c r="D10919" s="3" t="inlineStr">
        <is>
          <t>3351/000</t>
        </is>
      </c>
      <c r="E10919" s="3" t="inlineStr">
        <is>
          <t>Consulting Fees - HR Joblaw</t>
        </is>
      </c>
      <c r="F10919" s="3" t="n">
        <v>1455.3</v>
      </c>
      <c r="G10919" s="3" t="n">
        <v>9765.9</v>
      </c>
    </row>
    <row r="10920">
      <c r="A10920" s="3" t="inlineStr">
        <is>
          <t>Quinate Consulting (Pty) Ltd</t>
        </is>
      </c>
      <c r="B10920" s="4" t="n">
        <v>44834</v>
      </c>
      <c r="C10920" s="3" t="inlineStr">
        <is>
          <t>Expenses</t>
        </is>
      </c>
      <c r="D10920" s="3" t="inlineStr">
        <is>
          <t>3351/000</t>
        </is>
      </c>
      <c r="E10920" s="3" t="inlineStr">
        <is>
          <t>Consulting fees - Trustees</t>
        </is>
      </c>
      <c r="F10920" s="3" t="n">
        <v>12600</v>
      </c>
      <c r="G10920" s="3" t="n">
        <v>61200</v>
      </c>
    </row>
    <row r="10921">
      <c r="A10921" s="3" t="inlineStr">
        <is>
          <t>Opportunity Global Investment (PTY) LTD</t>
        </is>
      </c>
      <c r="B10921" s="4" t="n">
        <v>44834</v>
      </c>
      <c r="C10921" s="3" t="inlineStr">
        <is>
          <t>Expenses</t>
        </is>
      </c>
      <c r="D10921" s="3" t="inlineStr">
        <is>
          <t>3352/000</t>
        </is>
      </c>
      <c r="E10921" s="3" t="inlineStr">
        <is>
          <t>Consulting Fees - Kert Scalzini</t>
        </is>
      </c>
      <c r="F10921" s="3" t="n">
        <v>0</v>
      </c>
      <c r="G10921" s="3" t="n">
        <v>20000</v>
      </c>
    </row>
    <row r="10922">
      <c r="A10922" s="3" t="inlineStr">
        <is>
          <t>Opportunity Global Investment (PTY) LTD</t>
        </is>
      </c>
      <c r="B10922" s="4" t="n">
        <v>44834</v>
      </c>
      <c r="C10922" s="3" t="inlineStr">
        <is>
          <t>Expenses</t>
        </is>
      </c>
      <c r="D10922" s="3" t="inlineStr">
        <is>
          <t>3353/000</t>
        </is>
      </c>
      <c r="E10922" s="3" t="inlineStr">
        <is>
          <t>Consulting Fees - Yolanda Steyn</t>
        </is>
      </c>
      <c r="F10922" s="3" t="n">
        <v>0</v>
      </c>
      <c r="G10922" s="3" t="n">
        <v>2000</v>
      </c>
    </row>
    <row r="10923">
      <c r="A10923" s="3" t="inlineStr">
        <is>
          <t>Quinate Consulting (Pty) Ltd</t>
        </is>
      </c>
      <c r="B10923" s="4" t="n">
        <v>44834</v>
      </c>
      <c r="C10923" s="3" t="inlineStr">
        <is>
          <t>Expenses</t>
        </is>
      </c>
      <c r="D10923" s="3" t="inlineStr">
        <is>
          <t>3450/001</t>
        </is>
      </c>
      <c r="E10923" s="3" t="inlineStr">
        <is>
          <t>Depreciation - Computer Equipment</t>
        </is>
      </c>
      <c r="F10923" s="3" t="n">
        <v>3141.38</v>
      </c>
      <c r="G10923" s="3" t="n">
        <v>21989.66</v>
      </c>
    </row>
    <row r="10924">
      <c r="A10924" s="3" t="inlineStr">
        <is>
          <t>Quinate Consulting (Pty) Ltd</t>
        </is>
      </c>
      <c r="B10924" s="4" t="n">
        <v>44834</v>
      </c>
      <c r="C10924" s="3" t="inlineStr">
        <is>
          <t>Expenses</t>
        </is>
      </c>
      <c r="D10924" s="3" t="inlineStr">
        <is>
          <t>3450/002</t>
        </is>
      </c>
      <c r="E10924" s="3" t="inlineStr">
        <is>
          <t>Depreciation - Site Containers</t>
        </is>
      </c>
      <c r="F10924" s="3" t="n">
        <v>318.84</v>
      </c>
      <c r="G10924" s="3" t="n">
        <v>2231.88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Expenses</t>
        </is>
      </c>
      <c r="D10925" s="3" t="inlineStr">
        <is>
          <t>3450/030</t>
        </is>
      </c>
      <c r="E10925" s="3" t="inlineStr">
        <is>
          <t>Depreciation - Furniture and Fittings</t>
        </is>
      </c>
      <c r="F10925" s="3" t="n">
        <v>408.05</v>
      </c>
      <c r="G10925" s="3" t="n">
        <v>1224.15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Expenses</t>
        </is>
      </c>
      <c r="D10926" s="3" t="inlineStr">
        <is>
          <t>3451/000</t>
        </is>
      </c>
      <c r="E10926" s="3" t="inlineStr">
        <is>
          <t>Depreciation - Computer Equipment</t>
        </is>
      </c>
      <c r="F10926" s="3" t="n">
        <v>668.51</v>
      </c>
      <c r="G10926" s="3" t="n">
        <v>668.51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Expenses</t>
        </is>
      </c>
      <c r="D10927" s="3" t="inlineStr">
        <is>
          <t>3600/000</t>
        </is>
      </c>
      <c r="E10927" s="3" t="inlineStr">
        <is>
          <t>Donations</t>
        </is>
      </c>
      <c r="F10927" s="3" t="n">
        <v>535</v>
      </c>
      <c r="G10927" s="3" t="n">
        <v>3745</v>
      </c>
    </row>
    <row r="10928">
      <c r="A10928" s="3" t="inlineStr">
        <is>
          <t>Endulini (Pty) Ltd</t>
        </is>
      </c>
      <c r="B10928" s="4" t="n">
        <v>44834</v>
      </c>
      <c r="C10928" s="3" t="inlineStr">
        <is>
          <t>Expenses</t>
        </is>
      </c>
      <c r="D10928" s="3" t="inlineStr">
        <is>
          <t>3630/000</t>
        </is>
      </c>
      <c r="E10928" s="3" t="inlineStr">
        <is>
          <t>Electricity</t>
        </is>
      </c>
      <c r="F10928" s="3" t="n">
        <v>0</v>
      </c>
      <c r="G10928" s="3" t="n">
        <v>6713.99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Expenses</t>
        </is>
      </c>
      <c r="D10929" s="3" t="inlineStr">
        <is>
          <t>3650/000</t>
        </is>
      </c>
      <c r="E10929" s="3" t="inlineStr">
        <is>
          <t>Electricity _AND_ Water</t>
        </is>
      </c>
      <c r="F10929" s="3" t="n">
        <v>500</v>
      </c>
      <c r="G10929" s="3" t="n">
        <v>500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Expenses</t>
        </is>
      </c>
      <c r="D10930" s="3" t="inlineStr">
        <is>
          <t>3650/000</t>
        </is>
      </c>
      <c r="E10930" s="3" t="inlineStr">
        <is>
          <t>Electricity _AND_ Water</t>
        </is>
      </c>
      <c r="F10930" s="3" t="n">
        <v>2950</v>
      </c>
      <c r="G10930" s="3" t="n">
        <v>20650</v>
      </c>
    </row>
    <row r="10931">
      <c r="A10931" s="3" t="inlineStr">
        <is>
          <t>Endulini (Pty) Ltd</t>
        </is>
      </c>
      <c r="B10931" s="4" t="n">
        <v>44834</v>
      </c>
      <c r="C10931" s="3" t="inlineStr">
        <is>
          <t>Expenses</t>
        </is>
      </c>
      <c r="D10931" s="3" t="inlineStr">
        <is>
          <t>3650/000</t>
        </is>
      </c>
      <c r="E10931" s="3" t="inlineStr">
        <is>
          <t>Water</t>
        </is>
      </c>
      <c r="F10931" s="3" t="n">
        <v>0</v>
      </c>
      <c r="G10931" s="3" t="n">
        <v>4310.7</v>
      </c>
    </row>
    <row r="10932">
      <c r="A10932" s="3" t="inlineStr">
        <is>
          <t>Quinate Consulting (Pty) Ltd</t>
        </is>
      </c>
      <c r="B10932" s="4" t="n">
        <v>44834</v>
      </c>
      <c r="C10932" s="3" t="inlineStr">
        <is>
          <t>Expenses</t>
        </is>
      </c>
      <c r="D10932" s="3" t="inlineStr">
        <is>
          <t>3651/000</t>
        </is>
      </c>
      <c r="E10932" s="3" t="inlineStr">
        <is>
          <t>Electricity _AND_ Water - Southwark</t>
        </is>
      </c>
      <c r="F10932" s="3" t="n">
        <v>4075.58</v>
      </c>
      <c r="G10932" s="3" t="n">
        <v>96835.10000000001</v>
      </c>
    </row>
    <row r="10933">
      <c r="A10933" s="3" t="inlineStr">
        <is>
          <t>Quinate Consulting (Pty) Ltd</t>
        </is>
      </c>
      <c r="B10933" s="4" t="n">
        <v>44834</v>
      </c>
      <c r="C10933" s="3" t="inlineStr">
        <is>
          <t>Expenses</t>
        </is>
      </c>
      <c r="D10933" s="3" t="inlineStr">
        <is>
          <t>3652/000</t>
        </is>
      </c>
      <c r="E10933" s="3" t="inlineStr">
        <is>
          <t>Electricity _AND_ Water - Soho</t>
        </is>
      </c>
      <c r="F10933" s="3" t="n">
        <v>34705.06</v>
      </c>
      <c r="G10933" s="3" t="n">
        <v>185713.05</v>
      </c>
    </row>
    <row r="10934">
      <c r="A10934" s="3" t="inlineStr">
        <is>
          <t>Opportunity Global Investment (PTY) LTD</t>
        </is>
      </c>
      <c r="B10934" s="4" t="n">
        <v>44834</v>
      </c>
      <c r="C10934" s="3" t="inlineStr">
        <is>
          <t>Expenses</t>
        </is>
      </c>
      <c r="D10934" s="3" t="inlineStr">
        <is>
          <t>3700/000</t>
        </is>
      </c>
      <c r="E10934" s="3" t="inlineStr">
        <is>
          <t>Entertainment Expenses</t>
        </is>
      </c>
      <c r="F10934" s="3" t="n">
        <v>1020.39</v>
      </c>
      <c r="G10934" s="3" t="n">
        <v>6457.36</v>
      </c>
    </row>
    <row r="10935">
      <c r="A10935" s="3" t="inlineStr">
        <is>
          <t>Opportunity Management Holdings (PTY) LTD</t>
        </is>
      </c>
      <c r="B10935" s="4" t="n">
        <v>44834</v>
      </c>
      <c r="C10935" s="3" t="inlineStr">
        <is>
          <t>Expenses</t>
        </is>
      </c>
      <c r="D10935" s="3" t="inlineStr">
        <is>
          <t>3700/000</t>
        </is>
      </c>
      <c r="E10935" s="3" t="inlineStr">
        <is>
          <t>Entertainment Expenses</t>
        </is>
      </c>
      <c r="F10935" s="3" t="n">
        <v>45</v>
      </c>
      <c r="G10935" s="3" t="n">
        <v>45</v>
      </c>
    </row>
    <row r="10936">
      <c r="A10936" s="3" t="inlineStr">
        <is>
          <t>Quinate Consulting (Pty) Ltd</t>
        </is>
      </c>
      <c r="B10936" s="4" t="n">
        <v>44834</v>
      </c>
      <c r="C10936" s="3" t="inlineStr">
        <is>
          <t>Expenses</t>
        </is>
      </c>
      <c r="D10936" s="3" t="inlineStr">
        <is>
          <t>3700/000</t>
        </is>
      </c>
      <c r="E10936" s="3" t="inlineStr">
        <is>
          <t>Entertainment Expenses</t>
        </is>
      </c>
      <c r="F10936" s="3" t="n">
        <v>145</v>
      </c>
      <c r="G10936" s="3" t="n">
        <v>6414.81</v>
      </c>
    </row>
    <row r="10937">
      <c r="A10937" s="3" t="inlineStr">
        <is>
          <t>Opportunity Global Investment (PTY) LTD</t>
        </is>
      </c>
      <c r="B10937" s="4" t="n">
        <v>44834</v>
      </c>
      <c r="C10937" s="3" t="inlineStr">
        <is>
          <t>Expenses</t>
        </is>
      </c>
      <c r="D10937" s="3" t="inlineStr">
        <is>
          <t>3800/010</t>
        </is>
      </c>
      <c r="E10937" s="3" t="inlineStr">
        <is>
          <t>General Expences - Gifts</t>
        </is>
      </c>
      <c r="F10937" s="3" t="n">
        <v>0</v>
      </c>
      <c r="G10937" s="3" t="n">
        <v>600.99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Expenses</t>
        </is>
      </c>
      <c r="D10938" s="3" t="inlineStr">
        <is>
          <t>3850/000</t>
        </is>
      </c>
      <c r="E10938" s="3" t="inlineStr">
        <is>
          <t>Insurance - Momentum</t>
        </is>
      </c>
      <c r="F10938" s="3" t="n">
        <v>1469.51</v>
      </c>
      <c r="G10938" s="3" t="n">
        <v>1469.51</v>
      </c>
    </row>
    <row r="10939">
      <c r="A10939" s="3" t="inlineStr">
        <is>
          <t>Noble Shield (Pty) Ltd ta Go Letting</t>
        </is>
      </c>
      <c r="B10939" s="4" t="n">
        <v>44834</v>
      </c>
      <c r="C10939" s="3" t="inlineStr">
        <is>
          <t>Expenses</t>
        </is>
      </c>
      <c r="D10939" s="3" t="inlineStr">
        <is>
          <t>3850/100</t>
        </is>
      </c>
      <c r="E10939" s="3" t="inlineStr">
        <is>
          <t>Insurance - Santam</t>
        </is>
      </c>
      <c r="F10939" s="3" t="n">
        <v>3754.19</v>
      </c>
      <c r="G10939" s="3" t="n">
        <v>3754.19</v>
      </c>
    </row>
    <row r="10940">
      <c r="A10940" s="3" t="inlineStr">
        <is>
          <t>Noble Shield (Pty) Ltd ta Go Letting</t>
        </is>
      </c>
      <c r="B10940" s="4" t="n">
        <v>44834</v>
      </c>
      <c r="C10940" s="3" t="inlineStr">
        <is>
          <t>Expenses</t>
        </is>
      </c>
      <c r="D10940" s="3" t="inlineStr">
        <is>
          <t>3850/200</t>
        </is>
      </c>
      <c r="E10940" s="3" t="inlineStr">
        <is>
          <t>Insurance - A_AND_G</t>
        </is>
      </c>
      <c r="F10940" s="3" t="n">
        <v>1796</v>
      </c>
      <c r="G10940" s="3" t="n">
        <v>1796</v>
      </c>
    </row>
    <row r="10941">
      <c r="A10941" s="3" t="inlineStr">
        <is>
          <t>Quinate Consulting (Pty) Ltd</t>
        </is>
      </c>
      <c r="B10941" s="4" t="n">
        <v>44834</v>
      </c>
      <c r="C10941" s="3" t="inlineStr">
        <is>
          <t>Expenses</t>
        </is>
      </c>
      <c r="D10941" s="3" t="inlineStr">
        <is>
          <t>3851/000</t>
        </is>
      </c>
      <c r="E10941" s="3" t="inlineStr">
        <is>
          <t>Insurance - Momentum</t>
        </is>
      </c>
      <c r="F10941" s="3" t="n">
        <v>6825.93</v>
      </c>
      <c r="G10941" s="3" t="n">
        <v>47781.51</v>
      </c>
    </row>
    <row r="10942">
      <c r="A10942" s="3" t="inlineStr">
        <is>
          <t>Quinate Consulting (Pty) Ltd</t>
        </is>
      </c>
      <c r="B10942" s="4" t="n">
        <v>44834</v>
      </c>
      <c r="C10942" s="3" t="inlineStr">
        <is>
          <t>Expenses</t>
        </is>
      </c>
      <c r="D10942" s="3" t="inlineStr">
        <is>
          <t>3900/000</t>
        </is>
      </c>
      <c r="E10942" s="3" t="inlineStr">
        <is>
          <t>Interest Paid</t>
        </is>
      </c>
      <c r="F10942" s="3" t="n">
        <v>276.82</v>
      </c>
      <c r="G10942" s="3" t="n">
        <v>928.7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Expenses</t>
        </is>
      </c>
      <c r="D10943" s="3" t="inlineStr">
        <is>
          <t>3900/050</t>
        </is>
      </c>
      <c r="E10943" s="3" t="inlineStr">
        <is>
          <t>Interest Paid - STD Bond Accounts</t>
        </is>
      </c>
      <c r="F10943" s="3" t="n">
        <v>52201.81</v>
      </c>
      <c r="G10943" s="3" t="n">
        <v>338606.55</v>
      </c>
    </row>
    <row r="10944">
      <c r="A10944" s="3" t="inlineStr">
        <is>
          <t>Endulini (Pty) Ltd</t>
        </is>
      </c>
      <c r="B10944" s="4" t="n">
        <v>44834</v>
      </c>
      <c r="C10944" s="3" t="inlineStr">
        <is>
          <t>Expenses</t>
        </is>
      </c>
      <c r="D10944" s="3" t="inlineStr">
        <is>
          <t>3900/111</t>
        </is>
      </c>
      <c r="E10944" s="3" t="inlineStr">
        <is>
          <t>Interest Paid - Investors @ 6.25%</t>
        </is>
      </c>
      <c r="F10944" s="3" t="n">
        <v>40154.12</v>
      </c>
      <c r="G10944" s="3" t="n">
        <v>454292.06</v>
      </c>
    </row>
    <row r="10945">
      <c r="A10945" s="3" t="inlineStr">
        <is>
          <t>Endulini (Pty) Ltd</t>
        </is>
      </c>
      <c r="B10945" s="4" t="n">
        <v>44834</v>
      </c>
      <c r="C10945" s="3" t="inlineStr">
        <is>
          <t>Expenses</t>
        </is>
      </c>
      <c r="D10945" s="3" t="inlineStr">
        <is>
          <t>3900/112</t>
        </is>
      </c>
      <c r="E10945" s="3" t="inlineStr">
        <is>
          <t>Interest Paid - Investors @ 6.5%</t>
        </is>
      </c>
      <c r="F10945" s="3" t="n">
        <v>0</v>
      </c>
      <c r="G10945" s="3" t="n">
        <v>34966.95</v>
      </c>
    </row>
    <row r="10946">
      <c r="A10946" s="3" t="inlineStr">
        <is>
          <t>Endulini (Pty) Ltd</t>
        </is>
      </c>
      <c r="B10946" s="4" t="n">
        <v>44834</v>
      </c>
      <c r="C10946" s="3" t="inlineStr">
        <is>
          <t>Expenses</t>
        </is>
      </c>
      <c r="D10946" s="3" t="inlineStr">
        <is>
          <t>3900/120</t>
        </is>
      </c>
      <c r="E10946" s="3" t="inlineStr">
        <is>
          <t>Interest Paid - Investors @ 7%</t>
        </is>
      </c>
      <c r="F10946" s="3" t="n">
        <v>11054.45</v>
      </c>
      <c r="G10946" s="3" t="n">
        <v>20520.69</v>
      </c>
    </row>
    <row r="10947">
      <c r="A10947" s="3" t="inlineStr">
        <is>
          <t>Endulini (Pty) Ltd</t>
        </is>
      </c>
      <c r="B10947" s="4" t="n">
        <v>44834</v>
      </c>
      <c r="C10947" s="3" t="inlineStr">
        <is>
          <t>Expenses</t>
        </is>
      </c>
      <c r="D10947" s="3" t="inlineStr">
        <is>
          <t>3900/122</t>
        </is>
      </c>
      <c r="E10947" s="3" t="inlineStr">
        <is>
          <t>Interest Paid - Investors @ 7.5%</t>
        </is>
      </c>
      <c r="F10947" s="3" t="n">
        <v>7808.22</v>
      </c>
      <c r="G10947" s="3" t="n">
        <v>7808.22</v>
      </c>
    </row>
    <row r="10948">
      <c r="A10948" s="3" t="inlineStr">
        <is>
          <t>Endulini (Pty) Ltd</t>
        </is>
      </c>
      <c r="B10948" s="4" t="n">
        <v>44834</v>
      </c>
      <c r="C10948" s="3" t="inlineStr">
        <is>
          <t>Expenses</t>
        </is>
      </c>
      <c r="D10948" s="3" t="inlineStr">
        <is>
          <t>3900/130</t>
        </is>
      </c>
      <c r="E10948" s="3" t="inlineStr">
        <is>
          <t>Interest Paid - Investors @ 8%</t>
        </is>
      </c>
      <c r="F10948" s="3" t="n">
        <v>0</v>
      </c>
      <c r="G10948" s="3" t="n">
        <v>8309.6</v>
      </c>
    </row>
    <row r="10949">
      <c r="A10949" s="3" t="inlineStr">
        <is>
          <t>Endulini (Pty) Ltd</t>
        </is>
      </c>
      <c r="B10949" s="4" t="n">
        <v>44834</v>
      </c>
      <c r="C10949" s="3" t="inlineStr">
        <is>
          <t>Expenses</t>
        </is>
      </c>
      <c r="D10949" s="3" t="inlineStr">
        <is>
          <t>3900/140</t>
        </is>
      </c>
      <c r="E10949" s="3" t="inlineStr">
        <is>
          <t>Interest Paid - Investors @ 9%</t>
        </is>
      </c>
      <c r="F10949" s="3" t="n">
        <v>0</v>
      </c>
      <c r="G10949" s="3" t="n">
        <v>4302.24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Expenses</t>
        </is>
      </c>
      <c r="D10950" s="3" t="inlineStr">
        <is>
          <t>3900/150</t>
        </is>
      </c>
      <c r="E10950" s="3" t="inlineStr">
        <is>
          <t>Interest Paid - Suppliers</t>
        </is>
      </c>
      <c r="F10950" s="3" t="n">
        <v>0</v>
      </c>
      <c r="G10950" s="3" t="n">
        <v>926.21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Expenses</t>
        </is>
      </c>
      <c r="D10951" s="3" t="inlineStr">
        <is>
          <t>3900/152</t>
        </is>
      </c>
      <c r="E10951" s="3" t="inlineStr">
        <is>
          <t>Interest Paid - Gengis</t>
        </is>
      </c>
      <c r="F10951" s="3" t="n">
        <v>1479.45</v>
      </c>
      <c r="G10951" s="3" t="n">
        <v>10553.43</v>
      </c>
    </row>
    <row r="10952">
      <c r="A10952" s="3" t="inlineStr">
        <is>
          <t>Endulini (Pty) Ltd</t>
        </is>
      </c>
      <c r="B10952" s="4" t="n">
        <v>44834</v>
      </c>
      <c r="C10952" s="3" t="inlineStr">
        <is>
          <t>Expenses</t>
        </is>
      </c>
      <c r="D10952" s="3" t="inlineStr">
        <is>
          <t>3900/190</t>
        </is>
      </c>
      <c r="E10952" s="3" t="inlineStr">
        <is>
          <t>Interest Paid - Investors @ 14%</t>
        </is>
      </c>
      <c r="F10952" s="3" t="n">
        <v>6998.96</v>
      </c>
      <c r="G10952" s="3" t="n">
        <v>6998.96</v>
      </c>
    </row>
    <row r="10953">
      <c r="A10953" s="3" t="inlineStr">
        <is>
          <t>Endulini (Pty) Ltd</t>
        </is>
      </c>
      <c r="B10953" s="4" t="n">
        <v>44834</v>
      </c>
      <c r="C10953" s="3" t="inlineStr">
        <is>
          <t>Expenses</t>
        </is>
      </c>
      <c r="D10953" s="3" t="inlineStr">
        <is>
          <t>3900/200</t>
        </is>
      </c>
      <c r="E10953" s="3" t="inlineStr">
        <is>
          <t>Interest Paid - Investors @ 15%</t>
        </is>
      </c>
      <c r="F10953" s="3" t="n">
        <v>34828.76</v>
      </c>
      <c r="G10953" s="3" t="n">
        <v>122609.94</v>
      </c>
    </row>
    <row r="10954">
      <c r="A10954" s="3" t="inlineStr">
        <is>
          <t>Endulini (Pty) Ltd</t>
        </is>
      </c>
      <c r="B10954" s="4" t="n">
        <v>44834</v>
      </c>
      <c r="C10954" s="3" t="inlineStr">
        <is>
          <t>Expenses</t>
        </is>
      </c>
      <c r="D10954" s="3" t="inlineStr">
        <is>
          <t>3900/230</t>
        </is>
      </c>
      <c r="E10954" s="3" t="inlineStr">
        <is>
          <t>Interest Paid - Investors @ 18%</t>
        </is>
      </c>
      <c r="F10954" s="3" t="n">
        <v>852287.66</v>
      </c>
      <c r="G10954" s="3" t="n">
        <v>5410986.83</v>
      </c>
    </row>
    <row r="10955">
      <c r="A10955" s="3" t="inlineStr">
        <is>
          <t>Opportunity Global Investment (PTY) LTD</t>
        </is>
      </c>
      <c r="B10955" s="4" t="n">
        <v>44834</v>
      </c>
      <c r="C10955" s="3" t="inlineStr">
        <is>
          <t>Expenses</t>
        </is>
      </c>
      <c r="D10955" s="3" t="inlineStr">
        <is>
          <t>3901/000</t>
        </is>
      </c>
      <c r="E10955" s="3" t="inlineStr">
        <is>
          <t>Interest Paid - Department of Labour</t>
        </is>
      </c>
      <c r="F10955" s="3" t="n">
        <v>54.25</v>
      </c>
      <c r="G10955" s="3" t="n">
        <v>1488.4</v>
      </c>
    </row>
    <row r="10956">
      <c r="A10956" s="3" t="inlineStr">
        <is>
          <t>Opportunity Management Holdings (PTY) LTD</t>
        </is>
      </c>
      <c r="B10956" s="4" t="n">
        <v>44834</v>
      </c>
      <c r="C10956" s="3" t="inlineStr">
        <is>
          <t>Expenses</t>
        </is>
      </c>
      <c r="D10956" s="3" t="inlineStr">
        <is>
          <t>3960/000</t>
        </is>
      </c>
      <c r="E10956" s="3" t="inlineStr">
        <is>
          <t>Internet Fees</t>
        </is>
      </c>
      <c r="F10956" s="3" t="n">
        <v>528.86</v>
      </c>
      <c r="G10956" s="3" t="n">
        <v>528.86</v>
      </c>
    </row>
    <row r="10957">
      <c r="A10957" s="3" t="inlineStr">
        <is>
          <t>Quinate Consulting (Pty) Ltd</t>
        </is>
      </c>
      <c r="B10957" s="4" t="n">
        <v>44834</v>
      </c>
      <c r="C10957" s="3" t="inlineStr">
        <is>
          <t>Expenses</t>
        </is>
      </c>
      <c r="D10957" s="3" t="inlineStr">
        <is>
          <t>4000/000</t>
        </is>
      </c>
      <c r="E10957" s="3" t="inlineStr">
        <is>
          <t>Legal Fees</t>
        </is>
      </c>
      <c r="F10957" s="3" t="n">
        <v>0</v>
      </c>
      <c r="G10957" s="3" t="n">
        <v>61720</v>
      </c>
    </row>
    <row r="10958">
      <c r="A10958" s="3" t="inlineStr">
        <is>
          <t>Quinate Consulting (Pty) Ltd</t>
        </is>
      </c>
      <c r="B10958" s="4" t="n">
        <v>44834</v>
      </c>
      <c r="C10958" s="3" t="inlineStr">
        <is>
          <t>Expenses</t>
        </is>
      </c>
      <c r="D10958" s="3" t="inlineStr">
        <is>
          <t>4065/000</t>
        </is>
      </c>
      <c r="E10958" s="3" t="inlineStr">
        <is>
          <t>Levies - SoHo</t>
        </is>
      </c>
      <c r="F10958" s="3" t="n">
        <v>6466.98</v>
      </c>
      <c r="G10958" s="3" t="n">
        <v>50488.72</v>
      </c>
    </row>
    <row r="10959">
      <c r="A10959" s="3" t="inlineStr">
        <is>
          <t>Quinate Consulting (Pty) Ltd</t>
        </is>
      </c>
      <c r="B10959" s="4" t="n">
        <v>44834</v>
      </c>
      <c r="C10959" s="3" t="inlineStr">
        <is>
          <t>Expenses</t>
        </is>
      </c>
      <c r="D10959" s="3" t="inlineStr">
        <is>
          <t>4066/000</t>
        </is>
      </c>
      <c r="E10959" s="3" t="inlineStr">
        <is>
          <t>Levies - Southwark</t>
        </is>
      </c>
      <c r="F10959" s="3" t="n">
        <v>3422.18</v>
      </c>
      <c r="G10959" s="3" t="n">
        <v>21619.86</v>
      </c>
    </row>
    <row r="10960">
      <c r="A10960" s="3" t="inlineStr">
        <is>
          <t>Endulini (Pty) Ltd</t>
        </is>
      </c>
      <c r="B10960" s="4" t="n">
        <v>44834</v>
      </c>
      <c r="C10960" s="3" t="inlineStr">
        <is>
          <t>Expenses</t>
        </is>
      </c>
      <c r="D10960" s="3" t="inlineStr">
        <is>
          <t>4100/001</t>
        </is>
      </c>
      <c r="E10960" s="3" t="inlineStr">
        <is>
          <t>Momentum Admin Fee</t>
        </is>
      </c>
      <c r="F10960" s="3" t="n">
        <v>1.13</v>
      </c>
      <c r="G10960" s="3" t="n">
        <v>52357.99</v>
      </c>
    </row>
    <row r="10961">
      <c r="A10961" s="3" t="inlineStr">
        <is>
          <t>Quinate Consulting (Pty) Ltd</t>
        </is>
      </c>
      <c r="B10961" s="4" t="n">
        <v>44834</v>
      </c>
      <c r="C10961" s="3" t="inlineStr">
        <is>
          <t>Expenses</t>
        </is>
      </c>
      <c r="D10961" s="3" t="inlineStr">
        <is>
          <t>4100/001</t>
        </is>
      </c>
      <c r="E10961" s="3" t="inlineStr">
        <is>
          <t>Momentum Advise Fee</t>
        </is>
      </c>
      <c r="F10961" s="3" t="n">
        <v>0.23</v>
      </c>
      <c r="G10961" s="3" t="n">
        <v>1.5</v>
      </c>
    </row>
    <row r="10962">
      <c r="A10962" s="3" t="inlineStr">
        <is>
          <t>Opportunity Global Investment (PTY) LTD</t>
        </is>
      </c>
      <c r="B10962" s="4" t="n">
        <v>44834</v>
      </c>
      <c r="C10962" s="3" t="inlineStr">
        <is>
          <t>Expenses</t>
        </is>
      </c>
      <c r="D10962" s="3" t="inlineStr">
        <is>
          <t>4100/100</t>
        </is>
      </c>
      <c r="E10962" s="3" t="inlineStr">
        <is>
          <t>Members Salaries - Nick Morgan</t>
        </is>
      </c>
      <c r="F10962" s="3" t="n">
        <v>40937.18</v>
      </c>
      <c r="G10962" s="3" t="n">
        <v>286560.28</v>
      </c>
    </row>
    <row r="10963">
      <c r="A10963" s="3" t="inlineStr">
        <is>
          <t>Opportunity Global Investment (PTY) LTD</t>
        </is>
      </c>
      <c r="B10963" s="4" t="n">
        <v>44834</v>
      </c>
      <c r="C10963" s="3" t="inlineStr">
        <is>
          <t>Expenses</t>
        </is>
      </c>
      <c r="D10963" s="3" t="inlineStr">
        <is>
          <t>4200/000</t>
        </is>
      </c>
      <c r="E10963" s="3" t="inlineStr">
        <is>
          <t>Printing _AND_ Stationery</t>
        </is>
      </c>
      <c r="F10963" s="3" t="n">
        <v>2367</v>
      </c>
      <c r="G10963" s="3" t="n">
        <v>16569</v>
      </c>
    </row>
    <row r="10964">
      <c r="A10964" s="3" t="inlineStr">
        <is>
          <t>Opportunity Global Sales (PTY) LTD</t>
        </is>
      </c>
      <c r="B10964" s="4" t="n">
        <v>44834</v>
      </c>
      <c r="C10964" s="3" t="inlineStr">
        <is>
          <t>Expenses</t>
        </is>
      </c>
      <c r="D10964" s="3" t="inlineStr">
        <is>
          <t>4200/000</t>
        </is>
      </c>
      <c r="E10964" s="3" t="inlineStr">
        <is>
          <t>Printing _AND_ Stationery</t>
        </is>
      </c>
      <c r="F10964" s="3" t="n">
        <v>0</v>
      </c>
      <c r="G10964" s="3" t="n">
        <v>220</v>
      </c>
    </row>
    <row r="10965">
      <c r="A10965" s="3" t="inlineStr">
        <is>
          <t>Opportunity Management Holdings (PTY) LTD</t>
        </is>
      </c>
      <c r="B10965" s="4" t="n">
        <v>44834</v>
      </c>
      <c r="C10965" s="3" t="inlineStr">
        <is>
          <t>Expenses</t>
        </is>
      </c>
      <c r="D10965" s="3" t="inlineStr">
        <is>
          <t>4200/000</t>
        </is>
      </c>
      <c r="E10965" s="3" t="inlineStr">
        <is>
          <t>Printing _AND_ Stationery</t>
        </is>
      </c>
      <c r="F10965" s="3" t="n">
        <v>3870.37</v>
      </c>
      <c r="G10965" s="3" t="n">
        <v>3870.37</v>
      </c>
    </row>
    <row r="10966">
      <c r="A10966" s="3" t="inlineStr">
        <is>
          <t>Quinate Consulting (Pty) Ltd</t>
        </is>
      </c>
      <c r="B10966" s="4" t="n">
        <v>44834</v>
      </c>
      <c r="C10966" s="3" t="inlineStr">
        <is>
          <t>Expenses</t>
        </is>
      </c>
      <c r="D10966" s="3" t="inlineStr">
        <is>
          <t>4200/000</t>
        </is>
      </c>
      <c r="E10966" s="3" t="inlineStr">
        <is>
          <t>Printing _AND_ Stationery</t>
        </is>
      </c>
      <c r="F10966" s="3" t="n">
        <v>0</v>
      </c>
      <c r="G10966" s="3" t="n">
        <v>1232.17</v>
      </c>
    </row>
    <row r="10967">
      <c r="A10967" s="3" t="inlineStr">
        <is>
          <t>Noble Shield (Pty) Ltd ta Go Letting</t>
        </is>
      </c>
      <c r="B10967" s="4" t="n">
        <v>44834</v>
      </c>
      <c r="C10967" s="3" t="inlineStr">
        <is>
          <t>Expenses</t>
        </is>
      </c>
      <c r="D10967" s="3" t="inlineStr">
        <is>
          <t>4200/100</t>
        </is>
      </c>
      <c r="E10967" s="3" t="inlineStr">
        <is>
          <t>Printing - Merchant West- Printer Rental</t>
        </is>
      </c>
      <c r="F10967" s="3" t="n">
        <v>1628.84</v>
      </c>
      <c r="G10967" s="3" t="n">
        <v>1628.84</v>
      </c>
    </row>
    <row r="10968">
      <c r="A10968" s="3" t="inlineStr">
        <is>
          <t>Noble Shield (Pty) Ltd ta Go Letting</t>
        </is>
      </c>
      <c r="B10968" s="4" t="n">
        <v>44834</v>
      </c>
      <c r="C10968" s="3" t="inlineStr">
        <is>
          <t>Expenses</t>
        </is>
      </c>
      <c r="D10968" s="3" t="inlineStr">
        <is>
          <t>4200/120</t>
        </is>
      </c>
      <c r="E10968" s="3" t="inlineStr">
        <is>
          <t>Printing - Ivy Line - Prints</t>
        </is>
      </c>
      <c r="F10968" s="3" t="n">
        <v>1161.65</v>
      </c>
      <c r="G10968" s="3" t="n">
        <v>1161.65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Expenses</t>
        </is>
      </c>
      <c r="D10969" s="3" t="inlineStr">
        <is>
          <t>4200/180</t>
        </is>
      </c>
      <c r="E10969" s="3" t="inlineStr">
        <is>
          <t>Printing - Ikon</t>
        </is>
      </c>
      <c r="F10969" s="3" t="n">
        <v>92</v>
      </c>
      <c r="G10969" s="3" t="n">
        <v>92</v>
      </c>
    </row>
    <row r="10970">
      <c r="A10970" s="3" t="inlineStr">
        <is>
          <t>Noble Shield (Pty) Ltd ta Go Letting</t>
        </is>
      </c>
      <c r="B10970" s="4" t="n">
        <v>44834</v>
      </c>
      <c r="C10970" s="3" t="inlineStr">
        <is>
          <t>Expenses</t>
        </is>
      </c>
      <c r="D10970" s="3" t="inlineStr">
        <is>
          <t>4200/190</t>
        </is>
      </c>
      <c r="E10970" s="3" t="inlineStr">
        <is>
          <t>Printing - Centrafin printer rental</t>
        </is>
      </c>
      <c r="F10970" s="3" t="n">
        <v>2553.77</v>
      </c>
      <c r="G10970" s="3" t="n">
        <v>2553.77</v>
      </c>
    </row>
    <row r="10971">
      <c r="A10971" s="3" t="inlineStr">
        <is>
          <t>Noble Shield (Pty) Ltd ta Go Letting</t>
        </is>
      </c>
      <c r="B10971" s="4" t="n">
        <v>44834</v>
      </c>
      <c r="C10971" s="3" t="inlineStr">
        <is>
          <t>Expenses</t>
        </is>
      </c>
      <c r="D10971" s="3" t="inlineStr">
        <is>
          <t>4200/200</t>
        </is>
      </c>
      <c r="E10971" s="3" t="inlineStr">
        <is>
          <t>Printing - General Stationery VDB Office</t>
        </is>
      </c>
      <c r="F10971" s="3" t="n">
        <v>2403.2</v>
      </c>
      <c r="G10971" s="3" t="n">
        <v>2403.2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Expenses</t>
        </is>
      </c>
      <c r="D10972" s="3" t="inlineStr">
        <is>
          <t>4290/000</t>
        </is>
      </c>
      <c r="E10972" s="3" t="inlineStr">
        <is>
          <t>Refreshments - CT Office</t>
        </is>
      </c>
      <c r="F10972" s="3" t="n">
        <v>809.72</v>
      </c>
      <c r="G10972" s="3" t="n">
        <v>809.72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Expenses</t>
        </is>
      </c>
      <c r="D10973" s="3" t="inlineStr">
        <is>
          <t>4290/000</t>
        </is>
      </c>
      <c r="E10973" s="3" t="inlineStr">
        <is>
          <t>Rent</t>
        </is>
      </c>
      <c r="F10973" s="3" t="n">
        <v>8770</v>
      </c>
      <c r="G10973" s="3" t="n">
        <v>61390</v>
      </c>
    </row>
    <row r="10974">
      <c r="A10974" s="3" t="inlineStr">
        <is>
          <t>Noble Shield (Pty) Ltd ta Go Letting</t>
        </is>
      </c>
      <c r="B10974" s="4" t="n">
        <v>44834</v>
      </c>
      <c r="C10974" s="3" t="inlineStr">
        <is>
          <t>Expenses</t>
        </is>
      </c>
      <c r="D10974" s="3" t="inlineStr">
        <is>
          <t>4291/000</t>
        </is>
      </c>
      <c r="E10974" s="3" t="inlineStr">
        <is>
          <t>Refreshments - VDB Office</t>
        </is>
      </c>
      <c r="F10974" s="3" t="n">
        <v>745.9</v>
      </c>
      <c r="G10974" s="3" t="n">
        <v>745.9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Expenses</t>
        </is>
      </c>
      <c r="D10975" s="3" t="inlineStr">
        <is>
          <t>4300/000</t>
        </is>
      </c>
      <c r="E10975" s="3" t="inlineStr">
        <is>
          <t>Rent Paid</t>
        </is>
      </c>
      <c r="F10975" s="3" t="n">
        <v>6427.32</v>
      </c>
      <c r="G10975" s="3" t="n">
        <v>6427.32</v>
      </c>
    </row>
    <row r="10976">
      <c r="A10976" s="3" t="inlineStr">
        <is>
          <t>Endulini (Pty) Ltd</t>
        </is>
      </c>
      <c r="B10976" s="4" t="n">
        <v>44834</v>
      </c>
      <c r="C10976" s="3" t="inlineStr">
        <is>
          <t>Expenses</t>
        </is>
      </c>
      <c r="D10976" s="3" t="inlineStr">
        <is>
          <t>4310/000</t>
        </is>
      </c>
      <c r="E10976" s="3" t="inlineStr">
        <is>
          <t>Rates</t>
        </is>
      </c>
      <c r="F10976" s="3" t="n">
        <v>0</v>
      </c>
      <c r="G10976" s="3" t="n">
        <v>28266.66</v>
      </c>
    </row>
    <row r="10977">
      <c r="A10977" s="3" t="inlineStr">
        <is>
          <t>Opportunity Global Investment (PTY) LTD</t>
        </is>
      </c>
      <c r="B10977" s="4" t="n">
        <v>44834</v>
      </c>
      <c r="C10977" s="3" t="inlineStr">
        <is>
          <t>Expenses</t>
        </is>
      </c>
      <c r="D10977" s="3" t="inlineStr">
        <is>
          <t>4310/000</t>
        </is>
      </c>
      <c r="E10977" s="3" t="inlineStr">
        <is>
          <t>Refreshments</t>
        </is>
      </c>
      <c r="F10977" s="3" t="n">
        <v>2521</v>
      </c>
      <c r="G10977" s="3" t="n">
        <v>17647</v>
      </c>
    </row>
    <row r="10978">
      <c r="A10978" s="3" t="inlineStr">
        <is>
          <t>Opportunity Management Holdings (PTY) LTD</t>
        </is>
      </c>
      <c r="B10978" s="4" t="n">
        <v>44834</v>
      </c>
      <c r="C10978" s="3" t="inlineStr">
        <is>
          <t>Expenses</t>
        </is>
      </c>
      <c r="D10978" s="3" t="inlineStr">
        <is>
          <t>4310/000</t>
        </is>
      </c>
      <c r="E10978" s="3" t="inlineStr">
        <is>
          <t>Refreshments</t>
        </is>
      </c>
      <c r="F10978" s="3" t="n">
        <v>1630.91</v>
      </c>
      <c r="G10978" s="3" t="n">
        <v>1630.91</v>
      </c>
    </row>
    <row r="10979">
      <c r="A10979" s="3" t="inlineStr">
        <is>
          <t>Quinate Consulting (Pty) Ltd</t>
        </is>
      </c>
      <c r="B10979" s="4" t="n">
        <v>44834</v>
      </c>
      <c r="C10979" s="3" t="inlineStr">
        <is>
          <t>Expenses</t>
        </is>
      </c>
      <c r="D10979" s="3" t="inlineStr">
        <is>
          <t>4312/000</t>
        </is>
      </c>
      <c r="E10979" s="3" t="inlineStr">
        <is>
          <t>Rates - SoHo Units</t>
        </is>
      </c>
      <c r="F10979" s="3" t="n">
        <v>2625.37</v>
      </c>
      <c r="G10979" s="3" t="n">
        <v>17025.51</v>
      </c>
    </row>
    <row r="10980">
      <c r="A10980" s="3" t="inlineStr">
        <is>
          <t>Quinate Consulting (Pty) Ltd</t>
        </is>
      </c>
      <c r="B10980" s="4" t="n">
        <v>44834</v>
      </c>
      <c r="C10980" s="3" t="inlineStr">
        <is>
          <t>Expenses</t>
        </is>
      </c>
      <c r="D10980" s="3" t="inlineStr">
        <is>
          <t>4350/000</t>
        </is>
      </c>
      <c r="E10980" s="3" t="inlineStr">
        <is>
          <t>Repairs and Maintenance - Southwark Units</t>
        </is>
      </c>
      <c r="F10980" s="3" t="n">
        <v>3004.12</v>
      </c>
      <c r="G10980" s="3" t="n">
        <v>15420.12</v>
      </c>
    </row>
    <row r="10981">
      <c r="A10981" s="3" t="inlineStr">
        <is>
          <t>Opportunity Global Investment (PTY) LTD</t>
        </is>
      </c>
      <c r="B10981" s="4" t="n">
        <v>44834</v>
      </c>
      <c r="C10981" s="3" t="inlineStr">
        <is>
          <t>Expenses</t>
        </is>
      </c>
      <c r="D10981" s="3" t="inlineStr">
        <is>
          <t>4360/000</t>
        </is>
      </c>
      <c r="E10981" s="3" t="inlineStr">
        <is>
          <t>Secretarial - CIPC</t>
        </is>
      </c>
      <c r="F10981" s="3" t="n">
        <v>0</v>
      </c>
      <c r="G10981" s="3" t="n">
        <v>600</v>
      </c>
    </row>
    <row r="10982">
      <c r="A10982" s="3" t="inlineStr">
        <is>
          <t>Opportunity Global Sales (PTY) LTD</t>
        </is>
      </c>
      <c r="B10982" s="4" t="n">
        <v>44834</v>
      </c>
      <c r="C10982" s="3" t="inlineStr">
        <is>
          <t>Expenses</t>
        </is>
      </c>
      <c r="D10982" s="3" t="inlineStr">
        <is>
          <t>4390/000</t>
        </is>
      </c>
      <c r="E10982" s="3" t="inlineStr">
        <is>
          <t>Small Assets</t>
        </is>
      </c>
      <c r="F10982" s="3" t="n">
        <v>4347.83</v>
      </c>
      <c r="G10982" s="3" t="n">
        <v>18486.87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Expenses</t>
        </is>
      </c>
      <c r="D10983" s="3" t="inlineStr">
        <is>
          <t>4390/000</t>
        </is>
      </c>
      <c r="E10983" s="3" t="inlineStr">
        <is>
          <t>Small Assets</t>
        </is>
      </c>
      <c r="F10983" s="3" t="n">
        <v>3476.52</v>
      </c>
      <c r="G10983" s="3" t="n">
        <v>3476.52</v>
      </c>
    </row>
    <row r="10984">
      <c r="A10984" s="3" t="inlineStr">
        <is>
          <t>Noble Shield (Pty) Ltd ta Go Letting</t>
        </is>
      </c>
      <c r="B10984" s="4" t="n">
        <v>44834</v>
      </c>
      <c r="C10984" s="3" t="inlineStr">
        <is>
          <t>Expenses</t>
        </is>
      </c>
      <c r="D10984" s="3" t="inlineStr">
        <is>
          <t>4400/000</t>
        </is>
      </c>
      <c r="E10984" s="3" t="inlineStr">
        <is>
          <t>Salaries _AND_ Wages</t>
        </is>
      </c>
      <c r="F10984" s="3" t="n">
        <v>26848.2</v>
      </c>
      <c r="G10984" s="3" t="n">
        <v>26848.2</v>
      </c>
    </row>
    <row r="10985">
      <c r="A10985" s="3" t="inlineStr">
        <is>
          <t>Opportunity Global Sales (PTY) LTD</t>
        </is>
      </c>
      <c r="B10985" s="4" t="n">
        <v>44834</v>
      </c>
      <c r="C10985" s="3" t="inlineStr">
        <is>
          <t>Expenses</t>
        </is>
      </c>
      <c r="D10985" s="3" t="inlineStr">
        <is>
          <t>4400/000</t>
        </is>
      </c>
      <c r="E10985" s="3" t="inlineStr">
        <is>
          <t>Salaries _AND_ Wages</t>
        </is>
      </c>
      <c r="F10985" s="3" t="n">
        <v>41455.54</v>
      </c>
      <c r="G10985" s="3" t="n">
        <v>263899.44</v>
      </c>
    </row>
    <row r="10986">
      <c r="A10986" s="3" t="inlineStr">
        <is>
          <t>Opportunity Management Holdings (PTY) LTD</t>
        </is>
      </c>
      <c r="B10986" s="4" t="n">
        <v>44834</v>
      </c>
      <c r="C10986" s="3" t="inlineStr">
        <is>
          <t>Expenses</t>
        </is>
      </c>
      <c r="D10986" s="3" t="inlineStr">
        <is>
          <t>4400/000</t>
        </is>
      </c>
      <c r="E10986" s="3" t="inlineStr">
        <is>
          <t>Salaries _AND_ Wages</t>
        </is>
      </c>
      <c r="F10986" s="3" t="n">
        <v>229683.2</v>
      </c>
      <c r="G10986" s="3" t="n">
        <v>229683.2</v>
      </c>
    </row>
    <row r="10987">
      <c r="A10987" s="3" t="inlineStr">
        <is>
          <t>Trademark Holdings (Pty) Ltd</t>
        </is>
      </c>
      <c r="B10987" s="4" t="n">
        <v>44834</v>
      </c>
      <c r="C10987" s="3" t="inlineStr">
        <is>
          <t>Expenses</t>
        </is>
      </c>
      <c r="D10987" s="3" t="inlineStr">
        <is>
          <t>4400/000</t>
        </is>
      </c>
      <c r="E10987" s="3" t="inlineStr">
        <is>
          <t>Salaries _AND_ Wages</t>
        </is>
      </c>
      <c r="F10987" s="3" t="n">
        <v>12429.45</v>
      </c>
      <c r="G10987" s="3" t="n">
        <v>12429.45</v>
      </c>
    </row>
    <row r="10988">
      <c r="A10988" s="3" t="inlineStr">
        <is>
          <t>Opportunity Global Investment (PTY) LTD</t>
        </is>
      </c>
      <c r="B10988" s="4" t="n">
        <v>44834</v>
      </c>
      <c r="C10988" s="3" t="inlineStr">
        <is>
          <t>Expenses</t>
        </is>
      </c>
      <c r="D10988" s="3" t="inlineStr">
        <is>
          <t>4403/000</t>
        </is>
      </c>
      <c r="E10988" s="3" t="inlineStr">
        <is>
          <t>Study fees - Nick</t>
        </is>
      </c>
      <c r="F10988" s="3" t="n">
        <v>0</v>
      </c>
      <c r="G10988" s="3" t="n">
        <v>51825.9</v>
      </c>
    </row>
    <row r="10989">
      <c r="A10989" s="3" t="inlineStr">
        <is>
          <t>Trademark Holdings (Pty) Ltd</t>
        </is>
      </c>
      <c r="B10989" s="4" t="n">
        <v>44834</v>
      </c>
      <c r="C10989" s="3" t="inlineStr">
        <is>
          <t>Expenses</t>
        </is>
      </c>
      <c r="D10989" s="3" t="inlineStr">
        <is>
          <t>4410/000</t>
        </is>
      </c>
      <c r="E10989" s="3" t="inlineStr">
        <is>
          <t>Salaries _AND_ Wages - WCA</t>
        </is>
      </c>
      <c r="F10989" s="3" t="n">
        <v>1397.74</v>
      </c>
      <c r="G10989" s="3" t="n">
        <v>1397.74</v>
      </c>
    </row>
    <row r="10990">
      <c r="A10990" s="3" t="inlineStr">
        <is>
          <t>Opportunity Global Investment (PTY) LTD</t>
        </is>
      </c>
      <c r="B10990" s="4" t="n">
        <v>44834</v>
      </c>
      <c r="C10990" s="3" t="inlineStr">
        <is>
          <t>Expenses</t>
        </is>
      </c>
      <c r="D10990" s="3" t="inlineStr">
        <is>
          <t>4500/000</t>
        </is>
      </c>
      <c r="E10990" s="3" t="inlineStr">
        <is>
          <t>Staff Welfare</t>
        </is>
      </c>
      <c r="F10990" s="3" t="n">
        <v>3500</v>
      </c>
      <c r="G10990" s="3" t="n">
        <v>3951.25</v>
      </c>
    </row>
    <row r="10991">
      <c r="A10991" s="3" t="inlineStr">
        <is>
          <t>Opportunity Management Holdings (PTY) LTD</t>
        </is>
      </c>
      <c r="B10991" s="4" t="n">
        <v>44834</v>
      </c>
      <c r="C10991" s="3" t="inlineStr">
        <is>
          <t>Expenses</t>
        </is>
      </c>
      <c r="D10991" s="3" t="inlineStr">
        <is>
          <t>4500/000</t>
        </is>
      </c>
      <c r="E10991" s="3" t="inlineStr">
        <is>
          <t>Staff Welfare</t>
        </is>
      </c>
      <c r="F10991" s="3" t="n">
        <v>2419.9</v>
      </c>
      <c r="G10991" s="3" t="n">
        <v>2419.9</v>
      </c>
    </row>
    <row r="10992">
      <c r="A10992" s="3" t="inlineStr">
        <is>
          <t>Noble Shield (Pty) Ltd ta Go Letting</t>
        </is>
      </c>
      <c r="B10992" s="4" t="n">
        <v>44834</v>
      </c>
      <c r="C10992" s="3" t="inlineStr">
        <is>
          <t>Expenses</t>
        </is>
      </c>
      <c r="D10992" s="3" t="inlineStr">
        <is>
          <t>4520/000</t>
        </is>
      </c>
      <c r="E10992" s="3" t="inlineStr">
        <is>
          <t>Security</t>
        </is>
      </c>
      <c r="F10992" s="3" t="n">
        <v>1172.69</v>
      </c>
      <c r="G10992" s="3" t="n">
        <v>1172.69</v>
      </c>
    </row>
    <row r="10993">
      <c r="A10993" s="3" t="inlineStr">
        <is>
          <t>Opportunity Global Sales (PTY) LTD</t>
        </is>
      </c>
      <c r="B10993" s="4" t="n">
        <v>44834</v>
      </c>
      <c r="C10993" s="3" t="inlineStr">
        <is>
          <t>Expenses</t>
        </is>
      </c>
      <c r="D10993" s="3" t="inlineStr">
        <is>
          <t>4550/000</t>
        </is>
      </c>
      <c r="E10993" s="3" t="inlineStr">
        <is>
          <t>Subscriptions - General</t>
        </is>
      </c>
      <c r="F10993" s="3" t="n">
        <v>762.26</v>
      </c>
      <c r="G10993" s="3" t="n">
        <v>762.26</v>
      </c>
    </row>
    <row r="10994">
      <c r="A10994" s="3" t="inlineStr">
        <is>
          <t>Quinate Consulting (Pty) Ltd</t>
        </is>
      </c>
      <c r="B10994" s="4" t="n">
        <v>44834</v>
      </c>
      <c r="C10994" s="3" t="inlineStr">
        <is>
          <t>Expenses</t>
        </is>
      </c>
      <c r="D10994" s="3" t="inlineStr">
        <is>
          <t>4550/000</t>
        </is>
      </c>
      <c r="E10994" s="3" t="inlineStr">
        <is>
          <t>Subscriptions / Licenses</t>
        </is>
      </c>
      <c r="F10994" s="3" t="n">
        <v>10030.12</v>
      </c>
      <c r="G10994" s="3" t="n">
        <v>64460.68</v>
      </c>
    </row>
    <row r="10995">
      <c r="A10995" s="3" t="inlineStr">
        <is>
          <t>Opportunity Management Holdings (PTY) LTD</t>
        </is>
      </c>
      <c r="B10995" s="4" t="n">
        <v>44834</v>
      </c>
      <c r="C10995" s="3" t="inlineStr">
        <is>
          <t>Expenses</t>
        </is>
      </c>
      <c r="D10995" s="3" t="inlineStr">
        <is>
          <t>4550/000</t>
        </is>
      </c>
      <c r="E10995" s="3" t="inlineStr">
        <is>
          <t>Subscriptions _AND_ Lisences</t>
        </is>
      </c>
      <c r="F10995" s="3" t="n">
        <v>1725.48</v>
      </c>
      <c r="G10995" s="3" t="n">
        <v>1725.48</v>
      </c>
    </row>
    <row r="10996">
      <c r="A10996" s="3" t="inlineStr">
        <is>
          <t>Opportunity Global Investment (PTY) LTD</t>
        </is>
      </c>
      <c r="B10996" s="4" t="n">
        <v>44834</v>
      </c>
      <c r="C10996" s="3" t="inlineStr">
        <is>
          <t>Expenses</t>
        </is>
      </c>
      <c r="D10996" s="3" t="inlineStr">
        <is>
          <t>4550/150</t>
        </is>
      </c>
      <c r="E10996" s="3" t="inlineStr">
        <is>
          <t>Subscriptions - Webbox</t>
        </is>
      </c>
      <c r="F10996" s="3" t="n">
        <v>1259</v>
      </c>
      <c r="G10996" s="3" t="n">
        <v>8719</v>
      </c>
    </row>
    <row r="10997">
      <c r="A10997" s="3" t="inlineStr">
        <is>
          <t>Opportunity Global Investment (PTY) LTD</t>
        </is>
      </c>
      <c r="B10997" s="4" t="n">
        <v>44834</v>
      </c>
      <c r="C10997" s="3" t="inlineStr">
        <is>
          <t>Expenses</t>
        </is>
      </c>
      <c r="D10997" s="3" t="inlineStr">
        <is>
          <t>4550/200</t>
        </is>
      </c>
      <c r="E10997" s="3" t="inlineStr">
        <is>
          <t>Subscriptions - Zoom</t>
        </is>
      </c>
      <c r="F10997" s="3" t="n">
        <v>272.1</v>
      </c>
      <c r="G10997" s="3" t="n">
        <v>1758.94</v>
      </c>
    </row>
    <row r="10998">
      <c r="A10998" s="3" t="inlineStr">
        <is>
          <t>Opportunity Global Investment (PTY) LTD</t>
        </is>
      </c>
      <c r="B10998" s="4" t="n">
        <v>44834</v>
      </c>
      <c r="C10998" s="3" t="inlineStr">
        <is>
          <t>Expenses</t>
        </is>
      </c>
      <c r="D10998" s="3" t="inlineStr">
        <is>
          <t>4550/250</t>
        </is>
      </c>
      <c r="E10998" s="3" t="inlineStr">
        <is>
          <t>Subscriptions - LinkedIn</t>
        </is>
      </c>
      <c r="F10998" s="3" t="n">
        <v>1000.49</v>
      </c>
      <c r="G10998" s="3" t="n">
        <v>8003.92</v>
      </c>
    </row>
    <row r="10999">
      <c r="A10999" s="3" t="inlineStr">
        <is>
          <t>Opportunity Global Investment (PTY) LTD</t>
        </is>
      </c>
      <c r="B10999" s="4" t="n">
        <v>44834</v>
      </c>
      <c r="C10999" s="3" t="inlineStr">
        <is>
          <t>Expenses</t>
        </is>
      </c>
      <c r="D10999" s="3" t="inlineStr">
        <is>
          <t>4550/350</t>
        </is>
      </c>
      <c r="E10999" s="3" t="inlineStr">
        <is>
          <t>Subscriptions - Xero</t>
        </is>
      </c>
      <c r="F10999" s="3" t="n">
        <v>1200</v>
      </c>
      <c r="G10999" s="3" t="n">
        <v>4200</v>
      </c>
    </row>
    <row r="11000">
      <c r="A11000" s="3" t="inlineStr">
        <is>
          <t>Opportunity Global Investment (PTY) LTD</t>
        </is>
      </c>
      <c r="B11000" s="4" t="n">
        <v>44834</v>
      </c>
      <c r="C11000" s="3" t="inlineStr">
        <is>
          <t>Expenses</t>
        </is>
      </c>
      <c r="D11000" s="3" t="inlineStr">
        <is>
          <t>4550/400</t>
        </is>
      </c>
      <c r="E11000" s="3" t="inlineStr">
        <is>
          <t>Subscriptions - Moneyweb</t>
        </is>
      </c>
      <c r="F11000" s="3" t="n">
        <v>54.78</v>
      </c>
      <c r="G11000" s="3" t="n">
        <v>383.46</v>
      </c>
    </row>
    <row r="11001">
      <c r="A11001" s="3" t="inlineStr">
        <is>
          <t>Trademark Holdings (Pty) Ltd</t>
        </is>
      </c>
      <c r="B11001" s="4" t="n">
        <v>44834</v>
      </c>
      <c r="C11001" s="3" t="inlineStr">
        <is>
          <t>Expenses</t>
        </is>
      </c>
      <c r="D11001" s="3" t="inlineStr">
        <is>
          <t>4550/400</t>
        </is>
      </c>
      <c r="E11001" s="3" t="inlineStr">
        <is>
          <t>Subscriptions - Xero</t>
        </is>
      </c>
      <c r="F11001" s="3" t="n">
        <v>600</v>
      </c>
      <c r="G11001" s="3" t="n">
        <v>600</v>
      </c>
    </row>
    <row r="11002">
      <c r="A11002" s="3" t="inlineStr">
        <is>
          <t>Opportunity Global Investment (PTY) LTD</t>
        </is>
      </c>
      <c r="B11002" s="4" t="n">
        <v>44834</v>
      </c>
      <c r="C11002" s="3" t="inlineStr">
        <is>
          <t>Expenses</t>
        </is>
      </c>
      <c r="D11002" s="3" t="inlineStr">
        <is>
          <t>4550/450</t>
        </is>
      </c>
      <c r="E11002" s="3" t="inlineStr">
        <is>
          <t>Subscriptions - Adobe</t>
        </is>
      </c>
      <c r="F11002" s="3" t="n">
        <v>562.23</v>
      </c>
      <c r="G11002" s="3" t="n">
        <v>3659.12</v>
      </c>
    </row>
    <row r="11003">
      <c r="A11003" s="3" t="inlineStr">
        <is>
          <t>Noble Shield (Pty) Ltd ta Go Letting</t>
        </is>
      </c>
      <c r="B11003" s="4" t="n">
        <v>44834</v>
      </c>
      <c r="C11003" s="3" t="inlineStr">
        <is>
          <t>Expenses</t>
        </is>
      </c>
      <c r="D11003" s="3" t="inlineStr">
        <is>
          <t>4550/600</t>
        </is>
      </c>
      <c r="E11003" s="3" t="inlineStr">
        <is>
          <t>Subscriptions - Webbox</t>
        </is>
      </c>
      <c r="F11003" s="3" t="n">
        <v>1331.7</v>
      </c>
      <c r="G11003" s="3" t="n">
        <v>1331.7</v>
      </c>
    </row>
    <row r="11004">
      <c r="A11004" s="3" t="inlineStr">
        <is>
          <t>Noble Shield (Pty) Ltd ta Go Letting</t>
        </is>
      </c>
      <c r="B11004" s="4" t="n">
        <v>44834</v>
      </c>
      <c r="C11004" s="3" t="inlineStr">
        <is>
          <t>Expenses</t>
        </is>
      </c>
      <c r="D11004" s="3" t="inlineStr">
        <is>
          <t>4550/650</t>
        </is>
      </c>
      <c r="E11004" s="3" t="inlineStr">
        <is>
          <t>Subscriptions - Xero</t>
        </is>
      </c>
      <c r="F11004" s="3" t="n">
        <v>600</v>
      </c>
      <c r="G11004" s="3" t="n">
        <v>600</v>
      </c>
    </row>
    <row r="11005">
      <c r="A11005" s="3" t="inlineStr">
        <is>
          <t>Noble Shield (Pty) Ltd ta Go Letting</t>
        </is>
      </c>
      <c r="B11005" s="4" t="n">
        <v>44834</v>
      </c>
      <c r="C11005" s="3" t="inlineStr">
        <is>
          <t>Expenses</t>
        </is>
      </c>
      <c r="D11005" s="3" t="inlineStr">
        <is>
          <t>4550/800</t>
        </is>
      </c>
      <c r="E11005" s="3" t="inlineStr">
        <is>
          <t>Subscriptions - Adobe</t>
        </is>
      </c>
      <c r="F11005" s="3" t="n">
        <v>304.98</v>
      </c>
      <c r="G11005" s="3" t="n">
        <v>304.98</v>
      </c>
    </row>
    <row r="11006">
      <c r="A11006" s="3" t="inlineStr">
        <is>
          <t>Opportunity Global Sales (PTY) LTD</t>
        </is>
      </c>
      <c r="B11006" s="4" t="n">
        <v>44834</v>
      </c>
      <c r="C11006" s="3" t="inlineStr">
        <is>
          <t>Expenses</t>
        </is>
      </c>
      <c r="D11006" s="3" t="inlineStr">
        <is>
          <t>4551/000</t>
        </is>
      </c>
      <c r="E11006" s="3" t="inlineStr">
        <is>
          <t>Subscriptions - Payprop</t>
        </is>
      </c>
      <c r="F11006" s="3" t="n">
        <v>1377.86</v>
      </c>
      <c r="G11006" s="3" t="n">
        <v>5619.66</v>
      </c>
    </row>
    <row r="11007">
      <c r="A11007" s="3" t="inlineStr">
        <is>
          <t>Quinate Consulting (Pty) Ltd</t>
        </is>
      </c>
      <c r="B11007" s="4" t="n">
        <v>44834</v>
      </c>
      <c r="C11007" s="3" t="inlineStr">
        <is>
          <t>Expenses</t>
        </is>
      </c>
      <c r="D11007" s="3" t="inlineStr">
        <is>
          <t>4551/000</t>
        </is>
      </c>
      <c r="E11007" s="3" t="inlineStr">
        <is>
          <t>Subscriptions - Zoho</t>
        </is>
      </c>
      <c r="F11007" s="3" t="n">
        <v>1125</v>
      </c>
      <c r="G11007" s="3" t="n">
        <v>7875</v>
      </c>
    </row>
    <row r="11008">
      <c r="A11008" s="3" t="inlineStr">
        <is>
          <t>Endulini (Pty) Ltd</t>
        </is>
      </c>
      <c r="B11008" s="4" t="n">
        <v>44834</v>
      </c>
      <c r="C11008" s="3" t="inlineStr">
        <is>
          <t>Expenses</t>
        </is>
      </c>
      <c r="D11008" s="3" t="inlineStr">
        <is>
          <t>4552/000</t>
        </is>
      </c>
      <c r="E11008" s="3" t="inlineStr">
        <is>
          <t>Subscriptions - Xero</t>
        </is>
      </c>
      <c r="F11008" s="3" t="n">
        <v>1200</v>
      </c>
      <c r="G11008" s="3" t="n">
        <v>4200</v>
      </c>
    </row>
    <row r="11009">
      <c r="A11009" s="3" t="inlineStr">
        <is>
          <t>Opportunity Global Sales (PTY) LTD</t>
        </is>
      </c>
      <c r="B11009" s="4" t="n">
        <v>44834</v>
      </c>
      <c r="C11009" s="3" t="inlineStr">
        <is>
          <t>Expenses</t>
        </is>
      </c>
      <c r="D11009" s="3" t="inlineStr">
        <is>
          <t>4552/000</t>
        </is>
      </c>
      <c r="E11009" s="3" t="inlineStr">
        <is>
          <t>Subscriptions - Xero</t>
        </is>
      </c>
      <c r="F11009" s="3" t="n">
        <v>0</v>
      </c>
      <c r="G11009" s="3" t="n">
        <v>3000</v>
      </c>
    </row>
    <row r="11010">
      <c r="A11010" s="3" t="inlineStr">
        <is>
          <t>Opportunity Management Holdings (PTY) LTD</t>
        </is>
      </c>
      <c r="B11010" s="4" t="n">
        <v>44834</v>
      </c>
      <c r="C11010" s="3" t="inlineStr">
        <is>
          <t>Expenses</t>
        </is>
      </c>
      <c r="D11010" s="3" t="inlineStr">
        <is>
          <t>4552/000</t>
        </is>
      </c>
      <c r="E11010" s="3" t="inlineStr">
        <is>
          <t>Subscriptions - Xero</t>
        </is>
      </c>
      <c r="F11010" s="3" t="n">
        <v>600</v>
      </c>
      <c r="G11010" s="3" t="n">
        <v>600</v>
      </c>
    </row>
    <row r="11011">
      <c r="A11011" s="3" t="inlineStr">
        <is>
          <t>Opportunity Global Sales (PTY) LTD</t>
        </is>
      </c>
      <c r="B11011" s="4" t="n">
        <v>44834</v>
      </c>
      <c r="C11011" s="3" t="inlineStr">
        <is>
          <t>Expenses</t>
        </is>
      </c>
      <c r="D11011" s="3" t="inlineStr">
        <is>
          <t>4553/000</t>
        </is>
      </c>
      <c r="E11011" s="3" t="inlineStr">
        <is>
          <t>Subscriptions - CMA</t>
        </is>
      </c>
      <c r="F11011" s="3" t="n">
        <v>680</v>
      </c>
      <c r="G11011" s="3" t="n">
        <v>4760</v>
      </c>
    </row>
    <row r="11012">
      <c r="A11012" s="3" t="inlineStr">
        <is>
          <t>Quinate Consulting (Pty) Ltd</t>
        </is>
      </c>
      <c r="B11012" s="4" t="n">
        <v>44834</v>
      </c>
      <c r="C11012" s="3" t="inlineStr">
        <is>
          <t>Expenses</t>
        </is>
      </c>
      <c r="D11012" s="3" t="inlineStr">
        <is>
          <t>4554/000</t>
        </is>
      </c>
      <c r="E11012" s="3" t="inlineStr">
        <is>
          <t>Subscriptions - Xero</t>
        </is>
      </c>
      <c r="F11012" s="3" t="n">
        <v>1200</v>
      </c>
      <c r="G11012" s="3" t="n">
        <v>4200</v>
      </c>
    </row>
    <row r="11013">
      <c r="A11013" s="3" t="inlineStr">
        <is>
          <t>Opportunity Global Sales (PTY) LTD</t>
        </is>
      </c>
      <c r="B11013" s="4" t="n">
        <v>44834</v>
      </c>
      <c r="C11013" s="3" t="inlineStr">
        <is>
          <t>Expenses</t>
        </is>
      </c>
      <c r="D11013" s="3" t="inlineStr">
        <is>
          <t>4554/000</t>
        </is>
      </c>
      <c r="E11013" s="3" t="inlineStr">
        <is>
          <t>Subscriptions - Zoho</t>
        </is>
      </c>
      <c r="F11013" s="3" t="n">
        <v>750</v>
      </c>
      <c r="G11013" s="3" t="n">
        <v>4755</v>
      </c>
    </row>
    <row r="11014">
      <c r="A11014" s="3" t="inlineStr">
        <is>
          <t>Opportunity Global Sales (PTY) LTD</t>
        </is>
      </c>
      <c r="B11014" s="4" t="n">
        <v>44834</v>
      </c>
      <c r="C11014" s="3" t="inlineStr">
        <is>
          <t>Expenses</t>
        </is>
      </c>
      <c r="D11014" s="3" t="inlineStr">
        <is>
          <t>4555/000</t>
        </is>
      </c>
      <c r="E11014" s="3" t="inlineStr">
        <is>
          <t>Subscriptions - EAAB</t>
        </is>
      </c>
      <c r="F11014" s="3" t="n">
        <v>0</v>
      </c>
      <c r="G11014" s="3" t="n">
        <v>8500</v>
      </c>
    </row>
    <row r="11015">
      <c r="A11015" s="3" t="inlineStr">
        <is>
          <t>Quinate Consulting (Pty) Ltd</t>
        </is>
      </c>
      <c r="B11015" s="4" t="n">
        <v>44834</v>
      </c>
      <c r="C11015" s="3" t="inlineStr">
        <is>
          <t>Expenses</t>
        </is>
      </c>
      <c r="D11015" s="3" t="inlineStr">
        <is>
          <t>4555/000</t>
        </is>
      </c>
      <c r="E11015" s="3" t="inlineStr">
        <is>
          <t>Subscriptions - OUMS</t>
        </is>
      </c>
      <c r="F11015" s="3" t="n">
        <v>6475.9</v>
      </c>
      <c r="G11015" s="3" t="n">
        <v>45331.3</v>
      </c>
    </row>
    <row r="11016">
      <c r="A11016" s="3" t="inlineStr">
        <is>
          <t>Opportunity Global Investment (PTY) LTD</t>
        </is>
      </c>
      <c r="B11016" s="4" t="n">
        <v>44834</v>
      </c>
      <c r="C11016" s="3" t="inlineStr">
        <is>
          <t>Expenses</t>
        </is>
      </c>
      <c r="D11016" s="3" t="inlineStr">
        <is>
          <t>4600/000</t>
        </is>
      </c>
      <c r="E11016" s="3" t="inlineStr">
        <is>
          <t>Telephone _AND_ Fax</t>
        </is>
      </c>
      <c r="F11016" s="3" t="n">
        <v>3355</v>
      </c>
      <c r="G11016" s="3" t="n">
        <v>23485</v>
      </c>
    </row>
    <row r="11017">
      <c r="A11017" s="3" t="inlineStr">
        <is>
          <t>Trademark Holdings (Pty) Ltd</t>
        </is>
      </c>
      <c r="B11017" s="4" t="n">
        <v>44834</v>
      </c>
      <c r="C11017" s="3" t="inlineStr">
        <is>
          <t>Expenses</t>
        </is>
      </c>
      <c r="D11017" s="3" t="inlineStr">
        <is>
          <t>4600/000</t>
        </is>
      </c>
      <c r="E11017" s="3" t="inlineStr">
        <is>
          <t>Telephone _AND_ Fax</t>
        </is>
      </c>
      <c r="F11017" s="3" t="n">
        <v>1541.32</v>
      </c>
      <c r="G11017" s="3" t="n">
        <v>1541.32</v>
      </c>
    </row>
    <row r="11018">
      <c r="A11018" s="3" t="inlineStr">
        <is>
          <t>Noble Shield (Pty) Ltd ta Go Letting</t>
        </is>
      </c>
      <c r="B11018" s="4" t="n">
        <v>44834</v>
      </c>
      <c r="C11018" s="3" t="inlineStr">
        <is>
          <t>Expenses</t>
        </is>
      </c>
      <c r="D11018" s="3" t="inlineStr">
        <is>
          <t>4610/000</t>
        </is>
      </c>
      <c r="E11018" s="3" t="inlineStr">
        <is>
          <t>Telephone - CT Office</t>
        </is>
      </c>
      <c r="F11018" s="3" t="n">
        <v>1025.36</v>
      </c>
      <c r="G11018" s="3" t="n">
        <v>1025.36</v>
      </c>
    </row>
    <row r="11019">
      <c r="A11019" s="3" t="inlineStr">
        <is>
          <t>Opportunity Global Investment (PTY) LTD</t>
        </is>
      </c>
      <c r="B11019" s="4" t="n">
        <v>44834</v>
      </c>
      <c r="C11019" s="3" t="inlineStr">
        <is>
          <t>Expenses</t>
        </is>
      </c>
      <c r="D11019" s="3" t="inlineStr">
        <is>
          <t>4650/000</t>
        </is>
      </c>
      <c r="E11019" s="3" t="inlineStr">
        <is>
          <t>Travel _AND_ Accommodation</t>
        </is>
      </c>
      <c r="F11019" s="3" t="n">
        <v>5132.86</v>
      </c>
      <c r="G11019" s="3" t="n">
        <v>5132.86</v>
      </c>
    </row>
    <row r="11020">
      <c r="A11020" s="3" t="inlineStr">
        <is>
          <t>Opportunity Management Holdings (PTY) LTD</t>
        </is>
      </c>
      <c r="B11020" s="4" t="n">
        <v>44834</v>
      </c>
      <c r="C11020" s="3" t="inlineStr">
        <is>
          <t>Expenses</t>
        </is>
      </c>
      <c r="D11020" s="3" t="inlineStr">
        <is>
          <t>4650/000</t>
        </is>
      </c>
      <c r="E11020" s="3" t="inlineStr">
        <is>
          <t>Travel _AND_ Accommodation</t>
        </is>
      </c>
      <c r="F11020" s="3" t="n">
        <v>74.90000000000001</v>
      </c>
      <c r="G11020" s="3" t="n">
        <v>74.90000000000001</v>
      </c>
    </row>
    <row r="11021">
      <c r="A11021" s="3" t="inlineStr">
        <is>
          <t>Quinate Consulting (Pty) Ltd</t>
        </is>
      </c>
      <c r="B11021" s="4" t="n">
        <v>44834</v>
      </c>
      <c r="C11021" s="3" t="inlineStr">
        <is>
          <t>Expenses</t>
        </is>
      </c>
      <c r="D11021" s="3" t="inlineStr">
        <is>
          <t>4650/000</t>
        </is>
      </c>
      <c r="E11021" s="3" t="inlineStr">
        <is>
          <t>Travel _AND_ Accommodation</t>
        </is>
      </c>
      <c r="F11021" s="3" t="n">
        <v>0</v>
      </c>
      <c r="G11021" s="3" t="n">
        <v>5386</v>
      </c>
    </row>
    <row r="11022">
      <c r="A11022" s="3" t="inlineStr">
        <is>
          <t>Quinate Consulting (Pty) Ltd</t>
        </is>
      </c>
      <c r="B11022" s="4" t="n">
        <v>44834</v>
      </c>
      <c r="C11022" s="3" t="inlineStr">
        <is>
          <t>Expenses</t>
        </is>
      </c>
      <c r="D11022" s="3" t="inlineStr">
        <is>
          <t>4650/010</t>
        </is>
      </c>
      <c r="E11022" s="3" t="inlineStr">
        <is>
          <t>Travel - Local Flights</t>
        </is>
      </c>
      <c r="F11022" s="3" t="n">
        <v>0</v>
      </c>
      <c r="G11022" s="3" t="n">
        <v>6912.27</v>
      </c>
    </row>
    <row r="11023">
      <c r="A11023" s="3" t="inlineStr">
        <is>
          <t>Opportunity Global Investment (PTY) LTD</t>
        </is>
      </c>
      <c r="B11023" s="4" t="n">
        <v>44834</v>
      </c>
      <c r="C11023" s="3" t="inlineStr">
        <is>
          <t>Expenses</t>
        </is>
      </c>
      <c r="D11023" s="3" t="inlineStr">
        <is>
          <t>4650/020</t>
        </is>
      </c>
      <c r="E11023" s="3" t="inlineStr">
        <is>
          <t>Travel Accomodation - Car Hire</t>
        </is>
      </c>
      <c r="F11023" s="3" t="n">
        <v>0</v>
      </c>
      <c r="G11023" s="3" t="n">
        <v>457.39</v>
      </c>
    </row>
    <row r="11024">
      <c r="A11024" s="3" t="inlineStr">
        <is>
          <t>Quinate Consulting (Pty) Ltd</t>
        </is>
      </c>
      <c r="B11024" s="4" t="n">
        <v>44834</v>
      </c>
      <c r="C11024" s="3" t="inlineStr">
        <is>
          <t>Expenses</t>
        </is>
      </c>
      <c r="D11024" s="3" t="inlineStr">
        <is>
          <t>4650/030</t>
        </is>
      </c>
      <c r="E11024" s="3" t="inlineStr">
        <is>
          <t>Travel - Parking</t>
        </is>
      </c>
      <c r="F11024" s="3" t="n">
        <v>0</v>
      </c>
      <c r="G11024" s="3" t="n">
        <v>156.52</v>
      </c>
    </row>
    <row r="11025">
      <c r="A11025" s="3" t="inlineStr">
        <is>
          <t>Quinate Consulting (Pty) Ltd</t>
        </is>
      </c>
      <c r="B11025" s="4" t="n">
        <v>44834</v>
      </c>
      <c r="C11025" s="3" t="inlineStr">
        <is>
          <t>Expenses</t>
        </is>
      </c>
      <c r="D11025" s="3" t="inlineStr">
        <is>
          <t>4650/040</t>
        </is>
      </c>
      <c r="E11025" s="3" t="inlineStr">
        <is>
          <t>Travel - Local Car Hire</t>
        </is>
      </c>
      <c r="F11025" s="3" t="n">
        <v>0</v>
      </c>
      <c r="G11025" s="3" t="n">
        <v>1873</v>
      </c>
    </row>
    <row r="11026">
      <c r="A11026" s="3" t="inlineStr">
        <is>
          <t>Opportunity Global Investment (PTY) LTD</t>
        </is>
      </c>
      <c r="B11026" s="4" t="n">
        <v>44834</v>
      </c>
      <c r="C11026" s="3" t="inlineStr">
        <is>
          <t>Expenses</t>
        </is>
      </c>
      <c r="D11026" s="3" t="inlineStr">
        <is>
          <t>4650/080</t>
        </is>
      </c>
      <c r="E11026" s="3" t="inlineStr">
        <is>
          <t>Travel &amp; Accommodation - Staff Reimbursements</t>
        </is>
      </c>
      <c r="F11026" s="3" t="n">
        <v>0</v>
      </c>
      <c r="G11026" s="3" t="n">
        <v>453.72</v>
      </c>
    </row>
    <row r="11027">
      <c r="A11027" s="3" t="inlineStr">
        <is>
          <t>Opportunity Global Investment (PTY) LTD</t>
        </is>
      </c>
      <c r="B11027" s="4" t="n">
        <v>44834</v>
      </c>
      <c r="C11027" s="3" t="inlineStr">
        <is>
          <t>Expenses</t>
        </is>
      </c>
      <c r="D11027" s="3" t="inlineStr">
        <is>
          <t>4650/090</t>
        </is>
      </c>
      <c r="E11027" s="3" t="inlineStr">
        <is>
          <t>Travel &amp; Accom - Fuel</t>
        </is>
      </c>
      <c r="F11027" s="3" t="n">
        <v>2786.95</v>
      </c>
      <c r="G11027" s="3" t="n">
        <v>22961.02</v>
      </c>
    </row>
    <row r="11028">
      <c r="A11028" s="3" t="inlineStr">
        <is>
          <t>Quinate Consulting (Pty) Ltd</t>
        </is>
      </c>
      <c r="B11028" s="4" t="n">
        <v>44834</v>
      </c>
      <c r="C11028" s="3" t="inlineStr">
        <is>
          <t>Expenses</t>
        </is>
      </c>
      <c r="D11028" s="3" t="inlineStr">
        <is>
          <t>4650/600</t>
        </is>
      </c>
      <c r="E11028" s="3" t="inlineStr">
        <is>
          <t>Travel - Fuel</t>
        </is>
      </c>
      <c r="F11028" s="3" t="n">
        <v>0</v>
      </c>
      <c r="G11028" s="3" t="n">
        <v>983.1799999999999</v>
      </c>
    </row>
    <row r="11029">
      <c r="A11029" s="3" t="inlineStr">
        <is>
          <t>Noble Shield (Pty) Ltd ta Go Letting</t>
        </is>
      </c>
      <c r="B11029" s="4" t="n">
        <v>44834</v>
      </c>
      <c r="C11029" s="3" t="inlineStr">
        <is>
          <t>Expenses</t>
        </is>
      </c>
      <c r="D11029" s="3" t="inlineStr">
        <is>
          <t>4700/000</t>
        </is>
      </c>
      <c r="E11029" s="3" t="inlineStr">
        <is>
          <t>PAYE Contributions</t>
        </is>
      </c>
      <c r="F11029" s="3" t="n">
        <v>4534.45</v>
      </c>
      <c r="G11029" s="3" t="n">
        <v>4534.45</v>
      </c>
    </row>
    <row r="11030">
      <c r="A11030" s="3" t="inlineStr">
        <is>
          <t>Trademark Holdings (Pty) Ltd</t>
        </is>
      </c>
      <c r="B11030" s="4" t="n">
        <v>44834</v>
      </c>
      <c r="C11030" s="3" t="inlineStr">
        <is>
          <t>Expenses</t>
        </is>
      </c>
      <c r="D11030" s="3" t="inlineStr">
        <is>
          <t>4700/000</t>
        </is>
      </c>
      <c r="E11030" s="3" t="inlineStr">
        <is>
          <t>PAYE Contributions</t>
        </is>
      </c>
      <c r="F11030" s="3" t="n">
        <v>5133.2</v>
      </c>
      <c r="G11030" s="3" t="n">
        <v>5133.2</v>
      </c>
    </row>
    <row r="11031">
      <c r="A11031" s="3" t="inlineStr">
        <is>
          <t>Opportunity Global Investment (PTY) LTD</t>
        </is>
      </c>
      <c r="B11031" s="4" t="n">
        <v>44834</v>
      </c>
      <c r="C11031" s="3" t="inlineStr">
        <is>
          <t>Expenses</t>
        </is>
      </c>
      <c r="D11031" s="3" t="inlineStr">
        <is>
          <t>4700/000</t>
        </is>
      </c>
      <c r="E11031" s="3" t="inlineStr">
        <is>
          <t>UIF Contributions</t>
        </is>
      </c>
      <c r="F11031" s="3" t="n">
        <v>177.12</v>
      </c>
      <c r="G11031" s="3" t="n">
        <v>1239.84</v>
      </c>
    </row>
    <row r="11032">
      <c r="A11032" s="3" t="inlineStr">
        <is>
          <t>Opportunity Global Sales (PTY) LTD</t>
        </is>
      </c>
      <c r="B11032" s="4" t="n">
        <v>44834</v>
      </c>
      <c r="C11032" s="3" t="inlineStr">
        <is>
          <t>Expenses</t>
        </is>
      </c>
      <c r="D11032" s="3" t="inlineStr">
        <is>
          <t>4700/000</t>
        </is>
      </c>
      <c r="E11032" s="3" t="inlineStr">
        <is>
          <t>UIF Contributions</t>
        </is>
      </c>
      <c r="F11032" s="3" t="n">
        <v>177.12</v>
      </c>
      <c r="G11032" s="3" t="n">
        <v>1339.84</v>
      </c>
    </row>
    <row r="11033">
      <c r="A11033" s="3" t="inlineStr">
        <is>
          <t>Opportunity Global Sales (PTY) LTD</t>
        </is>
      </c>
      <c r="B11033" s="4" t="n">
        <v>44834</v>
      </c>
      <c r="C11033" s="3" t="inlineStr">
        <is>
          <t>Expenses</t>
        </is>
      </c>
      <c r="D11033" s="3" t="inlineStr">
        <is>
          <t>4701/000</t>
        </is>
      </c>
      <c r="E11033" s="3" t="inlineStr">
        <is>
          <t>UIF Employee Contribution</t>
        </is>
      </c>
      <c r="F11033" s="3" t="n">
        <v>177.12</v>
      </c>
      <c r="G11033" s="3" t="n">
        <v>1339.84</v>
      </c>
    </row>
    <row r="11034">
      <c r="A11034" s="3" t="inlineStr">
        <is>
          <t>Opportunity Global Investment (PTY) LTD</t>
        </is>
      </c>
      <c r="B11034" s="4" t="n">
        <v>44834</v>
      </c>
      <c r="C11034" s="3" t="inlineStr">
        <is>
          <t>Expenses</t>
        </is>
      </c>
      <c r="D11034" s="3" t="inlineStr">
        <is>
          <t>4701/000</t>
        </is>
      </c>
      <c r="E11034" s="3" t="inlineStr">
        <is>
          <t>UIF Employee Contributions</t>
        </is>
      </c>
      <c r="F11034" s="3" t="n">
        <v>177.12</v>
      </c>
      <c r="G11034" s="3" t="n">
        <v>1239.84</v>
      </c>
    </row>
    <row r="11035">
      <c r="A11035" s="3" t="inlineStr">
        <is>
          <t>Noble Shield (Pty) Ltd ta Go Letting</t>
        </is>
      </c>
      <c r="B11035" s="4" t="n">
        <v>44834</v>
      </c>
      <c r="C11035" s="3" t="inlineStr">
        <is>
          <t>Expenses</t>
        </is>
      </c>
      <c r="D11035" s="3" t="inlineStr">
        <is>
          <t>4710/000</t>
        </is>
      </c>
      <c r="E11035" s="3" t="inlineStr">
        <is>
          <t>UIF Company Contributions</t>
        </is>
      </c>
      <c r="F11035" s="3" t="n">
        <v>245.25</v>
      </c>
      <c r="G11035" s="3" t="n">
        <v>245.25</v>
      </c>
    </row>
    <row r="11036">
      <c r="A11036" s="3" t="inlineStr">
        <is>
          <t>Trademark Holdings (Pty) Ltd</t>
        </is>
      </c>
      <c r="B11036" s="4" t="n">
        <v>44834</v>
      </c>
      <c r="C11036" s="3" t="inlineStr">
        <is>
          <t>Expenses</t>
        </is>
      </c>
      <c r="D11036" s="3" t="inlineStr">
        <is>
          <t>4710/000</t>
        </is>
      </c>
      <c r="E11036" s="3" t="inlineStr">
        <is>
          <t>UIF Company Contributions</t>
        </is>
      </c>
      <c r="F11036" s="3" t="n">
        <v>95.25</v>
      </c>
      <c r="G11036" s="3" t="n">
        <v>95.25</v>
      </c>
    </row>
    <row r="11037">
      <c r="A11037" s="3" t="inlineStr">
        <is>
          <t>Noble Shield (Pty) Ltd ta Go Letting</t>
        </is>
      </c>
      <c r="B11037" s="4" t="n">
        <v>44834</v>
      </c>
      <c r="C11037" s="3" t="inlineStr">
        <is>
          <t>Expenses</t>
        </is>
      </c>
      <c r="D11037" s="3" t="inlineStr">
        <is>
          <t>4711/000</t>
        </is>
      </c>
      <c r="E11037" s="3" t="inlineStr">
        <is>
          <t>UIF Employee Contribution</t>
        </is>
      </c>
      <c r="F11037" s="3" t="n">
        <v>245.25</v>
      </c>
      <c r="G11037" s="3" t="n">
        <v>245.25</v>
      </c>
    </row>
    <row r="11038">
      <c r="A11038" s="3" t="inlineStr">
        <is>
          <t>Trademark Holdings (Pty) Ltd</t>
        </is>
      </c>
      <c r="B11038" s="4" t="n">
        <v>44834</v>
      </c>
      <c r="C11038" s="3" t="inlineStr">
        <is>
          <t>Expenses</t>
        </is>
      </c>
      <c r="D11038" s="3" t="inlineStr">
        <is>
          <t>4711/000</t>
        </is>
      </c>
      <c r="E11038" s="3" t="inlineStr">
        <is>
          <t>UIF Employee Contributions</t>
        </is>
      </c>
      <c r="F11038" s="3" t="n">
        <v>95.25</v>
      </c>
      <c r="G11038" s="3" t="n">
        <v>95.25</v>
      </c>
    </row>
    <row r="11039">
      <c r="A11039" s="3" t="inlineStr">
        <is>
          <t>Noble Shield (Pty) Ltd ta Go Letting</t>
        </is>
      </c>
      <c r="B11039" s="4" t="n">
        <v>44834</v>
      </c>
      <c r="C11039" s="3" t="inlineStr">
        <is>
          <t>Expenses</t>
        </is>
      </c>
      <c r="D11039" s="3" t="inlineStr">
        <is>
          <t>4720/000</t>
        </is>
      </c>
      <c r="E11039" s="3" t="inlineStr">
        <is>
          <t>SDL Contributions</t>
        </is>
      </c>
      <c r="F11039" s="3" t="n">
        <v>418.41</v>
      </c>
      <c r="G11039" s="3" t="n">
        <v>418.41</v>
      </c>
    </row>
    <row r="11040">
      <c r="A11040" s="3" t="inlineStr">
        <is>
          <t>Trademark Holdings (Pty) Ltd</t>
        </is>
      </c>
      <c r="B11040" s="4" t="n">
        <v>44834</v>
      </c>
      <c r="C11040" s="3" t="inlineStr">
        <is>
          <t>Expenses</t>
        </is>
      </c>
      <c r="D11040" s="3" t="inlineStr">
        <is>
          <t>4720/000</t>
        </is>
      </c>
      <c r="E11040" s="3" t="inlineStr">
        <is>
          <t>SDL Contributions</t>
        </is>
      </c>
      <c r="F11040" s="3" t="n">
        <v>305.8</v>
      </c>
      <c r="G11040" s="3" t="n">
        <v>305.8</v>
      </c>
    </row>
    <row r="11041">
      <c r="A11041" s="3" t="inlineStr">
        <is>
          <t>Opportunity Global Investment (PTY) LTD</t>
        </is>
      </c>
      <c r="B11041" s="4" t="n">
        <v>44834</v>
      </c>
      <c r="C11041" s="3" t="inlineStr">
        <is>
          <t>Expenses</t>
        </is>
      </c>
      <c r="D11041" s="3" t="inlineStr">
        <is>
          <t>4730/000</t>
        </is>
      </c>
      <c r="E11041" s="3" t="inlineStr">
        <is>
          <t>PAYE Contributions</t>
        </is>
      </c>
      <c r="F11041" s="3" t="n">
        <v>9136.700000000001</v>
      </c>
      <c r="G11041" s="3" t="n">
        <v>63956.88</v>
      </c>
    </row>
    <row r="11042">
      <c r="A11042" s="3" t="inlineStr">
        <is>
          <t>Opportunity Global Sales (PTY) LTD</t>
        </is>
      </c>
      <c r="B11042" s="4" t="n">
        <v>44834</v>
      </c>
      <c r="C11042" s="3" t="inlineStr">
        <is>
          <t>Expenses</t>
        </is>
      </c>
      <c r="D11042" s="3" t="inlineStr">
        <is>
          <t>4730/000</t>
        </is>
      </c>
      <c r="E11042" s="3" t="inlineStr">
        <is>
          <t>PAYE Contributions</t>
        </is>
      </c>
      <c r="F11042" s="3" t="n">
        <v>8367.34</v>
      </c>
      <c r="G11042" s="3" t="n">
        <v>186139.36</v>
      </c>
    </row>
    <row r="11043">
      <c r="A11043" s="3" t="inlineStr">
        <is>
          <t>Opportunity Management Holdings (PTY) LTD</t>
        </is>
      </c>
      <c r="B11043" s="4" t="n">
        <v>44834</v>
      </c>
      <c r="C11043" s="3" t="inlineStr">
        <is>
          <t>Expenses</t>
        </is>
      </c>
      <c r="D11043" s="3" t="inlineStr">
        <is>
          <t>4730/000</t>
        </is>
      </c>
      <c r="E11043" s="3" t="inlineStr">
        <is>
          <t>PAYE Contributions</t>
        </is>
      </c>
      <c r="F11043" s="3" t="n">
        <v>46750.08</v>
      </c>
      <c r="G11043" s="3" t="n">
        <v>46750.08</v>
      </c>
    </row>
    <row r="11044">
      <c r="A11044" s="3" t="inlineStr">
        <is>
          <t>Opportunity Global Investment (PTY) LTD</t>
        </is>
      </c>
      <c r="B11044" s="4" t="n">
        <v>44834</v>
      </c>
      <c r="C11044" s="3" t="inlineStr">
        <is>
          <t>Expenses</t>
        </is>
      </c>
      <c r="D11044" s="3" t="inlineStr">
        <is>
          <t>4740/000</t>
        </is>
      </c>
      <c r="E11044" s="3" t="inlineStr">
        <is>
          <t>SDL Contributions</t>
        </is>
      </c>
      <c r="F11044" s="3" t="n">
        <v>431.1</v>
      </c>
      <c r="G11044" s="3" t="n">
        <v>3017.7</v>
      </c>
    </row>
    <row r="11045">
      <c r="A11045" s="3" t="inlineStr">
        <is>
          <t>Opportunity Global Sales (PTY) LTD</t>
        </is>
      </c>
      <c r="B11045" s="4" t="n">
        <v>44834</v>
      </c>
      <c r="C11045" s="3" t="inlineStr">
        <is>
          <t>Expenses</t>
        </is>
      </c>
      <c r="D11045" s="3" t="inlineStr">
        <is>
          <t>4740/000</t>
        </is>
      </c>
      <c r="E11045" s="3" t="inlineStr">
        <is>
          <t>SDL Contributions</t>
        </is>
      </c>
      <c r="F11045" s="3" t="n">
        <v>2040.6</v>
      </c>
      <c r="G11045" s="3" t="n">
        <v>11089.06</v>
      </c>
    </row>
    <row r="11046">
      <c r="A11046" s="3" t="inlineStr">
        <is>
          <t>Opportunity Management Holdings (PTY) LTD</t>
        </is>
      </c>
      <c r="B11046" s="4" t="n">
        <v>44834</v>
      </c>
      <c r="C11046" s="3" t="inlineStr">
        <is>
          <t>Expenses</t>
        </is>
      </c>
      <c r="D11046" s="3" t="inlineStr">
        <is>
          <t>4740/000</t>
        </is>
      </c>
      <c r="E11046" s="3" t="inlineStr">
        <is>
          <t>UIF Company Contribution</t>
        </is>
      </c>
      <c r="F11046" s="3" t="n">
        <v>1566.72</v>
      </c>
      <c r="G11046" s="3" t="n">
        <v>1566.72</v>
      </c>
    </row>
    <row r="11047">
      <c r="A11047" s="3" t="inlineStr">
        <is>
          <t>Opportunity Management Holdings (PTY) LTD</t>
        </is>
      </c>
      <c r="B11047" s="4" t="n">
        <v>44834</v>
      </c>
      <c r="C11047" s="3" t="inlineStr">
        <is>
          <t>Expenses</t>
        </is>
      </c>
      <c r="D11047" s="3" t="inlineStr">
        <is>
          <t>4741/000</t>
        </is>
      </c>
      <c r="E11047" s="3" t="inlineStr">
        <is>
          <t>UIF Employee Contribution</t>
        </is>
      </c>
      <c r="F11047" s="3" t="n">
        <v>1566.72</v>
      </c>
      <c r="G11047" s="3" t="n">
        <v>1566.72</v>
      </c>
    </row>
    <row r="11048">
      <c r="A11048" s="3" t="inlineStr">
        <is>
          <t>Opportunity Management Holdings (PTY) LTD</t>
        </is>
      </c>
      <c r="B11048" s="4" t="n">
        <v>44834</v>
      </c>
      <c r="C11048" s="3" t="inlineStr">
        <is>
          <t>Expenses</t>
        </is>
      </c>
      <c r="D11048" s="3" t="inlineStr">
        <is>
          <t>4750/000</t>
        </is>
      </c>
      <c r="E11048" s="3" t="inlineStr">
        <is>
          <t>SDL Contribution</t>
        </is>
      </c>
      <c r="F11048" s="3" t="n">
        <v>2644</v>
      </c>
      <c r="G11048" s="3" t="n">
        <v>2644</v>
      </c>
    </row>
    <row r="11049">
      <c r="A11049" s="3" t="inlineStr">
        <is>
          <t>Noble Shield (Pty) Ltd ta Go Letting</t>
        </is>
      </c>
      <c r="B11049" s="4" t="n">
        <v>44834</v>
      </c>
      <c r="C11049" s="3" t="inlineStr">
        <is>
          <t>Equity</t>
        </is>
      </c>
      <c r="D11049" s="3" t="inlineStr">
        <is>
          <t>5100/000</t>
        </is>
      </c>
      <c r="E11049" s="3" t="inlineStr">
        <is>
          <t>Share Capital</t>
        </is>
      </c>
      <c r="F11049" s="3" t="n">
        <v>0</v>
      </c>
      <c r="G11049" s="3" t="n">
        <v>-1</v>
      </c>
    </row>
    <row r="11050">
      <c r="A11050" s="3" t="inlineStr">
        <is>
          <t>Opportunity Management Holdings (PTY) LTD</t>
        </is>
      </c>
      <c r="B11050" s="4" t="n">
        <v>44834</v>
      </c>
      <c r="C11050" s="3" t="inlineStr">
        <is>
          <t>Equity</t>
        </is>
      </c>
      <c r="D11050" s="3" t="inlineStr">
        <is>
          <t>5100/000</t>
        </is>
      </c>
      <c r="E11050" s="3" t="inlineStr">
        <is>
          <t>Share Capital / Members Contribution</t>
        </is>
      </c>
      <c r="F11050" s="3" t="n">
        <v>0</v>
      </c>
      <c r="G11050" s="3" t="n">
        <v>-120</v>
      </c>
    </row>
    <row r="11051">
      <c r="A11051" s="3" t="inlineStr">
        <is>
          <t>Quinate Consulting (Pty) Ltd</t>
        </is>
      </c>
      <c r="B11051" s="4" t="n">
        <v>44834</v>
      </c>
      <c r="C11051" s="3" t="inlineStr">
        <is>
          <t>Equity</t>
        </is>
      </c>
      <c r="D11051" s="3" t="inlineStr">
        <is>
          <t>5100/000</t>
        </is>
      </c>
      <c r="E11051" s="3" t="inlineStr">
        <is>
          <t>Share Capital / Members Contribution</t>
        </is>
      </c>
      <c r="F11051" s="3" t="n">
        <v>0</v>
      </c>
      <c r="G11051" s="3" t="n">
        <v>-120</v>
      </c>
    </row>
    <row r="11052">
      <c r="A11052" s="3" t="inlineStr">
        <is>
          <t>Trademark Holdings (Pty) Ltd</t>
        </is>
      </c>
      <c r="B11052" s="4" t="n">
        <v>44834</v>
      </c>
      <c r="C11052" s="3" t="inlineStr">
        <is>
          <t>Equity</t>
        </is>
      </c>
      <c r="D11052" s="3" t="inlineStr">
        <is>
          <t>5100/001</t>
        </is>
      </c>
      <c r="E11052" s="3" t="inlineStr">
        <is>
          <t>Share Capital - GFY Investments</t>
        </is>
      </c>
      <c r="F11052" s="3" t="n">
        <v>0</v>
      </c>
      <c r="G11052" s="3" t="n">
        <v>-60</v>
      </c>
    </row>
    <row r="11053">
      <c r="A11053" s="3" t="inlineStr">
        <is>
          <t>Trademark Holdings (Pty) Ltd</t>
        </is>
      </c>
      <c r="B11053" s="4" t="n">
        <v>44834</v>
      </c>
      <c r="C11053" s="3" t="inlineStr">
        <is>
          <t>Equity</t>
        </is>
      </c>
      <c r="D11053" s="3" t="inlineStr">
        <is>
          <t>5100/002</t>
        </is>
      </c>
      <c r="E11053" s="3" t="inlineStr">
        <is>
          <t>Share Capital - Zak Trust</t>
        </is>
      </c>
      <c r="F11053" s="3" t="n">
        <v>0</v>
      </c>
      <c r="G11053" s="3" t="n">
        <v>-60</v>
      </c>
    </row>
    <row r="11054">
      <c r="A11054" s="3" t="inlineStr">
        <is>
          <t>Opportunity Global Investment (PTY) LTD</t>
        </is>
      </c>
      <c r="B11054" s="4" t="n">
        <v>44834</v>
      </c>
      <c r="C11054" s="3" t="inlineStr">
        <is>
          <t>Equity</t>
        </is>
      </c>
      <c r="D11054" s="3" t="inlineStr">
        <is>
          <t>5101/000</t>
        </is>
      </c>
      <c r="E11054" s="3" t="inlineStr">
        <is>
          <t>Share Capital - Ordinary Type A</t>
        </is>
      </c>
      <c r="F11054" s="3" t="n">
        <v>0</v>
      </c>
      <c r="G11054" s="3" t="n">
        <v>-70</v>
      </c>
    </row>
    <row r="11055">
      <c r="A11055" s="3" t="inlineStr">
        <is>
          <t>Opportunity Global Investment (PTY) LTD</t>
        </is>
      </c>
      <c r="B11055" s="4" t="n">
        <v>44834</v>
      </c>
      <c r="C11055" s="3" t="inlineStr">
        <is>
          <t>Equity</t>
        </is>
      </c>
      <c r="D11055" s="3" t="inlineStr">
        <is>
          <t>5102/000</t>
        </is>
      </c>
      <c r="E11055" s="3" t="inlineStr">
        <is>
          <t>Share Capital - Ordinary Type B</t>
        </is>
      </c>
      <c r="F11055" s="3" t="n">
        <v>0</v>
      </c>
      <c r="G11055" s="3" t="n">
        <v>-30</v>
      </c>
    </row>
    <row r="11056">
      <c r="A11056" s="3" t="inlineStr">
        <is>
          <t>Endulini (Pty) Ltd</t>
        </is>
      </c>
      <c r="B11056" s="4" t="n">
        <v>44834</v>
      </c>
      <c r="C11056" s="3" t="inlineStr">
        <is>
          <t>Equity</t>
        </is>
      </c>
      <c r="D11056" s="3" t="inlineStr">
        <is>
          <t>5200/000</t>
        </is>
      </c>
      <c r="E11056" s="3" t="inlineStr">
        <is>
          <t>Retained Earnings / Loss</t>
        </is>
      </c>
      <c r="F11056" s="3" t="n">
        <v>0</v>
      </c>
      <c r="G11056" s="3" t="n">
        <v>-4937860.07</v>
      </c>
    </row>
    <row r="11057">
      <c r="A11057" s="3" t="inlineStr">
        <is>
          <t>Noble Shield (Pty) Ltd ta Go Letting</t>
        </is>
      </c>
      <c r="B11057" s="4" t="n">
        <v>44834</v>
      </c>
      <c r="C11057" s="3" t="inlineStr">
        <is>
          <t>Equity</t>
        </is>
      </c>
      <c r="D11057" s="3" t="inlineStr">
        <is>
          <t>5200/000</t>
        </is>
      </c>
      <c r="E11057" s="3" t="inlineStr">
        <is>
          <t>Retained Earnings / Loss</t>
        </is>
      </c>
      <c r="F11057" s="3" t="n">
        <v>0</v>
      </c>
      <c r="G11057" s="3" t="n">
        <v>-64792.67</v>
      </c>
    </row>
    <row r="11058">
      <c r="A11058" s="3" t="inlineStr">
        <is>
          <t>Opportunity Global Investment (PTY) LTD</t>
        </is>
      </c>
      <c r="B11058" s="4" t="n">
        <v>44834</v>
      </c>
      <c r="C11058" s="3" t="inlineStr">
        <is>
          <t>Equity</t>
        </is>
      </c>
      <c r="D11058" s="3" t="inlineStr">
        <is>
          <t>5200/000</t>
        </is>
      </c>
      <c r="E11058" s="3" t="inlineStr">
        <is>
          <t>Retained Earnings / Loss</t>
        </is>
      </c>
      <c r="F11058" s="3" t="n">
        <v>0</v>
      </c>
      <c r="G11058" s="3" t="n">
        <v>465853.58</v>
      </c>
    </row>
    <row r="11059">
      <c r="A11059" s="3" t="inlineStr">
        <is>
          <t>Opportunity Global Sales (PTY) LTD</t>
        </is>
      </c>
      <c r="B11059" s="4" t="n">
        <v>44834</v>
      </c>
      <c r="C11059" s="3" t="inlineStr">
        <is>
          <t>Equity</t>
        </is>
      </c>
      <c r="D11059" s="3" t="inlineStr">
        <is>
          <t>5200/000</t>
        </is>
      </c>
      <c r="E11059" s="3" t="inlineStr">
        <is>
          <t>Retained Earnings / Loss</t>
        </is>
      </c>
      <c r="F11059" s="3" t="n">
        <v>0</v>
      </c>
      <c r="G11059" s="3" t="n">
        <v>-565683.55</v>
      </c>
    </row>
    <row r="11060">
      <c r="A11060" s="3" t="inlineStr">
        <is>
          <t>Opportunity Management Holdings (PTY) LTD</t>
        </is>
      </c>
      <c r="B11060" s="4" t="n">
        <v>44834</v>
      </c>
      <c r="C11060" s="3" t="inlineStr">
        <is>
          <t>Equity</t>
        </is>
      </c>
      <c r="D11060" s="3" t="inlineStr">
        <is>
          <t>5200/000</t>
        </is>
      </c>
      <c r="E11060" s="3" t="inlineStr">
        <is>
          <t>Retained Earnings / Loss</t>
        </is>
      </c>
      <c r="F11060" s="3" t="n">
        <v>0</v>
      </c>
      <c r="G11060" s="3" t="n">
        <v>1230800.76</v>
      </c>
    </row>
    <row r="11061">
      <c r="A11061" s="3" t="inlineStr">
        <is>
          <t>Quinate Consulting (Pty) Ltd</t>
        </is>
      </c>
      <c r="B11061" s="4" t="n">
        <v>44834</v>
      </c>
      <c r="C11061" s="3" t="inlineStr">
        <is>
          <t>Equity</t>
        </is>
      </c>
      <c r="D11061" s="3" t="inlineStr">
        <is>
          <t>5200/000</t>
        </is>
      </c>
      <c r="E11061" s="3" t="inlineStr">
        <is>
          <t>Retained Earnings / Loss</t>
        </is>
      </c>
      <c r="F11061" s="3" t="n">
        <v>0</v>
      </c>
      <c r="G11061" s="3" t="n">
        <v>571333.3</v>
      </c>
    </row>
    <row r="11062">
      <c r="A11062" s="3" t="inlineStr">
        <is>
          <t>Trademark Holdings (Pty) Ltd</t>
        </is>
      </c>
      <c r="B11062" s="4" t="n">
        <v>44834</v>
      </c>
      <c r="C11062" s="3" t="inlineStr">
        <is>
          <t>Equity</t>
        </is>
      </c>
      <c r="D11062" s="3" t="inlineStr">
        <is>
          <t>5200/000</t>
        </is>
      </c>
      <c r="E11062" s="3" t="inlineStr">
        <is>
          <t>Retained Earnings / Loss</t>
        </is>
      </c>
      <c r="F11062" s="3" t="n">
        <v>0</v>
      </c>
      <c r="G11062" s="3" t="n">
        <v>-155356.41</v>
      </c>
    </row>
    <row r="11063">
      <c r="A11063" s="3" t="inlineStr">
        <is>
          <t>Quinate Consulting (Pty) Ltd</t>
        </is>
      </c>
      <c r="B11063" s="4" t="n">
        <v>44834</v>
      </c>
      <c r="C11063" s="3" t="inlineStr">
        <is>
          <t>Assets</t>
        </is>
      </c>
      <c r="D11063" s="3" t="inlineStr">
        <is>
          <t>5400/011</t>
        </is>
      </c>
      <c r="E11063" s="3" t="inlineStr">
        <is>
          <t>Members Loan - Nick Morgan</t>
        </is>
      </c>
      <c r="F11063" s="3" t="n">
        <v>0</v>
      </c>
      <c r="G11063" s="3" t="n">
        <v>-85743.69</v>
      </c>
    </row>
    <row r="11064">
      <c r="A11064" s="3" t="inlineStr">
        <is>
          <t>Opportunity Management Holdings (PTY) LTD</t>
        </is>
      </c>
      <c r="B11064" s="4" t="n">
        <v>44834</v>
      </c>
      <c r="C11064" s="3" t="inlineStr">
        <is>
          <t>Assets</t>
        </is>
      </c>
      <c r="D11064" s="3" t="inlineStr">
        <is>
          <t>5400/500</t>
        </is>
      </c>
      <c r="E11064" s="3" t="inlineStr">
        <is>
          <t>Shareholder - Zak Loan</t>
        </is>
      </c>
      <c r="F11064" s="3" t="n">
        <v>0</v>
      </c>
      <c r="G11064" s="3" t="n">
        <v>-171798.21</v>
      </c>
    </row>
    <row r="11065">
      <c r="A11065" s="3" t="inlineStr">
        <is>
          <t>Quinate Consulting (Pty) Ltd</t>
        </is>
      </c>
      <c r="B11065" s="4" t="n">
        <v>44834</v>
      </c>
      <c r="C11065" s="3" t="inlineStr">
        <is>
          <t>Liabilities</t>
        </is>
      </c>
      <c r="D11065" s="3" t="inlineStr">
        <is>
          <t>5500/010</t>
        </is>
      </c>
      <c r="E11065" s="3" t="inlineStr">
        <is>
          <t>Loan - Wynand Haywood</t>
        </is>
      </c>
      <c r="F11065" s="3" t="n">
        <v>0</v>
      </c>
      <c r="G11065" s="3" t="n">
        <v>1928.67</v>
      </c>
    </row>
    <row r="11066">
      <c r="A11066" s="3" t="inlineStr">
        <is>
          <t>Noble Shield (Pty) Ltd ta Go Letting</t>
        </is>
      </c>
      <c r="B11066" s="4" t="n">
        <v>44834</v>
      </c>
      <c r="C11066" s="3" t="inlineStr">
        <is>
          <t>Liabilities</t>
        </is>
      </c>
      <c r="D11066" s="3" t="inlineStr">
        <is>
          <t>5500/100</t>
        </is>
      </c>
      <c r="E11066" s="3" t="inlineStr">
        <is>
          <t>Loan - Jupiter Trust</t>
        </is>
      </c>
      <c r="F11066" s="3" t="n">
        <v>0</v>
      </c>
      <c r="G11066" s="3" t="n">
        <v>-100228.75</v>
      </c>
    </row>
    <row r="11067">
      <c r="A11067" s="3" t="inlineStr">
        <is>
          <t>Endulini (Pty) Ltd</t>
        </is>
      </c>
      <c r="B11067" s="4" t="n">
        <v>44834</v>
      </c>
      <c r="C11067" s="3" t="inlineStr">
        <is>
          <t>Liabilities</t>
        </is>
      </c>
      <c r="D11067" s="3" t="inlineStr">
        <is>
          <t>5500/100</t>
        </is>
      </c>
      <c r="E11067" s="3" t="inlineStr">
        <is>
          <t>Loan - Quinate Consulting</t>
        </is>
      </c>
      <c r="F11067" s="3" t="n">
        <v>349800</v>
      </c>
      <c r="G11067" s="3" t="n">
        <v>-9614961.699999999</v>
      </c>
    </row>
    <row r="11068">
      <c r="A11068" s="3" t="inlineStr">
        <is>
          <t>Opportunity Global Investment (PTY) LTD</t>
        </is>
      </c>
      <c r="B11068" s="4" t="n">
        <v>44834</v>
      </c>
      <c r="C11068" s="3" t="inlineStr">
        <is>
          <t>Liabilities</t>
        </is>
      </c>
      <c r="D11068" s="3" t="inlineStr">
        <is>
          <t>5500/112</t>
        </is>
      </c>
      <c r="E11068" s="3" t="inlineStr">
        <is>
          <t>Loan - GFY</t>
        </is>
      </c>
      <c r="F11068" s="3" t="n">
        <v>0</v>
      </c>
      <c r="G11068" s="3" t="n">
        <v>-289000</v>
      </c>
    </row>
    <row r="11069">
      <c r="A11069" s="3" t="inlineStr">
        <is>
          <t>Endulini (Pty) Ltd</t>
        </is>
      </c>
      <c r="B11069" s="4" t="n">
        <v>44834</v>
      </c>
      <c r="C11069" s="3" t="inlineStr">
        <is>
          <t>Liabilities</t>
        </is>
      </c>
      <c r="D11069" s="3" t="inlineStr">
        <is>
          <t>5500/150</t>
        </is>
      </c>
      <c r="E11069" s="3" t="inlineStr">
        <is>
          <t>Loan - Cape Projects Construction</t>
        </is>
      </c>
      <c r="F11069" s="3" t="n">
        <v>-18000</v>
      </c>
      <c r="G11069" s="3" t="n">
        <v>-1367000</v>
      </c>
    </row>
    <row r="11070">
      <c r="A11070" s="3" t="inlineStr">
        <is>
          <t>Quinate Consulting (Pty) Ltd</t>
        </is>
      </c>
      <c r="B11070" s="4" t="n">
        <v>44834</v>
      </c>
      <c r="C11070" s="3" t="inlineStr">
        <is>
          <t>Liabilities</t>
        </is>
      </c>
      <c r="D11070" s="3" t="inlineStr">
        <is>
          <t>5500/160</t>
        </is>
      </c>
      <c r="E11070" s="3" t="inlineStr">
        <is>
          <t>Loan - GFY Investment and Consulting</t>
        </is>
      </c>
      <c r="F11070" s="3" t="n">
        <v>0</v>
      </c>
      <c r="G11070" s="3" t="n">
        <v>-1750249.93</v>
      </c>
    </row>
    <row r="11071">
      <c r="A11071" s="3" t="inlineStr">
        <is>
          <t>Endulini (Pty) Ltd</t>
        </is>
      </c>
      <c r="B11071" s="4" t="n">
        <v>44834</v>
      </c>
      <c r="C11071" s="3" t="inlineStr">
        <is>
          <t>Liabilities</t>
        </is>
      </c>
      <c r="D11071" s="3" t="inlineStr">
        <is>
          <t>5500/250</t>
        </is>
      </c>
      <c r="E11071" s="3" t="inlineStr">
        <is>
          <t>Loan - Heron Projects</t>
        </is>
      </c>
      <c r="F11071" s="3" t="n">
        <v>0</v>
      </c>
      <c r="G11071" s="3" t="n">
        <v>4240.63</v>
      </c>
    </row>
    <row r="11072">
      <c r="A11072" s="3" t="inlineStr">
        <is>
          <t>Trademark Holdings (Pty) Ltd</t>
        </is>
      </c>
      <c r="B11072" s="4" t="n">
        <v>44834</v>
      </c>
      <c r="C11072" s="3" t="inlineStr">
        <is>
          <t>Liabilities</t>
        </is>
      </c>
      <c r="D11072" s="3" t="inlineStr">
        <is>
          <t>5500/250</t>
        </is>
      </c>
      <c r="E11072" s="3" t="inlineStr">
        <is>
          <t>Loan - Noble Shield</t>
        </is>
      </c>
      <c r="F11072" s="3" t="n">
        <v>0</v>
      </c>
      <c r="G11072" s="3" t="n">
        <v>93165.59</v>
      </c>
    </row>
    <row r="11073">
      <c r="A11073" s="3" t="inlineStr">
        <is>
          <t>Quinate Consulting (Pty) Ltd</t>
        </is>
      </c>
      <c r="B11073" s="4" t="n">
        <v>44834</v>
      </c>
      <c r="C11073" s="3" t="inlineStr">
        <is>
          <t>Liabilities</t>
        </is>
      </c>
      <c r="D11073" s="3" t="inlineStr">
        <is>
          <t>5500/300</t>
        </is>
      </c>
      <c r="E11073" s="3" t="inlineStr">
        <is>
          <t>Loan - Gengis</t>
        </is>
      </c>
      <c r="F11073" s="3" t="n">
        <v>-1479.45</v>
      </c>
      <c r="G11073" s="3" t="n">
        <v>-275369.87</v>
      </c>
    </row>
    <row r="11074">
      <c r="A11074" s="3" t="inlineStr">
        <is>
          <t>Opportunity Management Holdings (PTY) LTD</t>
        </is>
      </c>
      <c r="B11074" s="4" t="n">
        <v>44834</v>
      </c>
      <c r="C11074" s="3" t="inlineStr">
        <is>
          <t>Liabilities</t>
        </is>
      </c>
      <c r="D11074" s="3" t="inlineStr">
        <is>
          <t>5500/300</t>
        </is>
      </c>
      <c r="E11074" s="3" t="inlineStr">
        <is>
          <t>Loan - Opportunity Prop Management</t>
        </is>
      </c>
      <c r="F11074" s="3" t="n">
        <v>0</v>
      </c>
      <c r="G11074" s="3" t="n">
        <v>-1220204.15</v>
      </c>
    </row>
    <row r="11075">
      <c r="A11075" s="3" t="inlineStr">
        <is>
          <t>Noble Shield (Pty) Ltd ta Go Letting</t>
        </is>
      </c>
      <c r="B11075" s="4" t="n">
        <v>44834</v>
      </c>
      <c r="C11075" s="3" t="inlineStr">
        <is>
          <t>Liabilities</t>
        </is>
      </c>
      <c r="D11075" s="3" t="inlineStr">
        <is>
          <t>5500/300</t>
        </is>
      </c>
      <c r="E11075" s="3" t="inlineStr">
        <is>
          <t>Loan - Trademark Holdings</t>
        </is>
      </c>
      <c r="F11075" s="3" t="n">
        <v>0</v>
      </c>
      <c r="G11075" s="3" t="n">
        <v>-93165.59</v>
      </c>
    </row>
    <row r="11076">
      <c r="A11076" s="3" t="inlineStr">
        <is>
          <t>Trademark Holdings (Pty) Ltd</t>
        </is>
      </c>
      <c r="B11076" s="4" t="n">
        <v>44834</v>
      </c>
      <c r="C11076" s="3" t="inlineStr">
        <is>
          <t>Liabilities</t>
        </is>
      </c>
      <c r="D11076" s="3" t="inlineStr">
        <is>
          <t>5500/375</t>
        </is>
      </c>
      <c r="E11076" s="3" t="inlineStr">
        <is>
          <t>Loan - Opportunity Management Holdings Pty Ltd</t>
        </is>
      </c>
      <c r="F11076" s="3" t="n">
        <v>0</v>
      </c>
      <c r="G11076" s="3" t="n">
        <v>-46000</v>
      </c>
    </row>
    <row r="11077">
      <c r="A11077" s="3" t="inlineStr">
        <is>
          <t>Trademark Holdings (Pty) Ltd</t>
        </is>
      </c>
      <c r="B11077" s="4" t="n">
        <v>44834</v>
      </c>
      <c r="C11077" s="3" t="inlineStr">
        <is>
          <t>Liabilities</t>
        </is>
      </c>
      <c r="D11077" s="3" t="inlineStr">
        <is>
          <t>5500/450</t>
        </is>
      </c>
      <c r="E11077" s="3" t="inlineStr">
        <is>
          <t>Loan - Cape Projects Construction</t>
        </is>
      </c>
      <c r="F11077" s="3" t="n">
        <v>-600</v>
      </c>
      <c r="G11077" s="3" t="n">
        <v>-600</v>
      </c>
    </row>
    <row r="11078">
      <c r="A11078" s="3" t="inlineStr">
        <is>
          <t>Trademark Holdings (Pty) Ltd</t>
        </is>
      </c>
      <c r="B11078" s="4" t="n">
        <v>44834</v>
      </c>
      <c r="C11078" s="3" t="inlineStr">
        <is>
          <t>Liabilities</t>
        </is>
      </c>
      <c r="D11078" s="3" t="inlineStr">
        <is>
          <t>5500/500</t>
        </is>
      </c>
      <c r="E11078" s="3" t="inlineStr">
        <is>
          <t>Go Letting Brand Name</t>
        </is>
      </c>
      <c r="F11078" s="3" t="n">
        <v>0</v>
      </c>
      <c r="G11078" s="3" t="n">
        <v>93420</v>
      </c>
    </row>
    <row r="11079">
      <c r="A11079" s="3" t="inlineStr">
        <is>
          <t>Noble Shield (Pty) Ltd ta Go Letting</t>
        </is>
      </c>
      <c r="B11079" s="4" t="n">
        <v>44834</v>
      </c>
      <c r="C11079" s="3" t="inlineStr">
        <is>
          <t>Liabilities</t>
        </is>
      </c>
      <c r="D11079" s="3" t="inlineStr">
        <is>
          <t>5500/500</t>
        </is>
      </c>
      <c r="E11079" s="3" t="inlineStr">
        <is>
          <t>Loan - Cape Projects Construction</t>
        </is>
      </c>
      <c r="F11079" s="3" t="n">
        <v>-600</v>
      </c>
      <c r="G11079" s="3" t="n">
        <v>-600</v>
      </c>
    </row>
    <row r="11080">
      <c r="A11080" s="3" t="inlineStr">
        <is>
          <t>Quinate Consulting (Pty) Ltd</t>
        </is>
      </c>
      <c r="B11080" s="4" t="n">
        <v>44834</v>
      </c>
      <c r="C11080" s="3" t="inlineStr">
        <is>
          <t>Liabilities</t>
        </is>
      </c>
      <c r="D11080" s="3" t="inlineStr">
        <is>
          <t>5500/500</t>
        </is>
      </c>
      <c r="E11080" s="3" t="inlineStr">
        <is>
          <t>Loan - Opportunity Development Struct.</t>
        </is>
      </c>
      <c r="F11080" s="3" t="n">
        <v>0</v>
      </c>
      <c r="G11080" s="3" t="n">
        <v>-2380000</v>
      </c>
    </row>
    <row r="11081">
      <c r="A11081" s="3" t="inlineStr">
        <is>
          <t>Opportunity Management Holdings (PTY) LTD</t>
        </is>
      </c>
      <c r="B11081" s="4" t="n">
        <v>44834</v>
      </c>
      <c r="C11081" s="3" t="inlineStr">
        <is>
          <t>Liabilities</t>
        </is>
      </c>
      <c r="D11081" s="3" t="inlineStr">
        <is>
          <t>5500/500</t>
        </is>
      </c>
      <c r="E11081" s="3" t="inlineStr">
        <is>
          <t>Loan - Opportunity Tradermark Holdings</t>
        </is>
      </c>
      <c r="F11081" s="3" t="n">
        <v>0</v>
      </c>
      <c r="G11081" s="3" t="n">
        <v>46000</v>
      </c>
    </row>
    <row r="11082">
      <c r="A11082" s="3" t="inlineStr">
        <is>
          <t>Quinate Consulting (Pty) Ltd</t>
        </is>
      </c>
      <c r="B11082" s="4" t="n">
        <v>44834</v>
      </c>
      <c r="C11082" s="3" t="inlineStr">
        <is>
          <t>Liabilities</t>
        </is>
      </c>
      <c r="D11082" s="3" t="inlineStr">
        <is>
          <t>5500/520</t>
        </is>
      </c>
      <c r="E11082" s="3" t="inlineStr">
        <is>
          <t>Loan - Opportunity Management Holdings</t>
        </is>
      </c>
      <c r="F11082" s="3" t="n">
        <v>0</v>
      </c>
      <c r="G11082" s="3" t="n">
        <v>-3900</v>
      </c>
    </row>
    <row r="11083">
      <c r="A11083" s="3" t="inlineStr">
        <is>
          <t>Opportunity Management Holdings (PTY) LTD</t>
        </is>
      </c>
      <c r="B11083" s="4" t="n">
        <v>44834</v>
      </c>
      <c r="C11083" s="3" t="inlineStr">
        <is>
          <t>Liabilities</t>
        </is>
      </c>
      <c r="D11083" s="3" t="inlineStr">
        <is>
          <t>5500/550</t>
        </is>
      </c>
      <c r="E11083" s="3" t="inlineStr">
        <is>
          <t>Loan - Heron Projects</t>
        </is>
      </c>
      <c r="F11083" s="3" t="n">
        <v>30000</v>
      </c>
      <c r="G11083" s="3" t="n">
        <v>30000</v>
      </c>
    </row>
    <row r="11084">
      <c r="A11084" s="3" t="inlineStr">
        <is>
          <t>Opportunity Global Investment (PTY) LTD</t>
        </is>
      </c>
      <c r="B11084" s="4" t="n">
        <v>44834</v>
      </c>
      <c r="C11084" s="3" t="inlineStr">
        <is>
          <t>Liabilities</t>
        </is>
      </c>
      <c r="D11084" s="3" t="inlineStr">
        <is>
          <t>5500/650</t>
        </is>
      </c>
      <c r="E11084" s="3" t="inlineStr">
        <is>
          <t>Loan - Opportunit Global - Sales</t>
        </is>
      </c>
      <c r="F11084" s="3" t="n">
        <v>25792.68</v>
      </c>
      <c r="G11084" s="3" t="n">
        <v>-923893.12</v>
      </c>
    </row>
    <row r="11085">
      <c r="A11085" s="3" t="inlineStr">
        <is>
          <t>Opportunity Global Sales (PTY) LTD</t>
        </is>
      </c>
      <c r="B11085" s="4" t="n">
        <v>44834</v>
      </c>
      <c r="C11085" s="3" t="inlineStr">
        <is>
          <t>Liabilities</t>
        </is>
      </c>
      <c r="D11085" s="3" t="inlineStr">
        <is>
          <t>5500/650</t>
        </is>
      </c>
      <c r="E11085" s="3" t="inlineStr">
        <is>
          <t>Loan - Opportunity Investments</t>
        </is>
      </c>
      <c r="F11085" s="3" t="n">
        <v>-24592.68</v>
      </c>
      <c r="G11085" s="3" t="n">
        <v>925093.12</v>
      </c>
    </row>
    <row r="11086">
      <c r="A11086" s="3" t="inlineStr">
        <is>
          <t>Opportunity Management Holdings (PTY) LTD</t>
        </is>
      </c>
      <c r="B11086" s="4" t="n">
        <v>44834</v>
      </c>
      <c r="C11086" s="3" t="inlineStr">
        <is>
          <t>Liabilities</t>
        </is>
      </c>
      <c r="D11086" s="3" t="inlineStr">
        <is>
          <t>5500/700</t>
        </is>
      </c>
      <c r="E11086" s="3" t="inlineStr">
        <is>
          <t>Loan - Go Letting</t>
        </is>
      </c>
      <c r="F11086" s="3" t="n">
        <v>0</v>
      </c>
      <c r="G11086" s="3" t="n">
        <v>-120</v>
      </c>
    </row>
    <row r="11087">
      <c r="A11087" s="3" t="inlineStr">
        <is>
          <t>Opportunity Global Investment (PTY) LTD</t>
        </is>
      </c>
      <c r="B11087" s="4" t="n">
        <v>44834</v>
      </c>
      <c r="C11087" s="3" t="inlineStr">
        <is>
          <t>Liabilities</t>
        </is>
      </c>
      <c r="D11087" s="3" t="inlineStr">
        <is>
          <t>5500/850</t>
        </is>
      </c>
      <c r="E11087" s="3" t="inlineStr">
        <is>
          <t>Loan - Nick Morgan</t>
        </is>
      </c>
      <c r="F11087" s="3" t="n">
        <v>0</v>
      </c>
      <c r="G11087" s="3" t="n">
        <v>4100</v>
      </c>
    </row>
    <row r="11088">
      <c r="A11088" s="3" t="inlineStr">
        <is>
          <t>Opportunity Global Investment (PTY) LTD</t>
        </is>
      </c>
      <c r="B11088" s="4" t="n">
        <v>44834</v>
      </c>
      <c r="C11088" s="3" t="inlineStr">
        <is>
          <t>Liabilities</t>
        </is>
      </c>
      <c r="D11088" s="3" t="inlineStr">
        <is>
          <t>5500/950</t>
        </is>
      </c>
      <c r="E11088" s="3" t="inlineStr">
        <is>
          <t>Loan - Gengis</t>
        </is>
      </c>
      <c r="F11088" s="3" t="n">
        <v>0</v>
      </c>
      <c r="G11088" s="3" t="n">
        <v>-120000</v>
      </c>
    </row>
    <row r="11089">
      <c r="A11089" s="3" t="inlineStr">
        <is>
          <t>Quinate Consulting (Pty) Ltd</t>
        </is>
      </c>
      <c r="B11089" s="4" t="n">
        <v>44834</v>
      </c>
      <c r="C11089" s="3" t="inlineStr">
        <is>
          <t>Liabilities</t>
        </is>
      </c>
      <c r="D11089" s="3" t="inlineStr">
        <is>
          <t>5501/001</t>
        </is>
      </c>
      <c r="E11089" s="3" t="inlineStr">
        <is>
          <t>Loan - Endulini CIP Costs</t>
        </is>
      </c>
      <c r="F11089" s="3" t="n">
        <v>-349800</v>
      </c>
      <c r="G11089" s="3" t="n">
        <v>9294961.699999999</v>
      </c>
    </row>
    <row r="11090">
      <c r="A11090" s="3" t="inlineStr">
        <is>
          <t>Opportunity Management Holdings (PTY) LTD</t>
        </is>
      </c>
      <c r="B11090" s="4" t="n">
        <v>44834</v>
      </c>
      <c r="C11090" s="3" t="inlineStr">
        <is>
          <t>Liabilities</t>
        </is>
      </c>
      <c r="D11090" s="3" t="inlineStr">
        <is>
          <t>5510/100</t>
        </is>
      </c>
      <c r="E11090" s="3" t="inlineStr">
        <is>
          <t>Staff loan - Debbie Landsberg</t>
        </is>
      </c>
      <c r="F11090" s="3" t="n">
        <v>-1500</v>
      </c>
      <c r="G11090" s="3" t="n">
        <v>12900</v>
      </c>
    </row>
    <row r="11091">
      <c r="A11091" s="3" t="inlineStr">
        <is>
          <t>Noble Shield (Pty) Ltd ta Go Letting</t>
        </is>
      </c>
      <c r="B11091" s="4" t="n">
        <v>44834</v>
      </c>
      <c r="C11091" s="3" t="inlineStr">
        <is>
          <t>Assets</t>
        </is>
      </c>
      <c r="D11091" s="3" t="inlineStr">
        <is>
          <t>6250/010</t>
        </is>
      </c>
      <c r="E11091" s="3" t="inlineStr">
        <is>
          <t>Computer Equipment - @ Cost</t>
        </is>
      </c>
      <c r="F11091" s="3" t="n">
        <v>0</v>
      </c>
      <c r="G11091" s="3" t="n">
        <v>20397</v>
      </c>
    </row>
    <row r="11092">
      <c r="A11092" s="3" t="inlineStr">
        <is>
          <t>Opportunity Management Holdings (PTY) LTD</t>
        </is>
      </c>
      <c r="B11092" s="4" t="n">
        <v>44834</v>
      </c>
      <c r="C11092" s="3" t="inlineStr">
        <is>
          <t>Assets</t>
        </is>
      </c>
      <c r="D11092" s="3" t="inlineStr">
        <is>
          <t>6250/010</t>
        </is>
      </c>
      <c r="E11092" s="3" t="inlineStr">
        <is>
          <t>Computer Equipment - @ Cost</t>
        </is>
      </c>
      <c r="F11092" s="3" t="n">
        <v>11899</v>
      </c>
      <c r="G11092" s="3" t="n">
        <v>38977.85</v>
      </c>
    </row>
    <row r="11093">
      <c r="A11093" s="3" t="inlineStr">
        <is>
          <t>Quinate Consulting (Pty) Ltd</t>
        </is>
      </c>
      <c r="B11093" s="4" t="n">
        <v>44834</v>
      </c>
      <c r="C11093" s="3" t="inlineStr">
        <is>
          <t>Assets</t>
        </is>
      </c>
      <c r="D11093" s="3" t="inlineStr">
        <is>
          <t>6250/010</t>
        </is>
      </c>
      <c r="E11093" s="3" t="inlineStr">
        <is>
          <t>Computer Equipment - @ Cost</t>
        </is>
      </c>
      <c r="F11093" s="3" t="n">
        <v>0</v>
      </c>
      <c r="G11093" s="3" t="n">
        <v>137059.7</v>
      </c>
    </row>
    <row r="11094">
      <c r="A11094" s="3" t="inlineStr">
        <is>
          <t>Noble Shield (Pty) Ltd ta Go Letting</t>
        </is>
      </c>
      <c r="B11094" s="4" t="n">
        <v>44834</v>
      </c>
      <c r="C11094" s="3" t="inlineStr">
        <is>
          <t>Assets</t>
        </is>
      </c>
      <c r="D11094" s="3" t="inlineStr">
        <is>
          <t>6250/020</t>
        </is>
      </c>
      <c r="E11094" s="3" t="inlineStr">
        <is>
          <t>Computer Equipment - Accum Depre</t>
        </is>
      </c>
      <c r="F11094" s="3" t="n">
        <v>0</v>
      </c>
      <c r="G11094" s="3" t="n">
        <v>-12040.89</v>
      </c>
    </row>
    <row r="11095">
      <c r="A11095" s="3" t="inlineStr">
        <is>
          <t>Opportunity Management Holdings (PTY) LTD</t>
        </is>
      </c>
      <c r="B11095" s="4" t="n">
        <v>44834</v>
      </c>
      <c r="C11095" s="3" t="inlineStr">
        <is>
          <t>Assets</t>
        </is>
      </c>
      <c r="D11095" s="3" t="inlineStr">
        <is>
          <t>6250/020</t>
        </is>
      </c>
      <c r="E11095" s="3" t="inlineStr">
        <is>
          <t>Computer Equipment - Accum Depre</t>
        </is>
      </c>
      <c r="F11095" s="3" t="n">
        <v>-668.51</v>
      </c>
      <c r="G11095" s="3" t="n">
        <v>-1899.96</v>
      </c>
    </row>
    <row r="11096">
      <c r="A11096" s="3" t="inlineStr">
        <is>
          <t>Quinate Consulting (Pty) Ltd</t>
        </is>
      </c>
      <c r="B11096" s="4" t="n">
        <v>44834</v>
      </c>
      <c r="C11096" s="3" t="inlineStr">
        <is>
          <t>Assets</t>
        </is>
      </c>
      <c r="D11096" s="3" t="inlineStr">
        <is>
          <t>6250/020</t>
        </is>
      </c>
      <c r="E11096" s="3" t="inlineStr">
        <is>
          <t>Computer Equipment - Accum Depre</t>
        </is>
      </c>
      <c r="F11096" s="3" t="n">
        <v>-3141.38</v>
      </c>
      <c r="G11096" s="3" t="n">
        <v>-84286.35000000001</v>
      </c>
    </row>
    <row r="11097">
      <c r="A11097" s="3" t="inlineStr">
        <is>
          <t>Opportunity Management Holdings (PTY) LTD</t>
        </is>
      </c>
      <c r="B11097" s="4" t="n">
        <v>44834</v>
      </c>
      <c r="C11097" s="3" t="inlineStr">
        <is>
          <t>Assets</t>
        </is>
      </c>
      <c r="D11097" s="3" t="inlineStr">
        <is>
          <t>6250/030</t>
        </is>
      </c>
      <c r="E11097" s="3" t="inlineStr">
        <is>
          <t>Acc Depreciation - Computer Equipment</t>
        </is>
      </c>
      <c r="F11097" s="3" t="n">
        <v>0</v>
      </c>
      <c r="G11097" s="3" t="n">
        <v>-9441.25</v>
      </c>
    </row>
    <row r="11098">
      <c r="A11098" s="3" t="inlineStr">
        <is>
          <t>Quinate Consulting (Pty) Ltd</t>
        </is>
      </c>
      <c r="B11098" s="4" t="n">
        <v>44834</v>
      </c>
      <c r="C11098" s="3" t="inlineStr">
        <is>
          <t>Assets</t>
        </is>
      </c>
      <c r="D11098" s="3" t="inlineStr">
        <is>
          <t>6270/010</t>
        </is>
      </c>
      <c r="E11098" s="3" t="inlineStr">
        <is>
          <t>Site Containers - @ Cost</t>
        </is>
      </c>
      <c r="F11098" s="3" t="n">
        <v>0</v>
      </c>
      <c r="G11098" s="3" t="n">
        <v>19130.44</v>
      </c>
    </row>
    <row r="11099">
      <c r="A11099" s="3" t="inlineStr">
        <is>
          <t>Quinate Consulting (Pty) Ltd</t>
        </is>
      </c>
      <c r="B11099" s="4" t="n">
        <v>44834</v>
      </c>
      <c r="C11099" s="3" t="inlineStr">
        <is>
          <t>Assets</t>
        </is>
      </c>
      <c r="D11099" s="3" t="inlineStr">
        <is>
          <t>6270/020</t>
        </is>
      </c>
      <c r="E11099" s="3" t="inlineStr">
        <is>
          <t>Site Containers - Accum Depre</t>
        </is>
      </c>
      <c r="F11099" s="3" t="n">
        <v>-318.84</v>
      </c>
      <c r="G11099" s="3" t="n">
        <v>-6057.96</v>
      </c>
    </row>
    <row r="11100">
      <c r="A11100" s="3" t="inlineStr">
        <is>
          <t>Noble Shield (Pty) Ltd ta Go Letting</t>
        </is>
      </c>
      <c r="B11100" s="4" t="n">
        <v>44834</v>
      </c>
      <c r="C11100" s="3" t="inlineStr">
        <is>
          <t>Assets</t>
        </is>
      </c>
      <c r="D11100" s="3" t="inlineStr">
        <is>
          <t>6350/010</t>
        </is>
      </c>
      <c r="E11100" s="3" t="inlineStr">
        <is>
          <t>Furniture _AND_ Fittings - @ Cost</t>
        </is>
      </c>
      <c r="F11100" s="3" t="n">
        <v>0</v>
      </c>
      <c r="G11100" s="3" t="n">
        <v>2242</v>
      </c>
    </row>
    <row r="11101">
      <c r="A11101" s="3" t="inlineStr">
        <is>
          <t>Opportunity Global Sales (PTY) LTD</t>
        </is>
      </c>
      <c r="B11101" s="4" t="n">
        <v>44834</v>
      </c>
      <c r="C11101" s="3" t="inlineStr">
        <is>
          <t>Assets</t>
        </is>
      </c>
      <c r="D11101" s="3" t="inlineStr">
        <is>
          <t>6350/010</t>
        </is>
      </c>
      <c r="E11101" s="3" t="inlineStr">
        <is>
          <t>Furniture _AND_ Fittings - @ Cost</t>
        </is>
      </c>
      <c r="F11101" s="3" t="n">
        <v>0</v>
      </c>
      <c r="G11101" s="3" t="n">
        <v>29379.7</v>
      </c>
    </row>
    <row r="11102">
      <c r="A11102" s="3" t="inlineStr">
        <is>
          <t>Noble Shield (Pty) Ltd ta Go Letting</t>
        </is>
      </c>
      <c r="B11102" s="4" t="n">
        <v>44834</v>
      </c>
      <c r="C11102" s="3" t="inlineStr">
        <is>
          <t>Assets</t>
        </is>
      </c>
      <c r="D11102" s="3" t="inlineStr">
        <is>
          <t>6350/020</t>
        </is>
      </c>
      <c r="E11102" s="3" t="inlineStr">
        <is>
          <t>Furniture _AND_ Fittings - Accum Depre</t>
        </is>
      </c>
      <c r="F11102" s="3" t="n">
        <v>0</v>
      </c>
      <c r="G11102" s="3" t="n">
        <v>-2239</v>
      </c>
    </row>
    <row r="11103">
      <c r="A11103" s="3" t="inlineStr">
        <is>
          <t>Opportunity Global Sales (PTY) LTD</t>
        </is>
      </c>
      <c r="B11103" s="4" t="n">
        <v>44834</v>
      </c>
      <c r="C11103" s="3" t="inlineStr">
        <is>
          <t>Assets</t>
        </is>
      </c>
      <c r="D11103" s="3" t="inlineStr">
        <is>
          <t>6350/020</t>
        </is>
      </c>
      <c r="E11103" s="3" t="inlineStr">
        <is>
          <t>Furniture _AND_ Fittings - Accum Depre</t>
        </is>
      </c>
      <c r="F11103" s="3" t="n">
        <v>-408.05</v>
      </c>
      <c r="G11103" s="3" t="n">
        <v>-1224.15</v>
      </c>
    </row>
    <row r="11104">
      <c r="A11104" s="3" t="inlineStr">
        <is>
          <t>Opportunity Management Holdings (PTY) LTD</t>
        </is>
      </c>
      <c r="B11104" s="4" t="n">
        <v>44834</v>
      </c>
      <c r="C11104" s="3" t="inlineStr">
        <is>
          <t>Liabilities</t>
        </is>
      </c>
      <c r="D11104" s="3" t="inlineStr">
        <is>
          <t>6500/000</t>
        </is>
      </c>
      <c r="E11104" s="3" t="inlineStr">
        <is>
          <t>Deposits - Held</t>
        </is>
      </c>
      <c r="F11104" s="3" t="n">
        <v>0</v>
      </c>
      <c r="G11104" s="3" t="n">
        <v>-12028.1</v>
      </c>
    </row>
    <row r="11105">
      <c r="A11105" s="3" t="inlineStr">
        <is>
          <t>Opportunity Management Holdings (PTY) LTD</t>
        </is>
      </c>
      <c r="B11105" s="4" t="n">
        <v>44834</v>
      </c>
      <c r="C11105" s="3" t="inlineStr">
        <is>
          <t>Liabilities</t>
        </is>
      </c>
      <c r="D11105" s="3" t="inlineStr">
        <is>
          <t>6510/000</t>
        </is>
      </c>
      <c r="E11105" s="3" t="inlineStr">
        <is>
          <t>Deposits Paid - Anicol Properties</t>
        </is>
      </c>
      <c r="F11105" s="3" t="n">
        <v>0</v>
      </c>
      <c r="G11105" s="3" t="n">
        <v>13755</v>
      </c>
    </row>
    <row r="11106">
      <c r="A11106" s="3" t="inlineStr">
        <is>
          <t>Opportunity Management Holdings (PTY) LTD</t>
        </is>
      </c>
      <c r="B11106" s="4" t="n">
        <v>44834</v>
      </c>
      <c r="C11106" s="3" t="inlineStr">
        <is>
          <t>Liabilities</t>
        </is>
      </c>
      <c r="D11106" s="3" t="inlineStr">
        <is>
          <t>6515/000</t>
        </is>
      </c>
      <c r="E11106" s="3" t="inlineStr">
        <is>
          <t>Deposits Paid</t>
        </is>
      </c>
      <c r="F11106" s="3" t="n">
        <v>0</v>
      </c>
      <c r="G11106" s="3" t="n">
        <v>3852.5</v>
      </c>
    </row>
    <row r="11107">
      <c r="A11107" s="3" t="inlineStr">
        <is>
          <t>Quinate Consulting (Pty) Ltd</t>
        </is>
      </c>
      <c r="B11107" s="4" t="n">
        <v>44834</v>
      </c>
      <c r="C11107" s="3" t="inlineStr">
        <is>
          <t>Assets</t>
        </is>
      </c>
      <c r="D11107" s="3" t="inlineStr">
        <is>
          <t>6600/010</t>
        </is>
      </c>
      <c r="E11107" s="3" t="inlineStr">
        <is>
          <t>Other Fixed Assets - @ Cost</t>
        </is>
      </c>
      <c r="F11107" s="3" t="n">
        <v>0</v>
      </c>
      <c r="G11107" s="3" t="n">
        <v>14442.5</v>
      </c>
    </row>
    <row r="11108">
      <c r="A11108" s="3" t="inlineStr">
        <is>
          <t>Quinate Consulting (Pty) Ltd</t>
        </is>
      </c>
      <c r="B11108" s="4" t="n">
        <v>44834</v>
      </c>
      <c r="C11108" s="3" t="inlineStr">
        <is>
          <t>Assets</t>
        </is>
      </c>
      <c r="D11108" s="3" t="inlineStr">
        <is>
          <t>6600/020</t>
        </is>
      </c>
      <c r="E11108" s="3" t="inlineStr">
        <is>
          <t>Other Fixed Assets - Accum Depre</t>
        </is>
      </c>
      <c r="F11108" s="3" t="n">
        <v>0</v>
      </c>
      <c r="G11108" s="3" t="n">
        <v>-14441.5</v>
      </c>
    </row>
    <row r="11109">
      <c r="A11109" s="3" t="inlineStr">
        <is>
          <t>Noble Shield (Pty) Ltd ta Go Letting</t>
        </is>
      </c>
      <c r="B11109" s="4" t="n">
        <v>44834</v>
      </c>
      <c r="C11109" s="3" t="inlineStr">
        <is>
          <t>Assets</t>
        </is>
      </c>
      <c r="D11109" s="3" t="inlineStr">
        <is>
          <t>7000/100</t>
        </is>
      </c>
      <c r="E11109" s="3" t="inlineStr">
        <is>
          <t>Goodwill - Purchase of Go Letting</t>
        </is>
      </c>
      <c r="F11109" s="3" t="n">
        <v>0</v>
      </c>
      <c r="G11109" s="3" t="n">
        <v>106580</v>
      </c>
    </row>
    <row r="11110">
      <c r="A11110" s="3" t="inlineStr">
        <is>
          <t>Opportunity Management Holdings (PTY) LTD</t>
        </is>
      </c>
      <c r="B11110" s="4" t="n">
        <v>44834</v>
      </c>
      <c r="C11110" s="3" t="inlineStr">
        <is>
          <t>Assets</t>
        </is>
      </c>
      <c r="D11110" s="3" t="inlineStr">
        <is>
          <t>7200/000</t>
        </is>
      </c>
      <c r="E11110" s="3" t="inlineStr">
        <is>
          <t>Shares in Subsidiary Companies</t>
        </is>
      </c>
      <c r="F11110" s="3" t="n">
        <v>0</v>
      </c>
      <c r="G11110" s="3" t="n">
        <v>120</v>
      </c>
    </row>
    <row r="11111">
      <c r="A11111" s="3" t="inlineStr">
        <is>
          <t>Endulini (Pty) Ltd</t>
        </is>
      </c>
      <c r="B11111" s="4" t="n">
        <v>44834</v>
      </c>
      <c r="C11111" s="3" t="inlineStr">
        <is>
          <t>Assets</t>
        </is>
      </c>
      <c r="D11111" s="3" t="inlineStr">
        <is>
          <t>7610/100</t>
        </is>
      </c>
      <c r="E11111" s="3" t="inlineStr">
        <is>
          <t>Endulini Land</t>
        </is>
      </c>
      <c r="F11111" s="3" t="n">
        <v>0</v>
      </c>
      <c r="G11111" s="3" t="n">
        <v>10572851.37</v>
      </c>
    </row>
    <row r="11112">
      <c r="A11112" s="3" t="inlineStr">
        <is>
          <t>Endulini (Pty) Ltd</t>
        </is>
      </c>
      <c r="B11112" s="4" t="n">
        <v>44834</v>
      </c>
      <c r="C11112" s="3" t="inlineStr">
        <is>
          <t>Assets</t>
        </is>
      </c>
      <c r="D11112" s="3" t="inlineStr">
        <is>
          <t>7610/101</t>
        </is>
      </c>
      <c r="E11112" s="3" t="inlineStr">
        <is>
          <t>Endulini Revaluation of Land stock</t>
        </is>
      </c>
      <c r="F11112" s="3" t="n">
        <v>0</v>
      </c>
      <c r="G11112" s="3" t="n">
        <v>6084085.78</v>
      </c>
    </row>
    <row r="11113">
      <c r="A11113" s="3" t="inlineStr">
        <is>
          <t>Endulini (Pty) Ltd</t>
        </is>
      </c>
      <c r="B11113" s="4" t="n">
        <v>44834</v>
      </c>
      <c r="C11113" s="3" t="inlineStr">
        <is>
          <t>Assets</t>
        </is>
      </c>
      <c r="D11113" s="3" t="inlineStr">
        <is>
          <t>7610/111</t>
        </is>
      </c>
      <c r="E11113" s="3" t="inlineStr">
        <is>
          <t>Endulini Closing Stock February 2021</t>
        </is>
      </c>
      <c r="F11113" s="3" t="n">
        <v>0</v>
      </c>
      <c r="G11113" s="3" t="n">
        <v>15044610.11</v>
      </c>
    </row>
    <row r="11114">
      <c r="A11114" s="3" t="inlineStr">
        <is>
          <t>Endulini (Pty) Ltd</t>
        </is>
      </c>
      <c r="B11114" s="4" t="n">
        <v>44834</v>
      </c>
      <c r="C11114" s="3" t="inlineStr">
        <is>
          <t>Assets</t>
        </is>
      </c>
      <c r="D11114" s="3" t="inlineStr">
        <is>
          <t>7610/180</t>
        </is>
      </c>
      <c r="E11114" s="3" t="inlineStr">
        <is>
          <t>Endulini CIP Architects</t>
        </is>
      </c>
      <c r="F11114" s="3" t="n">
        <v>0</v>
      </c>
      <c r="G11114" s="3" t="n">
        <v>537874</v>
      </c>
    </row>
    <row r="11115">
      <c r="A11115" s="3" t="inlineStr">
        <is>
          <t>Endulini (Pty) Ltd</t>
        </is>
      </c>
      <c r="B11115" s="4" t="n">
        <v>44834</v>
      </c>
      <c r="C11115" s="3" t="inlineStr">
        <is>
          <t>Assets</t>
        </is>
      </c>
      <c r="D11115" s="3" t="inlineStr">
        <is>
          <t>7610/200</t>
        </is>
      </c>
      <c r="E11115" s="3" t="inlineStr">
        <is>
          <t>Endulini CIP CoCT Land Use App</t>
        </is>
      </c>
      <c r="F11115" s="3" t="n">
        <v>0</v>
      </c>
      <c r="G11115" s="3" t="n">
        <v>232891.06</v>
      </c>
    </row>
    <row r="11116">
      <c r="A11116" s="3" t="inlineStr">
        <is>
          <t>Endulini (Pty) Ltd</t>
        </is>
      </c>
      <c r="B11116" s="4" t="n">
        <v>44834</v>
      </c>
      <c r="C11116" s="3" t="inlineStr">
        <is>
          <t>Assets</t>
        </is>
      </c>
      <c r="D11116" s="3" t="inlineStr">
        <is>
          <t>7610/205</t>
        </is>
      </c>
      <c r="E11116" s="3" t="inlineStr">
        <is>
          <t>Endulini CIP Site Establishments</t>
        </is>
      </c>
      <c r="F11116" s="3" t="n">
        <v>0</v>
      </c>
      <c r="G11116" s="3" t="n">
        <v>32428975.01</v>
      </c>
    </row>
    <row r="11117">
      <c r="A11117" s="3" t="inlineStr">
        <is>
          <t>Endulini (Pty) Ltd</t>
        </is>
      </c>
      <c r="B11117" s="4" t="n">
        <v>44834</v>
      </c>
      <c r="C11117" s="3" t="inlineStr">
        <is>
          <t>Assets</t>
        </is>
      </c>
      <c r="D11117" s="3" t="inlineStr">
        <is>
          <t>7610/209</t>
        </is>
      </c>
      <c r="E11117" s="3" t="inlineStr">
        <is>
          <t>Endulini CIP Construction Management</t>
        </is>
      </c>
      <c r="F11117" s="3" t="n">
        <v>6500</v>
      </c>
      <c r="G11117" s="3" t="n">
        <v>206875</v>
      </c>
    </row>
    <row r="11118">
      <c r="A11118" s="3" t="inlineStr">
        <is>
          <t>Endulini (Pty) Ltd</t>
        </is>
      </c>
      <c r="B11118" s="4" t="n">
        <v>44834</v>
      </c>
      <c r="C11118" s="3" t="inlineStr">
        <is>
          <t>Assets</t>
        </is>
      </c>
      <c r="D11118" s="3" t="inlineStr">
        <is>
          <t>7610/210</t>
        </is>
      </c>
      <c r="E11118" s="3" t="inlineStr">
        <is>
          <t>Endulini CIP Civil Works</t>
        </is>
      </c>
      <c r="F11118" s="3" t="n">
        <v>0</v>
      </c>
      <c r="G11118" s="3" t="n">
        <v>5795702.14</v>
      </c>
    </row>
    <row r="11119">
      <c r="A11119" s="3" t="inlineStr">
        <is>
          <t>Endulini (Pty) Ltd</t>
        </is>
      </c>
      <c r="B11119" s="4" t="n">
        <v>44834</v>
      </c>
      <c r="C11119" s="3" t="inlineStr">
        <is>
          <t>Assets</t>
        </is>
      </c>
      <c r="D11119" s="3" t="inlineStr">
        <is>
          <t>7610/215</t>
        </is>
      </c>
      <c r="E11119" s="3" t="inlineStr">
        <is>
          <t>Endulini CIP Civil Engineers</t>
        </is>
      </c>
      <c r="F11119" s="3" t="n">
        <v>0</v>
      </c>
      <c r="G11119" s="3" t="n">
        <v>183000</v>
      </c>
    </row>
    <row r="11120">
      <c r="A11120" s="3" t="inlineStr">
        <is>
          <t>Endulini (Pty) Ltd</t>
        </is>
      </c>
      <c r="B11120" s="4" t="n">
        <v>44834</v>
      </c>
      <c r="C11120" s="3" t="inlineStr">
        <is>
          <t>Assets</t>
        </is>
      </c>
      <c r="D11120" s="3" t="inlineStr">
        <is>
          <t>7610/220</t>
        </is>
      </c>
      <c r="E11120" s="3" t="inlineStr">
        <is>
          <t>Endulini CIP Structuring Project Fee Opp Invest</t>
        </is>
      </c>
      <c r="F11120" s="3" t="n">
        <v>0</v>
      </c>
      <c r="G11120" s="3" t="n">
        <v>483735.96</v>
      </c>
    </row>
    <row r="11121">
      <c r="A11121" s="3" t="inlineStr">
        <is>
          <t>Endulini (Pty) Ltd</t>
        </is>
      </c>
      <c r="B11121" s="4" t="n">
        <v>44834</v>
      </c>
      <c r="C11121" s="3" t="inlineStr">
        <is>
          <t>Assets</t>
        </is>
      </c>
      <c r="D11121" s="3" t="inlineStr">
        <is>
          <t>7610/225</t>
        </is>
      </c>
      <c r="E11121" s="3" t="inlineStr">
        <is>
          <t>Endulini CIP Structural engineering fee</t>
        </is>
      </c>
      <c r="F11121" s="3" t="n">
        <v>0</v>
      </c>
      <c r="G11121" s="3" t="n">
        <v>346268.03</v>
      </c>
    </row>
    <row r="11122">
      <c r="A11122" s="3" t="inlineStr">
        <is>
          <t>Endulini (Pty) Ltd</t>
        </is>
      </c>
      <c r="B11122" s="4" t="n">
        <v>44834</v>
      </c>
      <c r="C11122" s="3" t="inlineStr">
        <is>
          <t>Assets</t>
        </is>
      </c>
      <c r="D11122" s="3" t="inlineStr">
        <is>
          <t>7610/230</t>
        </is>
      </c>
      <c r="E11122" s="3" t="inlineStr">
        <is>
          <t>Endulini CIP Mechanical Engineering</t>
        </is>
      </c>
      <c r="F11122" s="3" t="n">
        <v>0</v>
      </c>
      <c r="G11122" s="3" t="n">
        <v>15570</v>
      </c>
    </row>
    <row r="11123">
      <c r="A11123" s="3" t="inlineStr">
        <is>
          <t>Endulini (Pty) Ltd</t>
        </is>
      </c>
      <c r="B11123" s="4" t="n">
        <v>44834</v>
      </c>
      <c r="C11123" s="3" t="inlineStr">
        <is>
          <t>Assets</t>
        </is>
      </c>
      <c r="D11123" s="3" t="inlineStr">
        <is>
          <t>7610/235</t>
        </is>
      </c>
      <c r="E11123" s="3" t="inlineStr">
        <is>
          <t>Endulini CIP Electrical Installation</t>
        </is>
      </c>
      <c r="F11123" s="3" t="n">
        <v>0</v>
      </c>
      <c r="G11123" s="3" t="n">
        <v>1034019.08</v>
      </c>
    </row>
    <row r="11124">
      <c r="A11124" s="3" t="inlineStr">
        <is>
          <t>Endulini (Pty) Ltd</t>
        </is>
      </c>
      <c r="B11124" s="4" t="n">
        <v>44834</v>
      </c>
      <c r="C11124" s="3" t="inlineStr">
        <is>
          <t>Assets</t>
        </is>
      </c>
      <c r="D11124" s="3" t="inlineStr">
        <is>
          <t>7610/250</t>
        </is>
      </c>
      <c r="E11124" s="3" t="inlineStr">
        <is>
          <t>Endulini CIP Boundary Wall</t>
        </is>
      </c>
      <c r="F11124" s="3" t="n">
        <v>0</v>
      </c>
      <c r="G11124" s="3" t="n">
        <v>88400.8</v>
      </c>
    </row>
    <row r="11125">
      <c r="A11125" s="3" t="inlineStr">
        <is>
          <t>Endulini (Pty) Ltd</t>
        </is>
      </c>
      <c r="B11125" s="4" t="n">
        <v>44834</v>
      </c>
      <c r="C11125" s="3" t="inlineStr">
        <is>
          <t>Assets</t>
        </is>
      </c>
      <c r="D11125" s="3" t="inlineStr">
        <is>
          <t>7610/290</t>
        </is>
      </c>
      <c r="E11125" s="3" t="inlineStr">
        <is>
          <t>Endulini CIP Development Management Fees</t>
        </is>
      </c>
      <c r="F11125" s="3" t="n">
        <v>0</v>
      </c>
      <c r="G11125" s="3" t="n">
        <v>237496.62</v>
      </c>
    </row>
    <row r="11126">
      <c r="A11126" s="3" t="inlineStr">
        <is>
          <t>Endulini (Pty) Ltd</t>
        </is>
      </c>
      <c r="B11126" s="4" t="n">
        <v>44834</v>
      </c>
      <c r="C11126" s="3" t="inlineStr">
        <is>
          <t>Assets</t>
        </is>
      </c>
      <c r="D11126" s="3" t="inlineStr">
        <is>
          <t>7610/310</t>
        </is>
      </c>
      <c r="E11126" s="3" t="inlineStr">
        <is>
          <t>Endulini CIP Enviromental consultants</t>
        </is>
      </c>
      <c r="F11126" s="3" t="n">
        <v>0</v>
      </c>
      <c r="G11126" s="3" t="n">
        <v>108000</v>
      </c>
    </row>
    <row r="11127">
      <c r="A11127" s="3" t="inlineStr">
        <is>
          <t>Endulini (Pty) Ltd</t>
        </is>
      </c>
      <c r="B11127" s="4" t="n">
        <v>44834</v>
      </c>
      <c r="C11127" s="3" t="inlineStr">
        <is>
          <t>Assets</t>
        </is>
      </c>
      <c r="D11127" s="3" t="inlineStr">
        <is>
          <t>7610/320</t>
        </is>
      </c>
      <c r="E11127" s="3" t="inlineStr">
        <is>
          <t>Endulini CIP Geotechnical</t>
        </is>
      </c>
      <c r="F11127" s="3" t="n">
        <v>0</v>
      </c>
      <c r="G11127" s="3" t="n">
        <v>13575</v>
      </c>
    </row>
    <row r="11128">
      <c r="A11128" s="3" t="inlineStr">
        <is>
          <t>Endulini (Pty) Ltd</t>
        </is>
      </c>
      <c r="B11128" s="4" t="n">
        <v>44834</v>
      </c>
      <c r="C11128" s="3" t="inlineStr">
        <is>
          <t>Assets</t>
        </is>
      </c>
      <c r="D11128" s="3" t="inlineStr">
        <is>
          <t>7610/330</t>
        </is>
      </c>
      <c r="E11128" s="3" t="inlineStr">
        <is>
          <t>Endulini CIP Health and Safety</t>
        </is>
      </c>
      <c r="F11128" s="3" t="n">
        <v>0</v>
      </c>
      <c r="G11128" s="3" t="n">
        <v>40200</v>
      </c>
    </row>
    <row r="11129">
      <c r="A11129" s="3" t="inlineStr">
        <is>
          <t>Endulini (Pty) Ltd</t>
        </is>
      </c>
      <c r="B11129" s="4" t="n">
        <v>44834</v>
      </c>
      <c r="C11129" s="3" t="inlineStr">
        <is>
          <t>Assets</t>
        </is>
      </c>
      <c r="D11129" s="3" t="inlineStr">
        <is>
          <t>7610/390</t>
        </is>
      </c>
      <c r="E11129" s="3" t="inlineStr">
        <is>
          <t>Endulini CIP Land Surveyor</t>
        </is>
      </c>
      <c r="F11129" s="3" t="n">
        <v>0</v>
      </c>
      <c r="G11129" s="3" t="n">
        <v>186021.2</v>
      </c>
    </row>
    <row r="11130">
      <c r="A11130" s="3" t="inlineStr">
        <is>
          <t>Endulini (Pty) Ltd</t>
        </is>
      </c>
      <c r="B11130" s="4" t="n">
        <v>44834</v>
      </c>
      <c r="C11130" s="3" t="inlineStr">
        <is>
          <t>Assets</t>
        </is>
      </c>
      <c r="D11130" s="3" t="inlineStr">
        <is>
          <t>7610/392</t>
        </is>
      </c>
      <c r="E11130" s="3" t="inlineStr">
        <is>
          <t>Endulini CIP Landscaping</t>
        </is>
      </c>
      <c r="F11130" s="3" t="n">
        <v>0</v>
      </c>
      <c r="G11130" s="3" t="n">
        <v>6100</v>
      </c>
    </row>
    <row r="11131">
      <c r="A11131" s="3" t="inlineStr">
        <is>
          <t>Endulini (Pty) Ltd</t>
        </is>
      </c>
      <c r="B11131" s="4" t="n">
        <v>44834</v>
      </c>
      <c r="C11131" s="3" t="inlineStr">
        <is>
          <t>Assets</t>
        </is>
      </c>
      <c r="D11131" s="3" t="inlineStr">
        <is>
          <t>7610/395</t>
        </is>
      </c>
      <c r="E11131" s="3" t="inlineStr">
        <is>
          <t>Endulini CIP NHBRC</t>
        </is>
      </c>
      <c r="F11131" s="3" t="n">
        <v>0</v>
      </c>
      <c r="G11131" s="3" t="n">
        <v>928847.49</v>
      </c>
    </row>
    <row r="11132">
      <c r="A11132" s="3" t="inlineStr">
        <is>
          <t>Endulini (Pty) Ltd</t>
        </is>
      </c>
      <c r="B11132" s="4" t="n">
        <v>44834</v>
      </c>
      <c r="C11132" s="3" t="inlineStr">
        <is>
          <t>Assets</t>
        </is>
      </c>
      <c r="D11132" s="3" t="inlineStr">
        <is>
          <t>7610/400</t>
        </is>
      </c>
      <c r="E11132" s="3" t="inlineStr">
        <is>
          <t>Endulini CIP Quantity Surveyor</t>
        </is>
      </c>
      <c r="F11132" s="3" t="n">
        <v>0</v>
      </c>
      <c r="G11132" s="3" t="n">
        <v>82136.36</v>
      </c>
    </row>
    <row r="11133">
      <c r="A11133" s="3" t="inlineStr">
        <is>
          <t>Endulini (Pty) Ltd</t>
        </is>
      </c>
      <c r="B11133" s="4" t="n">
        <v>44834</v>
      </c>
      <c r="C11133" s="3" t="inlineStr">
        <is>
          <t>Assets</t>
        </is>
      </c>
      <c r="D11133" s="3" t="inlineStr">
        <is>
          <t>7610/600</t>
        </is>
      </c>
      <c r="E11133" s="3" t="inlineStr">
        <is>
          <t>Endulini CIP Town Planning</t>
        </is>
      </c>
      <c r="F11133" s="3" t="n">
        <v>0</v>
      </c>
      <c r="G11133" s="3" t="n">
        <v>21105</v>
      </c>
    </row>
    <row r="11134">
      <c r="A11134" s="3" t="inlineStr">
        <is>
          <t>Endulini (Pty) Ltd</t>
        </is>
      </c>
      <c r="B11134" s="4" t="n">
        <v>44834</v>
      </c>
      <c r="C11134" s="3" t="inlineStr">
        <is>
          <t>Assets</t>
        </is>
      </c>
      <c r="D11134" s="3" t="inlineStr">
        <is>
          <t>7610/620</t>
        </is>
      </c>
      <c r="E11134" s="3" t="inlineStr">
        <is>
          <t>Endulini CIP Traffic Impact</t>
        </is>
      </c>
      <c r="F11134" s="3" t="n">
        <v>0</v>
      </c>
      <c r="G11134" s="3" t="n">
        <v>24915</v>
      </c>
    </row>
    <row r="11135">
      <c r="A11135" s="3" t="inlineStr">
        <is>
          <t>Endulini (Pty) Ltd</t>
        </is>
      </c>
      <c r="B11135" s="4" t="n">
        <v>44834</v>
      </c>
      <c r="C11135" s="3" t="inlineStr">
        <is>
          <t>Assets</t>
        </is>
      </c>
      <c r="D11135" s="3" t="inlineStr">
        <is>
          <t>7610/630</t>
        </is>
      </c>
      <c r="E11135" s="3" t="inlineStr">
        <is>
          <t>Endulini CIP CoCT Development Contributi</t>
        </is>
      </c>
      <c r="F11135" s="3" t="n">
        <v>0</v>
      </c>
      <c r="G11135" s="3" t="n">
        <v>661860.3100000001</v>
      </c>
    </row>
    <row r="11136">
      <c r="A11136" s="3" t="inlineStr">
        <is>
          <t>Endulini (Pty) Ltd</t>
        </is>
      </c>
      <c r="B11136" s="4" t="n">
        <v>44834</v>
      </c>
      <c r="C11136" s="3" t="inlineStr">
        <is>
          <t>Assets</t>
        </is>
      </c>
      <c r="D11136" s="3" t="inlineStr">
        <is>
          <t>7610/640</t>
        </is>
      </c>
      <c r="E11136" s="3" t="inlineStr">
        <is>
          <t>Endulini CIP CoCT Building plan application</t>
        </is>
      </c>
      <c r="F11136" s="3" t="n">
        <v>0</v>
      </c>
      <c r="G11136" s="3" t="n">
        <v>111203.22</v>
      </c>
    </row>
    <row r="11137">
      <c r="A11137" s="3" t="inlineStr">
        <is>
          <t>Endulini (Pty) Ltd</t>
        </is>
      </c>
      <c r="B11137" s="4" t="n">
        <v>44834</v>
      </c>
      <c r="C11137" s="3" t="inlineStr">
        <is>
          <t>Assets</t>
        </is>
      </c>
      <c r="D11137" s="3" t="inlineStr">
        <is>
          <t>7610/650</t>
        </is>
      </c>
      <c r="E11137" s="3" t="inlineStr">
        <is>
          <t>Endulini CIP - P&amp;G recoveries - Endulini&amp;Heron Fields/View</t>
        </is>
      </c>
      <c r="F11137" s="3" t="n">
        <v>0</v>
      </c>
      <c r="G11137" s="3" t="n">
        <v>-3023829.42</v>
      </c>
    </row>
    <row r="11138">
      <c r="A11138" s="3" t="inlineStr">
        <is>
          <t>Endulini (Pty) Ltd</t>
        </is>
      </c>
      <c r="B11138" s="4" t="n">
        <v>44834</v>
      </c>
      <c r="C11138" s="3" t="inlineStr">
        <is>
          <t>Assets</t>
        </is>
      </c>
      <c r="D11138" s="3" t="inlineStr">
        <is>
          <t>7610/900</t>
        </is>
      </c>
      <c r="E11138" s="3" t="inlineStr">
        <is>
          <t>Endulini CIP Cost of Sales</t>
        </is>
      </c>
      <c r="F11138" s="3" t="n">
        <v>0</v>
      </c>
      <c r="G11138" s="3" t="n">
        <v>-28155981.9</v>
      </c>
    </row>
    <row r="11139">
      <c r="A11139" s="3" t="inlineStr">
        <is>
          <t>Quinate Consulting (Pty) Ltd</t>
        </is>
      </c>
      <c r="B11139" s="4" t="n">
        <v>44834</v>
      </c>
      <c r="C11139" s="3" t="inlineStr">
        <is>
          <t>Assets</t>
        </is>
      </c>
      <c r="D11139" s="3" t="inlineStr">
        <is>
          <t>7800/104</t>
        </is>
      </c>
      <c r="E11139" s="3" t="inlineStr">
        <is>
          <t>Stock - Closing Stock SW - 28 Feb 21</t>
        </is>
      </c>
      <c r="F11139" s="3" t="n">
        <v>0</v>
      </c>
      <c r="G11139" s="3" t="n">
        <v>2874478.88</v>
      </c>
    </row>
    <row r="11140">
      <c r="A11140" s="3" t="inlineStr">
        <is>
          <t>Quinate Consulting (Pty) Ltd</t>
        </is>
      </c>
      <c r="B11140" s="4" t="n">
        <v>44834</v>
      </c>
      <c r="C11140" s="3" t="inlineStr">
        <is>
          <t>Assets</t>
        </is>
      </c>
      <c r="D11140" s="3" t="inlineStr">
        <is>
          <t>7800/105</t>
        </is>
      </c>
      <c r="E11140" s="3" t="inlineStr">
        <is>
          <t>Stock - Closing Stock SH - 28 Feb 21</t>
        </is>
      </c>
      <c r="F11140" s="3" t="n">
        <v>0</v>
      </c>
      <c r="G11140" s="3" t="n">
        <v>2843477.6</v>
      </c>
    </row>
    <row r="11141">
      <c r="A11141" s="3" t="inlineStr">
        <is>
          <t>Endulini (Pty) Ltd</t>
        </is>
      </c>
      <c r="B11141" s="4" t="n">
        <v>44834</v>
      </c>
      <c r="C11141" s="3" t="inlineStr">
        <is>
          <t>Assets</t>
        </is>
      </c>
      <c r="D11141" s="3" t="inlineStr">
        <is>
          <t>8000/000</t>
        </is>
      </c>
      <c r="E11141" s="3" t="inlineStr">
        <is>
          <t>Customer Control Account</t>
        </is>
      </c>
      <c r="F11141" s="3" t="n">
        <v>0</v>
      </c>
      <c r="G11141" s="3" t="n">
        <v>3477403.83</v>
      </c>
    </row>
    <row r="11142">
      <c r="A11142" s="3" t="inlineStr">
        <is>
          <t>Noble Shield (Pty) Ltd ta Go Letting</t>
        </is>
      </c>
      <c r="B11142" s="4" t="n">
        <v>44834</v>
      </c>
      <c r="C11142" s="3" t="inlineStr">
        <is>
          <t>Assets</t>
        </is>
      </c>
      <c r="D11142" s="3" t="inlineStr">
        <is>
          <t>8000/000</t>
        </is>
      </c>
      <c r="E11142" s="3" t="inlineStr">
        <is>
          <t>Customer Control Account</t>
        </is>
      </c>
      <c r="F11142" s="3" t="n">
        <v>0</v>
      </c>
      <c r="G11142" s="3" t="n">
        <v>60289.32</v>
      </c>
    </row>
    <row r="11143">
      <c r="A11143" s="3" t="inlineStr">
        <is>
          <t>Opportunity Global Sales (PTY) LTD</t>
        </is>
      </c>
      <c r="B11143" s="4" t="n">
        <v>44834</v>
      </c>
      <c r="C11143" s="3" t="inlineStr">
        <is>
          <t>Assets</t>
        </is>
      </c>
      <c r="D11143" s="3" t="inlineStr">
        <is>
          <t>8000/000</t>
        </is>
      </c>
      <c r="E11143" s="3" t="inlineStr">
        <is>
          <t>Customer Control Account</t>
        </is>
      </c>
      <c r="F11143" s="3" t="n">
        <v>-43104.34</v>
      </c>
      <c r="G11143" s="3" t="n">
        <v>15936.29</v>
      </c>
    </row>
    <row r="11144">
      <c r="A11144" s="3" t="inlineStr">
        <is>
          <t>Opportunity Management Holdings (PTY) LTD</t>
        </is>
      </c>
      <c r="B11144" s="4" t="n">
        <v>44834</v>
      </c>
      <c r="C11144" s="3" t="inlineStr">
        <is>
          <t>Assets</t>
        </is>
      </c>
      <c r="D11144" s="3" t="inlineStr">
        <is>
          <t>8000/000</t>
        </is>
      </c>
      <c r="E11144" s="3" t="inlineStr">
        <is>
          <t>Customer Control Account</t>
        </is>
      </c>
      <c r="F11144" s="3" t="n">
        <v>35412.5</v>
      </c>
      <c r="G11144" s="3" t="n">
        <v>295412.5</v>
      </c>
    </row>
    <row r="11145">
      <c r="A11145" s="3" t="inlineStr">
        <is>
          <t>Quinate Consulting (Pty) Ltd</t>
        </is>
      </c>
      <c r="B11145" s="4" t="n">
        <v>44834</v>
      </c>
      <c r="C11145" s="3" t="inlineStr">
        <is>
          <t>Assets</t>
        </is>
      </c>
      <c r="D11145" s="3" t="inlineStr">
        <is>
          <t>8000/000</t>
        </is>
      </c>
      <c r="E11145" s="3" t="inlineStr">
        <is>
          <t>Customer Control Account</t>
        </is>
      </c>
      <c r="F11145" s="3" t="n">
        <v>0</v>
      </c>
      <c r="G11145" s="3" t="n">
        <v>-24445</v>
      </c>
    </row>
    <row r="11146">
      <c r="A11146" s="3" t="inlineStr">
        <is>
          <t>Quinate Consulting (Pty) Ltd</t>
        </is>
      </c>
      <c r="B11146" s="4" t="n">
        <v>44834</v>
      </c>
      <c r="C11146" s="3" t="inlineStr">
        <is>
          <t>Assets</t>
        </is>
      </c>
      <c r="D11146" s="3" t="inlineStr">
        <is>
          <t>8001</t>
        </is>
      </c>
      <c r="E11146" s="3" t="inlineStr">
        <is>
          <t>Customer Control</t>
        </is>
      </c>
      <c r="F11146" s="3" t="n">
        <v>0</v>
      </c>
      <c r="G11146" s="3" t="n">
        <v>29487.49</v>
      </c>
    </row>
    <row r="11147">
      <c r="A11147" s="3" t="inlineStr">
        <is>
          <t>Noble Shield (Pty) Ltd ta Go Letting</t>
        </is>
      </c>
      <c r="B11147" s="4" t="n">
        <v>44834</v>
      </c>
      <c r="C11147" s="3" t="inlineStr">
        <is>
          <t>Assets</t>
        </is>
      </c>
      <c r="D11147" s="3" t="inlineStr">
        <is>
          <t>8200/010</t>
        </is>
      </c>
      <c r="E11147" s="3" t="inlineStr">
        <is>
          <t>Prepayments / Prepaid Expenses</t>
        </is>
      </c>
      <c r="F11147" s="3" t="n">
        <v>-91000</v>
      </c>
      <c r="G11147" s="3" t="n">
        <v>0</v>
      </c>
    </row>
    <row r="11148">
      <c r="A11148" s="3" t="inlineStr">
        <is>
          <t>Opportunity Global Investment (PTY) LTD</t>
        </is>
      </c>
      <c r="B11148" s="4" t="n">
        <v>44834</v>
      </c>
      <c r="C11148" s="3" t="inlineStr">
        <is>
          <t>Assets</t>
        </is>
      </c>
      <c r="D11148" s="3" t="inlineStr">
        <is>
          <t>8200/010</t>
        </is>
      </c>
      <c r="E11148" s="3" t="inlineStr">
        <is>
          <t>Prepayments / Prepaid Expenses</t>
        </is>
      </c>
      <c r="F11148" s="3" t="n">
        <v>-36500</v>
      </c>
      <c r="G11148" s="3" t="n">
        <v>75542.03</v>
      </c>
    </row>
    <row r="11149">
      <c r="A11149" s="3" t="inlineStr">
        <is>
          <t>Quinate Consulting (Pty) Ltd</t>
        </is>
      </c>
      <c r="B11149" s="4" t="n">
        <v>44834</v>
      </c>
      <c r="C11149" s="3" t="inlineStr">
        <is>
          <t>Assets</t>
        </is>
      </c>
      <c r="D11149" s="3" t="inlineStr">
        <is>
          <t>8200/010</t>
        </is>
      </c>
      <c r="E11149" s="3" t="inlineStr">
        <is>
          <t>Prepayments / Prepaid Expenses</t>
        </is>
      </c>
      <c r="F11149" s="3" t="n">
        <v>0</v>
      </c>
      <c r="G11149" s="3" t="n">
        <v>109675</v>
      </c>
    </row>
    <row r="11150">
      <c r="A11150" s="3" t="inlineStr">
        <is>
          <t>Opportunity Global Investment (PTY) LTD</t>
        </is>
      </c>
      <c r="B11150" s="4" t="n">
        <v>44834</v>
      </c>
      <c r="C11150" s="3" t="inlineStr">
        <is>
          <t>Assets</t>
        </is>
      </c>
      <c r="D11150" s="3" t="inlineStr">
        <is>
          <t>8400/000</t>
        </is>
      </c>
      <c r="E11150" s="3" t="inlineStr">
        <is>
          <t>FNB 62093491696</t>
        </is>
      </c>
      <c r="F11150" s="3" t="n">
        <v>49250.65</v>
      </c>
      <c r="G11150" s="3" t="n">
        <v>106518.85</v>
      </c>
    </row>
    <row r="11151">
      <c r="A11151" s="3" t="inlineStr">
        <is>
          <t>Opportunity Global Sales (PTY) LTD</t>
        </is>
      </c>
      <c r="B11151" s="4" t="n">
        <v>44834</v>
      </c>
      <c r="C11151" s="3" t="inlineStr">
        <is>
          <t>Assets</t>
        </is>
      </c>
      <c r="D11151" s="3" t="inlineStr">
        <is>
          <t>8400/000</t>
        </is>
      </c>
      <c r="E11151" s="3" t="inlineStr">
        <is>
          <t>FNB 62835620875</t>
        </is>
      </c>
      <c r="F11151" s="3" t="n">
        <v>126021.11</v>
      </c>
      <c r="G11151" s="3" t="n">
        <v>156682.06</v>
      </c>
    </row>
    <row r="11152">
      <c r="A11152" s="3" t="inlineStr">
        <is>
          <t>Quinate Consulting (Pty) Ltd</t>
        </is>
      </c>
      <c r="B11152" s="4" t="n">
        <v>44834</v>
      </c>
      <c r="C11152" s="3" t="inlineStr">
        <is>
          <t>Assets</t>
        </is>
      </c>
      <c r="D11152" s="3" t="inlineStr">
        <is>
          <t>8400/000</t>
        </is>
      </c>
      <c r="E11152" s="3" t="inlineStr">
        <is>
          <t>RMB - 62736659189 - Call Acc</t>
        </is>
      </c>
      <c r="F11152" s="3" t="n">
        <v>-391.17</v>
      </c>
      <c r="G11152" s="3" t="n">
        <v>152614.37</v>
      </c>
    </row>
    <row r="11153">
      <c r="A11153" s="3" t="inlineStr">
        <is>
          <t>Trademark Holdings (Pty) Ltd</t>
        </is>
      </c>
      <c r="B11153" s="4" t="n">
        <v>44834</v>
      </c>
      <c r="C11153" s="3" t="inlineStr">
        <is>
          <t>Assets</t>
        </is>
      </c>
      <c r="D11153" s="3" t="inlineStr">
        <is>
          <t>8400/000</t>
        </is>
      </c>
      <c r="E11153" s="3" t="inlineStr">
        <is>
          <t>RMB 623 693 03640</t>
        </is>
      </c>
      <c r="F11153" s="3" t="n">
        <v>12108.71</v>
      </c>
      <c r="G11153" s="3" t="n">
        <v>61130.59</v>
      </c>
    </row>
    <row r="11154">
      <c r="A11154" s="3" t="inlineStr">
        <is>
          <t>Noble Shield (Pty) Ltd ta Go Letting</t>
        </is>
      </c>
      <c r="B11154" s="4" t="n">
        <v>44834</v>
      </c>
      <c r="C11154" s="3" t="inlineStr">
        <is>
          <t>Assets</t>
        </is>
      </c>
      <c r="D11154" s="3" t="inlineStr">
        <is>
          <t>8400/000</t>
        </is>
      </c>
      <c r="E11154" s="3" t="inlineStr">
        <is>
          <t>RMB 6250 573 3833</t>
        </is>
      </c>
      <c r="F11154" s="3" t="n">
        <v>-9216.610000000001</v>
      </c>
      <c r="G11154" s="3" t="n">
        <v>34656.19</v>
      </c>
    </row>
    <row r="11155">
      <c r="A11155" s="3" t="inlineStr">
        <is>
          <t>Endulini (Pty) Ltd</t>
        </is>
      </c>
      <c r="B11155" s="4" t="n">
        <v>44834</v>
      </c>
      <c r="C11155" s="3" t="inlineStr">
        <is>
          <t>Assets</t>
        </is>
      </c>
      <c r="D11155" s="3" t="inlineStr">
        <is>
          <t>8400/000</t>
        </is>
      </c>
      <c r="E11155" s="3" t="inlineStr">
        <is>
          <t>RMB 62906944576</t>
        </is>
      </c>
      <c r="F11155" s="3" t="n">
        <v>407493.65</v>
      </c>
      <c r="G11155" s="3" t="n">
        <v>520276.24</v>
      </c>
    </row>
    <row r="11156">
      <c r="A11156" s="3" t="inlineStr">
        <is>
          <t>Opportunity Management Holdings (PTY) LTD</t>
        </is>
      </c>
      <c r="B11156" s="4" t="n">
        <v>44834</v>
      </c>
      <c r="C11156" s="3" t="inlineStr">
        <is>
          <t>Assets</t>
        </is>
      </c>
      <c r="D11156" s="3" t="inlineStr">
        <is>
          <t>8400/000</t>
        </is>
      </c>
      <c r="E11156" s="3" t="inlineStr">
        <is>
          <t>RMB Cheq - 62312246920</t>
        </is>
      </c>
      <c r="F11156" s="3" t="n">
        <v>-37850.46</v>
      </c>
      <c r="G11156" s="3" t="n">
        <v>32067.05</v>
      </c>
    </row>
    <row r="11157">
      <c r="A11157" s="3" t="inlineStr">
        <is>
          <t>Opportunity Global Investment (PTY) LTD</t>
        </is>
      </c>
      <c r="B11157" s="4" t="n">
        <v>44834</v>
      </c>
      <c r="C11157" s="3" t="inlineStr">
        <is>
          <t>Assets</t>
        </is>
      </c>
      <c r="D11157" s="3" t="inlineStr">
        <is>
          <t>8405/000</t>
        </is>
      </c>
      <c r="E11157" s="3" t="inlineStr">
        <is>
          <t>FNB Trust 62762449265</t>
        </is>
      </c>
      <c r="F11157" s="3" t="n">
        <v>415.02</v>
      </c>
      <c r="G11157" s="3" t="n">
        <v>1037.84</v>
      </c>
    </row>
    <row r="11158">
      <c r="A11158" s="3" t="inlineStr">
        <is>
          <t>Endulini (Pty) Ltd</t>
        </is>
      </c>
      <c r="B11158" s="4" t="n">
        <v>44834</v>
      </c>
      <c r="C11158" s="3" t="inlineStr">
        <is>
          <t>Assets</t>
        </is>
      </c>
      <c r="D11158" s="3" t="inlineStr">
        <is>
          <t>8410/000</t>
        </is>
      </c>
      <c r="E11158" s="3" t="inlineStr">
        <is>
          <t>Momentum Investor Account : RU 502229883</t>
        </is>
      </c>
      <c r="F11158" s="3" t="n">
        <v>10.9</v>
      </c>
      <c r="G11158" s="3" t="n">
        <v>2601.61</v>
      </c>
    </row>
    <row r="11159">
      <c r="A11159" s="3" t="inlineStr">
        <is>
          <t>Opportunity Management Holdings (PTY) LTD</t>
        </is>
      </c>
      <c r="B11159" s="4" t="n">
        <v>44834</v>
      </c>
      <c r="C11159" s="3" t="inlineStr">
        <is>
          <t>Assets</t>
        </is>
      </c>
      <c r="D11159" s="3" t="inlineStr">
        <is>
          <t>8410/000</t>
        </is>
      </c>
      <c r="E11159" s="3" t="inlineStr">
        <is>
          <t>RMB Call Acc - 62312248851</t>
        </is>
      </c>
      <c r="F11159" s="3" t="n">
        <v>193.12</v>
      </c>
      <c r="G11159" s="3" t="n">
        <v>1073.66</v>
      </c>
    </row>
    <row r="11160">
      <c r="A11160" s="3" t="inlineStr">
        <is>
          <t>Noble Shield (Pty) Ltd ta Go Letting</t>
        </is>
      </c>
      <c r="B11160" s="4" t="n">
        <v>44834</v>
      </c>
      <c r="C11160" s="3" t="inlineStr">
        <is>
          <t>Assets</t>
        </is>
      </c>
      <c r="D11160" s="3" t="inlineStr">
        <is>
          <t>8410/000</t>
        </is>
      </c>
      <c r="E11160" s="3" t="inlineStr">
        <is>
          <t>RMB Trust Acc - 6250 615 1365</t>
        </is>
      </c>
      <c r="F11160" s="3" t="n">
        <v>377.1</v>
      </c>
      <c r="G11160" s="3" t="n">
        <v>880.2</v>
      </c>
    </row>
    <row r="11161">
      <c r="A11161" s="3" t="inlineStr">
        <is>
          <t>Quinate Consulting (Pty) Ltd</t>
        </is>
      </c>
      <c r="B11161" s="4" t="n">
        <v>44834</v>
      </c>
      <c r="C11161" s="3" t="inlineStr">
        <is>
          <t>Assets</t>
        </is>
      </c>
      <c r="D11161" s="3" t="inlineStr">
        <is>
          <t>8415/000</t>
        </is>
      </c>
      <c r="E11161" s="3" t="inlineStr">
        <is>
          <t>STD Acc 071 958 959 - Facility Acc</t>
        </is>
      </c>
      <c r="F11161" s="3" t="n">
        <v>-85</v>
      </c>
      <c r="G11161" s="3" t="n">
        <v>3721.21</v>
      </c>
    </row>
    <row r="11162">
      <c r="A11162" s="3" t="inlineStr">
        <is>
          <t>Quinate Consulting (Pty) Ltd</t>
        </is>
      </c>
      <c r="B11162" s="4" t="n">
        <v>44834</v>
      </c>
      <c r="C11162" s="3" t="inlineStr">
        <is>
          <t>Assets</t>
        </is>
      </c>
      <c r="D11162" s="3" t="inlineStr">
        <is>
          <t>8430/000</t>
        </is>
      </c>
      <c r="E11162" s="3" t="inlineStr">
        <is>
          <t>Momentum Investment Acc - RU502230185</t>
        </is>
      </c>
      <c r="F11162" s="3" t="n">
        <v>2.18</v>
      </c>
      <c r="G11162" s="3" t="n">
        <v>521.1</v>
      </c>
    </row>
    <row r="11163">
      <c r="A11163" s="3" t="inlineStr">
        <is>
          <t>Opportunity Global Investment (PTY) LTD</t>
        </is>
      </c>
      <c r="B11163" s="4" t="n">
        <v>44834</v>
      </c>
      <c r="C11163" s="3" t="inlineStr">
        <is>
          <t>Assets</t>
        </is>
      </c>
      <c r="D11163" s="3" t="inlineStr">
        <is>
          <t>8440/000</t>
        </is>
      </c>
      <c r="E11163" s="3" t="inlineStr">
        <is>
          <t>FNB - Call 627602764438</t>
        </is>
      </c>
      <c r="F11163" s="3" t="n">
        <v>483.34</v>
      </c>
      <c r="G11163" s="3" t="n">
        <v>985.71</v>
      </c>
    </row>
    <row r="11164">
      <c r="A11164" s="3" t="inlineStr">
        <is>
          <t>Opportunity Global Investment (PTY) LTD</t>
        </is>
      </c>
      <c r="B11164" s="4" t="n">
        <v>44834</v>
      </c>
      <c r="C11164" s="3" t="inlineStr">
        <is>
          <t>Assets</t>
        </is>
      </c>
      <c r="D11164" s="3" t="inlineStr">
        <is>
          <t>8445/000</t>
        </is>
      </c>
      <c r="E11164" s="3" t="inlineStr">
        <is>
          <t>Momentum RU502230096</t>
        </is>
      </c>
      <c r="F11164" s="3" t="n">
        <v>0</v>
      </c>
      <c r="G11164" s="3" t="n">
        <v>4547.99</v>
      </c>
    </row>
    <row r="11165">
      <c r="A11165" s="3" t="inlineStr">
        <is>
          <t>Quinate Consulting (Pty) Ltd</t>
        </is>
      </c>
      <c r="B11165" s="4" t="n">
        <v>44834</v>
      </c>
      <c r="C11165" s="3" t="inlineStr">
        <is>
          <t>Assets</t>
        </is>
      </c>
      <c r="D11165" s="3" t="inlineStr">
        <is>
          <t>8450/000</t>
        </is>
      </c>
      <c r="E11165" s="3" t="inlineStr">
        <is>
          <t>A RMB 62275810820</t>
        </is>
      </c>
      <c r="F11165" s="3" t="n">
        <v>101652.27</v>
      </c>
      <c r="G11165" s="3" t="n">
        <v>181562.89</v>
      </c>
    </row>
    <row r="11166">
      <c r="A11166" s="3" t="inlineStr">
        <is>
          <t>Opportunity Management Holdings (PTY) LTD</t>
        </is>
      </c>
      <c r="B11166" s="4" t="n">
        <v>44834</v>
      </c>
      <c r="C11166" s="3" t="inlineStr">
        <is>
          <t>Assets</t>
        </is>
      </c>
      <c r="D11166" s="3" t="inlineStr">
        <is>
          <t>8450/000</t>
        </is>
      </c>
      <c r="E11166" s="3" t="inlineStr">
        <is>
          <t>Petty Cash - CT Office</t>
        </is>
      </c>
      <c r="F11166" s="3" t="n">
        <v>-250</v>
      </c>
      <c r="G11166" s="3" t="n">
        <v>598.9</v>
      </c>
    </row>
    <row r="11167">
      <c r="A11167" s="3" t="inlineStr">
        <is>
          <t>Quinate Consulting (Pty) Ltd</t>
        </is>
      </c>
      <c r="B11167" s="4" t="n">
        <v>44834</v>
      </c>
      <c r="C11167" s="3" t="inlineStr">
        <is>
          <t>Liabilities</t>
        </is>
      </c>
      <c r="D11167" s="3" t="inlineStr">
        <is>
          <t>8480/100</t>
        </is>
      </c>
      <c r="E11167" s="3" t="inlineStr">
        <is>
          <t>Bond - SH20 - STD Bank 532010558</t>
        </is>
      </c>
      <c r="F11167" s="3" t="n">
        <v>3142.79</v>
      </c>
      <c r="G11167" s="3" t="n">
        <v>-1367902.14</v>
      </c>
    </row>
    <row r="11168">
      <c r="A11168" s="3" t="inlineStr">
        <is>
          <t>Quinate Consulting (Pty) Ltd</t>
        </is>
      </c>
      <c r="B11168" s="4" t="n">
        <v>44834</v>
      </c>
      <c r="C11168" s="3" t="inlineStr">
        <is>
          <t>Liabilities</t>
        </is>
      </c>
      <c r="D11168" s="3" t="inlineStr">
        <is>
          <t>8480/200</t>
        </is>
      </c>
      <c r="E11168" s="3" t="inlineStr">
        <is>
          <t>Bond - SH23 - STD Bank 532010035</t>
        </is>
      </c>
      <c r="F11168" s="3" t="n">
        <v>3139.85</v>
      </c>
      <c r="G11168" s="3" t="n">
        <v>-1367732.67</v>
      </c>
    </row>
    <row r="11169">
      <c r="A11169" s="3" t="inlineStr">
        <is>
          <t>Quinate Consulting (Pty) Ltd</t>
        </is>
      </c>
      <c r="B11169" s="4" t="n">
        <v>44834</v>
      </c>
      <c r="C11169" s="3" t="inlineStr">
        <is>
          <t>Liabilities</t>
        </is>
      </c>
      <c r="D11169" s="3" t="inlineStr">
        <is>
          <t>8480/300</t>
        </is>
      </c>
      <c r="E11169" s="3" t="inlineStr">
        <is>
          <t>Bond - SH24 - STD Bank 532372662</t>
        </is>
      </c>
      <c r="F11169" s="3" t="n">
        <v>1366.27</v>
      </c>
      <c r="G11169" s="3" t="n">
        <v>-1457528.62</v>
      </c>
    </row>
    <row r="11170">
      <c r="A11170" s="3" t="inlineStr">
        <is>
          <t>Quinate Consulting (Pty) Ltd</t>
        </is>
      </c>
      <c r="B11170" s="4" t="n">
        <v>44834</v>
      </c>
      <c r="C11170" s="3" t="inlineStr">
        <is>
          <t>Liabilities</t>
        </is>
      </c>
      <c r="D11170" s="3" t="inlineStr">
        <is>
          <t>8480/400</t>
        </is>
      </c>
      <c r="E11170" s="3" t="inlineStr">
        <is>
          <t>Bond - SW01 - STD Bank 532920627</t>
        </is>
      </c>
      <c r="F11170" s="3" t="n">
        <v>830.16</v>
      </c>
      <c r="G11170" s="3" t="n">
        <v>-1295500.82</v>
      </c>
    </row>
    <row r="11171">
      <c r="A11171" s="3" t="inlineStr">
        <is>
          <t>Quinate Consulting (Pty) Ltd</t>
        </is>
      </c>
      <c r="B11171" s="4" t="n">
        <v>44834</v>
      </c>
      <c r="C11171" s="3" t="inlineStr">
        <is>
          <t>Liabilities</t>
        </is>
      </c>
      <c r="D11171" s="3" t="inlineStr">
        <is>
          <t>8480/401</t>
        </is>
      </c>
      <c r="E11171" s="3" t="inlineStr">
        <is>
          <t>Bond - SW21 - STD Bank 532920597</t>
        </is>
      </c>
      <c r="F11171" s="3" t="n">
        <v>830.49</v>
      </c>
      <c r="G11171" s="3" t="n">
        <v>-1296014.83</v>
      </c>
    </row>
    <row r="11172">
      <c r="A11172" s="3" t="inlineStr">
        <is>
          <t>Opportunity Global Investment (PTY) LTD</t>
        </is>
      </c>
      <c r="B11172" s="4" t="n">
        <v>44834</v>
      </c>
      <c r="C11172" s="3" t="inlineStr">
        <is>
          <t>Liabilities</t>
        </is>
      </c>
      <c r="D11172" s="3" t="inlineStr">
        <is>
          <t>860</t>
        </is>
      </c>
      <c r="E11172" s="3" t="inlineStr">
        <is>
          <t>Rounding</t>
        </is>
      </c>
      <c r="F11172" s="3" t="n">
        <v>0</v>
      </c>
      <c r="G11172" s="3" t="n">
        <v>-0.03</v>
      </c>
    </row>
    <row r="11173">
      <c r="A11173" s="3" t="inlineStr">
        <is>
          <t>Opportunity Global Sales (PTY) LTD</t>
        </is>
      </c>
      <c r="B11173" s="4" t="n">
        <v>44834</v>
      </c>
      <c r="C11173" s="3" t="inlineStr">
        <is>
          <t>Liabilities</t>
        </is>
      </c>
      <c r="D11173" s="3" t="inlineStr">
        <is>
          <t>860</t>
        </is>
      </c>
      <c r="E11173" s="3" t="inlineStr">
        <is>
          <t>Rounding</t>
        </is>
      </c>
      <c r="F11173" s="3" t="n">
        <v>0</v>
      </c>
      <c r="G11173" s="3" t="n">
        <v>-1</v>
      </c>
    </row>
    <row r="11174">
      <c r="A11174" s="3" t="inlineStr">
        <is>
          <t>Quinate Consulting (Pty) Ltd</t>
        </is>
      </c>
      <c r="B11174" s="4" t="n">
        <v>44834</v>
      </c>
      <c r="C11174" s="3" t="inlineStr">
        <is>
          <t>Liabilities</t>
        </is>
      </c>
      <c r="D11174" s="3" t="inlineStr">
        <is>
          <t>860</t>
        </is>
      </c>
      <c r="E11174" s="3" t="inlineStr">
        <is>
          <t>Rounding</t>
        </is>
      </c>
      <c r="F11174" s="3" t="n">
        <v>0</v>
      </c>
      <c r="G11174" s="3" t="n">
        <v>0.09</v>
      </c>
    </row>
    <row r="11175">
      <c r="A11175" s="3" t="inlineStr">
        <is>
          <t>Trademark Holdings (Pty) Ltd</t>
        </is>
      </c>
      <c r="B11175" s="4" t="n">
        <v>44834</v>
      </c>
      <c r="C11175" s="3" t="inlineStr">
        <is>
          <t>Liabilities</t>
        </is>
      </c>
      <c r="D11175" s="3" t="inlineStr">
        <is>
          <t>860</t>
        </is>
      </c>
      <c r="E11175" s="3" t="inlineStr">
        <is>
          <t>Rounding</t>
        </is>
      </c>
      <c r="F11175" s="3" t="n">
        <v>0</v>
      </c>
      <c r="G11175" s="3" t="n">
        <v>0.2</v>
      </c>
    </row>
    <row r="11176">
      <c r="A11176" s="3" t="inlineStr">
        <is>
          <t>Endulini (Pty) Ltd</t>
        </is>
      </c>
      <c r="B11176" s="4" t="n">
        <v>44834</v>
      </c>
      <c r="C11176" s="3" t="inlineStr">
        <is>
          <t>Liabilities</t>
        </is>
      </c>
      <c r="D11176" s="3" t="inlineStr">
        <is>
          <t>9000/000</t>
        </is>
      </c>
      <c r="E11176" s="3" t="inlineStr">
        <is>
          <t>Supplier Control Account</t>
        </is>
      </c>
      <c r="F11176" s="3" t="n">
        <v>4258841.45</v>
      </c>
      <c r="G11176" s="3" t="n">
        <v>-35533132.78</v>
      </c>
    </row>
    <row r="11177">
      <c r="A11177" s="3" t="inlineStr">
        <is>
          <t>Noble Shield (Pty) Ltd ta Go Letting</t>
        </is>
      </c>
      <c r="B11177" s="4" t="n">
        <v>44834</v>
      </c>
      <c r="C11177" s="3" t="inlineStr">
        <is>
          <t>Liabilities</t>
        </is>
      </c>
      <c r="D11177" s="3" t="inlineStr">
        <is>
          <t>9000/000</t>
        </is>
      </c>
      <c r="E11177" s="3" t="inlineStr">
        <is>
          <t>Supplier Control Account</t>
        </is>
      </c>
      <c r="F11177" s="3" t="n">
        <v>1400.83</v>
      </c>
      <c r="G11177" s="3" t="n">
        <v>-22820.55</v>
      </c>
    </row>
    <row r="11178">
      <c r="A11178" s="3" t="inlineStr">
        <is>
          <t>Opportunity Global Investment (PTY) LTD</t>
        </is>
      </c>
      <c r="B11178" s="4" t="n">
        <v>44834</v>
      </c>
      <c r="C11178" s="3" t="inlineStr">
        <is>
          <t>Liabilities</t>
        </is>
      </c>
      <c r="D11178" s="3" t="inlineStr">
        <is>
          <t>9000/000</t>
        </is>
      </c>
      <c r="E11178" s="3" t="inlineStr">
        <is>
          <t>Supplier Control Account</t>
        </is>
      </c>
      <c r="F11178" s="3" t="n">
        <v>-27263</v>
      </c>
      <c r="G11178" s="3" t="n">
        <v>-133511.1</v>
      </c>
    </row>
    <row r="11179">
      <c r="A11179" s="3" t="inlineStr">
        <is>
          <t>Opportunity Global Sales (PTY) LTD</t>
        </is>
      </c>
      <c r="B11179" s="4" t="n">
        <v>44834</v>
      </c>
      <c r="C11179" s="3" t="inlineStr">
        <is>
          <t>Liabilities</t>
        </is>
      </c>
      <c r="D11179" s="3" t="inlineStr">
        <is>
          <t>9000/000</t>
        </is>
      </c>
      <c r="E11179" s="3" t="inlineStr">
        <is>
          <t>Supplier Control Account</t>
        </is>
      </c>
      <c r="F11179" s="3" t="n">
        <v>-8651.1</v>
      </c>
      <c r="G11179" s="3" t="n">
        <v>-14775</v>
      </c>
    </row>
    <row r="11180">
      <c r="A11180" s="3" t="inlineStr">
        <is>
          <t>Opportunity Management Holdings (PTY) LTD</t>
        </is>
      </c>
      <c r="B11180" s="4" t="n">
        <v>44834</v>
      </c>
      <c r="C11180" s="3" t="inlineStr">
        <is>
          <t>Liabilities</t>
        </is>
      </c>
      <c r="D11180" s="3" t="inlineStr">
        <is>
          <t>9000/000</t>
        </is>
      </c>
      <c r="E11180" s="3" t="inlineStr">
        <is>
          <t>Supplier Control Account</t>
        </is>
      </c>
      <c r="F11180" s="3" t="n">
        <v>-13835.2</v>
      </c>
      <c r="G11180" s="3" t="n">
        <v>-280132.45</v>
      </c>
    </row>
    <row r="11181">
      <c r="A11181" s="3" t="inlineStr">
        <is>
          <t>Quinate Consulting (Pty) Ltd</t>
        </is>
      </c>
      <c r="B11181" s="4" t="n">
        <v>44834</v>
      </c>
      <c r="C11181" s="3" t="inlineStr">
        <is>
          <t>Liabilities</t>
        </is>
      </c>
      <c r="D11181" s="3" t="inlineStr">
        <is>
          <t>9000/000</t>
        </is>
      </c>
      <c r="E11181" s="3" t="inlineStr">
        <is>
          <t>Supplier Control Account</t>
        </is>
      </c>
      <c r="F11181" s="3" t="n">
        <v>30415.25</v>
      </c>
      <c r="G11181" s="3" t="n">
        <v>526035.6</v>
      </c>
    </row>
    <row r="11182">
      <c r="A11182" s="3" t="inlineStr">
        <is>
          <t>Trademark Holdings (Pty) Ltd</t>
        </is>
      </c>
      <c r="B11182" s="4" t="n">
        <v>44834</v>
      </c>
      <c r="C11182" s="3" t="inlineStr">
        <is>
          <t>Liabilities</t>
        </is>
      </c>
      <c r="D11182" s="3" t="inlineStr">
        <is>
          <t>9000/000</t>
        </is>
      </c>
      <c r="E11182" s="3" t="inlineStr">
        <is>
          <t>Supplier Control Account</t>
        </is>
      </c>
      <c r="F11182" s="3" t="n">
        <v>2201.76</v>
      </c>
      <c r="G11182" s="3" t="n">
        <v>-8303.07</v>
      </c>
    </row>
    <row r="11183">
      <c r="A11183" s="3" t="inlineStr">
        <is>
          <t>Quinate Consulting (Pty) Ltd</t>
        </is>
      </c>
      <c r="B11183" s="4" t="n">
        <v>44834</v>
      </c>
      <c r="C11183" s="3" t="inlineStr">
        <is>
          <t>Liabilities</t>
        </is>
      </c>
      <c r="D11183" s="3" t="inlineStr">
        <is>
          <t>9001</t>
        </is>
      </c>
      <c r="E11183" s="3" t="inlineStr">
        <is>
          <t>Supplier Control</t>
        </is>
      </c>
      <c r="F11183" s="3" t="n">
        <v>0</v>
      </c>
      <c r="G11183" s="3" t="n">
        <v>-347315.41</v>
      </c>
    </row>
    <row r="11184">
      <c r="A11184" s="3" t="inlineStr">
        <is>
          <t>Opportunity Management Holdings (PTY) LTD</t>
        </is>
      </c>
      <c r="B11184" s="4" t="n">
        <v>44834</v>
      </c>
      <c r="C11184" s="3" t="inlineStr">
        <is>
          <t>Liabilities</t>
        </is>
      </c>
      <c r="D11184" s="3" t="inlineStr">
        <is>
          <t>9100/000</t>
        </is>
      </c>
      <c r="E11184" s="3" t="inlineStr">
        <is>
          <t>PAYE/UIF/SDL Accrual - Prior Years ADJ</t>
        </is>
      </c>
      <c r="F11184" s="3" t="n">
        <v>5929.33</v>
      </c>
      <c r="G11184" s="3" t="n">
        <v>-33739.36</v>
      </c>
    </row>
    <row r="11185">
      <c r="A11185" s="3" t="inlineStr">
        <is>
          <t>Opportunity Management Holdings (PTY) LTD</t>
        </is>
      </c>
      <c r="B11185" s="4" t="n">
        <v>44834</v>
      </c>
      <c r="C11185" s="3" t="inlineStr">
        <is>
          <t>Assets</t>
        </is>
      </c>
      <c r="D11185" s="3" t="inlineStr">
        <is>
          <t>9110/000</t>
        </is>
      </c>
      <c r="E11185" s="3" t="inlineStr">
        <is>
          <t>Deposit Received</t>
        </is>
      </c>
      <c r="F11185" s="3" t="n">
        <v>0</v>
      </c>
      <c r="G11185" s="3" t="n">
        <v>-3852.5</v>
      </c>
    </row>
    <row r="11186">
      <c r="A11186" s="3" t="inlineStr">
        <is>
          <t>Opportunity Global Investment (PTY) LTD</t>
        </is>
      </c>
      <c r="B11186" s="4" t="n">
        <v>44834</v>
      </c>
      <c r="C11186" s="3" t="inlineStr">
        <is>
          <t>Liabilities</t>
        </is>
      </c>
      <c r="D11186" s="3" t="inlineStr">
        <is>
          <t>9110/000</t>
        </is>
      </c>
      <c r="E11186" s="3" t="inlineStr">
        <is>
          <t>Taxation B/S</t>
        </is>
      </c>
      <c r="F11186" s="3" t="n">
        <v>0</v>
      </c>
      <c r="G11186" s="3" t="n">
        <v>2150.09</v>
      </c>
    </row>
    <row r="11187">
      <c r="A11187" s="3" t="inlineStr">
        <is>
          <t>Noble Shield (Pty) Ltd ta Go Letting</t>
        </is>
      </c>
      <c r="B11187" s="4" t="n">
        <v>44834</v>
      </c>
      <c r="C11187" s="3" t="inlineStr">
        <is>
          <t>Liabilities</t>
        </is>
      </c>
      <c r="D11187" s="3" t="inlineStr">
        <is>
          <t>9250/010</t>
        </is>
      </c>
      <c r="E11187" s="3" t="inlineStr">
        <is>
          <t>SALARY CONTROL</t>
        </is>
      </c>
      <c r="F11187" s="3" t="n">
        <v>931.0599999999999</v>
      </c>
      <c r="G11187" s="3" t="n">
        <v>-16117.65</v>
      </c>
    </row>
    <row r="11188">
      <c r="A11188" s="3" t="inlineStr">
        <is>
          <t>Opportunity Global Sales (PTY) LTD</t>
        </is>
      </c>
      <c r="B11188" s="4" t="n">
        <v>44834</v>
      </c>
      <c r="C11188" s="3" t="inlineStr">
        <is>
          <t>Liabilities</t>
        </is>
      </c>
      <c r="D11188" s="3" t="inlineStr">
        <is>
          <t>9250/010</t>
        </is>
      </c>
      <c r="E11188" s="3" t="inlineStr">
        <is>
          <t>SALARY CONTROL</t>
        </is>
      </c>
      <c r="F11188" s="3" t="n">
        <v>0.01</v>
      </c>
      <c r="G11188" s="3" t="n">
        <v>0.02</v>
      </c>
    </row>
    <row r="11189">
      <c r="A11189" s="3" t="inlineStr">
        <is>
          <t>Trademark Holdings (Pty) Ltd</t>
        </is>
      </c>
      <c r="B11189" s="4" t="n">
        <v>44834</v>
      </c>
      <c r="C11189" s="3" t="inlineStr">
        <is>
          <t>Liabilities</t>
        </is>
      </c>
      <c r="D11189" s="3" t="inlineStr">
        <is>
          <t>9250/010</t>
        </is>
      </c>
      <c r="E11189" s="3" t="inlineStr">
        <is>
          <t>SALARY CONTROL</t>
        </is>
      </c>
      <c r="F11189" s="3" t="n">
        <v>-1286.15</v>
      </c>
      <c r="G11189" s="3" t="n">
        <v>-18827.05</v>
      </c>
    </row>
    <row r="11190">
      <c r="A11190" s="3" t="inlineStr">
        <is>
          <t>Noble Shield (Pty) Ltd ta Go Letting</t>
        </is>
      </c>
      <c r="B11190" s="4" t="n">
        <v>44834</v>
      </c>
      <c r="C11190" s="3" t="inlineStr">
        <is>
          <t>Liabilities</t>
        </is>
      </c>
      <c r="D11190" s="3" t="inlineStr">
        <is>
          <t>9250/020</t>
        </is>
      </c>
      <c r="E11190" s="3" t="inlineStr">
        <is>
          <t>PAYE, UIF AND SDL CONTROL</t>
        </is>
      </c>
      <c r="F11190" s="3" t="n">
        <v>489.71</v>
      </c>
      <c r="G11190" s="3" t="n">
        <v>-5443.36</v>
      </c>
    </row>
    <row r="11191">
      <c r="A11191" s="3" t="inlineStr">
        <is>
          <t>Opportunity Global Investment (PTY) LTD</t>
        </is>
      </c>
      <c r="B11191" s="4" t="n">
        <v>44834</v>
      </c>
      <c r="C11191" s="3" t="inlineStr">
        <is>
          <t>Liabilities</t>
        </is>
      </c>
      <c r="D11191" s="3" t="inlineStr">
        <is>
          <t>9250/020</t>
        </is>
      </c>
      <c r="E11191" s="3" t="inlineStr">
        <is>
          <t>PAYE, UIF AND SDL CONTROL</t>
        </is>
      </c>
      <c r="F11191" s="3" t="n">
        <v>-5346.3</v>
      </c>
      <c r="G11191" s="3" t="n">
        <v>-57514.72</v>
      </c>
    </row>
    <row r="11192">
      <c r="A11192" s="3" t="inlineStr">
        <is>
          <t>Opportunity Management Holdings (PTY) LTD</t>
        </is>
      </c>
      <c r="B11192" s="4" t="n">
        <v>44834</v>
      </c>
      <c r="C11192" s="3" t="inlineStr">
        <is>
          <t>Liabilities</t>
        </is>
      </c>
      <c r="D11192" s="3" t="inlineStr">
        <is>
          <t>9250/020</t>
        </is>
      </c>
      <c r="E11192" s="3" t="inlineStr">
        <is>
          <t>PAYE, UIF AND SDL CONTROL</t>
        </is>
      </c>
      <c r="F11192" s="3" t="n">
        <v>-6759.17</v>
      </c>
      <c r="G11192" s="3" t="n">
        <v>-52527.52</v>
      </c>
    </row>
    <row r="11193">
      <c r="A11193" s="3" t="inlineStr">
        <is>
          <t>Trademark Holdings (Pty) Ltd</t>
        </is>
      </c>
      <c r="B11193" s="4" t="n">
        <v>44834</v>
      </c>
      <c r="C11193" s="3" t="inlineStr">
        <is>
          <t>Liabilities</t>
        </is>
      </c>
      <c r="D11193" s="3" t="inlineStr">
        <is>
          <t>9250/020</t>
        </is>
      </c>
      <c r="E11193" s="3" t="inlineStr">
        <is>
          <t>PAYE, UIF AND SDL CONTROL</t>
        </is>
      </c>
      <c r="F11193" s="3" t="n">
        <v>-596.46</v>
      </c>
      <c r="G11193" s="3" t="n">
        <v>-5629.5</v>
      </c>
    </row>
    <row r="11194">
      <c r="A11194" s="3" t="inlineStr">
        <is>
          <t>Opportunity Global Investment (PTY) LTD</t>
        </is>
      </c>
      <c r="B11194" s="4" t="n">
        <v>44834</v>
      </c>
      <c r="C11194" s="3" t="inlineStr">
        <is>
          <t>Liabilities</t>
        </is>
      </c>
      <c r="D11194" s="3" t="inlineStr">
        <is>
          <t>9400/030</t>
        </is>
      </c>
      <c r="E11194" s="3" t="inlineStr">
        <is>
          <t>Accrued Expenses - PAYE_AND_UIF</t>
        </is>
      </c>
      <c r="F11194" s="3" t="n">
        <v>0</v>
      </c>
      <c r="G11194" s="3" t="n">
        <v>-2</v>
      </c>
    </row>
    <row r="11195">
      <c r="A11195" s="3" t="inlineStr">
        <is>
          <t>Trademark Holdings (Pty) Ltd</t>
        </is>
      </c>
      <c r="B11195" s="4" t="n">
        <v>44834</v>
      </c>
      <c r="C11195" s="3" t="inlineStr">
        <is>
          <t>Liabilities</t>
        </is>
      </c>
      <c r="D11195" s="3" t="inlineStr">
        <is>
          <t>9400/400</t>
        </is>
      </c>
      <c r="E11195" s="3" t="inlineStr">
        <is>
          <t>Deemed Dividend Tax</t>
        </is>
      </c>
      <c r="F11195" s="3" t="n">
        <v>0</v>
      </c>
      <c r="G11195" s="3" t="n">
        <v>-699.13</v>
      </c>
    </row>
    <row r="11196">
      <c r="A11196" s="3" t="inlineStr">
        <is>
          <t>Opportunity Global Investment (PTY) LTD</t>
        </is>
      </c>
      <c r="B11196" s="4" t="n">
        <v>44834</v>
      </c>
      <c r="C11196" s="3" t="inlineStr">
        <is>
          <t>Liabilities</t>
        </is>
      </c>
      <c r="D11196" s="3" t="inlineStr">
        <is>
          <t>9500/000</t>
        </is>
      </c>
      <c r="E11196" s="3" t="inlineStr">
        <is>
          <t>VAT Control Account</t>
        </is>
      </c>
      <c r="F11196" s="3" t="n">
        <v>44596.43</v>
      </c>
      <c r="G11196" s="3" t="n">
        <v>174210.73</v>
      </c>
    </row>
    <row r="11197">
      <c r="A11197" s="3" t="inlineStr">
        <is>
          <t>Opportunity Global Sales (PTY) LTD</t>
        </is>
      </c>
      <c r="B11197" s="4" t="n">
        <v>44834</v>
      </c>
      <c r="C11197" s="3" t="inlineStr">
        <is>
          <t>Liabilities</t>
        </is>
      </c>
      <c r="D11197" s="3" t="inlineStr">
        <is>
          <t>9500/000</t>
        </is>
      </c>
      <c r="E11197" s="3" t="inlineStr">
        <is>
          <t>VAT Control Account</t>
        </is>
      </c>
      <c r="F11197" s="3" t="n">
        <v>-37793.71</v>
      </c>
      <c r="G11197" s="3" t="n">
        <v>-245782.22</v>
      </c>
    </row>
    <row r="11198">
      <c r="A11198" s="3" t="inlineStr">
        <is>
          <t>Opportunity Management Holdings (PTY) LTD</t>
        </is>
      </c>
      <c r="B11198" s="4" t="n">
        <v>44834</v>
      </c>
      <c r="C11198" s="3" t="inlineStr">
        <is>
          <t>Liabilities</t>
        </is>
      </c>
      <c r="D11198" s="3" t="inlineStr">
        <is>
          <t>9500/000</t>
        </is>
      </c>
      <c r="E11198" s="3" t="inlineStr">
        <is>
          <t>VAT Control Account</t>
        </is>
      </c>
      <c r="F11198" s="3" t="n">
        <v>-48527.86</v>
      </c>
      <c r="G11198" s="3" t="n">
        <v>7073.99</v>
      </c>
    </row>
    <row r="11199">
      <c r="A11199" s="3" t="inlineStr">
        <is>
          <t>Endulini (Pty) Ltd</t>
        </is>
      </c>
      <c r="B11199" s="4" t="n">
        <v>44834</v>
      </c>
      <c r="C11199" s="3" t="inlineStr">
        <is>
          <t>Liabilities</t>
        </is>
      </c>
      <c r="D11199" s="3" t="inlineStr">
        <is>
          <t>9500/000</t>
        </is>
      </c>
      <c r="E11199" s="3" t="inlineStr">
        <is>
          <t>Vat / Tax Control Account</t>
        </is>
      </c>
      <c r="F11199" s="3" t="n">
        <v>-739697.79</v>
      </c>
      <c r="G11199" s="3" t="n">
        <v>-653190.28</v>
      </c>
    </row>
    <row r="11200">
      <c r="A11200" s="3" t="inlineStr">
        <is>
          <t>Quinate Consulting (Pty) Ltd</t>
        </is>
      </c>
      <c r="B11200" s="4" t="n">
        <v>44834</v>
      </c>
      <c r="C11200" s="3" t="inlineStr">
        <is>
          <t>Liabilities</t>
        </is>
      </c>
      <c r="D11200" s="3" t="inlineStr">
        <is>
          <t>9500/000</t>
        </is>
      </c>
      <c r="E11200" s="3" t="inlineStr">
        <is>
          <t>Vat Control Account</t>
        </is>
      </c>
      <c r="F11200" s="3" t="n">
        <v>142806.89</v>
      </c>
      <c r="G11200" s="3" t="n">
        <v>-2265020.87</v>
      </c>
    </row>
    <row r="11201">
      <c r="A11201" s="3" t="inlineStr">
        <is>
          <t>Opportunity Management Holdings (PTY) LTD</t>
        </is>
      </c>
      <c r="B11201" s="4" t="n">
        <v>44834</v>
      </c>
      <c r="C11201" s="3" t="inlineStr">
        <is>
          <t>Liabilities</t>
        </is>
      </c>
      <c r="D11201" s="3" t="inlineStr">
        <is>
          <t>9501/000</t>
        </is>
      </c>
      <c r="E11201" s="3" t="inlineStr">
        <is>
          <t>Vat Adjustments - C2M</t>
        </is>
      </c>
      <c r="F11201" s="3" t="n">
        <v>0</v>
      </c>
      <c r="G11201" s="3" t="n">
        <v>47274.04</v>
      </c>
    </row>
    <row r="11202">
      <c r="A11202" s="3" t="inlineStr">
        <is>
          <t>Endulini (Pty) Ltd</t>
        </is>
      </c>
      <c r="B11202" s="4" t="n">
        <v>44834</v>
      </c>
      <c r="C11202" s="3" t="inlineStr">
        <is>
          <t>Liabilities</t>
        </is>
      </c>
      <c r="D11202" s="3" t="inlineStr">
        <is>
          <t>9899/D103</t>
        </is>
      </c>
      <c r="E11202" s="3" t="inlineStr">
        <is>
          <t>Sales - Unit Reg Control D103</t>
        </is>
      </c>
      <c r="F11202" s="3" t="n">
        <v>-301095.89</v>
      </c>
      <c r="G11202" s="3" t="n">
        <v>0</v>
      </c>
    </row>
    <row r="11203">
      <c r="A11203" s="3" t="inlineStr">
        <is>
          <t>Quinate Consulting (Pty) Ltd</t>
        </is>
      </c>
      <c r="B11203" s="4" t="n">
        <v>44834</v>
      </c>
      <c r="C11203" s="3" t="inlineStr">
        <is>
          <t>Liabilities</t>
        </is>
      </c>
      <c r="D11203" s="3" t="inlineStr">
        <is>
          <t>9960/000</t>
        </is>
      </c>
      <c r="E11203" s="3" t="inlineStr">
        <is>
          <t>Deposits - Southwark Rentals</t>
        </is>
      </c>
      <c r="F11203" s="3" t="n">
        <v>0</v>
      </c>
      <c r="G11203" s="3" t="n">
        <v>-11500</v>
      </c>
    </row>
    <row r="11204">
      <c r="A11204" s="3" t="inlineStr">
        <is>
          <t>Noble Shield (Pty) Ltd ta Go Letting</t>
        </is>
      </c>
      <c r="B11204" s="4" t="n">
        <v>44834</v>
      </c>
      <c r="C11204" s="3" t="inlineStr">
        <is>
          <t>Expenses</t>
        </is>
      </c>
      <c r="D11204" s="3" t="inlineStr">
        <is>
          <t>ACB Link</t>
        </is>
      </c>
      <c r="E11204" s="3" t="inlineStr">
        <is>
          <t>Subscriptions - TPN</t>
        </is>
      </c>
      <c r="F11204" s="3" t="n">
        <v>2534.49</v>
      </c>
      <c r="G11204" s="3" t="n">
        <v>2534.49</v>
      </c>
    </row>
    <row r="11205">
      <c r="A11205" s="3" t="inlineStr">
        <is>
          <t>Noble Shield (Pty) Ltd ta Go Letting</t>
        </is>
      </c>
      <c r="B11205" s="4" t="n">
        <v>44834</v>
      </c>
      <c r="C11205" s="3" t="inlineStr">
        <is>
          <t>Liabilities</t>
        </is>
      </c>
      <c r="D11205" s="3" t="inlineStr">
        <is>
          <t>B/S</t>
        </is>
      </c>
      <c r="E11205" s="3" t="inlineStr">
        <is>
          <t>Tax Payable</t>
        </is>
      </c>
      <c r="F11205" s="3" t="n">
        <v>0</v>
      </c>
      <c r="G11205" s="3" t="n">
        <v>-5213.16</v>
      </c>
    </row>
    <row r="11206">
      <c r="A11206" s="3" t="inlineStr">
        <is>
          <t>Trademark Holdings (Pty) Ltd</t>
        </is>
      </c>
      <c r="B11206" s="4" t="n">
        <v>44834</v>
      </c>
      <c r="C11206" s="3" t="inlineStr">
        <is>
          <t>Liabilities</t>
        </is>
      </c>
      <c r="D11206" s="3" t="inlineStr">
        <is>
          <t>B/S</t>
        </is>
      </c>
      <c r="E11206" s="3" t="inlineStr">
        <is>
          <t>Taxation Payable</t>
        </is>
      </c>
      <c r="F11206" s="3" t="n">
        <v>0</v>
      </c>
      <c r="G11206" s="3" t="n">
        <v>-353.36</v>
      </c>
    </row>
    <row r="11207">
      <c r="A11207" s="3" t="inlineStr">
        <is>
          <t>Quinate Consulting (Pty) Ltd</t>
        </is>
      </c>
      <c r="B11207" s="4" t="n">
        <v>44834</v>
      </c>
      <c r="C11207" s="3" t="inlineStr">
        <is>
          <t>Liabilities</t>
        </is>
      </c>
      <c r="D11207" s="3" t="inlineStr">
        <is>
          <t xml:space="preserve">B/S </t>
        </is>
      </c>
      <c r="E11207" s="3" t="inlineStr">
        <is>
          <t>Taxation Payable</t>
        </is>
      </c>
      <c r="F11207" s="3" t="n">
        <v>0</v>
      </c>
      <c r="G11207" s="3" t="n">
        <v>-15486</v>
      </c>
    </row>
    <row r="11208">
      <c r="A11208" s="3" t="inlineStr">
        <is>
          <t>Quinate Consulting (Pty) Ltd</t>
        </is>
      </c>
      <c r="B11208" s="4" t="n">
        <v>44834</v>
      </c>
      <c r="C11208" s="3" t="inlineStr">
        <is>
          <t>Liabilities</t>
        </is>
      </c>
      <c r="D11208" s="3" t="inlineStr">
        <is>
          <t>FV</t>
        </is>
      </c>
      <c r="E11208" s="3" t="inlineStr">
        <is>
          <t>Loan - Cape Projects Constuction</t>
        </is>
      </c>
      <c r="F11208" s="3" t="n">
        <v>0</v>
      </c>
      <c r="G11208" s="3" t="n">
        <v>-2730000</v>
      </c>
    </row>
    <row r="11209">
      <c r="A11209" s="3" t="inlineStr">
        <is>
          <t>Quinate Consulting (Pty) Ltd</t>
        </is>
      </c>
      <c r="B11209" s="4" t="n">
        <v>44834</v>
      </c>
      <c r="C11209" s="3" t="inlineStr">
        <is>
          <t>Liabilities</t>
        </is>
      </c>
      <c r="D11209" s="3" t="inlineStr">
        <is>
          <t>Sharehold OppDev</t>
        </is>
      </c>
      <c r="E11209" s="3" t="inlineStr">
        <is>
          <t>Loan - Justine Morgan</t>
        </is>
      </c>
      <c r="F11209" s="3" t="n">
        <v>0</v>
      </c>
      <c r="G11209" s="3" t="n">
        <v>-563766.76</v>
      </c>
    </row>
    <row r="11210">
      <c r="A11210" s="3" t="inlineStr">
        <is>
          <t>Opportunity Global Investment (PTY) LTD</t>
        </is>
      </c>
      <c r="B11210" s="4" t="n">
        <v>44834</v>
      </c>
      <c r="C11210" s="3" t="inlineStr">
        <is>
          <t>Expenses</t>
        </is>
      </c>
      <c r="D11210" s="3" t="inlineStr">
        <is>
          <t>Swiftshutter</t>
        </is>
      </c>
      <c r="E11210" s="3" t="inlineStr">
        <is>
          <t>Advertising - Rousseau Lotter</t>
        </is>
      </c>
      <c r="F11210" s="3" t="n">
        <v>0</v>
      </c>
      <c r="G11210" s="3" t="n">
        <v>6600</v>
      </c>
    </row>
    <row r="11211">
      <c r="A11211" s="3" t="inlineStr">
        <is>
          <t>Opportunity Global Sales (PTY) LTD</t>
        </is>
      </c>
      <c r="B11211" s="4" t="n">
        <v>44865</v>
      </c>
      <c r="C11211" s="3" t="inlineStr">
        <is>
          <t>Revenue</t>
        </is>
      </c>
      <c r="D11211" s="3" t="inlineStr">
        <is>
          <t>1000/009</t>
        </is>
      </c>
      <c r="E11211" s="3" t="inlineStr">
        <is>
          <t>Sales - Comm on Payprop</t>
        </is>
      </c>
      <c r="F11211" s="3" t="n">
        <v>-1263.08</v>
      </c>
      <c r="G11211" s="3" t="n">
        <v>-21730.41</v>
      </c>
    </row>
    <row r="11212">
      <c r="A11212" s="3" t="inlineStr">
        <is>
          <t>Quinate Consulting (Pty) Ltd</t>
        </is>
      </c>
      <c r="B11212" s="4" t="n">
        <v>44865</v>
      </c>
      <c r="C11212" s="3" t="inlineStr">
        <is>
          <t>Revenue</t>
        </is>
      </c>
      <c r="D11212" s="3" t="inlineStr">
        <is>
          <t>1000/011</t>
        </is>
      </c>
      <c r="E11212" s="3" t="inlineStr">
        <is>
          <t>Rent Received - Soho Unit 23</t>
        </is>
      </c>
      <c r="F11212" s="3" t="n">
        <v>-12500</v>
      </c>
      <c r="G11212" s="3" t="n">
        <v>-100000</v>
      </c>
    </row>
    <row r="11213">
      <c r="A11213" s="3" t="inlineStr">
        <is>
          <t>Quinate Consulting (Pty) Ltd</t>
        </is>
      </c>
      <c r="B11213" s="4" t="n">
        <v>44865</v>
      </c>
      <c r="C11213" s="3" t="inlineStr">
        <is>
          <t>Revenue</t>
        </is>
      </c>
      <c r="D11213" s="3" t="inlineStr">
        <is>
          <t>1000/012</t>
        </is>
      </c>
      <c r="E11213" s="3" t="inlineStr">
        <is>
          <t>Rent Received - Soho Unit 24</t>
        </is>
      </c>
      <c r="F11213" s="3" t="n">
        <v>-14445</v>
      </c>
      <c r="G11213" s="3" t="n">
        <v>-111780</v>
      </c>
    </row>
    <row r="11214">
      <c r="A11214" s="3" t="inlineStr">
        <is>
          <t>Quinate Consulting (Pty) Ltd</t>
        </is>
      </c>
      <c r="B11214" s="4" t="n">
        <v>44865</v>
      </c>
      <c r="C11214" s="3" t="inlineStr">
        <is>
          <t>Revenue</t>
        </is>
      </c>
      <c r="D11214" s="3" t="inlineStr">
        <is>
          <t>1000/013</t>
        </is>
      </c>
      <c r="E11214" s="3" t="inlineStr">
        <is>
          <t>Rent Recieved - Soho Unit 20</t>
        </is>
      </c>
      <c r="F11214" s="3" t="n">
        <v>-12500</v>
      </c>
      <c r="G11214" s="3" t="n">
        <v>-100000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Revenue</t>
        </is>
      </c>
      <c r="D11215" s="3" t="inlineStr">
        <is>
          <t>1000/015</t>
        </is>
      </c>
      <c r="E11215" s="3" t="inlineStr">
        <is>
          <t>Rent Received - Southwark Unit 1</t>
        </is>
      </c>
      <c r="F11215" s="3" t="n">
        <v>0</v>
      </c>
      <c r="G11215" s="3" t="n">
        <v>-20000</v>
      </c>
    </row>
    <row r="11216">
      <c r="A11216" s="3" t="inlineStr">
        <is>
          <t>Quinate Consulting (Pty) Ltd</t>
        </is>
      </c>
      <c r="B11216" s="4" t="n">
        <v>44865</v>
      </c>
      <c r="C11216" s="3" t="inlineStr">
        <is>
          <t>Revenue</t>
        </is>
      </c>
      <c r="D11216" s="3" t="inlineStr">
        <is>
          <t>1000/016</t>
        </is>
      </c>
      <c r="E11216" s="3" t="inlineStr">
        <is>
          <t>Rent Recieved - Southwark Unit 21</t>
        </is>
      </c>
      <c r="F11216" s="3" t="n">
        <v>-10000</v>
      </c>
      <c r="G11216" s="3" t="n">
        <v>-80000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Revenue</t>
        </is>
      </c>
      <c r="D11217" s="3" t="inlineStr">
        <is>
          <t>1000/100</t>
        </is>
      </c>
      <c r="E11217" s="3" t="inlineStr">
        <is>
          <t>Sales - Comm on External Sales</t>
        </is>
      </c>
      <c r="F11217" s="3" t="n">
        <v>0</v>
      </c>
      <c r="G11217" s="3" t="n">
        <v>-96165.22</v>
      </c>
    </row>
    <row r="11218">
      <c r="A11218" s="3" t="inlineStr">
        <is>
          <t>Noble Shield (Pty) Ltd ta Go Letting</t>
        </is>
      </c>
      <c r="B11218" s="4" t="n">
        <v>44865</v>
      </c>
      <c r="C11218" s="3" t="inlineStr">
        <is>
          <t>Revenue</t>
        </is>
      </c>
      <c r="D11218" s="3" t="inlineStr">
        <is>
          <t>1000/100</t>
        </is>
      </c>
      <c r="E11218" s="3" t="inlineStr">
        <is>
          <t>Sales - Payprop 328 - Michelle</t>
        </is>
      </c>
      <c r="F11218" s="3" t="n">
        <v>-75407.11</v>
      </c>
      <c r="G11218" s="3" t="n">
        <v>-147193.44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Revenue</t>
        </is>
      </c>
      <c r="D11219" s="3" t="inlineStr">
        <is>
          <t>1000/120</t>
        </is>
      </c>
      <c r="E11219" s="3" t="inlineStr">
        <is>
          <t>Sales - Admin Fees on Rental Units</t>
        </is>
      </c>
      <c r="F11219" s="3" t="n">
        <v>-1304.34</v>
      </c>
      <c r="G11219" s="3" t="n">
        <v>-16217.34</v>
      </c>
    </row>
    <row r="11220">
      <c r="A11220" s="3" t="inlineStr">
        <is>
          <t>Opportunity Global Sales (PTY) LTD</t>
        </is>
      </c>
      <c r="B11220" s="4" t="n">
        <v>44865</v>
      </c>
      <c r="C11220" s="3" t="inlineStr">
        <is>
          <t>Revenue</t>
        </is>
      </c>
      <c r="D11220" s="3" t="inlineStr">
        <is>
          <t>1000/150</t>
        </is>
      </c>
      <c r="E11220" s="3" t="inlineStr">
        <is>
          <t>Sales - Comm on External Rental</t>
        </is>
      </c>
      <c r="F11220" s="3" t="n">
        <v>-42000</v>
      </c>
      <c r="G11220" s="3" t="n">
        <v>-180452.17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Revenue</t>
        </is>
      </c>
      <c r="D11221" s="3" t="inlineStr">
        <is>
          <t>1000/250</t>
        </is>
      </c>
      <c r="E11221" s="3" t="inlineStr">
        <is>
          <t>Sales - Comm on Endulini</t>
        </is>
      </c>
      <c r="F11221" s="3" t="n">
        <v>-614052.1800000001</v>
      </c>
      <c r="G11221" s="3" t="n">
        <v>-2192781.31</v>
      </c>
    </row>
    <row r="11222">
      <c r="A11222" s="3" t="inlineStr">
        <is>
          <t>Trademark Holdings (Pty) Ltd</t>
        </is>
      </c>
      <c r="B11222" s="4" t="n">
        <v>44865</v>
      </c>
      <c r="C11222" s="3" t="inlineStr">
        <is>
          <t>Revenue</t>
        </is>
      </c>
      <c r="D11222" s="3" t="inlineStr">
        <is>
          <t>1000/300</t>
        </is>
      </c>
      <c r="E11222" s="3" t="inlineStr">
        <is>
          <t>Sales - Payprop - Lara</t>
        </is>
      </c>
      <c r="F11222" s="3" t="n">
        <v>-76640.61</v>
      </c>
      <c r="G11222" s="3" t="n">
        <v>-164426.26</v>
      </c>
    </row>
    <row r="11223">
      <c r="A11223" s="3" t="inlineStr">
        <is>
          <t>Opportunity Global Investment (PTY) LTD</t>
        </is>
      </c>
      <c r="B11223" s="4" t="n">
        <v>44865</v>
      </c>
      <c r="C11223" s="3" t="inlineStr">
        <is>
          <t>Revenue</t>
        </is>
      </c>
      <c r="D11223" s="3" t="inlineStr">
        <is>
          <t>1000/350</t>
        </is>
      </c>
      <c r="E11223" s="3" t="inlineStr">
        <is>
          <t>Sales - Investor Management - Heron Fields</t>
        </is>
      </c>
      <c r="F11223" s="3" t="n">
        <v>0</v>
      </c>
      <c r="G11223" s="3" t="n">
        <v>-1152654.46</v>
      </c>
    </row>
    <row r="11224">
      <c r="A11224" s="3" t="inlineStr">
        <is>
          <t>Trademark Holdings (Pty) Ltd</t>
        </is>
      </c>
      <c r="B11224" s="4" t="n">
        <v>44865</v>
      </c>
      <c r="C11224" s="3" t="inlineStr">
        <is>
          <t>Revenue</t>
        </is>
      </c>
      <c r="D11224" s="3" t="inlineStr">
        <is>
          <t>1000/500</t>
        </is>
      </c>
      <c r="E11224" s="3" t="inlineStr">
        <is>
          <t>Sales - Commission external sale</t>
        </is>
      </c>
      <c r="F11224" s="3" t="n">
        <v>-40000</v>
      </c>
      <c r="G11224" s="3" t="n">
        <v>-40000</v>
      </c>
    </row>
    <row r="11225">
      <c r="A11225" s="3" t="inlineStr">
        <is>
          <t>Opportunity Global Sales (PTY) LTD</t>
        </is>
      </c>
      <c r="B11225" s="4" t="n">
        <v>44865</v>
      </c>
      <c r="C11225" s="3" t="inlineStr">
        <is>
          <t>Revenue</t>
        </is>
      </c>
      <c r="D11225" s="3" t="inlineStr">
        <is>
          <t>1000/902</t>
        </is>
      </c>
      <c r="E11225" s="3" t="inlineStr">
        <is>
          <t>Sales - Credit check</t>
        </is>
      </c>
      <c r="F11225" s="3" t="n">
        <v>0</v>
      </c>
      <c r="G11225" s="3" t="n">
        <v>-60.87</v>
      </c>
    </row>
    <row r="11226">
      <c r="A11226" s="3" t="inlineStr">
        <is>
          <t>Quinate Consulting (Pty) Ltd</t>
        </is>
      </c>
      <c r="B11226" s="4" t="n">
        <v>44865</v>
      </c>
      <c r="C11226" s="3" t="inlineStr">
        <is>
          <t>Revenue</t>
        </is>
      </c>
      <c r="D11226" s="3" t="inlineStr">
        <is>
          <t>1004/000</t>
        </is>
      </c>
      <c r="E11226" s="3" t="inlineStr">
        <is>
          <t>Interest received</t>
        </is>
      </c>
      <c r="F11226" s="3" t="n">
        <v>-602.6799999999999</v>
      </c>
      <c r="G11226" s="3" t="n">
        <v>-3475.36</v>
      </c>
    </row>
    <row r="11227">
      <c r="A11227" s="3" t="inlineStr">
        <is>
          <t>Quinate Consulting (Pty) Ltd</t>
        </is>
      </c>
      <c r="B11227" s="4" t="n">
        <v>44865</v>
      </c>
      <c r="C11227" s="3" t="inlineStr">
        <is>
          <t>Revenue</t>
        </is>
      </c>
      <c r="D11227" s="3" t="inlineStr">
        <is>
          <t>1006/100</t>
        </is>
      </c>
      <c r="E11227" s="3" t="inlineStr">
        <is>
          <t>Rental income - Payprop</t>
        </is>
      </c>
      <c r="F11227" s="3" t="n">
        <v>-18468.25</v>
      </c>
      <c r="G11227" s="3" t="n">
        <v>-23268.25</v>
      </c>
    </row>
    <row r="11228">
      <c r="A11228" s="3" t="inlineStr">
        <is>
          <t>Endulini (Pty) Ltd</t>
        </is>
      </c>
      <c r="B11228" s="4" t="n">
        <v>44865</v>
      </c>
      <c r="C11228" s="3" t="inlineStr">
        <is>
          <t>Revenue</t>
        </is>
      </c>
      <c r="D11228" s="3" t="inlineStr">
        <is>
          <t>1100/000</t>
        </is>
      </c>
      <c r="E11228" s="3" t="inlineStr">
        <is>
          <t>Sales - Endulini</t>
        </is>
      </c>
      <c r="F11228" s="3" t="n">
        <v>-10876782.61</v>
      </c>
      <c r="G11228" s="3" t="n">
        <v>-44576722.94</v>
      </c>
    </row>
    <row r="11229">
      <c r="A11229" s="3" t="inlineStr">
        <is>
          <t>Opportunity Management Holdings (PTY) LTD</t>
        </is>
      </c>
      <c r="B11229" s="4" t="n">
        <v>44865</v>
      </c>
      <c r="C11229" s="3" t="inlineStr">
        <is>
          <t>Revenue</t>
        </is>
      </c>
      <c r="D11229" s="3" t="inlineStr">
        <is>
          <t>1100/001</t>
        </is>
      </c>
      <c r="E11229" s="3" t="inlineStr">
        <is>
          <t>Salary Recharges</t>
        </is>
      </c>
      <c r="F11229" s="3" t="n">
        <v>-378500</v>
      </c>
      <c r="G11229" s="3" t="n">
        <v>-757000</v>
      </c>
    </row>
    <row r="11230">
      <c r="A11230" s="3" t="inlineStr">
        <is>
          <t>Endulini (Pty) Ltd</t>
        </is>
      </c>
      <c r="B11230" s="4" t="n">
        <v>44865</v>
      </c>
      <c r="C11230" s="3" t="inlineStr">
        <is>
          <t>Revenue</t>
        </is>
      </c>
      <c r="D11230" s="3" t="inlineStr">
        <is>
          <t>1100/100</t>
        </is>
      </c>
      <c r="E11230" s="3" t="inlineStr">
        <is>
          <t>Sales - Endulini - Exstras</t>
        </is>
      </c>
      <c r="F11230" s="3" t="n">
        <v>0</v>
      </c>
      <c r="G11230" s="3" t="n">
        <v>-8030</v>
      </c>
    </row>
    <row r="11231">
      <c r="A11231" s="3" t="inlineStr">
        <is>
          <t>Endulini (Pty) Ltd</t>
        </is>
      </c>
      <c r="B11231" s="4" t="n">
        <v>44865</v>
      </c>
      <c r="C11231" s="3" t="inlineStr">
        <is>
          <t>Revenue</t>
        </is>
      </c>
      <c r="D11231" s="3" t="inlineStr">
        <is>
          <t>1100/150</t>
        </is>
      </c>
      <c r="E11231" s="3" t="inlineStr">
        <is>
          <t>Sales - Endulini - Extras admin fee</t>
        </is>
      </c>
      <c r="F11231" s="3" t="n">
        <v>0</v>
      </c>
      <c r="G11231" s="3" t="n">
        <v>-2000</v>
      </c>
    </row>
    <row r="11232">
      <c r="A11232" s="3" t="inlineStr">
        <is>
          <t>Endulini (Pty) Ltd</t>
        </is>
      </c>
      <c r="B11232" s="4" t="n">
        <v>44865</v>
      </c>
      <c r="C11232" s="3" t="inlineStr">
        <is>
          <t>Revenue</t>
        </is>
      </c>
      <c r="D11232" s="3" t="inlineStr">
        <is>
          <t>1100/200</t>
        </is>
      </c>
      <c r="E11232" s="3" t="inlineStr">
        <is>
          <t>Sales - Endulini occupational rent</t>
        </is>
      </c>
      <c r="F11232" s="3" t="n">
        <v>-14653.27</v>
      </c>
      <c r="G11232" s="3" t="n">
        <v>-162762.69</v>
      </c>
    </row>
    <row r="11233">
      <c r="A11233" s="3" t="inlineStr">
        <is>
          <t>Endulini (Pty) Ltd</t>
        </is>
      </c>
      <c r="B11233" s="4" t="n">
        <v>44865</v>
      </c>
      <c r="C11233" s="3" t="inlineStr">
        <is>
          <t>Revenue</t>
        </is>
      </c>
      <c r="D11233" s="3" t="inlineStr">
        <is>
          <t>1500/001</t>
        </is>
      </c>
      <c r="E11233" s="3" t="inlineStr">
        <is>
          <t>Revaluation of Land</t>
        </is>
      </c>
      <c r="F11233" s="3" t="n">
        <v>6084085.78</v>
      </c>
      <c r="G11233" s="3" t="n">
        <v>6084085.78</v>
      </c>
    </row>
    <row r="11234">
      <c r="A11234" s="3" t="inlineStr">
        <is>
          <t>Endulini (Pty) Ltd</t>
        </is>
      </c>
      <c r="B11234" s="4" t="n">
        <v>44865</v>
      </c>
      <c r="C11234" s="3" t="inlineStr">
        <is>
          <t>Expenses</t>
        </is>
      </c>
      <c r="D11234" s="3" t="inlineStr">
        <is>
          <t>2000/001</t>
        </is>
      </c>
      <c r="E11234" s="3" t="inlineStr">
        <is>
          <t>COS - CIP Construction</t>
        </is>
      </c>
      <c r="F11234" s="3" t="n">
        <v>0</v>
      </c>
      <c r="G11234" s="3" t="n">
        <v>28155981.9</v>
      </c>
    </row>
    <row r="11235">
      <c r="A11235" s="3" t="inlineStr">
        <is>
          <t>Opportunity Global Sales (PTY) LTD</t>
        </is>
      </c>
      <c r="B11235" s="4" t="n">
        <v>44865</v>
      </c>
      <c r="C11235" s="3" t="inlineStr">
        <is>
          <t>Expenses</t>
        </is>
      </c>
      <c r="D11235" s="3" t="inlineStr">
        <is>
          <t>2000/010</t>
        </is>
      </c>
      <c r="E11235" s="3" t="inlineStr">
        <is>
          <t>COS - PAYE on Commission</t>
        </is>
      </c>
      <c r="F11235" s="3" t="n">
        <v>53884.28</v>
      </c>
      <c r="G11235" s="3" t="n">
        <v>90714.78</v>
      </c>
    </row>
    <row r="11236">
      <c r="A11236" s="3" t="inlineStr">
        <is>
          <t>Endulini (Pty) Ltd</t>
        </is>
      </c>
      <c r="B11236" s="4" t="n">
        <v>44865</v>
      </c>
      <c r="C11236" s="3" t="inlineStr">
        <is>
          <t>Expenses</t>
        </is>
      </c>
      <c r="D11236" s="3" t="inlineStr">
        <is>
          <t>2000/100</t>
        </is>
      </c>
      <c r="E11236" s="3" t="inlineStr">
        <is>
          <t>COS - Commission Endulini</t>
        </is>
      </c>
      <c r="F11236" s="3" t="n">
        <v>614052.1800000001</v>
      </c>
      <c r="G11236" s="3" t="n">
        <v>2526781.31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2000/100</t>
        </is>
      </c>
      <c r="E11237" s="3" t="inlineStr">
        <is>
          <t>COS - Commission Paid</t>
        </is>
      </c>
      <c r="F11237" s="3" t="n">
        <v>13892.11</v>
      </c>
      <c r="G11237" s="3" t="n">
        <v>117315.01</v>
      </c>
    </row>
    <row r="11238">
      <c r="A11238" s="3" t="inlineStr">
        <is>
          <t>Opportunity Global Investment (PTY) LTD</t>
        </is>
      </c>
      <c r="B11238" s="4" t="n">
        <v>44865</v>
      </c>
      <c r="C11238" s="3" t="inlineStr">
        <is>
          <t>Expenses</t>
        </is>
      </c>
      <c r="D11238" s="3" t="inlineStr">
        <is>
          <t>2000/125</t>
        </is>
      </c>
      <c r="E11238" s="3" t="inlineStr">
        <is>
          <t>Referral commission - Endulini</t>
        </is>
      </c>
      <c r="F11238" s="3" t="n">
        <v>0</v>
      </c>
      <c r="G11238" s="3" t="n">
        <v>19000</v>
      </c>
    </row>
    <row r="11239">
      <c r="A11239" s="3" t="inlineStr">
        <is>
          <t>Opportunity Global Sales (PTY) LTD</t>
        </is>
      </c>
      <c r="B11239" s="4" t="n">
        <v>44865</v>
      </c>
      <c r="C11239" s="3" t="inlineStr">
        <is>
          <t>Expenses</t>
        </is>
      </c>
      <c r="D11239" s="3" t="inlineStr">
        <is>
          <t>2000/131</t>
        </is>
      </c>
      <c r="E11239" s="3" t="inlineStr">
        <is>
          <t>COS - Sales Comm Endulini - Anthony</t>
        </is>
      </c>
      <c r="F11239" s="3" t="n">
        <v>0</v>
      </c>
      <c r="G11239" s="3" t="n">
        <v>62272.01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2000/132</t>
        </is>
      </c>
      <c r="E11240" s="3" t="inlineStr">
        <is>
          <t>COS - Sales Comm Endulini - Minette</t>
        </is>
      </c>
      <c r="F11240" s="3" t="n">
        <v>102182.96</v>
      </c>
      <c r="G11240" s="3" t="n">
        <v>368391.87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2000/133</t>
        </is>
      </c>
      <c r="E11241" s="3" t="inlineStr">
        <is>
          <t>COS - Sales Comm Endulini - External Agents</t>
        </is>
      </c>
      <c r="F11241" s="3" t="n">
        <v>0</v>
      </c>
      <c r="G11241" s="3" t="n">
        <v>9966</v>
      </c>
    </row>
    <row r="11242">
      <c r="A11242" s="3" t="inlineStr">
        <is>
          <t>Opportunity Global Sales (PTY) LTD</t>
        </is>
      </c>
      <c r="B11242" s="4" t="n">
        <v>44865</v>
      </c>
      <c r="C11242" s="3" t="inlineStr">
        <is>
          <t>Expenses</t>
        </is>
      </c>
      <c r="D11242" s="3" t="inlineStr">
        <is>
          <t>2000/135</t>
        </is>
      </c>
      <c r="E11242" s="3" t="inlineStr">
        <is>
          <t>COS - Sales Comm External - Minette</t>
        </is>
      </c>
      <c r="F11242" s="3" t="n">
        <v>17703.91</v>
      </c>
      <c r="G11242" s="3" t="n">
        <v>59126.45</v>
      </c>
    </row>
    <row r="11243">
      <c r="A11243" s="3" t="inlineStr">
        <is>
          <t>Opportunity Global Investment (PTY) LTD</t>
        </is>
      </c>
      <c r="B11243" s="4" t="n">
        <v>44865</v>
      </c>
      <c r="C11243" s="3" t="inlineStr">
        <is>
          <t>Expenses</t>
        </is>
      </c>
      <c r="D11243" s="3" t="inlineStr">
        <is>
          <t>2000/135</t>
        </is>
      </c>
      <c r="E11243" s="3" t="inlineStr">
        <is>
          <t>Referral commission - Heron View</t>
        </is>
      </c>
      <c r="F11243" s="3" t="n">
        <v>10000</v>
      </c>
      <c r="G11243" s="3" t="n">
        <v>144000</v>
      </c>
    </row>
    <row r="11244">
      <c r="A11244" s="3" t="inlineStr">
        <is>
          <t>Opportunity Global Sales (PTY) LTD</t>
        </is>
      </c>
      <c r="B11244" s="4" t="n">
        <v>44865</v>
      </c>
      <c r="C11244" s="3" t="inlineStr">
        <is>
          <t>Expenses</t>
        </is>
      </c>
      <c r="D11244" s="3" t="inlineStr">
        <is>
          <t>2000/137</t>
        </is>
      </c>
      <c r="E11244" s="3" t="inlineStr">
        <is>
          <t>COS - Rental Comm External - Minette</t>
        </is>
      </c>
      <c r="F11244" s="3" t="n">
        <v>0</v>
      </c>
      <c r="G11244" s="3" t="n">
        <v>63878.05</v>
      </c>
    </row>
    <row r="11245">
      <c r="A11245" s="3" t="inlineStr">
        <is>
          <t>Opportunity Global Sales (PTY) LTD</t>
        </is>
      </c>
      <c r="B11245" s="4" t="n">
        <v>44865</v>
      </c>
      <c r="C11245" s="3" t="inlineStr">
        <is>
          <t>Expenses</t>
        </is>
      </c>
      <c r="D11245" s="3" t="inlineStr">
        <is>
          <t>2000/139</t>
        </is>
      </c>
      <c r="E11245" s="3" t="inlineStr">
        <is>
          <t>COS - Sales Comm Heron Fields - Minette</t>
        </is>
      </c>
      <c r="F11245" s="3" t="n">
        <v>0</v>
      </c>
      <c r="G11245" s="3" t="n">
        <v>202684.47</v>
      </c>
    </row>
    <row r="11246">
      <c r="A11246" s="3" t="inlineStr">
        <is>
          <t>Opportunity Global Investment (PTY) LTD</t>
        </is>
      </c>
      <c r="B11246" s="4" t="n">
        <v>44865</v>
      </c>
      <c r="C11246" s="3" t="inlineStr">
        <is>
          <t>Expenses</t>
        </is>
      </c>
      <c r="D11246" s="3" t="inlineStr">
        <is>
          <t>2000/140</t>
        </is>
      </c>
      <c r="E11246" s="3" t="inlineStr">
        <is>
          <t>Referral commission - F Geldenhuys</t>
        </is>
      </c>
      <c r="F11246" s="3" t="n">
        <v>0</v>
      </c>
      <c r="G11246" s="3" t="n">
        <v>53400</v>
      </c>
    </row>
    <row r="11247">
      <c r="A11247" s="3" t="inlineStr">
        <is>
          <t>Opportunity Global Sales (PTY) LTD</t>
        </is>
      </c>
      <c r="B11247" s="4" t="n">
        <v>44865</v>
      </c>
      <c r="C11247" s="3" t="inlineStr">
        <is>
          <t>Expenses</t>
        </is>
      </c>
      <c r="D11247" s="3" t="inlineStr">
        <is>
          <t>2000/143</t>
        </is>
      </c>
      <c r="E11247" s="3" t="inlineStr">
        <is>
          <t>COS - Sales Comm Endulini - Yvette</t>
        </is>
      </c>
      <c r="F11247" s="3" t="n">
        <v>0</v>
      </c>
      <c r="G11247" s="3" t="n">
        <v>22102.92</v>
      </c>
    </row>
    <row r="11248">
      <c r="A11248" s="3" t="inlineStr">
        <is>
          <t>Opportunity Global Investment (PTY) LTD</t>
        </is>
      </c>
      <c r="B11248" s="4" t="n">
        <v>44865</v>
      </c>
      <c r="C11248" s="3" t="inlineStr">
        <is>
          <t>Expenses</t>
        </is>
      </c>
      <c r="D11248" s="3" t="inlineStr">
        <is>
          <t>2000/145</t>
        </is>
      </c>
      <c r="E11248" s="3" t="inlineStr">
        <is>
          <t>Referral commission - W Thomason</t>
        </is>
      </c>
      <c r="F11248" s="3" t="n">
        <v>0</v>
      </c>
      <c r="G11248" s="3" t="n">
        <v>36000</v>
      </c>
    </row>
    <row r="11249">
      <c r="A11249" s="3" t="inlineStr">
        <is>
          <t>Opportunity Global Sales (PTY) LTD</t>
        </is>
      </c>
      <c r="B11249" s="4" t="n">
        <v>44865</v>
      </c>
      <c r="C11249" s="3" t="inlineStr">
        <is>
          <t>Expenses</t>
        </is>
      </c>
      <c r="D11249" s="3" t="inlineStr">
        <is>
          <t>2000/147</t>
        </is>
      </c>
      <c r="E11249" s="3" t="inlineStr">
        <is>
          <t>COS - Sales Comm Heron Fields - Yvette</t>
        </is>
      </c>
      <c r="F11249" s="3" t="n">
        <v>11407.98</v>
      </c>
      <c r="G11249" s="3" t="n">
        <v>22851.61</v>
      </c>
    </row>
    <row r="11250">
      <c r="A11250" s="3" t="inlineStr">
        <is>
          <t>Endulini (Pty) Ltd</t>
        </is>
      </c>
      <c r="B11250" s="4" t="n">
        <v>44865</v>
      </c>
      <c r="C11250" s="3" t="inlineStr">
        <is>
          <t>Expenses</t>
        </is>
      </c>
      <c r="D11250" s="3" t="inlineStr">
        <is>
          <t>2000/150</t>
        </is>
      </c>
      <c r="E11250" s="3" t="inlineStr">
        <is>
          <t>COS - Levies special agreement</t>
        </is>
      </c>
      <c r="F11250" s="3" t="n">
        <v>3424.1</v>
      </c>
      <c r="G11250" s="3" t="n">
        <v>3424.1</v>
      </c>
    </row>
    <row r="11251">
      <c r="A11251" s="3" t="inlineStr">
        <is>
          <t>Trademark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2000/300</t>
        </is>
      </c>
      <c r="E11251" s="3" t="inlineStr">
        <is>
          <t>COS - Commission Paid</t>
        </is>
      </c>
      <c r="F11251" s="3" t="n">
        <v>14285.23</v>
      </c>
      <c r="G11251" s="3" t="n">
        <v>30207.53</v>
      </c>
    </row>
    <row r="11252">
      <c r="A11252" s="3" t="inlineStr">
        <is>
          <t>Opportunity Global Sales (PTY) LTD</t>
        </is>
      </c>
      <c r="B11252" s="4" t="n">
        <v>44865</v>
      </c>
      <c r="C11252" s="3" t="inlineStr">
        <is>
          <t>Expenses</t>
        </is>
      </c>
      <c r="D11252" s="3" t="inlineStr">
        <is>
          <t>2000/350</t>
        </is>
      </c>
      <c r="E11252" s="3" t="inlineStr">
        <is>
          <t>COS - Overrider Comm Endulini - Donovan</t>
        </is>
      </c>
      <c r="F11252" s="3" t="n">
        <v>0</v>
      </c>
      <c r="G11252" s="3" t="n">
        <v>74207.21000000001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2000/351</t>
        </is>
      </c>
      <c r="E11253" s="3" t="inlineStr">
        <is>
          <t>COS - Overrider Comm External - Donovan</t>
        </is>
      </c>
      <c r="F11253" s="3" t="n">
        <v>0</v>
      </c>
      <c r="G11253" s="3" t="n">
        <v>7030.44</v>
      </c>
    </row>
    <row r="11254">
      <c r="A11254" s="3" t="inlineStr">
        <is>
          <t>Opportunity Global Sales (PTY) LTD</t>
        </is>
      </c>
      <c r="B11254" s="4" t="n">
        <v>44865</v>
      </c>
      <c r="C11254" s="3" t="inlineStr">
        <is>
          <t>Expenses</t>
        </is>
      </c>
      <c r="D11254" s="3" t="inlineStr">
        <is>
          <t>2000/370</t>
        </is>
      </c>
      <c r="E11254" s="3" t="inlineStr">
        <is>
          <t>COS - Overrider Comm Endulini - Morne</t>
        </is>
      </c>
      <c r="F11254" s="3" t="n">
        <v>12272.54</v>
      </c>
      <c r="G11254" s="3" t="n">
        <v>24541.83</v>
      </c>
    </row>
    <row r="11255">
      <c r="A11255" s="3" t="inlineStr">
        <is>
          <t>Opportunity Global Sales (PTY) LTD</t>
        </is>
      </c>
      <c r="B11255" s="4" t="n">
        <v>44865</v>
      </c>
      <c r="C11255" s="3" t="inlineStr">
        <is>
          <t>Expenses</t>
        </is>
      </c>
      <c r="D11255" s="3" t="inlineStr">
        <is>
          <t>2000/380</t>
        </is>
      </c>
      <c r="E11255" s="3" t="inlineStr">
        <is>
          <t>COS - Overrider Comm Heron Fields - Morne</t>
        </is>
      </c>
      <c r="F11255" s="3" t="n">
        <v>0</v>
      </c>
      <c r="G11255" s="3" t="n">
        <v>16264.76</v>
      </c>
    </row>
    <row r="11256">
      <c r="A11256" s="3" t="inlineStr">
        <is>
          <t>Endulini (Pty) Ltd</t>
        </is>
      </c>
      <c r="B11256" s="4" t="n">
        <v>44865</v>
      </c>
      <c r="C11256" s="3" t="inlineStr">
        <is>
          <t>Expenses</t>
        </is>
      </c>
      <c r="D11256" s="3" t="inlineStr">
        <is>
          <t>2000/400</t>
        </is>
      </c>
      <c r="E11256" s="3" t="inlineStr">
        <is>
          <t>COS - Gifts</t>
        </is>
      </c>
      <c r="F11256" s="3" t="n">
        <v>0</v>
      </c>
      <c r="G11256" s="3" t="n">
        <v>4270</v>
      </c>
    </row>
    <row r="11257">
      <c r="A11257" s="3" t="inlineStr">
        <is>
          <t>Opportunity Global Sales (PTY) LTD</t>
        </is>
      </c>
      <c r="B11257" s="4" t="n">
        <v>44865</v>
      </c>
      <c r="C11257" s="3" t="inlineStr">
        <is>
          <t>Expenses</t>
        </is>
      </c>
      <c r="D11257" s="3" t="inlineStr">
        <is>
          <t>2000/500</t>
        </is>
      </c>
      <c r="E11257" s="3" t="inlineStr">
        <is>
          <t>COS - Electricity Costs Endulini</t>
        </is>
      </c>
      <c r="F11257" s="3" t="n">
        <v>0</v>
      </c>
      <c r="G11257" s="3" t="n">
        <v>536.96</v>
      </c>
    </row>
    <row r="11258">
      <c r="A11258" s="3" t="inlineStr">
        <is>
          <t>Endulini (Pty) Ltd</t>
        </is>
      </c>
      <c r="B11258" s="4" t="n">
        <v>44865</v>
      </c>
      <c r="C11258" s="3" t="inlineStr">
        <is>
          <t>Expenses</t>
        </is>
      </c>
      <c r="D11258" s="3" t="inlineStr">
        <is>
          <t>2000/500</t>
        </is>
      </c>
      <c r="E11258" s="3" t="inlineStr">
        <is>
          <t>COS - Legal Fees Opening of Sec Title Scheme</t>
        </is>
      </c>
      <c r="F11258" s="3" t="n">
        <v>0</v>
      </c>
      <c r="G11258" s="3" t="n">
        <v>56287.76</v>
      </c>
    </row>
    <row r="11259">
      <c r="A11259" s="3" t="inlineStr">
        <is>
          <t>Endulini (Pty) Ltd</t>
        </is>
      </c>
      <c r="B11259" s="4" t="n">
        <v>44865</v>
      </c>
      <c r="C11259" s="3" t="inlineStr">
        <is>
          <t>Expenses</t>
        </is>
      </c>
      <c r="D11259" s="3" t="inlineStr">
        <is>
          <t>2000/600</t>
        </is>
      </c>
      <c r="E11259" s="3" t="inlineStr">
        <is>
          <t>COS - Legal fees</t>
        </is>
      </c>
      <c r="F11259" s="3" t="n">
        <v>255489.7</v>
      </c>
      <c r="G11259" s="3" t="n">
        <v>980564.73</v>
      </c>
    </row>
    <row r="11260">
      <c r="A11260" s="3" t="inlineStr">
        <is>
          <t>Endulini (Pty) Ltd</t>
        </is>
      </c>
      <c r="B11260" s="4" t="n">
        <v>44865</v>
      </c>
      <c r="C11260" s="3" t="inlineStr">
        <is>
          <t>Expenses</t>
        </is>
      </c>
      <c r="D11260" s="3" t="inlineStr">
        <is>
          <t>2000/700</t>
        </is>
      </c>
      <c r="E11260" s="3" t="inlineStr">
        <is>
          <t>COS - C2M Certificate for transfer</t>
        </is>
      </c>
      <c r="F11260" s="3" t="n">
        <v>0</v>
      </c>
      <c r="G11260" s="3" t="n">
        <v>5450</v>
      </c>
    </row>
    <row r="11261">
      <c r="A11261" s="3" t="inlineStr">
        <is>
          <t>Endulini (Pty) Ltd</t>
        </is>
      </c>
      <c r="B11261" s="4" t="n">
        <v>44865</v>
      </c>
      <c r="C11261" s="3" t="inlineStr">
        <is>
          <t>Expenses</t>
        </is>
      </c>
      <c r="D11261" s="3" t="inlineStr">
        <is>
          <t>2000/800</t>
        </is>
      </c>
      <c r="E11261" s="3" t="inlineStr">
        <is>
          <t>COS - Purchaser Variations</t>
        </is>
      </c>
      <c r="F11261" s="3" t="n">
        <v>0</v>
      </c>
      <c r="G11261" s="3" t="n">
        <v>8734.540000000001</v>
      </c>
    </row>
    <row r="11262">
      <c r="A11262" s="3" t="inlineStr">
        <is>
          <t>Endulini (Pty) Ltd</t>
        </is>
      </c>
      <c r="B11262" s="4" t="n">
        <v>44865</v>
      </c>
      <c r="C11262" s="3" t="inlineStr">
        <is>
          <t>Expenses</t>
        </is>
      </c>
      <c r="D11262" s="3" t="inlineStr">
        <is>
          <t>2000/900</t>
        </is>
      </c>
      <c r="E11262" s="3" t="inlineStr">
        <is>
          <t>COS - Legal fees Phase 2</t>
        </is>
      </c>
      <c r="F11262" s="3" t="n">
        <v>0</v>
      </c>
      <c r="G11262" s="3" t="n">
        <v>35638</v>
      </c>
    </row>
    <row r="11263">
      <c r="A11263" s="3" t="inlineStr">
        <is>
          <t>Quinate Consulting (Pty) Ltd</t>
        </is>
      </c>
      <c r="B11263" s="4" t="n">
        <v>44865</v>
      </c>
      <c r="C11263" s="3" t="inlineStr">
        <is>
          <t>Revenue</t>
        </is>
      </c>
      <c r="D11263" s="3" t="inlineStr">
        <is>
          <t>2400/200</t>
        </is>
      </c>
      <c r="E11263" s="3" t="inlineStr">
        <is>
          <t>Recovery Acc - Electricity SH</t>
        </is>
      </c>
      <c r="F11263" s="3" t="n">
        <v>-25177.2</v>
      </c>
      <c r="G11263" s="3" t="n">
        <v>-208339.5</v>
      </c>
    </row>
    <row r="11264">
      <c r="A11264" s="3" t="inlineStr">
        <is>
          <t>Quinate Consulting (Pty) Ltd</t>
        </is>
      </c>
      <c r="B11264" s="4" t="n">
        <v>44865</v>
      </c>
      <c r="C11264" s="3" t="inlineStr">
        <is>
          <t>Revenue</t>
        </is>
      </c>
      <c r="D11264" s="3" t="inlineStr">
        <is>
          <t>2400/300</t>
        </is>
      </c>
      <c r="E11264" s="3" t="inlineStr">
        <is>
          <t>Recovery Account - Electricity SW</t>
        </is>
      </c>
      <c r="F11264" s="3" t="n">
        <v>-18720.16</v>
      </c>
      <c r="G11264" s="3" t="n">
        <v>-155577.83</v>
      </c>
    </row>
    <row r="11265">
      <c r="A11265" s="3" t="inlineStr">
        <is>
          <t>Endulini (Pty) Ltd</t>
        </is>
      </c>
      <c r="B11265" s="4" t="n">
        <v>44865</v>
      </c>
      <c r="C11265" s="3" t="inlineStr">
        <is>
          <t>Revenue</t>
        </is>
      </c>
      <c r="D11265" s="3" t="inlineStr">
        <is>
          <t>2750/000</t>
        </is>
      </c>
      <c r="E11265" s="3" t="inlineStr">
        <is>
          <t>Interest Received</t>
        </is>
      </c>
      <c r="F11265" s="3" t="n">
        <v>-93.7</v>
      </c>
      <c r="G11265" s="3" t="n">
        <v>-195.31</v>
      </c>
    </row>
    <row r="11266">
      <c r="A11266" s="3" t="inlineStr">
        <is>
          <t>Opportunity Management Holdings (PTY) LTD</t>
        </is>
      </c>
      <c r="B11266" s="4" t="n">
        <v>44865</v>
      </c>
      <c r="C11266" s="3" t="inlineStr">
        <is>
          <t>Revenue</t>
        </is>
      </c>
      <c r="D11266" s="3" t="inlineStr">
        <is>
          <t>2750/000</t>
        </is>
      </c>
      <c r="E11266" s="3" t="inlineStr">
        <is>
          <t>Interest Received</t>
        </is>
      </c>
      <c r="F11266" s="3" t="n">
        <v>-2.12</v>
      </c>
      <c r="G11266" s="3" t="n">
        <v>-2.42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Revenue</t>
        </is>
      </c>
      <c r="D11267" s="3" t="inlineStr">
        <is>
          <t>2750/000</t>
        </is>
      </c>
      <c r="E11267" s="3" t="inlineStr">
        <is>
          <t>Interest Received - Bank</t>
        </is>
      </c>
      <c r="F11267" s="3" t="n">
        <v>0</v>
      </c>
      <c r="G11267" s="3" t="n">
        <v>-2.3</v>
      </c>
    </row>
    <row r="11268">
      <c r="A11268" s="3" t="inlineStr">
        <is>
          <t>Opportunity Global Investment (PTY) LTD</t>
        </is>
      </c>
      <c r="B11268" s="4" t="n">
        <v>44865</v>
      </c>
      <c r="C11268" s="3" t="inlineStr">
        <is>
          <t>Revenue</t>
        </is>
      </c>
      <c r="D11268" s="3" t="inlineStr">
        <is>
          <t>2753/000</t>
        </is>
      </c>
      <c r="E11268" s="3" t="inlineStr">
        <is>
          <t>Interest received - Momentum</t>
        </is>
      </c>
      <c r="F11268" s="3" t="n">
        <v>-45.78</v>
      </c>
      <c r="G11268" s="3" t="n">
        <v>-158.61</v>
      </c>
    </row>
    <row r="11269">
      <c r="A11269" s="3" t="inlineStr">
        <is>
          <t>Endulini (Pty) Ltd</t>
        </is>
      </c>
      <c r="B11269" s="4" t="n">
        <v>44865</v>
      </c>
      <c r="C11269" s="3" t="inlineStr">
        <is>
          <t>Revenue</t>
        </is>
      </c>
      <c r="D11269" s="3" t="inlineStr">
        <is>
          <t>2755/001</t>
        </is>
      </c>
      <c r="E11269" s="3" t="inlineStr">
        <is>
          <t>Interest Received - Momentum</t>
        </is>
      </c>
      <c r="F11269" s="3" t="n">
        <v>-13.86</v>
      </c>
      <c r="G11269" s="3" t="n">
        <v>-26598.72</v>
      </c>
    </row>
    <row r="11270">
      <c r="A11270" s="3" t="inlineStr">
        <is>
          <t>Quinate Consulting (Pty) Ltd</t>
        </is>
      </c>
      <c r="B11270" s="4" t="n">
        <v>44865</v>
      </c>
      <c r="C11270" s="3" t="inlineStr">
        <is>
          <t>Revenue</t>
        </is>
      </c>
      <c r="D11270" s="3" t="inlineStr">
        <is>
          <t>2755/001</t>
        </is>
      </c>
      <c r="E11270" s="3" t="inlineStr">
        <is>
          <t>Interest Received - Momentum</t>
        </is>
      </c>
      <c r="F11270" s="3" t="n">
        <v>-2.78</v>
      </c>
      <c r="G11270" s="3" t="n">
        <v>-18.11</v>
      </c>
    </row>
    <row r="11271">
      <c r="A11271" s="3" t="inlineStr">
        <is>
          <t>Opportunity Global Investment (PTY) LTD</t>
        </is>
      </c>
      <c r="B11271" s="4" t="n">
        <v>44865</v>
      </c>
      <c r="C11271" s="3" t="inlineStr">
        <is>
          <t>Expenses</t>
        </is>
      </c>
      <c r="D11271" s="3" t="inlineStr">
        <is>
          <t>3000/150</t>
        </is>
      </c>
      <c r="E11271" s="3" t="inlineStr">
        <is>
          <t>Accounting Fees - Audit</t>
        </is>
      </c>
      <c r="F11271" s="3" t="n">
        <v>0</v>
      </c>
      <c r="G11271" s="3" t="n">
        <v>7225</v>
      </c>
    </row>
    <row r="11272">
      <c r="A11272" s="3" t="inlineStr">
        <is>
          <t>Opportunity Global Investment (PTY) LTD</t>
        </is>
      </c>
      <c r="B11272" s="4" t="n">
        <v>44865</v>
      </c>
      <c r="C11272" s="3" t="inlineStr">
        <is>
          <t>Expenses</t>
        </is>
      </c>
      <c r="D11272" s="3" t="inlineStr">
        <is>
          <t>3000/200</t>
        </is>
      </c>
      <c r="E11272" s="3" t="inlineStr">
        <is>
          <t>Accounting Fees - General</t>
        </is>
      </c>
      <c r="F11272" s="3" t="n">
        <v>0</v>
      </c>
      <c r="G11272" s="3" t="n">
        <v>540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Expenses</t>
        </is>
      </c>
      <c r="D11273" s="3" t="inlineStr">
        <is>
          <t>3001/000</t>
        </is>
      </c>
      <c r="E11273" s="3" t="inlineStr">
        <is>
          <t>Accounting fees - Other</t>
        </is>
      </c>
      <c r="F11273" s="3" t="n">
        <v>0</v>
      </c>
      <c r="G11273" s="3" t="n">
        <v>1850</v>
      </c>
    </row>
    <row r="11274">
      <c r="A11274" s="3" t="inlineStr">
        <is>
          <t>Opportunity Management Holdings (PTY) LTD</t>
        </is>
      </c>
      <c r="B11274" s="4" t="n">
        <v>44865</v>
      </c>
      <c r="C11274" s="3" t="inlineStr">
        <is>
          <t>Expenses</t>
        </is>
      </c>
      <c r="D11274" s="3" t="inlineStr">
        <is>
          <t>3004/000</t>
        </is>
      </c>
      <c r="E11274" s="3" t="inlineStr">
        <is>
          <t>Accounting fees - Janine Theart</t>
        </is>
      </c>
      <c r="F11274" s="3" t="n">
        <v>17500</v>
      </c>
      <c r="G11274" s="3" t="n">
        <v>35000</v>
      </c>
    </row>
    <row r="11275">
      <c r="A11275" s="3" t="inlineStr">
        <is>
          <t>Opportunity Management Holdings (PTY) LTD</t>
        </is>
      </c>
      <c r="B11275" s="4" t="n">
        <v>44865</v>
      </c>
      <c r="C11275" s="3" t="inlineStr">
        <is>
          <t>Expenses</t>
        </is>
      </c>
      <c r="D11275" s="3" t="inlineStr">
        <is>
          <t>3005/000</t>
        </is>
      </c>
      <c r="E11275" s="3" t="inlineStr">
        <is>
          <t>Accounting fees - Deric Dudley</t>
        </is>
      </c>
      <c r="F11275" s="3" t="n">
        <v>50000</v>
      </c>
      <c r="G11275" s="3" t="n">
        <v>100000</v>
      </c>
    </row>
    <row r="11276">
      <c r="A11276" s="3" t="inlineStr">
        <is>
          <t>Opportunity Management Holdings (PTY) LTD</t>
        </is>
      </c>
      <c r="B11276" s="4" t="n">
        <v>44865</v>
      </c>
      <c r="C11276" s="3" t="inlineStr">
        <is>
          <t>Expenses</t>
        </is>
      </c>
      <c r="D11276" s="3" t="inlineStr">
        <is>
          <t>3007/000</t>
        </is>
      </c>
      <c r="E11276" s="3" t="inlineStr">
        <is>
          <t>Accounting fees - Warwick</t>
        </is>
      </c>
      <c r="F11276" s="3" t="n">
        <v>27000</v>
      </c>
      <c r="G11276" s="3" t="n">
        <v>54000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Expenses</t>
        </is>
      </c>
      <c r="D11277" s="3" t="inlineStr">
        <is>
          <t>3050/000</t>
        </is>
      </c>
      <c r="E11277" s="3" t="inlineStr">
        <is>
          <t>Advertising _AND_ Promotions</t>
        </is>
      </c>
      <c r="F11277" s="3" t="n">
        <v>0</v>
      </c>
      <c r="G11277" s="3" t="n">
        <v>23598</v>
      </c>
    </row>
    <row r="11278">
      <c r="A11278" s="3" t="inlineStr">
        <is>
          <t>Noble Shield (Pty) Ltd ta Go Letting</t>
        </is>
      </c>
      <c r="B11278" s="4" t="n">
        <v>44865</v>
      </c>
      <c r="C11278" s="3" t="inlineStr">
        <is>
          <t>Expenses</t>
        </is>
      </c>
      <c r="D11278" s="3" t="inlineStr">
        <is>
          <t>3050/000</t>
        </is>
      </c>
      <c r="E11278" s="3" t="inlineStr">
        <is>
          <t>Advertising _AND_ Promotions</t>
        </is>
      </c>
      <c r="F11278" s="3" t="n">
        <v>659.99</v>
      </c>
      <c r="G11278" s="3" t="n">
        <v>659.99</v>
      </c>
    </row>
    <row r="11279">
      <c r="A11279" s="3" t="inlineStr">
        <is>
          <t>Opportunity Management Holdings (PTY) LTD</t>
        </is>
      </c>
      <c r="B11279" s="4" t="n">
        <v>44865</v>
      </c>
      <c r="C11279" s="3" t="inlineStr">
        <is>
          <t>Expenses</t>
        </is>
      </c>
      <c r="D11279" s="3" t="inlineStr">
        <is>
          <t>3050/000</t>
        </is>
      </c>
      <c r="E11279" s="3" t="inlineStr">
        <is>
          <t>Advertising _AND_ Promotions</t>
        </is>
      </c>
      <c r="F11279" s="3" t="n">
        <v>0</v>
      </c>
      <c r="G11279" s="3" t="n">
        <v>500</v>
      </c>
    </row>
    <row r="11280">
      <c r="A11280" s="3" t="inlineStr">
        <is>
          <t>Quinate Consulting (Pty) Ltd</t>
        </is>
      </c>
      <c r="B11280" s="4" t="n">
        <v>44865</v>
      </c>
      <c r="C11280" s="3" t="inlineStr">
        <is>
          <t>Expenses</t>
        </is>
      </c>
      <c r="D11280" s="3" t="inlineStr">
        <is>
          <t>3050/000</t>
        </is>
      </c>
      <c r="E11280" s="3" t="inlineStr">
        <is>
          <t>Advertising _AND_ Promotions</t>
        </is>
      </c>
      <c r="F11280" s="3" t="n">
        <v>0</v>
      </c>
      <c r="G11280" s="3" t="n">
        <v>1875.22</v>
      </c>
    </row>
    <row r="11281">
      <c r="A11281" s="3" t="inlineStr">
        <is>
          <t>Endulini (Pty) Ltd</t>
        </is>
      </c>
      <c r="B11281" s="4" t="n">
        <v>44865</v>
      </c>
      <c r="C11281" s="3" t="inlineStr">
        <is>
          <t>Expenses</t>
        </is>
      </c>
      <c r="D11281" s="3" t="inlineStr">
        <is>
          <t>3050/001</t>
        </is>
      </c>
      <c r="E11281" s="3" t="inlineStr">
        <is>
          <t>Advertising _AND_ Promotions - Media Agenda</t>
        </is>
      </c>
      <c r="F11281" s="3" t="n">
        <v>375</v>
      </c>
      <c r="G11281" s="3" t="n">
        <v>11325</v>
      </c>
    </row>
    <row r="11282">
      <c r="A11282" s="3" t="inlineStr">
        <is>
          <t>Noble Shield (Pty) Ltd ta Go Letting</t>
        </is>
      </c>
      <c r="B11282" s="4" t="n">
        <v>44865</v>
      </c>
      <c r="C11282" s="3" t="inlineStr">
        <is>
          <t>Expenses</t>
        </is>
      </c>
      <c r="D11282" s="3" t="inlineStr">
        <is>
          <t>3050/050</t>
        </is>
      </c>
      <c r="E11282" s="3" t="inlineStr">
        <is>
          <t>Advertising - Prop 24</t>
        </is>
      </c>
      <c r="F11282" s="3" t="n">
        <v>2737</v>
      </c>
      <c r="G11282" s="3" t="n">
        <v>5474</v>
      </c>
    </row>
    <row r="11283">
      <c r="A11283" s="3" t="inlineStr">
        <is>
          <t>Opportunity Global Sales (PTY) LTD</t>
        </is>
      </c>
      <c r="B11283" s="4" t="n">
        <v>44865</v>
      </c>
      <c r="C11283" s="3" t="inlineStr">
        <is>
          <t>Expenses</t>
        </is>
      </c>
      <c r="D11283" s="3" t="inlineStr">
        <is>
          <t>3050/100</t>
        </is>
      </c>
      <c r="E11283" s="3" t="inlineStr">
        <is>
          <t>Advertising - Facebook</t>
        </is>
      </c>
      <c r="F11283" s="3" t="n">
        <v>12000</v>
      </c>
      <c r="G11283" s="3" t="n">
        <v>80218.03</v>
      </c>
    </row>
    <row r="11284">
      <c r="A11284" s="3" t="inlineStr">
        <is>
          <t>Opportunity Global Sales (PTY) LTD</t>
        </is>
      </c>
      <c r="B11284" s="4" t="n">
        <v>44865</v>
      </c>
      <c r="C11284" s="3" t="inlineStr">
        <is>
          <t>Expenses</t>
        </is>
      </c>
      <c r="D11284" s="3" t="inlineStr">
        <is>
          <t>3050/140</t>
        </is>
      </c>
      <c r="E11284" s="3" t="inlineStr">
        <is>
          <t>Advertising - Media Agenda</t>
        </is>
      </c>
      <c r="F11284" s="3" t="n">
        <v>0</v>
      </c>
      <c r="G11284" s="3" t="n">
        <v>6900</v>
      </c>
    </row>
    <row r="11285">
      <c r="A11285" s="3" t="inlineStr">
        <is>
          <t>Opportunity Global Investment (PTY) LTD</t>
        </is>
      </c>
      <c r="B11285" s="4" t="n">
        <v>44865</v>
      </c>
      <c r="C11285" s="3" t="inlineStr">
        <is>
          <t>Expenses</t>
        </is>
      </c>
      <c r="D11285" s="3" t="inlineStr">
        <is>
          <t>3050/250</t>
        </is>
      </c>
      <c r="E11285" s="3" t="inlineStr">
        <is>
          <t>Advertising - General</t>
        </is>
      </c>
      <c r="F11285" s="3" t="n">
        <v>490</v>
      </c>
      <c r="G11285" s="3" t="n">
        <v>5711.83</v>
      </c>
    </row>
    <row r="11286">
      <c r="A11286" s="3" t="inlineStr">
        <is>
          <t>Opportunity Global Sales (PTY) LTD</t>
        </is>
      </c>
      <c r="B11286" s="4" t="n">
        <v>44865</v>
      </c>
      <c r="C11286" s="3" t="inlineStr">
        <is>
          <t>Expenses</t>
        </is>
      </c>
      <c r="D11286" s="3" t="inlineStr">
        <is>
          <t>3050/250</t>
        </is>
      </c>
      <c r="E11286" s="3" t="inlineStr">
        <is>
          <t>Advertising - General</t>
        </is>
      </c>
      <c r="F11286" s="3" t="n">
        <v>1231.88</v>
      </c>
      <c r="G11286" s="3" t="n">
        <v>44583.81</v>
      </c>
    </row>
    <row r="11287">
      <c r="A11287" s="3" t="inlineStr">
        <is>
          <t>Opportunity Global Investment (PTY) LTD</t>
        </is>
      </c>
      <c r="B11287" s="4" t="n">
        <v>44865</v>
      </c>
      <c r="C11287" s="3" t="inlineStr">
        <is>
          <t>Expenses</t>
        </is>
      </c>
      <c r="D11287" s="3" t="inlineStr">
        <is>
          <t>3050/260</t>
        </is>
      </c>
      <c r="E11287" s="3" t="inlineStr">
        <is>
          <t>Advertising - Media Agenda</t>
        </is>
      </c>
      <c r="F11287" s="3" t="n">
        <v>2750</v>
      </c>
      <c r="G11287" s="3" t="n">
        <v>3575</v>
      </c>
    </row>
    <row r="11288">
      <c r="A11288" s="3" t="inlineStr">
        <is>
          <t>Opportunity Global Investment (PTY) LTD</t>
        </is>
      </c>
      <c r="B11288" s="4" t="n">
        <v>44865</v>
      </c>
      <c r="C11288" s="3" t="inlineStr">
        <is>
          <t>Expenses</t>
        </is>
      </c>
      <c r="D11288" s="3" t="inlineStr">
        <is>
          <t>3050/270</t>
        </is>
      </c>
      <c r="E11288" s="3" t="inlineStr">
        <is>
          <t>Advertising - Radia and TV Interviews</t>
        </is>
      </c>
      <c r="F11288" s="3" t="n">
        <v>0</v>
      </c>
      <c r="G11288" s="3" t="n">
        <v>141872</v>
      </c>
    </row>
    <row r="11289">
      <c r="A11289" s="3" t="inlineStr">
        <is>
          <t>Opportunity Global Investment (PTY) LTD</t>
        </is>
      </c>
      <c r="B11289" s="4" t="n">
        <v>44865</v>
      </c>
      <c r="C11289" s="3" t="inlineStr">
        <is>
          <t>Expenses</t>
        </is>
      </c>
      <c r="D11289" s="3" t="inlineStr">
        <is>
          <t>3050/290</t>
        </is>
      </c>
      <c r="E11289" s="3" t="inlineStr">
        <is>
          <t>Advertising - Serene Living</t>
        </is>
      </c>
      <c r="F11289" s="3" t="n">
        <v>65086</v>
      </c>
      <c r="G11289" s="3" t="n">
        <v>520688</v>
      </c>
    </row>
    <row r="11290">
      <c r="A11290" s="3" t="inlineStr">
        <is>
          <t>Opportunity Global Investment (PTY) LTD</t>
        </is>
      </c>
      <c r="B11290" s="4" t="n">
        <v>44865</v>
      </c>
      <c r="C11290" s="3" t="inlineStr">
        <is>
          <t>Expenses</t>
        </is>
      </c>
      <c r="D11290" s="3" t="inlineStr">
        <is>
          <t>3050/295</t>
        </is>
      </c>
      <c r="E11290" s="3" t="inlineStr">
        <is>
          <t>Advertising - Reale Activation</t>
        </is>
      </c>
      <c r="F11290" s="3" t="n">
        <v>1825.98</v>
      </c>
      <c r="G11290" s="3" t="n">
        <v>70062.07000000001</v>
      </c>
    </row>
    <row r="11291">
      <c r="A11291" s="3" t="inlineStr">
        <is>
          <t>Opportunity Global Investment (PTY) LTD</t>
        </is>
      </c>
      <c r="B11291" s="4" t="n">
        <v>44865</v>
      </c>
      <c r="C11291" s="3" t="inlineStr">
        <is>
          <t>Expenses</t>
        </is>
      </c>
      <c r="D11291" s="3" t="inlineStr">
        <is>
          <t>3050/300</t>
        </is>
      </c>
      <c r="E11291" s="3" t="inlineStr">
        <is>
          <t>Advertising - Design</t>
        </is>
      </c>
      <c r="F11291" s="3" t="n">
        <v>3250</v>
      </c>
      <c r="G11291" s="3" t="n">
        <v>38091</v>
      </c>
    </row>
    <row r="11292">
      <c r="A11292" s="3" t="inlineStr">
        <is>
          <t>Opportunity Global Sales (PTY) LTD</t>
        </is>
      </c>
      <c r="B11292" s="4" t="n">
        <v>44865</v>
      </c>
      <c r="C11292" s="3" t="inlineStr">
        <is>
          <t>Expenses</t>
        </is>
      </c>
      <c r="D11292" s="3" t="inlineStr">
        <is>
          <t>3050/350</t>
        </is>
      </c>
      <c r="E11292" s="3" t="inlineStr">
        <is>
          <t>Advertising - Private Property</t>
        </is>
      </c>
      <c r="F11292" s="3" t="n">
        <v>0</v>
      </c>
      <c r="G11292" s="3" t="n">
        <v>8750</v>
      </c>
    </row>
    <row r="11293">
      <c r="A11293" s="3" t="inlineStr">
        <is>
          <t>Opportunity Global Sales (PTY) LTD</t>
        </is>
      </c>
      <c r="B11293" s="4" t="n">
        <v>44865</v>
      </c>
      <c r="C11293" s="3" t="inlineStr">
        <is>
          <t>Expenses</t>
        </is>
      </c>
      <c r="D11293" s="3" t="inlineStr">
        <is>
          <t>3050/370</t>
        </is>
      </c>
      <c r="E11293" s="3" t="inlineStr">
        <is>
          <t>Advertising - HR</t>
        </is>
      </c>
      <c r="F11293" s="3" t="n">
        <v>556.65</v>
      </c>
      <c r="G11293" s="3" t="n">
        <v>2279.07</v>
      </c>
    </row>
    <row r="11294">
      <c r="A11294" s="3" t="inlineStr">
        <is>
          <t>Quinate Consulting (Pty) Ltd</t>
        </is>
      </c>
      <c r="B11294" s="4" t="n">
        <v>44865</v>
      </c>
      <c r="C11294" s="3" t="inlineStr">
        <is>
          <t>Expenses</t>
        </is>
      </c>
      <c r="D11294" s="3" t="inlineStr">
        <is>
          <t>3050/400</t>
        </is>
      </c>
      <c r="E11294" s="3" t="inlineStr">
        <is>
          <t>Advertising - Prop24</t>
        </is>
      </c>
      <c r="F11294" s="3" t="n">
        <v>15782</v>
      </c>
      <c r="G11294" s="3" t="n">
        <v>116880</v>
      </c>
    </row>
    <row r="11295">
      <c r="A11295" s="3" t="inlineStr">
        <is>
          <t>Quinate Consulting (Pty) Ltd</t>
        </is>
      </c>
      <c r="B11295" s="4" t="n">
        <v>44865</v>
      </c>
      <c r="C11295" s="3" t="inlineStr">
        <is>
          <t>Expenses</t>
        </is>
      </c>
      <c r="D11295" s="3" t="inlineStr">
        <is>
          <t>3050/450</t>
        </is>
      </c>
      <c r="E11295" s="3" t="inlineStr">
        <is>
          <t>Advertising - Facebook</t>
        </is>
      </c>
      <c r="F11295" s="3" t="n">
        <v>12409.62</v>
      </c>
      <c r="G11295" s="3" t="n">
        <v>76312.89999999999</v>
      </c>
    </row>
    <row r="11296">
      <c r="A11296" s="3" t="inlineStr">
        <is>
          <t>Opportunity Global Investment (PTY) LTD</t>
        </is>
      </c>
      <c r="B11296" s="4" t="n">
        <v>44865</v>
      </c>
      <c r="C11296" s="3" t="inlineStr">
        <is>
          <t>Expenses</t>
        </is>
      </c>
      <c r="D11296" s="3" t="inlineStr">
        <is>
          <t>3051/000</t>
        </is>
      </c>
      <c r="E11296" s="3" t="inlineStr">
        <is>
          <t>Advertising - Facebook</t>
        </is>
      </c>
      <c r="F11296" s="3" t="n">
        <v>21123.72</v>
      </c>
      <c r="G11296" s="3" t="n">
        <v>152057.17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Expenses</t>
        </is>
      </c>
      <c r="D11297" s="3" t="inlineStr">
        <is>
          <t>3053/000</t>
        </is>
      </c>
      <c r="E11297" s="3" t="inlineStr">
        <is>
          <t>Advertising - Google Ads</t>
        </is>
      </c>
      <c r="F11297" s="3" t="n">
        <v>0</v>
      </c>
      <c r="G11297" s="3" t="n">
        <v>6207.42</v>
      </c>
    </row>
    <row r="11298">
      <c r="A11298" s="3" t="inlineStr">
        <is>
          <t>Endulini (Pty) Ltd</t>
        </is>
      </c>
      <c r="B11298" s="4" t="n">
        <v>44865</v>
      </c>
      <c r="C11298" s="3" t="inlineStr">
        <is>
          <t>Expenses</t>
        </is>
      </c>
      <c r="D11298" s="3" t="inlineStr">
        <is>
          <t>3200/000</t>
        </is>
      </c>
      <c r="E11298" s="3" t="inlineStr">
        <is>
          <t>Bank Charges</t>
        </is>
      </c>
      <c r="F11298" s="3" t="n">
        <v>148.51</v>
      </c>
      <c r="G11298" s="3" t="n">
        <v>4680.16</v>
      </c>
    </row>
    <row r="11299">
      <c r="A11299" s="3" t="inlineStr">
        <is>
          <t>Noble Shield (Pty) Ltd ta Go Letting</t>
        </is>
      </c>
      <c r="B11299" s="4" t="n">
        <v>44865</v>
      </c>
      <c r="C11299" s="3" t="inlineStr">
        <is>
          <t>Expenses</t>
        </is>
      </c>
      <c r="D11299" s="3" t="inlineStr">
        <is>
          <t>3200/000</t>
        </is>
      </c>
      <c r="E11299" s="3" t="inlineStr">
        <is>
          <t>Bank Charges</t>
        </is>
      </c>
      <c r="F11299" s="3" t="n">
        <v>520.51</v>
      </c>
      <c r="G11299" s="3" t="n">
        <v>2215.97</v>
      </c>
    </row>
    <row r="11300">
      <c r="A11300" s="3" t="inlineStr">
        <is>
          <t>Opportunity Global Investment (PTY) LTD</t>
        </is>
      </c>
      <c r="B11300" s="4" t="n">
        <v>44865</v>
      </c>
      <c r="C11300" s="3" t="inlineStr">
        <is>
          <t>Expenses</t>
        </is>
      </c>
      <c r="D11300" s="3" t="inlineStr">
        <is>
          <t>3200/000</t>
        </is>
      </c>
      <c r="E11300" s="3" t="inlineStr">
        <is>
          <t>Bank Charges</t>
        </is>
      </c>
      <c r="F11300" s="3" t="n">
        <v>541.36</v>
      </c>
      <c r="G11300" s="3" t="n">
        <v>14342.38</v>
      </c>
    </row>
    <row r="11301">
      <c r="A11301" s="3" t="inlineStr">
        <is>
          <t>Opportunity Global Sales (PTY) LTD</t>
        </is>
      </c>
      <c r="B11301" s="4" t="n">
        <v>44865</v>
      </c>
      <c r="C11301" s="3" t="inlineStr">
        <is>
          <t>Expenses</t>
        </is>
      </c>
      <c r="D11301" s="3" t="inlineStr">
        <is>
          <t>3200/000</t>
        </is>
      </c>
      <c r="E11301" s="3" t="inlineStr">
        <is>
          <t>Bank Charges</t>
        </is>
      </c>
      <c r="F11301" s="3" t="n">
        <v>620.78</v>
      </c>
      <c r="G11301" s="3" t="n">
        <v>7654.98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Expenses</t>
        </is>
      </c>
      <c r="D11302" s="3" t="inlineStr">
        <is>
          <t>3200/000</t>
        </is>
      </c>
      <c r="E11302" s="3" t="inlineStr">
        <is>
          <t>Bank Charges</t>
        </is>
      </c>
      <c r="F11302" s="3" t="n">
        <v>387.96</v>
      </c>
      <c r="G11302" s="3" t="n">
        <v>2371.48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Expenses</t>
        </is>
      </c>
      <c r="D11303" s="3" t="inlineStr">
        <is>
          <t>3200/000</t>
        </is>
      </c>
      <c r="E11303" s="3" t="inlineStr">
        <is>
          <t>Bank Charges</t>
        </is>
      </c>
      <c r="F11303" s="3" t="n">
        <v>666.55</v>
      </c>
      <c r="G11303" s="3" t="n">
        <v>13292.27</v>
      </c>
    </row>
    <row r="11304">
      <c r="A11304" s="3" t="inlineStr">
        <is>
          <t>Trademark Holdings (Pty) Ltd</t>
        </is>
      </c>
      <c r="B11304" s="4" t="n">
        <v>44865</v>
      </c>
      <c r="C11304" s="3" t="inlineStr">
        <is>
          <t>Expenses</t>
        </is>
      </c>
      <c r="D11304" s="3" t="inlineStr">
        <is>
          <t>3200/000</t>
        </is>
      </c>
      <c r="E11304" s="3" t="inlineStr">
        <is>
          <t>Bank Charges</t>
        </is>
      </c>
      <c r="F11304" s="3" t="n">
        <v>305.42</v>
      </c>
      <c r="G11304" s="3" t="n">
        <v>1146.58</v>
      </c>
    </row>
    <row r="11305">
      <c r="A11305" s="3" t="inlineStr">
        <is>
          <t>Quinate Consulting (Pty) Ltd</t>
        </is>
      </c>
      <c r="B11305" s="4" t="n">
        <v>44865</v>
      </c>
      <c r="C11305" s="3" t="inlineStr">
        <is>
          <t>Expenses</t>
        </is>
      </c>
      <c r="D11305" s="3" t="inlineStr">
        <is>
          <t>3220/000</t>
        </is>
      </c>
      <c r="E11305" s="3" t="inlineStr">
        <is>
          <t>Bank Charges - Bond Fees</t>
        </is>
      </c>
      <c r="F11305" s="3" t="n">
        <v>1117.41</v>
      </c>
      <c r="G11305" s="3" t="n">
        <v>8939.280000000001</v>
      </c>
    </row>
    <row r="11306">
      <c r="A11306" s="3" t="inlineStr">
        <is>
          <t>Noble Shield (Pty) Ltd ta Go Letting</t>
        </is>
      </c>
      <c r="B11306" s="4" t="n">
        <v>44865</v>
      </c>
      <c r="C11306" s="3" t="inlineStr">
        <is>
          <t>Expenses</t>
        </is>
      </c>
      <c r="D11306" s="3" t="inlineStr">
        <is>
          <t>3230/000</t>
        </is>
      </c>
      <c r="E11306" s="3" t="inlineStr">
        <is>
          <t>Cell Phone - NM</t>
        </is>
      </c>
      <c r="F11306" s="3" t="n">
        <v>2321.49</v>
      </c>
      <c r="G11306" s="3" t="n">
        <v>4639.67</v>
      </c>
    </row>
    <row r="11307">
      <c r="A11307" s="3" t="inlineStr">
        <is>
          <t>Noble Shield (Pty) Ltd ta Go Letting</t>
        </is>
      </c>
      <c r="B11307" s="4" t="n">
        <v>44865</v>
      </c>
      <c r="C11307" s="3" t="inlineStr">
        <is>
          <t>Expenses</t>
        </is>
      </c>
      <c r="D11307" s="3" t="inlineStr">
        <is>
          <t>3233/000</t>
        </is>
      </c>
      <c r="E11307" s="3" t="inlineStr">
        <is>
          <t>Cell Data - Other</t>
        </is>
      </c>
      <c r="F11307" s="3" t="n">
        <v>199</v>
      </c>
      <c r="G11307" s="3" t="n">
        <v>398</v>
      </c>
    </row>
    <row r="11308">
      <c r="A11308" s="3" t="inlineStr">
        <is>
          <t>Noble Shield (Pty) Ltd ta Go Letting</t>
        </is>
      </c>
      <c r="B11308" s="4" t="n">
        <v>44865</v>
      </c>
      <c r="C11308" s="3" t="inlineStr">
        <is>
          <t>Expenses</t>
        </is>
      </c>
      <c r="D11308" s="3" t="inlineStr">
        <is>
          <t>3233/100</t>
        </is>
      </c>
      <c r="E11308" s="3" t="inlineStr">
        <is>
          <t>Cell Data - Sales office Wifi</t>
        </is>
      </c>
      <c r="F11308" s="3" t="n">
        <v>369</v>
      </c>
      <c r="G11308" s="3" t="n">
        <v>738</v>
      </c>
    </row>
    <row r="11309">
      <c r="A11309" s="3" t="inlineStr">
        <is>
          <t>Noble Shield (Pty) Ltd ta Go Letting</t>
        </is>
      </c>
      <c r="B11309" s="4" t="n">
        <v>44865</v>
      </c>
      <c r="C11309" s="3" t="inlineStr">
        <is>
          <t>Expenses</t>
        </is>
      </c>
      <c r="D11309" s="3" t="inlineStr">
        <is>
          <t>3250/000</t>
        </is>
      </c>
      <c r="E11309" s="3" t="inlineStr">
        <is>
          <t>Cleaning</t>
        </is>
      </c>
      <c r="F11309" s="3" t="n">
        <v>0</v>
      </c>
      <c r="G11309" s="3" t="n">
        <v>289.4</v>
      </c>
    </row>
    <row r="11310">
      <c r="A11310" s="3" t="inlineStr">
        <is>
          <t>Opportunity Global Investment (PTY) LTD</t>
        </is>
      </c>
      <c r="B11310" s="4" t="n">
        <v>44865</v>
      </c>
      <c r="C11310" s="3" t="inlineStr">
        <is>
          <t>Expenses</t>
        </is>
      </c>
      <c r="D11310" s="3" t="inlineStr">
        <is>
          <t>3250/000</t>
        </is>
      </c>
      <c r="E11310" s="3" t="inlineStr">
        <is>
          <t>Cleaning</t>
        </is>
      </c>
      <c r="F11310" s="3" t="n">
        <v>2700</v>
      </c>
      <c r="G11310" s="3" t="n">
        <v>21600</v>
      </c>
    </row>
    <row r="11311">
      <c r="A11311" s="3" t="inlineStr">
        <is>
          <t>Opportunity Management Holdings (PTY) LTD</t>
        </is>
      </c>
      <c r="B11311" s="4" t="n">
        <v>44865</v>
      </c>
      <c r="C11311" s="3" t="inlineStr">
        <is>
          <t>Expenses</t>
        </is>
      </c>
      <c r="D11311" s="3" t="inlineStr">
        <is>
          <t>3250/000</t>
        </is>
      </c>
      <c r="E11311" s="3" t="inlineStr">
        <is>
          <t>Cleaning</t>
        </is>
      </c>
      <c r="F11311" s="3" t="n">
        <v>1596.5</v>
      </c>
      <c r="G11311" s="3" t="n">
        <v>2596.5</v>
      </c>
    </row>
    <row r="11312">
      <c r="A11312" s="3" t="inlineStr">
        <is>
          <t>Trademark Holdings (Pty) Ltd</t>
        </is>
      </c>
      <c r="B11312" s="4" t="n">
        <v>44865</v>
      </c>
      <c r="C11312" s="3" t="inlineStr">
        <is>
          <t>Expenses</t>
        </is>
      </c>
      <c r="D11312" s="3" t="inlineStr">
        <is>
          <t>3250/000</t>
        </is>
      </c>
      <c r="E11312" s="3" t="inlineStr">
        <is>
          <t>Cleaning</t>
        </is>
      </c>
      <c r="F11312" s="3" t="n">
        <v>1300</v>
      </c>
      <c r="G11312" s="3" t="n">
        <v>2080</v>
      </c>
    </row>
    <row r="11313">
      <c r="A11313" s="3" t="inlineStr">
        <is>
          <t>Opportunity Global Investment (PTY) LTD</t>
        </is>
      </c>
      <c r="B11313" s="4" t="n">
        <v>44865</v>
      </c>
      <c r="C11313" s="3" t="inlineStr">
        <is>
          <t>Expenses</t>
        </is>
      </c>
      <c r="D11313" s="3" t="inlineStr">
        <is>
          <t>3300/000</t>
        </is>
      </c>
      <c r="E11313" s="3" t="inlineStr">
        <is>
          <t>Computer Expenses</t>
        </is>
      </c>
      <c r="F11313" s="3" t="n">
        <v>-2086.87</v>
      </c>
      <c r="G11313" s="3" t="n">
        <v>-0.01</v>
      </c>
    </row>
    <row r="11314">
      <c r="A11314" s="3" t="inlineStr">
        <is>
          <t>Opportunity Global Sales (PTY) LTD</t>
        </is>
      </c>
      <c r="B11314" s="4" t="n">
        <v>44865</v>
      </c>
      <c r="C11314" s="3" t="inlineStr">
        <is>
          <t>Expenses</t>
        </is>
      </c>
      <c r="D11314" s="3" t="inlineStr">
        <is>
          <t>3300/000</t>
        </is>
      </c>
      <c r="E11314" s="3" t="inlineStr">
        <is>
          <t>Computer Expenses</t>
        </is>
      </c>
      <c r="F11314" s="3" t="n">
        <v>0</v>
      </c>
      <c r="G11314" s="3" t="n">
        <v>2075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Expenses</t>
        </is>
      </c>
      <c r="D11315" s="3" t="inlineStr">
        <is>
          <t>3300/000</t>
        </is>
      </c>
      <c r="E11315" s="3" t="inlineStr">
        <is>
          <t>Computer Expenses</t>
        </is>
      </c>
      <c r="F11315" s="3" t="n">
        <v>565.5599999999999</v>
      </c>
      <c r="G11315" s="3" t="n">
        <v>2318.91</v>
      </c>
    </row>
    <row r="11316">
      <c r="A11316" s="3" t="inlineStr">
        <is>
          <t>Quinate Consulting (Pty) Ltd</t>
        </is>
      </c>
      <c r="B11316" s="4" t="n">
        <v>44865</v>
      </c>
      <c r="C11316" s="3" t="inlineStr">
        <is>
          <t>Expenses</t>
        </is>
      </c>
      <c r="D11316" s="3" t="inlineStr">
        <is>
          <t>3300/000</t>
        </is>
      </c>
      <c r="E11316" s="3" t="inlineStr">
        <is>
          <t>Computer Expenses</t>
        </is>
      </c>
      <c r="F11316" s="3" t="n">
        <v>0</v>
      </c>
      <c r="G11316" s="3" t="n">
        <v>509.04</v>
      </c>
    </row>
    <row r="11317">
      <c r="A11317" s="3" t="inlineStr">
        <is>
          <t>Noble Shield (Pty) Ltd ta Go Letting</t>
        </is>
      </c>
      <c r="B11317" s="4" t="n">
        <v>44865</v>
      </c>
      <c r="C11317" s="3" t="inlineStr">
        <is>
          <t>Expenses</t>
        </is>
      </c>
      <c r="D11317" s="3" t="inlineStr">
        <is>
          <t>3300/120</t>
        </is>
      </c>
      <c r="E11317" s="3" t="inlineStr">
        <is>
          <t>Computer IT - Software Propworx</t>
        </is>
      </c>
      <c r="F11317" s="3" t="n">
        <v>2167.75</v>
      </c>
      <c r="G11317" s="3" t="n">
        <v>4255</v>
      </c>
    </row>
    <row r="11318">
      <c r="A11318" s="3" t="inlineStr">
        <is>
          <t>Trademark Holdings (Pty) Ltd</t>
        </is>
      </c>
      <c r="B11318" s="4" t="n">
        <v>44865</v>
      </c>
      <c r="C11318" s="3" t="inlineStr">
        <is>
          <t>Expenses</t>
        </is>
      </c>
      <c r="D11318" s="3" t="inlineStr">
        <is>
          <t>3300/130</t>
        </is>
      </c>
      <c r="E11318" s="3" t="inlineStr">
        <is>
          <t>Computer IT - Internet/Hosting Fees</t>
        </is>
      </c>
      <c r="F11318" s="3" t="n">
        <v>0</v>
      </c>
      <c r="G11318" s="3" t="n">
        <v>-3599.5</v>
      </c>
    </row>
    <row r="11319">
      <c r="A11319" s="3" t="inlineStr">
        <is>
          <t>Opportunity Management Holdings (PTY) LTD</t>
        </is>
      </c>
      <c r="B11319" s="4" t="n">
        <v>44865</v>
      </c>
      <c r="C11319" s="3" t="inlineStr">
        <is>
          <t>Expenses</t>
        </is>
      </c>
      <c r="D11319" s="3" t="inlineStr">
        <is>
          <t>3300/140</t>
        </is>
      </c>
      <c r="E11319" s="3" t="inlineStr">
        <is>
          <t>Computer IT</t>
        </is>
      </c>
      <c r="F11319" s="3" t="n">
        <v>15072.9</v>
      </c>
      <c r="G11319" s="3" t="n">
        <v>15072.9</v>
      </c>
    </row>
    <row r="11320">
      <c r="A11320" s="3" t="inlineStr">
        <is>
          <t>Trademark Holdings (Pty) Ltd</t>
        </is>
      </c>
      <c r="B11320" s="4" t="n">
        <v>44865</v>
      </c>
      <c r="C11320" s="3" t="inlineStr">
        <is>
          <t>Expenses</t>
        </is>
      </c>
      <c r="D11320" s="3" t="inlineStr">
        <is>
          <t>3300/145</t>
        </is>
      </c>
      <c r="E11320" s="3" t="inlineStr">
        <is>
          <t>Computer IT - Cloud Solve</t>
        </is>
      </c>
      <c r="F11320" s="3" t="n">
        <v>1725</v>
      </c>
      <c r="G11320" s="3" t="n">
        <v>6313.5</v>
      </c>
    </row>
    <row r="11321">
      <c r="A11321" s="3" t="inlineStr">
        <is>
          <t>Noble Shield (Pty) Ltd ta Go Letting</t>
        </is>
      </c>
      <c r="B11321" s="4" t="n">
        <v>44865</v>
      </c>
      <c r="C11321" s="3" t="inlineStr">
        <is>
          <t>Expenses</t>
        </is>
      </c>
      <c r="D11321" s="3" t="inlineStr">
        <is>
          <t>3300/170</t>
        </is>
      </c>
      <c r="E11321" s="3" t="inlineStr">
        <is>
          <t>Computer IT - VDB office Fibre</t>
        </is>
      </c>
      <c r="F11321" s="3" t="n">
        <v>0</v>
      </c>
      <c r="G11321" s="3" t="n">
        <v>1580</v>
      </c>
    </row>
    <row r="11322">
      <c r="A11322" s="3" t="inlineStr">
        <is>
          <t>Trademark Holdings (Pty) Ltd</t>
        </is>
      </c>
      <c r="B11322" s="4" t="n">
        <v>44865</v>
      </c>
      <c r="C11322" s="3" t="inlineStr">
        <is>
          <t>Expenses</t>
        </is>
      </c>
      <c r="D11322" s="3" t="inlineStr">
        <is>
          <t>3350/000</t>
        </is>
      </c>
      <c r="E11322" s="3" t="inlineStr">
        <is>
          <t>Consulting Fees</t>
        </is>
      </c>
      <c r="F11322" s="3" t="n">
        <v>29400</v>
      </c>
      <c r="G11322" s="3" t="n">
        <v>58800</v>
      </c>
    </row>
    <row r="11323">
      <c r="A11323" s="3" t="inlineStr">
        <is>
          <t>Opportunity Management Holdings (PTY) LTD</t>
        </is>
      </c>
      <c r="B11323" s="4" t="n">
        <v>44865</v>
      </c>
      <c r="C11323" s="3" t="inlineStr">
        <is>
          <t>Expenses</t>
        </is>
      </c>
      <c r="D11323" s="3" t="inlineStr">
        <is>
          <t>3350/100</t>
        </is>
      </c>
      <c r="E11323" s="3" t="inlineStr">
        <is>
          <t>Consulting Fee - Dirk Coetzee</t>
        </is>
      </c>
      <c r="F11323" s="3" t="n">
        <v>6000</v>
      </c>
      <c r="G11323" s="3" t="n">
        <v>12000</v>
      </c>
    </row>
    <row r="11324">
      <c r="A11324" s="3" t="inlineStr">
        <is>
          <t>Quinate Consulting (Pty) Ltd</t>
        </is>
      </c>
      <c r="B11324" s="4" t="n">
        <v>44865</v>
      </c>
      <c r="C11324" s="3" t="inlineStr">
        <is>
          <t>Expenses</t>
        </is>
      </c>
      <c r="D11324" s="3" t="inlineStr">
        <is>
          <t>3350/100</t>
        </is>
      </c>
      <c r="E11324" s="3" t="inlineStr">
        <is>
          <t>Consulting Fees</t>
        </is>
      </c>
      <c r="F11324" s="3" t="n">
        <v>0</v>
      </c>
      <c r="G11324" s="3" t="n">
        <v>-15000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Expenses</t>
        </is>
      </c>
      <c r="D11325" s="3" t="inlineStr">
        <is>
          <t>3350/100</t>
        </is>
      </c>
      <c r="E11325" s="3" t="inlineStr">
        <is>
          <t>Consulting Fees - Admin and Finance</t>
        </is>
      </c>
      <c r="F11325" s="3" t="n">
        <v>90550</v>
      </c>
      <c r="G11325" s="3" t="n">
        <v>670540.6800000001</v>
      </c>
    </row>
    <row r="11326">
      <c r="A11326" s="3" t="inlineStr">
        <is>
          <t>Opportunity Global Investment (PTY) LTD</t>
        </is>
      </c>
      <c r="B11326" s="4" t="n">
        <v>44865</v>
      </c>
      <c r="C11326" s="3" t="inlineStr">
        <is>
          <t>Expenses</t>
        </is>
      </c>
      <c r="D11326" s="3" t="inlineStr">
        <is>
          <t>3350/100</t>
        </is>
      </c>
      <c r="E11326" s="3" t="inlineStr">
        <is>
          <t>Consulting Fees - Admin and Finance</t>
        </is>
      </c>
      <c r="F11326" s="3" t="n">
        <v>28300</v>
      </c>
      <c r="G11326" s="3" t="n">
        <v>57825</v>
      </c>
    </row>
    <row r="11327">
      <c r="A11327" s="3" t="inlineStr">
        <is>
          <t>Opportunity Global Sales (PTY) LTD</t>
        </is>
      </c>
      <c r="B11327" s="4" t="n">
        <v>44865</v>
      </c>
      <c r="C11327" s="3" t="inlineStr">
        <is>
          <t>Expenses</t>
        </is>
      </c>
      <c r="D11327" s="3" t="inlineStr">
        <is>
          <t>3350/100</t>
        </is>
      </c>
      <c r="E11327" s="3" t="inlineStr">
        <is>
          <t>Consulting Fees - Admin and Finance</t>
        </is>
      </c>
      <c r="F11327" s="3" t="n">
        <v>15550</v>
      </c>
      <c r="G11327" s="3" t="n">
        <v>68410</v>
      </c>
    </row>
    <row r="11328">
      <c r="A11328" s="3" t="inlineStr">
        <is>
          <t>Opportunity Global Sales (PTY) LTD</t>
        </is>
      </c>
      <c r="B11328" s="4" t="n">
        <v>44865</v>
      </c>
      <c r="C11328" s="3" t="inlineStr">
        <is>
          <t>Expenses</t>
        </is>
      </c>
      <c r="D11328" s="3" t="inlineStr">
        <is>
          <t>3350/200</t>
        </is>
      </c>
      <c r="E11328" s="3" t="inlineStr">
        <is>
          <t>Consulting Fees - Agent Karien Muller</t>
        </is>
      </c>
      <c r="F11328" s="3" t="n">
        <v>10000</v>
      </c>
      <c r="G11328" s="3" t="n">
        <v>30000</v>
      </c>
    </row>
    <row r="11329">
      <c r="A11329" s="3" t="inlineStr">
        <is>
          <t>Opportunity Global Investment (PTY) LTD</t>
        </is>
      </c>
      <c r="B11329" s="4" t="n">
        <v>44865</v>
      </c>
      <c r="C11329" s="3" t="inlineStr">
        <is>
          <t>Expenses</t>
        </is>
      </c>
      <c r="D11329" s="3" t="inlineStr">
        <is>
          <t>3350/200</t>
        </is>
      </c>
      <c r="E11329" s="3" t="inlineStr">
        <is>
          <t>Consulting Fees - Rockfin</t>
        </is>
      </c>
      <c r="F11329" s="3" t="n">
        <v>33850</v>
      </c>
      <c r="G11329" s="3" t="n">
        <v>62700</v>
      </c>
    </row>
    <row r="11330">
      <c r="A11330" s="3" t="inlineStr">
        <is>
          <t>Quinate Consulting (Pty) Ltd</t>
        </is>
      </c>
      <c r="B11330" s="4" t="n">
        <v>44865</v>
      </c>
      <c r="C11330" s="3" t="inlineStr">
        <is>
          <t>Expenses</t>
        </is>
      </c>
      <c r="D11330" s="3" t="inlineStr">
        <is>
          <t>3350/300</t>
        </is>
      </c>
      <c r="E11330" s="3" t="inlineStr">
        <is>
          <t>Consulting Fees - Admin and Finance</t>
        </is>
      </c>
      <c r="F11330" s="3" t="n">
        <v>2000</v>
      </c>
      <c r="G11330" s="3" t="n">
        <v>17700</v>
      </c>
    </row>
    <row r="11331">
      <c r="A11331" s="3" t="inlineStr">
        <is>
          <t>Opportunity Global Investment (PTY) LTD</t>
        </is>
      </c>
      <c r="B11331" s="4" t="n">
        <v>44865</v>
      </c>
      <c r="C11331" s="3" t="inlineStr">
        <is>
          <t>Expenses</t>
        </is>
      </c>
      <c r="D11331" s="3" t="inlineStr">
        <is>
          <t>3351/000</t>
        </is>
      </c>
      <c r="E11331" s="3" t="inlineStr">
        <is>
          <t>Consulting Fees - HR Joblaw</t>
        </is>
      </c>
      <c r="F11331" s="3" t="n">
        <v>1455.3</v>
      </c>
      <c r="G11331" s="3" t="n">
        <v>11221.2</v>
      </c>
    </row>
    <row r="11332">
      <c r="A11332" s="3" t="inlineStr">
        <is>
          <t>Quinate Consulting (Pty) Ltd</t>
        </is>
      </c>
      <c r="B11332" s="4" t="n">
        <v>44865</v>
      </c>
      <c r="C11332" s="3" t="inlineStr">
        <is>
          <t>Expenses</t>
        </is>
      </c>
      <c r="D11332" s="3" t="inlineStr">
        <is>
          <t>3351/000</t>
        </is>
      </c>
      <c r="E11332" s="3" t="inlineStr">
        <is>
          <t>Consulting fees - Trustees</t>
        </is>
      </c>
      <c r="F11332" s="3" t="n">
        <v>12600</v>
      </c>
      <c r="G11332" s="3" t="n">
        <v>73800</v>
      </c>
    </row>
    <row r="11333">
      <c r="A11333" s="3" t="inlineStr">
        <is>
          <t>Opportunity Global Investment (PTY) LTD</t>
        </is>
      </c>
      <c r="B11333" s="4" t="n">
        <v>44865</v>
      </c>
      <c r="C11333" s="3" t="inlineStr">
        <is>
          <t>Expenses</t>
        </is>
      </c>
      <c r="D11333" s="3" t="inlineStr">
        <is>
          <t>3352/000</t>
        </is>
      </c>
      <c r="E11333" s="3" t="inlineStr">
        <is>
          <t>Consulting Fees - Kert Scalzini</t>
        </is>
      </c>
      <c r="F11333" s="3" t="n">
        <v>0</v>
      </c>
      <c r="G11333" s="3" t="n">
        <v>20000</v>
      </c>
    </row>
    <row r="11334">
      <c r="A11334" s="3" t="inlineStr">
        <is>
          <t>Opportunity Global Investment (PTY) LTD</t>
        </is>
      </c>
      <c r="B11334" s="4" t="n">
        <v>44865</v>
      </c>
      <c r="C11334" s="3" t="inlineStr">
        <is>
          <t>Expenses</t>
        </is>
      </c>
      <c r="D11334" s="3" t="inlineStr">
        <is>
          <t>3353/000</t>
        </is>
      </c>
      <c r="E11334" s="3" t="inlineStr">
        <is>
          <t>Consulting Fees - Yolanda Steyn</t>
        </is>
      </c>
      <c r="F11334" s="3" t="n">
        <v>0</v>
      </c>
      <c r="G11334" s="3" t="n">
        <v>2000</v>
      </c>
    </row>
    <row r="11335">
      <c r="A11335" s="3" t="inlineStr">
        <is>
          <t>Quinate Consulting (Pty) Ltd</t>
        </is>
      </c>
      <c r="B11335" s="4" t="n">
        <v>44865</v>
      </c>
      <c r="C11335" s="3" t="inlineStr">
        <is>
          <t>Expenses</t>
        </is>
      </c>
      <c r="D11335" s="3" t="inlineStr">
        <is>
          <t>3450/001</t>
        </is>
      </c>
      <c r="E11335" s="3" t="inlineStr">
        <is>
          <t>Depreciation - Computer Equipment</t>
        </is>
      </c>
      <c r="F11335" s="3" t="n">
        <v>3141.39</v>
      </c>
      <c r="G11335" s="3" t="n">
        <v>25131.05</v>
      </c>
    </row>
    <row r="11336">
      <c r="A11336" s="3" t="inlineStr">
        <is>
          <t>Quinate Consulting (Pty) Ltd</t>
        </is>
      </c>
      <c r="B11336" s="4" t="n">
        <v>44865</v>
      </c>
      <c r="C11336" s="3" t="inlineStr">
        <is>
          <t>Expenses</t>
        </is>
      </c>
      <c r="D11336" s="3" t="inlineStr">
        <is>
          <t>3450/002</t>
        </is>
      </c>
      <c r="E11336" s="3" t="inlineStr">
        <is>
          <t>Depreciation - Site Containers</t>
        </is>
      </c>
      <c r="F11336" s="3" t="n">
        <v>318.84</v>
      </c>
      <c r="G11336" s="3" t="n">
        <v>2550.72</v>
      </c>
    </row>
    <row r="11337">
      <c r="A11337" s="3" t="inlineStr">
        <is>
          <t>Opportunity Global Sales (PTY) LTD</t>
        </is>
      </c>
      <c r="B11337" s="4" t="n">
        <v>44865</v>
      </c>
      <c r="C11337" s="3" t="inlineStr">
        <is>
          <t>Expenses</t>
        </is>
      </c>
      <c r="D11337" s="3" t="inlineStr">
        <is>
          <t>3450/030</t>
        </is>
      </c>
      <c r="E11337" s="3" t="inlineStr">
        <is>
          <t>Depreciation - Furniture and Fittings</t>
        </is>
      </c>
      <c r="F11337" s="3" t="n">
        <v>408.06</v>
      </c>
      <c r="G11337" s="3" t="n">
        <v>1632.21</v>
      </c>
    </row>
    <row r="11338">
      <c r="A11338" s="3" t="inlineStr">
        <is>
          <t>Opportunity Management Holdings (PTY) LTD</t>
        </is>
      </c>
      <c r="B11338" s="4" t="n">
        <v>44865</v>
      </c>
      <c r="C11338" s="3" t="inlineStr">
        <is>
          <t>Expenses</t>
        </is>
      </c>
      <c r="D11338" s="3" t="inlineStr">
        <is>
          <t>3451/000</t>
        </is>
      </c>
      <c r="E11338" s="3" t="inlineStr">
        <is>
          <t>Depreciation - Computer Equipment</t>
        </is>
      </c>
      <c r="F11338" s="3" t="n">
        <v>668.52</v>
      </c>
      <c r="G11338" s="3" t="n">
        <v>1337.03</v>
      </c>
    </row>
    <row r="11339">
      <c r="A11339" s="3" t="inlineStr">
        <is>
          <t>Quinate Consulting (Pty) Ltd</t>
        </is>
      </c>
      <c r="B11339" s="4" t="n">
        <v>44865</v>
      </c>
      <c r="C11339" s="3" t="inlineStr">
        <is>
          <t>Expenses</t>
        </is>
      </c>
      <c r="D11339" s="3" t="inlineStr">
        <is>
          <t>3600/000</t>
        </is>
      </c>
      <c r="E11339" s="3" t="inlineStr">
        <is>
          <t>Donations</t>
        </is>
      </c>
      <c r="F11339" s="3" t="n">
        <v>535</v>
      </c>
      <c r="G11339" s="3" t="n">
        <v>4280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Expenses</t>
        </is>
      </c>
      <c r="D11340" s="3" t="inlineStr">
        <is>
          <t>3630/000</t>
        </is>
      </c>
      <c r="E11340" s="3" t="inlineStr">
        <is>
          <t>Electricity</t>
        </is>
      </c>
      <c r="F11340" s="3" t="n">
        <v>0</v>
      </c>
      <c r="G11340" s="3" t="n">
        <v>6713.99</v>
      </c>
    </row>
    <row r="11341">
      <c r="A11341" s="3" t="inlineStr">
        <is>
          <t>Noble Shield (Pty) Ltd ta Go Letting</t>
        </is>
      </c>
      <c r="B11341" s="4" t="n">
        <v>44865</v>
      </c>
      <c r="C11341" s="3" t="inlineStr">
        <is>
          <t>Expenses</t>
        </is>
      </c>
      <c r="D11341" s="3" t="inlineStr">
        <is>
          <t>3650/000</t>
        </is>
      </c>
      <c r="E11341" s="3" t="inlineStr">
        <is>
          <t>Electricity _AND_ Water</t>
        </is>
      </c>
      <c r="F11341" s="3" t="n">
        <v>500</v>
      </c>
      <c r="G11341" s="3" t="n">
        <v>1000</v>
      </c>
    </row>
    <row r="11342">
      <c r="A11342" s="3" t="inlineStr">
        <is>
          <t>Opportunity Global Investment (PTY) LTD</t>
        </is>
      </c>
      <c r="B11342" s="4" t="n">
        <v>44865</v>
      </c>
      <c r="C11342" s="3" t="inlineStr">
        <is>
          <t>Expenses</t>
        </is>
      </c>
      <c r="D11342" s="3" t="inlineStr">
        <is>
          <t>3650/000</t>
        </is>
      </c>
      <c r="E11342" s="3" t="inlineStr">
        <is>
          <t>Electricity _AND_ Water</t>
        </is>
      </c>
      <c r="F11342" s="3" t="n">
        <v>2950</v>
      </c>
      <c r="G11342" s="3" t="n">
        <v>23600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Expenses</t>
        </is>
      </c>
      <c r="D11343" s="3" t="inlineStr">
        <is>
          <t>3650/000</t>
        </is>
      </c>
      <c r="E11343" s="3" t="inlineStr">
        <is>
          <t>Water</t>
        </is>
      </c>
      <c r="F11343" s="3" t="n">
        <v>0</v>
      </c>
      <c r="G11343" s="3" t="n">
        <v>4310.7</v>
      </c>
    </row>
    <row r="11344">
      <c r="A11344" s="3" t="inlineStr">
        <is>
          <t>Noble Shield (Pty) Ltd ta Go Letting</t>
        </is>
      </c>
      <c r="B11344" s="4" t="n">
        <v>44865</v>
      </c>
      <c r="C11344" s="3" t="inlineStr">
        <is>
          <t>Expenses</t>
        </is>
      </c>
      <c r="D11344" s="3" t="inlineStr">
        <is>
          <t>3651/000</t>
        </is>
      </c>
      <c r="E11344" s="3" t="inlineStr">
        <is>
          <t>Electricity _AND_ Water - Rentals</t>
        </is>
      </c>
      <c r="F11344" s="3" t="n">
        <v>1000</v>
      </c>
      <c r="G11344" s="3" t="n">
        <v>1000</v>
      </c>
    </row>
    <row r="11345">
      <c r="A11345" s="3" t="inlineStr">
        <is>
          <t>Quinate Consulting (Pty) Ltd</t>
        </is>
      </c>
      <c r="B11345" s="4" t="n">
        <v>44865</v>
      </c>
      <c r="C11345" s="3" t="inlineStr">
        <is>
          <t>Expenses</t>
        </is>
      </c>
      <c r="D11345" s="3" t="inlineStr">
        <is>
          <t>3651/000</t>
        </is>
      </c>
      <c r="E11345" s="3" t="inlineStr">
        <is>
          <t>Electricity _AND_ Water - Southwark</t>
        </is>
      </c>
      <c r="F11345" s="3" t="n">
        <v>35595.46</v>
      </c>
      <c r="G11345" s="3" t="n">
        <v>132430.56</v>
      </c>
    </row>
    <row r="11346">
      <c r="A11346" s="3" t="inlineStr">
        <is>
          <t>Quinate Consulting (Pty) Ltd</t>
        </is>
      </c>
      <c r="B11346" s="4" t="n">
        <v>44865</v>
      </c>
      <c r="C11346" s="3" t="inlineStr">
        <is>
          <t>Expenses</t>
        </is>
      </c>
      <c r="D11346" s="3" t="inlineStr">
        <is>
          <t>3652/000</t>
        </is>
      </c>
      <c r="E11346" s="3" t="inlineStr">
        <is>
          <t>Electricity _AND_ Water - Soho</t>
        </is>
      </c>
      <c r="F11346" s="3" t="n">
        <v>21300.81</v>
      </c>
      <c r="G11346" s="3" t="n">
        <v>207013.86</v>
      </c>
    </row>
    <row r="11347">
      <c r="A11347" s="3" t="inlineStr">
        <is>
          <t>Opportunity Global Investment (PTY) LTD</t>
        </is>
      </c>
      <c r="B11347" s="4" t="n">
        <v>44865</v>
      </c>
      <c r="C11347" s="3" t="inlineStr">
        <is>
          <t>Expenses</t>
        </is>
      </c>
      <c r="D11347" s="3" t="inlineStr">
        <is>
          <t>3700/000</t>
        </is>
      </c>
      <c r="E11347" s="3" t="inlineStr">
        <is>
          <t>Entertainment Expenses</t>
        </is>
      </c>
      <c r="F11347" s="3" t="n">
        <v>1550</v>
      </c>
      <c r="G11347" s="3" t="n">
        <v>8007.36</v>
      </c>
    </row>
    <row r="11348">
      <c r="A11348" s="3" t="inlineStr">
        <is>
          <t>Opportunity Global Sales (PTY) LTD</t>
        </is>
      </c>
      <c r="B11348" s="4" t="n">
        <v>44865</v>
      </c>
      <c r="C11348" s="3" t="inlineStr">
        <is>
          <t>Expenses</t>
        </is>
      </c>
      <c r="D11348" s="3" t="inlineStr">
        <is>
          <t>3700/000</t>
        </is>
      </c>
      <c r="E11348" s="3" t="inlineStr">
        <is>
          <t>Entertainment Expenses</t>
        </is>
      </c>
      <c r="F11348" s="3" t="n">
        <v>220</v>
      </c>
      <c r="G11348" s="3" t="n">
        <v>220</v>
      </c>
    </row>
    <row r="11349">
      <c r="A11349" s="3" t="inlineStr">
        <is>
          <t>Opportunity Management Holdings (PTY) LTD</t>
        </is>
      </c>
      <c r="B11349" s="4" t="n">
        <v>44865</v>
      </c>
      <c r="C11349" s="3" t="inlineStr">
        <is>
          <t>Expenses</t>
        </is>
      </c>
      <c r="D11349" s="3" t="inlineStr">
        <is>
          <t>3700/000</t>
        </is>
      </c>
      <c r="E11349" s="3" t="inlineStr">
        <is>
          <t>Entertainment Expenses</t>
        </is>
      </c>
      <c r="F11349" s="3" t="n">
        <v>58.98</v>
      </c>
      <c r="G11349" s="3" t="n">
        <v>103.98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Expenses</t>
        </is>
      </c>
      <c r="D11350" s="3" t="inlineStr">
        <is>
          <t>3700/000</t>
        </is>
      </c>
      <c r="E11350" s="3" t="inlineStr">
        <is>
          <t>Entertainment Expenses</t>
        </is>
      </c>
      <c r="F11350" s="3" t="n">
        <v>299</v>
      </c>
      <c r="G11350" s="3" t="n">
        <v>6713.81</v>
      </c>
    </row>
    <row r="11351">
      <c r="A11351" s="3" t="inlineStr">
        <is>
          <t>Opportunity Global Investment (PTY) LTD</t>
        </is>
      </c>
      <c r="B11351" s="4" t="n">
        <v>44865</v>
      </c>
      <c r="C11351" s="3" t="inlineStr">
        <is>
          <t>Expenses</t>
        </is>
      </c>
      <c r="D11351" s="3" t="inlineStr">
        <is>
          <t>3800/010</t>
        </is>
      </c>
      <c r="E11351" s="3" t="inlineStr">
        <is>
          <t>General Expences - Gifts</t>
        </is>
      </c>
      <c r="F11351" s="3" t="n">
        <v>0</v>
      </c>
      <c r="G11351" s="3" t="n">
        <v>600.99</v>
      </c>
    </row>
    <row r="11352">
      <c r="A11352" s="3" t="inlineStr">
        <is>
          <t>Opportunity Management Holdings (PTY) LTD</t>
        </is>
      </c>
      <c r="B11352" s="4" t="n">
        <v>44865</v>
      </c>
      <c r="C11352" s="3" t="inlineStr">
        <is>
          <t>Expenses</t>
        </is>
      </c>
      <c r="D11352" s="3" t="inlineStr">
        <is>
          <t>3850/000</t>
        </is>
      </c>
      <c r="E11352" s="3" t="inlineStr">
        <is>
          <t>Insurance - Momentum</t>
        </is>
      </c>
      <c r="F11352" s="3" t="n">
        <v>1469.51</v>
      </c>
      <c r="G11352" s="3" t="n">
        <v>2939.02</v>
      </c>
    </row>
    <row r="11353">
      <c r="A11353" s="3" t="inlineStr">
        <is>
          <t>Noble Shield (Pty) Ltd ta Go Letting</t>
        </is>
      </c>
      <c r="B11353" s="4" t="n">
        <v>44865</v>
      </c>
      <c r="C11353" s="3" t="inlineStr">
        <is>
          <t>Expenses</t>
        </is>
      </c>
      <c r="D11353" s="3" t="inlineStr">
        <is>
          <t>3850/100</t>
        </is>
      </c>
      <c r="E11353" s="3" t="inlineStr">
        <is>
          <t>Insurance - Santam</t>
        </is>
      </c>
      <c r="F11353" s="3" t="n">
        <v>3754.19</v>
      </c>
      <c r="G11353" s="3" t="n">
        <v>7508.38</v>
      </c>
    </row>
    <row r="11354">
      <c r="A11354" s="3" t="inlineStr">
        <is>
          <t>Noble Shield (Pty) Ltd ta Go Letting</t>
        </is>
      </c>
      <c r="B11354" s="4" t="n">
        <v>44865</v>
      </c>
      <c r="C11354" s="3" t="inlineStr">
        <is>
          <t>Expenses</t>
        </is>
      </c>
      <c r="D11354" s="3" t="inlineStr">
        <is>
          <t>3850/200</t>
        </is>
      </c>
      <c r="E11354" s="3" t="inlineStr">
        <is>
          <t>Insurance - A_AND_G</t>
        </is>
      </c>
      <c r="F11354" s="3" t="n">
        <v>1796</v>
      </c>
      <c r="G11354" s="3" t="n">
        <v>3592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Expenses</t>
        </is>
      </c>
      <c r="D11355" s="3" t="inlineStr">
        <is>
          <t>3851/000</t>
        </is>
      </c>
      <c r="E11355" s="3" t="inlineStr">
        <is>
          <t>Insurance - Momentum</t>
        </is>
      </c>
      <c r="F11355" s="3" t="n">
        <v>7990.64</v>
      </c>
      <c r="G11355" s="3" t="n">
        <v>55772.15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Expenses</t>
        </is>
      </c>
      <c r="D11356" s="3" t="inlineStr">
        <is>
          <t>3900/000</t>
        </is>
      </c>
      <c r="E11356" s="3" t="inlineStr">
        <is>
          <t>Interest Paid</t>
        </is>
      </c>
      <c r="F11356" s="3" t="n">
        <v>236.17</v>
      </c>
      <c r="G11356" s="3" t="n">
        <v>1164.87</v>
      </c>
    </row>
    <row r="11357">
      <c r="A11357" s="3" t="inlineStr">
        <is>
          <t>Quinate Consulting (Pty) Ltd</t>
        </is>
      </c>
      <c r="B11357" s="4" t="n">
        <v>44865</v>
      </c>
      <c r="C11357" s="3" t="inlineStr">
        <is>
          <t>Expenses</t>
        </is>
      </c>
      <c r="D11357" s="3" t="inlineStr">
        <is>
          <t>3900/050</t>
        </is>
      </c>
      <c r="E11357" s="3" t="inlineStr">
        <is>
          <t>Interest Paid - STD Bond Accounts</t>
        </is>
      </c>
      <c r="F11357" s="3" t="n">
        <v>57010.1</v>
      </c>
      <c r="G11357" s="3" t="n">
        <v>395616.65</v>
      </c>
    </row>
    <row r="11358">
      <c r="A11358" s="3" t="inlineStr">
        <is>
          <t>Endulini (Pty) Ltd</t>
        </is>
      </c>
      <c r="B11358" s="4" t="n">
        <v>44865</v>
      </c>
      <c r="C11358" s="3" t="inlineStr">
        <is>
          <t>Expenses</t>
        </is>
      </c>
      <c r="D11358" s="3" t="inlineStr">
        <is>
          <t>3900/111</t>
        </is>
      </c>
      <c r="E11358" s="3" t="inlineStr">
        <is>
          <t>Interest Paid - Investors @ 6.25%</t>
        </is>
      </c>
      <c r="F11358" s="3" t="n">
        <v>54546.25</v>
      </c>
      <c r="G11358" s="3" t="n">
        <v>508838.31</v>
      </c>
    </row>
    <row r="11359">
      <c r="A11359" s="3" t="inlineStr">
        <is>
          <t>Endulini (Pty) Ltd</t>
        </is>
      </c>
      <c r="B11359" s="4" t="n">
        <v>44865</v>
      </c>
      <c r="C11359" s="3" t="inlineStr">
        <is>
          <t>Expenses</t>
        </is>
      </c>
      <c r="D11359" s="3" t="inlineStr">
        <is>
          <t>3900/112</t>
        </is>
      </c>
      <c r="E11359" s="3" t="inlineStr">
        <is>
          <t>Interest Paid - Investors @ 6.5%</t>
        </is>
      </c>
      <c r="F11359" s="3" t="n">
        <v>7915.74</v>
      </c>
      <c r="G11359" s="3" t="n">
        <v>42882.69</v>
      </c>
    </row>
    <row r="11360">
      <c r="A11360" s="3" t="inlineStr">
        <is>
          <t>Endulini (Pty) Ltd</t>
        </is>
      </c>
      <c r="B11360" s="4" t="n">
        <v>44865</v>
      </c>
      <c r="C11360" s="3" t="inlineStr">
        <is>
          <t>Expenses</t>
        </is>
      </c>
      <c r="D11360" s="3" t="inlineStr">
        <is>
          <t>3900/113</t>
        </is>
      </c>
      <c r="E11360" s="3" t="inlineStr">
        <is>
          <t>Interest Paid - Investors @ 6.75%</t>
        </is>
      </c>
      <c r="F11360" s="3" t="n">
        <v>73.97</v>
      </c>
      <c r="G11360" s="3" t="n">
        <v>73.97</v>
      </c>
    </row>
    <row r="11361">
      <c r="A11361" s="3" t="inlineStr">
        <is>
          <t>Endulini (Pty) Ltd</t>
        </is>
      </c>
      <c r="B11361" s="4" t="n">
        <v>44865</v>
      </c>
      <c r="C11361" s="3" t="inlineStr">
        <is>
          <t>Expenses</t>
        </is>
      </c>
      <c r="D11361" s="3" t="inlineStr">
        <is>
          <t>3900/120</t>
        </is>
      </c>
      <c r="E11361" s="3" t="inlineStr">
        <is>
          <t>Interest Paid - Investors @ 7%</t>
        </is>
      </c>
      <c r="F11361" s="3" t="n">
        <v>22880.61</v>
      </c>
      <c r="G11361" s="3" t="n">
        <v>43401.3</v>
      </c>
    </row>
    <row r="11362">
      <c r="A11362" s="3" t="inlineStr">
        <is>
          <t>Endulini (Pty) Ltd</t>
        </is>
      </c>
      <c r="B11362" s="4" t="n">
        <v>44865</v>
      </c>
      <c r="C11362" s="3" t="inlineStr">
        <is>
          <t>Expenses</t>
        </is>
      </c>
      <c r="D11362" s="3" t="inlineStr">
        <is>
          <t>3900/121</t>
        </is>
      </c>
      <c r="E11362" s="3" t="inlineStr">
        <is>
          <t>Interest Paid - Investors @ 7.25%</t>
        </is>
      </c>
      <c r="F11362" s="3" t="n">
        <v>6952.05</v>
      </c>
      <c r="G11362" s="3" t="n">
        <v>6952.05</v>
      </c>
    </row>
    <row r="11363">
      <c r="A11363" s="3" t="inlineStr">
        <is>
          <t>Endulini (Pty) Ltd</t>
        </is>
      </c>
      <c r="B11363" s="4" t="n">
        <v>44865</v>
      </c>
      <c r="C11363" s="3" t="inlineStr">
        <is>
          <t>Expenses</t>
        </is>
      </c>
      <c r="D11363" s="3" t="inlineStr">
        <is>
          <t>3900/122</t>
        </is>
      </c>
      <c r="E11363" s="3" t="inlineStr">
        <is>
          <t>Interest Paid - Investors @ 7.5%</t>
        </is>
      </c>
      <c r="F11363" s="3" t="n">
        <v>5753.42</v>
      </c>
      <c r="G11363" s="3" t="n">
        <v>13561.64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Expenses</t>
        </is>
      </c>
      <c r="D11364" s="3" t="inlineStr">
        <is>
          <t>3900/123</t>
        </is>
      </c>
      <c r="E11364" s="3" t="inlineStr">
        <is>
          <t>Interest Paid - Investors @ 7.75%</t>
        </is>
      </c>
      <c r="F11364" s="3" t="n">
        <v>5945.21</v>
      </c>
      <c r="G11364" s="3" t="n">
        <v>5945.21</v>
      </c>
    </row>
    <row r="11365">
      <c r="A11365" s="3" t="inlineStr">
        <is>
          <t>Endulini (Pty) Ltd</t>
        </is>
      </c>
      <c r="B11365" s="4" t="n">
        <v>44865</v>
      </c>
      <c r="C11365" s="3" t="inlineStr">
        <is>
          <t>Expenses</t>
        </is>
      </c>
      <c r="D11365" s="3" t="inlineStr">
        <is>
          <t>3900/130</t>
        </is>
      </c>
      <c r="E11365" s="3" t="inlineStr">
        <is>
          <t>Interest Paid - Investors @ 8%</t>
        </is>
      </c>
      <c r="F11365" s="3" t="n">
        <v>0</v>
      </c>
      <c r="G11365" s="3" t="n">
        <v>8309.6</v>
      </c>
    </row>
    <row r="11366">
      <c r="A11366" s="3" t="inlineStr">
        <is>
          <t>Endulini (Pty) Ltd</t>
        </is>
      </c>
      <c r="B11366" s="4" t="n">
        <v>44865</v>
      </c>
      <c r="C11366" s="3" t="inlineStr">
        <is>
          <t>Expenses</t>
        </is>
      </c>
      <c r="D11366" s="3" t="inlineStr">
        <is>
          <t>3900/131</t>
        </is>
      </c>
      <c r="E11366" s="3" t="inlineStr">
        <is>
          <t>Interest Paid - Investors @ 8.25%</t>
        </is>
      </c>
      <c r="F11366" s="3" t="n">
        <v>7797.94</v>
      </c>
      <c r="G11366" s="3" t="n">
        <v>7797.94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Expenses</t>
        </is>
      </c>
      <c r="D11367" s="3" t="inlineStr">
        <is>
          <t>3900/140</t>
        </is>
      </c>
      <c r="E11367" s="3" t="inlineStr">
        <is>
          <t>Interest Paid - Investors @ 9%</t>
        </is>
      </c>
      <c r="F11367" s="3" t="n">
        <v>8260.27</v>
      </c>
      <c r="G11367" s="3" t="n">
        <v>12562.51</v>
      </c>
    </row>
    <row r="11368">
      <c r="A11368" s="3" t="inlineStr">
        <is>
          <t>Endulini (Pty) Ltd</t>
        </is>
      </c>
      <c r="B11368" s="4" t="n">
        <v>44865</v>
      </c>
      <c r="C11368" s="3" t="inlineStr">
        <is>
          <t>Expenses</t>
        </is>
      </c>
      <c r="D11368" s="3" t="inlineStr">
        <is>
          <t>3900/143</t>
        </is>
      </c>
      <c r="E11368" s="3" t="inlineStr">
        <is>
          <t>Interest Paid - Investors @ 9.75%</t>
        </is>
      </c>
      <c r="F11368" s="3" t="n">
        <v>1469.19</v>
      </c>
      <c r="G11368" s="3" t="n">
        <v>1469.19</v>
      </c>
    </row>
    <row r="11369">
      <c r="A11369" s="3" t="inlineStr">
        <is>
          <t>Quinate Consulting (Pty) Ltd</t>
        </is>
      </c>
      <c r="B11369" s="4" t="n">
        <v>44865</v>
      </c>
      <c r="C11369" s="3" t="inlineStr">
        <is>
          <t>Expenses</t>
        </is>
      </c>
      <c r="D11369" s="3" t="inlineStr">
        <is>
          <t>3900/150</t>
        </is>
      </c>
      <c r="E11369" s="3" t="inlineStr">
        <is>
          <t>Interest Paid - Suppliers</t>
        </is>
      </c>
      <c r="F11369" s="3" t="n">
        <v>0</v>
      </c>
      <c r="G11369" s="3" t="n">
        <v>926.21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Expenses</t>
        </is>
      </c>
      <c r="D11370" s="3" t="inlineStr">
        <is>
          <t>3900/152</t>
        </is>
      </c>
      <c r="E11370" s="3" t="inlineStr">
        <is>
          <t>Interest Paid - Gengis</t>
        </is>
      </c>
      <c r="F11370" s="3" t="n">
        <v>1528.77</v>
      </c>
      <c r="G11370" s="3" t="n">
        <v>12082.2</v>
      </c>
    </row>
    <row r="11371">
      <c r="A11371" s="3" t="inlineStr">
        <is>
          <t>Endulini (Pty) Ltd</t>
        </is>
      </c>
      <c r="B11371" s="4" t="n">
        <v>44865</v>
      </c>
      <c r="C11371" s="3" t="inlineStr">
        <is>
          <t>Expenses</t>
        </is>
      </c>
      <c r="D11371" s="3" t="inlineStr">
        <is>
          <t>3900/190</t>
        </is>
      </c>
      <c r="E11371" s="3" t="inlineStr">
        <is>
          <t>Interest Paid - Investors @ 14%</t>
        </is>
      </c>
      <c r="F11371" s="3" t="n">
        <v>93367.94</v>
      </c>
      <c r="G11371" s="3" t="n">
        <v>100366.9</v>
      </c>
    </row>
    <row r="11372">
      <c r="A11372" s="3" t="inlineStr">
        <is>
          <t>Endulini (Pty) Ltd</t>
        </is>
      </c>
      <c r="B11372" s="4" t="n">
        <v>44865</v>
      </c>
      <c r="C11372" s="3" t="inlineStr">
        <is>
          <t>Expenses</t>
        </is>
      </c>
      <c r="D11372" s="3" t="inlineStr">
        <is>
          <t>3900/200</t>
        </is>
      </c>
      <c r="E11372" s="3" t="inlineStr">
        <is>
          <t>Interest Paid - Investors @ 15%</t>
        </is>
      </c>
      <c r="F11372" s="3" t="n">
        <v>387986.3</v>
      </c>
      <c r="G11372" s="3" t="n">
        <v>510596.24</v>
      </c>
    </row>
    <row r="11373">
      <c r="A11373" s="3" t="inlineStr">
        <is>
          <t>Endulini (Pty) Ltd</t>
        </is>
      </c>
      <c r="B11373" s="4" t="n">
        <v>44865</v>
      </c>
      <c r="C11373" s="3" t="inlineStr">
        <is>
          <t>Expenses</t>
        </is>
      </c>
      <c r="D11373" s="3" t="inlineStr">
        <is>
          <t>3900/210</t>
        </is>
      </c>
      <c r="E11373" s="3" t="inlineStr">
        <is>
          <t>Interest Paid - Investors @ 16%</t>
        </is>
      </c>
      <c r="F11373" s="3" t="n">
        <v>98739.73</v>
      </c>
      <c r="G11373" s="3" t="n">
        <v>98739.73</v>
      </c>
    </row>
    <row r="11374">
      <c r="A11374" s="3" t="inlineStr">
        <is>
          <t>Endulini (Pty) Ltd</t>
        </is>
      </c>
      <c r="B11374" s="4" t="n">
        <v>44865</v>
      </c>
      <c r="C11374" s="3" t="inlineStr">
        <is>
          <t>Expenses</t>
        </is>
      </c>
      <c r="D11374" s="3" t="inlineStr">
        <is>
          <t>3900/230</t>
        </is>
      </c>
      <c r="E11374" s="3" t="inlineStr">
        <is>
          <t>Interest Paid - Investors @ 18%</t>
        </is>
      </c>
      <c r="F11374" s="3" t="n">
        <v>651363.51</v>
      </c>
      <c r="G11374" s="3" t="n">
        <v>6062350.34</v>
      </c>
    </row>
    <row r="11375">
      <c r="A11375" s="3" t="inlineStr">
        <is>
          <t>Opportunity Global Investment (PTY) LTD</t>
        </is>
      </c>
      <c r="B11375" s="4" t="n">
        <v>44865</v>
      </c>
      <c r="C11375" s="3" t="inlineStr">
        <is>
          <t>Expenses</t>
        </is>
      </c>
      <c r="D11375" s="3" t="inlineStr">
        <is>
          <t>3901/000</t>
        </is>
      </c>
      <c r="E11375" s="3" t="inlineStr">
        <is>
          <t>Interest Paid - Department of Labour</t>
        </is>
      </c>
      <c r="F11375" s="3" t="n">
        <v>0</v>
      </c>
      <c r="G11375" s="3" t="n">
        <v>1488.4</v>
      </c>
    </row>
    <row r="11376">
      <c r="A11376" s="3" t="inlineStr">
        <is>
          <t>Opportunity Management Holdings (PTY) LTD</t>
        </is>
      </c>
      <c r="B11376" s="4" t="n">
        <v>44865</v>
      </c>
      <c r="C11376" s="3" t="inlineStr">
        <is>
          <t>Expenses</t>
        </is>
      </c>
      <c r="D11376" s="3" t="inlineStr">
        <is>
          <t>3960/000</t>
        </is>
      </c>
      <c r="E11376" s="3" t="inlineStr">
        <is>
          <t>Internet Fees</t>
        </is>
      </c>
      <c r="F11376" s="3" t="n">
        <v>548.77</v>
      </c>
      <c r="G11376" s="3" t="n">
        <v>1077.63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Expenses</t>
        </is>
      </c>
      <c r="D11377" s="3" t="inlineStr">
        <is>
          <t>4000/000</t>
        </is>
      </c>
      <c r="E11377" s="3" t="inlineStr">
        <is>
          <t>Legal Fees</t>
        </is>
      </c>
      <c r="F11377" s="3" t="n">
        <v>0</v>
      </c>
      <c r="G11377" s="3" t="n">
        <v>61720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Expenses</t>
        </is>
      </c>
      <c r="D11378" s="3" t="inlineStr">
        <is>
          <t>4065/000</t>
        </is>
      </c>
      <c r="E11378" s="3" t="inlineStr">
        <is>
          <t>Levies - SoHo</t>
        </is>
      </c>
      <c r="F11378" s="3" t="n">
        <v>6466.98</v>
      </c>
      <c r="G11378" s="3" t="n">
        <v>56955.7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Expenses</t>
        </is>
      </c>
      <c r="D11379" s="3" t="inlineStr">
        <is>
          <t>4066/000</t>
        </is>
      </c>
      <c r="E11379" s="3" t="inlineStr">
        <is>
          <t>Levies - Southwark</t>
        </is>
      </c>
      <c r="F11379" s="3" t="n">
        <v>3422.18</v>
      </c>
      <c r="G11379" s="3" t="n">
        <v>25042.04</v>
      </c>
    </row>
    <row r="11380">
      <c r="A11380" s="3" t="inlineStr">
        <is>
          <t>Endulini (Pty) Ltd</t>
        </is>
      </c>
      <c r="B11380" s="4" t="n">
        <v>44865</v>
      </c>
      <c r="C11380" s="3" t="inlineStr">
        <is>
          <t>Expenses</t>
        </is>
      </c>
      <c r="D11380" s="3" t="inlineStr">
        <is>
          <t>4100/001</t>
        </is>
      </c>
      <c r="E11380" s="3" t="inlineStr">
        <is>
          <t>Momentum Admin Fee</t>
        </is>
      </c>
      <c r="F11380" s="3" t="n">
        <v>1.07</v>
      </c>
      <c r="G11380" s="3" t="n">
        <v>52359.06</v>
      </c>
    </row>
    <row r="11381">
      <c r="A11381" s="3" t="inlineStr">
        <is>
          <t>Quinate Consulting (Pty) Ltd</t>
        </is>
      </c>
      <c r="B11381" s="4" t="n">
        <v>44865</v>
      </c>
      <c r="C11381" s="3" t="inlineStr">
        <is>
          <t>Expenses</t>
        </is>
      </c>
      <c r="D11381" s="3" t="inlineStr">
        <is>
          <t>4100/001</t>
        </is>
      </c>
      <c r="E11381" s="3" t="inlineStr">
        <is>
          <t>Momentum Advise Fee</t>
        </is>
      </c>
      <c r="F11381" s="3" t="n">
        <v>0.21</v>
      </c>
      <c r="G11381" s="3" t="n">
        <v>1.71</v>
      </c>
    </row>
    <row r="11382">
      <c r="A11382" s="3" t="inlineStr">
        <is>
          <t>Opportunity Global Investment (PTY) LTD</t>
        </is>
      </c>
      <c r="B11382" s="4" t="n">
        <v>44865</v>
      </c>
      <c r="C11382" s="3" t="inlineStr">
        <is>
          <t>Expenses</t>
        </is>
      </c>
      <c r="D11382" s="3" t="inlineStr">
        <is>
          <t>4100/100</t>
        </is>
      </c>
      <c r="E11382" s="3" t="inlineStr">
        <is>
          <t>Members Salaries - Nick Morgan</t>
        </is>
      </c>
      <c r="F11382" s="3" t="n">
        <v>40937.18</v>
      </c>
      <c r="G11382" s="3" t="n">
        <v>327497.46</v>
      </c>
    </row>
    <row r="11383">
      <c r="A11383" s="3" t="inlineStr">
        <is>
          <t>Opportunity Global Investment (PTY) LTD</t>
        </is>
      </c>
      <c r="B11383" s="4" t="n">
        <v>44865</v>
      </c>
      <c r="C11383" s="3" t="inlineStr">
        <is>
          <t>Expenses</t>
        </is>
      </c>
      <c r="D11383" s="3" t="inlineStr">
        <is>
          <t>4200/000</t>
        </is>
      </c>
      <c r="E11383" s="3" t="inlineStr">
        <is>
          <t>Printing _AND_ Stationery</t>
        </is>
      </c>
      <c r="F11383" s="3" t="n">
        <v>2367</v>
      </c>
      <c r="G11383" s="3" t="n">
        <v>18936</v>
      </c>
    </row>
    <row r="11384">
      <c r="A11384" s="3" t="inlineStr">
        <is>
          <t>Opportunity Global Sales (PTY) LTD</t>
        </is>
      </c>
      <c r="B11384" s="4" t="n">
        <v>44865</v>
      </c>
      <c r="C11384" s="3" t="inlineStr">
        <is>
          <t>Expenses</t>
        </is>
      </c>
      <c r="D11384" s="3" t="inlineStr">
        <is>
          <t>4200/000</t>
        </is>
      </c>
      <c r="E11384" s="3" t="inlineStr">
        <is>
          <t>Printing _AND_ Stationery</t>
        </is>
      </c>
      <c r="F11384" s="3" t="n">
        <v>2475</v>
      </c>
      <c r="G11384" s="3" t="n">
        <v>2695</v>
      </c>
    </row>
    <row r="11385">
      <c r="A11385" s="3" t="inlineStr">
        <is>
          <t>Opportunity Management Holdings (PTY) LTD</t>
        </is>
      </c>
      <c r="B11385" s="4" t="n">
        <v>44865</v>
      </c>
      <c r="C11385" s="3" t="inlineStr">
        <is>
          <t>Expenses</t>
        </is>
      </c>
      <c r="D11385" s="3" t="inlineStr">
        <is>
          <t>4200/000</t>
        </is>
      </c>
      <c r="E11385" s="3" t="inlineStr">
        <is>
          <t>Printing _AND_ Stationery</t>
        </is>
      </c>
      <c r="F11385" s="3" t="n">
        <v>2978.26</v>
      </c>
      <c r="G11385" s="3" t="n">
        <v>6848.63</v>
      </c>
    </row>
    <row r="11386">
      <c r="A11386" s="3" t="inlineStr">
        <is>
          <t>Quinate Consulting (Pty) Ltd</t>
        </is>
      </c>
      <c r="B11386" s="4" t="n">
        <v>44865</v>
      </c>
      <c r="C11386" s="3" t="inlineStr">
        <is>
          <t>Expenses</t>
        </is>
      </c>
      <c r="D11386" s="3" t="inlineStr">
        <is>
          <t>4200/000</t>
        </is>
      </c>
      <c r="E11386" s="3" t="inlineStr">
        <is>
          <t>Printing _AND_ Stationery</t>
        </is>
      </c>
      <c r="F11386" s="3" t="n">
        <v>0</v>
      </c>
      <c r="G11386" s="3" t="n">
        <v>1232.17</v>
      </c>
    </row>
    <row r="11387">
      <c r="A11387" s="3" t="inlineStr">
        <is>
          <t>Noble Shield (Pty) Ltd ta Go Letting</t>
        </is>
      </c>
      <c r="B11387" s="4" t="n">
        <v>44865</v>
      </c>
      <c r="C11387" s="3" t="inlineStr">
        <is>
          <t>Expenses</t>
        </is>
      </c>
      <c r="D11387" s="3" t="inlineStr">
        <is>
          <t>4200/100</t>
        </is>
      </c>
      <c r="E11387" s="3" t="inlineStr">
        <is>
          <t>Printing - Merchant West- Printer Rental</t>
        </is>
      </c>
      <c r="F11387" s="3" t="n">
        <v>1619.05</v>
      </c>
      <c r="G11387" s="3" t="n">
        <v>3247.89</v>
      </c>
    </row>
    <row r="11388">
      <c r="A11388" s="3" t="inlineStr">
        <is>
          <t>Noble Shield (Pty) Ltd ta Go Letting</t>
        </is>
      </c>
      <c r="B11388" s="4" t="n">
        <v>44865</v>
      </c>
      <c r="C11388" s="3" t="inlineStr">
        <is>
          <t>Expenses</t>
        </is>
      </c>
      <c r="D11388" s="3" t="inlineStr">
        <is>
          <t>4200/120</t>
        </is>
      </c>
      <c r="E11388" s="3" t="inlineStr">
        <is>
          <t>Printing - Ivy Line - Prints</t>
        </is>
      </c>
      <c r="F11388" s="3" t="n">
        <v>873.97</v>
      </c>
      <c r="G11388" s="3" t="n">
        <v>2035.62</v>
      </c>
    </row>
    <row r="11389">
      <c r="A11389" s="3" t="inlineStr">
        <is>
          <t>Noble Shield (Pty) Ltd ta Go Letting</t>
        </is>
      </c>
      <c r="B11389" s="4" t="n">
        <v>44865</v>
      </c>
      <c r="C11389" s="3" t="inlineStr">
        <is>
          <t>Expenses</t>
        </is>
      </c>
      <c r="D11389" s="3" t="inlineStr">
        <is>
          <t>4200/180</t>
        </is>
      </c>
      <c r="E11389" s="3" t="inlineStr">
        <is>
          <t>Printing - Ikon</t>
        </is>
      </c>
      <c r="F11389" s="3" t="n">
        <v>92</v>
      </c>
      <c r="G11389" s="3" t="n">
        <v>184</v>
      </c>
    </row>
    <row r="11390">
      <c r="A11390" s="3" t="inlineStr">
        <is>
          <t>Noble Shield (Pty) Ltd ta Go Letting</t>
        </is>
      </c>
      <c r="B11390" s="4" t="n">
        <v>44865</v>
      </c>
      <c r="C11390" s="3" t="inlineStr">
        <is>
          <t>Expenses</t>
        </is>
      </c>
      <c r="D11390" s="3" t="inlineStr">
        <is>
          <t>4200/190</t>
        </is>
      </c>
      <c r="E11390" s="3" t="inlineStr">
        <is>
          <t>Printing - Centrafin printer rental</t>
        </is>
      </c>
      <c r="F11390" s="3" t="n">
        <v>2553.77</v>
      </c>
      <c r="G11390" s="3" t="n">
        <v>5107.54</v>
      </c>
    </row>
    <row r="11391">
      <c r="A11391" s="3" t="inlineStr">
        <is>
          <t>Noble Shield (Pty) Ltd ta Go Letting</t>
        </is>
      </c>
      <c r="B11391" s="4" t="n">
        <v>44865</v>
      </c>
      <c r="C11391" s="3" t="inlineStr">
        <is>
          <t>Expenses</t>
        </is>
      </c>
      <c r="D11391" s="3" t="inlineStr">
        <is>
          <t>4200/200</t>
        </is>
      </c>
      <c r="E11391" s="3" t="inlineStr">
        <is>
          <t>Printing - General Stationery VDB Office</t>
        </is>
      </c>
      <c r="F11391" s="3" t="n">
        <v>0</v>
      </c>
      <c r="G11391" s="3" t="n">
        <v>2403.2</v>
      </c>
    </row>
    <row r="11392">
      <c r="A11392" s="3" t="inlineStr">
        <is>
          <t>Noble Shield (Pty) Ltd ta Go Letting</t>
        </is>
      </c>
      <c r="B11392" s="4" t="n">
        <v>44865</v>
      </c>
      <c r="C11392" s="3" t="inlineStr">
        <is>
          <t>Expenses</t>
        </is>
      </c>
      <c r="D11392" s="3" t="inlineStr">
        <is>
          <t>4290/000</t>
        </is>
      </c>
      <c r="E11392" s="3" t="inlineStr">
        <is>
          <t>Refreshments - CT Office</t>
        </is>
      </c>
      <c r="F11392" s="3" t="n">
        <v>977.62</v>
      </c>
      <c r="G11392" s="3" t="n">
        <v>1787.34</v>
      </c>
    </row>
    <row r="11393">
      <c r="A11393" s="3" t="inlineStr">
        <is>
          <t>Opportunity Global Investment (PTY) LTD</t>
        </is>
      </c>
      <c r="B11393" s="4" t="n">
        <v>44865</v>
      </c>
      <c r="C11393" s="3" t="inlineStr">
        <is>
          <t>Expenses</t>
        </is>
      </c>
      <c r="D11393" s="3" t="inlineStr">
        <is>
          <t>4290/000</t>
        </is>
      </c>
      <c r="E11393" s="3" t="inlineStr">
        <is>
          <t>Rent</t>
        </is>
      </c>
      <c r="F11393" s="3" t="n">
        <v>8770</v>
      </c>
      <c r="G11393" s="3" t="n">
        <v>70160</v>
      </c>
    </row>
    <row r="11394">
      <c r="A11394" s="3" t="inlineStr">
        <is>
          <t>Noble Shield (Pty) Ltd ta Go Letting</t>
        </is>
      </c>
      <c r="B11394" s="4" t="n">
        <v>44865</v>
      </c>
      <c r="C11394" s="3" t="inlineStr">
        <is>
          <t>Expenses</t>
        </is>
      </c>
      <c r="D11394" s="3" t="inlineStr">
        <is>
          <t>4291/000</t>
        </is>
      </c>
      <c r="E11394" s="3" t="inlineStr">
        <is>
          <t>Refreshments - VDB Office</t>
        </is>
      </c>
      <c r="F11394" s="3" t="n">
        <v>283.65</v>
      </c>
      <c r="G11394" s="3" t="n">
        <v>1029.55</v>
      </c>
    </row>
    <row r="11395">
      <c r="A11395" s="3" t="inlineStr">
        <is>
          <t>Trademark Holdings (Pty) Ltd</t>
        </is>
      </c>
      <c r="B11395" s="4" t="n">
        <v>44865</v>
      </c>
      <c r="C11395" s="3" t="inlineStr">
        <is>
          <t>Expenses</t>
        </is>
      </c>
      <c r="D11395" s="3" t="inlineStr">
        <is>
          <t>4300/000</t>
        </is>
      </c>
      <c r="E11395" s="3" t="inlineStr">
        <is>
          <t>Rent Paid</t>
        </is>
      </c>
      <c r="F11395" s="3" t="n">
        <v>6427.32</v>
      </c>
      <c r="G11395" s="3" t="n">
        <v>12854.64</v>
      </c>
    </row>
    <row r="11396">
      <c r="A11396" s="3" t="inlineStr">
        <is>
          <t>Endulini (Pty) Ltd</t>
        </is>
      </c>
      <c r="B11396" s="4" t="n">
        <v>44865</v>
      </c>
      <c r="C11396" s="3" t="inlineStr">
        <is>
          <t>Expenses</t>
        </is>
      </c>
      <c r="D11396" s="3" t="inlineStr">
        <is>
          <t>4310/000</t>
        </is>
      </c>
      <c r="E11396" s="3" t="inlineStr">
        <is>
          <t>Rates</t>
        </is>
      </c>
      <c r="F11396" s="3" t="n">
        <v>0</v>
      </c>
      <c r="G11396" s="3" t="n">
        <v>28266.66</v>
      </c>
    </row>
    <row r="11397">
      <c r="A11397" s="3" t="inlineStr">
        <is>
          <t>Opportunity Global Investment (PTY) LTD</t>
        </is>
      </c>
      <c r="B11397" s="4" t="n">
        <v>44865</v>
      </c>
      <c r="C11397" s="3" t="inlineStr">
        <is>
          <t>Expenses</t>
        </is>
      </c>
      <c r="D11397" s="3" t="inlineStr">
        <is>
          <t>4310/000</t>
        </is>
      </c>
      <c r="E11397" s="3" t="inlineStr">
        <is>
          <t>Refreshments</t>
        </is>
      </c>
      <c r="F11397" s="3" t="n">
        <v>2521</v>
      </c>
      <c r="G11397" s="3" t="n">
        <v>20168</v>
      </c>
    </row>
    <row r="11398">
      <c r="A11398" s="3" t="inlineStr">
        <is>
          <t>Opportunity Management Holdings (PTY) LTD</t>
        </is>
      </c>
      <c r="B11398" s="4" t="n">
        <v>44865</v>
      </c>
      <c r="C11398" s="3" t="inlineStr">
        <is>
          <t>Expenses</t>
        </is>
      </c>
      <c r="D11398" s="3" t="inlineStr">
        <is>
          <t>4310/000</t>
        </is>
      </c>
      <c r="E11398" s="3" t="inlineStr">
        <is>
          <t>Refreshments</t>
        </is>
      </c>
      <c r="F11398" s="3" t="n">
        <v>2020.22</v>
      </c>
      <c r="G11398" s="3" t="n">
        <v>3651.13</v>
      </c>
    </row>
    <row r="11399">
      <c r="A11399" s="3" t="inlineStr">
        <is>
          <t>Quinate Consulting (Pty) Ltd</t>
        </is>
      </c>
      <c r="B11399" s="4" t="n">
        <v>44865</v>
      </c>
      <c r="C11399" s="3" t="inlineStr">
        <is>
          <t>Expenses</t>
        </is>
      </c>
      <c r="D11399" s="3" t="inlineStr">
        <is>
          <t>4312/000</t>
        </is>
      </c>
      <c r="E11399" s="3" t="inlineStr">
        <is>
          <t>Rates - SoHo Units</t>
        </is>
      </c>
      <c r="F11399" s="3" t="n">
        <v>2597.74</v>
      </c>
      <c r="G11399" s="3" t="n">
        <v>19623.25</v>
      </c>
    </row>
    <row r="11400">
      <c r="A11400" s="3" t="inlineStr">
        <is>
          <t>Endulini (Pty) Ltd</t>
        </is>
      </c>
      <c r="B11400" s="4" t="n">
        <v>44865</v>
      </c>
      <c r="C11400" s="3" t="inlineStr">
        <is>
          <t>Expenses</t>
        </is>
      </c>
      <c r="D11400" s="3" t="inlineStr">
        <is>
          <t>4350/000</t>
        </is>
      </c>
      <c r="E11400" s="3" t="inlineStr">
        <is>
          <t>Repairs _AND_ Maintenance</t>
        </is>
      </c>
      <c r="F11400" s="3" t="n">
        <v>3415.69</v>
      </c>
      <c r="G11400" s="3" t="n">
        <v>3415.69</v>
      </c>
    </row>
    <row r="11401">
      <c r="A11401" s="3" t="inlineStr">
        <is>
          <t>Quinate Consulting (Pty) Ltd</t>
        </is>
      </c>
      <c r="B11401" s="4" t="n">
        <v>44865</v>
      </c>
      <c r="C11401" s="3" t="inlineStr">
        <is>
          <t>Expenses</t>
        </is>
      </c>
      <c r="D11401" s="3" t="inlineStr">
        <is>
          <t>4350/000</t>
        </is>
      </c>
      <c r="E11401" s="3" t="inlineStr">
        <is>
          <t>Repairs and Maintenance - Southwark Units</t>
        </is>
      </c>
      <c r="F11401" s="3" t="n">
        <v>0</v>
      </c>
      <c r="G11401" s="3" t="n">
        <v>15420.12</v>
      </c>
    </row>
    <row r="11402">
      <c r="A11402" s="3" t="inlineStr">
        <is>
          <t>Noble Shield (Pty) Ltd ta Go Letting</t>
        </is>
      </c>
      <c r="B11402" s="4" t="n">
        <v>44865</v>
      </c>
      <c r="C11402" s="3" t="inlineStr">
        <is>
          <t>Expenses</t>
        </is>
      </c>
      <c r="D11402" s="3" t="inlineStr">
        <is>
          <t>4351/000</t>
        </is>
      </c>
      <c r="E11402" s="3" t="inlineStr">
        <is>
          <t>Repairs _AND_ Maintanence - Rentals</t>
        </is>
      </c>
      <c r="F11402" s="3" t="n">
        <v>59.14</v>
      </c>
      <c r="G11402" s="3" t="n">
        <v>59.14</v>
      </c>
    </row>
    <row r="11403">
      <c r="A11403" s="3" t="inlineStr">
        <is>
          <t>Opportunity Global Investment (PTY) LTD</t>
        </is>
      </c>
      <c r="B11403" s="4" t="n">
        <v>44865</v>
      </c>
      <c r="C11403" s="3" t="inlineStr">
        <is>
          <t>Expenses</t>
        </is>
      </c>
      <c r="D11403" s="3" t="inlineStr">
        <is>
          <t>4360/000</t>
        </is>
      </c>
      <c r="E11403" s="3" t="inlineStr">
        <is>
          <t>Secretarial - CIPC</t>
        </is>
      </c>
      <c r="F11403" s="3" t="n">
        <v>0</v>
      </c>
      <c r="G11403" s="3" t="n">
        <v>600</v>
      </c>
    </row>
    <row r="11404">
      <c r="A11404" s="3" t="inlineStr">
        <is>
          <t>Opportunity Global Sales (PTY) LTD</t>
        </is>
      </c>
      <c r="B11404" s="4" t="n">
        <v>44865</v>
      </c>
      <c r="C11404" s="3" t="inlineStr">
        <is>
          <t>Expenses</t>
        </is>
      </c>
      <c r="D11404" s="3" t="inlineStr">
        <is>
          <t>4390/000</t>
        </is>
      </c>
      <c r="E11404" s="3" t="inlineStr">
        <is>
          <t>Small Assets</t>
        </is>
      </c>
      <c r="F11404" s="3" t="n">
        <v>0</v>
      </c>
      <c r="G11404" s="3" t="n">
        <v>18486.87</v>
      </c>
    </row>
    <row r="11405">
      <c r="A11405" s="3" t="inlineStr">
        <is>
          <t>Opportunity Management Holdings (PTY) LTD</t>
        </is>
      </c>
      <c r="B11405" s="4" t="n">
        <v>44865</v>
      </c>
      <c r="C11405" s="3" t="inlineStr">
        <is>
          <t>Expenses</t>
        </is>
      </c>
      <c r="D11405" s="3" t="inlineStr">
        <is>
          <t>4390/000</t>
        </is>
      </c>
      <c r="E11405" s="3" t="inlineStr">
        <is>
          <t>Small Assets</t>
        </is>
      </c>
      <c r="F11405" s="3" t="n">
        <v>0</v>
      </c>
      <c r="G11405" s="3" t="n">
        <v>3476.52</v>
      </c>
    </row>
    <row r="11406">
      <c r="A11406" s="3" t="inlineStr">
        <is>
          <t>Noble Shield (Pty) Ltd ta Go Letting</t>
        </is>
      </c>
      <c r="B11406" s="4" t="n">
        <v>44865</v>
      </c>
      <c r="C11406" s="3" t="inlineStr">
        <is>
          <t>Expenses</t>
        </is>
      </c>
      <c r="D11406" s="3" t="inlineStr">
        <is>
          <t>4400/000</t>
        </is>
      </c>
      <c r="E11406" s="3" t="inlineStr">
        <is>
          <t>Salaries _AND_ Wages</t>
        </is>
      </c>
      <c r="F11406" s="3" t="n">
        <v>26848.19</v>
      </c>
      <c r="G11406" s="3" t="n">
        <v>53696.39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Expenses</t>
        </is>
      </c>
      <c r="D11407" s="3" t="inlineStr">
        <is>
          <t>4400/000</t>
        </is>
      </c>
      <c r="E11407" s="3" t="inlineStr">
        <is>
          <t>Salaries _AND_ Wages</t>
        </is>
      </c>
      <c r="F11407" s="3" t="n">
        <v>41455.53</v>
      </c>
      <c r="G11407" s="3" t="n">
        <v>305354.97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Expenses</t>
        </is>
      </c>
      <c r="D11408" s="3" t="inlineStr">
        <is>
          <t>4400/000</t>
        </is>
      </c>
      <c r="E11408" s="3" t="inlineStr">
        <is>
          <t>Salaries _AND_ Wages</t>
        </is>
      </c>
      <c r="F11408" s="3" t="n">
        <v>227324.84</v>
      </c>
      <c r="G11408" s="3" t="n">
        <v>457008.04</v>
      </c>
    </row>
    <row r="11409">
      <c r="A11409" s="3" t="inlineStr">
        <is>
          <t>Trademark Holdings (Pty) Ltd</t>
        </is>
      </c>
      <c r="B11409" s="4" t="n">
        <v>44865</v>
      </c>
      <c r="C11409" s="3" t="inlineStr">
        <is>
          <t>Expenses</t>
        </is>
      </c>
      <c r="D11409" s="3" t="inlineStr">
        <is>
          <t>4400/000</t>
        </is>
      </c>
      <c r="E11409" s="3" t="inlineStr">
        <is>
          <t>Salaries _AND_ Wages</t>
        </is>
      </c>
      <c r="F11409" s="3" t="n">
        <v>12429.45</v>
      </c>
      <c r="G11409" s="3" t="n">
        <v>24858.9</v>
      </c>
    </row>
    <row r="11410">
      <c r="A11410" s="3" t="inlineStr">
        <is>
          <t>Opportunity Global Investment (PTY) LTD</t>
        </is>
      </c>
      <c r="B11410" s="4" t="n">
        <v>44865</v>
      </c>
      <c r="C11410" s="3" t="inlineStr">
        <is>
          <t>Expenses</t>
        </is>
      </c>
      <c r="D11410" s="3" t="inlineStr">
        <is>
          <t>4403/000</t>
        </is>
      </c>
      <c r="E11410" s="3" t="inlineStr">
        <is>
          <t>Study fees - Nick</t>
        </is>
      </c>
      <c r="F11410" s="3" t="n">
        <v>0</v>
      </c>
      <c r="G11410" s="3" t="n">
        <v>51825.9</v>
      </c>
    </row>
    <row r="11411">
      <c r="A11411" s="3" t="inlineStr">
        <is>
          <t>Trademark Holdings (Pty) Ltd</t>
        </is>
      </c>
      <c r="B11411" s="4" t="n">
        <v>44865</v>
      </c>
      <c r="C11411" s="3" t="inlineStr">
        <is>
          <t>Expenses</t>
        </is>
      </c>
      <c r="D11411" s="3" t="inlineStr">
        <is>
          <t>4410/000</t>
        </is>
      </c>
      <c r="E11411" s="3" t="inlineStr">
        <is>
          <t>Salaries _AND_ Wages - WCA</t>
        </is>
      </c>
      <c r="F11411" s="3" t="n">
        <v>0</v>
      </c>
      <c r="G11411" s="3" t="n">
        <v>1397.74</v>
      </c>
    </row>
    <row r="11412">
      <c r="A11412" s="3" t="inlineStr">
        <is>
          <t>Opportunity Global Investment (PTY) LTD</t>
        </is>
      </c>
      <c r="B11412" s="4" t="n">
        <v>44865</v>
      </c>
      <c r="C11412" s="3" t="inlineStr">
        <is>
          <t>Expenses</t>
        </is>
      </c>
      <c r="D11412" s="3" t="inlineStr">
        <is>
          <t>4500/000</t>
        </is>
      </c>
      <c r="E11412" s="3" t="inlineStr">
        <is>
          <t>Staff Welfare</t>
        </is>
      </c>
      <c r="F11412" s="3" t="n">
        <v>0</v>
      </c>
      <c r="G11412" s="3" t="n">
        <v>3951.25</v>
      </c>
    </row>
    <row r="11413">
      <c r="A11413" s="3" t="inlineStr">
        <is>
          <t>Opportunity Global Sales (PTY) LTD</t>
        </is>
      </c>
      <c r="B11413" s="4" t="n">
        <v>44865</v>
      </c>
      <c r="C11413" s="3" t="inlineStr">
        <is>
          <t>Expenses</t>
        </is>
      </c>
      <c r="D11413" s="3" t="inlineStr">
        <is>
          <t>4500/000</t>
        </is>
      </c>
      <c r="E11413" s="3" t="inlineStr">
        <is>
          <t>Staff Welfare</t>
        </is>
      </c>
      <c r="F11413" s="3" t="n">
        <v>2499</v>
      </c>
      <c r="G11413" s="3" t="n">
        <v>2499</v>
      </c>
    </row>
    <row r="11414">
      <c r="A11414" s="3" t="inlineStr">
        <is>
          <t>Opportunity Management Holdings (PTY) LTD</t>
        </is>
      </c>
      <c r="B11414" s="4" t="n">
        <v>44865</v>
      </c>
      <c r="C11414" s="3" t="inlineStr">
        <is>
          <t>Expenses</t>
        </is>
      </c>
      <c r="D11414" s="3" t="inlineStr">
        <is>
          <t>4500/000</t>
        </is>
      </c>
      <c r="E11414" s="3" t="inlineStr">
        <is>
          <t>Staff Welfare</t>
        </is>
      </c>
      <c r="F11414" s="3" t="n">
        <v>1363.05</v>
      </c>
      <c r="G11414" s="3" t="n">
        <v>3782.95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Expenses</t>
        </is>
      </c>
      <c r="D11415" s="3" t="inlineStr">
        <is>
          <t>4520/000</t>
        </is>
      </c>
      <c r="E11415" s="3" t="inlineStr">
        <is>
          <t>Security</t>
        </is>
      </c>
      <c r="F11415" s="3" t="n">
        <v>741.25</v>
      </c>
      <c r="G11415" s="3" t="n">
        <v>1913.94</v>
      </c>
    </row>
    <row r="11416">
      <c r="A11416" s="3" t="inlineStr">
        <is>
          <t>Opportunity Global Sales (PTY) LTD</t>
        </is>
      </c>
      <c r="B11416" s="4" t="n">
        <v>44865</v>
      </c>
      <c r="C11416" s="3" t="inlineStr">
        <is>
          <t>Expenses</t>
        </is>
      </c>
      <c r="D11416" s="3" t="inlineStr">
        <is>
          <t>4550/000</t>
        </is>
      </c>
      <c r="E11416" s="3" t="inlineStr">
        <is>
          <t>Subscriptions - General</t>
        </is>
      </c>
      <c r="F11416" s="3" t="n">
        <v>695</v>
      </c>
      <c r="G11416" s="3" t="n">
        <v>1457.26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Expenses</t>
        </is>
      </c>
      <c r="D11417" s="3" t="inlineStr">
        <is>
          <t>4550/000</t>
        </is>
      </c>
      <c r="E11417" s="3" t="inlineStr">
        <is>
          <t>Subscriptions / Licenses</t>
        </is>
      </c>
      <c r="F11417" s="3" t="n">
        <v>9883.790000000001</v>
      </c>
      <c r="G11417" s="3" t="n">
        <v>74344.47</v>
      </c>
    </row>
    <row r="11418">
      <c r="A11418" s="3" t="inlineStr">
        <is>
          <t>Opportunity Management Holdings (PTY) LTD</t>
        </is>
      </c>
      <c r="B11418" s="4" t="n">
        <v>44865</v>
      </c>
      <c r="C11418" s="3" t="inlineStr">
        <is>
          <t>Expenses</t>
        </is>
      </c>
      <c r="D11418" s="3" t="inlineStr">
        <is>
          <t>4550/000</t>
        </is>
      </c>
      <c r="E11418" s="3" t="inlineStr">
        <is>
          <t>Subscriptions _AND_ Lisences</t>
        </is>
      </c>
      <c r="F11418" s="3" t="n">
        <v>1772.26</v>
      </c>
      <c r="G11418" s="3" t="n">
        <v>3497.74</v>
      </c>
    </row>
    <row r="11419">
      <c r="A11419" s="3" t="inlineStr">
        <is>
          <t>Opportunity Global Investment (PTY) LTD</t>
        </is>
      </c>
      <c r="B11419" s="4" t="n">
        <v>44865</v>
      </c>
      <c r="C11419" s="3" t="inlineStr">
        <is>
          <t>Expenses</t>
        </is>
      </c>
      <c r="D11419" s="3" t="inlineStr">
        <is>
          <t>4550/050</t>
        </is>
      </c>
      <c r="E11419" s="3" t="inlineStr">
        <is>
          <t>Subscriptions - EAAB</t>
        </is>
      </c>
      <c r="F11419" s="3" t="n">
        <v>2340</v>
      </c>
      <c r="G11419" s="3" t="n">
        <v>2340</v>
      </c>
    </row>
    <row r="11420">
      <c r="A11420" s="3" t="inlineStr">
        <is>
          <t>Noble Shield (Pty) Ltd ta Go Letting</t>
        </is>
      </c>
      <c r="B11420" s="4" t="n">
        <v>44865</v>
      </c>
      <c r="C11420" s="3" t="inlineStr">
        <is>
          <t>Expenses</t>
        </is>
      </c>
      <c r="D11420" s="3" t="inlineStr">
        <is>
          <t>4550/100</t>
        </is>
      </c>
      <c r="E11420" s="3" t="inlineStr">
        <is>
          <t>Subscriptions - EAAB</t>
        </is>
      </c>
      <c r="F11420" s="3" t="n">
        <v>2340</v>
      </c>
      <c r="G11420" s="3" t="n">
        <v>2340</v>
      </c>
    </row>
    <row r="11421">
      <c r="A11421" s="3" t="inlineStr">
        <is>
          <t>Trademark Holdings (Pty) Ltd</t>
        </is>
      </c>
      <c r="B11421" s="4" t="n">
        <v>44865</v>
      </c>
      <c r="C11421" s="3" t="inlineStr">
        <is>
          <t>Expenses</t>
        </is>
      </c>
      <c r="D11421" s="3" t="inlineStr">
        <is>
          <t>4550/100</t>
        </is>
      </c>
      <c r="E11421" s="3" t="inlineStr">
        <is>
          <t>Subscriptions - EAAB</t>
        </is>
      </c>
      <c r="F11421" s="3" t="n">
        <v>2340</v>
      </c>
      <c r="G11421" s="3" t="n">
        <v>2340</v>
      </c>
    </row>
    <row r="11422">
      <c r="A11422" s="3" t="inlineStr">
        <is>
          <t>Opportunity Global Investment (PTY) LTD</t>
        </is>
      </c>
      <c r="B11422" s="4" t="n">
        <v>44865</v>
      </c>
      <c r="C11422" s="3" t="inlineStr">
        <is>
          <t>Expenses</t>
        </is>
      </c>
      <c r="D11422" s="3" t="inlineStr">
        <is>
          <t>4550/150</t>
        </is>
      </c>
      <c r="E11422" s="3" t="inlineStr">
        <is>
          <t>Subscriptions - Webbox</t>
        </is>
      </c>
      <c r="F11422" s="3" t="n">
        <v>1259</v>
      </c>
      <c r="G11422" s="3" t="n">
        <v>9978</v>
      </c>
    </row>
    <row r="11423">
      <c r="A11423" s="3" t="inlineStr">
        <is>
          <t>Opportunity Global Investment (PTY) LTD</t>
        </is>
      </c>
      <c r="B11423" s="4" t="n">
        <v>44865</v>
      </c>
      <c r="C11423" s="3" t="inlineStr">
        <is>
          <t>Expenses</t>
        </is>
      </c>
      <c r="D11423" s="3" t="inlineStr">
        <is>
          <t>4550/200</t>
        </is>
      </c>
      <c r="E11423" s="3" t="inlineStr">
        <is>
          <t>Subscriptions - Zoom</t>
        </is>
      </c>
      <c r="F11423" s="3" t="n">
        <v>283.04</v>
      </c>
      <c r="G11423" s="3" t="n">
        <v>2041.98</v>
      </c>
    </row>
    <row r="11424">
      <c r="A11424" s="3" t="inlineStr">
        <is>
          <t>Opportunity Global Investment (PTY) LTD</t>
        </is>
      </c>
      <c r="B11424" s="4" t="n">
        <v>44865</v>
      </c>
      <c r="C11424" s="3" t="inlineStr">
        <is>
          <t>Expenses</t>
        </is>
      </c>
      <c r="D11424" s="3" t="inlineStr">
        <is>
          <t>4550/250</t>
        </is>
      </c>
      <c r="E11424" s="3" t="inlineStr">
        <is>
          <t>Subscriptions - LinkedIn</t>
        </is>
      </c>
      <c r="F11424" s="3" t="n">
        <v>1000.49</v>
      </c>
      <c r="G11424" s="3" t="n">
        <v>9004.41</v>
      </c>
    </row>
    <row r="11425">
      <c r="A11425" s="3" t="inlineStr">
        <is>
          <t>Opportunity Global Investment (PTY) LTD</t>
        </is>
      </c>
      <c r="B11425" s="4" t="n">
        <v>44865</v>
      </c>
      <c r="C11425" s="3" t="inlineStr">
        <is>
          <t>Expenses</t>
        </is>
      </c>
      <c r="D11425" s="3" t="inlineStr">
        <is>
          <t>4550/350</t>
        </is>
      </c>
      <c r="E11425" s="3" t="inlineStr">
        <is>
          <t>Subscriptions - Xero</t>
        </is>
      </c>
      <c r="F11425" s="3" t="n">
        <v>600</v>
      </c>
      <c r="G11425" s="3" t="n">
        <v>4800</v>
      </c>
    </row>
    <row r="11426">
      <c r="A11426" s="3" t="inlineStr">
        <is>
          <t>Opportunity Global Investment (PTY) LTD</t>
        </is>
      </c>
      <c r="B11426" s="4" t="n">
        <v>44865</v>
      </c>
      <c r="C11426" s="3" t="inlineStr">
        <is>
          <t>Expenses</t>
        </is>
      </c>
      <c r="D11426" s="3" t="inlineStr">
        <is>
          <t>4550/400</t>
        </is>
      </c>
      <c r="E11426" s="3" t="inlineStr">
        <is>
          <t>Subscriptions - Moneyweb</t>
        </is>
      </c>
      <c r="F11426" s="3" t="n">
        <v>54.78</v>
      </c>
      <c r="G11426" s="3" t="n">
        <v>438.24</v>
      </c>
    </row>
    <row r="11427">
      <c r="A11427" s="3" t="inlineStr">
        <is>
          <t>Trademark Holdings (Pty) Ltd</t>
        </is>
      </c>
      <c r="B11427" s="4" t="n">
        <v>44865</v>
      </c>
      <c r="C11427" s="3" t="inlineStr">
        <is>
          <t>Expenses</t>
        </is>
      </c>
      <c r="D11427" s="3" t="inlineStr">
        <is>
          <t>4550/400</t>
        </is>
      </c>
      <c r="E11427" s="3" t="inlineStr">
        <is>
          <t>Subscriptions - Xero</t>
        </is>
      </c>
      <c r="F11427" s="3" t="n">
        <v>600</v>
      </c>
      <c r="G11427" s="3" t="n">
        <v>1200</v>
      </c>
    </row>
    <row r="11428">
      <c r="A11428" s="3" t="inlineStr">
        <is>
          <t>Opportunity Global Investment (PTY) LTD</t>
        </is>
      </c>
      <c r="B11428" s="4" t="n">
        <v>44865</v>
      </c>
      <c r="C11428" s="3" t="inlineStr">
        <is>
          <t>Expenses</t>
        </is>
      </c>
      <c r="D11428" s="3" t="inlineStr">
        <is>
          <t>4550/450</t>
        </is>
      </c>
      <c r="E11428" s="3" t="inlineStr">
        <is>
          <t>Subscriptions - Adobe</t>
        </is>
      </c>
      <c r="F11428" s="3" t="n">
        <v>590.27</v>
      </c>
      <c r="G11428" s="3" t="n">
        <v>4249.39</v>
      </c>
    </row>
    <row r="11429">
      <c r="A11429" s="3" t="inlineStr">
        <is>
          <t>Noble Shield (Pty) Ltd ta Go Letting</t>
        </is>
      </c>
      <c r="B11429" s="4" t="n">
        <v>44865</v>
      </c>
      <c r="C11429" s="3" t="inlineStr">
        <is>
          <t>Expenses</t>
        </is>
      </c>
      <c r="D11429" s="3" t="inlineStr">
        <is>
          <t>4550/600</t>
        </is>
      </c>
      <c r="E11429" s="3" t="inlineStr">
        <is>
          <t>Subscriptions - Webbox</t>
        </is>
      </c>
      <c r="F11429" s="3" t="n">
        <v>1331.7</v>
      </c>
      <c r="G11429" s="3" t="n">
        <v>2663.4</v>
      </c>
    </row>
    <row r="11430">
      <c r="A11430" s="3" t="inlineStr">
        <is>
          <t>Noble Shield (Pty) Ltd ta Go Letting</t>
        </is>
      </c>
      <c r="B11430" s="4" t="n">
        <v>44865</v>
      </c>
      <c r="C11430" s="3" t="inlineStr">
        <is>
          <t>Expenses</t>
        </is>
      </c>
      <c r="D11430" s="3" t="inlineStr">
        <is>
          <t>4550/650</t>
        </is>
      </c>
      <c r="E11430" s="3" t="inlineStr">
        <is>
          <t>Subscriptions - Xero</t>
        </is>
      </c>
      <c r="F11430" s="3" t="n">
        <v>600</v>
      </c>
      <c r="G11430" s="3" t="n">
        <v>1200</v>
      </c>
    </row>
    <row r="11431">
      <c r="A11431" s="3" t="inlineStr">
        <is>
          <t>Noble Shield (Pty) Ltd ta Go Letting</t>
        </is>
      </c>
      <c r="B11431" s="4" t="n">
        <v>44865</v>
      </c>
      <c r="C11431" s="3" t="inlineStr">
        <is>
          <t>Expenses</t>
        </is>
      </c>
      <c r="D11431" s="3" t="inlineStr">
        <is>
          <t>4550/800</t>
        </is>
      </c>
      <c r="E11431" s="3" t="inlineStr">
        <is>
          <t>Subscriptions - Adobe</t>
        </is>
      </c>
      <c r="F11431" s="3" t="n">
        <v>319.53</v>
      </c>
      <c r="G11431" s="3" t="n">
        <v>624.51</v>
      </c>
    </row>
    <row r="11432">
      <c r="A11432" s="3" t="inlineStr">
        <is>
          <t>Opportunity Global Sales (PTY) LTD</t>
        </is>
      </c>
      <c r="B11432" s="4" t="n">
        <v>44865</v>
      </c>
      <c r="C11432" s="3" t="inlineStr">
        <is>
          <t>Expenses</t>
        </is>
      </c>
      <c r="D11432" s="3" t="inlineStr">
        <is>
          <t>4551/000</t>
        </is>
      </c>
      <c r="E11432" s="3" t="inlineStr">
        <is>
          <t>Subscriptions - Payprop</t>
        </is>
      </c>
      <c r="F11432" s="3" t="n">
        <v>177.39</v>
      </c>
      <c r="G11432" s="3" t="n">
        <v>5797.05</v>
      </c>
    </row>
    <row r="11433">
      <c r="A11433" s="3" t="inlineStr">
        <is>
          <t>Quinate Consulting (Pty) Ltd</t>
        </is>
      </c>
      <c r="B11433" s="4" t="n">
        <v>44865</v>
      </c>
      <c r="C11433" s="3" t="inlineStr">
        <is>
          <t>Expenses</t>
        </is>
      </c>
      <c r="D11433" s="3" t="inlineStr">
        <is>
          <t>4551/000</t>
        </is>
      </c>
      <c r="E11433" s="3" t="inlineStr">
        <is>
          <t>Subscriptions - Zoho</t>
        </is>
      </c>
      <c r="F11433" s="3" t="n">
        <v>1125</v>
      </c>
      <c r="G11433" s="3" t="n">
        <v>9000</v>
      </c>
    </row>
    <row r="11434">
      <c r="A11434" s="3" t="inlineStr">
        <is>
          <t>Endulini (Pty) Ltd</t>
        </is>
      </c>
      <c r="B11434" s="4" t="n">
        <v>44865</v>
      </c>
      <c r="C11434" s="3" t="inlineStr">
        <is>
          <t>Expenses</t>
        </is>
      </c>
      <c r="D11434" s="3" t="inlineStr">
        <is>
          <t>4552/000</t>
        </is>
      </c>
      <c r="E11434" s="3" t="inlineStr">
        <is>
          <t>Subscriptions - Xero</t>
        </is>
      </c>
      <c r="F11434" s="3" t="n">
        <v>600</v>
      </c>
      <c r="G11434" s="3" t="n">
        <v>4800</v>
      </c>
    </row>
    <row r="11435">
      <c r="A11435" s="3" t="inlineStr">
        <is>
          <t>Opportunity Global Sales (PTY) LTD</t>
        </is>
      </c>
      <c r="B11435" s="4" t="n">
        <v>44865</v>
      </c>
      <c r="C11435" s="3" t="inlineStr">
        <is>
          <t>Expenses</t>
        </is>
      </c>
      <c r="D11435" s="3" t="inlineStr">
        <is>
          <t>4552/000</t>
        </is>
      </c>
      <c r="E11435" s="3" t="inlineStr">
        <is>
          <t>Subscriptions - Xero</t>
        </is>
      </c>
      <c r="F11435" s="3" t="n">
        <v>1800</v>
      </c>
      <c r="G11435" s="3" t="n">
        <v>4800</v>
      </c>
    </row>
    <row r="11436">
      <c r="A11436" s="3" t="inlineStr">
        <is>
          <t>Opportunity Management Holdings (PTY) LTD</t>
        </is>
      </c>
      <c r="B11436" s="4" t="n">
        <v>44865</v>
      </c>
      <c r="C11436" s="3" t="inlineStr">
        <is>
          <t>Expenses</t>
        </is>
      </c>
      <c r="D11436" s="3" t="inlineStr">
        <is>
          <t>4552/000</t>
        </is>
      </c>
      <c r="E11436" s="3" t="inlineStr">
        <is>
          <t>Subscriptions - Xero</t>
        </is>
      </c>
      <c r="F11436" s="3" t="n">
        <v>600</v>
      </c>
      <c r="G11436" s="3" t="n">
        <v>1200</v>
      </c>
    </row>
    <row r="11437">
      <c r="A11437" s="3" t="inlineStr">
        <is>
          <t>Opportunity Global Sales (PTY) LTD</t>
        </is>
      </c>
      <c r="B11437" s="4" t="n">
        <v>44865</v>
      </c>
      <c r="C11437" s="3" t="inlineStr">
        <is>
          <t>Expenses</t>
        </is>
      </c>
      <c r="D11437" s="3" t="inlineStr">
        <is>
          <t>4553/000</t>
        </is>
      </c>
      <c r="E11437" s="3" t="inlineStr">
        <is>
          <t>Subscriptions - CMA</t>
        </is>
      </c>
      <c r="F11437" s="3" t="n">
        <v>680</v>
      </c>
      <c r="G11437" s="3" t="n">
        <v>5440</v>
      </c>
    </row>
    <row r="11438">
      <c r="A11438" s="3" t="inlineStr">
        <is>
          <t>Quinate Consulting (Pty) Ltd</t>
        </is>
      </c>
      <c r="B11438" s="4" t="n">
        <v>44865</v>
      </c>
      <c r="C11438" s="3" t="inlineStr">
        <is>
          <t>Expenses</t>
        </is>
      </c>
      <c r="D11438" s="3" t="inlineStr">
        <is>
          <t>4554/000</t>
        </is>
      </c>
      <c r="E11438" s="3" t="inlineStr">
        <is>
          <t>Subscriptions - Xero</t>
        </is>
      </c>
      <c r="F11438" s="3" t="n">
        <v>600</v>
      </c>
      <c r="G11438" s="3" t="n">
        <v>4800</v>
      </c>
    </row>
    <row r="11439">
      <c r="A11439" s="3" t="inlineStr">
        <is>
          <t>Opportunity Global Sales (PTY) LTD</t>
        </is>
      </c>
      <c r="B11439" s="4" t="n">
        <v>44865</v>
      </c>
      <c r="C11439" s="3" t="inlineStr">
        <is>
          <t>Expenses</t>
        </is>
      </c>
      <c r="D11439" s="3" t="inlineStr">
        <is>
          <t>4554/000</t>
        </is>
      </c>
      <c r="E11439" s="3" t="inlineStr">
        <is>
          <t>Subscriptions - Zoho</t>
        </is>
      </c>
      <c r="F11439" s="3" t="n">
        <v>750</v>
      </c>
      <c r="G11439" s="3" t="n">
        <v>5505</v>
      </c>
    </row>
    <row r="11440">
      <c r="A11440" s="3" t="inlineStr">
        <is>
          <t>Opportunity Global Sales (PTY) LTD</t>
        </is>
      </c>
      <c r="B11440" s="4" t="n">
        <v>44865</v>
      </c>
      <c r="C11440" s="3" t="inlineStr">
        <is>
          <t>Expenses</t>
        </is>
      </c>
      <c r="D11440" s="3" t="inlineStr">
        <is>
          <t>4555/000</t>
        </is>
      </c>
      <c r="E11440" s="3" t="inlineStr">
        <is>
          <t>Subscriptions - EAAB</t>
        </is>
      </c>
      <c r="F11440" s="3" t="n">
        <v>7020</v>
      </c>
      <c r="G11440" s="3" t="n">
        <v>15520</v>
      </c>
    </row>
    <row r="11441">
      <c r="A11441" s="3" t="inlineStr">
        <is>
          <t>Quinate Consulting (Pty) Ltd</t>
        </is>
      </c>
      <c r="B11441" s="4" t="n">
        <v>44865</v>
      </c>
      <c r="C11441" s="3" t="inlineStr">
        <is>
          <t>Expenses</t>
        </is>
      </c>
      <c r="D11441" s="3" t="inlineStr">
        <is>
          <t>4555/000</t>
        </is>
      </c>
      <c r="E11441" s="3" t="inlineStr">
        <is>
          <t>Subscriptions - OUMS</t>
        </is>
      </c>
      <c r="F11441" s="3" t="n">
        <v>6475.9</v>
      </c>
      <c r="G11441" s="3" t="n">
        <v>51807.2</v>
      </c>
    </row>
    <row r="11442">
      <c r="A11442" s="3" t="inlineStr">
        <is>
          <t>Opportunity Global Investment (PTY) LTD</t>
        </is>
      </c>
      <c r="B11442" s="4" t="n">
        <v>44865</v>
      </c>
      <c r="C11442" s="3" t="inlineStr">
        <is>
          <t>Expenses</t>
        </is>
      </c>
      <c r="D11442" s="3" t="inlineStr">
        <is>
          <t>4600/000</t>
        </is>
      </c>
      <c r="E11442" s="3" t="inlineStr">
        <is>
          <t>Telephone _AND_ Fax</t>
        </is>
      </c>
      <c r="F11442" s="3" t="n">
        <v>3355</v>
      </c>
      <c r="G11442" s="3" t="n">
        <v>26840</v>
      </c>
    </row>
    <row r="11443">
      <c r="A11443" s="3" t="inlineStr">
        <is>
          <t>Trademark Holdings (Pty) Ltd</t>
        </is>
      </c>
      <c r="B11443" s="4" t="n">
        <v>44865</v>
      </c>
      <c r="C11443" s="3" t="inlineStr">
        <is>
          <t>Expenses</t>
        </is>
      </c>
      <c r="D11443" s="3" t="inlineStr">
        <is>
          <t>4600/000</t>
        </is>
      </c>
      <c r="E11443" s="3" t="inlineStr">
        <is>
          <t>Telephone _AND_ Fax</t>
        </is>
      </c>
      <c r="F11443" s="3" t="n">
        <v>1547.88</v>
      </c>
      <c r="G11443" s="3" t="n">
        <v>3089.2</v>
      </c>
    </row>
    <row r="11444">
      <c r="A11444" s="3" t="inlineStr">
        <is>
          <t>Noble Shield (Pty) Ltd ta Go Letting</t>
        </is>
      </c>
      <c r="B11444" s="4" t="n">
        <v>44865</v>
      </c>
      <c r="C11444" s="3" t="inlineStr">
        <is>
          <t>Expenses</t>
        </is>
      </c>
      <c r="D11444" s="3" t="inlineStr">
        <is>
          <t>4610/000</t>
        </is>
      </c>
      <c r="E11444" s="3" t="inlineStr">
        <is>
          <t>Telephone - CT Office</t>
        </is>
      </c>
      <c r="F11444" s="3" t="n">
        <v>977.08</v>
      </c>
      <c r="G11444" s="3" t="n">
        <v>2002.44</v>
      </c>
    </row>
    <row r="11445">
      <c r="A11445" s="3" t="inlineStr">
        <is>
          <t>Opportunity Global Investment (PTY) LTD</t>
        </is>
      </c>
      <c r="B11445" s="4" t="n">
        <v>44865</v>
      </c>
      <c r="C11445" s="3" t="inlineStr">
        <is>
          <t>Expenses</t>
        </is>
      </c>
      <c r="D11445" s="3" t="inlineStr">
        <is>
          <t>4650/000</t>
        </is>
      </c>
      <c r="E11445" s="3" t="inlineStr">
        <is>
          <t>Travel _AND_ Accommodation</t>
        </is>
      </c>
      <c r="F11445" s="3" t="n">
        <v>555</v>
      </c>
      <c r="G11445" s="3" t="n">
        <v>5687.86</v>
      </c>
    </row>
    <row r="11446">
      <c r="A11446" s="3" t="inlineStr">
        <is>
          <t>Opportunity Management Holdings (PTY) LTD</t>
        </is>
      </c>
      <c r="B11446" s="4" t="n">
        <v>44865</v>
      </c>
      <c r="C11446" s="3" t="inlineStr">
        <is>
          <t>Expenses</t>
        </is>
      </c>
      <c r="D11446" s="3" t="inlineStr">
        <is>
          <t>4650/000</t>
        </is>
      </c>
      <c r="E11446" s="3" t="inlineStr">
        <is>
          <t>Travel _AND_ Accommodation</t>
        </is>
      </c>
      <c r="F11446" s="3" t="n">
        <v>0</v>
      </c>
      <c r="G11446" s="3" t="n">
        <v>74.90000000000001</v>
      </c>
    </row>
    <row r="11447">
      <c r="A11447" s="3" t="inlineStr">
        <is>
          <t>Quinate Consulting (Pty) Ltd</t>
        </is>
      </c>
      <c r="B11447" s="4" t="n">
        <v>44865</v>
      </c>
      <c r="C11447" s="3" t="inlineStr">
        <is>
          <t>Expenses</t>
        </is>
      </c>
      <c r="D11447" s="3" t="inlineStr">
        <is>
          <t>4650/000</t>
        </is>
      </c>
      <c r="E11447" s="3" t="inlineStr">
        <is>
          <t>Travel _AND_ Accommodation</t>
        </is>
      </c>
      <c r="F11447" s="3" t="n">
        <v>0</v>
      </c>
      <c r="G11447" s="3" t="n">
        <v>5386</v>
      </c>
    </row>
    <row r="11448">
      <c r="A11448" s="3" t="inlineStr">
        <is>
          <t>Quinate Consulting (Pty) Ltd</t>
        </is>
      </c>
      <c r="B11448" s="4" t="n">
        <v>44865</v>
      </c>
      <c r="C11448" s="3" t="inlineStr">
        <is>
          <t>Expenses</t>
        </is>
      </c>
      <c r="D11448" s="3" t="inlineStr">
        <is>
          <t>4650/010</t>
        </is>
      </c>
      <c r="E11448" s="3" t="inlineStr">
        <is>
          <t>Travel - Local Flights</t>
        </is>
      </c>
      <c r="F11448" s="3" t="n">
        <v>0</v>
      </c>
      <c r="G11448" s="3" t="n">
        <v>6912.27</v>
      </c>
    </row>
    <row r="11449">
      <c r="A11449" s="3" t="inlineStr">
        <is>
          <t>Opportunity Global Investment (PTY) LTD</t>
        </is>
      </c>
      <c r="B11449" s="4" t="n">
        <v>44865</v>
      </c>
      <c r="C11449" s="3" t="inlineStr">
        <is>
          <t>Expenses</t>
        </is>
      </c>
      <c r="D11449" s="3" t="inlineStr">
        <is>
          <t>4650/020</t>
        </is>
      </c>
      <c r="E11449" s="3" t="inlineStr">
        <is>
          <t>Travel Accomodation - Car Hire</t>
        </is>
      </c>
      <c r="F11449" s="3" t="n">
        <v>0</v>
      </c>
      <c r="G11449" s="3" t="n">
        <v>457.39</v>
      </c>
    </row>
    <row r="11450">
      <c r="A11450" s="3" t="inlineStr">
        <is>
          <t>Quinate Consulting (Pty) Ltd</t>
        </is>
      </c>
      <c r="B11450" s="4" t="n">
        <v>44865</v>
      </c>
      <c r="C11450" s="3" t="inlineStr">
        <is>
          <t>Expenses</t>
        </is>
      </c>
      <c r="D11450" s="3" t="inlineStr">
        <is>
          <t>4650/030</t>
        </is>
      </c>
      <c r="E11450" s="3" t="inlineStr">
        <is>
          <t>Travel - Parking</t>
        </is>
      </c>
      <c r="F11450" s="3" t="n">
        <v>0</v>
      </c>
      <c r="G11450" s="3" t="n">
        <v>156.52</v>
      </c>
    </row>
    <row r="11451">
      <c r="A11451" s="3" t="inlineStr">
        <is>
          <t>Quinate Consulting (Pty) Ltd</t>
        </is>
      </c>
      <c r="B11451" s="4" t="n">
        <v>44865</v>
      </c>
      <c r="C11451" s="3" t="inlineStr">
        <is>
          <t>Expenses</t>
        </is>
      </c>
      <c r="D11451" s="3" t="inlineStr">
        <is>
          <t>4650/040</t>
        </is>
      </c>
      <c r="E11451" s="3" t="inlineStr">
        <is>
          <t>Travel - Local Car Hire</t>
        </is>
      </c>
      <c r="F11451" s="3" t="n">
        <v>0</v>
      </c>
      <c r="G11451" s="3" t="n">
        <v>1873</v>
      </c>
    </row>
    <row r="11452">
      <c r="A11452" s="3" t="inlineStr">
        <is>
          <t>Opportunity Global Investment (PTY) LTD</t>
        </is>
      </c>
      <c r="B11452" s="4" t="n">
        <v>44865</v>
      </c>
      <c r="C11452" s="3" t="inlineStr">
        <is>
          <t>Expenses</t>
        </is>
      </c>
      <c r="D11452" s="3" t="inlineStr">
        <is>
          <t>4650/080</t>
        </is>
      </c>
      <c r="E11452" s="3" t="inlineStr">
        <is>
          <t>Travel &amp; Accommodation - Staff Reimbursements</t>
        </is>
      </c>
      <c r="F11452" s="3" t="n">
        <v>0</v>
      </c>
      <c r="G11452" s="3" t="n">
        <v>453.72</v>
      </c>
    </row>
    <row r="11453">
      <c r="A11453" s="3" t="inlineStr">
        <is>
          <t>Opportunity Global Investment (PTY) LTD</t>
        </is>
      </c>
      <c r="B11453" s="4" t="n">
        <v>44865</v>
      </c>
      <c r="C11453" s="3" t="inlineStr">
        <is>
          <t>Expenses</t>
        </is>
      </c>
      <c r="D11453" s="3" t="inlineStr">
        <is>
          <t>4650/090</t>
        </is>
      </c>
      <c r="E11453" s="3" t="inlineStr">
        <is>
          <t>Travel &amp; Accom - Fuel</t>
        </is>
      </c>
      <c r="F11453" s="3" t="n">
        <v>3969.27</v>
      </c>
      <c r="G11453" s="3" t="n">
        <v>26930.29</v>
      </c>
    </row>
    <row r="11454">
      <c r="A11454" s="3" t="inlineStr">
        <is>
          <t>Quinate Consulting (Pty) Ltd</t>
        </is>
      </c>
      <c r="B11454" s="4" t="n">
        <v>44865</v>
      </c>
      <c r="C11454" s="3" t="inlineStr">
        <is>
          <t>Expenses</t>
        </is>
      </c>
      <c r="D11454" s="3" t="inlineStr">
        <is>
          <t>4650/600</t>
        </is>
      </c>
      <c r="E11454" s="3" t="inlineStr">
        <is>
          <t>Travel - Fuel</t>
        </is>
      </c>
      <c r="F11454" s="3" t="n">
        <v>0</v>
      </c>
      <c r="G11454" s="3" t="n">
        <v>983.1799999999999</v>
      </c>
    </row>
    <row r="11455">
      <c r="A11455" s="3" t="inlineStr">
        <is>
          <t>Noble Shield (Pty) Ltd ta Go Letting</t>
        </is>
      </c>
      <c r="B11455" s="4" t="n">
        <v>44865</v>
      </c>
      <c r="C11455" s="3" t="inlineStr">
        <is>
          <t>Expenses</t>
        </is>
      </c>
      <c r="D11455" s="3" t="inlineStr">
        <is>
          <t>4700/000</t>
        </is>
      </c>
      <c r="E11455" s="3" t="inlineStr">
        <is>
          <t>PAYE Contributions</t>
        </is>
      </c>
      <c r="F11455" s="3" t="n">
        <v>4773.1</v>
      </c>
      <c r="G11455" s="3" t="n">
        <v>9307.549999999999</v>
      </c>
    </row>
    <row r="11456">
      <c r="A11456" s="3" t="inlineStr">
        <is>
          <t>Trademark Holdings (Pty) Ltd</t>
        </is>
      </c>
      <c r="B11456" s="4" t="n">
        <v>44865</v>
      </c>
      <c r="C11456" s="3" t="inlineStr">
        <is>
          <t>Expenses</t>
        </is>
      </c>
      <c r="D11456" s="3" t="inlineStr">
        <is>
          <t>4700/000</t>
        </is>
      </c>
      <c r="E11456" s="3" t="inlineStr">
        <is>
          <t>PAYE Contributions</t>
        </is>
      </c>
      <c r="F11456" s="3" t="n">
        <v>4397.72</v>
      </c>
      <c r="G11456" s="3" t="n">
        <v>9530.92</v>
      </c>
    </row>
    <row r="11457">
      <c r="A11457" s="3" t="inlineStr">
        <is>
          <t>Opportunity Global Investment (PTY) LTD</t>
        </is>
      </c>
      <c r="B11457" s="4" t="n">
        <v>44865</v>
      </c>
      <c r="C11457" s="3" t="inlineStr">
        <is>
          <t>Expenses</t>
        </is>
      </c>
      <c r="D11457" s="3" t="inlineStr">
        <is>
          <t>4700/000</t>
        </is>
      </c>
      <c r="E11457" s="3" t="inlineStr">
        <is>
          <t>UIF Contributions</t>
        </is>
      </c>
      <c r="F11457" s="3" t="n">
        <v>177.12</v>
      </c>
      <c r="G11457" s="3" t="n">
        <v>1416.96</v>
      </c>
    </row>
    <row r="11458">
      <c r="A11458" s="3" t="inlineStr">
        <is>
          <t>Opportunity Global Sales (PTY) LTD</t>
        </is>
      </c>
      <c r="B11458" s="4" t="n">
        <v>44865</v>
      </c>
      <c r="C11458" s="3" t="inlineStr">
        <is>
          <t>Expenses</t>
        </is>
      </c>
      <c r="D11458" s="3" t="inlineStr">
        <is>
          <t>4700/000</t>
        </is>
      </c>
      <c r="E11458" s="3" t="inlineStr">
        <is>
          <t>UIF Contributions</t>
        </is>
      </c>
      <c r="F11458" s="3" t="n">
        <v>177.12</v>
      </c>
      <c r="G11458" s="3" t="n">
        <v>1516.96</v>
      </c>
    </row>
    <row r="11459">
      <c r="A11459" s="3" t="inlineStr">
        <is>
          <t>Opportunity Global Sales (PTY) LTD</t>
        </is>
      </c>
      <c r="B11459" s="4" t="n">
        <v>44865</v>
      </c>
      <c r="C11459" s="3" t="inlineStr">
        <is>
          <t>Expenses</t>
        </is>
      </c>
      <c r="D11459" s="3" t="inlineStr">
        <is>
          <t>4701/000</t>
        </is>
      </c>
      <c r="E11459" s="3" t="inlineStr">
        <is>
          <t>UIF Employee Contribution</t>
        </is>
      </c>
      <c r="F11459" s="3" t="n">
        <v>177.12</v>
      </c>
      <c r="G11459" s="3" t="n">
        <v>1516.96</v>
      </c>
    </row>
    <row r="11460">
      <c r="A11460" s="3" t="inlineStr">
        <is>
          <t>Opportunity Global Investment (PTY) LTD</t>
        </is>
      </c>
      <c r="B11460" s="4" t="n">
        <v>44865</v>
      </c>
      <c r="C11460" s="3" t="inlineStr">
        <is>
          <t>Expenses</t>
        </is>
      </c>
      <c r="D11460" s="3" t="inlineStr">
        <is>
          <t>4701/000</t>
        </is>
      </c>
      <c r="E11460" s="3" t="inlineStr">
        <is>
          <t>UIF Employee Contributions</t>
        </is>
      </c>
      <c r="F11460" s="3" t="n">
        <v>177.12</v>
      </c>
      <c r="G11460" s="3" t="n">
        <v>1416.96</v>
      </c>
    </row>
    <row r="11461">
      <c r="A11461" s="3" t="inlineStr">
        <is>
          <t>Noble Shield (Pty) Ltd ta Go Letting</t>
        </is>
      </c>
      <c r="B11461" s="4" t="n">
        <v>44865</v>
      </c>
      <c r="C11461" s="3" t="inlineStr">
        <is>
          <t>Expenses</t>
        </is>
      </c>
      <c r="D11461" s="3" t="inlineStr">
        <is>
          <t>4710/000</t>
        </is>
      </c>
      <c r="E11461" s="3" t="inlineStr">
        <is>
          <t>UIF Company Contributions</t>
        </is>
      </c>
      <c r="F11461" s="3" t="n">
        <v>245.25</v>
      </c>
      <c r="G11461" s="3" t="n">
        <v>490.5</v>
      </c>
    </row>
    <row r="11462">
      <c r="A11462" s="3" t="inlineStr">
        <is>
          <t>Trademark Holdings (Pty) Ltd</t>
        </is>
      </c>
      <c r="B11462" s="4" t="n">
        <v>44865</v>
      </c>
      <c r="C11462" s="3" t="inlineStr">
        <is>
          <t>Expenses</t>
        </is>
      </c>
      <c r="D11462" s="3" t="inlineStr">
        <is>
          <t>4710/000</t>
        </is>
      </c>
      <c r="E11462" s="3" t="inlineStr">
        <is>
          <t>UIF Company Contributions</t>
        </is>
      </c>
      <c r="F11462" s="3" t="n">
        <v>95.25</v>
      </c>
      <c r="G11462" s="3" t="n">
        <v>190.5</v>
      </c>
    </row>
    <row r="11463">
      <c r="A11463" s="3" t="inlineStr">
        <is>
          <t>Noble Shield (Pty) Ltd ta Go Letting</t>
        </is>
      </c>
      <c r="B11463" s="4" t="n">
        <v>44865</v>
      </c>
      <c r="C11463" s="3" t="inlineStr">
        <is>
          <t>Expenses</t>
        </is>
      </c>
      <c r="D11463" s="3" t="inlineStr">
        <is>
          <t>4711/000</t>
        </is>
      </c>
      <c r="E11463" s="3" t="inlineStr">
        <is>
          <t>UIF Employee Contribution</t>
        </is>
      </c>
      <c r="F11463" s="3" t="n">
        <v>245.25</v>
      </c>
      <c r="G11463" s="3" t="n">
        <v>490.5</v>
      </c>
    </row>
    <row r="11464">
      <c r="A11464" s="3" t="inlineStr">
        <is>
          <t>Trademark Holdings (Pty) Ltd</t>
        </is>
      </c>
      <c r="B11464" s="4" t="n">
        <v>44865</v>
      </c>
      <c r="C11464" s="3" t="inlineStr">
        <is>
          <t>Expenses</t>
        </is>
      </c>
      <c r="D11464" s="3" t="inlineStr">
        <is>
          <t>4711/000</t>
        </is>
      </c>
      <c r="E11464" s="3" t="inlineStr">
        <is>
          <t>UIF Employee Contributions</t>
        </is>
      </c>
      <c r="F11464" s="3" t="n">
        <v>95.25</v>
      </c>
      <c r="G11464" s="3" t="n">
        <v>190.5</v>
      </c>
    </row>
    <row r="11465">
      <c r="A11465" s="3" t="inlineStr">
        <is>
          <t>Noble Shield (Pty) Ltd ta Go Letting</t>
        </is>
      </c>
      <c r="B11465" s="4" t="n">
        <v>44865</v>
      </c>
      <c r="C11465" s="3" t="inlineStr">
        <is>
          <t>Expenses</t>
        </is>
      </c>
      <c r="D11465" s="3" t="inlineStr">
        <is>
          <t>4720/000</t>
        </is>
      </c>
      <c r="E11465" s="3" t="inlineStr">
        <is>
          <t>SDL Contributions</t>
        </is>
      </c>
      <c r="F11465" s="3" t="n">
        <v>427.59</v>
      </c>
      <c r="G11465" s="3" t="n">
        <v>846</v>
      </c>
    </row>
    <row r="11466">
      <c r="A11466" s="3" t="inlineStr">
        <is>
          <t>Trademark Holdings (Pty) Ltd</t>
        </is>
      </c>
      <c r="B11466" s="4" t="n">
        <v>44865</v>
      </c>
      <c r="C11466" s="3" t="inlineStr">
        <is>
          <t>Expenses</t>
        </is>
      </c>
      <c r="D11466" s="3" t="inlineStr">
        <is>
          <t>4720/000</t>
        </is>
      </c>
      <c r="E11466" s="3" t="inlineStr">
        <is>
          <t>SDL Contributions</t>
        </is>
      </c>
      <c r="F11466" s="3" t="n">
        <v>282.08</v>
      </c>
      <c r="G11466" s="3" t="n">
        <v>587.88</v>
      </c>
    </row>
    <row r="11467">
      <c r="A11467" s="3" t="inlineStr">
        <is>
          <t>Opportunity Global Investment (PTY) LTD</t>
        </is>
      </c>
      <c r="B11467" s="4" t="n">
        <v>44865</v>
      </c>
      <c r="C11467" s="3" t="inlineStr">
        <is>
          <t>Expenses</t>
        </is>
      </c>
      <c r="D11467" s="3" t="inlineStr">
        <is>
          <t>4730/000</t>
        </is>
      </c>
      <c r="E11467" s="3" t="inlineStr">
        <is>
          <t>PAYE Contributions</t>
        </is>
      </c>
      <c r="F11467" s="3" t="n">
        <v>9136.700000000001</v>
      </c>
      <c r="G11467" s="3" t="n">
        <v>73093.58</v>
      </c>
    </row>
    <row r="11468">
      <c r="A11468" s="3" t="inlineStr">
        <is>
          <t>Opportunity Global Sales (PTY) LTD</t>
        </is>
      </c>
      <c r="B11468" s="4" t="n">
        <v>44865</v>
      </c>
      <c r="C11468" s="3" t="inlineStr">
        <is>
          <t>Expenses</t>
        </is>
      </c>
      <c r="D11468" s="3" t="inlineStr">
        <is>
          <t>4730/000</t>
        </is>
      </c>
      <c r="E11468" s="3" t="inlineStr">
        <is>
          <t>PAYE Contributions</t>
        </is>
      </c>
      <c r="F11468" s="3" t="n">
        <v>8367.35</v>
      </c>
      <c r="G11468" s="3" t="n">
        <v>194506.71</v>
      </c>
    </row>
    <row r="11469">
      <c r="A11469" s="3" t="inlineStr">
        <is>
          <t>Opportunity Management Holdings (PTY) LTD</t>
        </is>
      </c>
      <c r="B11469" s="4" t="n">
        <v>44865</v>
      </c>
      <c r="C11469" s="3" t="inlineStr">
        <is>
          <t>Expenses</t>
        </is>
      </c>
      <c r="D11469" s="3" t="inlineStr">
        <is>
          <t>4730/000</t>
        </is>
      </c>
      <c r="E11469" s="3" t="inlineStr">
        <is>
          <t>PAYE Contributions</t>
        </is>
      </c>
      <c r="F11469" s="3" t="n">
        <v>44941.09</v>
      </c>
      <c r="G11469" s="3" t="n">
        <v>91691.17</v>
      </c>
    </row>
    <row r="11470">
      <c r="A11470" s="3" t="inlineStr">
        <is>
          <t>Opportunity Global Investment (PTY) LTD</t>
        </is>
      </c>
      <c r="B11470" s="4" t="n">
        <v>44865</v>
      </c>
      <c r="C11470" s="3" t="inlineStr">
        <is>
          <t>Expenses</t>
        </is>
      </c>
      <c r="D11470" s="3" t="inlineStr">
        <is>
          <t>4740/000</t>
        </is>
      </c>
      <c r="E11470" s="3" t="inlineStr">
        <is>
          <t>SDL Contributions</t>
        </is>
      </c>
      <c r="F11470" s="3" t="n">
        <v>431.1</v>
      </c>
      <c r="G11470" s="3" t="n">
        <v>3448.8</v>
      </c>
    </row>
    <row r="11471">
      <c r="A11471" s="3" t="inlineStr">
        <is>
          <t>Opportunity Global Sales (PTY) LTD</t>
        </is>
      </c>
      <c r="B11471" s="4" t="n">
        <v>44865</v>
      </c>
      <c r="C11471" s="3" t="inlineStr">
        <is>
          <t>Expenses</t>
        </is>
      </c>
      <c r="D11471" s="3" t="inlineStr">
        <is>
          <t>4740/000</t>
        </is>
      </c>
      <c r="E11471" s="3" t="inlineStr">
        <is>
          <t>SDL Contributions</t>
        </is>
      </c>
      <c r="F11471" s="3" t="n">
        <v>2345.8</v>
      </c>
      <c r="G11471" s="3" t="n">
        <v>13434.86</v>
      </c>
    </row>
    <row r="11472">
      <c r="A11472" s="3" t="inlineStr">
        <is>
          <t>Opportunity Management Holdings (PTY) LTD</t>
        </is>
      </c>
      <c r="B11472" s="4" t="n">
        <v>44865</v>
      </c>
      <c r="C11472" s="3" t="inlineStr">
        <is>
          <t>Expenses</t>
        </is>
      </c>
      <c r="D11472" s="3" t="inlineStr">
        <is>
          <t>4740/000</t>
        </is>
      </c>
      <c r="E11472" s="3" t="inlineStr">
        <is>
          <t>UIF Company Contribution</t>
        </is>
      </c>
      <c r="F11472" s="3" t="n">
        <v>1565.64</v>
      </c>
      <c r="G11472" s="3" t="n">
        <v>3132.36</v>
      </c>
    </row>
    <row r="11473">
      <c r="A11473" s="3" t="inlineStr">
        <is>
          <t>Opportunity Management Holdings (PTY) LTD</t>
        </is>
      </c>
      <c r="B11473" s="4" t="n">
        <v>44865</v>
      </c>
      <c r="C11473" s="3" t="inlineStr">
        <is>
          <t>Expenses</t>
        </is>
      </c>
      <c r="D11473" s="3" t="inlineStr">
        <is>
          <t>4741/000</t>
        </is>
      </c>
      <c r="E11473" s="3" t="inlineStr">
        <is>
          <t>UIF Employee Contribution</t>
        </is>
      </c>
      <c r="F11473" s="3" t="n">
        <v>1565.64</v>
      </c>
      <c r="G11473" s="3" t="n">
        <v>3132.36</v>
      </c>
    </row>
    <row r="11474">
      <c r="A11474" s="3" t="inlineStr">
        <is>
          <t>Opportunity Management Holdings (PTY) LTD</t>
        </is>
      </c>
      <c r="B11474" s="4" t="n">
        <v>44865</v>
      </c>
      <c r="C11474" s="3" t="inlineStr">
        <is>
          <t>Expenses</t>
        </is>
      </c>
      <c r="D11474" s="3" t="inlineStr">
        <is>
          <t>4750/000</t>
        </is>
      </c>
      <c r="E11474" s="3" t="inlineStr">
        <is>
          <t>SDL Contribution</t>
        </is>
      </c>
      <c r="F11474" s="3" t="n">
        <v>2602.31</v>
      </c>
      <c r="G11474" s="3" t="n">
        <v>5246.31</v>
      </c>
    </row>
    <row r="11475">
      <c r="A11475" s="3" t="inlineStr">
        <is>
          <t>Noble Shield (Pty) Ltd ta Go Letting</t>
        </is>
      </c>
      <c r="B11475" s="4" t="n">
        <v>44865</v>
      </c>
      <c r="C11475" s="3" t="inlineStr">
        <is>
          <t>Equity</t>
        </is>
      </c>
      <c r="D11475" s="3" t="inlineStr">
        <is>
          <t>5100/000</t>
        </is>
      </c>
      <c r="E11475" s="3" t="inlineStr">
        <is>
          <t>Share Capital</t>
        </is>
      </c>
      <c r="F11475" s="3" t="n">
        <v>0</v>
      </c>
      <c r="G11475" s="3" t="n">
        <v>-1</v>
      </c>
    </row>
    <row r="11476">
      <c r="A11476" s="3" t="inlineStr">
        <is>
          <t>Opportunity Management Holdings (PTY) LTD</t>
        </is>
      </c>
      <c r="B11476" s="4" t="n">
        <v>44865</v>
      </c>
      <c r="C11476" s="3" t="inlineStr">
        <is>
          <t>Equity</t>
        </is>
      </c>
      <c r="D11476" s="3" t="inlineStr">
        <is>
          <t>5100/000</t>
        </is>
      </c>
      <c r="E11476" s="3" t="inlineStr">
        <is>
          <t>Share Capital / Members Contribution</t>
        </is>
      </c>
      <c r="F11476" s="3" t="n">
        <v>0</v>
      </c>
      <c r="G11476" s="3" t="n">
        <v>-120</v>
      </c>
    </row>
    <row r="11477">
      <c r="A11477" s="3" t="inlineStr">
        <is>
          <t>Quinate Consulting (Pty) Ltd</t>
        </is>
      </c>
      <c r="B11477" s="4" t="n">
        <v>44865</v>
      </c>
      <c r="C11477" s="3" t="inlineStr">
        <is>
          <t>Equity</t>
        </is>
      </c>
      <c r="D11477" s="3" t="inlineStr">
        <is>
          <t>5100/000</t>
        </is>
      </c>
      <c r="E11477" s="3" t="inlineStr">
        <is>
          <t>Share Capital / Members Contribution</t>
        </is>
      </c>
      <c r="F11477" s="3" t="n">
        <v>0</v>
      </c>
      <c r="G11477" s="3" t="n">
        <v>-120</v>
      </c>
    </row>
    <row r="11478">
      <c r="A11478" s="3" t="inlineStr">
        <is>
          <t>Trademark Holdings (Pty) Ltd</t>
        </is>
      </c>
      <c r="B11478" s="4" t="n">
        <v>44865</v>
      </c>
      <c r="C11478" s="3" t="inlineStr">
        <is>
          <t>Equity</t>
        </is>
      </c>
      <c r="D11478" s="3" t="inlineStr">
        <is>
          <t>5100/001</t>
        </is>
      </c>
      <c r="E11478" s="3" t="inlineStr">
        <is>
          <t>Share Capital - GFY Investments</t>
        </is>
      </c>
      <c r="F11478" s="3" t="n">
        <v>0</v>
      </c>
      <c r="G11478" s="3" t="n">
        <v>-60</v>
      </c>
    </row>
    <row r="11479">
      <c r="A11479" s="3" t="inlineStr">
        <is>
          <t>Trademark Holdings (Pty) Ltd</t>
        </is>
      </c>
      <c r="B11479" s="4" t="n">
        <v>44865</v>
      </c>
      <c r="C11479" s="3" t="inlineStr">
        <is>
          <t>Equity</t>
        </is>
      </c>
      <c r="D11479" s="3" t="inlineStr">
        <is>
          <t>5100/002</t>
        </is>
      </c>
      <c r="E11479" s="3" t="inlineStr">
        <is>
          <t>Share Capital - Zak Trust</t>
        </is>
      </c>
      <c r="F11479" s="3" t="n">
        <v>0</v>
      </c>
      <c r="G11479" s="3" t="n">
        <v>-60</v>
      </c>
    </row>
    <row r="11480">
      <c r="A11480" s="3" t="inlineStr">
        <is>
          <t>Opportunity Global Investment (PTY) LTD</t>
        </is>
      </c>
      <c r="B11480" s="4" t="n">
        <v>44865</v>
      </c>
      <c r="C11480" s="3" t="inlineStr">
        <is>
          <t>Equity</t>
        </is>
      </c>
      <c r="D11480" s="3" t="inlineStr">
        <is>
          <t>5101/000</t>
        </is>
      </c>
      <c r="E11480" s="3" t="inlineStr">
        <is>
          <t>Share Capital - Ordinary Type A</t>
        </is>
      </c>
      <c r="F11480" s="3" t="n">
        <v>0</v>
      </c>
      <c r="G11480" s="3" t="n">
        <v>-70</v>
      </c>
    </row>
    <row r="11481">
      <c r="A11481" s="3" t="inlineStr">
        <is>
          <t>Opportunity Global Investment (PTY) LTD</t>
        </is>
      </c>
      <c r="B11481" s="4" t="n">
        <v>44865</v>
      </c>
      <c r="C11481" s="3" t="inlineStr">
        <is>
          <t>Equity</t>
        </is>
      </c>
      <c r="D11481" s="3" t="inlineStr">
        <is>
          <t>5102/000</t>
        </is>
      </c>
      <c r="E11481" s="3" t="inlineStr">
        <is>
          <t>Share Capital - Ordinary Type B</t>
        </is>
      </c>
      <c r="F11481" s="3" t="n">
        <v>0</v>
      </c>
      <c r="G11481" s="3" t="n">
        <v>-30</v>
      </c>
    </row>
    <row r="11482">
      <c r="A11482" s="3" t="inlineStr">
        <is>
          <t>Endulini (Pty) Ltd</t>
        </is>
      </c>
      <c r="B11482" s="4" t="n">
        <v>44865</v>
      </c>
      <c r="C11482" s="3" t="inlineStr">
        <is>
          <t>Equity</t>
        </is>
      </c>
      <c r="D11482" s="3" t="inlineStr">
        <is>
          <t>5200/000</t>
        </is>
      </c>
      <c r="E11482" s="3" t="inlineStr">
        <is>
          <t>Retained Earnings / Loss</t>
        </is>
      </c>
      <c r="F11482" s="3" t="n">
        <v>0</v>
      </c>
      <c r="G11482" s="3" t="n">
        <v>-4937860.07</v>
      </c>
    </row>
    <row r="11483">
      <c r="A11483" s="3" t="inlineStr">
        <is>
          <t>Noble Shield (Pty) Ltd ta Go Letting</t>
        </is>
      </c>
      <c r="B11483" s="4" t="n">
        <v>44865</v>
      </c>
      <c r="C11483" s="3" t="inlineStr">
        <is>
          <t>Equity</t>
        </is>
      </c>
      <c r="D11483" s="3" t="inlineStr">
        <is>
          <t>5200/000</t>
        </is>
      </c>
      <c r="E11483" s="3" t="inlineStr">
        <is>
          <t>Retained Earnings / Loss</t>
        </is>
      </c>
      <c r="F11483" s="3" t="n">
        <v>0</v>
      </c>
      <c r="G11483" s="3" t="n">
        <v>-64792.67</v>
      </c>
    </row>
    <row r="11484">
      <c r="A11484" s="3" t="inlineStr">
        <is>
          <t>Opportunity Global Investment (PTY) LTD</t>
        </is>
      </c>
      <c r="B11484" s="4" t="n">
        <v>44865</v>
      </c>
      <c r="C11484" s="3" t="inlineStr">
        <is>
          <t>Equity</t>
        </is>
      </c>
      <c r="D11484" s="3" t="inlineStr">
        <is>
          <t>5200/000</t>
        </is>
      </c>
      <c r="E11484" s="3" t="inlineStr">
        <is>
          <t>Retained Earnings / Loss</t>
        </is>
      </c>
      <c r="F11484" s="3" t="n">
        <v>0</v>
      </c>
      <c r="G11484" s="3" t="n">
        <v>465853.58</v>
      </c>
    </row>
    <row r="11485">
      <c r="A11485" s="3" t="inlineStr">
        <is>
          <t>Opportunity Global Sales (PTY) LTD</t>
        </is>
      </c>
      <c r="B11485" s="4" t="n">
        <v>44865</v>
      </c>
      <c r="C11485" s="3" t="inlineStr">
        <is>
          <t>Equity</t>
        </is>
      </c>
      <c r="D11485" s="3" t="inlineStr">
        <is>
          <t>5200/000</t>
        </is>
      </c>
      <c r="E11485" s="3" t="inlineStr">
        <is>
          <t>Retained Earnings / Loss</t>
        </is>
      </c>
      <c r="F11485" s="3" t="n">
        <v>0</v>
      </c>
      <c r="G11485" s="3" t="n">
        <v>-565683.55</v>
      </c>
    </row>
    <row r="11486">
      <c r="A11486" s="3" t="inlineStr">
        <is>
          <t>Opportunity Management Holdings (PTY) LTD</t>
        </is>
      </c>
      <c r="B11486" s="4" t="n">
        <v>44865</v>
      </c>
      <c r="C11486" s="3" t="inlineStr">
        <is>
          <t>Equity</t>
        </is>
      </c>
      <c r="D11486" s="3" t="inlineStr">
        <is>
          <t>5200/000</t>
        </is>
      </c>
      <c r="E11486" s="3" t="inlineStr">
        <is>
          <t>Retained Earnings / Loss</t>
        </is>
      </c>
      <c r="F11486" s="3" t="n">
        <v>0</v>
      </c>
      <c r="G11486" s="3" t="n">
        <v>1230800.76</v>
      </c>
    </row>
    <row r="11487">
      <c r="A11487" s="3" t="inlineStr">
        <is>
          <t>Quinate Consulting (Pty) Ltd</t>
        </is>
      </c>
      <c r="B11487" s="4" t="n">
        <v>44865</v>
      </c>
      <c r="C11487" s="3" t="inlineStr">
        <is>
          <t>Equity</t>
        </is>
      </c>
      <c r="D11487" s="3" t="inlineStr">
        <is>
          <t>5200/000</t>
        </is>
      </c>
      <c r="E11487" s="3" t="inlineStr">
        <is>
          <t>Retained Earnings / Loss</t>
        </is>
      </c>
      <c r="F11487" s="3" t="n">
        <v>0</v>
      </c>
      <c r="G11487" s="3" t="n">
        <v>571333.3</v>
      </c>
    </row>
    <row r="11488">
      <c r="A11488" s="3" t="inlineStr">
        <is>
          <t>Trademark Holdings (Pty) Ltd</t>
        </is>
      </c>
      <c r="B11488" s="4" t="n">
        <v>44865</v>
      </c>
      <c r="C11488" s="3" t="inlineStr">
        <is>
          <t>Equity</t>
        </is>
      </c>
      <c r="D11488" s="3" t="inlineStr">
        <is>
          <t>5200/000</t>
        </is>
      </c>
      <c r="E11488" s="3" t="inlineStr">
        <is>
          <t>Retained Earnings / Loss</t>
        </is>
      </c>
      <c r="F11488" s="3" t="n">
        <v>0</v>
      </c>
      <c r="G11488" s="3" t="n">
        <v>-155356.41</v>
      </c>
    </row>
    <row r="11489">
      <c r="A11489" s="3" t="inlineStr">
        <is>
          <t>Quinate Consulting (Pty) Ltd</t>
        </is>
      </c>
      <c r="B11489" s="4" t="n">
        <v>44865</v>
      </c>
      <c r="C11489" s="3" t="inlineStr">
        <is>
          <t>Assets</t>
        </is>
      </c>
      <c r="D11489" s="3" t="inlineStr">
        <is>
          <t>5400/011</t>
        </is>
      </c>
      <c r="E11489" s="3" t="inlineStr">
        <is>
          <t>Members Loan - Nick Morgan</t>
        </is>
      </c>
      <c r="F11489" s="3" t="n">
        <v>0</v>
      </c>
      <c r="G11489" s="3" t="n">
        <v>-85743.69</v>
      </c>
    </row>
    <row r="11490">
      <c r="A11490" s="3" t="inlineStr">
        <is>
          <t>Opportunity Management Holdings (PTY) LTD</t>
        </is>
      </c>
      <c r="B11490" s="4" t="n">
        <v>44865</v>
      </c>
      <c r="C11490" s="3" t="inlineStr">
        <is>
          <t>Assets</t>
        </is>
      </c>
      <c r="D11490" s="3" t="inlineStr">
        <is>
          <t>5400/500</t>
        </is>
      </c>
      <c r="E11490" s="3" t="inlineStr">
        <is>
          <t>Shareholder - Zak Loan</t>
        </is>
      </c>
      <c r="F11490" s="3" t="n">
        <v>0</v>
      </c>
      <c r="G11490" s="3" t="n">
        <v>-171798.21</v>
      </c>
    </row>
    <row r="11491">
      <c r="A11491" s="3" t="inlineStr">
        <is>
          <t>Quinate Consulting (Pty) Ltd</t>
        </is>
      </c>
      <c r="B11491" s="4" t="n">
        <v>44865</v>
      </c>
      <c r="C11491" s="3" t="inlineStr">
        <is>
          <t>Liabilities</t>
        </is>
      </c>
      <c r="D11491" s="3" t="inlineStr">
        <is>
          <t>5500/010</t>
        </is>
      </c>
      <c r="E11491" s="3" t="inlineStr">
        <is>
          <t>Loan - Wynand Haywood</t>
        </is>
      </c>
      <c r="F11491" s="3" t="n">
        <v>0</v>
      </c>
      <c r="G11491" s="3" t="n">
        <v>1928.67</v>
      </c>
    </row>
    <row r="11492">
      <c r="A11492" s="3" t="inlineStr">
        <is>
          <t>Noble Shield (Pty) Ltd ta Go Letting</t>
        </is>
      </c>
      <c r="B11492" s="4" t="n">
        <v>44865</v>
      </c>
      <c r="C11492" s="3" t="inlineStr">
        <is>
          <t>Liabilities</t>
        </is>
      </c>
      <c r="D11492" s="3" t="inlineStr">
        <is>
          <t>5500/100</t>
        </is>
      </c>
      <c r="E11492" s="3" t="inlineStr">
        <is>
          <t>Loan - Jupiter Trust</t>
        </is>
      </c>
      <c r="F11492" s="3" t="n">
        <v>0</v>
      </c>
      <c r="G11492" s="3" t="n">
        <v>-100228.75</v>
      </c>
    </row>
    <row r="11493">
      <c r="A11493" s="3" t="inlineStr">
        <is>
          <t>Endulini (Pty) Ltd</t>
        </is>
      </c>
      <c r="B11493" s="4" t="n">
        <v>44865</v>
      </c>
      <c r="C11493" s="3" t="inlineStr">
        <is>
          <t>Liabilities</t>
        </is>
      </c>
      <c r="D11493" s="3" t="inlineStr">
        <is>
          <t>5500/100</t>
        </is>
      </c>
      <c r="E11493" s="3" t="inlineStr">
        <is>
          <t>Loan - Quinate Consulting</t>
        </is>
      </c>
      <c r="F11493" s="3" t="n">
        <v>109400</v>
      </c>
      <c r="G11493" s="3" t="n">
        <v>-9505561.699999999</v>
      </c>
    </row>
    <row r="11494">
      <c r="A11494" s="3" t="inlineStr">
        <is>
          <t>Opportunity Global Investment (PTY) LTD</t>
        </is>
      </c>
      <c r="B11494" s="4" t="n">
        <v>44865</v>
      </c>
      <c r="C11494" s="3" t="inlineStr">
        <is>
          <t>Liabilities</t>
        </is>
      </c>
      <c r="D11494" s="3" t="inlineStr">
        <is>
          <t>5500/112</t>
        </is>
      </c>
      <c r="E11494" s="3" t="inlineStr">
        <is>
          <t>Loan - GFY</t>
        </is>
      </c>
      <c r="F11494" s="3" t="n">
        <v>0</v>
      </c>
      <c r="G11494" s="3" t="n">
        <v>-289000</v>
      </c>
    </row>
    <row r="11495">
      <c r="A11495" s="3" t="inlineStr">
        <is>
          <t>Endulini (Pty) Ltd</t>
        </is>
      </c>
      <c r="B11495" s="4" t="n">
        <v>44865</v>
      </c>
      <c r="C11495" s="3" t="inlineStr">
        <is>
          <t>Liabilities</t>
        </is>
      </c>
      <c r="D11495" s="3" t="inlineStr">
        <is>
          <t>5500/150</t>
        </is>
      </c>
      <c r="E11495" s="3" t="inlineStr">
        <is>
          <t>Loan - Cape Projects Construction</t>
        </is>
      </c>
      <c r="F11495" s="3" t="n">
        <v>0</v>
      </c>
      <c r="G11495" s="3" t="n">
        <v>-1367000</v>
      </c>
    </row>
    <row r="11496">
      <c r="A11496" s="3" t="inlineStr">
        <is>
          <t>Quinate Consulting (Pty) Ltd</t>
        </is>
      </c>
      <c r="B11496" s="4" t="n">
        <v>44865</v>
      </c>
      <c r="C11496" s="3" t="inlineStr">
        <is>
          <t>Liabilities</t>
        </is>
      </c>
      <c r="D11496" s="3" t="inlineStr">
        <is>
          <t>5500/160</t>
        </is>
      </c>
      <c r="E11496" s="3" t="inlineStr">
        <is>
          <t>Loan - GFY Investment and Consulting</t>
        </is>
      </c>
      <c r="F11496" s="3" t="n">
        <v>0</v>
      </c>
      <c r="G11496" s="3" t="n">
        <v>-1750249.93</v>
      </c>
    </row>
    <row r="11497">
      <c r="A11497" s="3" t="inlineStr">
        <is>
          <t>Endulini (Pty) Ltd</t>
        </is>
      </c>
      <c r="B11497" s="4" t="n">
        <v>44865</v>
      </c>
      <c r="C11497" s="3" t="inlineStr">
        <is>
          <t>Liabilities</t>
        </is>
      </c>
      <c r="D11497" s="3" t="inlineStr">
        <is>
          <t>5500/200</t>
        </is>
      </c>
      <c r="E11497" s="3" t="inlineStr">
        <is>
          <t>Loan - Opportunity Management Holdings</t>
        </is>
      </c>
      <c r="F11497" s="3" t="n">
        <v>100000</v>
      </c>
      <c r="G11497" s="3" t="n">
        <v>100000</v>
      </c>
    </row>
    <row r="11498">
      <c r="A11498" s="3" t="inlineStr">
        <is>
          <t>Endulini (Pty) Ltd</t>
        </is>
      </c>
      <c r="B11498" s="4" t="n">
        <v>44865</v>
      </c>
      <c r="C11498" s="3" t="inlineStr">
        <is>
          <t>Liabilities</t>
        </is>
      </c>
      <c r="D11498" s="3" t="inlineStr">
        <is>
          <t>5500/250</t>
        </is>
      </c>
      <c r="E11498" s="3" t="inlineStr">
        <is>
          <t>Loan - Heron Projects</t>
        </is>
      </c>
      <c r="F11498" s="3" t="n">
        <v>0</v>
      </c>
      <c r="G11498" s="3" t="n">
        <v>4240.63</v>
      </c>
    </row>
    <row r="11499">
      <c r="A11499" s="3" t="inlineStr">
        <is>
          <t>Trademark Holdings (Pty) Ltd</t>
        </is>
      </c>
      <c r="B11499" s="4" t="n">
        <v>44865</v>
      </c>
      <c r="C11499" s="3" t="inlineStr">
        <is>
          <t>Liabilities</t>
        </is>
      </c>
      <c r="D11499" s="3" t="inlineStr">
        <is>
          <t>5500/250</t>
        </is>
      </c>
      <c r="E11499" s="3" t="inlineStr">
        <is>
          <t>Loan - Noble Shield</t>
        </is>
      </c>
      <c r="F11499" s="3" t="n">
        <v>30000</v>
      </c>
      <c r="G11499" s="3" t="n">
        <v>123165.59</v>
      </c>
    </row>
    <row r="11500">
      <c r="A11500" s="3" t="inlineStr">
        <is>
          <t>Opportunity Management Holdings (PTY) LTD</t>
        </is>
      </c>
      <c r="B11500" s="4" t="n">
        <v>44865</v>
      </c>
      <c r="C11500" s="3" t="inlineStr">
        <is>
          <t>Liabilities</t>
        </is>
      </c>
      <c r="D11500" s="3" t="inlineStr">
        <is>
          <t>5500/250</t>
        </is>
      </c>
      <c r="E11500" s="3" t="inlineStr">
        <is>
          <t>Loan - Quinate</t>
        </is>
      </c>
      <c r="F11500" s="3" t="n">
        <v>-100000</v>
      </c>
      <c r="G11500" s="3" t="n">
        <v>-100000</v>
      </c>
    </row>
    <row r="11501">
      <c r="A11501" s="3" t="inlineStr">
        <is>
          <t>Quinate Consulting (Pty) Ltd</t>
        </is>
      </c>
      <c r="B11501" s="4" t="n">
        <v>44865</v>
      </c>
      <c r="C11501" s="3" t="inlineStr">
        <is>
          <t>Liabilities</t>
        </is>
      </c>
      <c r="D11501" s="3" t="inlineStr">
        <is>
          <t>5500/300</t>
        </is>
      </c>
      <c r="E11501" s="3" t="inlineStr">
        <is>
          <t>Loan - Gengis</t>
        </is>
      </c>
      <c r="F11501" s="3" t="n">
        <v>-1528.77</v>
      </c>
      <c r="G11501" s="3" t="n">
        <v>-276898.64</v>
      </c>
    </row>
    <row r="11502">
      <c r="A11502" s="3" t="inlineStr">
        <is>
          <t>Opportunity Management Holdings (PTY) LTD</t>
        </is>
      </c>
      <c r="B11502" s="4" t="n">
        <v>44865</v>
      </c>
      <c r="C11502" s="3" t="inlineStr">
        <is>
          <t>Liabilities</t>
        </is>
      </c>
      <c r="D11502" s="3" t="inlineStr">
        <is>
          <t>5500/300</t>
        </is>
      </c>
      <c r="E11502" s="3" t="inlineStr">
        <is>
          <t>Loan - Opportunity Prop Management</t>
        </is>
      </c>
      <c r="F11502" s="3" t="n">
        <v>0</v>
      </c>
      <c r="G11502" s="3" t="n">
        <v>-1220204.15</v>
      </c>
    </row>
    <row r="11503">
      <c r="A11503" s="3" t="inlineStr">
        <is>
          <t>Noble Shield (Pty) Ltd ta Go Letting</t>
        </is>
      </c>
      <c r="B11503" s="4" t="n">
        <v>44865</v>
      </c>
      <c r="C11503" s="3" t="inlineStr">
        <is>
          <t>Liabilities</t>
        </is>
      </c>
      <c r="D11503" s="3" t="inlineStr">
        <is>
          <t>5500/300</t>
        </is>
      </c>
      <c r="E11503" s="3" t="inlineStr">
        <is>
          <t>Loan - Trademark Holdings</t>
        </is>
      </c>
      <c r="F11503" s="3" t="n">
        <v>-30000</v>
      </c>
      <c r="G11503" s="3" t="n">
        <v>-123165.59</v>
      </c>
    </row>
    <row r="11504">
      <c r="A11504" s="3" t="inlineStr">
        <is>
          <t>Trademark Holdings (Pty) Ltd</t>
        </is>
      </c>
      <c r="B11504" s="4" t="n">
        <v>44865</v>
      </c>
      <c r="C11504" s="3" t="inlineStr">
        <is>
          <t>Liabilities</t>
        </is>
      </c>
      <c r="D11504" s="3" t="inlineStr">
        <is>
          <t>5500/375</t>
        </is>
      </c>
      <c r="E11504" s="3" t="inlineStr">
        <is>
          <t>Loan - Opportunity Management Holdings Pty Ltd</t>
        </is>
      </c>
      <c r="F11504" s="3" t="n">
        <v>-29400</v>
      </c>
      <c r="G11504" s="3" t="n">
        <v>-75400</v>
      </c>
    </row>
    <row r="11505">
      <c r="A11505" s="3" t="inlineStr">
        <is>
          <t>Trademark Holdings (Pty) Ltd</t>
        </is>
      </c>
      <c r="B11505" s="4" t="n">
        <v>44865</v>
      </c>
      <c r="C11505" s="3" t="inlineStr">
        <is>
          <t>Liabilities</t>
        </is>
      </c>
      <c r="D11505" s="3" t="inlineStr">
        <is>
          <t>5500/450</t>
        </is>
      </c>
      <c r="E11505" s="3" t="inlineStr">
        <is>
          <t>Loan - Cape Projects Construction</t>
        </is>
      </c>
      <c r="F11505" s="3" t="n">
        <v>-600</v>
      </c>
      <c r="G11505" s="3" t="n">
        <v>-1200</v>
      </c>
    </row>
    <row r="11506">
      <c r="A11506" s="3" t="inlineStr">
        <is>
          <t>Trademark Holdings (Pty) Ltd</t>
        </is>
      </c>
      <c r="B11506" s="4" t="n">
        <v>44865</v>
      </c>
      <c r="C11506" s="3" t="inlineStr">
        <is>
          <t>Liabilities</t>
        </is>
      </c>
      <c r="D11506" s="3" t="inlineStr">
        <is>
          <t>5500/500</t>
        </is>
      </c>
      <c r="E11506" s="3" t="inlineStr">
        <is>
          <t>Go Letting Brand Name</t>
        </is>
      </c>
      <c r="F11506" s="3" t="n">
        <v>0</v>
      </c>
      <c r="G11506" s="3" t="n">
        <v>93420</v>
      </c>
    </row>
    <row r="11507">
      <c r="A11507" s="3" t="inlineStr">
        <is>
          <t>Noble Shield (Pty) Ltd ta Go Letting</t>
        </is>
      </c>
      <c r="B11507" s="4" t="n">
        <v>44865</v>
      </c>
      <c r="C11507" s="3" t="inlineStr">
        <is>
          <t>Liabilities</t>
        </is>
      </c>
      <c r="D11507" s="3" t="inlineStr">
        <is>
          <t>5500/500</t>
        </is>
      </c>
      <c r="E11507" s="3" t="inlineStr">
        <is>
          <t>Loan - Cape Projects Construction</t>
        </is>
      </c>
      <c r="F11507" s="3" t="n">
        <v>-600</v>
      </c>
      <c r="G11507" s="3" t="n">
        <v>-1200</v>
      </c>
    </row>
    <row r="11508">
      <c r="A11508" s="3" t="inlineStr">
        <is>
          <t>Quinate Consulting (Pty) Ltd</t>
        </is>
      </c>
      <c r="B11508" s="4" t="n">
        <v>44865</v>
      </c>
      <c r="C11508" s="3" t="inlineStr">
        <is>
          <t>Liabilities</t>
        </is>
      </c>
      <c r="D11508" s="3" t="inlineStr">
        <is>
          <t>5500/500</t>
        </is>
      </c>
      <c r="E11508" s="3" t="inlineStr">
        <is>
          <t>Loan - Opportunity Development Struct.</t>
        </is>
      </c>
      <c r="F11508" s="3" t="n">
        <v>0</v>
      </c>
      <c r="G11508" s="3" t="n">
        <v>-2380000</v>
      </c>
    </row>
    <row r="11509">
      <c r="A11509" s="3" t="inlineStr">
        <is>
          <t>Opportunity Management Holdings (PTY) LTD</t>
        </is>
      </c>
      <c r="B11509" s="4" t="n">
        <v>44865</v>
      </c>
      <c r="C11509" s="3" t="inlineStr">
        <is>
          <t>Liabilities</t>
        </is>
      </c>
      <c r="D11509" s="3" t="inlineStr">
        <is>
          <t>5500/500</t>
        </is>
      </c>
      <c r="E11509" s="3" t="inlineStr">
        <is>
          <t>Loan - Opportunity Tradermark Holdings</t>
        </is>
      </c>
      <c r="F11509" s="3" t="n">
        <v>29400</v>
      </c>
      <c r="G11509" s="3" t="n">
        <v>75400</v>
      </c>
    </row>
    <row r="11510">
      <c r="A11510" s="3" t="inlineStr">
        <is>
          <t>Quinate Consulting (Pty) Ltd</t>
        </is>
      </c>
      <c r="B11510" s="4" t="n">
        <v>44865</v>
      </c>
      <c r="C11510" s="3" t="inlineStr">
        <is>
          <t>Liabilities</t>
        </is>
      </c>
      <c r="D11510" s="3" t="inlineStr">
        <is>
          <t>5500/520</t>
        </is>
      </c>
      <c r="E11510" s="3" t="inlineStr">
        <is>
          <t>Loan - Opportunity Management Holdings</t>
        </is>
      </c>
      <c r="F11510" s="3" t="n">
        <v>0</v>
      </c>
      <c r="G11510" s="3" t="n">
        <v>-3900</v>
      </c>
    </row>
    <row r="11511">
      <c r="A11511" s="3" t="inlineStr">
        <is>
          <t>Opportunity Management Holdings (PTY) LTD</t>
        </is>
      </c>
      <c r="B11511" s="4" t="n">
        <v>44865</v>
      </c>
      <c r="C11511" s="3" t="inlineStr">
        <is>
          <t>Liabilities</t>
        </is>
      </c>
      <c r="D11511" s="3" t="inlineStr">
        <is>
          <t>5500/550</t>
        </is>
      </c>
      <c r="E11511" s="3" t="inlineStr">
        <is>
          <t>Loan - Heron Projects</t>
        </is>
      </c>
      <c r="F11511" s="3" t="n">
        <v>0</v>
      </c>
      <c r="G11511" s="3" t="n">
        <v>30000</v>
      </c>
    </row>
    <row r="11512">
      <c r="A11512" s="3" t="inlineStr">
        <is>
          <t>Opportunity Global Investment (PTY) LTD</t>
        </is>
      </c>
      <c r="B11512" s="4" t="n">
        <v>44865</v>
      </c>
      <c r="C11512" s="3" t="inlineStr">
        <is>
          <t>Liabilities</t>
        </is>
      </c>
      <c r="D11512" s="3" t="inlineStr">
        <is>
          <t>5500/650</t>
        </is>
      </c>
      <c r="E11512" s="3" t="inlineStr">
        <is>
          <t>Loan - Opportunit Global - Sales</t>
        </is>
      </c>
      <c r="F11512" s="3" t="n">
        <v>-354400</v>
      </c>
      <c r="G11512" s="3" t="n">
        <v>-1278293.12</v>
      </c>
    </row>
    <row r="11513">
      <c r="A11513" s="3" t="inlineStr">
        <is>
          <t>Opportunity Global Sales (PTY) LTD</t>
        </is>
      </c>
      <c r="B11513" s="4" t="n">
        <v>44865</v>
      </c>
      <c r="C11513" s="3" t="inlineStr">
        <is>
          <t>Liabilities</t>
        </is>
      </c>
      <c r="D11513" s="3" t="inlineStr">
        <is>
          <t>5500/650</t>
        </is>
      </c>
      <c r="E11513" s="3" t="inlineStr">
        <is>
          <t>Loan - Opportunity Investments</t>
        </is>
      </c>
      <c r="F11513" s="3" t="n">
        <v>353200</v>
      </c>
      <c r="G11513" s="3" t="n">
        <v>1278293.12</v>
      </c>
    </row>
    <row r="11514">
      <c r="A11514" s="3" t="inlineStr">
        <is>
          <t>Opportunity Management Holdings (PTY) LTD</t>
        </is>
      </c>
      <c r="B11514" s="4" t="n">
        <v>44865</v>
      </c>
      <c r="C11514" s="3" t="inlineStr">
        <is>
          <t>Liabilities</t>
        </is>
      </c>
      <c r="D11514" s="3" t="inlineStr">
        <is>
          <t>5500/700</t>
        </is>
      </c>
      <c r="E11514" s="3" t="inlineStr">
        <is>
          <t>Loan - Go Letting</t>
        </is>
      </c>
      <c r="F11514" s="3" t="n">
        <v>0</v>
      </c>
      <c r="G11514" s="3" t="n">
        <v>-120</v>
      </c>
    </row>
    <row r="11515">
      <c r="A11515" s="3" t="inlineStr">
        <is>
          <t>Opportunity Global Investment (PTY) LTD</t>
        </is>
      </c>
      <c r="B11515" s="4" t="n">
        <v>44865</v>
      </c>
      <c r="C11515" s="3" t="inlineStr">
        <is>
          <t>Liabilities</t>
        </is>
      </c>
      <c r="D11515" s="3" t="inlineStr">
        <is>
          <t>5500/850</t>
        </is>
      </c>
      <c r="E11515" s="3" t="inlineStr">
        <is>
          <t>Loan - Nick Morgan</t>
        </is>
      </c>
      <c r="F11515" s="3" t="n">
        <v>0</v>
      </c>
      <c r="G11515" s="3" t="n">
        <v>4100</v>
      </c>
    </row>
    <row r="11516">
      <c r="A11516" s="3" t="inlineStr">
        <is>
          <t>Opportunity Global Investment (PTY) LTD</t>
        </is>
      </c>
      <c r="B11516" s="4" t="n">
        <v>44865</v>
      </c>
      <c r="C11516" s="3" t="inlineStr">
        <is>
          <t>Liabilities</t>
        </is>
      </c>
      <c r="D11516" s="3" t="inlineStr">
        <is>
          <t>5500/950</t>
        </is>
      </c>
      <c r="E11516" s="3" t="inlineStr">
        <is>
          <t>Loan - Gengis</t>
        </is>
      </c>
      <c r="F11516" s="3" t="n">
        <v>0</v>
      </c>
      <c r="G11516" s="3" t="n">
        <v>-120000</v>
      </c>
    </row>
    <row r="11517">
      <c r="A11517" s="3" t="inlineStr">
        <is>
          <t>Quinate Consulting (Pty) Ltd</t>
        </is>
      </c>
      <c r="B11517" s="4" t="n">
        <v>44865</v>
      </c>
      <c r="C11517" s="3" t="inlineStr">
        <is>
          <t>Liabilities</t>
        </is>
      </c>
      <c r="D11517" s="3" t="inlineStr">
        <is>
          <t>5501/001</t>
        </is>
      </c>
      <c r="E11517" s="3" t="inlineStr">
        <is>
          <t>Loan - Endulini CIP Costs</t>
        </is>
      </c>
      <c r="F11517" s="3" t="n">
        <v>-109400</v>
      </c>
      <c r="G11517" s="3" t="n">
        <v>9185561.699999999</v>
      </c>
    </row>
    <row r="11518">
      <c r="A11518" s="3" t="inlineStr">
        <is>
          <t>Opportunity Management Holdings (PTY) LTD</t>
        </is>
      </c>
      <c r="B11518" s="4" t="n">
        <v>44865</v>
      </c>
      <c r="C11518" s="3" t="inlineStr">
        <is>
          <t>Liabilities</t>
        </is>
      </c>
      <c r="D11518" s="3" t="inlineStr">
        <is>
          <t>5510/100</t>
        </is>
      </c>
      <c r="E11518" s="3" t="inlineStr">
        <is>
          <t>Staff loan - Debbie Landsberg</t>
        </is>
      </c>
      <c r="F11518" s="3" t="n">
        <v>-2000</v>
      </c>
      <c r="G11518" s="3" t="n">
        <v>10900</v>
      </c>
    </row>
    <row r="11519">
      <c r="A11519" s="3" t="inlineStr">
        <is>
          <t>Noble Shield (Pty) Ltd ta Go Letting</t>
        </is>
      </c>
      <c r="B11519" s="4" t="n">
        <v>44865</v>
      </c>
      <c r="C11519" s="3" t="inlineStr">
        <is>
          <t>Assets</t>
        </is>
      </c>
      <c r="D11519" s="3" t="inlineStr">
        <is>
          <t>6250/010</t>
        </is>
      </c>
      <c r="E11519" s="3" t="inlineStr">
        <is>
          <t>Computer Equipment - @ Cost</t>
        </is>
      </c>
      <c r="F11519" s="3" t="n">
        <v>0</v>
      </c>
      <c r="G11519" s="3" t="n">
        <v>20397</v>
      </c>
    </row>
    <row r="11520">
      <c r="A11520" s="3" t="inlineStr">
        <is>
          <t>Opportunity Management Holdings (PTY) LTD</t>
        </is>
      </c>
      <c r="B11520" s="4" t="n">
        <v>44865</v>
      </c>
      <c r="C11520" s="3" t="inlineStr">
        <is>
          <t>Assets</t>
        </is>
      </c>
      <c r="D11520" s="3" t="inlineStr">
        <is>
          <t>6250/010</t>
        </is>
      </c>
      <c r="E11520" s="3" t="inlineStr">
        <is>
          <t>Computer Equipment - @ Cost</t>
        </is>
      </c>
      <c r="F11520" s="3" t="n">
        <v>0</v>
      </c>
      <c r="G11520" s="3" t="n">
        <v>38977.85</v>
      </c>
    </row>
    <row r="11521">
      <c r="A11521" s="3" t="inlineStr">
        <is>
          <t>Quinate Consulting (Pty) Ltd</t>
        </is>
      </c>
      <c r="B11521" s="4" t="n">
        <v>44865</v>
      </c>
      <c r="C11521" s="3" t="inlineStr">
        <is>
          <t>Assets</t>
        </is>
      </c>
      <c r="D11521" s="3" t="inlineStr">
        <is>
          <t>6250/010</t>
        </is>
      </c>
      <c r="E11521" s="3" t="inlineStr">
        <is>
          <t>Computer Equipment - @ Cost</t>
        </is>
      </c>
      <c r="F11521" s="3" t="n">
        <v>0</v>
      </c>
      <c r="G11521" s="3" t="n">
        <v>137059.7</v>
      </c>
    </row>
    <row r="11522">
      <c r="A11522" s="3" t="inlineStr">
        <is>
          <t>Noble Shield (Pty) Ltd ta Go Letting</t>
        </is>
      </c>
      <c r="B11522" s="4" t="n">
        <v>44865</v>
      </c>
      <c r="C11522" s="3" t="inlineStr">
        <is>
          <t>Assets</t>
        </is>
      </c>
      <c r="D11522" s="3" t="inlineStr">
        <is>
          <t>6250/020</t>
        </is>
      </c>
      <c r="E11522" s="3" t="inlineStr">
        <is>
          <t>Computer Equipment - Accum Depre</t>
        </is>
      </c>
      <c r="F11522" s="3" t="n">
        <v>0</v>
      </c>
      <c r="G11522" s="3" t="n">
        <v>-12040.89</v>
      </c>
    </row>
    <row r="11523">
      <c r="A11523" s="3" t="inlineStr">
        <is>
          <t>Opportunity Management Holdings (PTY) LTD</t>
        </is>
      </c>
      <c r="B11523" s="4" t="n">
        <v>44865</v>
      </c>
      <c r="C11523" s="3" t="inlineStr">
        <is>
          <t>Assets</t>
        </is>
      </c>
      <c r="D11523" s="3" t="inlineStr">
        <is>
          <t>6250/020</t>
        </is>
      </c>
      <c r="E11523" s="3" t="inlineStr">
        <is>
          <t>Computer Equipment - Accum Depre</t>
        </is>
      </c>
      <c r="F11523" s="3" t="n">
        <v>-668.52</v>
      </c>
      <c r="G11523" s="3" t="n">
        <v>-2568.48</v>
      </c>
    </row>
    <row r="11524">
      <c r="A11524" s="3" t="inlineStr">
        <is>
          <t>Quinate Consulting (Pty) Ltd</t>
        </is>
      </c>
      <c r="B11524" s="4" t="n">
        <v>44865</v>
      </c>
      <c r="C11524" s="3" t="inlineStr">
        <is>
          <t>Assets</t>
        </is>
      </c>
      <c r="D11524" s="3" t="inlineStr">
        <is>
          <t>6250/020</t>
        </is>
      </c>
      <c r="E11524" s="3" t="inlineStr">
        <is>
          <t>Computer Equipment - Accum Depre</t>
        </is>
      </c>
      <c r="F11524" s="3" t="n">
        <v>-3141.39</v>
      </c>
      <c r="G11524" s="3" t="n">
        <v>-87427.74000000001</v>
      </c>
    </row>
    <row r="11525">
      <c r="A11525" s="3" t="inlineStr">
        <is>
          <t>Opportunity Management Holdings (PTY) LTD</t>
        </is>
      </c>
      <c r="B11525" s="4" t="n">
        <v>44865</v>
      </c>
      <c r="C11525" s="3" t="inlineStr">
        <is>
          <t>Assets</t>
        </is>
      </c>
      <c r="D11525" s="3" t="inlineStr">
        <is>
          <t>6250/030</t>
        </is>
      </c>
      <c r="E11525" s="3" t="inlineStr">
        <is>
          <t>Acc Depreciation - Computer Equipment</t>
        </is>
      </c>
      <c r="F11525" s="3" t="n">
        <v>0</v>
      </c>
      <c r="G11525" s="3" t="n">
        <v>-9441.25</v>
      </c>
    </row>
    <row r="11526">
      <c r="A11526" s="3" t="inlineStr">
        <is>
          <t>Quinate Consulting (Pty) Ltd</t>
        </is>
      </c>
      <c r="B11526" s="4" t="n">
        <v>44865</v>
      </c>
      <c r="C11526" s="3" t="inlineStr">
        <is>
          <t>Assets</t>
        </is>
      </c>
      <c r="D11526" s="3" t="inlineStr">
        <is>
          <t>6270/010</t>
        </is>
      </c>
      <c r="E11526" s="3" t="inlineStr">
        <is>
          <t>Site Containers - @ Cost</t>
        </is>
      </c>
      <c r="F11526" s="3" t="n">
        <v>0</v>
      </c>
      <c r="G11526" s="3" t="n">
        <v>19130.44</v>
      </c>
    </row>
    <row r="11527">
      <c r="A11527" s="3" t="inlineStr">
        <is>
          <t>Quinate Consulting (Pty) Ltd</t>
        </is>
      </c>
      <c r="B11527" s="4" t="n">
        <v>44865</v>
      </c>
      <c r="C11527" s="3" t="inlineStr">
        <is>
          <t>Assets</t>
        </is>
      </c>
      <c r="D11527" s="3" t="inlineStr">
        <is>
          <t>6270/020</t>
        </is>
      </c>
      <c r="E11527" s="3" t="inlineStr">
        <is>
          <t>Site Containers - Accum Depre</t>
        </is>
      </c>
      <c r="F11527" s="3" t="n">
        <v>-318.84</v>
      </c>
      <c r="G11527" s="3" t="n">
        <v>-6376.8</v>
      </c>
    </row>
    <row r="11528">
      <c r="A11528" s="3" t="inlineStr">
        <is>
          <t>Noble Shield (Pty) Ltd ta Go Letting</t>
        </is>
      </c>
      <c r="B11528" s="4" t="n">
        <v>44865</v>
      </c>
      <c r="C11528" s="3" t="inlineStr">
        <is>
          <t>Assets</t>
        </is>
      </c>
      <c r="D11528" s="3" t="inlineStr">
        <is>
          <t>6350/010</t>
        </is>
      </c>
      <c r="E11528" s="3" t="inlineStr">
        <is>
          <t>Furniture _AND_ Fittings - @ Cost</t>
        </is>
      </c>
      <c r="F11528" s="3" t="n">
        <v>0</v>
      </c>
      <c r="G11528" s="3" t="n">
        <v>2242</v>
      </c>
    </row>
    <row r="11529">
      <c r="A11529" s="3" t="inlineStr">
        <is>
          <t>Opportunity Global Sales (PTY) LTD</t>
        </is>
      </c>
      <c r="B11529" s="4" t="n">
        <v>44865</v>
      </c>
      <c r="C11529" s="3" t="inlineStr">
        <is>
          <t>Assets</t>
        </is>
      </c>
      <c r="D11529" s="3" t="inlineStr">
        <is>
          <t>6350/010</t>
        </is>
      </c>
      <c r="E11529" s="3" t="inlineStr">
        <is>
          <t>Furniture _AND_ Fittings - @ Cost</t>
        </is>
      </c>
      <c r="F11529" s="3" t="n">
        <v>0</v>
      </c>
      <c r="G11529" s="3" t="n">
        <v>29379.7</v>
      </c>
    </row>
    <row r="11530">
      <c r="A11530" s="3" t="inlineStr">
        <is>
          <t>Noble Shield (Pty) Ltd ta Go Letting</t>
        </is>
      </c>
      <c r="B11530" s="4" t="n">
        <v>44865</v>
      </c>
      <c r="C11530" s="3" t="inlineStr">
        <is>
          <t>Assets</t>
        </is>
      </c>
      <c r="D11530" s="3" t="inlineStr">
        <is>
          <t>6350/020</t>
        </is>
      </c>
      <c r="E11530" s="3" t="inlineStr">
        <is>
          <t>Furniture _AND_ Fittings - Accum Depre</t>
        </is>
      </c>
      <c r="F11530" s="3" t="n">
        <v>0</v>
      </c>
      <c r="G11530" s="3" t="n">
        <v>-2239</v>
      </c>
    </row>
    <row r="11531">
      <c r="A11531" s="3" t="inlineStr">
        <is>
          <t>Opportunity Global Sales (PTY) LTD</t>
        </is>
      </c>
      <c r="B11531" s="4" t="n">
        <v>44865</v>
      </c>
      <c r="C11531" s="3" t="inlineStr">
        <is>
          <t>Assets</t>
        </is>
      </c>
      <c r="D11531" s="3" t="inlineStr">
        <is>
          <t>6350/020</t>
        </is>
      </c>
      <c r="E11531" s="3" t="inlineStr">
        <is>
          <t>Furniture _AND_ Fittings - Accum Depre</t>
        </is>
      </c>
      <c r="F11531" s="3" t="n">
        <v>-408.06</v>
      </c>
      <c r="G11531" s="3" t="n">
        <v>-1632.21</v>
      </c>
    </row>
    <row r="11532">
      <c r="A11532" s="3" t="inlineStr">
        <is>
          <t>Opportunity Management Holdings (PTY) LTD</t>
        </is>
      </c>
      <c r="B11532" s="4" t="n">
        <v>44865</v>
      </c>
      <c r="C11532" s="3" t="inlineStr">
        <is>
          <t>Liabilities</t>
        </is>
      </c>
      <c r="D11532" s="3" t="inlineStr">
        <is>
          <t>6500/000</t>
        </is>
      </c>
      <c r="E11532" s="3" t="inlineStr">
        <is>
          <t>Deposits - Held</t>
        </is>
      </c>
      <c r="F11532" s="3" t="n">
        <v>0</v>
      </c>
      <c r="G11532" s="3" t="n">
        <v>-12028.1</v>
      </c>
    </row>
    <row r="11533">
      <c r="A11533" s="3" t="inlineStr">
        <is>
          <t>Opportunity Management Holdings (PTY) LTD</t>
        </is>
      </c>
      <c r="B11533" s="4" t="n">
        <v>44865</v>
      </c>
      <c r="C11533" s="3" t="inlineStr">
        <is>
          <t>Liabilities</t>
        </is>
      </c>
      <c r="D11533" s="3" t="inlineStr">
        <is>
          <t>6510/000</t>
        </is>
      </c>
      <c r="E11533" s="3" t="inlineStr">
        <is>
          <t>Deposits Paid - Anicol Properties</t>
        </is>
      </c>
      <c r="F11533" s="3" t="n">
        <v>0</v>
      </c>
      <c r="G11533" s="3" t="n">
        <v>13755</v>
      </c>
    </row>
    <row r="11534">
      <c r="A11534" s="3" t="inlineStr">
        <is>
          <t>Opportunity Management Holdings (PTY) LTD</t>
        </is>
      </c>
      <c r="B11534" s="4" t="n">
        <v>44865</v>
      </c>
      <c r="C11534" s="3" t="inlineStr">
        <is>
          <t>Liabilities</t>
        </is>
      </c>
      <c r="D11534" s="3" t="inlineStr">
        <is>
          <t>6515/000</t>
        </is>
      </c>
      <c r="E11534" s="3" t="inlineStr">
        <is>
          <t>Deposits Paid</t>
        </is>
      </c>
      <c r="F11534" s="3" t="n">
        <v>0</v>
      </c>
      <c r="G11534" s="3" t="n">
        <v>3852.5</v>
      </c>
    </row>
    <row r="11535">
      <c r="A11535" s="3" t="inlineStr">
        <is>
          <t>Quinate Consulting (Pty) Ltd</t>
        </is>
      </c>
      <c r="B11535" s="4" t="n">
        <v>44865</v>
      </c>
      <c r="C11535" s="3" t="inlineStr">
        <is>
          <t>Assets</t>
        </is>
      </c>
      <c r="D11535" s="3" t="inlineStr">
        <is>
          <t>6600/010</t>
        </is>
      </c>
      <c r="E11535" s="3" t="inlineStr">
        <is>
          <t>Other Fixed Assets - @ Cost</t>
        </is>
      </c>
      <c r="F11535" s="3" t="n">
        <v>0</v>
      </c>
      <c r="G11535" s="3" t="n">
        <v>14442.5</v>
      </c>
    </row>
    <row r="11536">
      <c r="A11536" s="3" t="inlineStr">
        <is>
          <t>Quinate Consulting (Pty) Ltd</t>
        </is>
      </c>
      <c r="B11536" s="4" t="n">
        <v>44865</v>
      </c>
      <c r="C11536" s="3" t="inlineStr">
        <is>
          <t>Assets</t>
        </is>
      </c>
      <c r="D11536" s="3" t="inlineStr">
        <is>
          <t>6600/020</t>
        </is>
      </c>
      <c r="E11536" s="3" t="inlineStr">
        <is>
          <t>Other Fixed Assets - Accum Depre</t>
        </is>
      </c>
      <c r="F11536" s="3" t="n">
        <v>0</v>
      </c>
      <c r="G11536" s="3" t="n">
        <v>-14441.5</v>
      </c>
    </row>
    <row r="11537">
      <c r="A11537" s="3" t="inlineStr">
        <is>
          <t>Noble Shield (Pty) Ltd ta Go Letting</t>
        </is>
      </c>
      <c r="B11537" s="4" t="n">
        <v>44865</v>
      </c>
      <c r="C11537" s="3" t="inlineStr">
        <is>
          <t>Assets</t>
        </is>
      </c>
      <c r="D11537" s="3" t="inlineStr">
        <is>
          <t>7000/100</t>
        </is>
      </c>
      <c r="E11537" s="3" t="inlineStr">
        <is>
          <t>Goodwill - Purchase of Go Letting</t>
        </is>
      </c>
      <c r="F11537" s="3" t="n">
        <v>0</v>
      </c>
      <c r="G11537" s="3" t="n">
        <v>106580</v>
      </c>
    </row>
    <row r="11538">
      <c r="A11538" s="3" t="inlineStr">
        <is>
          <t>Opportunity Management Holdings (PTY) LTD</t>
        </is>
      </c>
      <c r="B11538" s="4" t="n">
        <v>44865</v>
      </c>
      <c r="C11538" s="3" t="inlineStr">
        <is>
          <t>Assets</t>
        </is>
      </c>
      <c r="D11538" s="3" t="inlineStr">
        <is>
          <t>7200/000</t>
        </is>
      </c>
      <c r="E11538" s="3" t="inlineStr">
        <is>
          <t>Shares in Subsidiary Companies</t>
        </is>
      </c>
      <c r="F11538" s="3" t="n">
        <v>0</v>
      </c>
      <c r="G11538" s="3" t="n">
        <v>120</v>
      </c>
    </row>
    <row r="11539">
      <c r="A11539" s="3" t="inlineStr">
        <is>
          <t>Endulini (Pty) Ltd</t>
        </is>
      </c>
      <c r="B11539" s="4" t="n">
        <v>44865</v>
      </c>
      <c r="C11539" s="3" t="inlineStr">
        <is>
          <t>Assets</t>
        </is>
      </c>
      <c r="D11539" s="3" t="inlineStr">
        <is>
          <t>7610/100</t>
        </is>
      </c>
      <c r="E11539" s="3" t="inlineStr">
        <is>
          <t>Endulini Land</t>
        </is>
      </c>
      <c r="F11539" s="3" t="n">
        <v>0</v>
      </c>
      <c r="G11539" s="3" t="n">
        <v>10572851.37</v>
      </c>
    </row>
    <row r="11540">
      <c r="A11540" s="3" t="inlineStr">
        <is>
          <t>Endulini (Pty) Ltd</t>
        </is>
      </c>
      <c r="B11540" s="4" t="n">
        <v>44865</v>
      </c>
      <c r="C11540" s="3" t="inlineStr">
        <is>
          <t>Assets</t>
        </is>
      </c>
      <c r="D11540" s="3" t="inlineStr">
        <is>
          <t>7610/101</t>
        </is>
      </c>
      <c r="E11540" s="3" t="inlineStr">
        <is>
          <t>Endulini Revaluation of Land stock</t>
        </is>
      </c>
      <c r="F11540" s="3" t="n">
        <v>-6084085.78</v>
      </c>
      <c r="G11540" s="3" t="n">
        <v>0</v>
      </c>
    </row>
    <row r="11541">
      <c r="A11541" s="3" t="inlineStr">
        <is>
          <t>Endulini (Pty) Ltd</t>
        </is>
      </c>
      <c r="B11541" s="4" t="n">
        <v>44865</v>
      </c>
      <c r="C11541" s="3" t="inlineStr">
        <is>
          <t>Assets</t>
        </is>
      </c>
      <c r="D11541" s="3" t="inlineStr">
        <is>
          <t>7610/111</t>
        </is>
      </c>
      <c r="E11541" s="3" t="inlineStr">
        <is>
          <t>Endulini Closing Stock February 2021</t>
        </is>
      </c>
      <c r="F11541" s="3" t="n">
        <v>0</v>
      </c>
      <c r="G11541" s="3" t="n">
        <v>15044610.11</v>
      </c>
    </row>
    <row r="11542">
      <c r="A11542" s="3" t="inlineStr">
        <is>
          <t>Endulini (Pty) Ltd</t>
        </is>
      </c>
      <c r="B11542" s="4" t="n">
        <v>44865</v>
      </c>
      <c r="C11542" s="3" t="inlineStr">
        <is>
          <t>Assets</t>
        </is>
      </c>
      <c r="D11542" s="3" t="inlineStr">
        <is>
          <t>7610/180</t>
        </is>
      </c>
      <c r="E11542" s="3" t="inlineStr">
        <is>
          <t>Endulini CIP Architects</t>
        </is>
      </c>
      <c r="F11542" s="3" t="n">
        <v>669970.75</v>
      </c>
      <c r="G11542" s="3" t="n">
        <v>1207844.75</v>
      </c>
    </row>
    <row r="11543">
      <c r="A11543" s="3" t="inlineStr">
        <is>
          <t>Endulini (Pty) Ltd</t>
        </is>
      </c>
      <c r="B11543" s="4" t="n">
        <v>44865</v>
      </c>
      <c r="C11543" s="3" t="inlineStr">
        <is>
          <t>Assets</t>
        </is>
      </c>
      <c r="D11543" s="3" t="inlineStr">
        <is>
          <t>7610/200</t>
        </is>
      </c>
      <c r="E11543" s="3" t="inlineStr">
        <is>
          <t>Endulini CIP CoCT Land Use App</t>
        </is>
      </c>
      <c r="F11543" s="3" t="n">
        <v>0</v>
      </c>
      <c r="G11543" s="3" t="n">
        <v>232891.06</v>
      </c>
    </row>
    <row r="11544">
      <c r="A11544" s="3" t="inlineStr">
        <is>
          <t>Endulini (Pty) Ltd</t>
        </is>
      </c>
      <c r="B11544" s="4" t="n">
        <v>44865</v>
      </c>
      <c r="C11544" s="3" t="inlineStr">
        <is>
          <t>Assets</t>
        </is>
      </c>
      <c r="D11544" s="3" t="inlineStr">
        <is>
          <t>7610/205</t>
        </is>
      </c>
      <c r="E11544" s="3" t="inlineStr">
        <is>
          <t>Endulini CIP Site Establishments</t>
        </is>
      </c>
      <c r="F11544" s="3" t="n">
        <v>0</v>
      </c>
      <c r="G11544" s="3" t="n">
        <v>32428975.01</v>
      </c>
    </row>
    <row r="11545">
      <c r="A11545" s="3" t="inlineStr">
        <is>
          <t>Endulini (Pty) Ltd</t>
        </is>
      </c>
      <c r="B11545" s="4" t="n">
        <v>44865</v>
      </c>
      <c r="C11545" s="3" t="inlineStr">
        <is>
          <t>Assets</t>
        </is>
      </c>
      <c r="D11545" s="3" t="inlineStr">
        <is>
          <t>7610/209</t>
        </is>
      </c>
      <c r="E11545" s="3" t="inlineStr">
        <is>
          <t>Endulini CIP Construction Management</t>
        </is>
      </c>
      <c r="F11545" s="3" t="n">
        <v>6500</v>
      </c>
      <c r="G11545" s="3" t="n">
        <v>213375</v>
      </c>
    </row>
    <row r="11546">
      <c r="A11546" s="3" t="inlineStr">
        <is>
          <t>Endulini (Pty) Ltd</t>
        </is>
      </c>
      <c r="B11546" s="4" t="n">
        <v>44865</v>
      </c>
      <c r="C11546" s="3" t="inlineStr">
        <is>
          <t>Assets</t>
        </is>
      </c>
      <c r="D11546" s="3" t="inlineStr">
        <is>
          <t>7610/210</t>
        </is>
      </c>
      <c r="E11546" s="3" t="inlineStr">
        <is>
          <t>Endulini CIP Civil Works</t>
        </is>
      </c>
      <c r="F11546" s="3" t="n">
        <v>500000</v>
      </c>
      <c r="G11546" s="3" t="n">
        <v>6295702.14</v>
      </c>
    </row>
    <row r="11547">
      <c r="A11547" s="3" t="inlineStr">
        <is>
          <t>Endulini (Pty) Ltd</t>
        </is>
      </c>
      <c r="B11547" s="4" t="n">
        <v>44865</v>
      </c>
      <c r="C11547" s="3" t="inlineStr">
        <is>
          <t>Assets</t>
        </is>
      </c>
      <c r="D11547" s="3" t="inlineStr">
        <is>
          <t>7610/215</t>
        </is>
      </c>
      <c r="E11547" s="3" t="inlineStr">
        <is>
          <t>Endulini CIP Civil Engineers</t>
        </is>
      </c>
      <c r="F11547" s="3" t="n">
        <v>0</v>
      </c>
      <c r="G11547" s="3" t="n">
        <v>183000</v>
      </c>
    </row>
    <row r="11548">
      <c r="A11548" s="3" t="inlineStr">
        <is>
          <t>Endulini (Pty) Ltd</t>
        </is>
      </c>
      <c r="B11548" s="4" t="n">
        <v>44865</v>
      </c>
      <c r="C11548" s="3" t="inlineStr">
        <is>
          <t>Assets</t>
        </is>
      </c>
      <c r="D11548" s="3" t="inlineStr">
        <is>
          <t>7610/220</t>
        </is>
      </c>
      <c r="E11548" s="3" t="inlineStr">
        <is>
          <t>Endulini CIP Structuring Project Fee Opp Invest</t>
        </is>
      </c>
      <c r="F11548" s="3" t="n">
        <v>0</v>
      </c>
      <c r="G11548" s="3" t="n">
        <v>483735.96</v>
      </c>
    </row>
    <row r="11549">
      <c r="A11549" s="3" t="inlineStr">
        <is>
          <t>Endulini (Pty) Ltd</t>
        </is>
      </c>
      <c r="B11549" s="4" t="n">
        <v>44865</v>
      </c>
      <c r="C11549" s="3" t="inlineStr">
        <is>
          <t>Assets</t>
        </is>
      </c>
      <c r="D11549" s="3" t="inlineStr">
        <is>
          <t>7610/225</t>
        </is>
      </c>
      <c r="E11549" s="3" t="inlineStr">
        <is>
          <t>Endulini CIP Structural engineering fee</t>
        </is>
      </c>
      <c r="F11549" s="3" t="n">
        <v>0</v>
      </c>
      <c r="G11549" s="3" t="n">
        <v>346268.03</v>
      </c>
    </row>
    <row r="11550">
      <c r="A11550" s="3" t="inlineStr">
        <is>
          <t>Endulini (Pty) Ltd</t>
        </is>
      </c>
      <c r="B11550" s="4" t="n">
        <v>44865</v>
      </c>
      <c r="C11550" s="3" t="inlineStr">
        <is>
          <t>Assets</t>
        </is>
      </c>
      <c r="D11550" s="3" t="inlineStr">
        <is>
          <t>7610/230</t>
        </is>
      </c>
      <c r="E11550" s="3" t="inlineStr">
        <is>
          <t>Endulini CIP Mechanical Engineering</t>
        </is>
      </c>
      <c r="F11550" s="3" t="n">
        <v>0</v>
      </c>
      <c r="G11550" s="3" t="n">
        <v>15570</v>
      </c>
    </row>
    <row r="11551">
      <c r="A11551" s="3" t="inlineStr">
        <is>
          <t>Endulini (Pty) Ltd</t>
        </is>
      </c>
      <c r="B11551" s="4" t="n">
        <v>44865</v>
      </c>
      <c r="C11551" s="3" t="inlineStr">
        <is>
          <t>Assets</t>
        </is>
      </c>
      <c r="D11551" s="3" t="inlineStr">
        <is>
          <t>7610/235</t>
        </is>
      </c>
      <c r="E11551" s="3" t="inlineStr">
        <is>
          <t>Endulini CIP Electrical Installation</t>
        </is>
      </c>
      <c r="F11551" s="3" t="n">
        <v>0</v>
      </c>
      <c r="G11551" s="3" t="n">
        <v>1034019.08</v>
      </c>
    </row>
    <row r="11552">
      <c r="A11552" s="3" t="inlineStr">
        <is>
          <t>Endulini (Pty) Ltd</t>
        </is>
      </c>
      <c r="B11552" s="4" t="n">
        <v>44865</v>
      </c>
      <c r="C11552" s="3" t="inlineStr">
        <is>
          <t>Assets</t>
        </is>
      </c>
      <c r="D11552" s="3" t="inlineStr">
        <is>
          <t>7610/250</t>
        </is>
      </c>
      <c r="E11552" s="3" t="inlineStr">
        <is>
          <t>Endulini CIP Boundary Wall</t>
        </is>
      </c>
      <c r="F11552" s="3" t="n">
        <v>0</v>
      </c>
      <c r="G11552" s="3" t="n">
        <v>88400.8</v>
      </c>
    </row>
    <row r="11553">
      <c r="A11553" s="3" t="inlineStr">
        <is>
          <t>Endulini (Pty) Ltd</t>
        </is>
      </c>
      <c r="B11553" s="4" t="n">
        <v>44865</v>
      </c>
      <c r="C11553" s="3" t="inlineStr">
        <is>
          <t>Assets</t>
        </is>
      </c>
      <c r="D11553" s="3" t="inlineStr">
        <is>
          <t>7610/290</t>
        </is>
      </c>
      <c r="E11553" s="3" t="inlineStr">
        <is>
          <t>Endulini CIP Development Management Fees</t>
        </is>
      </c>
      <c r="F11553" s="3" t="n">
        <v>0</v>
      </c>
      <c r="G11553" s="3" t="n">
        <v>237496.62</v>
      </c>
    </row>
    <row r="11554">
      <c r="A11554" s="3" t="inlineStr">
        <is>
          <t>Endulini (Pty) Ltd</t>
        </is>
      </c>
      <c r="B11554" s="4" t="n">
        <v>44865</v>
      </c>
      <c r="C11554" s="3" t="inlineStr">
        <is>
          <t>Assets</t>
        </is>
      </c>
      <c r="D11554" s="3" t="inlineStr">
        <is>
          <t>7610/310</t>
        </is>
      </c>
      <c r="E11554" s="3" t="inlineStr">
        <is>
          <t>Endulini CIP Enviromental consultants</t>
        </is>
      </c>
      <c r="F11554" s="3" t="n">
        <v>0</v>
      </c>
      <c r="G11554" s="3" t="n">
        <v>108000</v>
      </c>
    </row>
    <row r="11555">
      <c r="A11555" s="3" t="inlineStr">
        <is>
          <t>Endulini (Pty) Ltd</t>
        </is>
      </c>
      <c r="B11555" s="4" t="n">
        <v>44865</v>
      </c>
      <c r="C11555" s="3" t="inlineStr">
        <is>
          <t>Assets</t>
        </is>
      </c>
      <c r="D11555" s="3" t="inlineStr">
        <is>
          <t>7610/320</t>
        </is>
      </c>
      <c r="E11555" s="3" t="inlineStr">
        <is>
          <t>Endulini CIP Geotechnical</t>
        </is>
      </c>
      <c r="F11555" s="3" t="n">
        <v>0</v>
      </c>
      <c r="G11555" s="3" t="n">
        <v>13575</v>
      </c>
    </row>
    <row r="11556">
      <c r="A11556" s="3" t="inlineStr">
        <is>
          <t>Endulini (Pty) Ltd</t>
        </is>
      </c>
      <c r="B11556" s="4" t="n">
        <v>44865</v>
      </c>
      <c r="C11556" s="3" t="inlineStr">
        <is>
          <t>Assets</t>
        </is>
      </c>
      <c r="D11556" s="3" t="inlineStr">
        <is>
          <t>7610/330</t>
        </is>
      </c>
      <c r="E11556" s="3" t="inlineStr">
        <is>
          <t>Endulini CIP Health and Safety</t>
        </is>
      </c>
      <c r="F11556" s="3" t="n">
        <v>0</v>
      </c>
      <c r="G11556" s="3" t="n">
        <v>40200</v>
      </c>
    </row>
    <row r="11557">
      <c r="A11557" s="3" t="inlineStr">
        <is>
          <t>Endulini (Pty) Ltd</t>
        </is>
      </c>
      <c r="B11557" s="4" t="n">
        <v>44865</v>
      </c>
      <c r="C11557" s="3" t="inlineStr">
        <is>
          <t>Assets</t>
        </is>
      </c>
      <c r="D11557" s="3" t="inlineStr">
        <is>
          <t>7610/390</t>
        </is>
      </c>
      <c r="E11557" s="3" t="inlineStr">
        <is>
          <t>Endulini CIP Land Surveyor</t>
        </is>
      </c>
      <c r="F11557" s="3" t="n">
        <v>0</v>
      </c>
      <c r="G11557" s="3" t="n">
        <v>186021.2</v>
      </c>
    </row>
    <row r="11558">
      <c r="A11558" s="3" t="inlineStr">
        <is>
          <t>Endulini (Pty) Ltd</t>
        </is>
      </c>
      <c r="B11558" s="4" t="n">
        <v>44865</v>
      </c>
      <c r="C11558" s="3" t="inlineStr">
        <is>
          <t>Assets</t>
        </is>
      </c>
      <c r="D11558" s="3" t="inlineStr">
        <is>
          <t>7610/392</t>
        </is>
      </c>
      <c r="E11558" s="3" t="inlineStr">
        <is>
          <t>Endulini CIP Landscaping</t>
        </is>
      </c>
      <c r="F11558" s="3" t="n">
        <v>0</v>
      </c>
      <c r="G11558" s="3" t="n">
        <v>6100</v>
      </c>
    </row>
    <row r="11559">
      <c r="A11559" s="3" t="inlineStr">
        <is>
          <t>Endulini (Pty) Ltd</t>
        </is>
      </c>
      <c r="B11559" s="4" t="n">
        <v>44865</v>
      </c>
      <c r="C11559" s="3" t="inlineStr">
        <is>
          <t>Assets</t>
        </is>
      </c>
      <c r="D11559" s="3" t="inlineStr">
        <is>
          <t>7610/395</t>
        </is>
      </c>
      <c r="E11559" s="3" t="inlineStr">
        <is>
          <t>Endulini CIP NHBRC</t>
        </is>
      </c>
      <c r="F11559" s="3" t="n">
        <v>0</v>
      </c>
      <c r="G11559" s="3" t="n">
        <v>928847.49</v>
      </c>
    </row>
    <row r="11560">
      <c r="A11560" s="3" t="inlineStr">
        <is>
          <t>Endulini (Pty) Ltd</t>
        </is>
      </c>
      <c r="B11560" s="4" t="n">
        <v>44865</v>
      </c>
      <c r="C11560" s="3" t="inlineStr">
        <is>
          <t>Assets</t>
        </is>
      </c>
      <c r="D11560" s="3" t="inlineStr">
        <is>
          <t>7610/400</t>
        </is>
      </c>
      <c r="E11560" s="3" t="inlineStr">
        <is>
          <t>Endulini CIP Quantity Surveyor</t>
        </is>
      </c>
      <c r="F11560" s="3" t="n">
        <v>0</v>
      </c>
      <c r="G11560" s="3" t="n">
        <v>82136.36</v>
      </c>
    </row>
    <row r="11561">
      <c r="A11561" s="3" t="inlineStr">
        <is>
          <t>Endulini (Pty) Ltd</t>
        </is>
      </c>
      <c r="B11561" s="4" t="n">
        <v>44865</v>
      </c>
      <c r="C11561" s="3" t="inlineStr">
        <is>
          <t>Assets</t>
        </is>
      </c>
      <c r="D11561" s="3" t="inlineStr">
        <is>
          <t>7610/600</t>
        </is>
      </c>
      <c r="E11561" s="3" t="inlineStr">
        <is>
          <t>Endulini CIP Town Planning</t>
        </is>
      </c>
      <c r="F11561" s="3" t="n">
        <v>0</v>
      </c>
      <c r="G11561" s="3" t="n">
        <v>21105</v>
      </c>
    </row>
    <row r="11562">
      <c r="A11562" s="3" t="inlineStr">
        <is>
          <t>Endulini (Pty) Ltd</t>
        </is>
      </c>
      <c r="B11562" s="4" t="n">
        <v>44865</v>
      </c>
      <c r="C11562" s="3" t="inlineStr">
        <is>
          <t>Assets</t>
        </is>
      </c>
      <c r="D11562" s="3" t="inlineStr">
        <is>
          <t>7610/620</t>
        </is>
      </c>
      <c r="E11562" s="3" t="inlineStr">
        <is>
          <t>Endulini CIP Traffic Impact</t>
        </is>
      </c>
      <c r="F11562" s="3" t="n">
        <v>0</v>
      </c>
      <c r="G11562" s="3" t="n">
        <v>24915</v>
      </c>
    </row>
    <row r="11563">
      <c r="A11563" s="3" t="inlineStr">
        <is>
          <t>Endulini (Pty) Ltd</t>
        </is>
      </c>
      <c r="B11563" s="4" t="n">
        <v>44865</v>
      </c>
      <c r="C11563" s="3" t="inlineStr">
        <is>
          <t>Assets</t>
        </is>
      </c>
      <c r="D11563" s="3" t="inlineStr">
        <is>
          <t>7610/630</t>
        </is>
      </c>
      <c r="E11563" s="3" t="inlineStr">
        <is>
          <t>Endulini CIP CoCT Development Contributi</t>
        </is>
      </c>
      <c r="F11563" s="3" t="n">
        <v>0</v>
      </c>
      <c r="G11563" s="3" t="n">
        <v>661860.3100000001</v>
      </c>
    </row>
    <row r="11564">
      <c r="A11564" s="3" t="inlineStr">
        <is>
          <t>Endulini (Pty) Ltd</t>
        </is>
      </c>
      <c r="B11564" s="4" t="n">
        <v>44865</v>
      </c>
      <c r="C11564" s="3" t="inlineStr">
        <is>
          <t>Assets</t>
        </is>
      </c>
      <c r="D11564" s="3" t="inlineStr">
        <is>
          <t>7610/640</t>
        </is>
      </c>
      <c r="E11564" s="3" t="inlineStr">
        <is>
          <t>Endulini CIP CoCT Building plan application</t>
        </is>
      </c>
      <c r="F11564" s="3" t="n">
        <v>0</v>
      </c>
      <c r="G11564" s="3" t="n">
        <v>111203.22</v>
      </c>
    </row>
    <row r="11565">
      <c r="A11565" s="3" t="inlineStr">
        <is>
          <t>Endulini (Pty) Ltd</t>
        </is>
      </c>
      <c r="B11565" s="4" t="n">
        <v>44865</v>
      </c>
      <c r="C11565" s="3" t="inlineStr">
        <is>
          <t>Assets</t>
        </is>
      </c>
      <c r="D11565" s="3" t="inlineStr">
        <is>
          <t>7610/650</t>
        </is>
      </c>
      <c r="E11565" s="3" t="inlineStr">
        <is>
          <t>Endulini CIP - P&amp;G recoveries - Endulini&amp;Heron Fields/View</t>
        </is>
      </c>
      <c r="F11565" s="3" t="n">
        <v>0</v>
      </c>
      <c r="G11565" s="3" t="n">
        <v>-3023829.42</v>
      </c>
    </row>
    <row r="11566">
      <c r="A11566" s="3" t="inlineStr">
        <is>
          <t>Endulini (Pty) Ltd</t>
        </is>
      </c>
      <c r="B11566" s="4" t="n">
        <v>44865</v>
      </c>
      <c r="C11566" s="3" t="inlineStr">
        <is>
          <t>Assets</t>
        </is>
      </c>
      <c r="D11566" s="3" t="inlineStr">
        <is>
          <t>7610/900</t>
        </is>
      </c>
      <c r="E11566" s="3" t="inlineStr">
        <is>
          <t>Endulini CIP Cost of Sales</t>
        </is>
      </c>
      <c r="F11566" s="3" t="n">
        <v>0</v>
      </c>
      <c r="G11566" s="3" t="n">
        <v>-28155981.9</v>
      </c>
    </row>
    <row r="11567">
      <c r="A11567" s="3" t="inlineStr">
        <is>
          <t>Quinate Consulting (Pty) Ltd</t>
        </is>
      </c>
      <c r="B11567" s="4" t="n">
        <v>44865</v>
      </c>
      <c r="C11567" s="3" t="inlineStr">
        <is>
          <t>Assets</t>
        </is>
      </c>
      <c r="D11567" s="3" t="inlineStr">
        <is>
          <t>7800/104</t>
        </is>
      </c>
      <c r="E11567" s="3" t="inlineStr">
        <is>
          <t>Stock - Closing Stock SW - 28 Feb 21</t>
        </is>
      </c>
      <c r="F11567" s="3" t="n">
        <v>0</v>
      </c>
      <c r="G11567" s="3" t="n">
        <v>2874478.88</v>
      </c>
    </row>
    <row r="11568">
      <c r="A11568" s="3" t="inlineStr">
        <is>
          <t>Quinate Consulting (Pty) Ltd</t>
        </is>
      </c>
      <c r="B11568" s="4" t="n">
        <v>44865</v>
      </c>
      <c r="C11568" s="3" t="inlineStr">
        <is>
          <t>Assets</t>
        </is>
      </c>
      <c r="D11568" s="3" t="inlineStr">
        <is>
          <t>7800/105</t>
        </is>
      </c>
      <c r="E11568" s="3" t="inlineStr">
        <is>
          <t>Stock - Closing Stock SH - 28 Feb 21</t>
        </is>
      </c>
      <c r="F11568" s="3" t="n">
        <v>0</v>
      </c>
      <c r="G11568" s="3" t="n">
        <v>2843477.6</v>
      </c>
    </row>
    <row r="11569">
      <c r="A11569" s="3" t="inlineStr">
        <is>
          <t>Endulini (Pty) Ltd</t>
        </is>
      </c>
      <c r="B11569" s="4" t="n">
        <v>44865</v>
      </c>
      <c r="C11569" s="3" t="inlineStr">
        <is>
          <t>Assets</t>
        </is>
      </c>
      <c r="D11569" s="3" t="inlineStr">
        <is>
          <t>8000/000</t>
        </is>
      </c>
      <c r="E11569" s="3" t="inlineStr">
        <is>
          <t>Customer Control Account</t>
        </is>
      </c>
      <c r="F11569" s="3" t="n">
        <v>1134.24</v>
      </c>
      <c r="G11569" s="3" t="n">
        <v>3478538.07</v>
      </c>
    </row>
    <row r="11570">
      <c r="A11570" s="3" t="inlineStr">
        <is>
          <t>Noble Shield (Pty) Ltd ta Go Letting</t>
        </is>
      </c>
      <c r="B11570" s="4" t="n">
        <v>44865</v>
      </c>
      <c r="C11570" s="3" t="inlineStr">
        <is>
          <t>Assets</t>
        </is>
      </c>
      <c r="D11570" s="3" t="inlineStr">
        <is>
          <t>8000/000</t>
        </is>
      </c>
      <c r="E11570" s="3" t="inlineStr">
        <is>
          <t>Customer Control Account</t>
        </is>
      </c>
      <c r="F11570" s="3" t="n">
        <v>0</v>
      </c>
      <c r="G11570" s="3" t="n">
        <v>60289.32</v>
      </c>
    </row>
    <row r="11571">
      <c r="A11571" s="3" t="inlineStr">
        <is>
          <t>Opportunity Global Sales (PTY) LTD</t>
        </is>
      </c>
      <c r="B11571" s="4" t="n">
        <v>44865</v>
      </c>
      <c r="C11571" s="3" t="inlineStr">
        <is>
          <t>Assets</t>
        </is>
      </c>
      <c r="D11571" s="3" t="inlineStr">
        <is>
          <t>8000/000</t>
        </is>
      </c>
      <c r="E11571" s="3" t="inlineStr">
        <is>
          <t>Customer Control Account</t>
        </is>
      </c>
      <c r="F11571" s="3" t="n">
        <v>120093.92</v>
      </c>
      <c r="G11571" s="3" t="n">
        <v>136030.21</v>
      </c>
    </row>
    <row r="11572">
      <c r="A11572" s="3" t="inlineStr">
        <is>
          <t>Opportunity Management Holdings (PTY) LTD</t>
        </is>
      </c>
      <c r="B11572" s="4" t="n">
        <v>44865</v>
      </c>
      <c r="C11572" s="3" t="inlineStr">
        <is>
          <t>Assets</t>
        </is>
      </c>
      <c r="D11572" s="3" t="inlineStr">
        <is>
          <t>8000/000</t>
        </is>
      </c>
      <c r="E11572" s="3" t="inlineStr">
        <is>
          <t>Customer Control Account</t>
        </is>
      </c>
      <c r="F11572" s="3" t="n">
        <v>-109975</v>
      </c>
      <c r="G11572" s="3" t="n">
        <v>185437.5</v>
      </c>
    </row>
    <row r="11573">
      <c r="A11573" s="3" t="inlineStr">
        <is>
          <t>Quinate Consulting (Pty) Ltd</t>
        </is>
      </c>
      <c r="B11573" s="4" t="n">
        <v>44865</v>
      </c>
      <c r="C11573" s="3" t="inlineStr">
        <is>
          <t>Assets</t>
        </is>
      </c>
      <c r="D11573" s="3" t="inlineStr">
        <is>
          <t>8000/000</t>
        </is>
      </c>
      <c r="E11573" s="3" t="inlineStr">
        <is>
          <t>Customer Control Account</t>
        </is>
      </c>
      <c r="F11573" s="3" t="n">
        <v>12500</v>
      </c>
      <c r="G11573" s="3" t="n">
        <v>-11945</v>
      </c>
    </row>
    <row r="11574">
      <c r="A11574" s="3" t="inlineStr">
        <is>
          <t>Quinate Consulting (Pty) Ltd</t>
        </is>
      </c>
      <c r="B11574" s="4" t="n">
        <v>44865</v>
      </c>
      <c r="C11574" s="3" t="inlineStr">
        <is>
          <t>Assets</t>
        </is>
      </c>
      <c r="D11574" s="3" t="inlineStr">
        <is>
          <t>8001</t>
        </is>
      </c>
      <c r="E11574" s="3" t="inlineStr">
        <is>
          <t>Customer Control</t>
        </is>
      </c>
      <c r="F11574" s="3" t="n">
        <v>0</v>
      </c>
      <c r="G11574" s="3" t="n">
        <v>29487.49</v>
      </c>
    </row>
    <row r="11575">
      <c r="A11575" s="3" t="inlineStr">
        <is>
          <t>Opportunity Global Investment (PTY) LTD</t>
        </is>
      </c>
      <c r="B11575" s="4" t="n">
        <v>44865</v>
      </c>
      <c r="C11575" s="3" t="inlineStr">
        <is>
          <t>Assets</t>
        </is>
      </c>
      <c r="D11575" s="3" t="inlineStr">
        <is>
          <t>8200/010</t>
        </is>
      </c>
      <c r="E11575" s="3" t="inlineStr">
        <is>
          <t>Prepayments / Prepaid Expenses</t>
        </is>
      </c>
      <c r="F11575" s="3" t="n">
        <v>0</v>
      </c>
      <c r="G11575" s="3" t="n">
        <v>75542.03</v>
      </c>
    </row>
    <row r="11576">
      <c r="A11576" s="3" t="inlineStr">
        <is>
          <t>Quinate Consulting (Pty) Ltd</t>
        </is>
      </c>
      <c r="B11576" s="4" t="n">
        <v>44865</v>
      </c>
      <c r="C11576" s="3" t="inlineStr">
        <is>
          <t>Assets</t>
        </is>
      </c>
      <c r="D11576" s="3" t="inlineStr">
        <is>
          <t>8200/010</t>
        </is>
      </c>
      <c r="E11576" s="3" t="inlineStr">
        <is>
          <t>Prepayments / Prepaid Expenses</t>
        </is>
      </c>
      <c r="F11576" s="3" t="n">
        <v>0</v>
      </c>
      <c r="G11576" s="3" t="n">
        <v>109675</v>
      </c>
    </row>
    <row r="11577">
      <c r="A11577" s="3" t="inlineStr">
        <is>
          <t>Opportunity Global Investment (PTY) LTD</t>
        </is>
      </c>
      <c r="B11577" s="4" t="n">
        <v>44865</v>
      </c>
      <c r="C11577" s="3" t="inlineStr">
        <is>
          <t>Assets</t>
        </is>
      </c>
      <c r="D11577" s="3" t="inlineStr">
        <is>
          <t>8400/000</t>
        </is>
      </c>
      <c r="E11577" s="3" t="inlineStr">
        <is>
          <t>FNB 62093491696</t>
        </is>
      </c>
      <c r="F11577" s="3" t="n">
        <v>-41341.71</v>
      </c>
      <c r="G11577" s="3" t="n">
        <v>65177.14</v>
      </c>
    </row>
    <row r="11578">
      <c r="A11578" s="3" t="inlineStr">
        <is>
          <t>Opportunity Global Sales (PTY) LTD</t>
        </is>
      </c>
      <c r="B11578" s="4" t="n">
        <v>44865</v>
      </c>
      <c r="C11578" s="3" t="inlineStr">
        <is>
          <t>Assets</t>
        </is>
      </c>
      <c r="D11578" s="3" t="inlineStr">
        <is>
          <t>8400/000</t>
        </is>
      </c>
      <c r="E11578" s="3" t="inlineStr">
        <is>
          <t>FNB 62835620875</t>
        </is>
      </c>
      <c r="F11578" s="3" t="n">
        <v>42120.71</v>
      </c>
      <c r="G11578" s="3" t="n">
        <v>198802.77</v>
      </c>
    </row>
    <row r="11579">
      <c r="A11579" s="3" t="inlineStr">
        <is>
          <t>Quinate Consulting (Pty) Ltd</t>
        </is>
      </c>
      <c r="B11579" s="4" t="n">
        <v>44865</v>
      </c>
      <c r="C11579" s="3" t="inlineStr">
        <is>
          <t>Assets</t>
        </is>
      </c>
      <c r="D11579" s="3" t="inlineStr">
        <is>
          <t>8400/000</t>
        </is>
      </c>
      <c r="E11579" s="3" t="inlineStr">
        <is>
          <t>RMB - 62736659189 - Call Acc</t>
        </is>
      </c>
      <c r="F11579" s="3" t="n">
        <v>590.04</v>
      </c>
      <c r="G11579" s="3" t="n">
        <v>153204.41</v>
      </c>
    </row>
    <row r="11580">
      <c r="A11580" s="3" t="inlineStr">
        <is>
          <t>Trademark Holdings (Pty) Ltd</t>
        </is>
      </c>
      <c r="B11580" s="4" t="n">
        <v>44865</v>
      </c>
      <c r="C11580" s="3" t="inlineStr">
        <is>
          <t>Assets</t>
        </is>
      </c>
      <c r="D11580" s="3" t="inlineStr">
        <is>
          <t>8400/000</t>
        </is>
      </c>
      <c r="E11580" s="3" t="inlineStr">
        <is>
          <t>RMB 623 693 03640</t>
        </is>
      </c>
      <c r="F11580" s="3" t="n">
        <v>39013.74</v>
      </c>
      <c r="G11580" s="3" t="n">
        <v>100144.33</v>
      </c>
    </row>
    <row r="11581">
      <c r="A11581" s="3" t="inlineStr">
        <is>
          <t>Noble Shield (Pty) Ltd ta Go Letting</t>
        </is>
      </c>
      <c r="B11581" s="4" t="n">
        <v>44865</v>
      </c>
      <c r="C11581" s="3" t="inlineStr">
        <is>
          <t>Assets</t>
        </is>
      </c>
      <c r="D11581" s="3" t="inlineStr">
        <is>
          <t>8400/000</t>
        </is>
      </c>
      <c r="E11581" s="3" t="inlineStr">
        <is>
          <t>RMB 6250 573 3833</t>
        </is>
      </c>
      <c r="F11581" s="3" t="n">
        <v>25344.73</v>
      </c>
      <c r="G11581" s="3" t="n">
        <v>60000.92</v>
      </c>
    </row>
    <row r="11582">
      <c r="A11582" s="3" t="inlineStr">
        <is>
          <t>Endulini (Pty) Ltd</t>
        </is>
      </c>
      <c r="B11582" s="4" t="n">
        <v>44865</v>
      </c>
      <c r="C11582" s="3" t="inlineStr">
        <is>
          <t>Assets</t>
        </is>
      </c>
      <c r="D11582" s="3" t="inlineStr">
        <is>
          <t>8400/000</t>
        </is>
      </c>
      <c r="E11582" s="3" t="inlineStr">
        <is>
          <t>RMB 62906944576</t>
        </is>
      </c>
      <c r="F11582" s="3" t="n">
        <v>-271130.25</v>
      </c>
      <c r="G11582" s="3" t="n">
        <v>249145.99</v>
      </c>
    </row>
    <row r="11583">
      <c r="A11583" s="3" t="inlineStr">
        <is>
          <t>Opportunity Management Holdings (PTY) LTD</t>
        </is>
      </c>
      <c r="B11583" s="4" t="n">
        <v>44865</v>
      </c>
      <c r="C11583" s="3" t="inlineStr">
        <is>
          <t>Assets</t>
        </is>
      </c>
      <c r="D11583" s="3" t="inlineStr">
        <is>
          <t>8400/000</t>
        </is>
      </c>
      <c r="E11583" s="3" t="inlineStr">
        <is>
          <t>RMB Cheq - 62312246920</t>
        </is>
      </c>
      <c r="F11583" s="3" t="n">
        <v>44219.33</v>
      </c>
      <c r="G11583" s="3" t="n">
        <v>76286.38</v>
      </c>
    </row>
    <row r="11584">
      <c r="A11584" s="3" t="inlineStr">
        <is>
          <t>Opportunity Global Investment (PTY) LTD</t>
        </is>
      </c>
      <c r="B11584" s="4" t="n">
        <v>44865</v>
      </c>
      <c r="C11584" s="3" t="inlineStr">
        <is>
          <t>Assets</t>
        </is>
      </c>
      <c r="D11584" s="3" t="inlineStr">
        <is>
          <t>8405/000</t>
        </is>
      </c>
      <c r="E11584" s="3" t="inlineStr">
        <is>
          <t>FNB Trust 62762449265</t>
        </is>
      </c>
      <c r="F11584" s="3" t="n">
        <v>-73.06</v>
      </c>
      <c r="G11584" s="3" t="n">
        <v>964.78</v>
      </c>
    </row>
    <row r="11585">
      <c r="A11585" s="3" t="inlineStr">
        <is>
          <t>Endulini (Pty) Ltd</t>
        </is>
      </c>
      <c r="B11585" s="4" t="n">
        <v>44865</v>
      </c>
      <c r="C11585" s="3" t="inlineStr">
        <is>
          <t>Assets</t>
        </is>
      </c>
      <c r="D11585" s="3" t="inlineStr">
        <is>
          <t>8410/000</t>
        </is>
      </c>
      <c r="E11585" s="3" t="inlineStr">
        <is>
          <t>Momentum Investor Account : RU 502229883</t>
        </is>
      </c>
      <c r="F11585" s="3" t="n">
        <v>12.63</v>
      </c>
      <c r="G11585" s="3" t="n">
        <v>2614.24</v>
      </c>
    </row>
    <row r="11586">
      <c r="A11586" s="3" t="inlineStr">
        <is>
          <t>Opportunity Management Holdings (PTY) LTD</t>
        </is>
      </c>
      <c r="B11586" s="4" t="n">
        <v>44865</v>
      </c>
      <c r="C11586" s="3" t="inlineStr">
        <is>
          <t>Assets</t>
        </is>
      </c>
      <c r="D11586" s="3" t="inlineStr">
        <is>
          <t>8410/000</t>
        </is>
      </c>
      <c r="E11586" s="3" t="inlineStr">
        <is>
          <t>RMB Call Acc - 62312248851</t>
        </is>
      </c>
      <c r="F11586" s="3" t="n">
        <v>-2.62</v>
      </c>
      <c r="G11586" s="3" t="n">
        <v>1071.04</v>
      </c>
    </row>
    <row r="11587">
      <c r="A11587" s="3" t="inlineStr">
        <is>
          <t>Noble Shield (Pty) Ltd ta Go Letting</t>
        </is>
      </c>
      <c r="B11587" s="4" t="n">
        <v>44865</v>
      </c>
      <c r="C11587" s="3" t="inlineStr">
        <is>
          <t>Assets</t>
        </is>
      </c>
      <c r="D11587" s="3" t="inlineStr">
        <is>
          <t>8410/000</t>
        </is>
      </c>
      <c r="E11587" s="3" t="inlineStr">
        <is>
          <t>RMB Trust Acc - 6250 615 1365</t>
        </is>
      </c>
      <c r="F11587" s="3" t="n">
        <v>-71.48</v>
      </c>
      <c r="G11587" s="3" t="n">
        <v>808.72</v>
      </c>
    </row>
    <row r="11588">
      <c r="A11588" s="3" t="inlineStr">
        <is>
          <t>Quinate Consulting (Pty) Ltd</t>
        </is>
      </c>
      <c r="B11588" s="4" t="n">
        <v>44865</v>
      </c>
      <c r="C11588" s="3" t="inlineStr">
        <is>
          <t>Assets</t>
        </is>
      </c>
      <c r="D11588" s="3" t="inlineStr">
        <is>
          <t>8415/000</t>
        </is>
      </c>
      <c r="E11588" s="3" t="inlineStr">
        <is>
          <t>STD Acc 071 958 959 - Facility Acc</t>
        </is>
      </c>
      <c r="F11588" s="3" t="n">
        <v>-85</v>
      </c>
      <c r="G11588" s="3" t="n">
        <v>3636.21</v>
      </c>
    </row>
    <row r="11589">
      <c r="A11589" s="3" t="inlineStr">
        <is>
          <t>Quinate Consulting (Pty) Ltd</t>
        </is>
      </c>
      <c r="B11589" s="4" t="n">
        <v>44865</v>
      </c>
      <c r="C11589" s="3" t="inlineStr">
        <is>
          <t>Assets</t>
        </is>
      </c>
      <c r="D11589" s="3" t="inlineStr">
        <is>
          <t>8430/000</t>
        </is>
      </c>
      <c r="E11589" s="3" t="inlineStr">
        <is>
          <t>Momentum Investment Acc - RU502230185</t>
        </is>
      </c>
      <c r="F11589" s="3" t="n">
        <v>2.54</v>
      </c>
      <c r="G11589" s="3" t="n">
        <v>523.64</v>
      </c>
    </row>
    <row r="11590">
      <c r="A11590" s="3" t="inlineStr">
        <is>
          <t>Opportunity Global Investment (PTY) LTD</t>
        </is>
      </c>
      <c r="B11590" s="4" t="n">
        <v>44865</v>
      </c>
      <c r="C11590" s="3" t="inlineStr">
        <is>
          <t>Assets</t>
        </is>
      </c>
      <c r="D11590" s="3" t="inlineStr">
        <is>
          <t>8440/000</t>
        </is>
      </c>
      <c r="E11590" s="3" t="inlineStr">
        <is>
          <t>FNB - Call 627602764438</t>
        </is>
      </c>
      <c r="F11590" s="3" t="n">
        <v>-9.48</v>
      </c>
      <c r="G11590" s="3" t="n">
        <v>976.23</v>
      </c>
    </row>
    <row r="11591">
      <c r="A11591" s="3" t="inlineStr">
        <is>
          <t>Opportunity Global Investment (PTY) LTD</t>
        </is>
      </c>
      <c r="B11591" s="4" t="n">
        <v>44865</v>
      </c>
      <c r="C11591" s="3" t="inlineStr">
        <is>
          <t>Assets</t>
        </is>
      </c>
      <c r="D11591" s="3" t="inlineStr">
        <is>
          <t>8445/000</t>
        </is>
      </c>
      <c r="E11591" s="3" t="inlineStr">
        <is>
          <t>Momentum RU502230096</t>
        </is>
      </c>
      <c r="F11591" s="3" t="n">
        <v>45.78</v>
      </c>
      <c r="G11591" s="3" t="n">
        <v>4593.77</v>
      </c>
    </row>
    <row r="11592">
      <c r="A11592" s="3" t="inlineStr">
        <is>
          <t>Quinate Consulting (Pty) Ltd</t>
        </is>
      </c>
      <c r="B11592" s="4" t="n">
        <v>44865</v>
      </c>
      <c r="C11592" s="3" t="inlineStr">
        <is>
          <t>Assets</t>
        </is>
      </c>
      <c r="D11592" s="3" t="inlineStr">
        <is>
          <t>8450/000</t>
        </is>
      </c>
      <c r="E11592" s="3" t="inlineStr">
        <is>
          <t>A RMB 62275810820</t>
        </is>
      </c>
      <c r="F11592" s="3" t="n">
        <v>-71656.97</v>
      </c>
      <c r="G11592" s="3" t="n">
        <v>109905.92</v>
      </c>
    </row>
    <row r="11593">
      <c r="A11593" s="3" t="inlineStr">
        <is>
          <t>Opportunity Management Holdings (PTY) LTD</t>
        </is>
      </c>
      <c r="B11593" s="4" t="n">
        <v>44865</v>
      </c>
      <c r="C11593" s="3" t="inlineStr">
        <is>
          <t>Assets</t>
        </is>
      </c>
      <c r="D11593" s="3" t="inlineStr">
        <is>
          <t>8450/000</t>
        </is>
      </c>
      <c r="E11593" s="3" t="inlineStr">
        <is>
          <t>Petty Cash - CT Office</t>
        </is>
      </c>
      <c r="F11593" s="3" t="n">
        <v>0</v>
      </c>
      <c r="G11593" s="3" t="n">
        <v>598.9</v>
      </c>
    </row>
    <row r="11594">
      <c r="A11594" s="3" t="inlineStr">
        <is>
          <t>Quinate Consulting (Pty) Ltd</t>
        </is>
      </c>
      <c r="B11594" s="4" t="n">
        <v>44865</v>
      </c>
      <c r="C11594" s="3" t="inlineStr">
        <is>
          <t>Liabilities</t>
        </is>
      </c>
      <c r="D11594" s="3" t="inlineStr">
        <is>
          <t>8480/100</t>
        </is>
      </c>
      <c r="E11594" s="3" t="inlineStr">
        <is>
          <t>Bond - SH20 - STD Bank 532010558</t>
        </is>
      </c>
      <c r="F11594" s="3" t="n">
        <v>2176.11</v>
      </c>
      <c r="G11594" s="3" t="n">
        <v>-1365726.03</v>
      </c>
    </row>
    <row r="11595">
      <c r="A11595" s="3" t="inlineStr">
        <is>
          <t>Quinate Consulting (Pty) Ltd</t>
        </is>
      </c>
      <c r="B11595" s="4" t="n">
        <v>44865</v>
      </c>
      <c r="C11595" s="3" t="inlineStr">
        <is>
          <t>Liabilities</t>
        </is>
      </c>
      <c r="D11595" s="3" t="inlineStr">
        <is>
          <t>8480/200</t>
        </is>
      </c>
      <c r="E11595" s="3" t="inlineStr">
        <is>
          <t>Bond - SH23 - STD Bank 532010035</t>
        </is>
      </c>
      <c r="F11595" s="3" t="n">
        <v>2173.26</v>
      </c>
      <c r="G11595" s="3" t="n">
        <v>-1365559.41</v>
      </c>
    </row>
    <row r="11596">
      <c r="A11596" s="3" t="inlineStr">
        <is>
          <t>Quinate Consulting (Pty) Ltd</t>
        </is>
      </c>
      <c r="B11596" s="4" t="n">
        <v>44865</v>
      </c>
      <c r="C11596" s="3" t="inlineStr">
        <is>
          <t>Liabilities</t>
        </is>
      </c>
      <c r="D11596" s="3" t="inlineStr">
        <is>
          <t>8480/300</t>
        </is>
      </c>
      <c r="E11596" s="3" t="inlineStr">
        <is>
          <t>Bond - SH24 - STD Bank 532372662</t>
        </is>
      </c>
      <c r="F11596" s="3" t="n">
        <v>329.04</v>
      </c>
      <c r="G11596" s="3" t="n">
        <v>-1457199.58</v>
      </c>
    </row>
    <row r="11597">
      <c r="A11597" s="3" t="inlineStr">
        <is>
          <t>Quinate Consulting (Pty) Ltd</t>
        </is>
      </c>
      <c r="B11597" s="4" t="n">
        <v>44865</v>
      </c>
      <c r="C11597" s="3" t="inlineStr">
        <is>
          <t>Liabilities</t>
        </is>
      </c>
      <c r="D11597" s="3" t="inlineStr">
        <is>
          <t>8480/400</t>
        </is>
      </c>
      <c r="E11597" s="3" t="inlineStr">
        <is>
          <t>Bond - SW01 - STD Bank 532920627</t>
        </is>
      </c>
      <c r="F11597" s="3" t="n">
        <v>-88.55</v>
      </c>
      <c r="G11597" s="3" t="n">
        <v>-1295589.37</v>
      </c>
    </row>
    <row r="11598">
      <c r="A11598" s="3" t="inlineStr">
        <is>
          <t>Quinate Consulting (Pty) Ltd</t>
        </is>
      </c>
      <c r="B11598" s="4" t="n">
        <v>44865</v>
      </c>
      <c r="C11598" s="3" t="inlineStr">
        <is>
          <t>Liabilities</t>
        </is>
      </c>
      <c r="D11598" s="3" t="inlineStr">
        <is>
          <t>8480/401</t>
        </is>
      </c>
      <c r="E11598" s="3" t="inlineStr">
        <is>
          <t>Bond - SW21 - STD Bank 532920597</t>
        </is>
      </c>
      <c r="F11598" s="3" t="n">
        <v>-88.59</v>
      </c>
      <c r="G11598" s="3" t="n">
        <v>-1296103.42</v>
      </c>
    </row>
    <row r="11599">
      <c r="A11599" s="3" t="inlineStr">
        <is>
          <t>Opportunity Global Investment (PTY) LTD</t>
        </is>
      </c>
      <c r="B11599" s="4" t="n">
        <v>44865</v>
      </c>
      <c r="C11599" s="3" t="inlineStr">
        <is>
          <t>Liabilities</t>
        </is>
      </c>
      <c r="D11599" s="3" t="inlineStr">
        <is>
          <t>860</t>
        </is>
      </c>
      <c r="E11599" s="3" t="inlineStr">
        <is>
          <t>Rounding</t>
        </is>
      </c>
      <c r="F11599" s="3" t="n">
        <v>0</v>
      </c>
      <c r="G11599" s="3" t="n">
        <v>-0.03</v>
      </c>
    </row>
    <row r="11600">
      <c r="A11600" s="3" t="inlineStr">
        <is>
          <t>Opportunity Global Sales (PTY) LTD</t>
        </is>
      </c>
      <c r="B11600" s="4" t="n">
        <v>44865</v>
      </c>
      <c r="C11600" s="3" t="inlineStr">
        <is>
          <t>Liabilities</t>
        </is>
      </c>
      <c r="D11600" s="3" t="inlineStr">
        <is>
          <t>860</t>
        </is>
      </c>
      <c r="E11600" s="3" t="inlineStr">
        <is>
          <t>Rounding</t>
        </is>
      </c>
      <c r="F11600" s="3" t="n">
        <v>0</v>
      </c>
      <c r="G11600" s="3" t="n">
        <v>-1</v>
      </c>
    </row>
    <row r="11601">
      <c r="A11601" s="3" t="inlineStr">
        <is>
          <t>Quinate Consulting (Pty) Ltd</t>
        </is>
      </c>
      <c r="B11601" s="4" t="n">
        <v>44865</v>
      </c>
      <c r="C11601" s="3" t="inlineStr">
        <is>
          <t>Liabilities</t>
        </is>
      </c>
      <c r="D11601" s="3" t="inlineStr">
        <is>
          <t>860</t>
        </is>
      </c>
      <c r="E11601" s="3" t="inlineStr">
        <is>
          <t>Rounding</t>
        </is>
      </c>
      <c r="F11601" s="3" t="n">
        <v>0</v>
      </c>
      <c r="G11601" s="3" t="n">
        <v>0.09</v>
      </c>
    </row>
    <row r="11602">
      <c r="A11602" s="3" t="inlineStr">
        <is>
          <t>Trademark Holdings (Pty) Ltd</t>
        </is>
      </c>
      <c r="B11602" s="4" t="n">
        <v>44865</v>
      </c>
      <c r="C11602" s="3" t="inlineStr">
        <is>
          <t>Liabilities</t>
        </is>
      </c>
      <c r="D11602" s="3" t="inlineStr">
        <is>
          <t>860</t>
        </is>
      </c>
      <c r="E11602" s="3" t="inlineStr">
        <is>
          <t>Rounding</t>
        </is>
      </c>
      <c r="F11602" s="3" t="n">
        <v>0</v>
      </c>
      <c r="G11602" s="3" t="n">
        <v>0.2</v>
      </c>
    </row>
    <row r="11603">
      <c r="A11603" s="3" t="inlineStr">
        <is>
          <t>Endulini (Pty) Ltd</t>
        </is>
      </c>
      <c r="B11603" s="4" t="n">
        <v>44865</v>
      </c>
      <c r="C11603" s="3" t="inlineStr">
        <is>
          <t>Liabilities</t>
        </is>
      </c>
      <c r="D11603" s="3" t="inlineStr">
        <is>
          <t>9000/000</t>
        </is>
      </c>
      <c r="E11603" s="3" t="inlineStr">
        <is>
          <t>Supplier Control Account</t>
        </is>
      </c>
      <c r="F11603" s="3" t="n">
        <v>8750998.130000001</v>
      </c>
      <c r="G11603" s="3" t="n">
        <v>-26782134.65</v>
      </c>
    </row>
    <row r="11604">
      <c r="A11604" s="3" t="inlineStr">
        <is>
          <t>Noble Shield (Pty) Ltd ta Go Letting</t>
        </is>
      </c>
      <c r="B11604" s="4" t="n">
        <v>44865</v>
      </c>
      <c r="C11604" s="3" t="inlineStr">
        <is>
          <t>Liabilities</t>
        </is>
      </c>
      <c r="D11604" s="3" t="inlineStr">
        <is>
          <t>9000/000</t>
        </is>
      </c>
      <c r="E11604" s="3" t="inlineStr">
        <is>
          <t>Supplier Control Account</t>
        </is>
      </c>
      <c r="F11604" s="3" t="n">
        <v>5348.79</v>
      </c>
      <c r="G11604" s="3" t="n">
        <v>-17471.76</v>
      </c>
    </row>
    <row r="11605">
      <c r="A11605" s="3" t="inlineStr">
        <is>
          <t>Opportunity Global Investment (PTY) LTD</t>
        </is>
      </c>
      <c r="B11605" s="4" t="n">
        <v>44865</v>
      </c>
      <c r="C11605" s="3" t="inlineStr">
        <is>
          <t>Liabilities</t>
        </is>
      </c>
      <c r="D11605" s="3" t="inlineStr">
        <is>
          <t>9000/000</t>
        </is>
      </c>
      <c r="E11605" s="3" t="inlineStr">
        <is>
          <t>Supplier Control Account</t>
        </is>
      </c>
      <c r="F11605" s="3" t="n">
        <v>73862.5</v>
      </c>
      <c r="G11605" s="3" t="n">
        <v>-59648.6</v>
      </c>
    </row>
    <row r="11606">
      <c r="A11606" s="3" t="inlineStr">
        <is>
          <t>Opportunity Global Sales (PTY) LTD</t>
        </is>
      </c>
      <c r="B11606" s="4" t="n">
        <v>44865</v>
      </c>
      <c r="C11606" s="3" t="inlineStr">
        <is>
          <t>Liabilities</t>
        </is>
      </c>
      <c r="D11606" s="3" t="inlineStr">
        <is>
          <t>9000/000</t>
        </is>
      </c>
      <c r="E11606" s="3" t="inlineStr">
        <is>
          <t>Supplier Control Account</t>
        </is>
      </c>
      <c r="F11606" s="3" t="n">
        <v>-3767.44</v>
      </c>
      <c r="G11606" s="3" t="n">
        <v>-18542.44</v>
      </c>
    </row>
    <row r="11607">
      <c r="A11607" s="3" t="inlineStr">
        <is>
          <t>Opportunity Management Holdings (PTY) LTD</t>
        </is>
      </c>
      <c r="B11607" s="4" t="n">
        <v>44865</v>
      </c>
      <c r="C11607" s="3" t="inlineStr">
        <is>
          <t>Liabilities</t>
        </is>
      </c>
      <c r="D11607" s="3" t="inlineStr">
        <is>
          <t>9000/000</t>
        </is>
      </c>
      <c r="E11607" s="3" t="inlineStr">
        <is>
          <t>Supplier Control Account</t>
        </is>
      </c>
      <c r="F11607" s="3" t="n">
        <v>6018.4</v>
      </c>
      <c r="G11607" s="3" t="n">
        <v>-274114.05</v>
      </c>
    </row>
    <row r="11608">
      <c r="A11608" s="3" t="inlineStr">
        <is>
          <t>Quinate Consulting (Pty) Ltd</t>
        </is>
      </c>
      <c r="B11608" s="4" t="n">
        <v>44865</v>
      </c>
      <c r="C11608" s="3" t="inlineStr">
        <is>
          <t>Liabilities</t>
        </is>
      </c>
      <c r="D11608" s="3" t="inlineStr">
        <is>
          <t>9000/000</t>
        </is>
      </c>
      <c r="E11608" s="3" t="inlineStr">
        <is>
          <t>Supplier Control Account</t>
        </is>
      </c>
      <c r="F11608" s="3" t="n">
        <v>-29796.09</v>
      </c>
      <c r="G11608" s="3" t="n">
        <v>496239.51</v>
      </c>
    </row>
    <row r="11609">
      <c r="A11609" s="3" t="inlineStr">
        <is>
          <t>Trademark Holdings (Pty) Ltd</t>
        </is>
      </c>
      <c r="B11609" s="4" t="n">
        <v>44865</v>
      </c>
      <c r="C11609" s="3" t="inlineStr">
        <is>
          <t>Liabilities</t>
        </is>
      </c>
      <c r="D11609" s="3" t="inlineStr">
        <is>
          <t>9000/000</t>
        </is>
      </c>
      <c r="E11609" s="3" t="inlineStr">
        <is>
          <t>Supplier Control Account</t>
        </is>
      </c>
      <c r="F11609" s="3" t="n">
        <v>0</v>
      </c>
      <c r="G11609" s="3" t="n">
        <v>-8303.07</v>
      </c>
    </row>
    <row r="11610">
      <c r="A11610" s="3" t="inlineStr">
        <is>
          <t>Quinate Consulting (Pty) Ltd</t>
        </is>
      </c>
      <c r="B11610" s="4" t="n">
        <v>44865</v>
      </c>
      <c r="C11610" s="3" t="inlineStr">
        <is>
          <t>Liabilities</t>
        </is>
      </c>
      <c r="D11610" s="3" t="inlineStr">
        <is>
          <t>9001</t>
        </is>
      </c>
      <c r="E11610" s="3" t="inlineStr">
        <is>
          <t>Supplier Control</t>
        </is>
      </c>
      <c r="F11610" s="3" t="n">
        <v>0</v>
      </c>
      <c r="G11610" s="3" t="n">
        <v>-347315.41</v>
      </c>
    </row>
    <row r="11611">
      <c r="A11611" s="3" t="inlineStr">
        <is>
          <t>Opportunity Management Holdings (PTY) LTD</t>
        </is>
      </c>
      <c r="B11611" s="4" t="n">
        <v>44865</v>
      </c>
      <c r="C11611" s="3" t="inlineStr">
        <is>
          <t>Liabilities</t>
        </is>
      </c>
      <c r="D11611" s="3" t="inlineStr">
        <is>
          <t>9100/000</t>
        </is>
      </c>
      <c r="E11611" s="3" t="inlineStr">
        <is>
          <t>PAYE/UIF/SDL Accrual - Prior Years ADJ</t>
        </is>
      </c>
      <c r="F11611" s="3" t="n">
        <v>0</v>
      </c>
      <c r="G11611" s="3" t="n">
        <v>-33739.36</v>
      </c>
    </row>
    <row r="11612">
      <c r="A11612" s="3" t="inlineStr">
        <is>
          <t>Opportunity Management Holdings (PTY) LTD</t>
        </is>
      </c>
      <c r="B11612" s="4" t="n">
        <v>44865</v>
      </c>
      <c r="C11612" s="3" t="inlineStr">
        <is>
          <t>Assets</t>
        </is>
      </c>
      <c r="D11612" s="3" t="inlineStr">
        <is>
          <t>9110/000</t>
        </is>
      </c>
      <c r="E11612" s="3" t="inlineStr">
        <is>
          <t>Deposit Received</t>
        </is>
      </c>
      <c r="F11612" s="3" t="n">
        <v>0</v>
      </c>
      <c r="G11612" s="3" t="n">
        <v>-3852.5</v>
      </c>
    </row>
    <row r="11613">
      <c r="A11613" s="3" t="inlineStr">
        <is>
          <t>Opportunity Global Investment (PTY) LTD</t>
        </is>
      </c>
      <c r="B11613" s="4" t="n">
        <v>44865</v>
      </c>
      <c r="C11613" s="3" t="inlineStr">
        <is>
          <t>Liabilities</t>
        </is>
      </c>
      <c r="D11613" s="3" t="inlineStr">
        <is>
          <t>9110/000</t>
        </is>
      </c>
      <c r="E11613" s="3" t="inlineStr">
        <is>
          <t>Taxation B/S</t>
        </is>
      </c>
      <c r="F11613" s="3" t="n">
        <v>0</v>
      </c>
      <c r="G11613" s="3" t="n">
        <v>2150.09</v>
      </c>
    </row>
    <row r="11614">
      <c r="A11614" s="3" t="inlineStr">
        <is>
          <t>Noble Shield (Pty) Ltd ta Go Letting</t>
        </is>
      </c>
      <c r="B11614" s="4" t="n">
        <v>44865</v>
      </c>
      <c r="C11614" s="3" t="inlineStr">
        <is>
          <t>Liabilities</t>
        </is>
      </c>
      <c r="D11614" s="3" t="inlineStr">
        <is>
          <t>9250/010</t>
        </is>
      </c>
      <c r="E11614" s="3" t="inlineStr">
        <is>
          <t>SALARY CONTROL</t>
        </is>
      </c>
      <c r="F11614" s="3" t="n">
        <v>-679.21</v>
      </c>
      <c r="G11614" s="3" t="n">
        <v>-16796.86</v>
      </c>
    </row>
    <row r="11615">
      <c r="A11615" s="3" t="inlineStr">
        <is>
          <t>Opportunity Global Sales (PTY) LTD</t>
        </is>
      </c>
      <c r="B11615" s="4" t="n">
        <v>44865</v>
      </c>
      <c r="C11615" s="3" t="inlineStr">
        <is>
          <t>Liabilities</t>
        </is>
      </c>
      <c r="D11615" s="3" t="inlineStr">
        <is>
          <t>9250/010</t>
        </is>
      </c>
      <c r="E11615" s="3" t="inlineStr">
        <is>
          <t>SALARY CONTROL</t>
        </is>
      </c>
      <c r="F11615" s="3" t="n">
        <v>0</v>
      </c>
      <c r="G11615" s="3" t="n">
        <v>0.02</v>
      </c>
    </row>
    <row r="11616">
      <c r="A11616" s="3" t="inlineStr">
        <is>
          <t>Trademark Holdings (Pty) Ltd</t>
        </is>
      </c>
      <c r="B11616" s="4" t="n">
        <v>44865</v>
      </c>
      <c r="C11616" s="3" t="inlineStr">
        <is>
          <t>Liabilities</t>
        </is>
      </c>
      <c r="D11616" s="3" t="inlineStr">
        <is>
          <t>9250/010</t>
        </is>
      </c>
      <c r="E11616" s="3" t="inlineStr">
        <is>
          <t>SALARY CONTROL</t>
        </is>
      </c>
      <c r="F11616" s="3" t="n">
        <v>1637.07</v>
      </c>
      <c r="G11616" s="3" t="n">
        <v>-17189.98</v>
      </c>
    </row>
    <row r="11617">
      <c r="A11617" s="3" t="inlineStr">
        <is>
          <t>Noble Shield (Pty) Ltd ta Go Letting</t>
        </is>
      </c>
      <c r="B11617" s="4" t="n">
        <v>44865</v>
      </c>
      <c r="C11617" s="3" t="inlineStr">
        <is>
          <t>Liabilities</t>
        </is>
      </c>
      <c r="D11617" s="3" t="inlineStr">
        <is>
          <t>9250/020</t>
        </is>
      </c>
      <c r="E11617" s="3" t="inlineStr">
        <is>
          <t>PAYE, UIF AND SDL CONTROL</t>
        </is>
      </c>
      <c r="F11617" s="3" t="n">
        <v>-247.83</v>
      </c>
      <c r="G11617" s="3" t="n">
        <v>-5691.19</v>
      </c>
    </row>
    <row r="11618">
      <c r="A11618" s="3" t="inlineStr">
        <is>
          <t>Opportunity Global Investment (PTY) LTD</t>
        </is>
      </c>
      <c r="B11618" s="4" t="n">
        <v>44865</v>
      </c>
      <c r="C11618" s="3" t="inlineStr">
        <is>
          <t>Liabilities</t>
        </is>
      </c>
      <c r="D11618" s="3" t="inlineStr">
        <is>
          <t>9250/020</t>
        </is>
      </c>
      <c r="E11618" s="3" t="inlineStr">
        <is>
          <t>PAYE, UIF AND SDL CONTROL</t>
        </is>
      </c>
      <c r="F11618" s="3" t="n">
        <v>47592.68</v>
      </c>
      <c r="G11618" s="3" t="n">
        <v>-9922.040000000001</v>
      </c>
    </row>
    <row r="11619">
      <c r="A11619" s="3" t="inlineStr">
        <is>
          <t>Opportunity Global Sales (PTY) LTD</t>
        </is>
      </c>
      <c r="B11619" s="4" t="n">
        <v>44865</v>
      </c>
      <c r="C11619" s="3" t="inlineStr">
        <is>
          <t>Liabilities</t>
        </is>
      </c>
      <c r="D11619" s="3" t="inlineStr">
        <is>
          <t>9250/020</t>
        </is>
      </c>
      <c r="E11619" s="3" t="inlineStr">
        <is>
          <t>PAYE, UIF AND SDL CONTROL</t>
        </is>
      </c>
      <c r="F11619" s="3" t="n">
        <v>-64951.67</v>
      </c>
      <c r="G11619" s="3" t="n">
        <v>-64951.67</v>
      </c>
    </row>
    <row r="11620">
      <c r="A11620" s="3" t="inlineStr">
        <is>
          <t>Opportunity Management Holdings (PTY) LTD</t>
        </is>
      </c>
      <c r="B11620" s="4" t="n">
        <v>44865</v>
      </c>
      <c r="C11620" s="3" t="inlineStr">
        <is>
          <t>Liabilities</t>
        </is>
      </c>
      <c r="D11620" s="3" t="inlineStr">
        <is>
          <t>9250/020</t>
        </is>
      </c>
      <c r="E11620" s="3" t="inlineStr">
        <is>
          <t>PAYE, UIF AND SDL CONTROL</t>
        </is>
      </c>
      <c r="F11620" s="3" t="n">
        <v>1852.84</v>
      </c>
      <c r="G11620" s="3" t="n">
        <v>-50674.68</v>
      </c>
    </row>
    <row r="11621">
      <c r="A11621" s="3" t="inlineStr">
        <is>
          <t>Trademark Holdings (Pty) Ltd</t>
        </is>
      </c>
      <c r="B11621" s="4" t="n">
        <v>44865</v>
      </c>
      <c r="C11621" s="3" t="inlineStr">
        <is>
          <t>Liabilities</t>
        </is>
      </c>
      <c r="D11621" s="3" t="inlineStr">
        <is>
          <t>9250/020</t>
        </is>
      </c>
      <c r="E11621" s="3" t="inlineStr">
        <is>
          <t>PAYE, UIF AND SDL CONTROL</t>
        </is>
      </c>
      <c r="F11621" s="3" t="n">
        <v>759.2</v>
      </c>
      <c r="G11621" s="3" t="n">
        <v>-4870.3</v>
      </c>
    </row>
    <row r="11622">
      <c r="A11622" s="3" t="inlineStr">
        <is>
          <t>Opportunity Global Investment (PTY) LTD</t>
        </is>
      </c>
      <c r="B11622" s="4" t="n">
        <v>44865</v>
      </c>
      <c r="C11622" s="3" t="inlineStr">
        <is>
          <t>Liabilities</t>
        </is>
      </c>
      <c r="D11622" s="3" t="inlineStr">
        <is>
          <t>9400/030</t>
        </is>
      </c>
      <c r="E11622" s="3" t="inlineStr">
        <is>
          <t>Accrued Expenses - PAYE_AND_UIF</t>
        </is>
      </c>
      <c r="F11622" s="3" t="n">
        <v>0</v>
      </c>
      <c r="G11622" s="3" t="n">
        <v>-2</v>
      </c>
    </row>
    <row r="11623">
      <c r="A11623" s="3" t="inlineStr">
        <is>
          <t>Trademark Holdings (Pty) Ltd</t>
        </is>
      </c>
      <c r="B11623" s="4" t="n">
        <v>44865</v>
      </c>
      <c r="C11623" s="3" t="inlineStr">
        <is>
          <t>Liabilities</t>
        </is>
      </c>
      <c r="D11623" s="3" t="inlineStr">
        <is>
          <t>9400/400</t>
        </is>
      </c>
      <c r="E11623" s="3" t="inlineStr">
        <is>
          <t>Deemed Dividend Tax</t>
        </is>
      </c>
      <c r="F11623" s="3" t="n">
        <v>0</v>
      </c>
      <c r="G11623" s="3" t="n">
        <v>-699.13</v>
      </c>
    </row>
    <row r="11624">
      <c r="A11624" s="3" t="inlineStr">
        <is>
          <t>Opportunity Global Investment (PTY) LTD</t>
        </is>
      </c>
      <c r="B11624" s="4" t="n">
        <v>44865</v>
      </c>
      <c r="C11624" s="3" t="inlineStr">
        <is>
          <t>Liabilities</t>
        </is>
      </c>
      <c r="D11624" s="3" t="inlineStr">
        <is>
          <t>9500/000</t>
        </is>
      </c>
      <c r="E11624" s="3" t="inlineStr">
        <is>
          <t>VAT Control Account</t>
        </is>
      </c>
      <c r="F11624" s="3" t="n">
        <v>13259.51</v>
      </c>
      <c r="G11624" s="3" t="n">
        <v>187470.24</v>
      </c>
    </row>
    <row r="11625">
      <c r="A11625" s="3" t="inlineStr">
        <is>
          <t>Opportunity Global Sales (PTY) LTD</t>
        </is>
      </c>
      <c r="B11625" s="4" t="n">
        <v>44865</v>
      </c>
      <c r="C11625" s="3" t="inlineStr">
        <is>
          <t>Liabilities</t>
        </is>
      </c>
      <c r="D11625" s="3" t="inlineStr">
        <is>
          <t>9500/000</t>
        </is>
      </c>
      <c r="E11625" s="3" t="inlineStr">
        <is>
          <t>VAT Control Account</t>
        </is>
      </c>
      <c r="F11625" s="3" t="n">
        <v>-94326.21000000001</v>
      </c>
      <c r="G11625" s="3" t="n">
        <v>-340108.43</v>
      </c>
    </row>
    <row r="11626">
      <c r="A11626" s="3" t="inlineStr">
        <is>
          <t>Opportunity Management Holdings (PTY) LTD</t>
        </is>
      </c>
      <c r="B11626" s="4" t="n">
        <v>44865</v>
      </c>
      <c r="C11626" s="3" t="inlineStr">
        <is>
          <t>Liabilities</t>
        </is>
      </c>
      <c r="D11626" s="3" t="inlineStr">
        <is>
          <t>9500/000</t>
        </is>
      </c>
      <c r="E11626" s="3" t="inlineStr">
        <is>
          <t>VAT Control Account</t>
        </is>
      </c>
      <c r="F11626" s="3" t="n">
        <v>102055.68</v>
      </c>
      <c r="G11626" s="3" t="n">
        <v>109129.67</v>
      </c>
    </row>
    <row r="11627">
      <c r="A11627" s="3" t="inlineStr">
        <is>
          <t>Endulini (Pty) Ltd</t>
        </is>
      </c>
      <c r="B11627" s="4" t="n">
        <v>44865</v>
      </c>
      <c r="C11627" s="3" t="inlineStr">
        <is>
          <t>Liabilities</t>
        </is>
      </c>
      <c r="D11627" s="3" t="inlineStr">
        <is>
          <t>9500/000</t>
        </is>
      </c>
      <c r="E11627" s="3" t="inlineStr">
        <is>
          <t>Vat / Tax Control Account</t>
        </is>
      </c>
      <c r="F11627" s="3" t="n">
        <v>-1315685.28</v>
      </c>
      <c r="G11627" s="3" t="n">
        <v>-1968875.56</v>
      </c>
    </row>
    <row r="11628">
      <c r="A11628" s="3" t="inlineStr">
        <is>
          <t>Quinate Consulting (Pty) Ltd</t>
        </is>
      </c>
      <c r="B11628" s="4" t="n">
        <v>44865</v>
      </c>
      <c r="C11628" s="3" t="inlineStr">
        <is>
          <t>Liabilities</t>
        </is>
      </c>
      <c r="D11628" s="3" t="inlineStr">
        <is>
          <t>9500/000</t>
        </is>
      </c>
      <c r="E11628" s="3" t="inlineStr">
        <is>
          <t>Vat Control Account</t>
        </is>
      </c>
      <c r="F11628" s="3" t="n">
        <v>107645.72</v>
      </c>
      <c r="G11628" s="3" t="n">
        <v>-2157375.15</v>
      </c>
    </row>
    <row r="11629">
      <c r="A11629" s="3" t="inlineStr">
        <is>
          <t>Opportunity Management Holdings (PTY) LTD</t>
        </is>
      </c>
      <c r="B11629" s="4" t="n">
        <v>44865</v>
      </c>
      <c r="C11629" s="3" t="inlineStr">
        <is>
          <t>Liabilities</t>
        </is>
      </c>
      <c r="D11629" s="3" t="inlineStr">
        <is>
          <t>9501/000</t>
        </is>
      </c>
      <c r="E11629" s="3" t="inlineStr">
        <is>
          <t>Vat Adjustments - C2M</t>
        </is>
      </c>
      <c r="F11629" s="3" t="n">
        <v>0</v>
      </c>
      <c r="G11629" s="3" t="n">
        <v>47274.04</v>
      </c>
    </row>
    <row r="11630">
      <c r="A11630" s="3" t="inlineStr">
        <is>
          <t>Endulini (Pty) Ltd</t>
        </is>
      </c>
      <c r="B11630" s="4" t="n">
        <v>44865</v>
      </c>
      <c r="C11630" s="3" t="inlineStr">
        <is>
          <t>Liabilities</t>
        </is>
      </c>
      <c r="D11630" s="3" t="inlineStr">
        <is>
          <t>9899/A101</t>
        </is>
      </c>
      <c r="E11630" s="3" t="inlineStr">
        <is>
          <t>Sales - Unit Reg Control A101</t>
        </is>
      </c>
      <c r="F11630" s="3" t="n">
        <v>19234.84</v>
      </c>
      <c r="G11630" s="3" t="n">
        <v>19234.84</v>
      </c>
    </row>
    <row r="11631">
      <c r="A11631" s="3" t="inlineStr">
        <is>
          <t>Quinate Consulting (Pty) Ltd</t>
        </is>
      </c>
      <c r="B11631" s="4" t="n">
        <v>44865</v>
      </c>
      <c r="C11631" s="3" t="inlineStr">
        <is>
          <t>Liabilities</t>
        </is>
      </c>
      <c r="D11631" s="3" t="inlineStr">
        <is>
          <t>9960/000</t>
        </is>
      </c>
      <c r="E11631" s="3" t="inlineStr">
        <is>
          <t>Deposits - Southwark Rentals</t>
        </is>
      </c>
      <c r="F11631" s="3" t="n">
        <v>0</v>
      </c>
      <c r="G11631" s="3" t="n">
        <v>-11500</v>
      </c>
    </row>
    <row r="11632">
      <c r="A11632" s="3" t="inlineStr">
        <is>
          <t>Noble Shield (Pty) Ltd ta Go Letting</t>
        </is>
      </c>
      <c r="B11632" s="4" t="n">
        <v>44865</v>
      </c>
      <c r="C11632" s="3" t="inlineStr">
        <is>
          <t>Expenses</t>
        </is>
      </c>
      <c r="D11632" s="3" t="inlineStr">
        <is>
          <t>ACB Link</t>
        </is>
      </c>
      <c r="E11632" s="3" t="inlineStr">
        <is>
          <t>Subscriptions - TPN</t>
        </is>
      </c>
      <c r="F11632" s="3" t="n">
        <v>1086.93</v>
      </c>
      <c r="G11632" s="3" t="n">
        <v>3621.42</v>
      </c>
    </row>
    <row r="11633">
      <c r="A11633" s="3" t="inlineStr">
        <is>
          <t>Noble Shield (Pty) Ltd ta Go Letting</t>
        </is>
      </c>
      <c r="B11633" s="4" t="n">
        <v>44865</v>
      </c>
      <c r="C11633" s="3" t="inlineStr">
        <is>
          <t>Liabilities</t>
        </is>
      </c>
      <c r="D11633" s="3" t="inlineStr">
        <is>
          <t>B/S</t>
        </is>
      </c>
      <c r="E11633" s="3" t="inlineStr">
        <is>
          <t>Tax Payable</t>
        </is>
      </c>
      <c r="F11633" s="3" t="n">
        <v>0</v>
      </c>
      <c r="G11633" s="3" t="n">
        <v>-5213.16</v>
      </c>
    </row>
    <row r="11634">
      <c r="A11634" s="3" t="inlineStr">
        <is>
          <t>Trademark Holdings (Pty) Ltd</t>
        </is>
      </c>
      <c r="B11634" s="4" t="n">
        <v>44865</v>
      </c>
      <c r="C11634" s="3" t="inlineStr">
        <is>
          <t>Liabilities</t>
        </is>
      </c>
      <c r="D11634" s="3" t="inlineStr">
        <is>
          <t>B/S</t>
        </is>
      </c>
      <c r="E11634" s="3" t="inlineStr">
        <is>
          <t>Taxation Payable</t>
        </is>
      </c>
      <c r="F11634" s="3" t="n">
        <v>0</v>
      </c>
      <c r="G11634" s="3" t="n">
        <v>-353.36</v>
      </c>
    </row>
    <row r="11635">
      <c r="A11635" s="3" t="inlineStr">
        <is>
          <t>Quinate Consulting (Pty) Ltd</t>
        </is>
      </c>
      <c r="B11635" s="4" t="n">
        <v>44865</v>
      </c>
      <c r="C11635" s="3" t="inlineStr">
        <is>
          <t>Liabilities</t>
        </is>
      </c>
      <c r="D11635" s="3" t="inlineStr">
        <is>
          <t xml:space="preserve">B/S </t>
        </is>
      </c>
      <c r="E11635" s="3" t="inlineStr">
        <is>
          <t>Taxation Payable</t>
        </is>
      </c>
      <c r="F11635" s="3" t="n">
        <v>0</v>
      </c>
      <c r="G11635" s="3" t="n">
        <v>-15486</v>
      </c>
    </row>
    <row r="11636">
      <c r="A11636" s="3" t="inlineStr">
        <is>
          <t>Quinate Consulting (Pty) Ltd</t>
        </is>
      </c>
      <c r="B11636" s="4" t="n">
        <v>44865</v>
      </c>
      <c r="C11636" s="3" t="inlineStr">
        <is>
          <t>Liabilities</t>
        </is>
      </c>
      <c r="D11636" s="3" t="inlineStr">
        <is>
          <t>FV</t>
        </is>
      </c>
      <c r="E11636" s="3" t="inlineStr">
        <is>
          <t>Loan - Cape Projects Constuction</t>
        </is>
      </c>
      <c r="F11636" s="3" t="n">
        <v>0</v>
      </c>
      <c r="G11636" s="3" t="n">
        <v>-2730000</v>
      </c>
    </row>
    <row r="11637">
      <c r="A11637" s="3" t="inlineStr">
        <is>
          <t>Quinate Consulting (Pty) Ltd</t>
        </is>
      </c>
      <c r="B11637" s="4" t="n">
        <v>44865</v>
      </c>
      <c r="C11637" s="3" t="inlineStr">
        <is>
          <t>Liabilities</t>
        </is>
      </c>
      <c r="D11637" s="3" t="inlineStr">
        <is>
          <t>Sharehold OppDev</t>
        </is>
      </c>
      <c r="E11637" s="3" t="inlineStr">
        <is>
          <t>Loan - Justine Morgan</t>
        </is>
      </c>
      <c r="F11637" s="3" t="n">
        <v>0</v>
      </c>
      <c r="G11637" s="3" t="n">
        <v>-563766.76</v>
      </c>
    </row>
    <row r="11638">
      <c r="A11638" s="3" t="inlineStr">
        <is>
          <t>Opportunity Global Investment (PTY) LTD</t>
        </is>
      </c>
      <c r="B11638" s="4" t="n">
        <v>44865</v>
      </c>
      <c r="C11638" s="3" t="inlineStr">
        <is>
          <t>Expenses</t>
        </is>
      </c>
      <c r="D11638" s="3" t="inlineStr">
        <is>
          <t>Swiftshutter</t>
        </is>
      </c>
      <c r="E11638" s="3" t="inlineStr">
        <is>
          <t>Advertising - Rousseau Lotter</t>
        </is>
      </c>
      <c r="F11638" s="3" t="n">
        <v>8800</v>
      </c>
      <c r="G11638" s="3" t="n">
        <v>15400</v>
      </c>
    </row>
    <row r="11639">
      <c r="A11639" s="3" t="inlineStr">
        <is>
          <t>Opportunity Global Sales (PTY) LTD</t>
        </is>
      </c>
      <c r="B11639" s="4" t="n">
        <v>44895</v>
      </c>
      <c r="C11639" s="3" t="inlineStr">
        <is>
          <t>Revenue</t>
        </is>
      </c>
      <c r="D11639" s="3" t="inlineStr">
        <is>
          <t>1000/009</t>
        </is>
      </c>
      <c r="E11639" s="3" t="inlineStr">
        <is>
          <t>Sales - Comm on Payprop</t>
        </is>
      </c>
      <c r="F11639" s="3" t="n">
        <v>-2212.61</v>
      </c>
      <c r="G11639" s="3" t="n">
        <v>-23943.02</v>
      </c>
    </row>
    <row r="11640">
      <c r="A11640" s="3" t="inlineStr">
        <is>
          <t>Quinate Consulting (Pty) Ltd</t>
        </is>
      </c>
      <c r="B11640" s="4" t="n">
        <v>44895</v>
      </c>
      <c r="C11640" s="3" t="inlineStr">
        <is>
          <t>Revenue</t>
        </is>
      </c>
      <c r="D11640" s="3" t="inlineStr">
        <is>
          <t>1000/011</t>
        </is>
      </c>
      <c r="E11640" s="3" t="inlineStr">
        <is>
          <t>Rent Received - Soho Unit 23</t>
        </is>
      </c>
      <c r="F11640" s="3" t="n">
        <v>-12500</v>
      </c>
      <c r="G11640" s="3" t="n">
        <v>-112500</v>
      </c>
    </row>
    <row r="11641">
      <c r="A11641" s="3" t="inlineStr">
        <is>
          <t>Quinate Consulting (Pty) Ltd</t>
        </is>
      </c>
      <c r="B11641" s="4" t="n">
        <v>44895</v>
      </c>
      <c r="C11641" s="3" t="inlineStr">
        <is>
          <t>Revenue</t>
        </is>
      </c>
      <c r="D11641" s="3" t="inlineStr">
        <is>
          <t>1000/012</t>
        </is>
      </c>
      <c r="E11641" s="3" t="inlineStr">
        <is>
          <t>Rent Received - Soho Unit 24</t>
        </is>
      </c>
      <c r="F11641" s="3" t="n">
        <v>-14445</v>
      </c>
      <c r="G11641" s="3" t="n">
        <v>-126225</v>
      </c>
    </row>
    <row r="11642">
      <c r="A11642" s="3" t="inlineStr">
        <is>
          <t>Quinate Consulting (Pty) Ltd</t>
        </is>
      </c>
      <c r="B11642" s="4" t="n">
        <v>44895</v>
      </c>
      <c r="C11642" s="3" t="inlineStr">
        <is>
          <t>Revenue</t>
        </is>
      </c>
      <c r="D11642" s="3" t="inlineStr">
        <is>
          <t>1000/013</t>
        </is>
      </c>
      <c r="E11642" s="3" t="inlineStr">
        <is>
          <t>Rent Recieved - Soho Unit 20</t>
        </is>
      </c>
      <c r="F11642" s="3" t="n">
        <v>-12500</v>
      </c>
      <c r="G11642" s="3" t="n">
        <v>-112500</v>
      </c>
    </row>
    <row r="11643">
      <c r="A11643" s="3" t="inlineStr">
        <is>
          <t>Quinate Consulting (Pty) Ltd</t>
        </is>
      </c>
      <c r="B11643" s="4" t="n">
        <v>44895</v>
      </c>
      <c r="C11643" s="3" t="inlineStr">
        <is>
          <t>Revenue</t>
        </is>
      </c>
      <c r="D11643" s="3" t="inlineStr">
        <is>
          <t>1000/015</t>
        </is>
      </c>
      <c r="E11643" s="3" t="inlineStr">
        <is>
          <t>Rent Received - Southwark Unit 1</t>
        </is>
      </c>
      <c r="F11643" s="3" t="n">
        <v>0</v>
      </c>
      <c r="G11643" s="3" t="n">
        <v>-20000</v>
      </c>
    </row>
    <row r="11644">
      <c r="A11644" s="3" t="inlineStr">
        <is>
          <t>Quinate Consulting (Pty) Ltd</t>
        </is>
      </c>
      <c r="B11644" s="4" t="n">
        <v>44895</v>
      </c>
      <c r="C11644" s="3" t="inlineStr">
        <is>
          <t>Revenue</t>
        </is>
      </c>
      <c r="D11644" s="3" t="inlineStr">
        <is>
          <t>1000/016</t>
        </is>
      </c>
      <c r="E11644" s="3" t="inlineStr">
        <is>
          <t>Rent Recieved - Southwark Unit 21</t>
        </is>
      </c>
      <c r="F11644" s="3" t="n">
        <v>-10000</v>
      </c>
      <c r="G11644" s="3" t="n">
        <v>-90000</v>
      </c>
    </row>
    <row r="11645">
      <c r="A11645" s="3" t="inlineStr">
        <is>
          <t>Opportunity Global Sales (PTY) LTD</t>
        </is>
      </c>
      <c r="B11645" s="4" t="n">
        <v>44895</v>
      </c>
      <c r="C11645" s="3" t="inlineStr">
        <is>
          <t>Revenue</t>
        </is>
      </c>
      <c r="D11645" s="3" t="inlineStr">
        <is>
          <t>1000/100</t>
        </is>
      </c>
      <c r="E11645" s="3" t="inlineStr">
        <is>
          <t>Sales - Comm on External Sales</t>
        </is>
      </c>
      <c r="F11645" s="3" t="n">
        <v>0</v>
      </c>
      <c r="G11645" s="3" t="n">
        <v>-96165.22</v>
      </c>
    </row>
    <row r="11646">
      <c r="A11646" s="3" t="inlineStr">
        <is>
          <t>Noble Shield (Pty) Ltd ta Go Letting</t>
        </is>
      </c>
      <c r="B11646" s="4" t="n">
        <v>44895</v>
      </c>
      <c r="C11646" s="3" t="inlineStr">
        <is>
          <t>Revenue</t>
        </is>
      </c>
      <c r="D11646" s="3" t="inlineStr">
        <is>
          <t>1000/100</t>
        </is>
      </c>
      <c r="E11646" s="3" t="inlineStr">
        <is>
          <t>Sales - Payprop 328 - Michelle</t>
        </is>
      </c>
      <c r="F11646" s="3" t="n">
        <v>-72627.22</v>
      </c>
      <c r="G11646" s="3" t="n">
        <v>-219820.66</v>
      </c>
    </row>
    <row r="11647">
      <c r="A11647" s="3" t="inlineStr">
        <is>
          <t>Opportunity Global Sales (PTY) LTD</t>
        </is>
      </c>
      <c r="B11647" s="4" t="n">
        <v>44895</v>
      </c>
      <c r="C11647" s="3" t="inlineStr">
        <is>
          <t>Revenue</t>
        </is>
      </c>
      <c r="D11647" s="3" t="inlineStr">
        <is>
          <t>1000/120</t>
        </is>
      </c>
      <c r="E11647" s="3" t="inlineStr">
        <is>
          <t>Sales - Admin Fees on Rental Units</t>
        </is>
      </c>
      <c r="F11647" s="3" t="n">
        <v>-7391.29</v>
      </c>
      <c r="G11647" s="3" t="n">
        <v>-23608.63</v>
      </c>
    </row>
    <row r="11648">
      <c r="A11648" s="3" t="inlineStr">
        <is>
          <t>Opportunity Global Sales (PTY) LTD</t>
        </is>
      </c>
      <c r="B11648" s="4" t="n">
        <v>44895</v>
      </c>
      <c r="C11648" s="3" t="inlineStr">
        <is>
          <t>Revenue</t>
        </is>
      </c>
      <c r="D11648" s="3" t="inlineStr">
        <is>
          <t>1000/150</t>
        </is>
      </c>
      <c r="E11648" s="3" t="inlineStr">
        <is>
          <t>Sales - Comm on External Rental</t>
        </is>
      </c>
      <c r="F11648" s="3" t="n">
        <v>-78695.63</v>
      </c>
      <c r="G11648" s="3" t="n">
        <v>-259147.8</v>
      </c>
    </row>
    <row r="11649">
      <c r="A11649" s="3" t="inlineStr">
        <is>
          <t>Opportunity Global Sales (PTY) LTD</t>
        </is>
      </c>
      <c r="B11649" s="4" t="n">
        <v>44895</v>
      </c>
      <c r="C11649" s="3" t="inlineStr">
        <is>
          <t>Revenue</t>
        </is>
      </c>
      <c r="D11649" s="3" t="inlineStr">
        <is>
          <t>1000/250</t>
        </is>
      </c>
      <c r="E11649" s="3" t="inlineStr">
        <is>
          <t>Sales - Comm on Endulini</t>
        </is>
      </c>
      <c r="F11649" s="3" t="n">
        <v>0</v>
      </c>
      <c r="G11649" s="3" t="n">
        <v>-2192781.31</v>
      </c>
    </row>
    <row r="11650">
      <c r="A11650" s="3" t="inlineStr">
        <is>
          <t>Opportunity Global Sales (PTY) LTD</t>
        </is>
      </c>
      <c r="B11650" s="4" t="n">
        <v>44895</v>
      </c>
      <c r="C11650" s="3" t="inlineStr">
        <is>
          <t>Revenue</t>
        </is>
      </c>
      <c r="D11650" s="3" t="inlineStr">
        <is>
          <t>1000/300</t>
        </is>
      </c>
      <c r="E11650" s="3" t="inlineStr">
        <is>
          <t>Sales - Comm on Heron Fields</t>
        </is>
      </c>
      <c r="F11650" s="3" t="n">
        <v>-692343.47</v>
      </c>
      <c r="G11650" s="3" t="n">
        <v>-692343.47</v>
      </c>
    </row>
    <row r="11651">
      <c r="A11651" s="3" t="inlineStr">
        <is>
          <t>Trademark Holdings (Pty) Ltd</t>
        </is>
      </c>
      <c r="B11651" s="4" t="n">
        <v>44895</v>
      </c>
      <c r="C11651" s="3" t="inlineStr">
        <is>
          <t>Revenue</t>
        </is>
      </c>
      <c r="D11651" s="3" t="inlineStr">
        <is>
          <t>1000/300</t>
        </is>
      </c>
      <c r="E11651" s="3" t="inlineStr">
        <is>
          <t>Sales - Payprop - Lara</t>
        </is>
      </c>
      <c r="F11651" s="3" t="n">
        <v>-96869.8</v>
      </c>
      <c r="G11651" s="3" t="n">
        <v>-261296.06</v>
      </c>
    </row>
    <row r="11652">
      <c r="A11652" s="3" t="inlineStr">
        <is>
          <t>Opportunity Global Investment (PTY) LTD</t>
        </is>
      </c>
      <c r="B11652" s="4" t="n">
        <v>44895</v>
      </c>
      <c r="C11652" s="3" t="inlineStr">
        <is>
          <t>Revenue</t>
        </is>
      </c>
      <c r="D11652" s="3" t="inlineStr">
        <is>
          <t>1000/350</t>
        </is>
      </c>
      <c r="E11652" s="3" t="inlineStr">
        <is>
          <t>Sales - Investor Management - Heron Fields</t>
        </is>
      </c>
      <c r="F11652" s="3" t="n">
        <v>0</v>
      </c>
      <c r="G11652" s="3" t="n">
        <v>-1152654.46</v>
      </c>
    </row>
    <row r="11653">
      <c r="A11653" s="3" t="inlineStr">
        <is>
          <t>Trademark Holdings (Pty) Ltd</t>
        </is>
      </c>
      <c r="B11653" s="4" t="n">
        <v>44895</v>
      </c>
      <c r="C11653" s="3" t="inlineStr">
        <is>
          <t>Revenue</t>
        </is>
      </c>
      <c r="D11653" s="3" t="inlineStr">
        <is>
          <t>1000/500</t>
        </is>
      </c>
      <c r="E11653" s="3" t="inlineStr">
        <is>
          <t>Sales - Commission external sale</t>
        </is>
      </c>
      <c r="F11653" s="3" t="n">
        <v>0</v>
      </c>
      <c r="G11653" s="3" t="n">
        <v>-40000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Revenue</t>
        </is>
      </c>
      <c r="D11654" s="3" t="inlineStr">
        <is>
          <t>1000/902</t>
        </is>
      </c>
      <c r="E11654" s="3" t="inlineStr">
        <is>
          <t>Sales - Credit check</t>
        </is>
      </c>
      <c r="F11654" s="3" t="n">
        <v>0</v>
      </c>
      <c r="G11654" s="3" t="n">
        <v>-60.87</v>
      </c>
    </row>
    <row r="11655">
      <c r="A11655" s="3" t="inlineStr">
        <is>
          <t>Opportunity Global Sales (PTY) LTD</t>
        </is>
      </c>
      <c r="B11655" s="4" t="n">
        <v>44895</v>
      </c>
      <c r="C11655" s="3" t="inlineStr">
        <is>
          <t>Revenue</t>
        </is>
      </c>
      <c r="D11655" s="3" t="inlineStr">
        <is>
          <t>1000/903</t>
        </is>
      </c>
      <c r="E11655" s="3" t="inlineStr">
        <is>
          <t>Sales - Lease preparation fees</t>
        </is>
      </c>
      <c r="F11655" s="3" t="n">
        <v>-434.78</v>
      </c>
      <c r="G11655" s="3" t="n">
        <v>-434.78</v>
      </c>
    </row>
    <row r="11656">
      <c r="A11656" s="3" t="inlineStr">
        <is>
          <t>Quinate Consulting (Pty) Ltd</t>
        </is>
      </c>
      <c r="B11656" s="4" t="n">
        <v>44895</v>
      </c>
      <c r="C11656" s="3" t="inlineStr">
        <is>
          <t>Revenue</t>
        </is>
      </c>
      <c r="D11656" s="3" t="inlineStr">
        <is>
          <t>1002/200</t>
        </is>
      </c>
      <c r="E11656" s="3" t="inlineStr">
        <is>
          <t>Sales - Vodacom tower</t>
        </is>
      </c>
      <c r="F11656" s="3" t="n">
        <v>-29415.17</v>
      </c>
      <c r="G11656" s="3" t="n">
        <v>-29415.17</v>
      </c>
    </row>
    <row r="11657">
      <c r="A11657" s="3" t="inlineStr">
        <is>
          <t>Quinate Consulting (Pty) Ltd</t>
        </is>
      </c>
      <c r="B11657" s="4" t="n">
        <v>44895</v>
      </c>
      <c r="C11657" s="3" t="inlineStr">
        <is>
          <t>Revenue</t>
        </is>
      </c>
      <c r="D11657" s="3" t="inlineStr">
        <is>
          <t>1004/000</t>
        </is>
      </c>
      <c r="E11657" s="3" t="inlineStr">
        <is>
          <t>Interest received</t>
        </is>
      </c>
      <c r="F11657" s="3" t="n">
        <v>-604.4</v>
      </c>
      <c r="G11657" s="3" t="n">
        <v>-4079.76</v>
      </c>
    </row>
    <row r="11658">
      <c r="A11658" s="3" t="inlineStr">
        <is>
          <t>Quinate Consulting (Pty) Ltd</t>
        </is>
      </c>
      <c r="B11658" s="4" t="n">
        <v>44895</v>
      </c>
      <c r="C11658" s="3" t="inlineStr">
        <is>
          <t>Revenue</t>
        </is>
      </c>
      <c r="D11658" s="3" t="inlineStr">
        <is>
          <t>1006/100</t>
        </is>
      </c>
      <c r="E11658" s="3" t="inlineStr">
        <is>
          <t>Rental income - Payprop</t>
        </is>
      </c>
      <c r="F11658" s="3" t="n">
        <v>-17212.75</v>
      </c>
      <c r="G11658" s="3" t="n">
        <v>-40481</v>
      </c>
    </row>
    <row r="11659">
      <c r="A11659" s="3" t="inlineStr">
        <is>
          <t>Endulini (Pty) Ltd</t>
        </is>
      </c>
      <c r="B11659" s="4" t="n">
        <v>44895</v>
      </c>
      <c r="C11659" s="3" t="inlineStr">
        <is>
          <t>Revenue</t>
        </is>
      </c>
      <c r="D11659" s="3" t="inlineStr">
        <is>
          <t>1100/000</t>
        </is>
      </c>
      <c r="E11659" s="3" t="inlineStr">
        <is>
          <t>Sales - Endulini</t>
        </is>
      </c>
      <c r="F11659" s="3" t="n">
        <v>-2734608.7</v>
      </c>
      <c r="G11659" s="3" t="n">
        <v>-47311331.64</v>
      </c>
    </row>
    <row r="11660">
      <c r="A11660" s="3" t="inlineStr">
        <is>
          <t>Opportunity Management Holdings (PTY) LTD</t>
        </is>
      </c>
      <c r="B11660" s="4" t="n">
        <v>44895</v>
      </c>
      <c r="C11660" s="3" t="inlineStr">
        <is>
          <t>Revenue</t>
        </is>
      </c>
      <c r="D11660" s="3" t="inlineStr">
        <is>
          <t>1100/001</t>
        </is>
      </c>
      <c r="E11660" s="3" t="inlineStr">
        <is>
          <t>Salary Recharges</t>
        </is>
      </c>
      <c r="F11660" s="3" t="n">
        <v>-351500</v>
      </c>
      <c r="G11660" s="3" t="n">
        <v>-1108500</v>
      </c>
    </row>
    <row r="11661">
      <c r="A11661" s="3" t="inlineStr">
        <is>
          <t>Endulini (Pty) Ltd</t>
        </is>
      </c>
      <c r="B11661" s="4" t="n">
        <v>44895</v>
      </c>
      <c r="C11661" s="3" t="inlineStr">
        <is>
          <t>Revenue</t>
        </is>
      </c>
      <c r="D11661" s="3" t="inlineStr">
        <is>
          <t>1100/100</t>
        </is>
      </c>
      <c r="E11661" s="3" t="inlineStr">
        <is>
          <t>Sales - Endulini - Exstras</t>
        </is>
      </c>
      <c r="F11661" s="3" t="n">
        <v>0</v>
      </c>
      <c r="G11661" s="3" t="n">
        <v>-8030</v>
      </c>
    </row>
    <row r="11662">
      <c r="A11662" s="3" t="inlineStr">
        <is>
          <t>Endulini (Pty) Ltd</t>
        </is>
      </c>
      <c r="B11662" s="4" t="n">
        <v>44895</v>
      </c>
      <c r="C11662" s="3" t="inlineStr">
        <is>
          <t>Revenue</t>
        </is>
      </c>
      <c r="D11662" s="3" t="inlineStr">
        <is>
          <t>1100/150</t>
        </is>
      </c>
      <c r="E11662" s="3" t="inlineStr">
        <is>
          <t>Sales - Endulini - Extras admin fee</t>
        </is>
      </c>
      <c r="F11662" s="3" t="n">
        <v>0</v>
      </c>
      <c r="G11662" s="3" t="n">
        <v>-2000</v>
      </c>
    </row>
    <row r="11663">
      <c r="A11663" s="3" t="inlineStr">
        <is>
          <t>Endulini (Pty) Ltd</t>
        </is>
      </c>
      <c r="B11663" s="4" t="n">
        <v>44895</v>
      </c>
      <c r="C11663" s="3" t="inlineStr">
        <is>
          <t>Revenue</t>
        </is>
      </c>
      <c r="D11663" s="3" t="inlineStr">
        <is>
          <t>1100/200</t>
        </is>
      </c>
      <c r="E11663" s="3" t="inlineStr">
        <is>
          <t>Sales - Endulini occupational rent</t>
        </is>
      </c>
      <c r="F11663" s="3" t="n">
        <v>-40633.33</v>
      </c>
      <c r="G11663" s="3" t="n">
        <v>-203396.02</v>
      </c>
    </row>
    <row r="11664">
      <c r="A11664" s="3" t="inlineStr">
        <is>
          <t>Endulini (Pty) Ltd</t>
        </is>
      </c>
      <c r="B11664" s="4" t="n">
        <v>44895</v>
      </c>
      <c r="C11664" s="3" t="inlineStr">
        <is>
          <t>Revenue</t>
        </is>
      </c>
      <c r="D11664" s="3" t="inlineStr">
        <is>
          <t>1500/001</t>
        </is>
      </c>
      <c r="E11664" s="3" t="inlineStr">
        <is>
          <t>Revaluation of Land</t>
        </is>
      </c>
      <c r="F11664" s="3" t="n">
        <v>0</v>
      </c>
      <c r="G11664" s="3" t="n">
        <v>6084085.78</v>
      </c>
    </row>
    <row r="11665">
      <c r="A11665" s="3" t="inlineStr">
        <is>
          <t>Endulini (Pty) Ltd</t>
        </is>
      </c>
      <c r="B11665" s="4" t="n">
        <v>44895</v>
      </c>
      <c r="C11665" s="3" t="inlineStr">
        <is>
          <t>Expenses</t>
        </is>
      </c>
      <c r="D11665" s="3" t="inlineStr">
        <is>
          <t>2000/001</t>
        </is>
      </c>
      <c r="E11665" s="3" t="inlineStr">
        <is>
          <t>COS - CIP Construction</t>
        </is>
      </c>
      <c r="F11665" s="3" t="n">
        <v>0</v>
      </c>
      <c r="G11665" s="3" t="n">
        <v>28155981.9</v>
      </c>
    </row>
    <row r="11666">
      <c r="A11666" s="3" t="inlineStr">
        <is>
          <t>Opportunity Global Sales (PTY) LTD</t>
        </is>
      </c>
      <c r="B11666" s="4" t="n">
        <v>44895</v>
      </c>
      <c r="C11666" s="3" t="inlineStr">
        <is>
          <t>Expenses</t>
        </is>
      </c>
      <c r="D11666" s="3" t="inlineStr">
        <is>
          <t>2000/010</t>
        </is>
      </c>
      <c r="E11666" s="3" t="inlineStr">
        <is>
          <t>COS - PAYE on Commission</t>
        </is>
      </c>
      <c r="F11666" s="3" t="n">
        <v>46488.28</v>
      </c>
      <c r="G11666" s="3" t="n">
        <v>137203.06</v>
      </c>
    </row>
    <row r="11667">
      <c r="A11667" s="3" t="inlineStr">
        <is>
          <t>Quinate Consulting (Pty) Ltd</t>
        </is>
      </c>
      <c r="B11667" s="4" t="n">
        <v>44895</v>
      </c>
      <c r="C11667" s="3" t="inlineStr">
        <is>
          <t>Expenses</t>
        </is>
      </c>
      <c r="D11667" s="3" t="inlineStr">
        <is>
          <t>2000/080</t>
        </is>
      </c>
      <c r="E11667" s="3" t="inlineStr">
        <is>
          <t>COS - Repairs &amp; Maintenance Endulini units</t>
        </is>
      </c>
      <c r="F11667" s="3" t="n">
        <v>3734.81</v>
      </c>
      <c r="G11667" s="3" t="n">
        <v>3734.81</v>
      </c>
    </row>
    <row r="11668">
      <c r="A11668" s="3" t="inlineStr">
        <is>
          <t>Endulini (Pty) Ltd</t>
        </is>
      </c>
      <c r="B11668" s="4" t="n">
        <v>44895</v>
      </c>
      <c r="C11668" s="3" t="inlineStr">
        <is>
          <t>Expenses</t>
        </is>
      </c>
      <c r="D11668" s="3" t="inlineStr">
        <is>
          <t>2000/100</t>
        </is>
      </c>
      <c r="E11668" s="3" t="inlineStr">
        <is>
          <t>COS - Commission Endulini</t>
        </is>
      </c>
      <c r="F11668" s="3" t="n">
        <v>0</v>
      </c>
      <c r="G11668" s="3" t="n">
        <v>2526781.31</v>
      </c>
    </row>
    <row r="11669">
      <c r="A11669" s="3" t="inlineStr">
        <is>
          <t>Noble Shield (Pty) Ltd ta Go Letting</t>
        </is>
      </c>
      <c r="B11669" s="4" t="n">
        <v>44895</v>
      </c>
      <c r="C11669" s="3" t="inlineStr">
        <is>
          <t>Expenses</t>
        </is>
      </c>
      <c r="D11669" s="3" t="inlineStr">
        <is>
          <t>2000/100</t>
        </is>
      </c>
      <c r="E11669" s="3" t="inlineStr">
        <is>
          <t>COS - Commission Paid</t>
        </is>
      </c>
      <c r="F11669" s="3" t="n">
        <v>13449.89</v>
      </c>
      <c r="G11669" s="3" t="n">
        <v>130764.9</v>
      </c>
    </row>
    <row r="11670">
      <c r="A11670" s="3" t="inlineStr">
        <is>
          <t>Opportunity Global Investment (PTY) LTD</t>
        </is>
      </c>
      <c r="B11670" s="4" t="n">
        <v>44895</v>
      </c>
      <c r="C11670" s="3" t="inlineStr">
        <is>
          <t>Expenses</t>
        </is>
      </c>
      <c r="D11670" s="3" t="inlineStr">
        <is>
          <t>2000/125</t>
        </is>
      </c>
      <c r="E11670" s="3" t="inlineStr">
        <is>
          <t>Referral commission - Endulini</t>
        </is>
      </c>
      <c r="F11670" s="3" t="n">
        <v>0</v>
      </c>
      <c r="G11670" s="3" t="n">
        <v>19000</v>
      </c>
    </row>
    <row r="11671">
      <c r="A11671" s="3" t="inlineStr">
        <is>
          <t>Opportunity Global Sales (PTY) LTD</t>
        </is>
      </c>
      <c r="B11671" s="4" t="n">
        <v>44895</v>
      </c>
      <c r="C11671" s="3" t="inlineStr">
        <is>
          <t>Expenses</t>
        </is>
      </c>
      <c r="D11671" s="3" t="inlineStr">
        <is>
          <t>2000/131</t>
        </is>
      </c>
      <c r="E11671" s="3" t="inlineStr">
        <is>
          <t>COS - Sales Comm Endulini - Anthony</t>
        </is>
      </c>
      <c r="F11671" s="3" t="n">
        <v>0</v>
      </c>
      <c r="G11671" s="3" t="n">
        <v>62272.01</v>
      </c>
    </row>
    <row r="11672">
      <c r="A11672" s="3" t="inlineStr">
        <is>
          <t>Opportunity Global Sales (PTY) LTD</t>
        </is>
      </c>
      <c r="B11672" s="4" t="n">
        <v>44895</v>
      </c>
      <c r="C11672" s="3" t="inlineStr">
        <is>
          <t>Expenses</t>
        </is>
      </c>
      <c r="D11672" s="3" t="inlineStr">
        <is>
          <t>2000/132</t>
        </is>
      </c>
      <c r="E11672" s="3" t="inlineStr">
        <is>
          <t>COS - Sales Comm Endulini - Minette</t>
        </is>
      </c>
      <c r="F11672" s="3" t="n">
        <v>24971.83</v>
      </c>
      <c r="G11672" s="3" t="n">
        <v>393363.7</v>
      </c>
    </row>
    <row r="11673">
      <c r="A11673" s="3" t="inlineStr">
        <is>
          <t>Opportunity Global Sales (PTY) LTD</t>
        </is>
      </c>
      <c r="B11673" s="4" t="n">
        <v>44895</v>
      </c>
      <c r="C11673" s="3" t="inlineStr">
        <is>
          <t>Expenses</t>
        </is>
      </c>
      <c r="D11673" s="3" t="inlineStr">
        <is>
          <t>2000/133</t>
        </is>
      </c>
      <c r="E11673" s="3" t="inlineStr">
        <is>
          <t>COS - Sales Comm Endulini - External Agents</t>
        </is>
      </c>
      <c r="F11673" s="3" t="n">
        <v>0</v>
      </c>
      <c r="G11673" s="3" t="n">
        <v>9966</v>
      </c>
    </row>
    <row r="11674">
      <c r="A11674" s="3" t="inlineStr">
        <is>
          <t>Opportunity Global Sales (PTY) LTD</t>
        </is>
      </c>
      <c r="B11674" s="4" t="n">
        <v>44895</v>
      </c>
      <c r="C11674" s="3" t="inlineStr">
        <is>
          <t>Expenses</t>
        </is>
      </c>
      <c r="D11674" s="3" t="inlineStr">
        <is>
          <t>2000/135</t>
        </is>
      </c>
      <c r="E11674" s="3" t="inlineStr">
        <is>
          <t>COS - Sales Comm External - Minette</t>
        </is>
      </c>
      <c r="F11674" s="3" t="n">
        <v>0</v>
      </c>
      <c r="G11674" s="3" t="n">
        <v>59126.45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2000/135</t>
        </is>
      </c>
      <c r="E11675" s="3" t="inlineStr">
        <is>
          <t>Referral commission - Heron View</t>
        </is>
      </c>
      <c r="F11675" s="3" t="n">
        <v>0</v>
      </c>
      <c r="G11675" s="3" t="n">
        <v>144000</v>
      </c>
    </row>
    <row r="11676">
      <c r="A11676" s="3" t="inlineStr">
        <is>
          <t>Opportunity Global Sales (PTY) LTD</t>
        </is>
      </c>
      <c r="B11676" s="4" t="n">
        <v>44895</v>
      </c>
      <c r="C11676" s="3" t="inlineStr">
        <is>
          <t>Expenses</t>
        </is>
      </c>
      <c r="D11676" s="3" t="inlineStr">
        <is>
          <t>2000/137</t>
        </is>
      </c>
      <c r="E11676" s="3" t="inlineStr">
        <is>
          <t>COS - Rental Comm External - Minette</t>
        </is>
      </c>
      <c r="F11676" s="3" t="n">
        <v>28920</v>
      </c>
      <c r="G11676" s="3" t="n">
        <v>92798.05</v>
      </c>
    </row>
    <row r="11677">
      <c r="A11677" s="3" t="inlineStr">
        <is>
          <t>Opportunity Global Sales (PTY) LTD</t>
        </is>
      </c>
      <c r="B11677" s="4" t="n">
        <v>44895</v>
      </c>
      <c r="C11677" s="3" t="inlineStr">
        <is>
          <t>Expenses</t>
        </is>
      </c>
      <c r="D11677" s="3" t="inlineStr">
        <is>
          <t>2000/139</t>
        </is>
      </c>
      <c r="E11677" s="3" t="inlineStr">
        <is>
          <t>COS - Sales Comm Heron Fields - Minette</t>
        </is>
      </c>
      <c r="F11677" s="3" t="n">
        <v>107966.96</v>
      </c>
      <c r="G11677" s="3" t="n">
        <v>310651.43</v>
      </c>
    </row>
    <row r="11678">
      <c r="A11678" s="3" t="inlineStr">
        <is>
          <t>Opportunity Global Investment (PTY) LTD</t>
        </is>
      </c>
      <c r="B11678" s="4" t="n">
        <v>44895</v>
      </c>
      <c r="C11678" s="3" t="inlineStr">
        <is>
          <t>Expenses</t>
        </is>
      </c>
      <c r="D11678" s="3" t="inlineStr">
        <is>
          <t>2000/140</t>
        </is>
      </c>
      <c r="E11678" s="3" t="inlineStr">
        <is>
          <t>Referral commission - F Geldenhuys</t>
        </is>
      </c>
      <c r="F11678" s="3" t="n">
        <v>0</v>
      </c>
      <c r="G11678" s="3" t="n">
        <v>53400</v>
      </c>
    </row>
    <row r="11679">
      <c r="A11679" s="3" t="inlineStr">
        <is>
          <t>Opportunity Global Sales (PTY) LTD</t>
        </is>
      </c>
      <c r="B11679" s="4" t="n">
        <v>44895</v>
      </c>
      <c r="C11679" s="3" t="inlineStr">
        <is>
          <t>Expenses</t>
        </is>
      </c>
      <c r="D11679" s="3" t="inlineStr">
        <is>
          <t>2000/142</t>
        </is>
      </c>
      <c r="E11679" s="3" t="inlineStr">
        <is>
          <t>COS - Sales Comm Heron Fields - Anthony</t>
        </is>
      </c>
      <c r="F11679" s="3" t="n">
        <v>26954.78</v>
      </c>
      <c r="G11679" s="3" t="n">
        <v>26954.78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2000/143</t>
        </is>
      </c>
      <c r="E11680" s="3" t="inlineStr">
        <is>
          <t>COS - Sales Comm Endulini - Yvette</t>
        </is>
      </c>
      <c r="F11680" s="3" t="n">
        <v>0</v>
      </c>
      <c r="G11680" s="3" t="n">
        <v>22102.92</v>
      </c>
    </row>
    <row r="11681">
      <c r="A11681" s="3" t="inlineStr">
        <is>
          <t>Opportunity Global Investment (PTY) LTD</t>
        </is>
      </c>
      <c r="B11681" s="4" t="n">
        <v>44895</v>
      </c>
      <c r="C11681" s="3" t="inlineStr">
        <is>
          <t>Expenses</t>
        </is>
      </c>
      <c r="D11681" s="3" t="inlineStr">
        <is>
          <t>2000/145</t>
        </is>
      </c>
      <c r="E11681" s="3" t="inlineStr">
        <is>
          <t>Referral commission - W Thomason</t>
        </is>
      </c>
      <c r="F11681" s="3" t="n">
        <v>0</v>
      </c>
      <c r="G11681" s="3" t="n">
        <v>36000</v>
      </c>
    </row>
    <row r="11682">
      <c r="A11682" s="3" t="inlineStr">
        <is>
          <t>Opportunity Global Sales (PTY) LTD</t>
        </is>
      </c>
      <c r="B11682" s="4" t="n">
        <v>44895</v>
      </c>
      <c r="C11682" s="3" t="inlineStr">
        <is>
          <t>Expenses</t>
        </is>
      </c>
      <c r="D11682" s="3" t="inlineStr">
        <is>
          <t>2000/147</t>
        </is>
      </c>
      <c r="E11682" s="3" t="inlineStr">
        <is>
          <t>COS - Sales Comm Heron Fields - Yvette</t>
        </is>
      </c>
      <c r="F11682" s="3" t="n">
        <v>21746.4</v>
      </c>
      <c r="G11682" s="3" t="n">
        <v>44598.01</v>
      </c>
    </row>
    <row r="11683">
      <c r="A11683" s="3" t="inlineStr">
        <is>
          <t>Endulini (Pty) Ltd</t>
        </is>
      </c>
      <c r="B11683" s="4" t="n">
        <v>44895</v>
      </c>
      <c r="C11683" s="3" t="inlineStr">
        <is>
          <t>Expenses</t>
        </is>
      </c>
      <c r="D11683" s="3" t="inlineStr">
        <is>
          <t>2000/150</t>
        </is>
      </c>
      <c r="E11683" s="3" t="inlineStr">
        <is>
          <t>COS - Levies special agreement</t>
        </is>
      </c>
      <c r="F11683" s="3" t="n">
        <v>12988.89</v>
      </c>
      <c r="G11683" s="3" t="n">
        <v>16412.99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2000/300</t>
        </is>
      </c>
      <c r="E11684" s="3" t="inlineStr">
        <is>
          <t>COS - Commission Paid</t>
        </is>
      </c>
      <c r="F11684" s="3" t="n">
        <v>17399.42</v>
      </c>
      <c r="G11684" s="3" t="n">
        <v>47606.95</v>
      </c>
    </row>
    <row r="11685">
      <c r="A11685" s="3" t="inlineStr">
        <is>
          <t>Opportunity Global Sales (PTY) LTD</t>
        </is>
      </c>
      <c r="B11685" s="4" t="n">
        <v>44895</v>
      </c>
      <c r="C11685" s="3" t="inlineStr">
        <is>
          <t>Expenses</t>
        </is>
      </c>
      <c r="D11685" s="3" t="inlineStr">
        <is>
          <t>2000/350</t>
        </is>
      </c>
      <c r="E11685" s="3" t="inlineStr">
        <is>
          <t>COS - Overrider Comm Endulini - Donovan</t>
        </is>
      </c>
      <c r="F11685" s="3" t="n">
        <v>0</v>
      </c>
      <c r="G11685" s="3" t="n">
        <v>74207.21000000001</v>
      </c>
    </row>
    <row r="11686">
      <c r="A11686" s="3" t="inlineStr">
        <is>
          <t>Opportunity Global Sales (PTY) LTD</t>
        </is>
      </c>
      <c r="B11686" s="4" t="n">
        <v>44895</v>
      </c>
      <c r="C11686" s="3" t="inlineStr">
        <is>
          <t>Expenses</t>
        </is>
      </c>
      <c r="D11686" s="3" t="inlineStr">
        <is>
          <t>2000/351</t>
        </is>
      </c>
      <c r="E11686" s="3" t="inlineStr">
        <is>
          <t>COS - Overrider Comm External - Donovan</t>
        </is>
      </c>
      <c r="F11686" s="3" t="n">
        <v>0</v>
      </c>
      <c r="G11686" s="3" t="n">
        <v>7030.44</v>
      </c>
    </row>
    <row r="11687">
      <c r="A11687" s="3" t="inlineStr">
        <is>
          <t>Opportunity Global Sales (PTY) LTD</t>
        </is>
      </c>
      <c r="B11687" s="4" t="n">
        <v>44895</v>
      </c>
      <c r="C11687" s="3" t="inlineStr">
        <is>
          <t>Expenses</t>
        </is>
      </c>
      <c r="D11687" s="3" t="inlineStr">
        <is>
          <t>2000/370</t>
        </is>
      </c>
      <c r="E11687" s="3" t="inlineStr">
        <is>
          <t>COS - Overrider Comm Endulini - Morne</t>
        </is>
      </c>
      <c r="F11687" s="3" t="n">
        <v>0</v>
      </c>
      <c r="G11687" s="3" t="n">
        <v>24541.83</v>
      </c>
    </row>
    <row r="11688">
      <c r="A11688" s="3" t="inlineStr">
        <is>
          <t>Opportunity Global Sales (PTY) LTD</t>
        </is>
      </c>
      <c r="B11688" s="4" t="n">
        <v>44895</v>
      </c>
      <c r="C11688" s="3" t="inlineStr">
        <is>
          <t>Expenses</t>
        </is>
      </c>
      <c r="D11688" s="3" t="inlineStr">
        <is>
          <t>2000/380</t>
        </is>
      </c>
      <c r="E11688" s="3" t="inlineStr">
        <is>
          <t>COS - Overrider Comm Heron Fields - Morne</t>
        </is>
      </c>
      <c r="F11688" s="3" t="n">
        <v>0</v>
      </c>
      <c r="G11688" s="3" t="n">
        <v>16264.76</v>
      </c>
    </row>
    <row r="11689">
      <c r="A11689" s="3" t="inlineStr">
        <is>
          <t>Trademark Holdings (Pty) Ltd</t>
        </is>
      </c>
      <c r="B11689" s="4" t="n">
        <v>44895</v>
      </c>
      <c r="C11689" s="3" t="inlineStr">
        <is>
          <t>Expenses</t>
        </is>
      </c>
      <c r="D11689" s="3" t="inlineStr">
        <is>
          <t>2000/400</t>
        </is>
      </c>
      <c r="E11689" s="3" t="inlineStr">
        <is>
          <t>COS - Commission on external sales</t>
        </is>
      </c>
      <c r="F11689" s="3" t="n">
        <v>24000</v>
      </c>
      <c r="G11689" s="3" t="n">
        <v>24000</v>
      </c>
    </row>
    <row r="11690">
      <c r="A11690" s="3" t="inlineStr">
        <is>
          <t>Endulini (Pty) Ltd</t>
        </is>
      </c>
      <c r="B11690" s="4" t="n">
        <v>44895</v>
      </c>
      <c r="C11690" s="3" t="inlineStr">
        <is>
          <t>Expenses</t>
        </is>
      </c>
      <c r="D11690" s="3" t="inlineStr">
        <is>
          <t>2000/400</t>
        </is>
      </c>
      <c r="E11690" s="3" t="inlineStr">
        <is>
          <t>COS - Gifts</t>
        </is>
      </c>
      <c r="F11690" s="3" t="n">
        <v>0</v>
      </c>
      <c r="G11690" s="3" t="n">
        <v>4270</v>
      </c>
    </row>
    <row r="11691">
      <c r="A11691" s="3" t="inlineStr">
        <is>
          <t>Opportunity Global Sales (PTY) LTD</t>
        </is>
      </c>
      <c r="B11691" s="4" t="n">
        <v>44895</v>
      </c>
      <c r="C11691" s="3" t="inlineStr">
        <is>
          <t>Expenses</t>
        </is>
      </c>
      <c r="D11691" s="3" t="inlineStr">
        <is>
          <t>2000/500</t>
        </is>
      </c>
      <c r="E11691" s="3" t="inlineStr">
        <is>
          <t>COS - Electricity Costs Endulini</t>
        </is>
      </c>
      <c r="F11691" s="3" t="n">
        <v>0</v>
      </c>
      <c r="G11691" s="3" t="n">
        <v>536.96</v>
      </c>
    </row>
    <row r="11692">
      <c r="A11692" s="3" t="inlineStr">
        <is>
          <t>Endulini (Pty) Ltd</t>
        </is>
      </c>
      <c r="B11692" s="4" t="n">
        <v>44895</v>
      </c>
      <c r="C11692" s="3" t="inlineStr">
        <is>
          <t>Expenses</t>
        </is>
      </c>
      <c r="D11692" s="3" t="inlineStr">
        <is>
          <t>2000/500</t>
        </is>
      </c>
      <c r="E11692" s="3" t="inlineStr">
        <is>
          <t>COS - Legal Fees Opening of Sec Title Scheme</t>
        </is>
      </c>
      <c r="F11692" s="3" t="n">
        <v>0</v>
      </c>
      <c r="G11692" s="3" t="n">
        <v>56287.76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2000/550</t>
        </is>
      </c>
      <c r="E11693" s="3" t="inlineStr">
        <is>
          <t>COS - Electricity Costs Heron Fields</t>
        </is>
      </c>
      <c r="F11693" s="3" t="n">
        <v>478.26</v>
      </c>
      <c r="G11693" s="3" t="n">
        <v>478.26</v>
      </c>
    </row>
    <row r="11694">
      <c r="A11694" s="3" t="inlineStr">
        <is>
          <t>Endulini (Pty) Ltd</t>
        </is>
      </c>
      <c r="B11694" s="4" t="n">
        <v>44895</v>
      </c>
      <c r="C11694" s="3" t="inlineStr">
        <is>
          <t>Expenses</t>
        </is>
      </c>
      <c r="D11694" s="3" t="inlineStr">
        <is>
          <t>2000/600</t>
        </is>
      </c>
      <c r="E11694" s="3" t="inlineStr">
        <is>
          <t>COS - Legal fees</t>
        </is>
      </c>
      <c r="F11694" s="3" t="n">
        <v>52874.85</v>
      </c>
      <c r="G11694" s="3" t="n">
        <v>1033439.58</v>
      </c>
    </row>
    <row r="11695">
      <c r="A11695" s="3" t="inlineStr">
        <is>
          <t>Endulini (Pty) Ltd</t>
        </is>
      </c>
      <c r="B11695" s="4" t="n">
        <v>44895</v>
      </c>
      <c r="C11695" s="3" t="inlineStr">
        <is>
          <t>Expenses</t>
        </is>
      </c>
      <c r="D11695" s="3" t="inlineStr">
        <is>
          <t>2000/700</t>
        </is>
      </c>
      <c r="E11695" s="3" t="inlineStr">
        <is>
          <t>COS - C2M Certificate for transfer</t>
        </is>
      </c>
      <c r="F11695" s="3" t="n">
        <v>0</v>
      </c>
      <c r="G11695" s="3" t="n">
        <v>5450</v>
      </c>
    </row>
    <row r="11696">
      <c r="A11696" s="3" t="inlineStr">
        <is>
          <t>Endulini (Pty) Ltd</t>
        </is>
      </c>
      <c r="B11696" s="4" t="n">
        <v>44895</v>
      </c>
      <c r="C11696" s="3" t="inlineStr">
        <is>
          <t>Expenses</t>
        </is>
      </c>
      <c r="D11696" s="3" t="inlineStr">
        <is>
          <t>2000/800</t>
        </is>
      </c>
      <c r="E11696" s="3" t="inlineStr">
        <is>
          <t>COS - Purchaser Variations</t>
        </is>
      </c>
      <c r="F11696" s="3" t="n">
        <v>0</v>
      </c>
      <c r="G11696" s="3" t="n">
        <v>8734.540000000001</v>
      </c>
    </row>
    <row r="11697">
      <c r="A11697" s="3" t="inlineStr">
        <is>
          <t>Endulini (Pty) Ltd</t>
        </is>
      </c>
      <c r="B11697" s="4" t="n">
        <v>44895</v>
      </c>
      <c r="C11697" s="3" t="inlineStr">
        <is>
          <t>Expenses</t>
        </is>
      </c>
      <c r="D11697" s="3" t="inlineStr">
        <is>
          <t>2000/900</t>
        </is>
      </c>
      <c r="E11697" s="3" t="inlineStr">
        <is>
          <t>COS - Legal fees Phase 2</t>
        </is>
      </c>
      <c r="F11697" s="3" t="n">
        <v>0</v>
      </c>
      <c r="G11697" s="3" t="n">
        <v>35638</v>
      </c>
    </row>
    <row r="11698">
      <c r="A11698" s="3" t="inlineStr">
        <is>
          <t>Quinate Consulting (Pty) Ltd</t>
        </is>
      </c>
      <c r="B11698" s="4" t="n">
        <v>44895</v>
      </c>
      <c r="C11698" s="3" t="inlineStr">
        <is>
          <t>Revenue</t>
        </is>
      </c>
      <c r="D11698" s="3" t="inlineStr">
        <is>
          <t>2400/200</t>
        </is>
      </c>
      <c r="E11698" s="3" t="inlineStr">
        <is>
          <t>Recovery Acc - Electricity SH</t>
        </is>
      </c>
      <c r="F11698" s="3" t="n">
        <v>-23565.18</v>
      </c>
      <c r="G11698" s="3" t="n">
        <v>-231904.68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Revenue</t>
        </is>
      </c>
      <c r="D11699" s="3" t="inlineStr">
        <is>
          <t>2400/300</t>
        </is>
      </c>
      <c r="E11699" s="3" t="inlineStr">
        <is>
          <t>Recovery Account - Electricity SW</t>
        </is>
      </c>
      <c r="F11699" s="3" t="n">
        <v>-18782.28</v>
      </c>
      <c r="G11699" s="3" t="n">
        <v>-174360.11</v>
      </c>
    </row>
    <row r="11700">
      <c r="A11700" s="3" t="inlineStr">
        <is>
          <t>Endulini (Pty) Ltd</t>
        </is>
      </c>
      <c r="B11700" s="4" t="n">
        <v>44895</v>
      </c>
      <c r="C11700" s="3" t="inlineStr">
        <is>
          <t>Revenue</t>
        </is>
      </c>
      <c r="D11700" s="3" t="inlineStr">
        <is>
          <t>2750/000</t>
        </is>
      </c>
      <c r="E11700" s="3" t="inlineStr">
        <is>
          <t>Interest Received</t>
        </is>
      </c>
      <c r="F11700" s="3" t="n">
        <v>-217.75</v>
      </c>
      <c r="G11700" s="3" t="n">
        <v>-413.06</v>
      </c>
    </row>
    <row r="11701">
      <c r="A11701" s="3" t="inlineStr">
        <is>
          <t>Opportunity Management Holdings (PTY) LTD</t>
        </is>
      </c>
      <c r="B11701" s="4" t="n">
        <v>44895</v>
      </c>
      <c r="C11701" s="3" t="inlineStr">
        <is>
          <t>Revenue</t>
        </is>
      </c>
      <c r="D11701" s="3" t="inlineStr">
        <is>
          <t>2750/000</t>
        </is>
      </c>
      <c r="E11701" s="3" t="inlineStr">
        <is>
          <t>Interest Received</t>
        </is>
      </c>
      <c r="F11701" s="3" t="n">
        <v>-126.01</v>
      </c>
      <c r="G11701" s="3" t="n">
        <v>-128.43</v>
      </c>
    </row>
    <row r="11702">
      <c r="A11702" s="3" t="inlineStr">
        <is>
          <t>Opportunity Global Sales (PTY) LTD</t>
        </is>
      </c>
      <c r="B11702" s="4" t="n">
        <v>44895</v>
      </c>
      <c r="C11702" s="3" t="inlineStr">
        <is>
          <t>Revenue</t>
        </is>
      </c>
      <c r="D11702" s="3" t="inlineStr">
        <is>
          <t>2750/000</t>
        </is>
      </c>
      <c r="E11702" s="3" t="inlineStr">
        <is>
          <t>Interest Received - Bank</t>
        </is>
      </c>
      <c r="F11702" s="3" t="n">
        <v>0</v>
      </c>
      <c r="G11702" s="3" t="n">
        <v>-2.3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Revenue</t>
        </is>
      </c>
      <c r="D11703" s="3" t="inlineStr">
        <is>
          <t>2753/000</t>
        </is>
      </c>
      <c r="E11703" s="3" t="inlineStr">
        <is>
          <t>Interest received - Momentum</t>
        </is>
      </c>
      <c r="F11703" s="3" t="n">
        <v>0</v>
      </c>
      <c r="G11703" s="3" t="n">
        <v>-158.61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Revenue</t>
        </is>
      </c>
      <c r="D11704" s="3" t="inlineStr">
        <is>
          <t>2755/001</t>
        </is>
      </c>
      <c r="E11704" s="3" t="inlineStr">
        <is>
          <t>Interest Received - Momentum</t>
        </is>
      </c>
      <c r="F11704" s="3" t="n">
        <v>0</v>
      </c>
      <c r="G11704" s="3" t="n">
        <v>-26598.72</v>
      </c>
    </row>
    <row r="11705">
      <c r="A11705" s="3" t="inlineStr">
        <is>
          <t>Quinate Consulting (Pty) Ltd</t>
        </is>
      </c>
      <c r="B11705" s="4" t="n">
        <v>44895</v>
      </c>
      <c r="C11705" s="3" t="inlineStr">
        <is>
          <t>Revenue</t>
        </is>
      </c>
      <c r="D11705" s="3" t="inlineStr">
        <is>
          <t>2755/001</t>
        </is>
      </c>
      <c r="E11705" s="3" t="inlineStr">
        <is>
          <t>Interest Received - Momentum</t>
        </is>
      </c>
      <c r="F11705" s="3" t="n">
        <v>0</v>
      </c>
      <c r="G11705" s="3" t="n">
        <v>-18.11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Expenses</t>
        </is>
      </c>
      <c r="D11706" s="3" t="inlineStr">
        <is>
          <t>3000/150</t>
        </is>
      </c>
      <c r="E11706" s="3" t="inlineStr">
        <is>
          <t>Accounting Fees - Audit</t>
        </is>
      </c>
      <c r="F11706" s="3" t="n">
        <v>0</v>
      </c>
      <c r="G11706" s="3" t="n">
        <v>7225</v>
      </c>
    </row>
    <row r="11707">
      <c r="A11707" s="3" t="inlineStr">
        <is>
          <t>Opportunity Global Investment (PTY) LTD</t>
        </is>
      </c>
      <c r="B11707" s="4" t="n">
        <v>44895</v>
      </c>
      <c r="C11707" s="3" t="inlineStr">
        <is>
          <t>Expenses</t>
        </is>
      </c>
      <c r="D11707" s="3" t="inlineStr">
        <is>
          <t>3000/200</t>
        </is>
      </c>
      <c r="E11707" s="3" t="inlineStr">
        <is>
          <t>Accounting Fees - General</t>
        </is>
      </c>
      <c r="F11707" s="3" t="n">
        <v>0</v>
      </c>
      <c r="G11707" s="3" t="n">
        <v>540</v>
      </c>
    </row>
    <row r="11708">
      <c r="A11708" s="3" t="inlineStr">
        <is>
          <t>Quinate Consulting (Pty) Ltd</t>
        </is>
      </c>
      <c r="B11708" s="4" t="n">
        <v>44895</v>
      </c>
      <c r="C11708" s="3" t="inlineStr">
        <is>
          <t>Expenses</t>
        </is>
      </c>
      <c r="D11708" s="3" t="inlineStr">
        <is>
          <t>3001/000</t>
        </is>
      </c>
      <c r="E11708" s="3" t="inlineStr">
        <is>
          <t>Accounting fees - Other</t>
        </is>
      </c>
      <c r="F11708" s="3" t="n">
        <v>0</v>
      </c>
      <c r="G11708" s="3" t="n">
        <v>1850</v>
      </c>
    </row>
    <row r="11709">
      <c r="A11709" s="3" t="inlineStr">
        <is>
          <t>Opportunity Management Holdings (PTY) LTD</t>
        </is>
      </c>
      <c r="B11709" s="4" t="n">
        <v>44895</v>
      </c>
      <c r="C11709" s="3" t="inlineStr">
        <is>
          <t>Expenses</t>
        </is>
      </c>
      <c r="D11709" s="3" t="inlineStr">
        <is>
          <t>3004/000</t>
        </is>
      </c>
      <c r="E11709" s="3" t="inlineStr">
        <is>
          <t>Accounting fees - Janine Theart</t>
        </is>
      </c>
      <c r="F11709" s="3" t="n">
        <v>17500</v>
      </c>
      <c r="G11709" s="3" t="n">
        <v>52500</v>
      </c>
    </row>
    <row r="11710">
      <c r="A11710" s="3" t="inlineStr">
        <is>
          <t>Quinate Consulting (Pty) Ltd</t>
        </is>
      </c>
      <c r="B11710" s="4" t="n">
        <v>44895</v>
      </c>
      <c r="C11710" s="3" t="inlineStr">
        <is>
          <t>Expenses</t>
        </is>
      </c>
      <c r="D11710" s="3" t="inlineStr">
        <is>
          <t>3005/000</t>
        </is>
      </c>
      <c r="E11710" s="3" t="inlineStr">
        <is>
          <t>Accounting fees - Audit</t>
        </is>
      </c>
      <c r="F11710" s="3" t="n">
        <v>19250</v>
      </c>
      <c r="G11710" s="3" t="n">
        <v>19250</v>
      </c>
    </row>
    <row r="11711">
      <c r="A11711" s="3" t="inlineStr">
        <is>
          <t>Opportunity Management Holdings (PTY) LTD</t>
        </is>
      </c>
      <c r="B11711" s="4" t="n">
        <v>44895</v>
      </c>
      <c r="C11711" s="3" t="inlineStr">
        <is>
          <t>Expenses</t>
        </is>
      </c>
      <c r="D11711" s="3" t="inlineStr">
        <is>
          <t>3005/000</t>
        </is>
      </c>
      <c r="E11711" s="3" t="inlineStr">
        <is>
          <t>Accounting fees - Deric Dudley</t>
        </is>
      </c>
      <c r="F11711" s="3" t="n">
        <v>50000</v>
      </c>
      <c r="G11711" s="3" t="n">
        <v>150000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Expenses</t>
        </is>
      </c>
      <c r="D11712" s="3" t="inlineStr">
        <is>
          <t>3006/000</t>
        </is>
      </c>
      <c r="E11712" s="3" t="inlineStr">
        <is>
          <t>Accounting fees - CIPC</t>
        </is>
      </c>
      <c r="F11712" s="3" t="n">
        <v>250</v>
      </c>
      <c r="G11712" s="3" t="n">
        <v>250</v>
      </c>
    </row>
    <row r="11713">
      <c r="A11713" s="3" t="inlineStr">
        <is>
          <t>Opportunity Management Holdings (PTY) LTD</t>
        </is>
      </c>
      <c r="B11713" s="4" t="n">
        <v>44895</v>
      </c>
      <c r="C11713" s="3" t="inlineStr">
        <is>
          <t>Expenses</t>
        </is>
      </c>
      <c r="D11713" s="3" t="inlineStr">
        <is>
          <t>3007/000</t>
        </is>
      </c>
      <c r="E11713" s="3" t="inlineStr">
        <is>
          <t>Accounting fees - Warwick</t>
        </is>
      </c>
      <c r="F11713" s="3" t="n">
        <v>0</v>
      </c>
      <c r="G11713" s="3" t="n">
        <v>54000</v>
      </c>
    </row>
    <row r="11714">
      <c r="A11714" s="3" t="inlineStr">
        <is>
          <t>Endulini (Pty) Ltd</t>
        </is>
      </c>
      <c r="B11714" s="4" t="n">
        <v>44895</v>
      </c>
      <c r="C11714" s="3" t="inlineStr">
        <is>
          <t>Expenses</t>
        </is>
      </c>
      <c r="D11714" s="3" t="inlineStr">
        <is>
          <t>3050/000</t>
        </is>
      </c>
      <c r="E11714" s="3" t="inlineStr">
        <is>
          <t>Advertising _AND_ Promotions</t>
        </is>
      </c>
      <c r="F11714" s="3" t="n">
        <v>0</v>
      </c>
      <c r="G11714" s="3" t="n">
        <v>23598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Expenses</t>
        </is>
      </c>
      <c r="D11715" s="3" t="inlineStr">
        <is>
          <t>3050/000</t>
        </is>
      </c>
      <c r="E11715" s="3" t="inlineStr">
        <is>
          <t>Advertising _AND_ Promotions</t>
        </is>
      </c>
      <c r="F11715" s="3" t="n">
        <v>0</v>
      </c>
      <c r="G11715" s="3" t="n">
        <v>659.99</v>
      </c>
    </row>
    <row r="11716">
      <c r="A11716" s="3" t="inlineStr">
        <is>
          <t>Opportunity Management Holdings (PTY) LTD</t>
        </is>
      </c>
      <c r="B11716" s="4" t="n">
        <v>44895</v>
      </c>
      <c r="C11716" s="3" t="inlineStr">
        <is>
          <t>Expenses</t>
        </is>
      </c>
      <c r="D11716" s="3" t="inlineStr">
        <is>
          <t>3050/000</t>
        </is>
      </c>
      <c r="E11716" s="3" t="inlineStr">
        <is>
          <t>Advertising _AND_ Promotions</t>
        </is>
      </c>
      <c r="F11716" s="3" t="n">
        <v>0</v>
      </c>
      <c r="G11716" s="3" t="n">
        <v>500</v>
      </c>
    </row>
    <row r="11717">
      <c r="A11717" s="3" t="inlineStr">
        <is>
          <t>Quinate Consulting (Pty) Ltd</t>
        </is>
      </c>
      <c r="B11717" s="4" t="n">
        <v>44895</v>
      </c>
      <c r="C11717" s="3" t="inlineStr">
        <is>
          <t>Expenses</t>
        </is>
      </c>
      <c r="D11717" s="3" t="inlineStr">
        <is>
          <t>3050/000</t>
        </is>
      </c>
      <c r="E11717" s="3" t="inlineStr">
        <is>
          <t>Advertising _AND_ Promotions</t>
        </is>
      </c>
      <c r="F11717" s="3" t="n">
        <v>0</v>
      </c>
      <c r="G11717" s="3" t="n">
        <v>1875.22</v>
      </c>
    </row>
    <row r="11718">
      <c r="A11718" s="3" t="inlineStr">
        <is>
          <t>Trademark Holdings (Pty) Ltd</t>
        </is>
      </c>
      <c r="B11718" s="4" t="n">
        <v>44895</v>
      </c>
      <c r="C11718" s="3" t="inlineStr">
        <is>
          <t>Expenses</t>
        </is>
      </c>
      <c r="D11718" s="3" t="inlineStr">
        <is>
          <t>3050/000</t>
        </is>
      </c>
      <c r="E11718" s="3" t="inlineStr">
        <is>
          <t>Advertising _AND_ Promotions</t>
        </is>
      </c>
      <c r="F11718" s="3" t="n">
        <v>6852.5</v>
      </c>
      <c r="G11718" s="3" t="n">
        <v>6852.5</v>
      </c>
    </row>
    <row r="11719">
      <c r="A11719" s="3" t="inlineStr">
        <is>
          <t>Endulini (Pty) Ltd</t>
        </is>
      </c>
      <c r="B11719" s="4" t="n">
        <v>44895</v>
      </c>
      <c r="C11719" s="3" t="inlineStr">
        <is>
          <t>Expenses</t>
        </is>
      </c>
      <c r="D11719" s="3" t="inlineStr">
        <is>
          <t>3050/001</t>
        </is>
      </c>
      <c r="E11719" s="3" t="inlineStr">
        <is>
          <t>Advertising _AND_ Promotions - Media Agenda</t>
        </is>
      </c>
      <c r="F11719" s="3" t="n">
        <v>1375</v>
      </c>
      <c r="G11719" s="3" t="n">
        <v>12700</v>
      </c>
    </row>
    <row r="11720">
      <c r="A11720" s="3" t="inlineStr">
        <is>
          <t>Noble Shield (Pty) Ltd ta Go Letting</t>
        </is>
      </c>
      <c r="B11720" s="4" t="n">
        <v>44895</v>
      </c>
      <c r="C11720" s="3" t="inlineStr">
        <is>
          <t>Expenses</t>
        </is>
      </c>
      <c r="D11720" s="3" t="inlineStr">
        <is>
          <t>3050/050</t>
        </is>
      </c>
      <c r="E11720" s="3" t="inlineStr">
        <is>
          <t>Advertising - Prop 24</t>
        </is>
      </c>
      <c r="F11720" s="3" t="n">
        <v>3374.1</v>
      </c>
      <c r="G11720" s="3" t="n">
        <v>8848.1</v>
      </c>
    </row>
    <row r="11721">
      <c r="A11721" s="3" t="inlineStr">
        <is>
          <t>Opportunity Global Sales (PTY) LTD</t>
        </is>
      </c>
      <c r="B11721" s="4" t="n">
        <v>44895</v>
      </c>
      <c r="C11721" s="3" t="inlineStr">
        <is>
          <t>Expenses</t>
        </is>
      </c>
      <c r="D11721" s="3" t="inlineStr">
        <is>
          <t>3050/100</t>
        </is>
      </c>
      <c r="E11721" s="3" t="inlineStr">
        <is>
          <t>Advertising - Facebook</t>
        </is>
      </c>
      <c r="F11721" s="3" t="n">
        <v>15000</v>
      </c>
      <c r="G11721" s="3" t="n">
        <v>95218.03</v>
      </c>
    </row>
    <row r="11722">
      <c r="A11722" s="3" t="inlineStr">
        <is>
          <t>Opportunity Global Sales (PTY) LTD</t>
        </is>
      </c>
      <c r="B11722" s="4" t="n">
        <v>44895</v>
      </c>
      <c r="C11722" s="3" t="inlineStr">
        <is>
          <t>Expenses</t>
        </is>
      </c>
      <c r="D11722" s="3" t="inlineStr">
        <is>
          <t>3050/140</t>
        </is>
      </c>
      <c r="E11722" s="3" t="inlineStr">
        <is>
          <t>Advertising - Media Agenda</t>
        </is>
      </c>
      <c r="F11722" s="3" t="n">
        <v>3100</v>
      </c>
      <c r="G11722" s="3" t="n">
        <v>10000</v>
      </c>
    </row>
    <row r="11723">
      <c r="A11723" s="3" t="inlineStr">
        <is>
          <t>Opportunity Global Investment (PTY) LTD</t>
        </is>
      </c>
      <c r="B11723" s="4" t="n">
        <v>44895</v>
      </c>
      <c r="C11723" s="3" t="inlineStr">
        <is>
          <t>Expenses</t>
        </is>
      </c>
      <c r="D11723" s="3" t="inlineStr">
        <is>
          <t>3050/250</t>
        </is>
      </c>
      <c r="E11723" s="3" t="inlineStr">
        <is>
          <t>Advertising - General</t>
        </is>
      </c>
      <c r="F11723" s="3" t="n">
        <v>1380</v>
      </c>
      <c r="G11723" s="3" t="n">
        <v>7091.83</v>
      </c>
    </row>
    <row r="11724">
      <c r="A11724" s="3" t="inlineStr">
        <is>
          <t>Opportunity Global Sales (PTY) LTD</t>
        </is>
      </c>
      <c r="B11724" s="4" t="n">
        <v>44895</v>
      </c>
      <c r="C11724" s="3" t="inlineStr">
        <is>
          <t>Expenses</t>
        </is>
      </c>
      <c r="D11724" s="3" t="inlineStr">
        <is>
          <t>3050/250</t>
        </is>
      </c>
      <c r="E11724" s="3" t="inlineStr">
        <is>
          <t>Advertising - General</t>
        </is>
      </c>
      <c r="F11724" s="3" t="n">
        <v>1629.89</v>
      </c>
      <c r="G11724" s="3" t="n">
        <v>46213.7</v>
      </c>
    </row>
    <row r="11725">
      <c r="A11725" s="3" t="inlineStr">
        <is>
          <t>Opportunity Global Investment (PTY) LTD</t>
        </is>
      </c>
      <c r="B11725" s="4" t="n">
        <v>44895</v>
      </c>
      <c r="C11725" s="3" t="inlineStr">
        <is>
          <t>Expenses</t>
        </is>
      </c>
      <c r="D11725" s="3" t="inlineStr">
        <is>
          <t>3050/260</t>
        </is>
      </c>
      <c r="E11725" s="3" t="inlineStr">
        <is>
          <t>Advertising - Media Agenda</t>
        </is>
      </c>
      <c r="F11725" s="3" t="n">
        <v>0</v>
      </c>
      <c r="G11725" s="3" t="n">
        <v>3575</v>
      </c>
    </row>
    <row r="11726">
      <c r="A11726" s="3" t="inlineStr">
        <is>
          <t>Opportunity Global Investment (PTY) LTD</t>
        </is>
      </c>
      <c r="B11726" s="4" t="n">
        <v>44895</v>
      </c>
      <c r="C11726" s="3" t="inlineStr">
        <is>
          <t>Expenses</t>
        </is>
      </c>
      <c r="D11726" s="3" t="inlineStr">
        <is>
          <t>3050/270</t>
        </is>
      </c>
      <c r="E11726" s="3" t="inlineStr">
        <is>
          <t>Advertising - Radia and TV Interviews</t>
        </is>
      </c>
      <c r="F11726" s="3" t="n">
        <v>68200</v>
      </c>
      <c r="G11726" s="3" t="n">
        <v>210072</v>
      </c>
    </row>
    <row r="11727">
      <c r="A11727" s="3" t="inlineStr">
        <is>
          <t>Opportunity Global Investment (PTY) LTD</t>
        </is>
      </c>
      <c r="B11727" s="4" t="n">
        <v>44895</v>
      </c>
      <c r="C11727" s="3" t="inlineStr">
        <is>
          <t>Expenses</t>
        </is>
      </c>
      <c r="D11727" s="3" t="inlineStr">
        <is>
          <t>3050/290</t>
        </is>
      </c>
      <c r="E11727" s="3" t="inlineStr">
        <is>
          <t>Advertising - Serene Living</t>
        </is>
      </c>
      <c r="F11727" s="3" t="n">
        <v>65086</v>
      </c>
      <c r="G11727" s="3" t="n">
        <v>585774</v>
      </c>
    </row>
    <row r="11728">
      <c r="A11728" s="3" t="inlineStr">
        <is>
          <t>Opportunity Global Investment (PTY) LTD</t>
        </is>
      </c>
      <c r="B11728" s="4" t="n">
        <v>44895</v>
      </c>
      <c r="C11728" s="3" t="inlineStr">
        <is>
          <t>Expenses</t>
        </is>
      </c>
      <c r="D11728" s="3" t="inlineStr">
        <is>
          <t>3050/295</t>
        </is>
      </c>
      <c r="E11728" s="3" t="inlineStr">
        <is>
          <t>Advertising - Reale Activation</t>
        </is>
      </c>
      <c r="F11728" s="3" t="n">
        <v>1704.36</v>
      </c>
      <c r="G11728" s="3" t="n">
        <v>71766.42999999999</v>
      </c>
    </row>
    <row r="11729">
      <c r="A11729" s="3" t="inlineStr">
        <is>
          <t>Opportunity Global Investment (PTY) LTD</t>
        </is>
      </c>
      <c r="B11729" s="4" t="n">
        <v>44895</v>
      </c>
      <c r="C11729" s="3" t="inlineStr">
        <is>
          <t>Expenses</t>
        </is>
      </c>
      <c r="D11729" s="3" t="inlineStr">
        <is>
          <t>3050/300</t>
        </is>
      </c>
      <c r="E11729" s="3" t="inlineStr">
        <is>
          <t>Advertising - Design</t>
        </is>
      </c>
      <c r="F11729" s="3" t="n">
        <v>10400</v>
      </c>
      <c r="G11729" s="3" t="n">
        <v>48491</v>
      </c>
    </row>
    <row r="11730">
      <c r="A11730" s="3" t="inlineStr">
        <is>
          <t>Opportunity Global Sales (PTY) LTD</t>
        </is>
      </c>
      <c r="B11730" s="4" t="n">
        <v>44895</v>
      </c>
      <c r="C11730" s="3" t="inlineStr">
        <is>
          <t>Expenses</t>
        </is>
      </c>
      <c r="D11730" s="3" t="inlineStr">
        <is>
          <t>3050/350</t>
        </is>
      </c>
      <c r="E11730" s="3" t="inlineStr">
        <is>
          <t>Advertising - Private Property</t>
        </is>
      </c>
      <c r="F11730" s="3" t="n">
        <v>0</v>
      </c>
      <c r="G11730" s="3" t="n">
        <v>8750</v>
      </c>
    </row>
    <row r="11731">
      <c r="A11731" s="3" t="inlineStr">
        <is>
          <t>Opportunity Global Sales (PTY) LTD</t>
        </is>
      </c>
      <c r="B11731" s="4" t="n">
        <v>44895</v>
      </c>
      <c r="C11731" s="3" t="inlineStr">
        <is>
          <t>Expenses</t>
        </is>
      </c>
      <c r="D11731" s="3" t="inlineStr">
        <is>
          <t>3050/370</t>
        </is>
      </c>
      <c r="E11731" s="3" t="inlineStr">
        <is>
          <t>Advertising - HR</t>
        </is>
      </c>
      <c r="F11731" s="3" t="n">
        <v>188.37</v>
      </c>
      <c r="G11731" s="3" t="n">
        <v>2467.44</v>
      </c>
    </row>
    <row r="11732">
      <c r="A11732" s="3" t="inlineStr">
        <is>
          <t>Quinate Consulting (Pty) Ltd</t>
        </is>
      </c>
      <c r="B11732" s="4" t="n">
        <v>44895</v>
      </c>
      <c r="C11732" s="3" t="inlineStr">
        <is>
          <t>Expenses</t>
        </is>
      </c>
      <c r="D11732" s="3" t="inlineStr">
        <is>
          <t>3050/400</t>
        </is>
      </c>
      <c r="E11732" s="3" t="inlineStr">
        <is>
          <t>Advertising - Prop24</t>
        </is>
      </c>
      <c r="F11732" s="3" t="n">
        <v>16000</v>
      </c>
      <c r="G11732" s="3" t="n">
        <v>132880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Expenses</t>
        </is>
      </c>
      <c r="D11733" s="3" t="inlineStr">
        <is>
          <t>3050/450</t>
        </is>
      </c>
      <c r="E11733" s="3" t="inlineStr">
        <is>
          <t>Advertising - Facebook</t>
        </is>
      </c>
      <c r="F11733" s="3" t="n">
        <v>9315.34</v>
      </c>
      <c r="G11733" s="3" t="n">
        <v>85628.24000000001</v>
      </c>
    </row>
    <row r="11734">
      <c r="A11734" s="3" t="inlineStr">
        <is>
          <t>Opportunity Global Investment (PTY) LTD</t>
        </is>
      </c>
      <c r="B11734" s="4" t="n">
        <v>44895</v>
      </c>
      <c r="C11734" s="3" t="inlineStr">
        <is>
          <t>Expenses</t>
        </is>
      </c>
      <c r="D11734" s="3" t="inlineStr">
        <is>
          <t>3051/000</t>
        </is>
      </c>
      <c r="E11734" s="3" t="inlineStr">
        <is>
          <t>Advertising - Facebook</t>
        </is>
      </c>
      <c r="F11734" s="3" t="n">
        <v>25247.74</v>
      </c>
      <c r="G11734" s="3" t="n">
        <v>177304.91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Expenses</t>
        </is>
      </c>
      <c r="D11735" s="3" t="inlineStr">
        <is>
          <t>3053/000</t>
        </is>
      </c>
      <c r="E11735" s="3" t="inlineStr">
        <is>
          <t>Advertising - Google Ads</t>
        </is>
      </c>
      <c r="F11735" s="3" t="n">
        <v>0</v>
      </c>
      <c r="G11735" s="3" t="n">
        <v>6207.42</v>
      </c>
    </row>
    <row r="11736">
      <c r="A11736" s="3" t="inlineStr">
        <is>
          <t>Endulini (Pty) Ltd</t>
        </is>
      </c>
      <c r="B11736" s="4" t="n">
        <v>44895</v>
      </c>
      <c r="C11736" s="3" t="inlineStr">
        <is>
          <t>Expenses</t>
        </is>
      </c>
      <c r="D11736" s="3" t="inlineStr">
        <is>
          <t>3200/000</t>
        </is>
      </c>
      <c r="E11736" s="3" t="inlineStr">
        <is>
          <t>Bank Charges</t>
        </is>
      </c>
      <c r="F11736" s="3" t="n">
        <v>276.1</v>
      </c>
      <c r="G11736" s="3" t="n">
        <v>4956.26</v>
      </c>
    </row>
    <row r="11737">
      <c r="A11737" s="3" t="inlineStr">
        <is>
          <t>Noble Shield (Pty) Ltd ta Go Letting</t>
        </is>
      </c>
      <c r="B11737" s="4" t="n">
        <v>44895</v>
      </c>
      <c r="C11737" s="3" t="inlineStr">
        <is>
          <t>Expenses</t>
        </is>
      </c>
      <c r="D11737" s="3" t="inlineStr">
        <is>
          <t>3200/000</t>
        </is>
      </c>
      <c r="E11737" s="3" t="inlineStr">
        <is>
          <t>Bank Charges</t>
        </is>
      </c>
      <c r="F11737" s="3" t="n">
        <v>622.88</v>
      </c>
      <c r="G11737" s="3" t="n">
        <v>2838.85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Expenses</t>
        </is>
      </c>
      <c r="D11738" s="3" t="inlineStr">
        <is>
          <t>3200/000</t>
        </is>
      </c>
      <c r="E11738" s="3" t="inlineStr">
        <is>
          <t>Bank Charges</t>
        </is>
      </c>
      <c r="F11738" s="3" t="n">
        <v>438.02</v>
      </c>
      <c r="G11738" s="3" t="n">
        <v>14780.4</v>
      </c>
    </row>
    <row r="11739">
      <c r="A11739" s="3" t="inlineStr">
        <is>
          <t>Opportunity Global Sales (PTY) LTD</t>
        </is>
      </c>
      <c r="B11739" s="4" t="n">
        <v>44895</v>
      </c>
      <c r="C11739" s="3" t="inlineStr">
        <is>
          <t>Expenses</t>
        </is>
      </c>
      <c r="D11739" s="3" t="inlineStr">
        <is>
          <t>3200/000</t>
        </is>
      </c>
      <c r="E11739" s="3" t="inlineStr">
        <is>
          <t>Bank Charges</t>
        </is>
      </c>
      <c r="F11739" s="3" t="n">
        <v>525.87</v>
      </c>
      <c r="G11739" s="3" t="n">
        <v>8180.85</v>
      </c>
    </row>
    <row r="11740">
      <c r="A11740" s="3" t="inlineStr">
        <is>
          <t>Opportunity Management Holdings (PTY) LTD</t>
        </is>
      </c>
      <c r="B11740" s="4" t="n">
        <v>44895</v>
      </c>
      <c r="C11740" s="3" t="inlineStr">
        <is>
          <t>Expenses</t>
        </is>
      </c>
      <c r="D11740" s="3" t="inlineStr">
        <is>
          <t>3200/000</t>
        </is>
      </c>
      <c r="E11740" s="3" t="inlineStr">
        <is>
          <t>Bank Charges</t>
        </is>
      </c>
      <c r="F11740" s="3" t="n">
        <v>383.79</v>
      </c>
      <c r="G11740" s="3" t="n">
        <v>2755.27</v>
      </c>
    </row>
    <row r="11741">
      <c r="A11741" s="3" t="inlineStr">
        <is>
          <t>Quinate Consulting (Pty) Ltd</t>
        </is>
      </c>
      <c r="B11741" s="4" t="n">
        <v>44895</v>
      </c>
      <c r="C11741" s="3" t="inlineStr">
        <is>
          <t>Expenses</t>
        </is>
      </c>
      <c r="D11741" s="3" t="inlineStr">
        <is>
          <t>3200/000</t>
        </is>
      </c>
      <c r="E11741" s="3" t="inlineStr">
        <is>
          <t>Bank Charges</t>
        </is>
      </c>
      <c r="F11741" s="3" t="n">
        <v>569.72</v>
      </c>
      <c r="G11741" s="3" t="n">
        <v>13861.99</v>
      </c>
    </row>
    <row r="11742">
      <c r="A11742" s="3" t="inlineStr">
        <is>
          <t>Trademark Holdings (Pty) Ltd</t>
        </is>
      </c>
      <c r="B11742" s="4" t="n">
        <v>44895</v>
      </c>
      <c r="C11742" s="3" t="inlineStr">
        <is>
          <t>Expenses</t>
        </is>
      </c>
      <c r="D11742" s="3" t="inlineStr">
        <is>
          <t>3200/000</t>
        </is>
      </c>
      <c r="E11742" s="3" t="inlineStr">
        <is>
          <t>Bank Charges</t>
        </is>
      </c>
      <c r="F11742" s="3" t="n">
        <v>362</v>
      </c>
      <c r="G11742" s="3" t="n">
        <v>1508.58</v>
      </c>
    </row>
    <row r="11743">
      <c r="A11743" s="3" t="inlineStr">
        <is>
          <t>Quinate Consulting (Pty) Ltd</t>
        </is>
      </c>
      <c r="B11743" s="4" t="n">
        <v>44895</v>
      </c>
      <c r="C11743" s="3" t="inlineStr">
        <is>
          <t>Expenses</t>
        </is>
      </c>
      <c r="D11743" s="3" t="inlineStr">
        <is>
          <t>3220/000</t>
        </is>
      </c>
      <c r="E11743" s="3" t="inlineStr">
        <is>
          <t>Bank Charges - Bond Fees</t>
        </is>
      </c>
      <c r="F11743" s="3" t="n">
        <v>1043.5</v>
      </c>
      <c r="G11743" s="3" t="n">
        <v>9982.780000000001</v>
      </c>
    </row>
    <row r="11744">
      <c r="A11744" s="3" t="inlineStr">
        <is>
          <t>Noble Shield (Pty) Ltd ta Go Letting</t>
        </is>
      </c>
      <c r="B11744" s="4" t="n">
        <v>44895</v>
      </c>
      <c r="C11744" s="3" t="inlineStr">
        <is>
          <t>Expenses</t>
        </is>
      </c>
      <c r="D11744" s="3" t="inlineStr">
        <is>
          <t>3230/000</t>
        </is>
      </c>
      <c r="E11744" s="3" t="inlineStr">
        <is>
          <t>Cell Phone - NM</t>
        </is>
      </c>
      <c r="F11744" s="3" t="n">
        <v>2270.24</v>
      </c>
      <c r="G11744" s="3" t="n">
        <v>6909.91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Expenses</t>
        </is>
      </c>
      <c r="D11745" s="3" t="inlineStr">
        <is>
          <t>3233/000</t>
        </is>
      </c>
      <c r="E11745" s="3" t="inlineStr">
        <is>
          <t>Cell Data - Other</t>
        </is>
      </c>
      <c r="F11745" s="3" t="n">
        <v>199</v>
      </c>
      <c r="G11745" s="3" t="n">
        <v>597</v>
      </c>
    </row>
    <row r="11746">
      <c r="A11746" s="3" t="inlineStr">
        <is>
          <t>Noble Shield (Pty) Ltd ta Go Letting</t>
        </is>
      </c>
      <c r="B11746" s="4" t="n">
        <v>44895</v>
      </c>
      <c r="C11746" s="3" t="inlineStr">
        <is>
          <t>Expenses</t>
        </is>
      </c>
      <c r="D11746" s="3" t="inlineStr">
        <is>
          <t>3233/100</t>
        </is>
      </c>
      <c r="E11746" s="3" t="inlineStr">
        <is>
          <t>Cell Data - Sales office Wifi</t>
        </is>
      </c>
      <c r="F11746" s="3" t="n">
        <v>369</v>
      </c>
      <c r="G11746" s="3" t="n">
        <v>1107</v>
      </c>
    </row>
    <row r="11747">
      <c r="A11747" s="3" t="inlineStr">
        <is>
          <t>Noble Shield (Pty) Ltd ta Go Letting</t>
        </is>
      </c>
      <c r="B11747" s="4" t="n">
        <v>44895</v>
      </c>
      <c r="C11747" s="3" t="inlineStr">
        <is>
          <t>Expenses</t>
        </is>
      </c>
      <c r="D11747" s="3" t="inlineStr">
        <is>
          <t>3250/000</t>
        </is>
      </c>
      <c r="E11747" s="3" t="inlineStr">
        <is>
          <t>Cleaning</t>
        </is>
      </c>
      <c r="F11747" s="3" t="n">
        <v>0</v>
      </c>
      <c r="G11747" s="3" t="n">
        <v>289.4</v>
      </c>
    </row>
    <row r="11748">
      <c r="A11748" s="3" t="inlineStr">
        <is>
          <t>Opportunity Global Investment (PTY) LTD</t>
        </is>
      </c>
      <c r="B11748" s="4" t="n">
        <v>44895</v>
      </c>
      <c r="C11748" s="3" t="inlineStr">
        <is>
          <t>Expenses</t>
        </is>
      </c>
      <c r="D11748" s="3" t="inlineStr">
        <is>
          <t>3250/000</t>
        </is>
      </c>
      <c r="E11748" s="3" t="inlineStr">
        <is>
          <t>Cleaning</t>
        </is>
      </c>
      <c r="F11748" s="3" t="n">
        <v>2700</v>
      </c>
      <c r="G11748" s="3" t="n">
        <v>24300</v>
      </c>
    </row>
    <row r="11749">
      <c r="A11749" s="3" t="inlineStr">
        <is>
          <t>Opportunity Management Holdings (PTY) LTD</t>
        </is>
      </c>
      <c r="B11749" s="4" t="n">
        <v>44895</v>
      </c>
      <c r="C11749" s="3" t="inlineStr">
        <is>
          <t>Expenses</t>
        </is>
      </c>
      <c r="D11749" s="3" t="inlineStr">
        <is>
          <t>3250/000</t>
        </is>
      </c>
      <c r="E11749" s="3" t="inlineStr">
        <is>
          <t>Cleaning</t>
        </is>
      </c>
      <c r="F11749" s="3" t="n">
        <v>2221.65</v>
      </c>
      <c r="G11749" s="3" t="n">
        <v>4818.15</v>
      </c>
    </row>
    <row r="11750">
      <c r="A11750" s="3" t="inlineStr">
        <is>
          <t>Trademark Holdings (Pty) Ltd</t>
        </is>
      </c>
      <c r="B11750" s="4" t="n">
        <v>44895</v>
      </c>
      <c r="C11750" s="3" t="inlineStr">
        <is>
          <t>Expenses</t>
        </is>
      </c>
      <c r="D11750" s="3" t="inlineStr">
        <is>
          <t>3250/000</t>
        </is>
      </c>
      <c r="E11750" s="3" t="inlineStr">
        <is>
          <t>Cleaning</t>
        </is>
      </c>
      <c r="F11750" s="3" t="n">
        <v>1040</v>
      </c>
      <c r="G11750" s="3" t="n">
        <v>3120</v>
      </c>
    </row>
    <row r="11751">
      <c r="A11751" s="3" t="inlineStr">
        <is>
          <t>Opportunity Global Investment (PTY) LTD</t>
        </is>
      </c>
      <c r="B11751" s="4" t="n">
        <v>44895</v>
      </c>
      <c r="C11751" s="3" t="inlineStr">
        <is>
          <t>Expenses</t>
        </is>
      </c>
      <c r="D11751" s="3" t="inlineStr">
        <is>
          <t>3300/000</t>
        </is>
      </c>
      <c r="E11751" s="3" t="inlineStr">
        <is>
          <t>Computer Expenses</t>
        </is>
      </c>
      <c r="F11751" s="3" t="n">
        <v>0</v>
      </c>
      <c r="G11751" s="3" t="n">
        <v>-0.01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Expenses</t>
        </is>
      </c>
      <c r="D11752" s="3" t="inlineStr">
        <is>
          <t>3300/000</t>
        </is>
      </c>
      <c r="E11752" s="3" t="inlineStr">
        <is>
          <t>Computer Expenses</t>
        </is>
      </c>
      <c r="F11752" s="3" t="n">
        <v>0</v>
      </c>
      <c r="G11752" s="3" t="n">
        <v>2075</v>
      </c>
    </row>
    <row r="11753">
      <c r="A11753" s="3" t="inlineStr">
        <is>
          <t>Opportunity Management Holdings (PTY) LTD</t>
        </is>
      </c>
      <c r="B11753" s="4" t="n">
        <v>44895</v>
      </c>
      <c r="C11753" s="3" t="inlineStr">
        <is>
          <t>Expenses</t>
        </is>
      </c>
      <c r="D11753" s="3" t="inlineStr">
        <is>
          <t>3300/000</t>
        </is>
      </c>
      <c r="E11753" s="3" t="inlineStr">
        <is>
          <t>Computer Expenses</t>
        </is>
      </c>
      <c r="F11753" s="3" t="n">
        <v>0</v>
      </c>
      <c r="G11753" s="3" t="n">
        <v>2318.91</v>
      </c>
    </row>
    <row r="11754">
      <c r="A11754" s="3" t="inlineStr">
        <is>
          <t>Quinate Consulting (Pty) Ltd</t>
        </is>
      </c>
      <c r="B11754" s="4" t="n">
        <v>44895</v>
      </c>
      <c r="C11754" s="3" t="inlineStr">
        <is>
          <t>Expenses</t>
        </is>
      </c>
      <c r="D11754" s="3" t="inlineStr">
        <is>
          <t>3300/000</t>
        </is>
      </c>
      <c r="E11754" s="3" t="inlineStr">
        <is>
          <t>Computer Expenses</t>
        </is>
      </c>
      <c r="F11754" s="3" t="n">
        <v>0</v>
      </c>
      <c r="G11754" s="3" t="n">
        <v>509.04</v>
      </c>
    </row>
    <row r="11755">
      <c r="A11755" s="3" t="inlineStr">
        <is>
          <t>Noble Shield (Pty) Ltd ta Go Letting</t>
        </is>
      </c>
      <c r="B11755" s="4" t="n">
        <v>44895</v>
      </c>
      <c r="C11755" s="3" t="inlineStr">
        <is>
          <t>Expenses</t>
        </is>
      </c>
      <c r="D11755" s="3" t="inlineStr">
        <is>
          <t>3300/120</t>
        </is>
      </c>
      <c r="E11755" s="3" t="inlineStr">
        <is>
          <t>Computer IT - Software Propworx</t>
        </is>
      </c>
      <c r="F11755" s="3" t="n">
        <v>2167.75</v>
      </c>
      <c r="G11755" s="3" t="n">
        <v>6422.75</v>
      </c>
    </row>
    <row r="11756">
      <c r="A11756" s="3" t="inlineStr">
        <is>
          <t>Trademark Holdings (Pty) Ltd</t>
        </is>
      </c>
      <c r="B11756" s="4" t="n">
        <v>44895</v>
      </c>
      <c r="C11756" s="3" t="inlineStr">
        <is>
          <t>Expenses</t>
        </is>
      </c>
      <c r="D11756" s="3" t="inlineStr">
        <is>
          <t>3300/130</t>
        </is>
      </c>
      <c r="E11756" s="3" t="inlineStr">
        <is>
          <t>Computer IT - Internet/Hosting Fees</t>
        </is>
      </c>
      <c r="F11756" s="3" t="n">
        <v>0</v>
      </c>
      <c r="G11756" s="3" t="n">
        <v>-3599.5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Expenses</t>
        </is>
      </c>
      <c r="D11757" s="3" t="inlineStr">
        <is>
          <t>3300/140</t>
        </is>
      </c>
      <c r="E11757" s="3" t="inlineStr">
        <is>
          <t>Computer IT</t>
        </is>
      </c>
      <c r="F11757" s="3" t="n">
        <v>0</v>
      </c>
      <c r="G11757" s="3" t="n">
        <v>15072.9</v>
      </c>
    </row>
    <row r="11758">
      <c r="A11758" s="3" t="inlineStr">
        <is>
          <t>Trademark Holdings (Pty) Ltd</t>
        </is>
      </c>
      <c r="B11758" s="4" t="n">
        <v>44895</v>
      </c>
      <c r="C11758" s="3" t="inlineStr">
        <is>
          <t>Expenses</t>
        </is>
      </c>
      <c r="D11758" s="3" t="inlineStr">
        <is>
          <t>3300/145</t>
        </is>
      </c>
      <c r="E11758" s="3" t="inlineStr">
        <is>
          <t>Computer IT - Cloud Solve</t>
        </is>
      </c>
      <c r="F11758" s="3" t="n">
        <v>0</v>
      </c>
      <c r="G11758" s="3" t="n">
        <v>6313.5</v>
      </c>
    </row>
    <row r="11759">
      <c r="A11759" s="3" t="inlineStr">
        <is>
          <t>Noble Shield (Pty) Ltd ta Go Letting</t>
        </is>
      </c>
      <c r="B11759" s="4" t="n">
        <v>44895</v>
      </c>
      <c r="C11759" s="3" t="inlineStr">
        <is>
          <t>Expenses</t>
        </is>
      </c>
      <c r="D11759" s="3" t="inlineStr">
        <is>
          <t>3300/170</t>
        </is>
      </c>
      <c r="E11759" s="3" t="inlineStr">
        <is>
          <t>Computer IT - VDB office Fibre</t>
        </is>
      </c>
      <c r="F11759" s="3" t="n">
        <v>790</v>
      </c>
      <c r="G11759" s="3" t="n">
        <v>2370</v>
      </c>
    </row>
    <row r="11760">
      <c r="A11760" s="3" t="inlineStr">
        <is>
          <t>Trademark Holdings (Pty) Ltd</t>
        </is>
      </c>
      <c r="B11760" s="4" t="n">
        <v>44895</v>
      </c>
      <c r="C11760" s="3" t="inlineStr">
        <is>
          <t>Expenses</t>
        </is>
      </c>
      <c r="D11760" s="3" t="inlineStr">
        <is>
          <t>3350/000</t>
        </is>
      </c>
      <c r="E11760" s="3" t="inlineStr">
        <is>
          <t>Consulting Fees</t>
        </is>
      </c>
      <c r="F11760" s="3" t="n">
        <v>29400</v>
      </c>
      <c r="G11760" s="3" t="n">
        <v>88200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Expenses</t>
        </is>
      </c>
      <c r="D11761" s="3" t="inlineStr">
        <is>
          <t>3350/100</t>
        </is>
      </c>
      <c r="E11761" s="3" t="inlineStr">
        <is>
          <t>Consulting Fee - Dirk Coetzee</t>
        </is>
      </c>
      <c r="F11761" s="3" t="n">
        <v>6000</v>
      </c>
      <c r="G11761" s="3" t="n">
        <v>18000</v>
      </c>
    </row>
    <row r="11762">
      <c r="A11762" s="3" t="inlineStr">
        <is>
          <t>Quinate Consulting (Pty) Ltd</t>
        </is>
      </c>
      <c r="B11762" s="4" t="n">
        <v>44895</v>
      </c>
      <c r="C11762" s="3" t="inlineStr">
        <is>
          <t>Expenses</t>
        </is>
      </c>
      <c r="D11762" s="3" t="inlineStr">
        <is>
          <t>3350/100</t>
        </is>
      </c>
      <c r="E11762" s="3" t="inlineStr">
        <is>
          <t>Consulting Fees</t>
        </is>
      </c>
      <c r="F11762" s="3" t="n">
        <v>0</v>
      </c>
      <c r="G11762" s="3" t="n">
        <v>-15000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Expenses</t>
        </is>
      </c>
      <c r="D11763" s="3" t="inlineStr">
        <is>
          <t>3350/100</t>
        </is>
      </c>
      <c r="E11763" s="3" t="inlineStr">
        <is>
          <t>Consulting Fees - Admin and Finance</t>
        </is>
      </c>
      <c r="F11763" s="3" t="n">
        <v>81000</v>
      </c>
      <c r="G11763" s="3" t="n">
        <v>751540.6800000001</v>
      </c>
    </row>
    <row r="11764">
      <c r="A11764" s="3" t="inlineStr">
        <is>
          <t>Opportunity Global Investment (PTY) LTD</t>
        </is>
      </c>
      <c r="B11764" s="4" t="n">
        <v>44895</v>
      </c>
      <c r="C11764" s="3" t="inlineStr">
        <is>
          <t>Expenses</t>
        </is>
      </c>
      <c r="D11764" s="3" t="inlineStr">
        <is>
          <t>3350/100</t>
        </is>
      </c>
      <c r="E11764" s="3" t="inlineStr">
        <is>
          <t>Consulting Fees - Admin and Finance</t>
        </is>
      </c>
      <c r="F11764" s="3" t="n">
        <v>14150</v>
      </c>
      <c r="G11764" s="3" t="n">
        <v>71975</v>
      </c>
    </row>
    <row r="11765">
      <c r="A11765" s="3" t="inlineStr">
        <is>
          <t>Opportunity Global Sales (PTY) LTD</t>
        </is>
      </c>
      <c r="B11765" s="4" t="n">
        <v>44895</v>
      </c>
      <c r="C11765" s="3" t="inlineStr">
        <is>
          <t>Expenses</t>
        </is>
      </c>
      <c r="D11765" s="3" t="inlineStr">
        <is>
          <t>3350/100</t>
        </is>
      </c>
      <c r="E11765" s="3" t="inlineStr">
        <is>
          <t>Consulting Fees - Admin and Finance</t>
        </is>
      </c>
      <c r="F11765" s="3" t="n">
        <v>15550</v>
      </c>
      <c r="G11765" s="3" t="n">
        <v>83960</v>
      </c>
    </row>
    <row r="11766">
      <c r="A11766" s="3" t="inlineStr">
        <is>
          <t>Opportunity Global Sales (PTY) LTD</t>
        </is>
      </c>
      <c r="B11766" s="4" t="n">
        <v>44895</v>
      </c>
      <c r="C11766" s="3" t="inlineStr">
        <is>
          <t>Expenses</t>
        </is>
      </c>
      <c r="D11766" s="3" t="inlineStr">
        <is>
          <t>3350/200</t>
        </is>
      </c>
      <c r="E11766" s="3" t="inlineStr">
        <is>
          <t>Consulting Fees - Agent Karien Muller</t>
        </is>
      </c>
      <c r="F11766" s="3" t="n">
        <v>10000</v>
      </c>
      <c r="G11766" s="3" t="n">
        <v>40000</v>
      </c>
    </row>
    <row r="11767">
      <c r="A11767" s="3" t="inlineStr">
        <is>
          <t>Opportunity Global Investment (PTY) LTD</t>
        </is>
      </c>
      <c r="B11767" s="4" t="n">
        <v>44895</v>
      </c>
      <c r="C11767" s="3" t="inlineStr">
        <is>
          <t>Expenses</t>
        </is>
      </c>
      <c r="D11767" s="3" t="inlineStr">
        <is>
          <t>3350/200</t>
        </is>
      </c>
      <c r="E11767" s="3" t="inlineStr">
        <is>
          <t>Consulting Fees - Rockfin</t>
        </is>
      </c>
      <c r="F11767" s="3" t="n">
        <v>10000</v>
      </c>
      <c r="G11767" s="3" t="n">
        <v>72700</v>
      </c>
    </row>
    <row r="11768">
      <c r="A11768" s="3" t="inlineStr">
        <is>
          <t>Quinate Consulting (Pty) Ltd</t>
        </is>
      </c>
      <c r="B11768" s="4" t="n">
        <v>44895</v>
      </c>
      <c r="C11768" s="3" t="inlineStr">
        <is>
          <t>Expenses</t>
        </is>
      </c>
      <c r="D11768" s="3" t="inlineStr">
        <is>
          <t>3350/300</t>
        </is>
      </c>
      <c r="E11768" s="3" t="inlineStr">
        <is>
          <t>Consulting Fees - Admin and Finance</t>
        </is>
      </c>
      <c r="F11768" s="3" t="n">
        <v>2000</v>
      </c>
      <c r="G11768" s="3" t="n">
        <v>19700</v>
      </c>
    </row>
    <row r="11769">
      <c r="A11769" s="3" t="inlineStr">
        <is>
          <t>Opportunity Global Investment (PTY) LTD</t>
        </is>
      </c>
      <c r="B11769" s="4" t="n">
        <v>44895</v>
      </c>
      <c r="C11769" s="3" t="inlineStr">
        <is>
          <t>Expenses</t>
        </is>
      </c>
      <c r="D11769" s="3" t="inlineStr">
        <is>
          <t>3351/000</t>
        </is>
      </c>
      <c r="E11769" s="3" t="inlineStr">
        <is>
          <t>Consulting Fees - HR Joblaw</t>
        </is>
      </c>
      <c r="F11769" s="3" t="n">
        <v>1455.3</v>
      </c>
      <c r="G11769" s="3" t="n">
        <v>12676.5</v>
      </c>
    </row>
    <row r="11770">
      <c r="A11770" s="3" t="inlineStr">
        <is>
          <t>Quinate Consulting (Pty) Ltd</t>
        </is>
      </c>
      <c r="B11770" s="4" t="n">
        <v>44895</v>
      </c>
      <c r="C11770" s="3" t="inlineStr">
        <is>
          <t>Expenses</t>
        </is>
      </c>
      <c r="D11770" s="3" t="inlineStr">
        <is>
          <t>3351/000</t>
        </is>
      </c>
      <c r="E11770" s="3" t="inlineStr">
        <is>
          <t>Consulting fees - Trustees</t>
        </is>
      </c>
      <c r="F11770" s="3" t="n">
        <v>12600</v>
      </c>
      <c r="G11770" s="3" t="n">
        <v>86400</v>
      </c>
    </row>
    <row r="11771">
      <c r="A11771" s="3" t="inlineStr">
        <is>
          <t>Opportunity Global Investment (PTY) LTD</t>
        </is>
      </c>
      <c r="B11771" s="4" t="n">
        <v>44895</v>
      </c>
      <c r="C11771" s="3" t="inlineStr">
        <is>
          <t>Expenses</t>
        </is>
      </c>
      <c r="D11771" s="3" t="inlineStr">
        <is>
          <t>3352/000</t>
        </is>
      </c>
      <c r="E11771" s="3" t="inlineStr">
        <is>
          <t>Consulting Fees - Kert Scalzini</t>
        </is>
      </c>
      <c r="F11771" s="3" t="n">
        <v>0</v>
      </c>
      <c r="G11771" s="3" t="n">
        <v>20000</v>
      </c>
    </row>
    <row r="11772">
      <c r="A11772" s="3" t="inlineStr">
        <is>
          <t>Opportunity Global Investment (PTY) LTD</t>
        </is>
      </c>
      <c r="B11772" s="4" t="n">
        <v>44895</v>
      </c>
      <c r="C11772" s="3" t="inlineStr">
        <is>
          <t>Expenses</t>
        </is>
      </c>
      <c r="D11772" s="3" t="inlineStr">
        <is>
          <t>3353/000</t>
        </is>
      </c>
      <c r="E11772" s="3" t="inlineStr">
        <is>
          <t>Consulting Fees - Yolanda Steyn</t>
        </is>
      </c>
      <c r="F11772" s="3" t="n">
        <v>0</v>
      </c>
      <c r="G11772" s="3" t="n">
        <v>2000</v>
      </c>
    </row>
    <row r="11773">
      <c r="A11773" s="3" t="inlineStr">
        <is>
          <t>Quinate Consulting (Pty) Ltd</t>
        </is>
      </c>
      <c r="B11773" s="4" t="n">
        <v>44895</v>
      </c>
      <c r="C11773" s="3" t="inlineStr">
        <is>
          <t>Expenses</t>
        </is>
      </c>
      <c r="D11773" s="3" t="inlineStr">
        <is>
          <t>3450/001</t>
        </is>
      </c>
      <c r="E11773" s="3" t="inlineStr">
        <is>
          <t>Depreciation - Computer Equipment</t>
        </is>
      </c>
      <c r="F11773" s="3" t="n">
        <v>3141.38</v>
      </c>
      <c r="G11773" s="3" t="n">
        <v>28272.43</v>
      </c>
    </row>
    <row r="11774">
      <c r="A11774" s="3" t="inlineStr">
        <is>
          <t>Quinate Consulting (Pty) Ltd</t>
        </is>
      </c>
      <c r="B11774" s="4" t="n">
        <v>44895</v>
      </c>
      <c r="C11774" s="3" t="inlineStr">
        <is>
          <t>Expenses</t>
        </is>
      </c>
      <c r="D11774" s="3" t="inlineStr">
        <is>
          <t>3450/002</t>
        </is>
      </c>
      <c r="E11774" s="3" t="inlineStr">
        <is>
          <t>Depreciation - Site Containers</t>
        </is>
      </c>
      <c r="F11774" s="3" t="n">
        <v>318.84</v>
      </c>
      <c r="G11774" s="3" t="n">
        <v>2869.56</v>
      </c>
    </row>
    <row r="11775">
      <c r="A11775" s="3" t="inlineStr">
        <is>
          <t>Opportunity Global Sales (PTY) LTD</t>
        </is>
      </c>
      <c r="B11775" s="4" t="n">
        <v>44895</v>
      </c>
      <c r="C11775" s="3" t="inlineStr">
        <is>
          <t>Expenses</t>
        </is>
      </c>
      <c r="D11775" s="3" t="inlineStr">
        <is>
          <t>3450/030</t>
        </is>
      </c>
      <c r="E11775" s="3" t="inlineStr">
        <is>
          <t>Depreciation - Furniture and Fittings</t>
        </is>
      </c>
      <c r="F11775" s="3" t="n">
        <v>408.05</v>
      </c>
      <c r="G11775" s="3" t="n">
        <v>2040.26</v>
      </c>
    </row>
    <row r="11776">
      <c r="A11776" s="3" t="inlineStr">
        <is>
          <t>Opportunity Management Holdings (PTY) LTD</t>
        </is>
      </c>
      <c r="B11776" s="4" t="n">
        <v>44895</v>
      </c>
      <c r="C11776" s="3" t="inlineStr">
        <is>
          <t>Expenses</t>
        </is>
      </c>
      <c r="D11776" s="3" t="inlineStr">
        <is>
          <t>3451/000</t>
        </is>
      </c>
      <c r="E11776" s="3" t="inlineStr">
        <is>
          <t>Depreciation - Computer Equipment</t>
        </is>
      </c>
      <c r="F11776" s="3" t="n">
        <v>668.51</v>
      </c>
      <c r="G11776" s="3" t="n">
        <v>2005.54</v>
      </c>
    </row>
    <row r="11777">
      <c r="A11777" s="3" t="inlineStr">
        <is>
          <t>Quinate Consulting (Pty) Ltd</t>
        </is>
      </c>
      <c r="B11777" s="4" t="n">
        <v>44895</v>
      </c>
      <c r="C11777" s="3" t="inlineStr">
        <is>
          <t>Expenses</t>
        </is>
      </c>
      <c r="D11777" s="3" t="inlineStr">
        <is>
          <t>3600/000</t>
        </is>
      </c>
      <c r="E11777" s="3" t="inlineStr">
        <is>
          <t>Donations</t>
        </is>
      </c>
      <c r="F11777" s="3" t="n">
        <v>535</v>
      </c>
      <c r="G11777" s="3" t="n">
        <v>4815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Expenses</t>
        </is>
      </c>
      <c r="D11778" s="3" t="inlineStr">
        <is>
          <t>3630/000</t>
        </is>
      </c>
      <c r="E11778" s="3" t="inlineStr">
        <is>
          <t>Electricity</t>
        </is>
      </c>
      <c r="F11778" s="3" t="n">
        <v>0</v>
      </c>
      <c r="G11778" s="3" t="n">
        <v>6713.99</v>
      </c>
    </row>
    <row r="11779">
      <c r="A11779" s="3" t="inlineStr">
        <is>
          <t>Noble Shield (Pty) Ltd ta Go Letting</t>
        </is>
      </c>
      <c r="B11779" s="4" t="n">
        <v>44895</v>
      </c>
      <c r="C11779" s="3" t="inlineStr">
        <is>
          <t>Expenses</t>
        </is>
      </c>
      <c r="D11779" s="3" t="inlineStr">
        <is>
          <t>3650/000</t>
        </is>
      </c>
      <c r="E11779" s="3" t="inlineStr">
        <is>
          <t>Electricity _AND_ Water</t>
        </is>
      </c>
      <c r="F11779" s="3" t="n">
        <v>500</v>
      </c>
      <c r="G11779" s="3" t="n">
        <v>1500</v>
      </c>
    </row>
    <row r="11780">
      <c r="A11780" s="3" t="inlineStr">
        <is>
          <t>Opportunity Global Investment (PTY) LTD</t>
        </is>
      </c>
      <c r="B11780" s="4" t="n">
        <v>44895</v>
      </c>
      <c r="C11780" s="3" t="inlineStr">
        <is>
          <t>Expenses</t>
        </is>
      </c>
      <c r="D11780" s="3" t="inlineStr">
        <is>
          <t>3650/000</t>
        </is>
      </c>
      <c r="E11780" s="3" t="inlineStr">
        <is>
          <t>Electricity _AND_ Water</t>
        </is>
      </c>
      <c r="F11780" s="3" t="n">
        <v>2950</v>
      </c>
      <c r="G11780" s="3" t="n">
        <v>26550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Expenses</t>
        </is>
      </c>
      <c r="D11781" s="3" t="inlineStr">
        <is>
          <t>3650/000</t>
        </is>
      </c>
      <c r="E11781" s="3" t="inlineStr">
        <is>
          <t>Water</t>
        </is>
      </c>
      <c r="F11781" s="3" t="n">
        <v>0</v>
      </c>
      <c r="G11781" s="3" t="n">
        <v>4310.7</v>
      </c>
    </row>
    <row r="11782">
      <c r="A11782" s="3" t="inlineStr">
        <is>
          <t>Noble Shield (Pty) Ltd ta Go Letting</t>
        </is>
      </c>
      <c r="B11782" s="4" t="n">
        <v>44895</v>
      </c>
      <c r="C11782" s="3" t="inlineStr">
        <is>
          <t>Expenses</t>
        </is>
      </c>
      <c r="D11782" s="3" t="inlineStr">
        <is>
          <t>3651/000</t>
        </is>
      </c>
      <c r="E11782" s="3" t="inlineStr">
        <is>
          <t>Electricity _AND_ Water - Rentals</t>
        </is>
      </c>
      <c r="F11782" s="3" t="n">
        <v>-1000</v>
      </c>
      <c r="G11782" s="3" t="n">
        <v>0</v>
      </c>
    </row>
    <row r="11783">
      <c r="A11783" s="3" t="inlineStr">
        <is>
          <t>Quinate Consulting (Pty) Ltd</t>
        </is>
      </c>
      <c r="B11783" s="4" t="n">
        <v>44895</v>
      </c>
      <c r="C11783" s="3" t="inlineStr">
        <is>
          <t>Expenses</t>
        </is>
      </c>
      <c r="D11783" s="3" t="inlineStr">
        <is>
          <t>3651/000</t>
        </is>
      </c>
      <c r="E11783" s="3" t="inlineStr">
        <is>
          <t>Electricity _AND_ Water - Southwark</t>
        </is>
      </c>
      <c r="F11783" s="3" t="n">
        <v>3596.1</v>
      </c>
      <c r="G11783" s="3" t="n">
        <v>136026.66</v>
      </c>
    </row>
    <row r="11784">
      <c r="A11784" s="3" t="inlineStr">
        <is>
          <t>Quinate Consulting (Pty) Ltd</t>
        </is>
      </c>
      <c r="B11784" s="4" t="n">
        <v>44895</v>
      </c>
      <c r="C11784" s="3" t="inlineStr">
        <is>
          <t>Expenses</t>
        </is>
      </c>
      <c r="D11784" s="3" t="inlineStr">
        <is>
          <t>3652/000</t>
        </is>
      </c>
      <c r="E11784" s="3" t="inlineStr">
        <is>
          <t>Electricity _AND_ Water - Soho</t>
        </is>
      </c>
      <c r="F11784" s="3" t="n">
        <v>20777.85</v>
      </c>
      <c r="G11784" s="3" t="n">
        <v>227791.71</v>
      </c>
    </row>
    <row r="11785">
      <c r="A11785" s="3" t="inlineStr">
        <is>
          <t>Opportunity Global Investment (PTY) LTD</t>
        </is>
      </c>
      <c r="B11785" s="4" t="n">
        <v>44895</v>
      </c>
      <c r="C11785" s="3" t="inlineStr">
        <is>
          <t>Expenses</t>
        </is>
      </c>
      <c r="D11785" s="3" t="inlineStr">
        <is>
          <t>3700/000</t>
        </is>
      </c>
      <c r="E11785" s="3" t="inlineStr">
        <is>
          <t>Entertainment Expenses</t>
        </is>
      </c>
      <c r="F11785" s="3" t="n">
        <v>732.42</v>
      </c>
      <c r="G11785" s="3" t="n">
        <v>8739.780000000001</v>
      </c>
    </row>
    <row r="11786">
      <c r="A11786" s="3" t="inlineStr">
        <is>
          <t>Opportunity Global Sales (PTY) LTD</t>
        </is>
      </c>
      <c r="B11786" s="4" t="n">
        <v>44895</v>
      </c>
      <c r="C11786" s="3" t="inlineStr">
        <is>
          <t>Expenses</t>
        </is>
      </c>
      <c r="D11786" s="3" t="inlineStr">
        <is>
          <t>3700/000</t>
        </is>
      </c>
      <c r="E11786" s="3" t="inlineStr">
        <is>
          <t>Entertainment Expenses</t>
        </is>
      </c>
      <c r="F11786" s="3" t="n">
        <v>480</v>
      </c>
      <c r="G11786" s="3" t="n">
        <v>700</v>
      </c>
    </row>
    <row r="11787">
      <c r="A11787" s="3" t="inlineStr">
        <is>
          <t>Opportunity Management Holdings (PTY) LTD</t>
        </is>
      </c>
      <c r="B11787" s="4" t="n">
        <v>44895</v>
      </c>
      <c r="C11787" s="3" t="inlineStr">
        <is>
          <t>Expenses</t>
        </is>
      </c>
      <c r="D11787" s="3" t="inlineStr">
        <is>
          <t>3700/000</t>
        </is>
      </c>
      <c r="E11787" s="3" t="inlineStr">
        <is>
          <t>Entertainment Expenses</t>
        </is>
      </c>
      <c r="F11787" s="3" t="n">
        <v>0</v>
      </c>
      <c r="G11787" s="3" t="n">
        <v>103.98</v>
      </c>
    </row>
    <row r="11788">
      <c r="A11788" s="3" t="inlineStr">
        <is>
          <t>Quinate Consulting (Pty) Ltd</t>
        </is>
      </c>
      <c r="B11788" s="4" t="n">
        <v>44895</v>
      </c>
      <c r="C11788" s="3" t="inlineStr">
        <is>
          <t>Expenses</t>
        </is>
      </c>
      <c r="D11788" s="3" t="inlineStr">
        <is>
          <t>3700/000</t>
        </is>
      </c>
      <c r="E11788" s="3" t="inlineStr">
        <is>
          <t>Entertainment Expenses</t>
        </is>
      </c>
      <c r="F11788" s="3" t="n">
        <v>250</v>
      </c>
      <c r="G11788" s="3" t="n">
        <v>6963.81</v>
      </c>
    </row>
    <row r="11789">
      <c r="A11789" s="3" t="inlineStr">
        <is>
          <t>Opportunity Global Investment (PTY) LTD</t>
        </is>
      </c>
      <c r="B11789" s="4" t="n">
        <v>44895</v>
      </c>
      <c r="C11789" s="3" t="inlineStr">
        <is>
          <t>Expenses</t>
        </is>
      </c>
      <c r="D11789" s="3" t="inlineStr">
        <is>
          <t>3800/010</t>
        </is>
      </c>
      <c r="E11789" s="3" t="inlineStr">
        <is>
          <t>General Expences - Gifts</t>
        </is>
      </c>
      <c r="F11789" s="3" t="n">
        <v>0</v>
      </c>
      <c r="G11789" s="3" t="n">
        <v>600.99</v>
      </c>
    </row>
    <row r="11790">
      <c r="A11790" s="3" t="inlineStr">
        <is>
          <t>Opportunity Management Holdings (PTY) LTD</t>
        </is>
      </c>
      <c r="B11790" s="4" t="n">
        <v>44895</v>
      </c>
      <c r="C11790" s="3" t="inlineStr">
        <is>
          <t>Expenses</t>
        </is>
      </c>
      <c r="D11790" s="3" t="inlineStr">
        <is>
          <t>3850/000</t>
        </is>
      </c>
      <c r="E11790" s="3" t="inlineStr">
        <is>
          <t>Insurance - Momentum</t>
        </is>
      </c>
      <c r="F11790" s="3" t="n">
        <v>1469.51</v>
      </c>
      <c r="G11790" s="3" t="n">
        <v>4408.53</v>
      </c>
    </row>
    <row r="11791">
      <c r="A11791" s="3" t="inlineStr">
        <is>
          <t>Noble Shield (Pty) Ltd ta Go Letting</t>
        </is>
      </c>
      <c r="B11791" s="4" t="n">
        <v>44895</v>
      </c>
      <c r="C11791" s="3" t="inlineStr">
        <is>
          <t>Expenses</t>
        </is>
      </c>
      <c r="D11791" s="3" t="inlineStr">
        <is>
          <t>3850/100</t>
        </is>
      </c>
      <c r="E11791" s="3" t="inlineStr">
        <is>
          <t>Insurance - Santam</t>
        </is>
      </c>
      <c r="F11791" s="3" t="n">
        <v>3754.19</v>
      </c>
      <c r="G11791" s="3" t="n">
        <v>11262.57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Expenses</t>
        </is>
      </c>
      <c r="D11792" s="3" t="inlineStr">
        <is>
          <t>3850/200</t>
        </is>
      </c>
      <c r="E11792" s="3" t="inlineStr">
        <is>
          <t>Insurance - A_AND_G</t>
        </is>
      </c>
      <c r="F11792" s="3" t="n">
        <v>1796</v>
      </c>
      <c r="G11792" s="3" t="n">
        <v>5388</v>
      </c>
    </row>
    <row r="11793">
      <c r="A11793" s="3" t="inlineStr">
        <is>
          <t>Quinate Consulting (Pty) Ltd</t>
        </is>
      </c>
      <c r="B11793" s="4" t="n">
        <v>44895</v>
      </c>
      <c r="C11793" s="3" t="inlineStr">
        <is>
          <t>Expenses</t>
        </is>
      </c>
      <c r="D11793" s="3" t="inlineStr">
        <is>
          <t>3851/000</t>
        </is>
      </c>
      <c r="E11793" s="3" t="inlineStr">
        <is>
          <t>Insurance - Momentum</t>
        </is>
      </c>
      <c r="F11793" s="3" t="n">
        <v>7990.64</v>
      </c>
      <c r="G11793" s="3" t="n">
        <v>63762.79</v>
      </c>
    </row>
    <row r="11794">
      <c r="A11794" s="3" t="inlineStr">
        <is>
          <t>Quinate Consulting (Pty) Ltd</t>
        </is>
      </c>
      <c r="B11794" s="4" t="n">
        <v>44895</v>
      </c>
      <c r="C11794" s="3" t="inlineStr">
        <is>
          <t>Expenses</t>
        </is>
      </c>
      <c r="D11794" s="3" t="inlineStr">
        <is>
          <t>3900/000</t>
        </is>
      </c>
      <c r="E11794" s="3" t="inlineStr">
        <is>
          <t>Interest Paid</t>
        </is>
      </c>
      <c r="F11794" s="3" t="n">
        <v>0</v>
      </c>
      <c r="G11794" s="3" t="n">
        <v>1164.87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Expenses</t>
        </is>
      </c>
      <c r="D11795" s="3" t="inlineStr">
        <is>
          <t>3900/050</t>
        </is>
      </c>
      <c r="E11795" s="3" t="inlineStr">
        <is>
          <t>Interest Paid - STD Bond Accounts</t>
        </is>
      </c>
      <c r="F11795" s="3" t="n">
        <v>0</v>
      </c>
      <c r="G11795" s="3" t="n">
        <v>395616.65</v>
      </c>
    </row>
    <row r="11796">
      <c r="A11796" s="3" t="inlineStr">
        <is>
          <t>Endulini (Pty) Ltd</t>
        </is>
      </c>
      <c r="B11796" s="4" t="n">
        <v>44895</v>
      </c>
      <c r="C11796" s="3" t="inlineStr">
        <is>
          <t>Expenses</t>
        </is>
      </c>
      <c r="D11796" s="3" t="inlineStr">
        <is>
          <t>3900/111</t>
        </is>
      </c>
      <c r="E11796" s="3" t="inlineStr">
        <is>
          <t>Interest Paid - Investors @ 6.25%</t>
        </is>
      </c>
      <c r="F11796" s="3" t="n">
        <v>0</v>
      </c>
      <c r="G11796" s="3" t="n">
        <v>508838.31</v>
      </c>
    </row>
    <row r="11797">
      <c r="A11797" s="3" t="inlineStr">
        <is>
          <t>Endulini (Pty) Ltd</t>
        </is>
      </c>
      <c r="B11797" s="4" t="n">
        <v>44895</v>
      </c>
      <c r="C11797" s="3" t="inlineStr">
        <is>
          <t>Expenses</t>
        </is>
      </c>
      <c r="D11797" s="3" t="inlineStr">
        <is>
          <t>3900/112</t>
        </is>
      </c>
      <c r="E11797" s="3" t="inlineStr">
        <is>
          <t>Interest Paid - Investors @ 6.5%</t>
        </is>
      </c>
      <c r="F11797" s="3" t="n">
        <v>0</v>
      </c>
      <c r="G11797" s="3" t="n">
        <v>42882.69</v>
      </c>
    </row>
    <row r="11798">
      <c r="A11798" s="3" t="inlineStr">
        <is>
          <t>Endulini (Pty) Ltd</t>
        </is>
      </c>
      <c r="B11798" s="4" t="n">
        <v>44895</v>
      </c>
      <c r="C11798" s="3" t="inlineStr">
        <is>
          <t>Expenses</t>
        </is>
      </c>
      <c r="D11798" s="3" t="inlineStr">
        <is>
          <t>3900/113</t>
        </is>
      </c>
      <c r="E11798" s="3" t="inlineStr">
        <is>
          <t>Interest Paid - Investors @ 6.75%</t>
        </is>
      </c>
      <c r="F11798" s="3" t="n">
        <v>0</v>
      </c>
      <c r="G11798" s="3" t="n">
        <v>73.97</v>
      </c>
    </row>
    <row r="11799">
      <c r="A11799" s="3" t="inlineStr">
        <is>
          <t>Endulini (Pty) Ltd</t>
        </is>
      </c>
      <c r="B11799" s="4" t="n">
        <v>44895</v>
      </c>
      <c r="C11799" s="3" t="inlineStr">
        <is>
          <t>Expenses</t>
        </is>
      </c>
      <c r="D11799" s="3" t="inlineStr">
        <is>
          <t>3900/120</t>
        </is>
      </c>
      <c r="E11799" s="3" t="inlineStr">
        <is>
          <t>Interest Paid - Investors @ 7%</t>
        </is>
      </c>
      <c r="F11799" s="3" t="n">
        <v>0</v>
      </c>
      <c r="G11799" s="3" t="n">
        <v>43401.3</v>
      </c>
    </row>
    <row r="11800">
      <c r="A11800" s="3" t="inlineStr">
        <is>
          <t>Endulini (Pty) Ltd</t>
        </is>
      </c>
      <c r="B11800" s="4" t="n">
        <v>44895</v>
      </c>
      <c r="C11800" s="3" t="inlineStr">
        <is>
          <t>Expenses</t>
        </is>
      </c>
      <c r="D11800" s="3" t="inlineStr">
        <is>
          <t>3900/121</t>
        </is>
      </c>
      <c r="E11800" s="3" t="inlineStr">
        <is>
          <t>Interest Paid - Investors @ 7.25%</t>
        </is>
      </c>
      <c r="F11800" s="3" t="n">
        <v>0</v>
      </c>
      <c r="G11800" s="3" t="n">
        <v>6952.05</v>
      </c>
    </row>
    <row r="11801">
      <c r="A11801" s="3" t="inlineStr">
        <is>
          <t>Endulini (Pty) Ltd</t>
        </is>
      </c>
      <c r="B11801" s="4" t="n">
        <v>44895</v>
      </c>
      <c r="C11801" s="3" t="inlineStr">
        <is>
          <t>Expenses</t>
        </is>
      </c>
      <c r="D11801" s="3" t="inlineStr">
        <is>
          <t>3900/122</t>
        </is>
      </c>
      <c r="E11801" s="3" t="inlineStr">
        <is>
          <t>Interest Paid - Investors @ 7.5%</t>
        </is>
      </c>
      <c r="F11801" s="3" t="n">
        <v>0</v>
      </c>
      <c r="G11801" s="3" t="n">
        <v>13561.64</v>
      </c>
    </row>
    <row r="11802">
      <c r="A11802" s="3" t="inlineStr">
        <is>
          <t>Endulini (Pty) Ltd</t>
        </is>
      </c>
      <c r="B11802" s="4" t="n">
        <v>44895</v>
      </c>
      <c r="C11802" s="3" t="inlineStr">
        <is>
          <t>Expenses</t>
        </is>
      </c>
      <c r="D11802" s="3" t="inlineStr">
        <is>
          <t>3900/123</t>
        </is>
      </c>
      <c r="E11802" s="3" t="inlineStr">
        <is>
          <t>Interest Paid - Investors @ 7.75%</t>
        </is>
      </c>
      <c r="F11802" s="3" t="n">
        <v>0</v>
      </c>
      <c r="G11802" s="3" t="n">
        <v>5945.21</v>
      </c>
    </row>
    <row r="11803">
      <c r="A11803" s="3" t="inlineStr">
        <is>
          <t>Endulini (Pty) Ltd</t>
        </is>
      </c>
      <c r="B11803" s="4" t="n">
        <v>44895</v>
      </c>
      <c r="C11803" s="3" t="inlineStr">
        <is>
          <t>Expenses</t>
        </is>
      </c>
      <c r="D11803" s="3" t="inlineStr">
        <is>
          <t>3900/130</t>
        </is>
      </c>
      <c r="E11803" s="3" t="inlineStr">
        <is>
          <t>Interest Paid - Investors @ 8%</t>
        </is>
      </c>
      <c r="F11803" s="3" t="n">
        <v>0</v>
      </c>
      <c r="G11803" s="3" t="n">
        <v>8309.6</v>
      </c>
    </row>
    <row r="11804">
      <c r="A11804" s="3" t="inlineStr">
        <is>
          <t>Endulini (Pty) Ltd</t>
        </is>
      </c>
      <c r="B11804" s="4" t="n">
        <v>44895</v>
      </c>
      <c r="C11804" s="3" t="inlineStr">
        <is>
          <t>Expenses</t>
        </is>
      </c>
      <c r="D11804" s="3" t="inlineStr">
        <is>
          <t>3900/131</t>
        </is>
      </c>
      <c r="E11804" s="3" t="inlineStr">
        <is>
          <t>Interest Paid - Investors @ 8.25%</t>
        </is>
      </c>
      <c r="F11804" s="3" t="n">
        <v>0</v>
      </c>
      <c r="G11804" s="3" t="n">
        <v>7797.94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Expenses</t>
        </is>
      </c>
      <c r="D11805" s="3" t="inlineStr">
        <is>
          <t>3900/140</t>
        </is>
      </c>
      <c r="E11805" s="3" t="inlineStr">
        <is>
          <t>Interest Paid - Investors @ 9%</t>
        </is>
      </c>
      <c r="F11805" s="3" t="n">
        <v>0</v>
      </c>
      <c r="G11805" s="3" t="n">
        <v>12562.51</v>
      </c>
    </row>
    <row r="11806">
      <c r="A11806" s="3" t="inlineStr">
        <is>
          <t>Endulini (Pty) Ltd</t>
        </is>
      </c>
      <c r="B11806" s="4" t="n">
        <v>44895</v>
      </c>
      <c r="C11806" s="3" t="inlineStr">
        <is>
          <t>Expenses</t>
        </is>
      </c>
      <c r="D11806" s="3" t="inlineStr">
        <is>
          <t>3900/143</t>
        </is>
      </c>
      <c r="E11806" s="3" t="inlineStr">
        <is>
          <t>Interest Paid - Investors @ 9.75%</t>
        </is>
      </c>
      <c r="F11806" s="3" t="n">
        <v>0</v>
      </c>
      <c r="G11806" s="3" t="n">
        <v>1469.19</v>
      </c>
    </row>
    <row r="11807">
      <c r="A11807" s="3" t="inlineStr">
        <is>
          <t>Quinate Consulting (Pty) Ltd</t>
        </is>
      </c>
      <c r="B11807" s="4" t="n">
        <v>44895</v>
      </c>
      <c r="C11807" s="3" t="inlineStr">
        <is>
          <t>Expenses</t>
        </is>
      </c>
      <c r="D11807" s="3" t="inlineStr">
        <is>
          <t>3900/150</t>
        </is>
      </c>
      <c r="E11807" s="3" t="inlineStr">
        <is>
          <t>Interest Paid - Suppliers</t>
        </is>
      </c>
      <c r="F11807" s="3" t="n">
        <v>0</v>
      </c>
      <c r="G11807" s="3" t="n">
        <v>926.21</v>
      </c>
    </row>
    <row r="11808">
      <c r="A11808" s="3" t="inlineStr">
        <is>
          <t>Quinate Consulting (Pty) Ltd</t>
        </is>
      </c>
      <c r="B11808" s="4" t="n">
        <v>44895</v>
      </c>
      <c r="C11808" s="3" t="inlineStr">
        <is>
          <t>Expenses</t>
        </is>
      </c>
      <c r="D11808" s="3" t="inlineStr">
        <is>
          <t>3900/152</t>
        </is>
      </c>
      <c r="E11808" s="3" t="inlineStr">
        <is>
          <t>Interest Paid - Gengis</t>
        </is>
      </c>
      <c r="F11808" s="3" t="n">
        <v>0</v>
      </c>
      <c r="G11808" s="3" t="n">
        <v>12082.2</v>
      </c>
    </row>
    <row r="11809">
      <c r="A11809" s="3" t="inlineStr">
        <is>
          <t>Endulini (Pty) Ltd</t>
        </is>
      </c>
      <c r="B11809" s="4" t="n">
        <v>44895</v>
      </c>
      <c r="C11809" s="3" t="inlineStr">
        <is>
          <t>Expenses</t>
        </is>
      </c>
      <c r="D11809" s="3" t="inlineStr">
        <is>
          <t>3900/190</t>
        </is>
      </c>
      <c r="E11809" s="3" t="inlineStr">
        <is>
          <t>Interest Paid - Investors @ 14%</t>
        </is>
      </c>
      <c r="F11809" s="3" t="n">
        <v>0</v>
      </c>
      <c r="G11809" s="3" t="n">
        <v>100366.9</v>
      </c>
    </row>
    <row r="11810">
      <c r="A11810" s="3" t="inlineStr">
        <is>
          <t>Endulini (Pty) Ltd</t>
        </is>
      </c>
      <c r="B11810" s="4" t="n">
        <v>44895</v>
      </c>
      <c r="C11810" s="3" t="inlineStr">
        <is>
          <t>Expenses</t>
        </is>
      </c>
      <c r="D11810" s="3" t="inlineStr">
        <is>
          <t>3900/200</t>
        </is>
      </c>
      <c r="E11810" s="3" t="inlineStr">
        <is>
          <t>Interest Paid - Investors @ 15%</t>
        </is>
      </c>
      <c r="F11810" s="3" t="n">
        <v>0</v>
      </c>
      <c r="G11810" s="3" t="n">
        <v>510596.24</v>
      </c>
    </row>
    <row r="11811">
      <c r="A11811" s="3" t="inlineStr">
        <is>
          <t>Endulini (Pty) Ltd</t>
        </is>
      </c>
      <c r="B11811" s="4" t="n">
        <v>44895</v>
      </c>
      <c r="C11811" s="3" t="inlineStr">
        <is>
          <t>Expenses</t>
        </is>
      </c>
      <c r="D11811" s="3" t="inlineStr">
        <is>
          <t>3900/210</t>
        </is>
      </c>
      <c r="E11811" s="3" t="inlineStr">
        <is>
          <t>Interest Paid - Investors @ 16%</t>
        </is>
      </c>
      <c r="F11811" s="3" t="n">
        <v>0</v>
      </c>
      <c r="G11811" s="3" t="n">
        <v>98739.73</v>
      </c>
    </row>
    <row r="11812">
      <c r="A11812" s="3" t="inlineStr">
        <is>
          <t>Endulini (Pty) Ltd</t>
        </is>
      </c>
      <c r="B11812" s="4" t="n">
        <v>44895</v>
      </c>
      <c r="C11812" s="3" t="inlineStr">
        <is>
          <t>Expenses</t>
        </is>
      </c>
      <c r="D11812" s="3" t="inlineStr">
        <is>
          <t>3900/230</t>
        </is>
      </c>
      <c r="E11812" s="3" t="inlineStr">
        <is>
          <t>Interest Paid - Investors @ 18%</t>
        </is>
      </c>
      <c r="F11812" s="3" t="n">
        <v>0</v>
      </c>
      <c r="G11812" s="3" t="n">
        <v>6062350.34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Expenses</t>
        </is>
      </c>
      <c r="D11813" s="3" t="inlineStr">
        <is>
          <t>3901/000</t>
        </is>
      </c>
      <c r="E11813" s="3" t="inlineStr">
        <is>
          <t>Interest Paid - Department of Labour</t>
        </is>
      </c>
      <c r="F11813" s="3" t="n">
        <v>0</v>
      </c>
      <c r="G11813" s="3" t="n">
        <v>1488.4</v>
      </c>
    </row>
    <row r="11814">
      <c r="A11814" s="3" t="inlineStr">
        <is>
          <t>Opportunity Management Holdings (PTY) LTD</t>
        </is>
      </c>
      <c r="B11814" s="4" t="n">
        <v>44895</v>
      </c>
      <c r="C11814" s="3" t="inlineStr">
        <is>
          <t>Expenses</t>
        </is>
      </c>
      <c r="D11814" s="3" t="inlineStr">
        <is>
          <t>3960/000</t>
        </is>
      </c>
      <c r="E11814" s="3" t="inlineStr">
        <is>
          <t>Internet Fees</t>
        </is>
      </c>
      <c r="F11814" s="3" t="n">
        <v>535.77</v>
      </c>
      <c r="G11814" s="3" t="n">
        <v>1613.4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Expenses</t>
        </is>
      </c>
      <c r="D11815" s="3" t="inlineStr">
        <is>
          <t>4000/000</t>
        </is>
      </c>
      <c r="E11815" s="3" t="inlineStr">
        <is>
          <t>Legal Fees</t>
        </is>
      </c>
      <c r="F11815" s="3" t="n">
        <v>0</v>
      </c>
      <c r="G11815" s="3" t="n">
        <v>61720</v>
      </c>
    </row>
    <row r="11816">
      <c r="A11816" s="3" t="inlineStr">
        <is>
          <t>Quinate Consulting (Pty) Ltd</t>
        </is>
      </c>
      <c r="B11816" s="4" t="n">
        <v>44895</v>
      </c>
      <c r="C11816" s="3" t="inlineStr">
        <is>
          <t>Expenses</t>
        </is>
      </c>
      <c r="D11816" s="3" t="inlineStr">
        <is>
          <t>4065/000</t>
        </is>
      </c>
      <c r="E11816" s="3" t="inlineStr">
        <is>
          <t>Levies - SoHo</t>
        </is>
      </c>
      <c r="F11816" s="3" t="n">
        <v>6466.98</v>
      </c>
      <c r="G11816" s="3" t="n">
        <v>63422.68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Expenses</t>
        </is>
      </c>
      <c r="D11817" s="3" t="inlineStr">
        <is>
          <t>4066/000</t>
        </is>
      </c>
      <c r="E11817" s="3" t="inlineStr">
        <is>
          <t>Levies - Southwark</t>
        </is>
      </c>
      <c r="F11817" s="3" t="n">
        <v>3422.18</v>
      </c>
      <c r="G11817" s="3" t="n">
        <v>28464.22</v>
      </c>
    </row>
    <row r="11818">
      <c r="A11818" s="3" t="inlineStr">
        <is>
          <t>Endulini (Pty) Ltd</t>
        </is>
      </c>
      <c r="B11818" s="4" t="n">
        <v>44895</v>
      </c>
      <c r="C11818" s="3" t="inlineStr">
        <is>
          <t>Expenses</t>
        </is>
      </c>
      <c r="D11818" s="3" t="inlineStr">
        <is>
          <t>4100/001</t>
        </is>
      </c>
      <c r="E11818" s="3" t="inlineStr">
        <is>
          <t>Momentum Admin Fee</t>
        </is>
      </c>
      <c r="F11818" s="3" t="n">
        <v>0</v>
      </c>
      <c r="G11818" s="3" t="n">
        <v>52359.06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Expenses</t>
        </is>
      </c>
      <c r="D11819" s="3" t="inlineStr">
        <is>
          <t>4100/001</t>
        </is>
      </c>
      <c r="E11819" s="3" t="inlineStr">
        <is>
          <t>Momentum Advise Fee</t>
        </is>
      </c>
      <c r="F11819" s="3" t="n">
        <v>0</v>
      </c>
      <c r="G11819" s="3" t="n">
        <v>1.71</v>
      </c>
    </row>
    <row r="11820">
      <c r="A11820" s="3" t="inlineStr">
        <is>
          <t>Opportunity Global Investment (PTY) LTD</t>
        </is>
      </c>
      <c r="B11820" s="4" t="n">
        <v>44895</v>
      </c>
      <c r="C11820" s="3" t="inlineStr">
        <is>
          <t>Expenses</t>
        </is>
      </c>
      <c r="D11820" s="3" t="inlineStr">
        <is>
          <t>4100/100</t>
        </is>
      </c>
      <c r="E11820" s="3" t="inlineStr">
        <is>
          <t>Members Salaries - Nick Morgan</t>
        </is>
      </c>
      <c r="F11820" s="3" t="n">
        <v>40937.18</v>
      </c>
      <c r="G11820" s="3" t="n">
        <v>368434.64</v>
      </c>
    </row>
    <row r="11821">
      <c r="A11821" s="3" t="inlineStr">
        <is>
          <t>Opportunity Global Investment (PTY) LTD</t>
        </is>
      </c>
      <c r="B11821" s="4" t="n">
        <v>44895</v>
      </c>
      <c r="C11821" s="3" t="inlineStr">
        <is>
          <t>Expenses</t>
        </is>
      </c>
      <c r="D11821" s="3" t="inlineStr">
        <is>
          <t>4200/000</t>
        </is>
      </c>
      <c r="E11821" s="3" t="inlineStr">
        <is>
          <t>Printing _AND_ Stationery</t>
        </is>
      </c>
      <c r="F11821" s="3" t="n">
        <v>2367</v>
      </c>
      <c r="G11821" s="3" t="n">
        <v>21303</v>
      </c>
    </row>
    <row r="11822">
      <c r="A11822" s="3" t="inlineStr">
        <is>
          <t>Opportunity Global Sales (PTY) LTD</t>
        </is>
      </c>
      <c r="B11822" s="4" t="n">
        <v>44895</v>
      </c>
      <c r="C11822" s="3" t="inlineStr">
        <is>
          <t>Expenses</t>
        </is>
      </c>
      <c r="D11822" s="3" t="inlineStr">
        <is>
          <t>4200/000</t>
        </is>
      </c>
      <c r="E11822" s="3" t="inlineStr">
        <is>
          <t>Printing _AND_ Stationery</t>
        </is>
      </c>
      <c r="F11822" s="3" t="n">
        <v>0</v>
      </c>
      <c r="G11822" s="3" t="n">
        <v>2695</v>
      </c>
    </row>
    <row r="11823">
      <c r="A11823" s="3" t="inlineStr">
        <is>
          <t>Opportunity Management Holdings (PTY) LTD</t>
        </is>
      </c>
      <c r="B11823" s="4" t="n">
        <v>44895</v>
      </c>
      <c r="C11823" s="3" t="inlineStr">
        <is>
          <t>Expenses</t>
        </is>
      </c>
      <c r="D11823" s="3" t="inlineStr">
        <is>
          <t>4200/000</t>
        </is>
      </c>
      <c r="E11823" s="3" t="inlineStr">
        <is>
          <t>Printing _AND_ Stationery</t>
        </is>
      </c>
      <c r="F11823" s="3" t="n">
        <v>1565.17</v>
      </c>
      <c r="G11823" s="3" t="n">
        <v>8413.799999999999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Expenses</t>
        </is>
      </c>
      <c r="D11824" s="3" t="inlineStr">
        <is>
          <t>4200/000</t>
        </is>
      </c>
      <c r="E11824" s="3" t="inlineStr">
        <is>
          <t>Printing _AND_ Stationery</t>
        </is>
      </c>
      <c r="F11824" s="3" t="n">
        <v>0</v>
      </c>
      <c r="G11824" s="3" t="n">
        <v>1232.17</v>
      </c>
    </row>
    <row r="11825">
      <c r="A11825" s="3" t="inlineStr">
        <is>
          <t>Noble Shield (Pty) Ltd ta Go Letting</t>
        </is>
      </c>
      <c r="B11825" s="4" t="n">
        <v>44895</v>
      </c>
      <c r="C11825" s="3" t="inlineStr">
        <is>
          <t>Expenses</t>
        </is>
      </c>
      <c r="D11825" s="3" t="inlineStr">
        <is>
          <t>4200/100</t>
        </is>
      </c>
      <c r="E11825" s="3" t="inlineStr">
        <is>
          <t>Printing - Merchant West- Printer Rental</t>
        </is>
      </c>
      <c r="F11825" s="3" t="n">
        <v>1628.84</v>
      </c>
      <c r="G11825" s="3" t="n">
        <v>4876.73</v>
      </c>
    </row>
    <row r="11826">
      <c r="A11826" s="3" t="inlineStr">
        <is>
          <t>Noble Shield (Pty) Ltd ta Go Letting</t>
        </is>
      </c>
      <c r="B11826" s="4" t="n">
        <v>44895</v>
      </c>
      <c r="C11826" s="3" t="inlineStr">
        <is>
          <t>Expenses</t>
        </is>
      </c>
      <c r="D11826" s="3" t="inlineStr">
        <is>
          <t>4200/120</t>
        </is>
      </c>
      <c r="E11826" s="3" t="inlineStr">
        <is>
          <t>Printing - Ivy Line - Prints</t>
        </is>
      </c>
      <c r="F11826" s="3" t="n">
        <v>1108.82</v>
      </c>
      <c r="G11826" s="3" t="n">
        <v>3144.44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Expenses</t>
        </is>
      </c>
      <c r="D11827" s="3" t="inlineStr">
        <is>
          <t>4200/180</t>
        </is>
      </c>
      <c r="E11827" s="3" t="inlineStr">
        <is>
          <t>Printing - Ikon</t>
        </is>
      </c>
      <c r="F11827" s="3" t="n">
        <v>92</v>
      </c>
      <c r="G11827" s="3" t="n">
        <v>276</v>
      </c>
    </row>
    <row r="11828">
      <c r="A11828" s="3" t="inlineStr">
        <is>
          <t>Noble Shield (Pty) Ltd ta Go Letting</t>
        </is>
      </c>
      <c r="B11828" s="4" t="n">
        <v>44895</v>
      </c>
      <c r="C11828" s="3" t="inlineStr">
        <is>
          <t>Expenses</t>
        </is>
      </c>
      <c r="D11828" s="3" t="inlineStr">
        <is>
          <t>4200/190</t>
        </is>
      </c>
      <c r="E11828" s="3" t="inlineStr">
        <is>
          <t>Printing - Centrafin printer rental</t>
        </is>
      </c>
      <c r="F11828" s="3" t="n">
        <v>2583.48</v>
      </c>
      <c r="G11828" s="3" t="n">
        <v>7691.02</v>
      </c>
    </row>
    <row r="11829">
      <c r="A11829" s="3" t="inlineStr">
        <is>
          <t>Noble Shield (Pty) Ltd ta Go Letting</t>
        </is>
      </c>
      <c r="B11829" s="4" t="n">
        <v>44895</v>
      </c>
      <c r="C11829" s="3" t="inlineStr">
        <is>
          <t>Expenses</t>
        </is>
      </c>
      <c r="D11829" s="3" t="inlineStr">
        <is>
          <t>4200/200</t>
        </is>
      </c>
      <c r="E11829" s="3" t="inlineStr">
        <is>
          <t>Printing - General Stationery VDB Office</t>
        </is>
      </c>
      <c r="F11829" s="3" t="n">
        <v>1142.92</v>
      </c>
      <c r="G11829" s="3" t="n">
        <v>3546.12</v>
      </c>
    </row>
    <row r="11830">
      <c r="A11830" s="3" t="inlineStr">
        <is>
          <t>Noble Shield (Pty) Ltd ta Go Letting</t>
        </is>
      </c>
      <c r="B11830" s="4" t="n">
        <v>44895</v>
      </c>
      <c r="C11830" s="3" t="inlineStr">
        <is>
          <t>Expenses</t>
        </is>
      </c>
      <c r="D11830" s="3" t="inlineStr">
        <is>
          <t>4290/000</t>
        </is>
      </c>
      <c r="E11830" s="3" t="inlineStr">
        <is>
          <t>Refreshments - CT Office</t>
        </is>
      </c>
      <c r="F11830" s="3" t="n">
        <v>1313.42</v>
      </c>
      <c r="G11830" s="3" t="n">
        <v>3100.76</v>
      </c>
    </row>
    <row r="11831">
      <c r="A11831" s="3" t="inlineStr">
        <is>
          <t>Opportunity Global Investment (PTY) LTD</t>
        </is>
      </c>
      <c r="B11831" s="4" t="n">
        <v>44895</v>
      </c>
      <c r="C11831" s="3" t="inlineStr">
        <is>
          <t>Expenses</t>
        </is>
      </c>
      <c r="D11831" s="3" t="inlineStr">
        <is>
          <t>4290/000</t>
        </is>
      </c>
      <c r="E11831" s="3" t="inlineStr">
        <is>
          <t>Rent</t>
        </is>
      </c>
      <c r="F11831" s="3" t="n">
        <v>8770</v>
      </c>
      <c r="G11831" s="3" t="n">
        <v>78930</v>
      </c>
    </row>
    <row r="11832">
      <c r="A11832" s="3" t="inlineStr">
        <is>
          <t>Noble Shield (Pty) Ltd ta Go Letting</t>
        </is>
      </c>
      <c r="B11832" s="4" t="n">
        <v>44895</v>
      </c>
      <c r="C11832" s="3" t="inlineStr">
        <is>
          <t>Expenses</t>
        </is>
      </c>
      <c r="D11832" s="3" t="inlineStr">
        <is>
          <t>4291/000</t>
        </is>
      </c>
      <c r="E11832" s="3" t="inlineStr">
        <is>
          <t>Refreshments - VDB Office</t>
        </is>
      </c>
      <c r="F11832" s="3" t="n">
        <v>320.96</v>
      </c>
      <c r="G11832" s="3" t="n">
        <v>1350.51</v>
      </c>
    </row>
    <row r="11833">
      <c r="A11833" s="3" t="inlineStr">
        <is>
          <t>Trademark Holdings (Pty) Ltd</t>
        </is>
      </c>
      <c r="B11833" s="4" t="n">
        <v>44895</v>
      </c>
      <c r="C11833" s="3" t="inlineStr">
        <is>
          <t>Expenses</t>
        </is>
      </c>
      <c r="D11833" s="3" t="inlineStr">
        <is>
          <t>4300/000</t>
        </is>
      </c>
      <c r="E11833" s="3" t="inlineStr">
        <is>
          <t>Rent Paid</t>
        </is>
      </c>
      <c r="F11833" s="3" t="n">
        <v>6527.31</v>
      </c>
      <c r="G11833" s="3" t="n">
        <v>19381.95</v>
      </c>
    </row>
    <row r="11834">
      <c r="A11834" s="3" t="inlineStr">
        <is>
          <t>Endulini (Pty) Ltd</t>
        </is>
      </c>
      <c r="B11834" s="4" t="n">
        <v>44895</v>
      </c>
      <c r="C11834" s="3" t="inlineStr">
        <is>
          <t>Expenses</t>
        </is>
      </c>
      <c r="D11834" s="3" t="inlineStr">
        <is>
          <t>4310/000</t>
        </is>
      </c>
      <c r="E11834" s="3" t="inlineStr">
        <is>
          <t>Rates</t>
        </is>
      </c>
      <c r="F11834" s="3" t="n">
        <v>-337.51</v>
      </c>
      <c r="G11834" s="3" t="n">
        <v>27929.15</v>
      </c>
    </row>
    <row r="11835">
      <c r="A11835" s="3" t="inlineStr">
        <is>
          <t>Opportunity Global Investment (PTY) LTD</t>
        </is>
      </c>
      <c r="B11835" s="4" t="n">
        <v>44895</v>
      </c>
      <c r="C11835" s="3" t="inlineStr">
        <is>
          <t>Expenses</t>
        </is>
      </c>
      <c r="D11835" s="3" t="inlineStr">
        <is>
          <t>4310/000</t>
        </is>
      </c>
      <c r="E11835" s="3" t="inlineStr">
        <is>
          <t>Refreshments</t>
        </is>
      </c>
      <c r="F11835" s="3" t="n">
        <v>2521</v>
      </c>
      <c r="G11835" s="3" t="n">
        <v>22689</v>
      </c>
    </row>
    <row r="11836">
      <c r="A11836" s="3" t="inlineStr">
        <is>
          <t>Opportunity Management Holdings (PTY) LTD</t>
        </is>
      </c>
      <c r="B11836" s="4" t="n">
        <v>44895</v>
      </c>
      <c r="C11836" s="3" t="inlineStr">
        <is>
          <t>Expenses</t>
        </is>
      </c>
      <c r="D11836" s="3" t="inlineStr">
        <is>
          <t>4310/000</t>
        </is>
      </c>
      <c r="E11836" s="3" t="inlineStr">
        <is>
          <t>Refreshments</t>
        </is>
      </c>
      <c r="F11836" s="3" t="n">
        <v>2304.72</v>
      </c>
      <c r="G11836" s="3" t="n">
        <v>5955.85</v>
      </c>
    </row>
    <row r="11837">
      <c r="A11837" s="3" t="inlineStr">
        <is>
          <t>Quinate Consulting (Pty) Ltd</t>
        </is>
      </c>
      <c r="B11837" s="4" t="n">
        <v>44895</v>
      </c>
      <c r="C11837" s="3" t="inlineStr">
        <is>
          <t>Expenses</t>
        </is>
      </c>
      <c r="D11837" s="3" t="inlineStr">
        <is>
          <t>4312/000</t>
        </is>
      </c>
      <c r="E11837" s="3" t="inlineStr">
        <is>
          <t>Rates - SoHo Units</t>
        </is>
      </c>
      <c r="F11837" s="3" t="n">
        <v>2404.29</v>
      </c>
      <c r="G11837" s="3" t="n">
        <v>22027.54</v>
      </c>
    </row>
    <row r="11838">
      <c r="A11838" s="3" t="inlineStr">
        <is>
          <t>Endulini (Pty) Ltd</t>
        </is>
      </c>
      <c r="B11838" s="4" t="n">
        <v>44895</v>
      </c>
      <c r="C11838" s="3" t="inlineStr">
        <is>
          <t>Expenses</t>
        </is>
      </c>
      <c r="D11838" s="3" t="inlineStr">
        <is>
          <t>4350/000</t>
        </is>
      </c>
      <c r="E11838" s="3" t="inlineStr">
        <is>
          <t>Repairs _AND_ Maintenance</t>
        </is>
      </c>
      <c r="F11838" s="3" t="n">
        <v>0</v>
      </c>
      <c r="G11838" s="3" t="n">
        <v>3415.69</v>
      </c>
    </row>
    <row r="11839">
      <c r="A11839" s="3" t="inlineStr">
        <is>
          <t>Noble Shield (Pty) Ltd ta Go Letting</t>
        </is>
      </c>
      <c r="B11839" s="4" t="n">
        <v>44895</v>
      </c>
      <c r="C11839" s="3" t="inlineStr">
        <is>
          <t>Expenses</t>
        </is>
      </c>
      <c r="D11839" s="3" t="inlineStr">
        <is>
          <t>4350/000</t>
        </is>
      </c>
      <c r="E11839" s="3" t="inlineStr">
        <is>
          <t>Repairs _AND_ Maintenance</t>
        </is>
      </c>
      <c r="F11839" s="3" t="n">
        <v>710</v>
      </c>
      <c r="G11839" s="3" t="n">
        <v>710</v>
      </c>
    </row>
    <row r="11840">
      <c r="A11840" s="3" t="inlineStr">
        <is>
          <t>Opportunity Management Holdings (PTY) LTD</t>
        </is>
      </c>
      <c r="B11840" s="4" t="n">
        <v>44895</v>
      </c>
      <c r="C11840" s="3" t="inlineStr">
        <is>
          <t>Expenses</t>
        </is>
      </c>
      <c r="D11840" s="3" t="inlineStr">
        <is>
          <t>4350/000</t>
        </is>
      </c>
      <c r="E11840" s="3" t="inlineStr">
        <is>
          <t>Repairs _AND_ Maintenance</t>
        </is>
      </c>
      <c r="F11840" s="3" t="n">
        <v>456.53</v>
      </c>
      <c r="G11840" s="3" t="n">
        <v>456.53</v>
      </c>
    </row>
    <row r="11841">
      <c r="A11841" s="3" t="inlineStr">
        <is>
          <t>Quinate Consulting (Pty) Ltd</t>
        </is>
      </c>
      <c r="B11841" s="4" t="n">
        <v>44895</v>
      </c>
      <c r="C11841" s="3" t="inlineStr">
        <is>
          <t>Expenses</t>
        </is>
      </c>
      <c r="D11841" s="3" t="inlineStr">
        <is>
          <t>4350/000</t>
        </is>
      </c>
      <c r="E11841" s="3" t="inlineStr">
        <is>
          <t>Repairs and Maintenance - Southwark Units</t>
        </is>
      </c>
      <c r="F11841" s="3" t="n">
        <v>0</v>
      </c>
      <c r="G11841" s="3" t="n">
        <v>15420.12</v>
      </c>
    </row>
    <row r="11842">
      <c r="A11842" s="3" t="inlineStr">
        <is>
          <t>Noble Shield (Pty) Ltd ta Go Letting</t>
        </is>
      </c>
      <c r="B11842" s="4" t="n">
        <v>44895</v>
      </c>
      <c r="C11842" s="3" t="inlineStr">
        <is>
          <t>Expenses</t>
        </is>
      </c>
      <c r="D11842" s="3" t="inlineStr">
        <is>
          <t>4351/000</t>
        </is>
      </c>
      <c r="E11842" s="3" t="inlineStr">
        <is>
          <t>Repairs _AND_ Maintanence - Rentals</t>
        </is>
      </c>
      <c r="F11842" s="3" t="n">
        <v>-59.14</v>
      </c>
      <c r="G11842" s="3" t="n">
        <v>0</v>
      </c>
    </row>
    <row r="11843">
      <c r="A11843" s="3" t="inlineStr">
        <is>
          <t>Opportunity Global Investment (PTY) LTD</t>
        </is>
      </c>
      <c r="B11843" s="4" t="n">
        <v>44895</v>
      </c>
      <c r="C11843" s="3" t="inlineStr">
        <is>
          <t>Expenses</t>
        </is>
      </c>
      <c r="D11843" s="3" t="inlineStr">
        <is>
          <t>4360/000</t>
        </is>
      </c>
      <c r="E11843" s="3" t="inlineStr">
        <is>
          <t>Secretarial - CIPC</t>
        </is>
      </c>
      <c r="F11843" s="3" t="n">
        <v>0</v>
      </c>
      <c r="G11843" s="3" t="n">
        <v>600</v>
      </c>
    </row>
    <row r="11844">
      <c r="A11844" s="3" t="inlineStr">
        <is>
          <t>Opportunity Global Sales (PTY) LTD</t>
        </is>
      </c>
      <c r="B11844" s="4" t="n">
        <v>44895</v>
      </c>
      <c r="C11844" s="3" t="inlineStr">
        <is>
          <t>Expenses</t>
        </is>
      </c>
      <c r="D11844" s="3" t="inlineStr">
        <is>
          <t>4390/000</t>
        </is>
      </c>
      <c r="E11844" s="3" t="inlineStr">
        <is>
          <t>Small Assets</t>
        </is>
      </c>
      <c r="F11844" s="3" t="n">
        <v>0</v>
      </c>
      <c r="G11844" s="3" t="n">
        <v>18486.87</v>
      </c>
    </row>
    <row r="11845">
      <c r="A11845" s="3" t="inlineStr">
        <is>
          <t>Opportunity Management Holdings (PTY) LTD</t>
        </is>
      </c>
      <c r="B11845" s="4" t="n">
        <v>44895</v>
      </c>
      <c r="C11845" s="3" t="inlineStr">
        <is>
          <t>Expenses</t>
        </is>
      </c>
      <c r="D11845" s="3" t="inlineStr">
        <is>
          <t>4390/000</t>
        </is>
      </c>
      <c r="E11845" s="3" t="inlineStr">
        <is>
          <t>Small Assets</t>
        </is>
      </c>
      <c r="F11845" s="3" t="n">
        <v>0</v>
      </c>
      <c r="G11845" s="3" t="n">
        <v>3476.52</v>
      </c>
    </row>
    <row r="11846">
      <c r="A11846" s="3" t="inlineStr">
        <is>
          <t>Noble Shield (Pty) Ltd ta Go Letting</t>
        </is>
      </c>
      <c r="B11846" s="4" t="n">
        <v>44895</v>
      </c>
      <c r="C11846" s="3" t="inlineStr">
        <is>
          <t>Expenses</t>
        </is>
      </c>
      <c r="D11846" s="3" t="inlineStr">
        <is>
          <t>4400/000</t>
        </is>
      </c>
      <c r="E11846" s="3" t="inlineStr">
        <is>
          <t>Salaries _AND_ Wages</t>
        </is>
      </c>
      <c r="F11846" s="3" t="n">
        <v>26848.2</v>
      </c>
      <c r="G11846" s="3" t="n">
        <v>80544.59</v>
      </c>
    </row>
    <row r="11847">
      <c r="A11847" s="3" t="inlineStr">
        <is>
          <t>Opportunity Global Sales (PTY) LTD</t>
        </is>
      </c>
      <c r="B11847" s="4" t="n">
        <v>44895</v>
      </c>
      <c r="C11847" s="3" t="inlineStr">
        <is>
          <t>Expenses</t>
        </is>
      </c>
      <c r="D11847" s="3" t="inlineStr">
        <is>
          <t>4400/000</t>
        </is>
      </c>
      <c r="E11847" s="3" t="inlineStr">
        <is>
          <t>Salaries _AND_ Wages</t>
        </is>
      </c>
      <c r="F11847" s="3" t="n">
        <v>41455.55</v>
      </c>
      <c r="G11847" s="3" t="n">
        <v>346810.52</v>
      </c>
    </row>
    <row r="11848">
      <c r="A11848" s="3" t="inlineStr">
        <is>
          <t>Opportunity Management Holdings (PTY) LTD</t>
        </is>
      </c>
      <c r="B11848" s="4" t="n">
        <v>44895</v>
      </c>
      <c r="C11848" s="3" t="inlineStr">
        <is>
          <t>Expenses</t>
        </is>
      </c>
      <c r="D11848" s="3" t="inlineStr">
        <is>
          <t>4400/000</t>
        </is>
      </c>
      <c r="E11848" s="3" t="inlineStr">
        <is>
          <t>Salaries _AND_ Wages</t>
        </is>
      </c>
      <c r="F11848" s="3" t="n">
        <v>231298.55</v>
      </c>
      <c r="G11848" s="3" t="n">
        <v>688306.59</v>
      </c>
    </row>
    <row r="11849">
      <c r="A11849" s="3" t="inlineStr">
        <is>
          <t>Trademark Holdings (Pty) Ltd</t>
        </is>
      </c>
      <c r="B11849" s="4" t="n">
        <v>44895</v>
      </c>
      <c r="C11849" s="3" t="inlineStr">
        <is>
          <t>Expenses</t>
        </is>
      </c>
      <c r="D11849" s="3" t="inlineStr">
        <is>
          <t>4400/000</t>
        </is>
      </c>
      <c r="E11849" s="3" t="inlineStr">
        <is>
          <t>Salaries _AND_ Wages</t>
        </is>
      </c>
      <c r="F11849" s="3" t="n">
        <v>12429.45</v>
      </c>
      <c r="G11849" s="3" t="n">
        <v>37288.35</v>
      </c>
    </row>
    <row r="11850">
      <c r="A11850" s="3" t="inlineStr">
        <is>
          <t>Opportunity Global Investment (PTY) LTD</t>
        </is>
      </c>
      <c r="B11850" s="4" t="n">
        <v>44895</v>
      </c>
      <c r="C11850" s="3" t="inlineStr">
        <is>
          <t>Expenses</t>
        </is>
      </c>
      <c r="D11850" s="3" t="inlineStr">
        <is>
          <t>4403/000</t>
        </is>
      </c>
      <c r="E11850" s="3" t="inlineStr">
        <is>
          <t>Study fees - Nick</t>
        </is>
      </c>
      <c r="F11850" s="3" t="n">
        <v>55361.14</v>
      </c>
      <c r="G11850" s="3" t="n">
        <v>107187.04</v>
      </c>
    </row>
    <row r="11851">
      <c r="A11851" s="3" t="inlineStr">
        <is>
          <t>Trademark Holdings (Pty) Ltd</t>
        </is>
      </c>
      <c r="B11851" s="4" t="n">
        <v>44895</v>
      </c>
      <c r="C11851" s="3" t="inlineStr">
        <is>
          <t>Expenses</t>
        </is>
      </c>
      <c r="D11851" s="3" t="inlineStr">
        <is>
          <t>4410/000</t>
        </is>
      </c>
      <c r="E11851" s="3" t="inlineStr">
        <is>
          <t>Salaries _AND_ Wages - WCA</t>
        </is>
      </c>
      <c r="F11851" s="3" t="n">
        <v>0</v>
      </c>
      <c r="G11851" s="3" t="n">
        <v>1397.74</v>
      </c>
    </row>
    <row r="11852">
      <c r="A11852" s="3" t="inlineStr">
        <is>
          <t>Opportunity Global Investment (PTY) LTD</t>
        </is>
      </c>
      <c r="B11852" s="4" t="n">
        <v>44895</v>
      </c>
      <c r="C11852" s="3" t="inlineStr">
        <is>
          <t>Expenses</t>
        </is>
      </c>
      <c r="D11852" s="3" t="inlineStr">
        <is>
          <t>4500/000</t>
        </is>
      </c>
      <c r="E11852" s="3" t="inlineStr">
        <is>
          <t>Staff Welfare</t>
        </is>
      </c>
      <c r="F11852" s="3" t="n">
        <v>0</v>
      </c>
      <c r="G11852" s="3" t="n">
        <v>3951.25</v>
      </c>
    </row>
    <row r="11853">
      <c r="A11853" s="3" t="inlineStr">
        <is>
          <t>Opportunity Global Sales (PTY) LTD</t>
        </is>
      </c>
      <c r="B11853" s="4" t="n">
        <v>44895</v>
      </c>
      <c r="C11853" s="3" t="inlineStr">
        <is>
          <t>Expenses</t>
        </is>
      </c>
      <c r="D11853" s="3" t="inlineStr">
        <is>
          <t>4500/000</t>
        </is>
      </c>
      <c r="E11853" s="3" t="inlineStr">
        <is>
          <t>Staff Welfare</t>
        </is>
      </c>
      <c r="F11853" s="3" t="n">
        <v>0</v>
      </c>
      <c r="G11853" s="3" t="n">
        <v>2499</v>
      </c>
    </row>
    <row r="11854">
      <c r="A11854" s="3" t="inlineStr">
        <is>
          <t>Opportunity Management Holdings (PTY) LTD</t>
        </is>
      </c>
      <c r="B11854" s="4" t="n">
        <v>44895</v>
      </c>
      <c r="C11854" s="3" t="inlineStr">
        <is>
          <t>Expenses</t>
        </is>
      </c>
      <c r="D11854" s="3" t="inlineStr">
        <is>
          <t>4500/000</t>
        </is>
      </c>
      <c r="E11854" s="3" t="inlineStr">
        <is>
          <t>Staff Welfare</t>
        </is>
      </c>
      <c r="F11854" s="3" t="n">
        <v>2455.92</v>
      </c>
      <c r="G11854" s="3" t="n">
        <v>6238.87</v>
      </c>
    </row>
    <row r="11855">
      <c r="A11855" s="3" t="inlineStr">
        <is>
          <t>Noble Shield (Pty) Ltd ta Go Letting</t>
        </is>
      </c>
      <c r="B11855" s="4" t="n">
        <v>44895</v>
      </c>
      <c r="C11855" s="3" t="inlineStr">
        <is>
          <t>Expenses</t>
        </is>
      </c>
      <c r="D11855" s="3" t="inlineStr">
        <is>
          <t>4520/000</t>
        </is>
      </c>
      <c r="E11855" s="3" t="inlineStr">
        <is>
          <t>Security</t>
        </is>
      </c>
      <c r="F11855" s="3" t="n">
        <v>741.25</v>
      </c>
      <c r="G11855" s="3" t="n">
        <v>2655.19</v>
      </c>
    </row>
    <row r="11856">
      <c r="A11856" s="3" t="inlineStr">
        <is>
          <t>Opportunity Global Sales (PTY) LTD</t>
        </is>
      </c>
      <c r="B11856" s="4" t="n">
        <v>44895</v>
      </c>
      <c r="C11856" s="3" t="inlineStr">
        <is>
          <t>Expenses</t>
        </is>
      </c>
      <c r="D11856" s="3" t="inlineStr">
        <is>
          <t>4550/000</t>
        </is>
      </c>
      <c r="E11856" s="3" t="inlineStr">
        <is>
          <t>Subscriptions - General</t>
        </is>
      </c>
      <c r="F11856" s="3" t="n">
        <v>1338.48</v>
      </c>
      <c r="G11856" s="3" t="n">
        <v>2795.74</v>
      </c>
    </row>
    <row r="11857">
      <c r="A11857" s="3" t="inlineStr">
        <is>
          <t>Quinate Consulting (Pty) Ltd</t>
        </is>
      </c>
      <c r="B11857" s="4" t="n">
        <v>44895</v>
      </c>
      <c r="C11857" s="3" t="inlineStr">
        <is>
          <t>Expenses</t>
        </is>
      </c>
      <c r="D11857" s="3" t="inlineStr">
        <is>
          <t>4550/000</t>
        </is>
      </c>
      <c r="E11857" s="3" t="inlineStr">
        <is>
          <t>Subscriptions / Licenses</t>
        </is>
      </c>
      <c r="F11857" s="3" t="n">
        <v>9189.5</v>
      </c>
      <c r="G11857" s="3" t="n">
        <v>83533.97</v>
      </c>
    </row>
    <row r="11858">
      <c r="A11858" s="3" t="inlineStr">
        <is>
          <t>Opportunity Management Holdings (PTY) LTD</t>
        </is>
      </c>
      <c r="B11858" s="4" t="n">
        <v>44895</v>
      </c>
      <c r="C11858" s="3" t="inlineStr">
        <is>
          <t>Expenses</t>
        </is>
      </c>
      <c r="D11858" s="3" t="inlineStr">
        <is>
          <t>4550/000</t>
        </is>
      </c>
      <c r="E11858" s="3" t="inlineStr">
        <is>
          <t>Subscriptions _AND_ Lisences</t>
        </is>
      </c>
      <c r="F11858" s="3" t="n">
        <v>3310.1</v>
      </c>
      <c r="G11858" s="3" t="n">
        <v>6807.84</v>
      </c>
    </row>
    <row r="11859">
      <c r="A11859" s="3" t="inlineStr">
        <is>
          <t>Opportunity Global Investment (PTY) LTD</t>
        </is>
      </c>
      <c r="B11859" s="4" t="n">
        <v>44895</v>
      </c>
      <c r="C11859" s="3" t="inlineStr">
        <is>
          <t>Expenses</t>
        </is>
      </c>
      <c r="D11859" s="3" t="inlineStr">
        <is>
          <t>4550/050</t>
        </is>
      </c>
      <c r="E11859" s="3" t="inlineStr">
        <is>
          <t>Subscriptions - EAAB</t>
        </is>
      </c>
      <c r="F11859" s="3" t="n">
        <v>0</v>
      </c>
      <c r="G11859" s="3" t="n">
        <v>2340</v>
      </c>
    </row>
    <row r="11860">
      <c r="A11860" s="3" t="inlineStr">
        <is>
          <t>Noble Shield (Pty) Ltd ta Go Letting</t>
        </is>
      </c>
      <c r="B11860" s="4" t="n">
        <v>44895</v>
      </c>
      <c r="C11860" s="3" t="inlineStr">
        <is>
          <t>Expenses</t>
        </is>
      </c>
      <c r="D11860" s="3" t="inlineStr">
        <is>
          <t>4550/100</t>
        </is>
      </c>
      <c r="E11860" s="3" t="inlineStr">
        <is>
          <t>Subscriptions - EAAB</t>
        </is>
      </c>
      <c r="F11860" s="3" t="n">
        <v>0</v>
      </c>
      <c r="G11860" s="3" t="n">
        <v>2340</v>
      </c>
    </row>
    <row r="11861">
      <c r="A11861" s="3" t="inlineStr">
        <is>
          <t>Trademark Holdings (Pty) Ltd</t>
        </is>
      </c>
      <c r="B11861" s="4" t="n">
        <v>44895</v>
      </c>
      <c r="C11861" s="3" t="inlineStr">
        <is>
          <t>Expenses</t>
        </is>
      </c>
      <c r="D11861" s="3" t="inlineStr">
        <is>
          <t>4550/100</t>
        </is>
      </c>
      <c r="E11861" s="3" t="inlineStr">
        <is>
          <t>Subscriptions - EAAB</t>
        </is>
      </c>
      <c r="F11861" s="3" t="n">
        <v>0</v>
      </c>
      <c r="G11861" s="3" t="n">
        <v>2340</v>
      </c>
    </row>
    <row r="11862">
      <c r="A11862" s="3" t="inlineStr">
        <is>
          <t>Opportunity Global Investment (PTY) LTD</t>
        </is>
      </c>
      <c r="B11862" s="4" t="n">
        <v>44895</v>
      </c>
      <c r="C11862" s="3" t="inlineStr">
        <is>
          <t>Expenses</t>
        </is>
      </c>
      <c r="D11862" s="3" t="inlineStr">
        <is>
          <t>4550/150</t>
        </is>
      </c>
      <c r="E11862" s="3" t="inlineStr">
        <is>
          <t>Subscriptions - Webbox</t>
        </is>
      </c>
      <c r="F11862" s="3" t="n">
        <v>1259</v>
      </c>
      <c r="G11862" s="3" t="n">
        <v>11237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4550/200</t>
        </is>
      </c>
      <c r="E11863" s="3" t="inlineStr">
        <is>
          <t>Subscriptions - Zoom</t>
        </is>
      </c>
      <c r="F11863" s="3" t="n">
        <v>267.1</v>
      </c>
      <c r="G11863" s="3" t="n">
        <v>2309.08</v>
      </c>
    </row>
    <row r="11864">
      <c r="A11864" s="3" t="inlineStr">
        <is>
          <t>Opportunity Global Investment (PTY) LTD</t>
        </is>
      </c>
      <c r="B11864" s="4" t="n">
        <v>44895</v>
      </c>
      <c r="C11864" s="3" t="inlineStr">
        <is>
          <t>Expenses</t>
        </is>
      </c>
      <c r="D11864" s="3" t="inlineStr">
        <is>
          <t>4550/250</t>
        </is>
      </c>
      <c r="E11864" s="3" t="inlineStr">
        <is>
          <t>Subscriptions - LinkedIn</t>
        </is>
      </c>
      <c r="F11864" s="3" t="n">
        <v>1000.49</v>
      </c>
      <c r="G11864" s="3" t="n">
        <v>10004.9</v>
      </c>
    </row>
    <row r="11865">
      <c r="A11865" s="3" t="inlineStr">
        <is>
          <t>Opportunity Global Investment (PTY) LTD</t>
        </is>
      </c>
      <c r="B11865" s="4" t="n">
        <v>44895</v>
      </c>
      <c r="C11865" s="3" t="inlineStr">
        <is>
          <t>Expenses</t>
        </is>
      </c>
      <c r="D11865" s="3" t="inlineStr">
        <is>
          <t>4550/350</t>
        </is>
      </c>
      <c r="E11865" s="3" t="inlineStr">
        <is>
          <t>Subscriptions - Xero</t>
        </is>
      </c>
      <c r="F11865" s="3" t="n">
        <v>600</v>
      </c>
      <c r="G11865" s="3" t="n">
        <v>5400</v>
      </c>
    </row>
    <row r="11866">
      <c r="A11866" s="3" t="inlineStr">
        <is>
          <t>Opportunity Global Investment (PTY) LTD</t>
        </is>
      </c>
      <c r="B11866" s="4" t="n">
        <v>44895</v>
      </c>
      <c r="C11866" s="3" t="inlineStr">
        <is>
          <t>Expenses</t>
        </is>
      </c>
      <c r="D11866" s="3" t="inlineStr">
        <is>
          <t>4550/400</t>
        </is>
      </c>
      <c r="E11866" s="3" t="inlineStr">
        <is>
          <t>Subscriptions - Moneyweb</t>
        </is>
      </c>
      <c r="F11866" s="3" t="n">
        <v>54.78</v>
      </c>
      <c r="G11866" s="3" t="n">
        <v>493.02</v>
      </c>
    </row>
    <row r="11867">
      <c r="A11867" s="3" t="inlineStr">
        <is>
          <t>Trademark Holdings (Pty) Ltd</t>
        </is>
      </c>
      <c r="B11867" s="4" t="n">
        <v>44895</v>
      </c>
      <c r="C11867" s="3" t="inlineStr">
        <is>
          <t>Expenses</t>
        </is>
      </c>
      <c r="D11867" s="3" t="inlineStr">
        <is>
          <t>4550/400</t>
        </is>
      </c>
      <c r="E11867" s="3" t="inlineStr">
        <is>
          <t>Subscriptions - Xero</t>
        </is>
      </c>
      <c r="F11867" s="3" t="n">
        <v>600</v>
      </c>
      <c r="G11867" s="3" t="n">
        <v>1800</v>
      </c>
    </row>
    <row r="11868">
      <c r="A11868" s="3" t="inlineStr">
        <is>
          <t>Opportunity Global Investment (PTY) LTD</t>
        </is>
      </c>
      <c r="B11868" s="4" t="n">
        <v>44895</v>
      </c>
      <c r="C11868" s="3" t="inlineStr">
        <is>
          <t>Expenses</t>
        </is>
      </c>
      <c r="D11868" s="3" t="inlineStr">
        <is>
          <t>4550/450</t>
        </is>
      </c>
      <c r="E11868" s="3" t="inlineStr">
        <is>
          <t>Subscriptions - Adobe</t>
        </is>
      </c>
      <c r="F11868" s="3" t="n">
        <v>558.7</v>
      </c>
      <c r="G11868" s="3" t="n">
        <v>4808.09</v>
      </c>
    </row>
    <row r="11869">
      <c r="A11869" s="3" t="inlineStr">
        <is>
          <t>Noble Shield (Pty) Ltd ta Go Letting</t>
        </is>
      </c>
      <c r="B11869" s="4" t="n">
        <v>44895</v>
      </c>
      <c r="C11869" s="3" t="inlineStr">
        <is>
          <t>Expenses</t>
        </is>
      </c>
      <c r="D11869" s="3" t="inlineStr">
        <is>
          <t>4550/600</t>
        </is>
      </c>
      <c r="E11869" s="3" t="inlineStr">
        <is>
          <t>Subscriptions - Webbox</t>
        </is>
      </c>
      <c r="F11869" s="3" t="n">
        <v>1312.15</v>
      </c>
      <c r="G11869" s="3" t="n">
        <v>3975.55</v>
      </c>
    </row>
    <row r="11870">
      <c r="A11870" s="3" t="inlineStr">
        <is>
          <t>Noble Shield (Pty) Ltd ta Go Letting</t>
        </is>
      </c>
      <c r="B11870" s="4" t="n">
        <v>44895</v>
      </c>
      <c r="C11870" s="3" t="inlineStr">
        <is>
          <t>Expenses</t>
        </is>
      </c>
      <c r="D11870" s="3" t="inlineStr">
        <is>
          <t>4550/650</t>
        </is>
      </c>
      <c r="E11870" s="3" t="inlineStr">
        <is>
          <t>Subscriptions - Xero</t>
        </is>
      </c>
      <c r="F11870" s="3" t="n">
        <v>600</v>
      </c>
      <c r="G11870" s="3" t="n">
        <v>1800</v>
      </c>
    </row>
    <row r="11871">
      <c r="A11871" s="3" t="inlineStr">
        <is>
          <t>Noble Shield (Pty) Ltd ta Go Letting</t>
        </is>
      </c>
      <c r="B11871" s="4" t="n">
        <v>44895</v>
      </c>
      <c r="C11871" s="3" t="inlineStr">
        <is>
          <t>Expenses</t>
        </is>
      </c>
      <c r="D11871" s="3" t="inlineStr">
        <is>
          <t>4550/800</t>
        </is>
      </c>
      <c r="E11871" s="3" t="inlineStr">
        <is>
          <t>Subscriptions - Adobe</t>
        </is>
      </c>
      <c r="F11871" s="3" t="n">
        <v>314.36</v>
      </c>
      <c r="G11871" s="3" t="n">
        <v>938.87</v>
      </c>
    </row>
    <row r="11872">
      <c r="A11872" s="3" t="inlineStr">
        <is>
          <t>Opportunity Global Sales (PTY) LTD</t>
        </is>
      </c>
      <c r="B11872" s="4" t="n">
        <v>44895</v>
      </c>
      <c r="C11872" s="3" t="inlineStr">
        <is>
          <t>Expenses</t>
        </is>
      </c>
      <c r="D11872" s="3" t="inlineStr">
        <is>
          <t>4551/000</t>
        </is>
      </c>
      <c r="E11872" s="3" t="inlineStr">
        <is>
          <t>Subscriptions - Payprop</t>
        </is>
      </c>
      <c r="F11872" s="3" t="n">
        <v>1469.46</v>
      </c>
      <c r="G11872" s="3" t="n">
        <v>7266.51</v>
      </c>
    </row>
    <row r="11873">
      <c r="A11873" s="3" t="inlineStr">
        <is>
          <t>Quinate Consulting (Pty) Ltd</t>
        </is>
      </c>
      <c r="B11873" s="4" t="n">
        <v>44895</v>
      </c>
      <c r="C11873" s="3" t="inlineStr">
        <is>
          <t>Expenses</t>
        </is>
      </c>
      <c r="D11873" s="3" t="inlineStr">
        <is>
          <t>4551/000</t>
        </is>
      </c>
      <c r="E11873" s="3" t="inlineStr">
        <is>
          <t>Subscriptions - Zoho</t>
        </is>
      </c>
      <c r="F11873" s="3" t="n">
        <v>1125</v>
      </c>
      <c r="G11873" s="3" t="n">
        <v>10125</v>
      </c>
    </row>
    <row r="11874">
      <c r="A11874" s="3" t="inlineStr">
        <is>
          <t>Endulini (Pty) Ltd</t>
        </is>
      </c>
      <c r="B11874" s="4" t="n">
        <v>44895</v>
      </c>
      <c r="C11874" s="3" t="inlineStr">
        <is>
          <t>Expenses</t>
        </is>
      </c>
      <c r="D11874" s="3" t="inlineStr">
        <is>
          <t>4552/000</t>
        </is>
      </c>
      <c r="E11874" s="3" t="inlineStr">
        <is>
          <t>Subscriptions - Xero</t>
        </is>
      </c>
      <c r="F11874" s="3" t="n">
        <v>0</v>
      </c>
      <c r="G11874" s="3" t="n">
        <v>4800</v>
      </c>
    </row>
    <row r="11875">
      <c r="A11875" s="3" t="inlineStr">
        <is>
          <t>Opportunity Global Sales (PTY) LTD</t>
        </is>
      </c>
      <c r="B11875" s="4" t="n">
        <v>44895</v>
      </c>
      <c r="C11875" s="3" t="inlineStr">
        <is>
          <t>Expenses</t>
        </is>
      </c>
      <c r="D11875" s="3" t="inlineStr">
        <is>
          <t>4552/000</t>
        </is>
      </c>
      <c r="E11875" s="3" t="inlineStr">
        <is>
          <t>Subscriptions - Xero</t>
        </is>
      </c>
      <c r="F11875" s="3" t="n">
        <v>600</v>
      </c>
      <c r="G11875" s="3" t="n">
        <v>5400</v>
      </c>
    </row>
    <row r="11876">
      <c r="A11876" s="3" t="inlineStr">
        <is>
          <t>Opportunity Management Holdings (PTY) LTD</t>
        </is>
      </c>
      <c r="B11876" s="4" t="n">
        <v>44895</v>
      </c>
      <c r="C11876" s="3" t="inlineStr">
        <is>
          <t>Expenses</t>
        </is>
      </c>
      <c r="D11876" s="3" t="inlineStr">
        <is>
          <t>4552/000</t>
        </is>
      </c>
      <c r="E11876" s="3" t="inlineStr">
        <is>
          <t>Subscriptions - Xero</t>
        </is>
      </c>
      <c r="F11876" s="3" t="n">
        <v>600</v>
      </c>
      <c r="G11876" s="3" t="n">
        <v>1800</v>
      </c>
    </row>
    <row r="11877">
      <c r="A11877" s="3" t="inlineStr">
        <is>
          <t>Opportunity Global Sales (PTY) LTD</t>
        </is>
      </c>
      <c r="B11877" s="4" t="n">
        <v>44895</v>
      </c>
      <c r="C11877" s="3" t="inlineStr">
        <is>
          <t>Expenses</t>
        </is>
      </c>
      <c r="D11877" s="3" t="inlineStr">
        <is>
          <t>4553/000</t>
        </is>
      </c>
      <c r="E11877" s="3" t="inlineStr">
        <is>
          <t>Subscriptions - CMA</t>
        </is>
      </c>
      <c r="F11877" s="3" t="n">
        <v>680</v>
      </c>
      <c r="G11877" s="3" t="n">
        <v>6120</v>
      </c>
    </row>
    <row r="11878">
      <c r="A11878" s="3" t="inlineStr">
        <is>
          <t>Quinate Consulting (Pty) Ltd</t>
        </is>
      </c>
      <c r="B11878" s="4" t="n">
        <v>44895</v>
      </c>
      <c r="C11878" s="3" t="inlineStr">
        <is>
          <t>Expenses</t>
        </is>
      </c>
      <c r="D11878" s="3" t="inlineStr">
        <is>
          <t>4554/000</t>
        </is>
      </c>
      <c r="E11878" s="3" t="inlineStr">
        <is>
          <t>Subscriptions - Xero</t>
        </is>
      </c>
      <c r="F11878" s="3" t="n">
        <v>600</v>
      </c>
      <c r="G11878" s="3" t="n">
        <v>5400</v>
      </c>
    </row>
    <row r="11879">
      <c r="A11879" s="3" t="inlineStr">
        <is>
          <t>Opportunity Global Sales (PTY) LTD</t>
        </is>
      </c>
      <c r="B11879" s="4" t="n">
        <v>44895</v>
      </c>
      <c r="C11879" s="3" t="inlineStr">
        <is>
          <t>Expenses</t>
        </is>
      </c>
      <c r="D11879" s="3" t="inlineStr">
        <is>
          <t>4554/000</t>
        </is>
      </c>
      <c r="E11879" s="3" t="inlineStr">
        <is>
          <t>Subscriptions - Zoho</t>
        </is>
      </c>
      <c r="F11879" s="3" t="n">
        <v>750</v>
      </c>
      <c r="G11879" s="3" t="n">
        <v>6255</v>
      </c>
    </row>
    <row r="11880">
      <c r="A11880" s="3" t="inlineStr">
        <is>
          <t>Opportunity Global Sales (PTY) LTD</t>
        </is>
      </c>
      <c r="B11880" s="4" t="n">
        <v>44895</v>
      </c>
      <c r="C11880" s="3" t="inlineStr">
        <is>
          <t>Expenses</t>
        </is>
      </c>
      <c r="D11880" s="3" t="inlineStr">
        <is>
          <t>4555/000</t>
        </is>
      </c>
      <c r="E11880" s="3" t="inlineStr">
        <is>
          <t>Subscriptions - EAAB</t>
        </is>
      </c>
      <c r="F11880" s="3" t="n">
        <v>0</v>
      </c>
      <c r="G11880" s="3" t="n">
        <v>15520</v>
      </c>
    </row>
    <row r="11881">
      <c r="A11881" s="3" t="inlineStr">
        <is>
          <t>Quinate Consulting (Pty) Ltd</t>
        </is>
      </c>
      <c r="B11881" s="4" t="n">
        <v>44895</v>
      </c>
      <c r="C11881" s="3" t="inlineStr">
        <is>
          <t>Expenses</t>
        </is>
      </c>
      <c r="D11881" s="3" t="inlineStr">
        <is>
          <t>4555/000</t>
        </is>
      </c>
      <c r="E11881" s="3" t="inlineStr">
        <is>
          <t>Subscriptions - OUMS</t>
        </is>
      </c>
      <c r="F11881" s="3" t="n">
        <v>6475.9</v>
      </c>
      <c r="G11881" s="3" t="n">
        <v>58283.1</v>
      </c>
    </row>
    <row r="11882">
      <c r="A11882" s="3" t="inlineStr">
        <is>
          <t>Opportunity Global Investment (PTY) LTD</t>
        </is>
      </c>
      <c r="B11882" s="4" t="n">
        <v>44895</v>
      </c>
      <c r="C11882" s="3" t="inlineStr">
        <is>
          <t>Expenses</t>
        </is>
      </c>
      <c r="D11882" s="3" t="inlineStr">
        <is>
          <t>4600/000</t>
        </is>
      </c>
      <c r="E11882" s="3" t="inlineStr">
        <is>
          <t>Telephone _AND_ Fax</t>
        </is>
      </c>
      <c r="F11882" s="3" t="n">
        <v>3355</v>
      </c>
      <c r="G11882" s="3" t="n">
        <v>30195</v>
      </c>
    </row>
    <row r="11883">
      <c r="A11883" s="3" t="inlineStr">
        <is>
          <t>Trademark Holdings (Pty) Ltd</t>
        </is>
      </c>
      <c r="B11883" s="4" t="n">
        <v>44895</v>
      </c>
      <c r="C11883" s="3" t="inlineStr">
        <is>
          <t>Expenses</t>
        </is>
      </c>
      <c r="D11883" s="3" t="inlineStr">
        <is>
          <t>4600/000</t>
        </is>
      </c>
      <c r="E11883" s="3" t="inlineStr">
        <is>
          <t>Telephone _AND_ Fax</t>
        </is>
      </c>
      <c r="F11883" s="3" t="n">
        <v>1552.09</v>
      </c>
      <c r="G11883" s="3" t="n">
        <v>4641.29</v>
      </c>
    </row>
    <row r="11884">
      <c r="A11884" s="3" t="inlineStr">
        <is>
          <t>Noble Shield (Pty) Ltd ta Go Letting</t>
        </is>
      </c>
      <c r="B11884" s="4" t="n">
        <v>44895</v>
      </c>
      <c r="C11884" s="3" t="inlineStr">
        <is>
          <t>Expenses</t>
        </is>
      </c>
      <c r="D11884" s="3" t="inlineStr">
        <is>
          <t>4610/000</t>
        </is>
      </c>
      <c r="E11884" s="3" t="inlineStr">
        <is>
          <t>Telephone - CT Office</t>
        </is>
      </c>
      <c r="F11884" s="3" t="n">
        <v>973.5700000000001</v>
      </c>
      <c r="G11884" s="3" t="n">
        <v>2976.01</v>
      </c>
    </row>
    <row r="11885">
      <c r="A11885" s="3" t="inlineStr">
        <is>
          <t>Opportunity Global Investment (PTY) LTD</t>
        </is>
      </c>
      <c r="B11885" s="4" t="n">
        <v>44895</v>
      </c>
      <c r="C11885" s="3" t="inlineStr">
        <is>
          <t>Expenses</t>
        </is>
      </c>
      <c r="D11885" s="3" t="inlineStr">
        <is>
          <t>4650/000</t>
        </is>
      </c>
      <c r="E11885" s="3" t="inlineStr">
        <is>
          <t>Travel _AND_ Accommodation</t>
        </is>
      </c>
      <c r="F11885" s="3" t="n">
        <v>11.3</v>
      </c>
      <c r="G11885" s="3" t="n">
        <v>5699.16</v>
      </c>
    </row>
    <row r="11886">
      <c r="A11886" s="3" t="inlineStr">
        <is>
          <t>Opportunity Management Holdings (PTY) LTD</t>
        </is>
      </c>
      <c r="B11886" s="4" t="n">
        <v>44895</v>
      </c>
      <c r="C11886" s="3" t="inlineStr">
        <is>
          <t>Expenses</t>
        </is>
      </c>
      <c r="D11886" s="3" t="inlineStr">
        <is>
          <t>4650/000</t>
        </is>
      </c>
      <c r="E11886" s="3" t="inlineStr">
        <is>
          <t>Travel _AND_ Accommodation</t>
        </is>
      </c>
      <c r="F11886" s="3" t="n">
        <v>497.42</v>
      </c>
      <c r="G11886" s="3" t="n">
        <v>572.3200000000001</v>
      </c>
    </row>
    <row r="11887">
      <c r="A11887" s="3" t="inlineStr">
        <is>
          <t>Quinate Consulting (Pty) Ltd</t>
        </is>
      </c>
      <c r="B11887" s="4" t="n">
        <v>44895</v>
      </c>
      <c r="C11887" s="3" t="inlineStr">
        <is>
          <t>Expenses</t>
        </is>
      </c>
      <c r="D11887" s="3" t="inlineStr">
        <is>
          <t>4650/000</t>
        </is>
      </c>
      <c r="E11887" s="3" t="inlineStr">
        <is>
          <t>Travel _AND_ Accommodation</t>
        </is>
      </c>
      <c r="F11887" s="3" t="n">
        <v>313.04</v>
      </c>
      <c r="G11887" s="3" t="n">
        <v>5699.04</v>
      </c>
    </row>
    <row r="11888">
      <c r="A11888" s="3" t="inlineStr">
        <is>
          <t>Quinate Consulting (Pty) Ltd</t>
        </is>
      </c>
      <c r="B11888" s="4" t="n">
        <v>44895</v>
      </c>
      <c r="C11888" s="3" t="inlineStr">
        <is>
          <t>Expenses</t>
        </is>
      </c>
      <c r="D11888" s="3" t="inlineStr">
        <is>
          <t>4650/010</t>
        </is>
      </c>
      <c r="E11888" s="3" t="inlineStr">
        <is>
          <t>Travel - Local Flights</t>
        </is>
      </c>
      <c r="F11888" s="3" t="n">
        <v>0</v>
      </c>
      <c r="G11888" s="3" t="n">
        <v>6912.27</v>
      </c>
    </row>
    <row r="11889">
      <c r="A11889" s="3" t="inlineStr">
        <is>
          <t>Opportunity Global Investment (PTY) LTD</t>
        </is>
      </c>
      <c r="B11889" s="4" t="n">
        <v>44895</v>
      </c>
      <c r="C11889" s="3" t="inlineStr">
        <is>
          <t>Expenses</t>
        </is>
      </c>
      <c r="D11889" s="3" t="inlineStr">
        <is>
          <t>4650/020</t>
        </is>
      </c>
      <c r="E11889" s="3" t="inlineStr">
        <is>
          <t>Travel Accomodation - Car Hire</t>
        </is>
      </c>
      <c r="F11889" s="3" t="n">
        <v>0</v>
      </c>
      <c r="G11889" s="3" t="n">
        <v>457.39</v>
      </c>
    </row>
    <row r="11890">
      <c r="A11890" s="3" t="inlineStr">
        <is>
          <t>Quinate Consulting (Pty) Ltd</t>
        </is>
      </c>
      <c r="B11890" s="4" t="n">
        <v>44895</v>
      </c>
      <c r="C11890" s="3" t="inlineStr">
        <is>
          <t>Expenses</t>
        </is>
      </c>
      <c r="D11890" s="3" t="inlineStr">
        <is>
          <t>4650/030</t>
        </is>
      </c>
      <c r="E11890" s="3" t="inlineStr">
        <is>
          <t>Travel - Parking</t>
        </is>
      </c>
      <c r="F11890" s="3" t="n">
        <v>0</v>
      </c>
      <c r="G11890" s="3" t="n">
        <v>156.52</v>
      </c>
    </row>
    <row r="11891">
      <c r="A11891" s="3" t="inlineStr">
        <is>
          <t>Quinate Consulting (Pty) Ltd</t>
        </is>
      </c>
      <c r="B11891" s="4" t="n">
        <v>44895</v>
      </c>
      <c r="C11891" s="3" t="inlineStr">
        <is>
          <t>Expenses</t>
        </is>
      </c>
      <c r="D11891" s="3" t="inlineStr">
        <is>
          <t>4650/040</t>
        </is>
      </c>
      <c r="E11891" s="3" t="inlineStr">
        <is>
          <t>Travel - Local Car Hire</t>
        </is>
      </c>
      <c r="F11891" s="3" t="n">
        <v>0</v>
      </c>
      <c r="G11891" s="3" t="n">
        <v>1873</v>
      </c>
    </row>
    <row r="11892">
      <c r="A11892" s="3" t="inlineStr">
        <is>
          <t>Opportunity Global Investment (PTY) LTD</t>
        </is>
      </c>
      <c r="B11892" s="4" t="n">
        <v>44895</v>
      </c>
      <c r="C11892" s="3" t="inlineStr">
        <is>
          <t>Expenses</t>
        </is>
      </c>
      <c r="D11892" s="3" t="inlineStr">
        <is>
          <t>4650/080</t>
        </is>
      </c>
      <c r="E11892" s="3" t="inlineStr">
        <is>
          <t>Travel &amp; Accommodation - Staff Reimbursements</t>
        </is>
      </c>
      <c r="F11892" s="3" t="n">
        <v>0</v>
      </c>
      <c r="G11892" s="3" t="n">
        <v>453.72</v>
      </c>
    </row>
    <row r="11893">
      <c r="A11893" s="3" t="inlineStr">
        <is>
          <t>Opportunity Global Investment (PTY) LTD</t>
        </is>
      </c>
      <c r="B11893" s="4" t="n">
        <v>44895</v>
      </c>
      <c r="C11893" s="3" t="inlineStr">
        <is>
          <t>Expenses</t>
        </is>
      </c>
      <c r="D11893" s="3" t="inlineStr">
        <is>
          <t>4650/090</t>
        </is>
      </c>
      <c r="E11893" s="3" t="inlineStr">
        <is>
          <t>Travel &amp; Accom - Fuel</t>
        </is>
      </c>
      <c r="F11893" s="3" t="n">
        <v>3054.9</v>
      </c>
      <c r="G11893" s="3" t="n">
        <v>29985.19</v>
      </c>
    </row>
    <row r="11894">
      <c r="A11894" s="3" t="inlineStr">
        <is>
          <t>Quinate Consulting (Pty) Ltd</t>
        </is>
      </c>
      <c r="B11894" s="4" t="n">
        <v>44895</v>
      </c>
      <c r="C11894" s="3" t="inlineStr">
        <is>
          <t>Expenses</t>
        </is>
      </c>
      <c r="D11894" s="3" t="inlineStr">
        <is>
          <t>4650/600</t>
        </is>
      </c>
      <c r="E11894" s="3" t="inlineStr">
        <is>
          <t>Travel - Fuel</t>
        </is>
      </c>
      <c r="F11894" s="3" t="n">
        <v>0</v>
      </c>
      <c r="G11894" s="3" t="n">
        <v>983.1799999999999</v>
      </c>
    </row>
    <row r="11895">
      <c r="A11895" s="3" t="inlineStr">
        <is>
          <t>Noble Shield (Pty) Ltd ta Go Letting</t>
        </is>
      </c>
      <c r="B11895" s="4" t="n">
        <v>44895</v>
      </c>
      <c r="C11895" s="3" t="inlineStr">
        <is>
          <t>Expenses</t>
        </is>
      </c>
      <c r="D11895" s="3" t="inlineStr">
        <is>
          <t>4700/000</t>
        </is>
      </c>
      <c r="E11895" s="3" t="inlineStr">
        <is>
          <t>PAYE Contributions</t>
        </is>
      </c>
      <c r="F11895" s="3" t="n">
        <v>4617.72</v>
      </c>
      <c r="G11895" s="3" t="n">
        <v>13925.27</v>
      </c>
    </row>
    <row r="11896">
      <c r="A11896" s="3" t="inlineStr">
        <is>
          <t>Trademark Holdings (Pty) Ltd</t>
        </is>
      </c>
      <c r="B11896" s="4" t="n">
        <v>44895</v>
      </c>
      <c r="C11896" s="3" t="inlineStr">
        <is>
          <t>Expenses</t>
        </is>
      </c>
      <c r="D11896" s="3" t="inlineStr">
        <is>
          <t>4700/000</t>
        </is>
      </c>
      <c r="E11896" s="3" t="inlineStr">
        <is>
          <t>PAYE Contributions</t>
        </is>
      </c>
      <c r="F11896" s="3" t="n">
        <v>5796.84</v>
      </c>
      <c r="G11896" s="3" t="n">
        <v>15327.76</v>
      </c>
    </row>
    <row r="11897">
      <c r="A11897" s="3" t="inlineStr">
        <is>
          <t>Opportunity Global Investment (PTY) LTD</t>
        </is>
      </c>
      <c r="B11897" s="4" t="n">
        <v>44895</v>
      </c>
      <c r="C11897" s="3" t="inlineStr">
        <is>
          <t>Expenses</t>
        </is>
      </c>
      <c r="D11897" s="3" t="inlineStr">
        <is>
          <t>4700/000</t>
        </is>
      </c>
      <c r="E11897" s="3" t="inlineStr">
        <is>
          <t>UIF Contributions</t>
        </is>
      </c>
      <c r="F11897" s="3" t="n">
        <v>177.12</v>
      </c>
      <c r="G11897" s="3" t="n">
        <v>1594.08</v>
      </c>
    </row>
    <row r="11898">
      <c r="A11898" s="3" t="inlineStr">
        <is>
          <t>Opportunity Global Sales (PTY) LTD</t>
        </is>
      </c>
      <c r="B11898" s="4" t="n">
        <v>44895</v>
      </c>
      <c r="C11898" s="3" t="inlineStr">
        <is>
          <t>Expenses</t>
        </is>
      </c>
      <c r="D11898" s="3" t="inlineStr">
        <is>
          <t>4700/000</t>
        </is>
      </c>
      <c r="E11898" s="3" t="inlineStr">
        <is>
          <t>UIF Contributions</t>
        </is>
      </c>
      <c r="F11898" s="3" t="n">
        <v>177.12</v>
      </c>
      <c r="G11898" s="3" t="n">
        <v>1694.08</v>
      </c>
    </row>
    <row r="11899">
      <c r="A11899" s="3" t="inlineStr">
        <is>
          <t>Opportunity Global Sales (PTY) LTD</t>
        </is>
      </c>
      <c r="B11899" s="4" t="n">
        <v>44895</v>
      </c>
      <c r="C11899" s="3" t="inlineStr">
        <is>
          <t>Expenses</t>
        </is>
      </c>
      <c r="D11899" s="3" t="inlineStr">
        <is>
          <t>4701/000</t>
        </is>
      </c>
      <c r="E11899" s="3" t="inlineStr">
        <is>
          <t>UIF Employee Contribution</t>
        </is>
      </c>
      <c r="F11899" s="3" t="n">
        <v>177.12</v>
      </c>
      <c r="G11899" s="3" t="n">
        <v>1694.08</v>
      </c>
    </row>
    <row r="11900">
      <c r="A11900" s="3" t="inlineStr">
        <is>
          <t>Opportunity Global Investment (PTY) LTD</t>
        </is>
      </c>
      <c r="B11900" s="4" t="n">
        <v>44895</v>
      </c>
      <c r="C11900" s="3" t="inlineStr">
        <is>
          <t>Expenses</t>
        </is>
      </c>
      <c r="D11900" s="3" t="inlineStr">
        <is>
          <t>4701/000</t>
        </is>
      </c>
      <c r="E11900" s="3" t="inlineStr">
        <is>
          <t>UIF Employee Contributions</t>
        </is>
      </c>
      <c r="F11900" s="3" t="n">
        <v>177.12</v>
      </c>
      <c r="G11900" s="3" t="n">
        <v>1594.08</v>
      </c>
    </row>
    <row r="11901">
      <c r="A11901" s="3" t="inlineStr">
        <is>
          <t>Noble Shield (Pty) Ltd ta Go Letting</t>
        </is>
      </c>
      <c r="B11901" s="4" t="n">
        <v>44895</v>
      </c>
      <c r="C11901" s="3" t="inlineStr">
        <is>
          <t>Expenses</t>
        </is>
      </c>
      <c r="D11901" s="3" t="inlineStr">
        <is>
          <t>4710/000</t>
        </is>
      </c>
      <c r="E11901" s="3" t="inlineStr">
        <is>
          <t>UIF Company Contributions</t>
        </is>
      </c>
      <c r="F11901" s="3" t="n">
        <v>245.25</v>
      </c>
      <c r="G11901" s="3" t="n">
        <v>735.75</v>
      </c>
    </row>
    <row r="11902">
      <c r="A11902" s="3" t="inlineStr">
        <is>
          <t>Trademark Holdings (Pty) Ltd</t>
        </is>
      </c>
      <c r="B11902" s="4" t="n">
        <v>44895</v>
      </c>
      <c r="C11902" s="3" t="inlineStr">
        <is>
          <t>Expenses</t>
        </is>
      </c>
      <c r="D11902" s="3" t="inlineStr">
        <is>
          <t>4710/000</t>
        </is>
      </c>
      <c r="E11902" s="3" t="inlineStr">
        <is>
          <t>UIF Company Contributions</t>
        </is>
      </c>
      <c r="F11902" s="3" t="n">
        <v>95.25</v>
      </c>
      <c r="G11902" s="3" t="n">
        <v>285.75</v>
      </c>
    </row>
    <row r="11903">
      <c r="A11903" s="3" t="inlineStr">
        <is>
          <t>Noble Shield (Pty) Ltd ta Go Letting</t>
        </is>
      </c>
      <c r="B11903" s="4" t="n">
        <v>44895</v>
      </c>
      <c r="C11903" s="3" t="inlineStr">
        <is>
          <t>Expenses</t>
        </is>
      </c>
      <c r="D11903" s="3" t="inlineStr">
        <is>
          <t>4711/000</t>
        </is>
      </c>
      <c r="E11903" s="3" t="inlineStr">
        <is>
          <t>UIF Employee Contribution</t>
        </is>
      </c>
      <c r="F11903" s="3" t="n">
        <v>245.25</v>
      </c>
      <c r="G11903" s="3" t="n">
        <v>735.75</v>
      </c>
    </row>
    <row r="11904">
      <c r="A11904" s="3" t="inlineStr">
        <is>
          <t>Trademark Holdings (Pty) Ltd</t>
        </is>
      </c>
      <c r="B11904" s="4" t="n">
        <v>44895</v>
      </c>
      <c r="C11904" s="3" t="inlineStr">
        <is>
          <t>Expenses</t>
        </is>
      </c>
      <c r="D11904" s="3" t="inlineStr">
        <is>
          <t>4711/000</t>
        </is>
      </c>
      <c r="E11904" s="3" t="inlineStr">
        <is>
          <t>UIF Employee Contributions</t>
        </is>
      </c>
      <c r="F11904" s="3" t="n">
        <v>95.25</v>
      </c>
      <c r="G11904" s="3" t="n">
        <v>285.75</v>
      </c>
    </row>
    <row r="11905">
      <c r="A11905" s="3" t="inlineStr">
        <is>
          <t>Noble Shield (Pty) Ltd ta Go Letting</t>
        </is>
      </c>
      <c r="B11905" s="4" t="n">
        <v>44895</v>
      </c>
      <c r="C11905" s="3" t="inlineStr">
        <is>
          <t>Expenses</t>
        </is>
      </c>
      <c r="D11905" s="3" t="inlineStr">
        <is>
          <t>4720/000</t>
        </is>
      </c>
      <c r="E11905" s="3" t="inlineStr">
        <is>
          <t>SDL Contributions</t>
        </is>
      </c>
      <c r="F11905" s="3" t="n">
        <v>421.61</v>
      </c>
      <c r="G11905" s="3" t="n">
        <v>1267.61</v>
      </c>
    </row>
    <row r="11906">
      <c r="A11906" s="3" t="inlineStr">
        <is>
          <t>Trademark Holdings (Pty) Ltd</t>
        </is>
      </c>
      <c r="B11906" s="4" t="n">
        <v>44895</v>
      </c>
      <c r="C11906" s="3" t="inlineStr">
        <is>
          <t>Expenses</t>
        </is>
      </c>
      <c r="D11906" s="3" t="inlineStr">
        <is>
          <t>4720/000</t>
        </is>
      </c>
      <c r="E11906" s="3" t="inlineStr">
        <is>
          <t>SDL Contributions</t>
        </is>
      </c>
      <c r="F11906" s="3" t="n">
        <v>327.21</v>
      </c>
      <c r="G11906" s="3" t="n">
        <v>915.09</v>
      </c>
    </row>
    <row r="11907">
      <c r="A11907" s="3" t="inlineStr">
        <is>
          <t>Opportunity Global Investment (PTY) LTD</t>
        </is>
      </c>
      <c r="B11907" s="4" t="n">
        <v>44895</v>
      </c>
      <c r="C11907" s="3" t="inlineStr">
        <is>
          <t>Expenses</t>
        </is>
      </c>
      <c r="D11907" s="3" t="inlineStr">
        <is>
          <t>4730/000</t>
        </is>
      </c>
      <c r="E11907" s="3" t="inlineStr">
        <is>
          <t>PAYE Contributions</t>
        </is>
      </c>
      <c r="F11907" s="3" t="n">
        <v>9136.700000000001</v>
      </c>
      <c r="G11907" s="3" t="n">
        <v>82230.28</v>
      </c>
    </row>
    <row r="11908">
      <c r="A11908" s="3" t="inlineStr">
        <is>
          <t>Opportunity Global Sales (PTY) LTD</t>
        </is>
      </c>
      <c r="B11908" s="4" t="n">
        <v>44895</v>
      </c>
      <c r="C11908" s="3" t="inlineStr">
        <is>
          <t>Expenses</t>
        </is>
      </c>
      <c r="D11908" s="3" t="inlineStr">
        <is>
          <t>4730/000</t>
        </is>
      </c>
      <c r="E11908" s="3" t="inlineStr">
        <is>
          <t>PAYE Contributions</t>
        </is>
      </c>
      <c r="F11908" s="3" t="n">
        <v>8367.33</v>
      </c>
      <c r="G11908" s="3" t="n">
        <v>202874.04</v>
      </c>
    </row>
    <row r="11909">
      <c r="A11909" s="3" t="inlineStr">
        <is>
          <t>Opportunity Management Holdings (PTY) LTD</t>
        </is>
      </c>
      <c r="B11909" s="4" t="n">
        <v>44895</v>
      </c>
      <c r="C11909" s="3" t="inlineStr">
        <is>
          <t>Expenses</t>
        </is>
      </c>
      <c r="D11909" s="3" t="inlineStr">
        <is>
          <t>4730/000</t>
        </is>
      </c>
      <c r="E11909" s="3" t="inlineStr">
        <is>
          <t>PAYE Contributions</t>
        </is>
      </c>
      <c r="F11909" s="3" t="n">
        <v>46124.73</v>
      </c>
      <c r="G11909" s="3" t="n">
        <v>137815.9</v>
      </c>
    </row>
    <row r="11910">
      <c r="A11910" s="3" t="inlineStr">
        <is>
          <t>Opportunity Global Investment (PTY) LTD</t>
        </is>
      </c>
      <c r="B11910" s="4" t="n">
        <v>44895</v>
      </c>
      <c r="C11910" s="3" t="inlineStr">
        <is>
          <t>Expenses</t>
        </is>
      </c>
      <c r="D11910" s="3" t="inlineStr">
        <is>
          <t>4740/000</t>
        </is>
      </c>
      <c r="E11910" s="3" t="inlineStr">
        <is>
          <t>SDL Contributions</t>
        </is>
      </c>
      <c r="F11910" s="3" t="n">
        <v>431.1</v>
      </c>
      <c r="G11910" s="3" t="n">
        <v>3879.9</v>
      </c>
    </row>
    <row r="11911">
      <c r="A11911" s="3" t="inlineStr">
        <is>
          <t>Opportunity Global Sales (PTY) LTD</t>
        </is>
      </c>
      <c r="B11911" s="4" t="n">
        <v>44895</v>
      </c>
      <c r="C11911" s="3" t="inlineStr">
        <is>
          <t>Expenses</t>
        </is>
      </c>
      <c r="D11911" s="3" t="inlineStr">
        <is>
          <t>4740/000</t>
        </is>
      </c>
      <c r="E11911" s="3" t="inlineStr">
        <is>
          <t>SDL Contributions</t>
        </is>
      </c>
      <c r="F11911" s="3" t="n">
        <v>2794.93</v>
      </c>
      <c r="G11911" s="3" t="n">
        <v>16229.79</v>
      </c>
    </row>
    <row r="11912">
      <c r="A11912" s="3" t="inlineStr">
        <is>
          <t>Opportunity Management Holdings (PTY) LTD</t>
        </is>
      </c>
      <c r="B11912" s="4" t="n">
        <v>44895</v>
      </c>
      <c r="C11912" s="3" t="inlineStr">
        <is>
          <t>Expenses</t>
        </is>
      </c>
      <c r="D11912" s="3" t="inlineStr">
        <is>
          <t>4740/000</t>
        </is>
      </c>
      <c r="E11912" s="3" t="inlineStr">
        <is>
          <t>UIF Company Contribution</t>
        </is>
      </c>
      <c r="F11912" s="3" t="n">
        <v>1576.72</v>
      </c>
      <c r="G11912" s="3" t="n">
        <v>4709.08</v>
      </c>
    </row>
    <row r="11913">
      <c r="A11913" s="3" t="inlineStr">
        <is>
          <t>Opportunity Management Holdings (PTY) LTD</t>
        </is>
      </c>
      <c r="B11913" s="4" t="n">
        <v>44895</v>
      </c>
      <c r="C11913" s="3" t="inlineStr">
        <is>
          <t>Expenses</t>
        </is>
      </c>
      <c r="D11913" s="3" t="inlineStr">
        <is>
          <t>4741/000</t>
        </is>
      </c>
      <c r="E11913" s="3" t="inlineStr">
        <is>
          <t>UIF Employee Contribution</t>
        </is>
      </c>
      <c r="F11913" s="3" t="n">
        <v>1576.72</v>
      </c>
      <c r="G11913" s="3" t="n">
        <v>4709.08</v>
      </c>
    </row>
    <row r="11914">
      <c r="A11914" s="3" t="inlineStr">
        <is>
          <t>Opportunity Management Holdings (PTY) LTD</t>
        </is>
      </c>
      <c r="B11914" s="4" t="n">
        <v>44895</v>
      </c>
      <c r="C11914" s="3" t="inlineStr">
        <is>
          <t>Expenses</t>
        </is>
      </c>
      <c r="D11914" s="3" t="inlineStr">
        <is>
          <t>4750/000</t>
        </is>
      </c>
      <c r="E11914" s="3" t="inlineStr">
        <is>
          <t>SDL Contribution</t>
        </is>
      </c>
      <c r="F11914" s="3" t="n">
        <v>2654</v>
      </c>
      <c r="G11914" s="3" t="n">
        <v>7900.31</v>
      </c>
    </row>
    <row r="11915">
      <c r="A11915" s="3" t="inlineStr">
        <is>
          <t>Noble Shield (Pty) Ltd ta Go Letting</t>
        </is>
      </c>
      <c r="B11915" s="4" t="n">
        <v>44895</v>
      </c>
      <c r="C11915" s="3" t="inlineStr">
        <is>
          <t>Equity</t>
        </is>
      </c>
      <c r="D11915" s="3" t="inlineStr">
        <is>
          <t>5100/000</t>
        </is>
      </c>
      <c r="E11915" s="3" t="inlineStr">
        <is>
          <t>Share Capital</t>
        </is>
      </c>
      <c r="F11915" s="3" t="n">
        <v>0</v>
      </c>
      <c r="G11915" s="3" t="n">
        <v>-1</v>
      </c>
    </row>
    <row r="11916">
      <c r="A11916" s="3" t="inlineStr">
        <is>
          <t>Opportunity Management Holdings (PTY) LTD</t>
        </is>
      </c>
      <c r="B11916" s="4" t="n">
        <v>44895</v>
      </c>
      <c r="C11916" s="3" t="inlineStr">
        <is>
          <t>Equity</t>
        </is>
      </c>
      <c r="D11916" s="3" t="inlineStr">
        <is>
          <t>5100/000</t>
        </is>
      </c>
      <c r="E11916" s="3" t="inlineStr">
        <is>
          <t>Share Capital / Members Contribution</t>
        </is>
      </c>
      <c r="F11916" s="3" t="n">
        <v>0</v>
      </c>
      <c r="G11916" s="3" t="n">
        <v>-120</v>
      </c>
    </row>
    <row r="11917">
      <c r="A11917" s="3" t="inlineStr">
        <is>
          <t>Quinate Consulting (Pty) Ltd</t>
        </is>
      </c>
      <c r="B11917" s="4" t="n">
        <v>44895</v>
      </c>
      <c r="C11917" s="3" t="inlineStr">
        <is>
          <t>Equity</t>
        </is>
      </c>
      <c r="D11917" s="3" t="inlineStr">
        <is>
          <t>5100/000</t>
        </is>
      </c>
      <c r="E11917" s="3" t="inlineStr">
        <is>
          <t>Share Capital / Members Contribution</t>
        </is>
      </c>
      <c r="F11917" s="3" t="n">
        <v>0</v>
      </c>
      <c r="G11917" s="3" t="n">
        <v>-120</v>
      </c>
    </row>
    <row r="11918">
      <c r="A11918" s="3" t="inlineStr">
        <is>
          <t>Trademark Holdings (Pty) Ltd</t>
        </is>
      </c>
      <c r="B11918" s="4" t="n">
        <v>44895</v>
      </c>
      <c r="C11918" s="3" t="inlineStr">
        <is>
          <t>Equity</t>
        </is>
      </c>
      <c r="D11918" s="3" t="inlineStr">
        <is>
          <t>5100/001</t>
        </is>
      </c>
      <c r="E11918" s="3" t="inlineStr">
        <is>
          <t>Share Capital - GFY Investments</t>
        </is>
      </c>
      <c r="F11918" s="3" t="n">
        <v>0</v>
      </c>
      <c r="G11918" s="3" t="n">
        <v>-60</v>
      </c>
    </row>
    <row r="11919">
      <c r="A11919" s="3" t="inlineStr">
        <is>
          <t>Trademark Holdings (Pty) Ltd</t>
        </is>
      </c>
      <c r="B11919" s="4" t="n">
        <v>44895</v>
      </c>
      <c r="C11919" s="3" t="inlineStr">
        <is>
          <t>Equity</t>
        </is>
      </c>
      <c r="D11919" s="3" t="inlineStr">
        <is>
          <t>5100/002</t>
        </is>
      </c>
      <c r="E11919" s="3" t="inlineStr">
        <is>
          <t>Share Capital - Zak Trust</t>
        </is>
      </c>
      <c r="F11919" s="3" t="n">
        <v>0</v>
      </c>
      <c r="G11919" s="3" t="n">
        <v>-60</v>
      </c>
    </row>
    <row r="11920">
      <c r="A11920" s="3" t="inlineStr">
        <is>
          <t>Opportunity Global Investment (PTY) LTD</t>
        </is>
      </c>
      <c r="B11920" s="4" t="n">
        <v>44895</v>
      </c>
      <c r="C11920" s="3" t="inlineStr">
        <is>
          <t>Equity</t>
        </is>
      </c>
      <c r="D11920" s="3" t="inlineStr">
        <is>
          <t>5101/000</t>
        </is>
      </c>
      <c r="E11920" s="3" t="inlineStr">
        <is>
          <t>Share Capital - Ordinary Type A</t>
        </is>
      </c>
      <c r="F11920" s="3" t="n">
        <v>0</v>
      </c>
      <c r="G11920" s="3" t="n">
        <v>-70</v>
      </c>
    </row>
    <row r="11921">
      <c r="A11921" s="3" t="inlineStr">
        <is>
          <t>Opportunity Global Investment (PTY) LTD</t>
        </is>
      </c>
      <c r="B11921" s="4" t="n">
        <v>44895</v>
      </c>
      <c r="C11921" s="3" t="inlineStr">
        <is>
          <t>Equity</t>
        </is>
      </c>
      <c r="D11921" s="3" t="inlineStr">
        <is>
          <t>5102/000</t>
        </is>
      </c>
      <c r="E11921" s="3" t="inlineStr">
        <is>
          <t>Share Capital - Ordinary Type B</t>
        </is>
      </c>
      <c r="F11921" s="3" t="n">
        <v>0</v>
      </c>
      <c r="G11921" s="3" t="n">
        <v>-30</v>
      </c>
    </row>
    <row r="11922">
      <c r="A11922" s="3" t="inlineStr">
        <is>
          <t>Endulini (Pty) Ltd</t>
        </is>
      </c>
      <c r="B11922" s="4" t="n">
        <v>44895</v>
      </c>
      <c r="C11922" s="3" t="inlineStr">
        <is>
          <t>Equity</t>
        </is>
      </c>
      <c r="D11922" s="3" t="inlineStr">
        <is>
          <t>5200/000</t>
        </is>
      </c>
      <c r="E11922" s="3" t="inlineStr">
        <is>
          <t>Retained Earnings / Loss</t>
        </is>
      </c>
      <c r="F11922" s="3" t="n">
        <v>0</v>
      </c>
      <c r="G11922" s="3" t="n">
        <v>-4937860.07</v>
      </c>
    </row>
    <row r="11923">
      <c r="A11923" s="3" t="inlineStr">
        <is>
          <t>Noble Shield (Pty) Ltd ta Go Letting</t>
        </is>
      </c>
      <c r="B11923" s="4" t="n">
        <v>44895</v>
      </c>
      <c r="C11923" s="3" t="inlineStr">
        <is>
          <t>Equity</t>
        </is>
      </c>
      <c r="D11923" s="3" t="inlineStr">
        <is>
          <t>5200/000</t>
        </is>
      </c>
      <c r="E11923" s="3" t="inlineStr">
        <is>
          <t>Retained Earnings / Loss</t>
        </is>
      </c>
      <c r="F11923" s="3" t="n">
        <v>0</v>
      </c>
      <c r="G11923" s="3" t="n">
        <v>-64792.67</v>
      </c>
    </row>
    <row r="11924">
      <c r="A11924" s="3" t="inlineStr">
        <is>
          <t>Opportunity Global Investment (PTY) LTD</t>
        </is>
      </c>
      <c r="B11924" s="4" t="n">
        <v>44895</v>
      </c>
      <c r="C11924" s="3" t="inlineStr">
        <is>
          <t>Equity</t>
        </is>
      </c>
      <c r="D11924" s="3" t="inlineStr">
        <is>
          <t>5200/000</t>
        </is>
      </c>
      <c r="E11924" s="3" t="inlineStr">
        <is>
          <t>Retained Earnings / Loss</t>
        </is>
      </c>
      <c r="F11924" s="3" t="n">
        <v>0</v>
      </c>
      <c r="G11924" s="3" t="n">
        <v>465853.58</v>
      </c>
    </row>
    <row r="11925">
      <c r="A11925" s="3" t="inlineStr">
        <is>
          <t>Opportunity Global Sales (PTY) LTD</t>
        </is>
      </c>
      <c r="B11925" s="4" t="n">
        <v>44895</v>
      </c>
      <c r="C11925" s="3" t="inlineStr">
        <is>
          <t>Equity</t>
        </is>
      </c>
      <c r="D11925" s="3" t="inlineStr">
        <is>
          <t>5200/000</t>
        </is>
      </c>
      <c r="E11925" s="3" t="inlineStr">
        <is>
          <t>Retained Earnings / Loss</t>
        </is>
      </c>
      <c r="F11925" s="3" t="n">
        <v>0</v>
      </c>
      <c r="G11925" s="3" t="n">
        <v>-565683.55</v>
      </c>
    </row>
    <row r="11926">
      <c r="A11926" s="3" t="inlineStr">
        <is>
          <t>Opportunity Management Holdings (PTY) LTD</t>
        </is>
      </c>
      <c r="B11926" s="4" t="n">
        <v>44895</v>
      </c>
      <c r="C11926" s="3" t="inlineStr">
        <is>
          <t>Equity</t>
        </is>
      </c>
      <c r="D11926" s="3" t="inlineStr">
        <is>
          <t>5200/000</t>
        </is>
      </c>
      <c r="E11926" s="3" t="inlineStr">
        <is>
          <t>Retained Earnings / Loss</t>
        </is>
      </c>
      <c r="F11926" s="3" t="n">
        <v>0</v>
      </c>
      <c r="G11926" s="3" t="n">
        <v>1230800.76</v>
      </c>
    </row>
    <row r="11927">
      <c r="A11927" s="3" t="inlineStr">
        <is>
          <t>Quinate Consulting (Pty) Ltd</t>
        </is>
      </c>
      <c r="B11927" s="4" t="n">
        <v>44895</v>
      </c>
      <c r="C11927" s="3" t="inlineStr">
        <is>
          <t>Equity</t>
        </is>
      </c>
      <c r="D11927" s="3" t="inlineStr">
        <is>
          <t>5200/000</t>
        </is>
      </c>
      <c r="E11927" s="3" t="inlineStr">
        <is>
          <t>Retained Earnings / Loss</t>
        </is>
      </c>
      <c r="F11927" s="3" t="n">
        <v>0</v>
      </c>
      <c r="G11927" s="3" t="n">
        <v>571333.3</v>
      </c>
    </row>
    <row r="11928">
      <c r="A11928" s="3" t="inlineStr">
        <is>
          <t>Trademark Holdings (Pty) Ltd</t>
        </is>
      </c>
      <c r="B11928" s="4" t="n">
        <v>44895</v>
      </c>
      <c r="C11928" s="3" t="inlineStr">
        <is>
          <t>Equity</t>
        </is>
      </c>
      <c r="D11928" s="3" t="inlineStr">
        <is>
          <t>5200/000</t>
        </is>
      </c>
      <c r="E11928" s="3" t="inlineStr">
        <is>
          <t>Retained Earnings / Loss</t>
        </is>
      </c>
      <c r="F11928" s="3" t="n">
        <v>0</v>
      </c>
      <c r="G11928" s="3" t="n">
        <v>-155356.41</v>
      </c>
    </row>
    <row r="11929">
      <c r="A11929" s="3" t="inlineStr">
        <is>
          <t>Quinate Consulting (Pty) Ltd</t>
        </is>
      </c>
      <c r="B11929" s="4" t="n">
        <v>44895</v>
      </c>
      <c r="C11929" s="3" t="inlineStr">
        <is>
          <t>Assets</t>
        </is>
      </c>
      <c r="D11929" s="3" t="inlineStr">
        <is>
          <t>5400/011</t>
        </is>
      </c>
      <c r="E11929" s="3" t="inlineStr">
        <is>
          <t>Members Loan - Nick Morgan</t>
        </is>
      </c>
      <c r="F11929" s="3" t="n">
        <v>0</v>
      </c>
      <c r="G11929" s="3" t="n">
        <v>-85743.69</v>
      </c>
    </row>
    <row r="11930">
      <c r="A11930" s="3" t="inlineStr">
        <is>
          <t>Opportunity Management Holdings (PTY) LTD</t>
        </is>
      </c>
      <c r="B11930" s="4" t="n">
        <v>44895</v>
      </c>
      <c r="C11930" s="3" t="inlineStr">
        <is>
          <t>Assets</t>
        </is>
      </c>
      <c r="D11930" s="3" t="inlineStr">
        <is>
          <t>5400/500</t>
        </is>
      </c>
      <c r="E11930" s="3" t="inlineStr">
        <is>
          <t>Shareholder - Zak Loan</t>
        </is>
      </c>
      <c r="F11930" s="3" t="n">
        <v>0</v>
      </c>
      <c r="G11930" s="3" t="n">
        <v>-171798.21</v>
      </c>
    </row>
    <row r="11931">
      <c r="A11931" s="3" t="inlineStr">
        <is>
          <t>Quinate Consulting (Pty) Ltd</t>
        </is>
      </c>
      <c r="B11931" s="4" t="n">
        <v>44895</v>
      </c>
      <c r="C11931" s="3" t="inlineStr">
        <is>
          <t>Liabilities</t>
        </is>
      </c>
      <c r="D11931" s="3" t="inlineStr">
        <is>
          <t>5500/010</t>
        </is>
      </c>
      <c r="E11931" s="3" t="inlineStr">
        <is>
          <t>Loan - Wynand Haywood</t>
        </is>
      </c>
      <c r="F11931" s="3" t="n">
        <v>0</v>
      </c>
      <c r="G11931" s="3" t="n">
        <v>1928.67</v>
      </c>
    </row>
    <row r="11932">
      <c r="A11932" s="3" t="inlineStr">
        <is>
          <t>Quinate Consulting (Pty) Ltd</t>
        </is>
      </c>
      <c r="B11932" s="4" t="n">
        <v>44895</v>
      </c>
      <c r="C11932" s="3" t="inlineStr">
        <is>
          <t>Liabilities</t>
        </is>
      </c>
      <c r="D11932" s="3" t="inlineStr">
        <is>
          <t>5500/030</t>
        </is>
      </c>
      <c r="E11932" s="3" t="inlineStr">
        <is>
          <t>Loan - Heron Projects</t>
        </is>
      </c>
      <c r="F11932" s="3" t="n">
        <v>-4000</v>
      </c>
      <c r="G11932" s="3" t="n">
        <v>-4000</v>
      </c>
    </row>
    <row r="11933">
      <c r="A11933" s="3" t="inlineStr">
        <is>
          <t>Noble Shield (Pty) Ltd ta Go Letting</t>
        </is>
      </c>
      <c r="B11933" s="4" t="n">
        <v>44895</v>
      </c>
      <c r="C11933" s="3" t="inlineStr">
        <is>
          <t>Liabilities</t>
        </is>
      </c>
      <c r="D11933" s="3" t="inlineStr">
        <is>
          <t>5500/100</t>
        </is>
      </c>
      <c r="E11933" s="3" t="inlineStr">
        <is>
          <t>Loan - Jupiter Trust</t>
        </is>
      </c>
      <c r="F11933" s="3" t="n">
        <v>0</v>
      </c>
      <c r="G11933" s="3" t="n">
        <v>-100228.75</v>
      </c>
    </row>
    <row r="11934">
      <c r="A11934" s="3" t="inlineStr">
        <is>
          <t>Endulini (Pty) Ltd</t>
        </is>
      </c>
      <c r="B11934" s="4" t="n">
        <v>44895</v>
      </c>
      <c r="C11934" s="3" t="inlineStr">
        <is>
          <t>Liabilities</t>
        </is>
      </c>
      <c r="D11934" s="3" t="inlineStr">
        <is>
          <t>5500/100</t>
        </is>
      </c>
      <c r="E11934" s="3" t="inlineStr">
        <is>
          <t>Loan - Quinate Consulting</t>
        </is>
      </c>
      <c r="F11934" s="3" t="n">
        <v>253812.6</v>
      </c>
      <c r="G11934" s="3" t="n">
        <v>-9251749.1</v>
      </c>
    </row>
    <row r="11935">
      <c r="A11935" s="3" t="inlineStr">
        <is>
          <t>Opportunity Global Investment (PTY) LTD</t>
        </is>
      </c>
      <c r="B11935" s="4" t="n">
        <v>44895</v>
      </c>
      <c r="C11935" s="3" t="inlineStr">
        <is>
          <t>Liabilities</t>
        </is>
      </c>
      <c r="D11935" s="3" t="inlineStr">
        <is>
          <t>5500/112</t>
        </is>
      </c>
      <c r="E11935" s="3" t="inlineStr">
        <is>
          <t>Loan - GFY</t>
        </is>
      </c>
      <c r="F11935" s="3" t="n">
        <v>0</v>
      </c>
      <c r="G11935" s="3" t="n">
        <v>-289000</v>
      </c>
    </row>
    <row r="11936">
      <c r="A11936" s="3" t="inlineStr">
        <is>
          <t>Endulini (Pty) Ltd</t>
        </is>
      </c>
      <c r="B11936" s="4" t="n">
        <v>44895</v>
      </c>
      <c r="C11936" s="3" t="inlineStr">
        <is>
          <t>Liabilities</t>
        </is>
      </c>
      <c r="D11936" s="3" t="inlineStr">
        <is>
          <t>5500/150</t>
        </is>
      </c>
      <c r="E11936" s="3" t="inlineStr">
        <is>
          <t>Loan - Cape Projects Construction</t>
        </is>
      </c>
      <c r="F11936" s="3" t="n">
        <v>0</v>
      </c>
      <c r="G11936" s="3" t="n">
        <v>-1367000</v>
      </c>
    </row>
    <row r="11937">
      <c r="A11937" s="3" t="inlineStr">
        <is>
          <t>Quinate Consulting (Pty) Ltd</t>
        </is>
      </c>
      <c r="B11937" s="4" t="n">
        <v>44895</v>
      </c>
      <c r="C11937" s="3" t="inlineStr">
        <is>
          <t>Liabilities</t>
        </is>
      </c>
      <c r="D11937" s="3" t="inlineStr">
        <is>
          <t>5500/160</t>
        </is>
      </c>
      <c r="E11937" s="3" t="inlineStr">
        <is>
          <t>Loan - GFY Investment and Consulting</t>
        </is>
      </c>
      <c r="F11937" s="3" t="n">
        <v>0</v>
      </c>
      <c r="G11937" s="3" t="n">
        <v>-1750249.93</v>
      </c>
    </row>
    <row r="11938">
      <c r="A11938" s="3" t="inlineStr">
        <is>
          <t>Endulini (Pty) Ltd</t>
        </is>
      </c>
      <c r="B11938" s="4" t="n">
        <v>44895</v>
      </c>
      <c r="C11938" s="3" t="inlineStr">
        <is>
          <t>Liabilities</t>
        </is>
      </c>
      <c r="D11938" s="3" t="inlineStr">
        <is>
          <t>5500/200</t>
        </is>
      </c>
      <c r="E11938" s="3" t="inlineStr">
        <is>
          <t>Loan - Opportunity Management Holdings</t>
        </is>
      </c>
      <c r="F11938" s="3" t="n">
        <v>-100000</v>
      </c>
      <c r="G11938" s="3" t="n">
        <v>0</v>
      </c>
    </row>
    <row r="11939">
      <c r="A11939" s="3" t="inlineStr">
        <is>
          <t>Endulini (Pty) Ltd</t>
        </is>
      </c>
      <c r="B11939" s="4" t="n">
        <v>44895</v>
      </c>
      <c r="C11939" s="3" t="inlineStr">
        <is>
          <t>Liabilities</t>
        </is>
      </c>
      <c r="D11939" s="3" t="inlineStr">
        <is>
          <t>5500/250</t>
        </is>
      </c>
      <c r="E11939" s="3" t="inlineStr">
        <is>
          <t>Loan - Heron Projects</t>
        </is>
      </c>
      <c r="F11939" s="3" t="n">
        <v>-4240.63</v>
      </c>
      <c r="G11939" s="3" t="n">
        <v>0</v>
      </c>
    </row>
    <row r="11940">
      <c r="A11940" s="3" t="inlineStr">
        <is>
          <t>Trademark Holdings (Pty) Ltd</t>
        </is>
      </c>
      <c r="B11940" s="4" t="n">
        <v>44895</v>
      </c>
      <c r="C11940" s="3" t="inlineStr">
        <is>
          <t>Liabilities</t>
        </is>
      </c>
      <c r="D11940" s="3" t="inlineStr">
        <is>
          <t>5500/250</t>
        </is>
      </c>
      <c r="E11940" s="3" t="inlineStr">
        <is>
          <t>Loan - Noble Shield</t>
        </is>
      </c>
      <c r="F11940" s="3" t="n">
        <v>-15000</v>
      </c>
      <c r="G11940" s="3" t="n">
        <v>108165.59</v>
      </c>
    </row>
    <row r="11941">
      <c r="A11941" s="3" t="inlineStr">
        <is>
          <t>Opportunity Management Holdings (PTY) LTD</t>
        </is>
      </c>
      <c r="B11941" s="4" t="n">
        <v>44895</v>
      </c>
      <c r="C11941" s="3" t="inlineStr">
        <is>
          <t>Liabilities</t>
        </is>
      </c>
      <c r="D11941" s="3" t="inlineStr">
        <is>
          <t>5500/250</t>
        </is>
      </c>
      <c r="E11941" s="3" t="inlineStr">
        <is>
          <t>Loan - Quinate</t>
        </is>
      </c>
      <c r="F11941" s="3" t="n">
        <v>100000</v>
      </c>
      <c r="G11941" s="3" t="n">
        <v>0</v>
      </c>
    </row>
    <row r="11942">
      <c r="A11942" s="3" t="inlineStr">
        <is>
          <t>Quinate Consulting (Pty) Ltd</t>
        </is>
      </c>
      <c r="B11942" s="4" t="n">
        <v>44895</v>
      </c>
      <c r="C11942" s="3" t="inlineStr">
        <is>
          <t>Liabilities</t>
        </is>
      </c>
      <c r="D11942" s="3" t="inlineStr">
        <is>
          <t>5500/300</t>
        </is>
      </c>
      <c r="E11942" s="3" t="inlineStr">
        <is>
          <t>Loan - Gengis</t>
        </is>
      </c>
      <c r="F11942" s="3" t="n">
        <v>0</v>
      </c>
      <c r="G11942" s="3" t="n">
        <v>-276898.64</v>
      </c>
    </row>
    <row r="11943">
      <c r="A11943" s="3" t="inlineStr">
        <is>
          <t>Opportunity Management Holdings (PTY) LTD</t>
        </is>
      </c>
      <c r="B11943" s="4" t="n">
        <v>44895</v>
      </c>
      <c r="C11943" s="3" t="inlineStr">
        <is>
          <t>Liabilities</t>
        </is>
      </c>
      <c r="D11943" s="3" t="inlineStr">
        <is>
          <t>5500/300</t>
        </is>
      </c>
      <c r="E11943" s="3" t="inlineStr">
        <is>
          <t>Loan - Opportunity Prop Management</t>
        </is>
      </c>
      <c r="F11943" s="3" t="n">
        <v>0</v>
      </c>
      <c r="G11943" s="3" t="n">
        <v>-1220204.15</v>
      </c>
    </row>
    <row r="11944">
      <c r="A11944" s="3" t="inlineStr">
        <is>
          <t>Noble Shield (Pty) Ltd ta Go Letting</t>
        </is>
      </c>
      <c r="B11944" s="4" t="n">
        <v>44895</v>
      </c>
      <c r="C11944" s="3" t="inlineStr">
        <is>
          <t>Liabilities</t>
        </is>
      </c>
      <c r="D11944" s="3" t="inlineStr">
        <is>
          <t>5500/300</t>
        </is>
      </c>
      <c r="E11944" s="3" t="inlineStr">
        <is>
          <t>Loan - Trademark Holdings</t>
        </is>
      </c>
      <c r="F11944" s="3" t="n">
        <v>15000</v>
      </c>
      <c r="G11944" s="3" t="n">
        <v>-108165.59</v>
      </c>
    </row>
    <row r="11945">
      <c r="A11945" s="3" t="inlineStr">
        <is>
          <t>Trademark Holdings (Pty) Ltd</t>
        </is>
      </c>
      <c r="B11945" s="4" t="n">
        <v>44895</v>
      </c>
      <c r="C11945" s="3" t="inlineStr">
        <is>
          <t>Liabilities</t>
        </is>
      </c>
      <c r="D11945" s="3" t="inlineStr">
        <is>
          <t>5500/375</t>
        </is>
      </c>
      <c r="E11945" s="3" t="inlineStr">
        <is>
          <t>Loan - Opportunity Management Holdings Pty Ltd</t>
        </is>
      </c>
      <c r="F11945" s="3" t="n">
        <v>29400</v>
      </c>
      <c r="G11945" s="3" t="n">
        <v>-46000</v>
      </c>
    </row>
    <row r="11946">
      <c r="A11946" s="3" t="inlineStr">
        <is>
          <t>Trademark Holdings (Pty) Ltd</t>
        </is>
      </c>
      <c r="B11946" s="4" t="n">
        <v>44895</v>
      </c>
      <c r="C11946" s="3" t="inlineStr">
        <is>
          <t>Liabilities</t>
        </is>
      </c>
      <c r="D11946" s="3" t="inlineStr">
        <is>
          <t>5500/450</t>
        </is>
      </c>
      <c r="E11946" s="3" t="inlineStr">
        <is>
          <t>Loan - Cape Projects Construction</t>
        </is>
      </c>
      <c r="F11946" s="3" t="n">
        <v>1200</v>
      </c>
      <c r="G11946" s="3" t="n">
        <v>0</v>
      </c>
    </row>
    <row r="11947">
      <c r="A11947" s="3" t="inlineStr">
        <is>
          <t>Trademark Holdings (Pty) Ltd</t>
        </is>
      </c>
      <c r="B11947" s="4" t="n">
        <v>44895</v>
      </c>
      <c r="C11947" s="3" t="inlineStr">
        <is>
          <t>Liabilities</t>
        </is>
      </c>
      <c r="D11947" s="3" t="inlineStr">
        <is>
          <t>5500/500</t>
        </is>
      </c>
      <c r="E11947" s="3" t="inlineStr">
        <is>
          <t>Go Letting Brand Name</t>
        </is>
      </c>
      <c r="F11947" s="3" t="n">
        <v>0</v>
      </c>
      <c r="G11947" s="3" t="n">
        <v>93420</v>
      </c>
    </row>
    <row r="11948">
      <c r="A11948" s="3" t="inlineStr">
        <is>
          <t>Noble Shield (Pty) Ltd ta Go Letting</t>
        </is>
      </c>
      <c r="B11948" s="4" t="n">
        <v>44895</v>
      </c>
      <c r="C11948" s="3" t="inlineStr">
        <is>
          <t>Liabilities</t>
        </is>
      </c>
      <c r="D11948" s="3" t="inlineStr">
        <is>
          <t>5500/500</t>
        </is>
      </c>
      <c r="E11948" s="3" t="inlineStr">
        <is>
          <t>Loan - Cape Projects Construction</t>
        </is>
      </c>
      <c r="F11948" s="3" t="n">
        <v>1200</v>
      </c>
      <c r="G11948" s="3" t="n">
        <v>0</v>
      </c>
    </row>
    <row r="11949">
      <c r="A11949" s="3" t="inlineStr">
        <is>
          <t>Quinate Consulting (Pty) Ltd</t>
        </is>
      </c>
      <c r="B11949" s="4" t="n">
        <v>44895</v>
      </c>
      <c r="C11949" s="3" t="inlineStr">
        <is>
          <t>Liabilities</t>
        </is>
      </c>
      <c r="D11949" s="3" t="inlineStr">
        <is>
          <t>5500/500</t>
        </is>
      </c>
      <c r="E11949" s="3" t="inlineStr">
        <is>
          <t>Loan - Opportunity Development Struct.</t>
        </is>
      </c>
      <c r="F11949" s="3" t="n">
        <v>0</v>
      </c>
      <c r="G11949" s="3" t="n">
        <v>-2380000</v>
      </c>
    </row>
    <row r="11950">
      <c r="A11950" s="3" t="inlineStr">
        <is>
          <t>Opportunity Management Holdings (PTY) LTD</t>
        </is>
      </c>
      <c r="B11950" s="4" t="n">
        <v>44895</v>
      </c>
      <c r="C11950" s="3" t="inlineStr">
        <is>
          <t>Liabilities</t>
        </is>
      </c>
      <c r="D11950" s="3" t="inlineStr">
        <is>
          <t>5500/500</t>
        </is>
      </c>
      <c r="E11950" s="3" t="inlineStr">
        <is>
          <t>Loan - Opportunity Tradermark Holdings</t>
        </is>
      </c>
      <c r="F11950" s="3" t="n">
        <v>-29400</v>
      </c>
      <c r="G11950" s="3" t="n">
        <v>46000</v>
      </c>
    </row>
    <row r="11951">
      <c r="A11951" s="3" t="inlineStr">
        <is>
          <t>Quinate Consulting (Pty) Ltd</t>
        </is>
      </c>
      <c r="B11951" s="4" t="n">
        <v>44895</v>
      </c>
      <c r="C11951" s="3" t="inlineStr">
        <is>
          <t>Liabilities</t>
        </is>
      </c>
      <c r="D11951" s="3" t="inlineStr">
        <is>
          <t>5500/520</t>
        </is>
      </c>
      <c r="E11951" s="3" t="inlineStr">
        <is>
          <t>Loan - Opportunity Management Holdings</t>
        </is>
      </c>
      <c r="F11951" s="3" t="n">
        <v>0</v>
      </c>
      <c r="G11951" s="3" t="n">
        <v>-3900</v>
      </c>
    </row>
    <row r="11952">
      <c r="A11952" s="3" t="inlineStr">
        <is>
          <t>Opportunity Management Holdings (PTY) LTD</t>
        </is>
      </c>
      <c r="B11952" s="4" t="n">
        <v>44895</v>
      </c>
      <c r="C11952" s="3" t="inlineStr">
        <is>
          <t>Liabilities</t>
        </is>
      </c>
      <c r="D11952" s="3" t="inlineStr">
        <is>
          <t>5500/550</t>
        </is>
      </c>
      <c r="E11952" s="3" t="inlineStr">
        <is>
          <t>Loan - Heron Projects</t>
        </is>
      </c>
      <c r="F11952" s="3" t="n">
        <v>-30000</v>
      </c>
      <c r="G11952" s="3" t="n">
        <v>0</v>
      </c>
    </row>
    <row r="11953">
      <c r="A11953" s="3" t="inlineStr">
        <is>
          <t>Opportunity Global Investment (PTY) LTD</t>
        </is>
      </c>
      <c r="B11953" s="4" t="n">
        <v>44895</v>
      </c>
      <c r="C11953" s="3" t="inlineStr">
        <is>
          <t>Liabilities</t>
        </is>
      </c>
      <c r="D11953" s="3" t="inlineStr">
        <is>
          <t>5500/650</t>
        </is>
      </c>
      <c r="E11953" s="3" t="inlineStr">
        <is>
          <t>Loan - Opportunit Global - Sales</t>
        </is>
      </c>
      <c r="F11953" s="3" t="n">
        <v>-513400</v>
      </c>
      <c r="G11953" s="3" t="n">
        <v>-1791693.12</v>
      </c>
    </row>
    <row r="11954">
      <c r="A11954" s="3" t="inlineStr">
        <is>
          <t>Opportunity Global Sales (PTY) LTD</t>
        </is>
      </c>
      <c r="B11954" s="4" t="n">
        <v>44895</v>
      </c>
      <c r="C11954" s="3" t="inlineStr">
        <is>
          <t>Liabilities</t>
        </is>
      </c>
      <c r="D11954" s="3" t="inlineStr">
        <is>
          <t>5500/650</t>
        </is>
      </c>
      <c r="E11954" s="3" t="inlineStr">
        <is>
          <t>Loan - Opportunity Investments</t>
        </is>
      </c>
      <c r="F11954" s="3" t="n">
        <v>513400</v>
      </c>
      <c r="G11954" s="3" t="n">
        <v>1791693.12</v>
      </c>
    </row>
    <row r="11955">
      <c r="A11955" s="3" t="inlineStr">
        <is>
          <t>Opportunity Management Holdings (PTY) LTD</t>
        </is>
      </c>
      <c r="B11955" s="4" t="n">
        <v>44895</v>
      </c>
      <c r="C11955" s="3" t="inlineStr">
        <is>
          <t>Liabilities</t>
        </is>
      </c>
      <c r="D11955" s="3" t="inlineStr">
        <is>
          <t>5500/700</t>
        </is>
      </c>
      <c r="E11955" s="3" t="inlineStr">
        <is>
          <t>Loan - Go Letting</t>
        </is>
      </c>
      <c r="F11955" s="3" t="n">
        <v>0</v>
      </c>
      <c r="G11955" s="3" t="n">
        <v>-120</v>
      </c>
    </row>
    <row r="11956">
      <c r="A11956" s="3" t="inlineStr">
        <is>
          <t>Opportunity Global Investment (PTY) LTD</t>
        </is>
      </c>
      <c r="B11956" s="4" t="n">
        <v>44895</v>
      </c>
      <c r="C11956" s="3" t="inlineStr">
        <is>
          <t>Liabilities</t>
        </is>
      </c>
      <c r="D11956" s="3" t="inlineStr">
        <is>
          <t>5500/850</t>
        </is>
      </c>
      <c r="E11956" s="3" t="inlineStr">
        <is>
          <t>Loan - Nick Morgan</t>
        </is>
      </c>
      <c r="F11956" s="3" t="n">
        <v>2100</v>
      </c>
      <c r="G11956" s="3" t="n">
        <v>6200</v>
      </c>
    </row>
    <row r="11957">
      <c r="A11957" s="3" t="inlineStr">
        <is>
          <t>Opportunity Global Investment (PTY) LTD</t>
        </is>
      </c>
      <c r="B11957" s="4" t="n">
        <v>44895</v>
      </c>
      <c r="C11957" s="3" t="inlineStr">
        <is>
          <t>Liabilities</t>
        </is>
      </c>
      <c r="D11957" s="3" t="inlineStr">
        <is>
          <t>5500/950</t>
        </is>
      </c>
      <c r="E11957" s="3" t="inlineStr">
        <is>
          <t>Loan - Gengis</t>
        </is>
      </c>
      <c r="F11957" s="3" t="n">
        <v>0</v>
      </c>
      <c r="G11957" s="3" t="n">
        <v>-120000</v>
      </c>
    </row>
    <row r="11958">
      <c r="A11958" s="3" t="inlineStr">
        <is>
          <t>Quinate Consulting (Pty) Ltd</t>
        </is>
      </c>
      <c r="B11958" s="4" t="n">
        <v>44895</v>
      </c>
      <c r="C11958" s="3" t="inlineStr">
        <is>
          <t>Liabilities</t>
        </is>
      </c>
      <c r="D11958" s="3" t="inlineStr">
        <is>
          <t>5501/001</t>
        </is>
      </c>
      <c r="E11958" s="3" t="inlineStr">
        <is>
          <t>Loan - Endulini CIP Costs</t>
        </is>
      </c>
      <c r="F11958" s="3" t="n">
        <v>-49400</v>
      </c>
      <c r="G11958" s="3" t="n">
        <v>9136161.699999999</v>
      </c>
    </row>
    <row r="11959">
      <c r="A11959" s="3" t="inlineStr">
        <is>
          <t>Opportunity Management Holdings (PTY) LTD</t>
        </is>
      </c>
      <c r="B11959" s="4" t="n">
        <v>44895</v>
      </c>
      <c r="C11959" s="3" t="inlineStr">
        <is>
          <t>Liabilities</t>
        </is>
      </c>
      <c r="D11959" s="3" t="inlineStr">
        <is>
          <t>5510/100</t>
        </is>
      </c>
      <c r="E11959" s="3" t="inlineStr">
        <is>
          <t>Staff loan - Debbie Landsberg</t>
        </is>
      </c>
      <c r="F11959" s="3" t="n">
        <v>-2000</v>
      </c>
      <c r="G11959" s="3" t="n">
        <v>8900</v>
      </c>
    </row>
    <row r="11960">
      <c r="A11960" s="3" t="inlineStr">
        <is>
          <t>Noble Shield (Pty) Ltd ta Go Letting</t>
        </is>
      </c>
      <c r="B11960" s="4" t="n">
        <v>44895</v>
      </c>
      <c r="C11960" s="3" t="inlineStr">
        <is>
          <t>Assets</t>
        </is>
      </c>
      <c r="D11960" s="3" t="inlineStr">
        <is>
          <t>6250/010</t>
        </is>
      </c>
      <c r="E11960" s="3" t="inlineStr">
        <is>
          <t>Computer Equipment - @ Cost</t>
        </is>
      </c>
      <c r="F11960" s="3" t="n">
        <v>0</v>
      </c>
      <c r="G11960" s="3" t="n">
        <v>20397</v>
      </c>
    </row>
    <row r="11961">
      <c r="A11961" s="3" t="inlineStr">
        <is>
          <t>Opportunity Management Holdings (PTY) LTD</t>
        </is>
      </c>
      <c r="B11961" s="4" t="n">
        <v>44895</v>
      </c>
      <c r="C11961" s="3" t="inlineStr">
        <is>
          <t>Assets</t>
        </is>
      </c>
      <c r="D11961" s="3" t="inlineStr">
        <is>
          <t>6250/010</t>
        </is>
      </c>
      <c r="E11961" s="3" t="inlineStr">
        <is>
          <t>Computer Equipment - @ Cost</t>
        </is>
      </c>
      <c r="F11961" s="3" t="n">
        <v>0</v>
      </c>
      <c r="G11961" s="3" t="n">
        <v>38977.85</v>
      </c>
    </row>
    <row r="11962">
      <c r="A11962" s="3" t="inlineStr">
        <is>
          <t>Quinate Consulting (Pty) Ltd</t>
        </is>
      </c>
      <c r="B11962" s="4" t="n">
        <v>44895</v>
      </c>
      <c r="C11962" s="3" t="inlineStr">
        <is>
          <t>Assets</t>
        </is>
      </c>
      <c r="D11962" s="3" t="inlineStr">
        <is>
          <t>6250/010</t>
        </is>
      </c>
      <c r="E11962" s="3" t="inlineStr">
        <is>
          <t>Computer Equipment - @ Cost</t>
        </is>
      </c>
      <c r="F11962" s="3" t="n">
        <v>0</v>
      </c>
      <c r="G11962" s="3" t="n">
        <v>137059.7</v>
      </c>
    </row>
    <row r="11963">
      <c r="A11963" s="3" t="inlineStr">
        <is>
          <t>Noble Shield (Pty) Ltd ta Go Letting</t>
        </is>
      </c>
      <c r="B11963" s="4" t="n">
        <v>44895</v>
      </c>
      <c r="C11963" s="3" t="inlineStr">
        <is>
          <t>Assets</t>
        </is>
      </c>
      <c r="D11963" s="3" t="inlineStr">
        <is>
          <t>6250/020</t>
        </is>
      </c>
      <c r="E11963" s="3" t="inlineStr">
        <is>
          <t>Computer Equipment - Accum Depre</t>
        </is>
      </c>
      <c r="F11963" s="3" t="n">
        <v>0</v>
      </c>
      <c r="G11963" s="3" t="n">
        <v>-12040.89</v>
      </c>
    </row>
    <row r="11964">
      <c r="A11964" s="3" t="inlineStr">
        <is>
          <t>Opportunity Management Holdings (PTY) LTD</t>
        </is>
      </c>
      <c r="B11964" s="4" t="n">
        <v>44895</v>
      </c>
      <c r="C11964" s="3" t="inlineStr">
        <is>
          <t>Assets</t>
        </is>
      </c>
      <c r="D11964" s="3" t="inlineStr">
        <is>
          <t>6250/020</t>
        </is>
      </c>
      <c r="E11964" s="3" t="inlineStr">
        <is>
          <t>Computer Equipment - Accum Depre</t>
        </is>
      </c>
      <c r="F11964" s="3" t="n">
        <v>-668.51</v>
      </c>
      <c r="G11964" s="3" t="n">
        <v>-3236.99</v>
      </c>
    </row>
    <row r="11965">
      <c r="A11965" s="3" t="inlineStr">
        <is>
          <t>Quinate Consulting (Pty) Ltd</t>
        </is>
      </c>
      <c r="B11965" s="4" t="n">
        <v>44895</v>
      </c>
      <c r="C11965" s="3" t="inlineStr">
        <is>
          <t>Assets</t>
        </is>
      </c>
      <c r="D11965" s="3" t="inlineStr">
        <is>
          <t>6250/020</t>
        </is>
      </c>
      <c r="E11965" s="3" t="inlineStr">
        <is>
          <t>Computer Equipment - Accum Depre</t>
        </is>
      </c>
      <c r="F11965" s="3" t="n">
        <v>-3141.38</v>
      </c>
      <c r="G11965" s="3" t="n">
        <v>-90569.12</v>
      </c>
    </row>
    <row r="11966">
      <c r="A11966" s="3" t="inlineStr">
        <is>
          <t>Opportunity Management Holdings (PTY) LTD</t>
        </is>
      </c>
      <c r="B11966" s="4" t="n">
        <v>44895</v>
      </c>
      <c r="C11966" s="3" t="inlineStr">
        <is>
          <t>Assets</t>
        </is>
      </c>
      <c r="D11966" s="3" t="inlineStr">
        <is>
          <t>6250/030</t>
        </is>
      </c>
      <c r="E11966" s="3" t="inlineStr">
        <is>
          <t>Acc Depreciation - Computer Equipment</t>
        </is>
      </c>
      <c r="F11966" s="3" t="n">
        <v>0</v>
      </c>
      <c r="G11966" s="3" t="n">
        <v>-9441.25</v>
      </c>
    </row>
    <row r="11967">
      <c r="A11967" s="3" t="inlineStr">
        <is>
          <t>Quinate Consulting (Pty) Ltd</t>
        </is>
      </c>
      <c r="B11967" s="4" t="n">
        <v>44895</v>
      </c>
      <c r="C11967" s="3" t="inlineStr">
        <is>
          <t>Assets</t>
        </is>
      </c>
      <c r="D11967" s="3" t="inlineStr">
        <is>
          <t>6270/010</t>
        </is>
      </c>
      <c r="E11967" s="3" t="inlineStr">
        <is>
          <t>Site Containers - @ Cost</t>
        </is>
      </c>
      <c r="F11967" s="3" t="n">
        <v>0</v>
      </c>
      <c r="G11967" s="3" t="n">
        <v>19130.44</v>
      </c>
    </row>
    <row r="11968">
      <c r="A11968" s="3" t="inlineStr">
        <is>
          <t>Quinate Consulting (Pty) Ltd</t>
        </is>
      </c>
      <c r="B11968" s="4" t="n">
        <v>44895</v>
      </c>
      <c r="C11968" s="3" t="inlineStr">
        <is>
          <t>Assets</t>
        </is>
      </c>
      <c r="D11968" s="3" t="inlineStr">
        <is>
          <t>6270/020</t>
        </is>
      </c>
      <c r="E11968" s="3" t="inlineStr">
        <is>
          <t>Site Containers - Accum Depre</t>
        </is>
      </c>
      <c r="F11968" s="3" t="n">
        <v>-318.84</v>
      </c>
      <c r="G11968" s="3" t="n">
        <v>-6695.64</v>
      </c>
    </row>
    <row r="11969">
      <c r="A11969" s="3" t="inlineStr">
        <is>
          <t>Noble Shield (Pty) Ltd ta Go Letting</t>
        </is>
      </c>
      <c r="B11969" s="4" t="n">
        <v>44895</v>
      </c>
      <c r="C11969" s="3" t="inlineStr">
        <is>
          <t>Assets</t>
        </is>
      </c>
      <c r="D11969" s="3" t="inlineStr">
        <is>
          <t>6350/010</t>
        </is>
      </c>
      <c r="E11969" s="3" t="inlineStr">
        <is>
          <t>Furniture _AND_ Fittings - @ Cost</t>
        </is>
      </c>
      <c r="F11969" s="3" t="n">
        <v>0</v>
      </c>
      <c r="G11969" s="3" t="n">
        <v>2242</v>
      </c>
    </row>
    <row r="11970">
      <c r="A11970" s="3" t="inlineStr">
        <is>
          <t>Opportunity Global Sales (PTY) LTD</t>
        </is>
      </c>
      <c r="B11970" s="4" t="n">
        <v>44895</v>
      </c>
      <c r="C11970" s="3" t="inlineStr">
        <is>
          <t>Assets</t>
        </is>
      </c>
      <c r="D11970" s="3" t="inlineStr">
        <is>
          <t>6350/010</t>
        </is>
      </c>
      <c r="E11970" s="3" t="inlineStr">
        <is>
          <t>Furniture _AND_ Fittings - @ Cost</t>
        </is>
      </c>
      <c r="F11970" s="3" t="n">
        <v>0</v>
      </c>
      <c r="G11970" s="3" t="n">
        <v>29379.7</v>
      </c>
    </row>
    <row r="11971">
      <c r="A11971" s="3" t="inlineStr">
        <is>
          <t>Noble Shield (Pty) Ltd ta Go Letting</t>
        </is>
      </c>
      <c r="B11971" s="4" t="n">
        <v>44895</v>
      </c>
      <c r="C11971" s="3" t="inlineStr">
        <is>
          <t>Assets</t>
        </is>
      </c>
      <c r="D11971" s="3" t="inlineStr">
        <is>
          <t>6350/020</t>
        </is>
      </c>
      <c r="E11971" s="3" t="inlineStr">
        <is>
          <t>Furniture _AND_ Fittings - Accum Depre</t>
        </is>
      </c>
      <c r="F11971" s="3" t="n">
        <v>0</v>
      </c>
      <c r="G11971" s="3" t="n">
        <v>-2239</v>
      </c>
    </row>
    <row r="11972">
      <c r="A11972" s="3" t="inlineStr">
        <is>
          <t>Opportunity Global Sales (PTY) LTD</t>
        </is>
      </c>
      <c r="B11972" s="4" t="n">
        <v>44895</v>
      </c>
      <c r="C11972" s="3" t="inlineStr">
        <is>
          <t>Assets</t>
        </is>
      </c>
      <c r="D11972" s="3" t="inlineStr">
        <is>
          <t>6350/020</t>
        </is>
      </c>
      <c r="E11972" s="3" t="inlineStr">
        <is>
          <t>Furniture _AND_ Fittings - Accum Depre</t>
        </is>
      </c>
      <c r="F11972" s="3" t="n">
        <v>-408.05</v>
      </c>
      <c r="G11972" s="3" t="n">
        <v>-2040.26</v>
      </c>
    </row>
    <row r="11973">
      <c r="A11973" s="3" t="inlineStr">
        <is>
          <t>Opportunity Management Holdings (PTY) LTD</t>
        </is>
      </c>
      <c r="B11973" s="4" t="n">
        <v>44895</v>
      </c>
      <c r="C11973" s="3" t="inlineStr">
        <is>
          <t>Liabilities</t>
        </is>
      </c>
      <c r="D11973" s="3" t="inlineStr">
        <is>
          <t>6500/000</t>
        </is>
      </c>
      <c r="E11973" s="3" t="inlineStr">
        <is>
          <t>Deposits - Held</t>
        </is>
      </c>
      <c r="F11973" s="3" t="n">
        <v>0</v>
      </c>
      <c r="G11973" s="3" t="n">
        <v>-12028.1</v>
      </c>
    </row>
    <row r="11974">
      <c r="A11974" s="3" t="inlineStr">
        <is>
          <t>Opportunity Management Holdings (PTY) LTD</t>
        </is>
      </c>
      <c r="B11974" s="4" t="n">
        <v>44895</v>
      </c>
      <c r="C11974" s="3" t="inlineStr">
        <is>
          <t>Liabilities</t>
        </is>
      </c>
      <c r="D11974" s="3" t="inlineStr">
        <is>
          <t>6510/000</t>
        </is>
      </c>
      <c r="E11974" s="3" t="inlineStr">
        <is>
          <t>Deposits Paid - Anicol Properties</t>
        </is>
      </c>
      <c r="F11974" s="3" t="n">
        <v>0</v>
      </c>
      <c r="G11974" s="3" t="n">
        <v>13755</v>
      </c>
    </row>
    <row r="11975">
      <c r="A11975" s="3" t="inlineStr">
        <is>
          <t>Opportunity Management Holdings (PTY) LTD</t>
        </is>
      </c>
      <c r="B11975" s="4" t="n">
        <v>44895</v>
      </c>
      <c r="C11975" s="3" t="inlineStr">
        <is>
          <t>Liabilities</t>
        </is>
      </c>
      <c r="D11975" s="3" t="inlineStr">
        <is>
          <t>6515/000</t>
        </is>
      </c>
      <c r="E11975" s="3" t="inlineStr">
        <is>
          <t>Deposits Paid</t>
        </is>
      </c>
      <c r="F11975" s="3" t="n">
        <v>0</v>
      </c>
      <c r="G11975" s="3" t="n">
        <v>3852.5</v>
      </c>
    </row>
    <row r="11976">
      <c r="A11976" s="3" t="inlineStr">
        <is>
          <t>Quinate Consulting (Pty) Ltd</t>
        </is>
      </c>
      <c r="B11976" s="4" t="n">
        <v>44895</v>
      </c>
      <c r="C11976" s="3" t="inlineStr">
        <is>
          <t>Assets</t>
        </is>
      </c>
      <c r="D11976" s="3" t="inlineStr">
        <is>
          <t>6600/010</t>
        </is>
      </c>
      <c r="E11976" s="3" t="inlineStr">
        <is>
          <t>Other Fixed Assets - @ Cost</t>
        </is>
      </c>
      <c r="F11976" s="3" t="n">
        <v>0</v>
      </c>
      <c r="G11976" s="3" t="n">
        <v>14442.5</v>
      </c>
    </row>
    <row r="11977">
      <c r="A11977" s="3" t="inlineStr">
        <is>
          <t>Quinate Consulting (Pty) Ltd</t>
        </is>
      </c>
      <c r="B11977" s="4" t="n">
        <v>44895</v>
      </c>
      <c r="C11977" s="3" t="inlineStr">
        <is>
          <t>Assets</t>
        </is>
      </c>
      <c r="D11977" s="3" t="inlineStr">
        <is>
          <t>6600/020</t>
        </is>
      </c>
      <c r="E11977" s="3" t="inlineStr">
        <is>
          <t>Other Fixed Assets - Accum Depre</t>
        </is>
      </c>
      <c r="F11977" s="3" t="n">
        <v>0</v>
      </c>
      <c r="G11977" s="3" t="n">
        <v>-14441.5</v>
      </c>
    </row>
    <row r="11978">
      <c r="A11978" s="3" t="inlineStr">
        <is>
          <t>Noble Shield (Pty) Ltd ta Go Letting</t>
        </is>
      </c>
      <c r="B11978" s="4" t="n">
        <v>44895</v>
      </c>
      <c r="C11978" s="3" t="inlineStr">
        <is>
          <t>Assets</t>
        </is>
      </c>
      <c r="D11978" s="3" t="inlineStr">
        <is>
          <t>7000/100</t>
        </is>
      </c>
      <c r="E11978" s="3" t="inlineStr">
        <is>
          <t>Goodwill - Purchase of Go Letting</t>
        </is>
      </c>
      <c r="F11978" s="3" t="n">
        <v>0</v>
      </c>
      <c r="G11978" s="3" t="n">
        <v>106580</v>
      </c>
    </row>
    <row r="11979">
      <c r="A11979" s="3" t="inlineStr">
        <is>
          <t>Opportunity Management Holdings (PTY) LTD</t>
        </is>
      </c>
      <c r="B11979" s="4" t="n">
        <v>44895</v>
      </c>
      <c r="C11979" s="3" t="inlineStr">
        <is>
          <t>Assets</t>
        </is>
      </c>
      <c r="D11979" s="3" t="inlineStr">
        <is>
          <t>7200/000</t>
        </is>
      </c>
      <c r="E11979" s="3" t="inlineStr">
        <is>
          <t>Shares in Subsidiary Companies</t>
        </is>
      </c>
      <c r="F11979" s="3" t="n">
        <v>0</v>
      </c>
      <c r="G11979" s="3" t="n">
        <v>120</v>
      </c>
    </row>
    <row r="11980">
      <c r="A11980" s="3" t="inlineStr">
        <is>
          <t>Endulini (Pty) Ltd</t>
        </is>
      </c>
      <c r="B11980" s="4" t="n">
        <v>44895</v>
      </c>
      <c r="C11980" s="3" t="inlineStr">
        <is>
          <t>Assets</t>
        </is>
      </c>
      <c r="D11980" s="3" t="inlineStr">
        <is>
          <t>7610/100</t>
        </is>
      </c>
      <c r="E11980" s="3" t="inlineStr">
        <is>
          <t>Endulini Land</t>
        </is>
      </c>
      <c r="F11980" s="3" t="n">
        <v>0</v>
      </c>
      <c r="G11980" s="3" t="n">
        <v>10572851.37</v>
      </c>
    </row>
    <row r="11981">
      <c r="A11981" s="3" t="inlineStr">
        <is>
          <t>Endulini (Pty) Ltd</t>
        </is>
      </c>
      <c r="B11981" s="4" t="n">
        <v>44895</v>
      </c>
      <c r="C11981" s="3" t="inlineStr">
        <is>
          <t>Assets</t>
        </is>
      </c>
      <c r="D11981" s="3" t="inlineStr">
        <is>
          <t>7610/111</t>
        </is>
      </c>
      <c r="E11981" s="3" t="inlineStr">
        <is>
          <t>Endulini Closing Stock February 2021</t>
        </is>
      </c>
      <c r="F11981" s="3" t="n">
        <v>0</v>
      </c>
      <c r="G11981" s="3" t="n">
        <v>15044610.11</v>
      </c>
    </row>
    <row r="11982">
      <c r="A11982" s="3" t="inlineStr">
        <is>
          <t>Endulini (Pty) Ltd</t>
        </is>
      </c>
      <c r="B11982" s="4" t="n">
        <v>44895</v>
      </c>
      <c r="C11982" s="3" t="inlineStr">
        <is>
          <t>Assets</t>
        </is>
      </c>
      <c r="D11982" s="3" t="inlineStr">
        <is>
          <t>7610/180</t>
        </is>
      </c>
      <c r="E11982" s="3" t="inlineStr">
        <is>
          <t>Endulini CIP Architects</t>
        </is>
      </c>
      <c r="F11982" s="3" t="n">
        <v>43658.26</v>
      </c>
      <c r="G11982" s="3" t="n">
        <v>1251503.01</v>
      </c>
    </row>
    <row r="11983">
      <c r="A11983" s="3" t="inlineStr">
        <is>
          <t>Endulini (Pty) Ltd</t>
        </is>
      </c>
      <c r="B11983" s="4" t="n">
        <v>44895</v>
      </c>
      <c r="C11983" s="3" t="inlineStr">
        <is>
          <t>Assets</t>
        </is>
      </c>
      <c r="D11983" s="3" t="inlineStr">
        <is>
          <t>7610/200</t>
        </is>
      </c>
      <c r="E11983" s="3" t="inlineStr">
        <is>
          <t>Endulini CIP CoCT Land Use App</t>
        </is>
      </c>
      <c r="F11983" s="3" t="n">
        <v>0</v>
      </c>
      <c r="G11983" s="3" t="n">
        <v>232891.06</v>
      </c>
    </row>
    <row r="11984">
      <c r="A11984" s="3" t="inlineStr">
        <is>
          <t>Endulini (Pty) Ltd</t>
        </is>
      </c>
      <c r="B11984" s="4" t="n">
        <v>44895</v>
      </c>
      <c r="C11984" s="3" t="inlineStr">
        <is>
          <t>Assets</t>
        </is>
      </c>
      <c r="D11984" s="3" t="inlineStr">
        <is>
          <t>7610/205</t>
        </is>
      </c>
      <c r="E11984" s="3" t="inlineStr">
        <is>
          <t>Endulini CIP Site Establishments</t>
        </is>
      </c>
      <c r="F11984" s="3" t="n">
        <v>0</v>
      </c>
      <c r="G11984" s="3" t="n">
        <v>32428975.01</v>
      </c>
    </row>
    <row r="11985">
      <c r="A11985" s="3" t="inlineStr">
        <is>
          <t>Endulini (Pty) Ltd</t>
        </is>
      </c>
      <c r="B11985" s="4" t="n">
        <v>44895</v>
      </c>
      <c r="C11985" s="3" t="inlineStr">
        <is>
          <t>Assets</t>
        </is>
      </c>
      <c r="D11985" s="3" t="inlineStr">
        <is>
          <t>7610/209</t>
        </is>
      </c>
      <c r="E11985" s="3" t="inlineStr">
        <is>
          <t>Endulini CIP Construction Management</t>
        </is>
      </c>
      <c r="F11985" s="3" t="n">
        <v>8500</v>
      </c>
      <c r="G11985" s="3" t="n">
        <v>221875</v>
      </c>
    </row>
    <row r="11986">
      <c r="A11986" s="3" t="inlineStr">
        <is>
          <t>Endulini (Pty) Ltd</t>
        </is>
      </c>
      <c r="B11986" s="4" t="n">
        <v>44895</v>
      </c>
      <c r="C11986" s="3" t="inlineStr">
        <is>
          <t>Assets</t>
        </is>
      </c>
      <c r="D11986" s="3" t="inlineStr">
        <is>
          <t>7610/210</t>
        </is>
      </c>
      <c r="E11986" s="3" t="inlineStr">
        <is>
          <t>Endulini CIP Civil Works</t>
        </is>
      </c>
      <c r="F11986" s="3" t="n">
        <v>0</v>
      </c>
      <c r="G11986" s="3" t="n">
        <v>6295702.14</v>
      </c>
    </row>
    <row r="11987">
      <c r="A11987" s="3" t="inlineStr">
        <is>
          <t>Endulini (Pty) Ltd</t>
        </is>
      </c>
      <c r="B11987" s="4" t="n">
        <v>44895</v>
      </c>
      <c r="C11987" s="3" t="inlineStr">
        <is>
          <t>Assets</t>
        </is>
      </c>
      <c r="D11987" s="3" t="inlineStr">
        <is>
          <t>7610/215</t>
        </is>
      </c>
      <c r="E11987" s="3" t="inlineStr">
        <is>
          <t>Endulini CIP Civil Engineers</t>
        </is>
      </c>
      <c r="F11987" s="3" t="n">
        <v>0</v>
      </c>
      <c r="G11987" s="3" t="n">
        <v>183000</v>
      </c>
    </row>
    <row r="11988">
      <c r="A11988" s="3" t="inlineStr">
        <is>
          <t>Endulini (Pty) Ltd</t>
        </is>
      </c>
      <c r="B11988" s="4" t="n">
        <v>44895</v>
      </c>
      <c r="C11988" s="3" t="inlineStr">
        <is>
          <t>Assets</t>
        </is>
      </c>
      <c r="D11988" s="3" t="inlineStr">
        <is>
          <t>7610/220</t>
        </is>
      </c>
      <c r="E11988" s="3" t="inlineStr">
        <is>
          <t>Endulini CIP Structuring Project Fee Opp Invest</t>
        </is>
      </c>
      <c r="F11988" s="3" t="n">
        <v>0</v>
      </c>
      <c r="G11988" s="3" t="n">
        <v>483735.96</v>
      </c>
    </row>
    <row r="11989">
      <c r="A11989" s="3" t="inlineStr">
        <is>
          <t>Endulini (Pty) Ltd</t>
        </is>
      </c>
      <c r="B11989" s="4" t="n">
        <v>44895</v>
      </c>
      <c r="C11989" s="3" t="inlineStr">
        <is>
          <t>Assets</t>
        </is>
      </c>
      <c r="D11989" s="3" t="inlineStr">
        <is>
          <t>7610/225</t>
        </is>
      </c>
      <c r="E11989" s="3" t="inlineStr">
        <is>
          <t>Endulini CIP Structural engineering fee</t>
        </is>
      </c>
      <c r="F11989" s="3" t="n">
        <v>0</v>
      </c>
      <c r="G11989" s="3" t="n">
        <v>346268.03</v>
      </c>
    </row>
    <row r="11990">
      <c r="A11990" s="3" t="inlineStr">
        <is>
          <t>Endulini (Pty) Ltd</t>
        </is>
      </c>
      <c r="B11990" s="4" t="n">
        <v>44895</v>
      </c>
      <c r="C11990" s="3" t="inlineStr">
        <is>
          <t>Assets</t>
        </is>
      </c>
      <c r="D11990" s="3" t="inlineStr">
        <is>
          <t>7610/230</t>
        </is>
      </c>
      <c r="E11990" s="3" t="inlineStr">
        <is>
          <t>Endulini CIP Mechanical Engineering</t>
        </is>
      </c>
      <c r="F11990" s="3" t="n">
        <v>0</v>
      </c>
      <c r="G11990" s="3" t="n">
        <v>15570</v>
      </c>
    </row>
    <row r="11991">
      <c r="A11991" s="3" t="inlineStr">
        <is>
          <t>Endulini (Pty) Ltd</t>
        </is>
      </c>
      <c r="B11991" s="4" t="n">
        <v>44895</v>
      </c>
      <c r="C11991" s="3" t="inlineStr">
        <is>
          <t>Assets</t>
        </is>
      </c>
      <c r="D11991" s="3" t="inlineStr">
        <is>
          <t>7610/235</t>
        </is>
      </c>
      <c r="E11991" s="3" t="inlineStr">
        <is>
          <t>Endulini CIP Electrical Installation</t>
        </is>
      </c>
      <c r="F11991" s="3" t="n">
        <v>0</v>
      </c>
      <c r="G11991" s="3" t="n">
        <v>1034019.08</v>
      </c>
    </row>
    <row r="11992">
      <c r="A11992" s="3" t="inlineStr">
        <is>
          <t>Endulini (Pty) Ltd</t>
        </is>
      </c>
      <c r="B11992" s="4" t="n">
        <v>44895</v>
      </c>
      <c r="C11992" s="3" t="inlineStr">
        <is>
          <t>Assets</t>
        </is>
      </c>
      <c r="D11992" s="3" t="inlineStr">
        <is>
          <t>7610/250</t>
        </is>
      </c>
      <c r="E11992" s="3" t="inlineStr">
        <is>
          <t>Endulini CIP Boundary Wall</t>
        </is>
      </c>
      <c r="F11992" s="3" t="n">
        <v>0</v>
      </c>
      <c r="G11992" s="3" t="n">
        <v>88400.8</v>
      </c>
    </row>
    <row r="11993">
      <c r="A11993" s="3" t="inlineStr">
        <is>
          <t>Endulini (Pty) Ltd</t>
        </is>
      </c>
      <c r="B11993" s="4" t="n">
        <v>44895</v>
      </c>
      <c r="C11993" s="3" t="inlineStr">
        <is>
          <t>Assets</t>
        </is>
      </c>
      <c r="D11993" s="3" t="inlineStr">
        <is>
          <t>7610/290</t>
        </is>
      </c>
      <c r="E11993" s="3" t="inlineStr">
        <is>
          <t>Endulini CIP Development Management Fees</t>
        </is>
      </c>
      <c r="F11993" s="3" t="n">
        <v>0</v>
      </c>
      <c r="G11993" s="3" t="n">
        <v>237496.62</v>
      </c>
    </row>
    <row r="11994">
      <c r="A11994" s="3" t="inlineStr">
        <is>
          <t>Endulini (Pty) Ltd</t>
        </is>
      </c>
      <c r="B11994" s="4" t="n">
        <v>44895</v>
      </c>
      <c r="C11994" s="3" t="inlineStr">
        <is>
          <t>Assets</t>
        </is>
      </c>
      <c r="D11994" s="3" t="inlineStr">
        <is>
          <t>7610/310</t>
        </is>
      </c>
      <c r="E11994" s="3" t="inlineStr">
        <is>
          <t>Endulini CIP Enviromental consultants</t>
        </is>
      </c>
      <c r="F11994" s="3" t="n">
        <v>0</v>
      </c>
      <c r="G11994" s="3" t="n">
        <v>108000</v>
      </c>
    </row>
    <row r="11995">
      <c r="A11995" s="3" t="inlineStr">
        <is>
          <t>Endulini (Pty) Ltd</t>
        </is>
      </c>
      <c r="B11995" s="4" t="n">
        <v>44895</v>
      </c>
      <c r="C11995" s="3" t="inlineStr">
        <is>
          <t>Assets</t>
        </is>
      </c>
      <c r="D11995" s="3" t="inlineStr">
        <is>
          <t>7610/320</t>
        </is>
      </c>
      <c r="E11995" s="3" t="inlineStr">
        <is>
          <t>Endulini CIP Geotechnical</t>
        </is>
      </c>
      <c r="F11995" s="3" t="n">
        <v>0</v>
      </c>
      <c r="G11995" s="3" t="n">
        <v>13575</v>
      </c>
    </row>
    <row r="11996">
      <c r="A11996" s="3" t="inlineStr">
        <is>
          <t>Endulini (Pty) Ltd</t>
        </is>
      </c>
      <c r="B11996" s="4" t="n">
        <v>44895</v>
      </c>
      <c r="C11996" s="3" t="inlineStr">
        <is>
          <t>Assets</t>
        </is>
      </c>
      <c r="D11996" s="3" t="inlineStr">
        <is>
          <t>7610/330</t>
        </is>
      </c>
      <c r="E11996" s="3" t="inlineStr">
        <is>
          <t>Endulini CIP Health and Safety</t>
        </is>
      </c>
      <c r="F11996" s="3" t="n">
        <v>0</v>
      </c>
      <c r="G11996" s="3" t="n">
        <v>40200</v>
      </c>
    </row>
    <row r="11997">
      <c r="A11997" s="3" t="inlineStr">
        <is>
          <t>Endulini (Pty) Ltd</t>
        </is>
      </c>
      <c r="B11997" s="4" t="n">
        <v>44895</v>
      </c>
      <c r="C11997" s="3" t="inlineStr">
        <is>
          <t>Assets</t>
        </is>
      </c>
      <c r="D11997" s="3" t="inlineStr">
        <is>
          <t>7610/390</t>
        </is>
      </c>
      <c r="E11997" s="3" t="inlineStr">
        <is>
          <t>Endulini CIP Land Surveyor</t>
        </is>
      </c>
      <c r="F11997" s="3" t="n">
        <v>0</v>
      </c>
      <c r="G11997" s="3" t="n">
        <v>186021.2</v>
      </c>
    </row>
    <row r="11998">
      <c r="A11998" s="3" t="inlineStr">
        <is>
          <t>Endulini (Pty) Ltd</t>
        </is>
      </c>
      <c r="B11998" s="4" t="n">
        <v>44895</v>
      </c>
      <c r="C11998" s="3" t="inlineStr">
        <is>
          <t>Assets</t>
        </is>
      </c>
      <c r="D11998" s="3" t="inlineStr">
        <is>
          <t>7610/392</t>
        </is>
      </c>
      <c r="E11998" s="3" t="inlineStr">
        <is>
          <t>Endulini CIP Landscaping</t>
        </is>
      </c>
      <c r="F11998" s="3" t="n">
        <v>0</v>
      </c>
      <c r="G11998" s="3" t="n">
        <v>6100</v>
      </c>
    </row>
    <row r="11999">
      <c r="A11999" s="3" t="inlineStr">
        <is>
          <t>Endulini (Pty) Ltd</t>
        </is>
      </c>
      <c r="B11999" s="4" t="n">
        <v>44895</v>
      </c>
      <c r="C11999" s="3" t="inlineStr">
        <is>
          <t>Assets</t>
        </is>
      </c>
      <c r="D11999" s="3" t="inlineStr">
        <is>
          <t>7610/395</t>
        </is>
      </c>
      <c r="E11999" s="3" t="inlineStr">
        <is>
          <t>Endulini CIP NHBRC</t>
        </is>
      </c>
      <c r="F11999" s="3" t="n">
        <v>0</v>
      </c>
      <c r="G11999" s="3" t="n">
        <v>928847.49</v>
      </c>
    </row>
    <row r="12000">
      <c r="A12000" s="3" t="inlineStr">
        <is>
          <t>Endulini (Pty) Ltd</t>
        </is>
      </c>
      <c r="B12000" s="4" t="n">
        <v>44895</v>
      </c>
      <c r="C12000" s="3" t="inlineStr">
        <is>
          <t>Assets</t>
        </is>
      </c>
      <c r="D12000" s="3" t="inlineStr">
        <is>
          <t>7610/400</t>
        </is>
      </c>
      <c r="E12000" s="3" t="inlineStr">
        <is>
          <t>Endulini CIP Quantity Surveyor</t>
        </is>
      </c>
      <c r="F12000" s="3" t="n">
        <v>0</v>
      </c>
      <c r="G12000" s="3" t="n">
        <v>82136.36</v>
      </c>
    </row>
    <row r="12001">
      <c r="A12001" s="3" t="inlineStr">
        <is>
          <t>Endulini (Pty) Ltd</t>
        </is>
      </c>
      <c r="B12001" s="4" t="n">
        <v>44895</v>
      </c>
      <c r="C12001" s="3" t="inlineStr">
        <is>
          <t>Assets</t>
        </is>
      </c>
      <c r="D12001" s="3" t="inlineStr">
        <is>
          <t>7610/600</t>
        </is>
      </c>
      <c r="E12001" s="3" t="inlineStr">
        <is>
          <t>Endulini CIP Town Planning</t>
        </is>
      </c>
      <c r="F12001" s="3" t="n">
        <v>0</v>
      </c>
      <c r="G12001" s="3" t="n">
        <v>21105</v>
      </c>
    </row>
    <row r="12002">
      <c r="A12002" s="3" t="inlineStr">
        <is>
          <t>Endulini (Pty) Ltd</t>
        </is>
      </c>
      <c r="B12002" s="4" t="n">
        <v>44895</v>
      </c>
      <c r="C12002" s="3" t="inlineStr">
        <is>
          <t>Assets</t>
        </is>
      </c>
      <c r="D12002" s="3" t="inlineStr">
        <is>
          <t>7610/620</t>
        </is>
      </c>
      <c r="E12002" s="3" t="inlineStr">
        <is>
          <t>Endulini CIP Traffic Impact</t>
        </is>
      </c>
      <c r="F12002" s="3" t="n">
        <v>0</v>
      </c>
      <c r="G12002" s="3" t="n">
        <v>24915</v>
      </c>
    </row>
    <row r="12003">
      <c r="A12003" s="3" t="inlineStr">
        <is>
          <t>Endulini (Pty) Ltd</t>
        </is>
      </c>
      <c r="B12003" s="4" t="n">
        <v>44895</v>
      </c>
      <c r="C12003" s="3" t="inlineStr">
        <is>
          <t>Assets</t>
        </is>
      </c>
      <c r="D12003" s="3" t="inlineStr">
        <is>
          <t>7610/630</t>
        </is>
      </c>
      <c r="E12003" s="3" t="inlineStr">
        <is>
          <t>Endulini CIP CoCT Development Contributi</t>
        </is>
      </c>
      <c r="F12003" s="3" t="n">
        <v>0</v>
      </c>
      <c r="G12003" s="3" t="n">
        <v>661860.3100000001</v>
      </c>
    </row>
    <row r="12004">
      <c r="A12004" s="3" t="inlineStr">
        <is>
          <t>Endulini (Pty) Ltd</t>
        </is>
      </c>
      <c r="B12004" s="4" t="n">
        <v>44895</v>
      </c>
      <c r="C12004" s="3" t="inlineStr">
        <is>
          <t>Assets</t>
        </is>
      </c>
      <c r="D12004" s="3" t="inlineStr">
        <is>
          <t>7610/640</t>
        </is>
      </c>
      <c r="E12004" s="3" t="inlineStr">
        <is>
          <t>Endulini CIP CoCT Building plan application</t>
        </is>
      </c>
      <c r="F12004" s="3" t="n">
        <v>0</v>
      </c>
      <c r="G12004" s="3" t="n">
        <v>111203.22</v>
      </c>
    </row>
    <row r="12005">
      <c r="A12005" s="3" t="inlineStr">
        <is>
          <t>Endulini (Pty) Ltd</t>
        </is>
      </c>
      <c r="B12005" s="4" t="n">
        <v>44895</v>
      </c>
      <c r="C12005" s="3" t="inlineStr">
        <is>
          <t>Assets</t>
        </is>
      </c>
      <c r="D12005" s="3" t="inlineStr">
        <is>
          <t>7610/650</t>
        </is>
      </c>
      <c r="E12005" s="3" t="inlineStr">
        <is>
          <t>Endulini CIP - P&amp;G recoveries - Endulini&amp;Heron Fields/View</t>
        </is>
      </c>
      <c r="F12005" s="3" t="n">
        <v>0</v>
      </c>
      <c r="G12005" s="3" t="n">
        <v>-3023829.42</v>
      </c>
    </row>
    <row r="12006">
      <c r="A12006" s="3" t="inlineStr">
        <is>
          <t>Endulini (Pty) Ltd</t>
        </is>
      </c>
      <c r="B12006" s="4" t="n">
        <v>44895</v>
      </c>
      <c r="C12006" s="3" t="inlineStr">
        <is>
          <t>Assets</t>
        </is>
      </c>
      <c r="D12006" s="3" t="inlineStr">
        <is>
          <t>7610/900</t>
        </is>
      </c>
      <c r="E12006" s="3" t="inlineStr">
        <is>
          <t>Endulini CIP Cost of Sales</t>
        </is>
      </c>
      <c r="F12006" s="3" t="n">
        <v>0</v>
      </c>
      <c r="G12006" s="3" t="n">
        <v>-28155981.9</v>
      </c>
    </row>
    <row r="12007">
      <c r="A12007" s="3" t="inlineStr">
        <is>
          <t>Quinate Consulting (Pty) Ltd</t>
        </is>
      </c>
      <c r="B12007" s="4" t="n">
        <v>44895</v>
      </c>
      <c r="C12007" s="3" t="inlineStr">
        <is>
          <t>Assets</t>
        </is>
      </c>
      <c r="D12007" s="3" t="inlineStr">
        <is>
          <t>7800/104</t>
        </is>
      </c>
      <c r="E12007" s="3" t="inlineStr">
        <is>
          <t>Stock - Closing Stock SW - 28 Feb 21</t>
        </is>
      </c>
      <c r="F12007" s="3" t="n">
        <v>0</v>
      </c>
      <c r="G12007" s="3" t="n">
        <v>2874478.88</v>
      </c>
    </row>
    <row r="12008">
      <c r="A12008" s="3" t="inlineStr">
        <is>
          <t>Quinate Consulting (Pty) Ltd</t>
        </is>
      </c>
      <c r="B12008" s="4" t="n">
        <v>44895</v>
      </c>
      <c r="C12008" s="3" t="inlineStr">
        <is>
          <t>Assets</t>
        </is>
      </c>
      <c r="D12008" s="3" t="inlineStr">
        <is>
          <t>7800/105</t>
        </is>
      </c>
      <c r="E12008" s="3" t="inlineStr">
        <is>
          <t>Stock - Closing Stock SH - 28 Feb 21</t>
        </is>
      </c>
      <c r="F12008" s="3" t="n">
        <v>0</v>
      </c>
      <c r="G12008" s="3" t="n">
        <v>2843477.6</v>
      </c>
    </row>
    <row r="12009">
      <c r="A12009" s="3" t="inlineStr">
        <is>
          <t>Endulini (Pty) Ltd</t>
        </is>
      </c>
      <c r="B12009" s="4" t="n">
        <v>44895</v>
      </c>
      <c r="C12009" s="3" t="inlineStr">
        <is>
          <t>Assets</t>
        </is>
      </c>
      <c r="D12009" s="3" t="inlineStr">
        <is>
          <t>8000/000</t>
        </is>
      </c>
      <c r="E12009" s="3" t="inlineStr">
        <is>
          <t>Customer Control Account</t>
        </is>
      </c>
      <c r="F12009" s="3" t="n">
        <v>0</v>
      </c>
      <c r="G12009" s="3" t="n">
        <v>3478538.07</v>
      </c>
    </row>
    <row r="12010">
      <c r="A12010" s="3" t="inlineStr">
        <is>
          <t>Noble Shield (Pty) Ltd ta Go Letting</t>
        </is>
      </c>
      <c r="B12010" s="4" t="n">
        <v>44895</v>
      </c>
      <c r="C12010" s="3" t="inlineStr">
        <is>
          <t>Assets</t>
        </is>
      </c>
      <c r="D12010" s="3" t="inlineStr">
        <is>
          <t>8000/000</t>
        </is>
      </c>
      <c r="E12010" s="3" t="inlineStr">
        <is>
          <t>Customer Control Account</t>
        </is>
      </c>
      <c r="F12010" s="3" t="n">
        <v>0</v>
      </c>
      <c r="G12010" s="3" t="n">
        <v>60289.32</v>
      </c>
    </row>
    <row r="12011">
      <c r="A12011" s="3" t="inlineStr">
        <is>
          <t>Opportunity Global Sales (PTY) LTD</t>
        </is>
      </c>
      <c r="B12011" s="4" t="n">
        <v>44895</v>
      </c>
      <c r="C12011" s="3" t="inlineStr">
        <is>
          <t>Assets</t>
        </is>
      </c>
      <c r="D12011" s="3" t="inlineStr">
        <is>
          <t>8000/000</t>
        </is>
      </c>
      <c r="E12011" s="3" t="inlineStr">
        <is>
          <t>Customer Control Account</t>
        </is>
      </c>
      <c r="F12011" s="3" t="n">
        <v>-25619.13</v>
      </c>
      <c r="G12011" s="3" t="n">
        <v>110411.08</v>
      </c>
    </row>
    <row r="12012">
      <c r="A12012" s="3" t="inlineStr">
        <is>
          <t>Opportunity Management Holdings (PTY) LTD</t>
        </is>
      </c>
      <c r="B12012" s="4" t="n">
        <v>44895</v>
      </c>
      <c r="C12012" s="3" t="inlineStr">
        <is>
          <t>Assets</t>
        </is>
      </c>
      <c r="D12012" s="3" t="inlineStr">
        <is>
          <t>8000/000</t>
        </is>
      </c>
      <c r="E12012" s="3" t="inlineStr">
        <is>
          <t>Customer Control Account</t>
        </is>
      </c>
      <c r="F12012" s="3" t="n">
        <v>-185437.5</v>
      </c>
      <c r="G12012" s="3" t="n">
        <v>0</v>
      </c>
    </row>
    <row r="12013">
      <c r="A12013" s="3" t="inlineStr">
        <is>
          <t>Quinate Consulting (Pty) Ltd</t>
        </is>
      </c>
      <c r="B12013" s="4" t="n">
        <v>44895</v>
      </c>
      <c r="C12013" s="3" t="inlineStr">
        <is>
          <t>Assets</t>
        </is>
      </c>
      <c r="D12013" s="3" t="inlineStr">
        <is>
          <t>8000/000</t>
        </is>
      </c>
      <c r="E12013" s="3" t="inlineStr">
        <is>
          <t>Customer Control Account</t>
        </is>
      </c>
      <c r="F12013" s="3" t="n">
        <v>4600</v>
      </c>
      <c r="G12013" s="3" t="n">
        <v>-7345</v>
      </c>
    </row>
    <row r="12014">
      <c r="A12014" s="3" t="inlineStr">
        <is>
          <t>Quinate Consulting (Pty) Ltd</t>
        </is>
      </c>
      <c r="B12014" s="4" t="n">
        <v>44895</v>
      </c>
      <c r="C12014" s="3" t="inlineStr">
        <is>
          <t>Assets</t>
        </is>
      </c>
      <c r="D12014" s="3" t="inlineStr">
        <is>
          <t>8001</t>
        </is>
      </c>
      <c r="E12014" s="3" t="inlineStr">
        <is>
          <t>Customer Control</t>
        </is>
      </c>
      <c r="F12014" s="3" t="n">
        <v>0</v>
      </c>
      <c r="G12014" s="3" t="n">
        <v>29487.49</v>
      </c>
    </row>
    <row r="12015">
      <c r="A12015" s="3" t="inlineStr">
        <is>
          <t>Opportunity Global Investment (PTY) LTD</t>
        </is>
      </c>
      <c r="B12015" s="4" t="n">
        <v>44895</v>
      </c>
      <c r="C12015" s="3" t="inlineStr">
        <is>
          <t>Assets</t>
        </is>
      </c>
      <c r="D12015" s="3" t="inlineStr">
        <is>
          <t>8200/010</t>
        </is>
      </c>
      <c r="E12015" s="3" t="inlineStr">
        <is>
          <t>Prepayments / Prepaid Expenses</t>
        </is>
      </c>
      <c r="F12015" s="3" t="n">
        <v>-55361.14</v>
      </c>
      <c r="G12015" s="3" t="n">
        <v>20180.89</v>
      </c>
    </row>
    <row r="12016">
      <c r="A12016" s="3" t="inlineStr">
        <is>
          <t>Quinate Consulting (Pty) Ltd</t>
        </is>
      </c>
      <c r="B12016" s="4" t="n">
        <v>44895</v>
      </c>
      <c r="C12016" s="3" t="inlineStr">
        <is>
          <t>Assets</t>
        </is>
      </c>
      <c r="D12016" s="3" t="inlineStr">
        <is>
          <t>8200/010</t>
        </is>
      </c>
      <c r="E12016" s="3" t="inlineStr">
        <is>
          <t>Prepayments / Prepaid Expenses</t>
        </is>
      </c>
      <c r="F12016" s="3" t="n">
        <v>0</v>
      </c>
      <c r="G12016" s="3" t="n">
        <v>109675</v>
      </c>
    </row>
    <row r="12017">
      <c r="A12017" s="3" t="inlineStr">
        <is>
          <t>Opportunity Global Sales (PTY) LTD</t>
        </is>
      </c>
      <c r="B12017" s="4" t="n">
        <v>44895</v>
      </c>
      <c r="C12017" s="3" t="inlineStr">
        <is>
          <t>Assets</t>
        </is>
      </c>
      <c r="D12017" s="3" t="inlineStr">
        <is>
          <t>8300/100</t>
        </is>
      </c>
      <c r="E12017" s="3" t="inlineStr">
        <is>
          <t>Staff Loan - Yvette Mostert</t>
        </is>
      </c>
      <c r="F12017" s="3" t="n">
        <v>4500</v>
      </c>
      <c r="G12017" s="3" t="n">
        <v>4500</v>
      </c>
    </row>
    <row r="12018">
      <c r="A12018" s="3" t="inlineStr">
        <is>
          <t>Opportunity Global Investment (PTY) LTD</t>
        </is>
      </c>
      <c r="B12018" s="4" t="n">
        <v>44895</v>
      </c>
      <c r="C12018" s="3" t="inlineStr">
        <is>
          <t>Assets</t>
        </is>
      </c>
      <c r="D12018" s="3" t="inlineStr">
        <is>
          <t>8400/000</t>
        </is>
      </c>
      <c r="E12018" s="3" t="inlineStr">
        <is>
          <t>FNB 62093491696</t>
        </is>
      </c>
      <c r="F12018" s="3" t="n">
        <v>936.73</v>
      </c>
      <c r="G12018" s="3" t="n">
        <v>66113.87</v>
      </c>
    </row>
    <row r="12019">
      <c r="A12019" s="3" t="inlineStr">
        <is>
          <t>Opportunity Global Sales (PTY) LTD</t>
        </is>
      </c>
      <c r="B12019" s="4" t="n">
        <v>44895</v>
      </c>
      <c r="C12019" s="3" t="inlineStr">
        <is>
          <t>Assets</t>
        </is>
      </c>
      <c r="D12019" s="3" t="inlineStr">
        <is>
          <t>8400/000</t>
        </is>
      </c>
      <c r="E12019" s="3" t="inlineStr">
        <is>
          <t>FNB 62835620875</t>
        </is>
      </c>
      <c r="F12019" s="3" t="n">
        <v>104630.44</v>
      </c>
      <c r="G12019" s="3" t="n">
        <v>303433.21</v>
      </c>
    </row>
    <row r="12020">
      <c r="A12020" s="3" t="inlineStr">
        <is>
          <t>Quinate Consulting (Pty) Ltd</t>
        </is>
      </c>
      <c r="B12020" s="4" t="n">
        <v>44895</v>
      </c>
      <c r="C12020" s="3" t="inlineStr">
        <is>
          <t>Assets</t>
        </is>
      </c>
      <c r="D12020" s="3" t="inlineStr">
        <is>
          <t>8400/000</t>
        </is>
      </c>
      <c r="E12020" s="3" t="inlineStr">
        <is>
          <t>RMB - 62736659189 - Call Acc</t>
        </is>
      </c>
      <c r="F12020" s="3" t="n">
        <v>599.66</v>
      </c>
      <c r="G12020" s="3" t="n">
        <v>153804.07</v>
      </c>
    </row>
    <row r="12021">
      <c r="A12021" s="3" t="inlineStr">
        <is>
          <t>Trademark Holdings (Pty) Ltd</t>
        </is>
      </c>
      <c r="B12021" s="4" t="n">
        <v>44895</v>
      </c>
      <c r="C12021" s="3" t="inlineStr">
        <is>
          <t>Assets</t>
        </is>
      </c>
      <c r="D12021" s="3" t="inlineStr">
        <is>
          <t>8400/000</t>
        </is>
      </c>
      <c r="E12021" s="3" t="inlineStr">
        <is>
          <t>RMB 623 693 03640</t>
        </is>
      </c>
      <c r="F12021" s="3" t="n">
        <v>-17549.09</v>
      </c>
      <c r="G12021" s="3" t="n">
        <v>82595.24000000001</v>
      </c>
    </row>
    <row r="12022">
      <c r="A12022" s="3" t="inlineStr">
        <is>
          <t>Noble Shield (Pty) Ltd ta Go Letting</t>
        </is>
      </c>
      <c r="B12022" s="4" t="n">
        <v>44895</v>
      </c>
      <c r="C12022" s="3" t="inlineStr">
        <is>
          <t>Assets</t>
        </is>
      </c>
      <c r="D12022" s="3" t="inlineStr">
        <is>
          <t>8400/000</t>
        </is>
      </c>
      <c r="E12022" s="3" t="inlineStr">
        <is>
          <t>RMB 6250 573 3833</t>
        </is>
      </c>
      <c r="F12022" s="3" t="n">
        <v>-12376.1</v>
      </c>
      <c r="G12022" s="3" t="n">
        <v>47624.82</v>
      </c>
    </row>
    <row r="12023">
      <c r="A12023" s="3" t="inlineStr">
        <is>
          <t>Endulini (Pty) Ltd</t>
        </is>
      </c>
      <c r="B12023" s="4" t="n">
        <v>44895</v>
      </c>
      <c r="C12023" s="3" t="inlineStr">
        <is>
          <t>Assets</t>
        </is>
      </c>
      <c r="D12023" s="3" t="inlineStr">
        <is>
          <t>8400/000</t>
        </is>
      </c>
      <c r="E12023" s="3" t="inlineStr">
        <is>
          <t>RMB 62906944576</t>
        </is>
      </c>
      <c r="F12023" s="3" t="n">
        <v>116087.34</v>
      </c>
      <c r="G12023" s="3" t="n">
        <v>365233.33</v>
      </c>
    </row>
    <row r="12024">
      <c r="A12024" s="3" t="inlineStr">
        <is>
          <t>Opportunity Management Holdings (PTY) LTD</t>
        </is>
      </c>
      <c r="B12024" s="4" t="n">
        <v>44895</v>
      </c>
      <c r="C12024" s="3" t="inlineStr">
        <is>
          <t>Assets</t>
        </is>
      </c>
      <c r="D12024" s="3" t="inlineStr">
        <is>
          <t>8400/000</t>
        </is>
      </c>
      <c r="E12024" s="3" t="inlineStr">
        <is>
          <t>RMB Cheq - 62312246920</t>
        </is>
      </c>
      <c r="F12024" s="3" t="n">
        <v>6571.48</v>
      </c>
      <c r="G12024" s="3" t="n">
        <v>82857.86</v>
      </c>
    </row>
    <row r="12025">
      <c r="A12025" s="3" t="inlineStr">
        <is>
          <t>Opportunity Global Investment (PTY) LTD</t>
        </is>
      </c>
      <c r="B12025" s="4" t="n">
        <v>44895</v>
      </c>
      <c r="C12025" s="3" t="inlineStr">
        <is>
          <t>Assets</t>
        </is>
      </c>
      <c r="D12025" s="3" t="inlineStr">
        <is>
          <t>8405/000</t>
        </is>
      </c>
      <c r="E12025" s="3" t="inlineStr">
        <is>
          <t>FNB Trust 62762449265</t>
        </is>
      </c>
      <c r="F12025" s="3" t="n">
        <v>-71.48</v>
      </c>
      <c r="G12025" s="3" t="n">
        <v>893.3</v>
      </c>
    </row>
    <row r="12026">
      <c r="A12026" s="3" t="inlineStr">
        <is>
          <t>Endulini (Pty) Ltd</t>
        </is>
      </c>
      <c r="B12026" s="4" t="n">
        <v>44895</v>
      </c>
      <c r="C12026" s="3" t="inlineStr">
        <is>
          <t>Assets</t>
        </is>
      </c>
      <c r="D12026" s="3" t="inlineStr">
        <is>
          <t>8410/000</t>
        </is>
      </c>
      <c r="E12026" s="3" t="inlineStr">
        <is>
          <t>Momentum Investor Account : RU 502229883</t>
        </is>
      </c>
      <c r="F12026" s="3" t="n">
        <v>0</v>
      </c>
      <c r="G12026" s="3" t="n">
        <v>2614.24</v>
      </c>
    </row>
    <row r="12027">
      <c r="A12027" s="3" t="inlineStr">
        <is>
          <t>Opportunity Management Holdings (PTY) LTD</t>
        </is>
      </c>
      <c r="B12027" s="4" t="n">
        <v>44895</v>
      </c>
      <c r="C12027" s="3" t="inlineStr">
        <is>
          <t>Assets</t>
        </is>
      </c>
      <c r="D12027" s="3" t="inlineStr">
        <is>
          <t>8410/000</t>
        </is>
      </c>
      <c r="E12027" s="3" t="inlineStr">
        <is>
          <t>RMB Call Acc - 62312248851</t>
        </is>
      </c>
      <c r="F12027" s="3" t="n">
        <v>150116.53</v>
      </c>
      <c r="G12027" s="3" t="n">
        <v>151187.57</v>
      </c>
    </row>
    <row r="12028">
      <c r="A12028" s="3" t="inlineStr">
        <is>
          <t>Noble Shield (Pty) Ltd ta Go Letting</t>
        </is>
      </c>
      <c r="B12028" s="4" t="n">
        <v>44895</v>
      </c>
      <c r="C12028" s="3" t="inlineStr">
        <is>
          <t>Assets</t>
        </is>
      </c>
      <c r="D12028" s="3" t="inlineStr">
        <is>
          <t>8410/000</t>
        </is>
      </c>
      <c r="E12028" s="3" t="inlineStr">
        <is>
          <t>RMB Trust Acc - 6250 615 1365</t>
        </is>
      </c>
      <c r="F12028" s="3" t="n">
        <v>-73.06</v>
      </c>
      <c r="G12028" s="3" t="n">
        <v>735.66</v>
      </c>
    </row>
    <row r="12029">
      <c r="A12029" s="3" t="inlineStr">
        <is>
          <t>Quinate Consulting (Pty) Ltd</t>
        </is>
      </c>
      <c r="B12029" s="4" t="n">
        <v>44895</v>
      </c>
      <c r="C12029" s="3" t="inlineStr">
        <is>
          <t>Assets</t>
        </is>
      </c>
      <c r="D12029" s="3" t="inlineStr">
        <is>
          <t>8415/000</t>
        </is>
      </c>
      <c r="E12029" s="3" t="inlineStr">
        <is>
          <t>STD Acc 071 958 959 - Facility Acc</t>
        </is>
      </c>
      <c r="F12029" s="3" t="n">
        <v>0</v>
      </c>
      <c r="G12029" s="3" t="n">
        <v>3636.21</v>
      </c>
    </row>
    <row r="12030">
      <c r="A12030" s="3" t="inlineStr">
        <is>
          <t>Quinate Consulting (Pty) Ltd</t>
        </is>
      </c>
      <c r="B12030" s="4" t="n">
        <v>44895</v>
      </c>
      <c r="C12030" s="3" t="inlineStr">
        <is>
          <t>Assets</t>
        </is>
      </c>
      <c r="D12030" s="3" t="inlineStr">
        <is>
          <t>8430/000</t>
        </is>
      </c>
      <c r="E12030" s="3" t="inlineStr">
        <is>
          <t>Momentum Investment Acc - RU502230185</t>
        </is>
      </c>
      <c r="F12030" s="3" t="n">
        <v>0</v>
      </c>
      <c r="G12030" s="3" t="n">
        <v>523.64</v>
      </c>
    </row>
    <row r="12031">
      <c r="A12031" s="3" t="inlineStr">
        <is>
          <t>Opportunity Global Investment (PTY) LTD</t>
        </is>
      </c>
      <c r="B12031" s="4" t="n">
        <v>44895</v>
      </c>
      <c r="C12031" s="3" t="inlineStr">
        <is>
          <t>Assets</t>
        </is>
      </c>
      <c r="D12031" s="3" t="inlineStr">
        <is>
          <t>8440/000</t>
        </is>
      </c>
      <c r="E12031" s="3" t="inlineStr">
        <is>
          <t>FNB - Call 627602764438</t>
        </is>
      </c>
      <c r="F12031" s="3" t="n">
        <v>-11.06</v>
      </c>
      <c r="G12031" s="3" t="n">
        <v>965.17</v>
      </c>
    </row>
    <row r="12032">
      <c r="A12032" s="3" t="inlineStr">
        <is>
          <t>Opportunity Global Investment (PTY) LTD</t>
        </is>
      </c>
      <c r="B12032" s="4" t="n">
        <v>44895</v>
      </c>
      <c r="C12032" s="3" t="inlineStr">
        <is>
          <t>Assets</t>
        </is>
      </c>
      <c r="D12032" s="3" t="inlineStr">
        <is>
          <t>8445/000</t>
        </is>
      </c>
      <c r="E12032" s="3" t="inlineStr">
        <is>
          <t>Momentum RU502230096</t>
        </is>
      </c>
      <c r="F12032" s="3" t="n">
        <v>0</v>
      </c>
      <c r="G12032" s="3" t="n">
        <v>4593.77</v>
      </c>
    </row>
    <row r="12033">
      <c r="A12033" s="3" t="inlineStr">
        <is>
          <t>Quinate Consulting (Pty) Ltd</t>
        </is>
      </c>
      <c r="B12033" s="4" t="n">
        <v>44895</v>
      </c>
      <c r="C12033" s="3" t="inlineStr">
        <is>
          <t>Assets</t>
        </is>
      </c>
      <c r="D12033" s="3" t="inlineStr">
        <is>
          <t>8450/000</t>
        </is>
      </c>
      <c r="E12033" s="3" t="inlineStr">
        <is>
          <t>A RMB 62275810820</t>
        </is>
      </c>
      <c r="F12033" s="3" t="n">
        <v>6905.25</v>
      </c>
      <c r="G12033" s="3" t="n">
        <v>116811.17</v>
      </c>
    </row>
    <row r="12034">
      <c r="A12034" s="3" t="inlineStr">
        <is>
          <t>Opportunity Management Holdings (PTY) LTD</t>
        </is>
      </c>
      <c r="B12034" s="4" t="n">
        <v>44895</v>
      </c>
      <c r="C12034" s="3" t="inlineStr">
        <is>
          <t>Assets</t>
        </is>
      </c>
      <c r="D12034" s="3" t="inlineStr">
        <is>
          <t>8450/000</t>
        </is>
      </c>
      <c r="E12034" s="3" t="inlineStr">
        <is>
          <t>Petty Cash - CT Office</t>
        </is>
      </c>
      <c r="F12034" s="3" t="n">
        <v>-250</v>
      </c>
      <c r="G12034" s="3" t="n">
        <v>348.9</v>
      </c>
    </row>
    <row r="12035">
      <c r="A12035" s="3" t="inlineStr">
        <is>
          <t>Quinate Consulting (Pty) Ltd</t>
        </is>
      </c>
      <c r="B12035" s="4" t="n">
        <v>44895</v>
      </c>
      <c r="C12035" s="3" t="inlineStr">
        <is>
          <t>Liabilities</t>
        </is>
      </c>
      <c r="D12035" s="3" t="inlineStr">
        <is>
          <t>8480/100</t>
        </is>
      </c>
      <c r="E12035" s="3" t="inlineStr">
        <is>
          <t>Bond - SH20 - STD Bank 532010558</t>
        </is>
      </c>
      <c r="F12035" s="3" t="n">
        <v>14586.53</v>
      </c>
      <c r="G12035" s="3" t="n">
        <v>-1351139.5</v>
      </c>
    </row>
    <row r="12036">
      <c r="A12036" s="3" t="inlineStr">
        <is>
          <t>Quinate Consulting (Pty) Ltd</t>
        </is>
      </c>
      <c r="B12036" s="4" t="n">
        <v>44895</v>
      </c>
      <c r="C12036" s="3" t="inlineStr">
        <is>
          <t>Liabilities</t>
        </is>
      </c>
      <c r="D12036" s="3" t="inlineStr">
        <is>
          <t>8480/200</t>
        </is>
      </c>
      <c r="E12036" s="3" t="inlineStr">
        <is>
          <t>Bond - SH23 - STD Bank 532010035</t>
        </is>
      </c>
      <c r="F12036" s="3" t="n">
        <v>14582.05</v>
      </c>
      <c r="G12036" s="3" t="n">
        <v>-1350977.36</v>
      </c>
    </row>
    <row r="12037">
      <c r="A12037" s="3" t="inlineStr">
        <is>
          <t>Quinate Consulting (Pty) Ltd</t>
        </is>
      </c>
      <c r="B12037" s="4" t="n">
        <v>44895</v>
      </c>
      <c r="C12037" s="3" t="inlineStr">
        <is>
          <t>Liabilities</t>
        </is>
      </c>
      <c r="D12037" s="3" t="inlineStr">
        <is>
          <t>8480/300</t>
        </is>
      </c>
      <c r="E12037" s="3" t="inlineStr">
        <is>
          <t>Bond - SH24 - STD Bank 532372662</t>
        </is>
      </c>
      <c r="F12037" s="3" t="n">
        <v>13348.01</v>
      </c>
      <c r="G12037" s="3" t="n">
        <v>-1443851.57</v>
      </c>
    </row>
    <row r="12038">
      <c r="A12038" s="3" t="inlineStr">
        <is>
          <t>Quinate Consulting (Pty) Ltd</t>
        </is>
      </c>
      <c r="B12038" s="4" t="n">
        <v>44895</v>
      </c>
      <c r="C12038" s="3" t="inlineStr">
        <is>
          <t>Liabilities</t>
        </is>
      </c>
      <c r="D12038" s="3" t="inlineStr">
        <is>
          <t>8480/400</t>
        </is>
      </c>
      <c r="E12038" s="3" t="inlineStr">
        <is>
          <t>Bond - SW01 - STD Bank 532920627</t>
        </is>
      </c>
      <c r="F12038" s="3" t="n">
        <v>11264.7</v>
      </c>
      <c r="G12038" s="3" t="n">
        <v>-1284324.67</v>
      </c>
    </row>
    <row r="12039">
      <c r="A12039" s="3" t="inlineStr">
        <is>
          <t>Quinate Consulting (Pty) Ltd</t>
        </is>
      </c>
      <c r="B12039" s="4" t="n">
        <v>44895</v>
      </c>
      <c r="C12039" s="3" t="inlineStr">
        <is>
          <t>Liabilities</t>
        </is>
      </c>
      <c r="D12039" s="3" t="inlineStr">
        <is>
          <t>8480/401</t>
        </is>
      </c>
      <c r="E12039" s="3" t="inlineStr">
        <is>
          <t>Bond - SW21 - STD Bank 532920597</t>
        </is>
      </c>
      <c r="F12039" s="3" t="n">
        <v>11269.17</v>
      </c>
      <c r="G12039" s="3" t="n">
        <v>-1284834.25</v>
      </c>
    </row>
    <row r="12040">
      <c r="A12040" s="3" t="inlineStr">
        <is>
          <t>Opportunity Global Investment (PTY) LTD</t>
        </is>
      </c>
      <c r="B12040" s="4" t="n">
        <v>44895</v>
      </c>
      <c r="C12040" s="3" t="inlineStr">
        <is>
          <t>Liabilities</t>
        </is>
      </c>
      <c r="D12040" s="3" t="inlineStr">
        <is>
          <t>860</t>
        </is>
      </c>
      <c r="E12040" s="3" t="inlineStr">
        <is>
          <t>Rounding</t>
        </is>
      </c>
      <c r="F12040" s="3" t="n">
        <v>0</v>
      </c>
      <c r="G12040" s="3" t="n">
        <v>-0.03</v>
      </c>
    </row>
    <row r="12041">
      <c r="A12041" s="3" t="inlineStr">
        <is>
          <t>Opportunity Global Sales (PTY) LTD</t>
        </is>
      </c>
      <c r="B12041" s="4" t="n">
        <v>44895</v>
      </c>
      <c r="C12041" s="3" t="inlineStr">
        <is>
          <t>Liabilities</t>
        </is>
      </c>
      <c r="D12041" s="3" t="inlineStr">
        <is>
          <t>860</t>
        </is>
      </c>
      <c r="E12041" s="3" t="inlineStr">
        <is>
          <t>Rounding</t>
        </is>
      </c>
      <c r="F12041" s="3" t="n">
        <v>0</v>
      </c>
      <c r="G12041" s="3" t="n">
        <v>-1</v>
      </c>
    </row>
    <row r="12042">
      <c r="A12042" s="3" t="inlineStr">
        <is>
          <t>Quinate Consulting (Pty) Ltd</t>
        </is>
      </c>
      <c r="B12042" s="4" t="n">
        <v>44895</v>
      </c>
      <c r="C12042" s="3" t="inlineStr">
        <is>
          <t>Liabilities</t>
        </is>
      </c>
      <c r="D12042" s="3" t="inlineStr">
        <is>
          <t>860</t>
        </is>
      </c>
      <c r="E12042" s="3" t="inlineStr">
        <is>
          <t>Rounding</t>
        </is>
      </c>
      <c r="F12042" s="3" t="n">
        <v>0</v>
      </c>
      <c r="G12042" s="3" t="n">
        <v>0.09</v>
      </c>
    </row>
    <row r="12043">
      <c r="A12043" s="3" t="inlineStr">
        <is>
          <t>Trademark Holdings (Pty) Ltd</t>
        </is>
      </c>
      <c r="B12043" s="4" t="n">
        <v>44895</v>
      </c>
      <c r="C12043" s="3" t="inlineStr">
        <is>
          <t>Liabilities</t>
        </is>
      </c>
      <c r="D12043" s="3" t="inlineStr">
        <is>
          <t>860</t>
        </is>
      </c>
      <c r="E12043" s="3" t="inlineStr">
        <is>
          <t>Rounding</t>
        </is>
      </c>
      <c r="F12043" s="3" t="n">
        <v>0</v>
      </c>
      <c r="G12043" s="3" t="n">
        <v>0.2</v>
      </c>
    </row>
    <row r="12044">
      <c r="A12044" s="3" t="inlineStr">
        <is>
          <t>Endulini (Pty) Ltd</t>
        </is>
      </c>
      <c r="B12044" s="4" t="n">
        <v>44895</v>
      </c>
      <c r="C12044" s="3" t="inlineStr">
        <is>
          <t>Liabilities</t>
        </is>
      </c>
      <c r="D12044" s="3" t="inlineStr">
        <is>
          <t>9000/000</t>
        </is>
      </c>
      <c r="E12044" s="3" t="inlineStr">
        <is>
          <t>Supplier Control Account</t>
        </is>
      </c>
      <c r="F12044" s="3" t="n">
        <v>2269643.58</v>
      </c>
      <c r="G12044" s="3" t="n">
        <v>-24512491.07</v>
      </c>
    </row>
    <row r="12045">
      <c r="A12045" s="3" t="inlineStr">
        <is>
          <t>Noble Shield (Pty) Ltd ta Go Letting</t>
        </is>
      </c>
      <c r="B12045" s="4" t="n">
        <v>44895</v>
      </c>
      <c r="C12045" s="3" t="inlineStr">
        <is>
          <t>Liabilities</t>
        </is>
      </c>
      <c r="D12045" s="3" t="inlineStr">
        <is>
          <t>9000/000</t>
        </is>
      </c>
      <c r="E12045" s="3" t="inlineStr">
        <is>
          <t>Supplier Control Account</t>
        </is>
      </c>
      <c r="F12045" s="3" t="n">
        <v>-8328.08</v>
      </c>
      <c r="G12045" s="3" t="n">
        <v>-25799.84</v>
      </c>
    </row>
    <row r="12046">
      <c r="A12046" s="3" t="inlineStr">
        <is>
          <t>Opportunity Global Investment (PTY) LTD</t>
        </is>
      </c>
      <c r="B12046" s="4" t="n">
        <v>44895</v>
      </c>
      <c r="C12046" s="3" t="inlineStr">
        <is>
          <t>Liabilities</t>
        </is>
      </c>
      <c r="D12046" s="3" t="inlineStr">
        <is>
          <t>9000/000</t>
        </is>
      </c>
      <c r="E12046" s="3" t="inlineStr">
        <is>
          <t>Supplier Control Account</t>
        </is>
      </c>
      <c r="F12046" s="3" t="n">
        <v>-9087.5</v>
      </c>
      <c r="G12046" s="3" t="n">
        <v>-68736.10000000001</v>
      </c>
    </row>
    <row r="12047">
      <c r="A12047" s="3" t="inlineStr">
        <is>
          <t>Opportunity Global Sales (PTY) LTD</t>
        </is>
      </c>
      <c r="B12047" s="4" t="n">
        <v>44895</v>
      </c>
      <c r="C12047" s="3" t="inlineStr">
        <is>
          <t>Liabilities</t>
        </is>
      </c>
      <c r="D12047" s="3" t="inlineStr">
        <is>
          <t>9000/000</t>
        </is>
      </c>
      <c r="E12047" s="3" t="inlineStr">
        <is>
          <t>Supplier Control Account</t>
        </is>
      </c>
      <c r="F12047" s="3" t="n">
        <v>13922.42</v>
      </c>
      <c r="G12047" s="3" t="n">
        <v>-4620.02</v>
      </c>
    </row>
    <row r="12048">
      <c r="A12048" s="3" t="inlineStr">
        <is>
          <t>Opportunity Management Holdings (PTY) LTD</t>
        </is>
      </c>
      <c r="B12048" s="4" t="n">
        <v>44895</v>
      </c>
      <c r="C12048" s="3" t="inlineStr">
        <is>
          <t>Liabilities</t>
        </is>
      </c>
      <c r="D12048" s="3" t="inlineStr">
        <is>
          <t>9000/000</t>
        </is>
      </c>
      <c r="E12048" s="3" t="inlineStr">
        <is>
          <t>Supplier Control Account</t>
        </is>
      </c>
      <c r="F12048" s="3" t="n">
        <v>17794.83</v>
      </c>
      <c r="G12048" s="3" t="n">
        <v>-256319.22</v>
      </c>
    </row>
    <row r="12049">
      <c r="A12049" s="3" t="inlineStr">
        <is>
          <t>Quinate Consulting (Pty) Ltd</t>
        </is>
      </c>
      <c r="B12049" s="4" t="n">
        <v>44895</v>
      </c>
      <c r="C12049" s="3" t="inlineStr">
        <is>
          <t>Liabilities</t>
        </is>
      </c>
      <c r="D12049" s="3" t="inlineStr">
        <is>
          <t>9000/000</t>
        </is>
      </c>
      <c r="E12049" s="3" t="inlineStr">
        <is>
          <t>Supplier Control Account</t>
        </is>
      </c>
      <c r="F12049" s="3" t="n">
        <v>-18043.88</v>
      </c>
      <c r="G12049" s="3" t="n">
        <v>478195.63</v>
      </c>
    </row>
    <row r="12050">
      <c r="A12050" s="3" t="inlineStr">
        <is>
          <t>Trademark Holdings (Pty) Ltd</t>
        </is>
      </c>
      <c r="B12050" s="4" t="n">
        <v>44895</v>
      </c>
      <c r="C12050" s="3" t="inlineStr">
        <is>
          <t>Liabilities</t>
        </is>
      </c>
      <c r="D12050" s="3" t="inlineStr">
        <is>
          <t>9000/000</t>
        </is>
      </c>
      <c r="E12050" s="3" t="inlineStr">
        <is>
          <t>Supplier Control Account</t>
        </is>
      </c>
      <c r="F12050" s="3" t="n">
        <v>-3099.99</v>
      </c>
      <c r="G12050" s="3" t="n">
        <v>-11403.06</v>
      </c>
    </row>
    <row r="12051">
      <c r="A12051" s="3" t="inlineStr">
        <is>
          <t>Quinate Consulting (Pty) Ltd</t>
        </is>
      </c>
      <c r="B12051" s="4" t="n">
        <v>44895</v>
      </c>
      <c r="C12051" s="3" t="inlineStr">
        <is>
          <t>Liabilities</t>
        </is>
      </c>
      <c r="D12051" s="3" t="inlineStr">
        <is>
          <t>9001</t>
        </is>
      </c>
      <c r="E12051" s="3" t="inlineStr">
        <is>
          <t>Supplier Control</t>
        </is>
      </c>
      <c r="F12051" s="3" t="n">
        <v>0</v>
      </c>
      <c r="G12051" s="3" t="n">
        <v>-347315.41</v>
      </c>
    </row>
    <row r="12052">
      <c r="A12052" s="3" t="inlineStr">
        <is>
          <t>Opportunity Management Holdings (PTY) LTD</t>
        </is>
      </c>
      <c r="B12052" s="4" t="n">
        <v>44895</v>
      </c>
      <c r="C12052" s="3" t="inlineStr">
        <is>
          <t>Liabilities</t>
        </is>
      </c>
      <c r="D12052" s="3" t="inlineStr">
        <is>
          <t>9100/000</t>
        </is>
      </c>
      <c r="E12052" s="3" t="inlineStr">
        <is>
          <t>PAYE/UIF/SDL Accrual - Prior Years ADJ</t>
        </is>
      </c>
      <c r="F12052" s="3" t="n">
        <v>0</v>
      </c>
      <c r="G12052" s="3" t="n">
        <v>-33739.36</v>
      </c>
    </row>
    <row r="12053">
      <c r="A12053" s="3" t="inlineStr">
        <is>
          <t>Opportunity Management Holdings (PTY) LTD</t>
        </is>
      </c>
      <c r="B12053" s="4" t="n">
        <v>44895</v>
      </c>
      <c r="C12053" s="3" t="inlineStr">
        <is>
          <t>Assets</t>
        </is>
      </c>
      <c r="D12053" s="3" t="inlineStr">
        <is>
          <t>9110/000</t>
        </is>
      </c>
      <c r="E12053" s="3" t="inlineStr">
        <is>
          <t>Deposit Received</t>
        </is>
      </c>
      <c r="F12053" s="3" t="n">
        <v>0</v>
      </c>
      <c r="G12053" s="3" t="n">
        <v>-3852.5</v>
      </c>
    </row>
    <row r="12054">
      <c r="A12054" s="3" t="inlineStr">
        <is>
          <t>Opportunity Global Investment (PTY) LTD</t>
        </is>
      </c>
      <c r="B12054" s="4" t="n">
        <v>44895</v>
      </c>
      <c r="C12054" s="3" t="inlineStr">
        <is>
          <t>Liabilities</t>
        </is>
      </c>
      <c r="D12054" s="3" t="inlineStr">
        <is>
          <t>9110/000</t>
        </is>
      </c>
      <c r="E12054" s="3" t="inlineStr">
        <is>
          <t>Taxation B/S</t>
        </is>
      </c>
      <c r="F12054" s="3" t="n">
        <v>0</v>
      </c>
      <c r="G12054" s="3" t="n">
        <v>2150.09</v>
      </c>
    </row>
    <row r="12055">
      <c r="A12055" s="3" t="inlineStr">
        <is>
          <t>Noble Shield (Pty) Ltd ta Go Letting</t>
        </is>
      </c>
      <c r="B12055" s="4" t="n">
        <v>44895</v>
      </c>
      <c r="C12055" s="3" t="inlineStr">
        <is>
          <t>Liabilities</t>
        </is>
      </c>
      <c r="D12055" s="3" t="inlineStr">
        <is>
          <t>9250/010</t>
        </is>
      </c>
      <c r="E12055" s="3" t="inlineStr">
        <is>
          <t>SALARY CONTROL</t>
        </is>
      </c>
      <c r="F12055" s="3" t="n">
        <v>442.22</v>
      </c>
      <c r="G12055" s="3" t="n">
        <v>-16354.64</v>
      </c>
    </row>
    <row r="12056">
      <c r="A12056" s="3" t="inlineStr">
        <is>
          <t>Opportunity Global Sales (PTY) LTD</t>
        </is>
      </c>
      <c r="B12056" s="4" t="n">
        <v>44895</v>
      </c>
      <c r="C12056" s="3" t="inlineStr">
        <is>
          <t>Liabilities</t>
        </is>
      </c>
      <c r="D12056" s="3" t="inlineStr">
        <is>
          <t>9250/010</t>
        </is>
      </c>
      <c r="E12056" s="3" t="inlineStr">
        <is>
          <t>SALARY CONTROL</t>
        </is>
      </c>
      <c r="F12056" s="3" t="n">
        <v>-21746.41</v>
      </c>
      <c r="G12056" s="3" t="n">
        <v>-21746.39</v>
      </c>
    </row>
    <row r="12057">
      <c r="A12057" s="3" t="inlineStr">
        <is>
          <t>Trademark Holdings (Pty) Ltd</t>
        </is>
      </c>
      <c r="B12057" s="4" t="n">
        <v>44895</v>
      </c>
      <c r="C12057" s="3" t="inlineStr">
        <is>
          <t>Liabilities</t>
        </is>
      </c>
      <c r="D12057" s="3" t="inlineStr">
        <is>
          <t>9250/010</t>
        </is>
      </c>
      <c r="E12057" s="3" t="inlineStr">
        <is>
          <t>SALARY CONTROL</t>
        </is>
      </c>
      <c r="F12057" s="3" t="n">
        <v>-3114.19</v>
      </c>
      <c r="G12057" s="3" t="n">
        <v>-20304.17</v>
      </c>
    </row>
    <row r="12058">
      <c r="A12058" s="3" t="inlineStr">
        <is>
          <t>Noble Shield (Pty) Ltd ta Go Letting</t>
        </is>
      </c>
      <c r="B12058" s="4" t="n">
        <v>44895</v>
      </c>
      <c r="C12058" s="3" t="inlineStr">
        <is>
          <t>Liabilities</t>
        </is>
      </c>
      <c r="D12058" s="3" t="inlineStr">
        <is>
          <t>9250/020</t>
        </is>
      </c>
      <c r="E12058" s="3" t="inlineStr">
        <is>
          <t>PAYE, UIF AND SDL CONTROL</t>
        </is>
      </c>
      <c r="F12058" s="3" t="n">
        <v>161.36</v>
      </c>
      <c r="G12058" s="3" t="n">
        <v>-5529.83</v>
      </c>
    </row>
    <row r="12059">
      <c r="A12059" s="3" t="inlineStr">
        <is>
          <t>Opportunity Global Investment (PTY) LTD</t>
        </is>
      </c>
      <c r="B12059" s="4" t="n">
        <v>44895</v>
      </c>
      <c r="C12059" s="3" t="inlineStr">
        <is>
          <t>Liabilities</t>
        </is>
      </c>
      <c r="D12059" s="3" t="inlineStr">
        <is>
          <t>9250/020</t>
        </is>
      </c>
      <c r="E12059" s="3" t="inlineStr">
        <is>
          <t>PAYE, UIF AND SDL CONTROL</t>
        </is>
      </c>
      <c r="F12059" s="3" t="n">
        <v>64951.67</v>
      </c>
      <c r="G12059" s="3" t="n">
        <v>55029.63</v>
      </c>
    </row>
    <row r="12060">
      <c r="A12060" s="3" t="inlineStr">
        <is>
          <t>Opportunity Global Sales (PTY) LTD</t>
        </is>
      </c>
      <c r="B12060" s="4" t="n">
        <v>44895</v>
      </c>
      <c r="C12060" s="3" t="inlineStr">
        <is>
          <t>Liabilities</t>
        </is>
      </c>
      <c r="D12060" s="3" t="inlineStr">
        <is>
          <t>9250/020</t>
        </is>
      </c>
      <c r="E12060" s="3" t="inlineStr">
        <is>
          <t>PAYE, UIF AND SDL CONTROL</t>
        </is>
      </c>
      <c r="F12060" s="3" t="n">
        <v>-58004.78</v>
      </c>
      <c r="G12060" s="3" t="n">
        <v>-122956.45</v>
      </c>
    </row>
    <row r="12061">
      <c r="A12061" s="3" t="inlineStr">
        <is>
          <t>Opportunity Management Holdings (PTY) LTD</t>
        </is>
      </c>
      <c r="B12061" s="4" t="n">
        <v>44895</v>
      </c>
      <c r="C12061" s="3" t="inlineStr">
        <is>
          <t>Liabilities</t>
        </is>
      </c>
      <c r="D12061" s="3" t="inlineStr">
        <is>
          <t>9250/020</t>
        </is>
      </c>
      <c r="E12061" s="3" t="inlineStr">
        <is>
          <t>PAYE, UIF AND SDL CONTROL</t>
        </is>
      </c>
      <c r="F12061" s="3" t="n">
        <v>-1257.49</v>
      </c>
      <c r="G12061" s="3" t="n">
        <v>-51932.17</v>
      </c>
    </row>
    <row r="12062">
      <c r="A12062" s="3" t="inlineStr">
        <is>
          <t>Trademark Holdings (Pty) Ltd</t>
        </is>
      </c>
      <c r="B12062" s="4" t="n">
        <v>44895</v>
      </c>
      <c r="C12062" s="3" t="inlineStr">
        <is>
          <t>Liabilities</t>
        </is>
      </c>
      <c r="D12062" s="3" t="inlineStr">
        <is>
          <t>9250/020</t>
        </is>
      </c>
      <c r="E12062" s="3" t="inlineStr">
        <is>
          <t>PAYE, UIF AND SDL CONTROL</t>
        </is>
      </c>
      <c r="F12062" s="3" t="n">
        <v>-1444.25</v>
      </c>
      <c r="G12062" s="3" t="n">
        <v>-6314.55</v>
      </c>
    </row>
    <row r="12063">
      <c r="A12063" s="3" t="inlineStr">
        <is>
          <t>Opportunity Global Investment (PTY) LTD</t>
        </is>
      </c>
      <c r="B12063" s="4" t="n">
        <v>44895</v>
      </c>
      <c r="C12063" s="3" t="inlineStr">
        <is>
          <t>Liabilities</t>
        </is>
      </c>
      <c r="D12063" s="3" t="inlineStr">
        <is>
          <t>9400/030</t>
        </is>
      </c>
      <c r="E12063" s="3" t="inlineStr">
        <is>
          <t>Accrued Expenses - PAYE_AND_UIF</t>
        </is>
      </c>
      <c r="F12063" s="3" t="n">
        <v>0</v>
      </c>
      <c r="G12063" s="3" t="n">
        <v>-2</v>
      </c>
    </row>
    <row r="12064">
      <c r="A12064" s="3" t="inlineStr">
        <is>
          <t>Trademark Holdings (Pty) Ltd</t>
        </is>
      </c>
      <c r="B12064" s="4" t="n">
        <v>44895</v>
      </c>
      <c r="C12064" s="3" t="inlineStr">
        <is>
          <t>Liabilities</t>
        </is>
      </c>
      <c r="D12064" s="3" t="inlineStr">
        <is>
          <t>9400/400</t>
        </is>
      </c>
      <c r="E12064" s="3" t="inlineStr">
        <is>
          <t>Deemed Dividend Tax</t>
        </is>
      </c>
      <c r="F12064" s="3" t="n">
        <v>0</v>
      </c>
      <c r="G12064" s="3" t="n">
        <v>-699.13</v>
      </c>
    </row>
    <row r="12065">
      <c r="A12065" s="3" t="inlineStr">
        <is>
          <t>Opportunity Global Investment (PTY) LTD</t>
        </is>
      </c>
      <c r="B12065" s="4" t="n">
        <v>44895</v>
      </c>
      <c r="C12065" s="3" t="inlineStr">
        <is>
          <t>Liabilities</t>
        </is>
      </c>
      <c r="D12065" s="3" t="inlineStr">
        <is>
          <t>9500/000</t>
        </is>
      </c>
      <c r="E12065" s="3" t="inlineStr">
        <is>
          <t>VAT Control Account</t>
        </is>
      </c>
      <c r="F12065" s="3" t="n">
        <v>175459.31</v>
      </c>
      <c r="G12065" s="3" t="n">
        <v>362929.55</v>
      </c>
    </row>
    <row r="12066">
      <c r="A12066" s="3" t="inlineStr">
        <is>
          <t>Opportunity Global Sales (PTY) LTD</t>
        </is>
      </c>
      <c r="B12066" s="4" t="n">
        <v>44895</v>
      </c>
      <c r="C12066" s="3" t="inlineStr">
        <is>
          <t>Liabilities</t>
        </is>
      </c>
      <c r="D12066" s="3" t="inlineStr">
        <is>
          <t>9500/000</t>
        </is>
      </c>
      <c r="E12066" s="3" t="inlineStr">
        <is>
          <t>VAT Control Account</t>
        </is>
      </c>
      <c r="F12066" s="3" t="n">
        <v>-111815.39</v>
      </c>
      <c r="G12066" s="3" t="n">
        <v>-451923.82</v>
      </c>
    </row>
    <row r="12067">
      <c r="A12067" s="3" t="inlineStr">
        <is>
          <t>Opportunity Management Holdings (PTY) LTD</t>
        </is>
      </c>
      <c r="B12067" s="4" t="n">
        <v>44895</v>
      </c>
      <c r="C12067" s="3" t="inlineStr">
        <is>
          <t>Liabilities</t>
        </is>
      </c>
      <c r="D12067" s="3" t="inlineStr">
        <is>
          <t>9500/000</t>
        </is>
      </c>
      <c r="E12067" s="3" t="inlineStr">
        <is>
          <t>VAT Control Account</t>
        </is>
      </c>
      <c r="F12067" s="3" t="n">
        <v>-47293.14</v>
      </c>
      <c r="G12067" s="3" t="n">
        <v>61836.53</v>
      </c>
    </row>
    <row r="12068">
      <c r="A12068" s="3" t="inlineStr">
        <is>
          <t>Endulini (Pty) Ltd</t>
        </is>
      </c>
      <c r="B12068" s="4" t="n">
        <v>44895</v>
      </c>
      <c r="C12068" s="3" t="inlineStr">
        <is>
          <t>Liabilities</t>
        </is>
      </c>
      <c r="D12068" s="3" t="inlineStr">
        <is>
          <t>9500/000</t>
        </is>
      </c>
      <c r="E12068" s="3" t="inlineStr">
        <is>
          <t>Vat / Tax Control Account</t>
        </is>
      </c>
      <c r="F12068" s="3" t="n">
        <v>-384407.71</v>
      </c>
      <c r="G12068" s="3" t="n">
        <v>-2353283.27</v>
      </c>
    </row>
    <row r="12069">
      <c r="A12069" s="3" t="inlineStr">
        <is>
          <t>Quinate Consulting (Pty) Ltd</t>
        </is>
      </c>
      <c r="B12069" s="4" t="n">
        <v>44895</v>
      </c>
      <c r="C12069" s="3" t="inlineStr">
        <is>
          <t>Liabilities</t>
        </is>
      </c>
      <c r="D12069" s="3" t="inlineStr">
        <is>
          <t>9500/000</t>
        </is>
      </c>
      <c r="E12069" s="3" t="inlineStr">
        <is>
          <t>Vat Control Account</t>
        </is>
      </c>
      <c r="F12069" s="3" t="n">
        <v>3730653.44</v>
      </c>
      <c r="G12069" s="3" t="n">
        <v>1573278.29</v>
      </c>
    </row>
    <row r="12070">
      <c r="A12070" s="3" t="inlineStr">
        <is>
          <t>Opportunity Management Holdings (PTY) LTD</t>
        </is>
      </c>
      <c r="B12070" s="4" t="n">
        <v>44895</v>
      </c>
      <c r="C12070" s="3" t="inlineStr">
        <is>
          <t>Liabilities</t>
        </is>
      </c>
      <c r="D12070" s="3" t="inlineStr">
        <is>
          <t>9501/000</t>
        </is>
      </c>
      <c r="E12070" s="3" t="inlineStr">
        <is>
          <t>Vat Adjustments - C2M</t>
        </is>
      </c>
      <c r="F12070" s="3" t="n">
        <v>0</v>
      </c>
      <c r="G12070" s="3" t="n">
        <v>47274.04</v>
      </c>
    </row>
    <row r="12071">
      <c r="A12071" s="3" t="inlineStr">
        <is>
          <t>Endulini (Pty) Ltd</t>
        </is>
      </c>
      <c r="B12071" s="4" t="n">
        <v>44895</v>
      </c>
      <c r="C12071" s="3" t="inlineStr">
        <is>
          <t>Liabilities</t>
        </is>
      </c>
      <c r="D12071" s="3" t="inlineStr">
        <is>
          <t>9899/A101</t>
        </is>
      </c>
      <c r="E12071" s="3" t="inlineStr">
        <is>
          <t>Sales - Unit Reg Control A101</t>
        </is>
      </c>
      <c r="F12071" s="3" t="n">
        <v>-20369.08</v>
      </c>
      <c r="G12071" s="3" t="n">
        <v>-1134.24</v>
      </c>
    </row>
    <row r="12072">
      <c r="A12072" s="3" t="inlineStr">
        <is>
          <t>Endulini (Pty) Ltd</t>
        </is>
      </c>
      <c r="B12072" s="4" t="n">
        <v>44895</v>
      </c>
      <c r="C12072" s="3" t="inlineStr">
        <is>
          <t>Liabilities</t>
        </is>
      </c>
      <c r="D12072" s="3" t="inlineStr">
        <is>
          <t>9899/A103</t>
        </is>
      </c>
      <c r="E12072" s="3" t="inlineStr">
        <is>
          <t>Sales - Unit Reg Control A103</t>
        </is>
      </c>
      <c r="F12072" s="3" t="n">
        <v>310213.16</v>
      </c>
      <c r="G12072" s="3" t="n">
        <v>310213.16</v>
      </c>
    </row>
    <row r="12073">
      <c r="A12073" s="3" t="inlineStr">
        <is>
          <t>Endulini (Pty) Ltd</t>
        </is>
      </c>
      <c r="B12073" s="4" t="n">
        <v>44895</v>
      </c>
      <c r="C12073" s="3" t="inlineStr">
        <is>
          <t>Liabilities</t>
        </is>
      </c>
      <c r="D12073" s="3" t="inlineStr">
        <is>
          <t>9899/A208</t>
        </is>
      </c>
      <c r="E12073" s="3" t="inlineStr">
        <is>
          <t>Sales - Unit Reg Control A208</t>
        </is>
      </c>
      <c r="F12073" s="3" t="n">
        <v>134384.93</v>
      </c>
      <c r="G12073" s="3" t="n">
        <v>134384.93</v>
      </c>
    </row>
    <row r="12074">
      <c r="A12074" s="3" t="inlineStr">
        <is>
          <t>Quinate Consulting (Pty) Ltd</t>
        </is>
      </c>
      <c r="B12074" s="4" t="n">
        <v>44895</v>
      </c>
      <c r="C12074" s="3" t="inlineStr">
        <is>
          <t>Liabilities</t>
        </is>
      </c>
      <c r="D12074" s="3" t="inlineStr">
        <is>
          <t>9960/000</t>
        </is>
      </c>
      <c r="E12074" s="3" t="inlineStr">
        <is>
          <t>Deposits - Southwark Rentals</t>
        </is>
      </c>
      <c r="F12074" s="3" t="n">
        <v>0</v>
      </c>
      <c r="G12074" s="3" t="n">
        <v>-11500</v>
      </c>
    </row>
    <row r="12075">
      <c r="A12075" s="3" t="inlineStr">
        <is>
          <t>Noble Shield (Pty) Ltd ta Go Letting</t>
        </is>
      </c>
      <c r="B12075" s="4" t="n">
        <v>44895</v>
      </c>
      <c r="C12075" s="3" t="inlineStr">
        <is>
          <t>Expenses</t>
        </is>
      </c>
      <c r="D12075" s="3" t="inlineStr">
        <is>
          <t>ACB Link</t>
        </is>
      </c>
      <c r="E12075" s="3" t="inlineStr">
        <is>
          <t>Subscriptions - TPN</t>
        </is>
      </c>
      <c r="F12075" s="3" t="n">
        <v>3147.17</v>
      </c>
      <c r="G12075" s="3" t="n">
        <v>6768.59</v>
      </c>
    </row>
    <row r="12076">
      <c r="A12076" s="3" t="inlineStr">
        <is>
          <t>Noble Shield (Pty) Ltd ta Go Letting</t>
        </is>
      </c>
      <c r="B12076" s="4" t="n">
        <v>44895</v>
      </c>
      <c r="C12076" s="3" t="inlineStr">
        <is>
          <t>Liabilities</t>
        </is>
      </c>
      <c r="D12076" s="3" t="inlineStr">
        <is>
          <t>B/S</t>
        </is>
      </c>
      <c r="E12076" s="3" t="inlineStr">
        <is>
          <t>Tax Payable</t>
        </is>
      </c>
      <c r="F12076" s="3" t="n">
        <v>0</v>
      </c>
      <c r="G12076" s="3" t="n">
        <v>-5213.16</v>
      </c>
    </row>
    <row r="12077">
      <c r="A12077" s="3" t="inlineStr">
        <is>
          <t>Trademark Holdings (Pty) Ltd</t>
        </is>
      </c>
      <c r="B12077" s="4" t="n">
        <v>44895</v>
      </c>
      <c r="C12077" s="3" t="inlineStr">
        <is>
          <t>Liabilities</t>
        </is>
      </c>
      <c r="D12077" s="3" t="inlineStr">
        <is>
          <t>B/S</t>
        </is>
      </c>
      <c r="E12077" s="3" t="inlineStr">
        <is>
          <t>Taxation Payable</t>
        </is>
      </c>
      <c r="F12077" s="3" t="n">
        <v>0</v>
      </c>
      <c r="G12077" s="3" t="n">
        <v>-353.36</v>
      </c>
    </row>
    <row r="12078">
      <c r="A12078" s="3" t="inlineStr">
        <is>
          <t>Quinate Consulting (Pty) Ltd</t>
        </is>
      </c>
      <c r="B12078" s="4" t="n">
        <v>44895</v>
      </c>
      <c r="C12078" s="3" t="inlineStr">
        <is>
          <t>Liabilities</t>
        </is>
      </c>
      <c r="D12078" s="3" t="inlineStr">
        <is>
          <t xml:space="preserve">B/S </t>
        </is>
      </c>
      <c r="E12078" s="3" t="inlineStr">
        <is>
          <t>Taxation Payable</t>
        </is>
      </c>
      <c r="F12078" s="3" t="n">
        <v>0</v>
      </c>
      <c r="G12078" s="3" t="n">
        <v>-15486</v>
      </c>
    </row>
    <row r="12079">
      <c r="A12079" s="3" t="inlineStr">
        <is>
          <t>Quinate Consulting (Pty) Ltd</t>
        </is>
      </c>
      <c r="B12079" s="4" t="n">
        <v>44895</v>
      </c>
      <c r="C12079" s="3" t="inlineStr">
        <is>
          <t>Liabilities</t>
        </is>
      </c>
      <c r="D12079" s="3" t="inlineStr">
        <is>
          <t>FV</t>
        </is>
      </c>
      <c r="E12079" s="3" t="inlineStr">
        <is>
          <t>Loan - Cape Projects Constuction</t>
        </is>
      </c>
      <c r="F12079" s="3" t="n">
        <v>-3725000</v>
      </c>
      <c r="G12079" s="3" t="n">
        <v>-6455000</v>
      </c>
    </row>
    <row r="12080">
      <c r="A12080" s="3" t="inlineStr">
        <is>
          <t>Quinate Consulting (Pty) Ltd</t>
        </is>
      </c>
      <c r="B12080" s="4" t="n">
        <v>44895</v>
      </c>
      <c r="C12080" s="3" t="inlineStr">
        <is>
          <t>Liabilities</t>
        </is>
      </c>
      <c r="D12080" s="3" t="inlineStr">
        <is>
          <t>Sharehold OppDev</t>
        </is>
      </c>
      <c r="E12080" s="3" t="inlineStr">
        <is>
          <t>Loan - Justine Morgan</t>
        </is>
      </c>
      <c r="F12080" s="3" t="n">
        <v>0</v>
      </c>
      <c r="G12080" s="3" t="n">
        <v>-563766.76</v>
      </c>
    </row>
    <row r="12081">
      <c r="A12081" s="3" t="inlineStr">
        <is>
          <t>Opportunity Global Investment (PTY) LTD</t>
        </is>
      </c>
      <c r="B12081" s="4" t="n">
        <v>44895</v>
      </c>
      <c r="C12081" s="3" t="inlineStr">
        <is>
          <t>Expenses</t>
        </is>
      </c>
      <c r="D12081" s="3" t="inlineStr">
        <is>
          <t>Swiftshutter</t>
        </is>
      </c>
      <c r="E12081" s="3" t="inlineStr">
        <is>
          <t>Advertising - Rousseau Lotter</t>
        </is>
      </c>
      <c r="F12081" s="3" t="n">
        <v>0</v>
      </c>
      <c r="G12081" s="3" t="n">
        <v>15400</v>
      </c>
    </row>
    <row r="12082">
      <c r="A12082" s="3" t="inlineStr">
        <is>
          <t>Opportunity Global Sales (PTY) LTD</t>
        </is>
      </c>
      <c r="B12082" s="4" t="n">
        <v>44926</v>
      </c>
      <c r="C12082" s="3" t="inlineStr">
        <is>
          <t>Revenue</t>
        </is>
      </c>
      <c r="D12082" s="3" t="inlineStr">
        <is>
          <t>1000/009</t>
        </is>
      </c>
      <c r="E12082" s="3" t="inlineStr">
        <is>
          <t>Sales - Comm on Payprop</t>
        </is>
      </c>
      <c r="F12082" s="3" t="n">
        <v>-2203.85</v>
      </c>
      <c r="G12082" s="3" t="n">
        <v>-26146.87</v>
      </c>
    </row>
    <row r="12083">
      <c r="A12083" s="3" t="inlineStr">
        <is>
          <t>Quinate Consulting (Pty) Ltd</t>
        </is>
      </c>
      <c r="B12083" s="4" t="n">
        <v>44926</v>
      </c>
      <c r="C12083" s="3" t="inlineStr">
        <is>
          <t>Revenue</t>
        </is>
      </c>
      <c r="D12083" s="3" t="inlineStr">
        <is>
          <t>1000/011</t>
        </is>
      </c>
      <c r="E12083" s="3" t="inlineStr">
        <is>
          <t>Rent Received - Soho Unit 23</t>
        </is>
      </c>
      <c r="F12083" s="3" t="n">
        <v>-12500</v>
      </c>
      <c r="G12083" s="3" t="n">
        <v>-125000</v>
      </c>
    </row>
    <row r="12084">
      <c r="A12084" s="3" t="inlineStr">
        <is>
          <t>Quinate Consulting (Pty) Ltd</t>
        </is>
      </c>
      <c r="B12084" s="4" t="n">
        <v>44926</v>
      </c>
      <c r="C12084" s="3" t="inlineStr">
        <is>
          <t>Revenue</t>
        </is>
      </c>
      <c r="D12084" s="3" t="inlineStr">
        <is>
          <t>1000/012</t>
        </is>
      </c>
      <c r="E12084" s="3" t="inlineStr">
        <is>
          <t>Rent Received - Soho Unit 24</t>
        </is>
      </c>
      <c r="F12084" s="3" t="n">
        <v>-14445</v>
      </c>
      <c r="G12084" s="3" t="n">
        <v>-140670</v>
      </c>
    </row>
    <row r="12085">
      <c r="A12085" s="3" t="inlineStr">
        <is>
          <t>Quinate Consulting (Pty) Ltd</t>
        </is>
      </c>
      <c r="B12085" s="4" t="n">
        <v>44926</v>
      </c>
      <c r="C12085" s="3" t="inlineStr">
        <is>
          <t>Revenue</t>
        </is>
      </c>
      <c r="D12085" s="3" t="inlineStr">
        <is>
          <t>1000/013</t>
        </is>
      </c>
      <c r="E12085" s="3" t="inlineStr">
        <is>
          <t>Rent Recieved - Soho Unit 20</t>
        </is>
      </c>
      <c r="F12085" s="3" t="n">
        <v>-12500</v>
      </c>
      <c r="G12085" s="3" t="n">
        <v>-125000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Revenue</t>
        </is>
      </c>
      <c r="D12086" s="3" t="inlineStr">
        <is>
          <t>1000/015</t>
        </is>
      </c>
      <c r="E12086" s="3" t="inlineStr">
        <is>
          <t>Rent Received - Southwark Unit 1</t>
        </is>
      </c>
      <c r="F12086" s="3" t="n">
        <v>0</v>
      </c>
      <c r="G12086" s="3" t="n">
        <v>-20000</v>
      </c>
    </row>
    <row r="12087">
      <c r="A12087" s="3" t="inlineStr">
        <is>
          <t>Quinate Consulting (Pty) Ltd</t>
        </is>
      </c>
      <c r="B12087" s="4" t="n">
        <v>44926</v>
      </c>
      <c r="C12087" s="3" t="inlineStr">
        <is>
          <t>Revenue</t>
        </is>
      </c>
      <c r="D12087" s="3" t="inlineStr">
        <is>
          <t>1000/016</t>
        </is>
      </c>
      <c r="E12087" s="3" t="inlineStr">
        <is>
          <t>Rent Recieved - Southwark Unit 21</t>
        </is>
      </c>
      <c r="F12087" s="3" t="n">
        <v>-10000</v>
      </c>
      <c r="G12087" s="3" t="n">
        <v>-100000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Revenue</t>
        </is>
      </c>
      <c r="D12088" s="3" t="inlineStr">
        <is>
          <t>1000/100</t>
        </is>
      </c>
      <c r="E12088" s="3" t="inlineStr">
        <is>
          <t>Sales - Comm on External Sales</t>
        </is>
      </c>
      <c r="F12088" s="3" t="n">
        <v>0</v>
      </c>
      <c r="G12088" s="3" t="n">
        <v>-96165.22</v>
      </c>
    </row>
    <row r="12089">
      <c r="A12089" s="3" t="inlineStr">
        <is>
          <t>Noble Shield (Pty) Ltd ta Go Letting</t>
        </is>
      </c>
      <c r="B12089" s="4" t="n">
        <v>44926</v>
      </c>
      <c r="C12089" s="3" t="inlineStr">
        <is>
          <t>Revenue</t>
        </is>
      </c>
      <c r="D12089" s="3" t="inlineStr">
        <is>
          <t>1000/100</t>
        </is>
      </c>
      <c r="E12089" s="3" t="inlineStr">
        <is>
          <t>Sales - Payprop 328 - Michelle</t>
        </is>
      </c>
      <c r="F12089" s="3" t="n">
        <v>-75609.81</v>
      </c>
      <c r="G12089" s="3" t="n">
        <v>-295430.47</v>
      </c>
    </row>
    <row r="12090">
      <c r="A12090" s="3" t="inlineStr">
        <is>
          <t>Opportunity Global Sales (PTY) LTD</t>
        </is>
      </c>
      <c r="B12090" s="4" t="n">
        <v>44926</v>
      </c>
      <c r="C12090" s="3" t="inlineStr">
        <is>
          <t>Revenue</t>
        </is>
      </c>
      <c r="D12090" s="3" t="inlineStr">
        <is>
          <t>1000/120</t>
        </is>
      </c>
      <c r="E12090" s="3" t="inlineStr">
        <is>
          <t>Sales - Admin Fees on Rental Units</t>
        </is>
      </c>
      <c r="F12090" s="3" t="n">
        <v>-869.5599999999999</v>
      </c>
      <c r="G12090" s="3" t="n">
        <v>-24478.19</v>
      </c>
    </row>
    <row r="12091">
      <c r="A12091" s="3" t="inlineStr">
        <is>
          <t>Opportunity Global Sales (PTY) LTD</t>
        </is>
      </c>
      <c r="B12091" s="4" t="n">
        <v>44926</v>
      </c>
      <c r="C12091" s="3" t="inlineStr">
        <is>
          <t>Revenue</t>
        </is>
      </c>
      <c r="D12091" s="3" t="inlineStr">
        <is>
          <t>1000/150</t>
        </is>
      </c>
      <c r="E12091" s="3" t="inlineStr">
        <is>
          <t>Sales - Comm on External Rental</t>
        </is>
      </c>
      <c r="F12091" s="3" t="n">
        <v>-17826.08</v>
      </c>
      <c r="G12091" s="3" t="n">
        <v>-276973.88</v>
      </c>
    </row>
    <row r="12092">
      <c r="A12092" s="3" t="inlineStr">
        <is>
          <t>Opportunity Global Sales (PTY) LTD</t>
        </is>
      </c>
      <c r="B12092" s="4" t="n">
        <v>44926</v>
      </c>
      <c r="C12092" s="3" t="inlineStr">
        <is>
          <t>Revenue</t>
        </is>
      </c>
      <c r="D12092" s="3" t="inlineStr">
        <is>
          <t>1000/250</t>
        </is>
      </c>
      <c r="E12092" s="3" t="inlineStr">
        <is>
          <t>Sales - Comm on Endulini</t>
        </is>
      </c>
      <c r="F12092" s="3" t="n">
        <v>0</v>
      </c>
      <c r="G12092" s="3" t="n">
        <v>-2192781.31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Revenue</t>
        </is>
      </c>
      <c r="D12093" s="3" t="inlineStr">
        <is>
          <t>1000/300</t>
        </is>
      </c>
      <c r="E12093" s="3" t="inlineStr">
        <is>
          <t>Sales - Comm on Heron Fields</t>
        </is>
      </c>
      <c r="F12093" s="3" t="n">
        <v>-444578.25</v>
      </c>
      <c r="G12093" s="3" t="n">
        <v>-1136921.72</v>
      </c>
    </row>
    <row r="12094">
      <c r="A12094" s="3" t="inlineStr">
        <is>
          <t>Trademark Holdings (Pty) Ltd</t>
        </is>
      </c>
      <c r="B12094" s="4" t="n">
        <v>44926</v>
      </c>
      <c r="C12094" s="3" t="inlineStr">
        <is>
          <t>Revenue</t>
        </is>
      </c>
      <c r="D12094" s="3" t="inlineStr">
        <is>
          <t>1000/300</t>
        </is>
      </c>
      <c r="E12094" s="3" t="inlineStr">
        <is>
          <t>Sales - Payprop - Lara</t>
        </is>
      </c>
      <c r="F12094" s="3" t="n">
        <v>-94550.83</v>
      </c>
      <c r="G12094" s="3" t="n">
        <v>-355846.89</v>
      </c>
    </row>
    <row r="12095">
      <c r="A12095" s="3" t="inlineStr">
        <is>
          <t>Opportunity Global Investment (PTY) LTD</t>
        </is>
      </c>
      <c r="B12095" s="4" t="n">
        <v>44926</v>
      </c>
      <c r="C12095" s="3" t="inlineStr">
        <is>
          <t>Revenue</t>
        </is>
      </c>
      <c r="D12095" s="3" t="inlineStr">
        <is>
          <t>1000/350</t>
        </is>
      </c>
      <c r="E12095" s="3" t="inlineStr">
        <is>
          <t>Sales - Investor Management - Heron Fields</t>
        </is>
      </c>
      <c r="F12095" s="3" t="n">
        <v>-280000</v>
      </c>
      <c r="G12095" s="3" t="n">
        <v>-1432654.46</v>
      </c>
    </row>
    <row r="12096">
      <c r="A12096" s="3" t="inlineStr">
        <is>
          <t>Noble Shield (Pty) Ltd ta Go Letting</t>
        </is>
      </c>
      <c r="B12096" s="4" t="n">
        <v>44926</v>
      </c>
      <c r="C12096" s="3" t="inlineStr">
        <is>
          <t>Revenue</t>
        </is>
      </c>
      <c r="D12096" s="3" t="inlineStr">
        <is>
          <t>1000/420</t>
        </is>
      </c>
      <c r="E12096" s="3" t="inlineStr">
        <is>
          <t>Sales - Commission Received - External</t>
        </is>
      </c>
      <c r="F12096" s="3" t="n">
        <v>-30000</v>
      </c>
      <c r="G12096" s="3" t="n">
        <v>-30000</v>
      </c>
    </row>
    <row r="12097">
      <c r="A12097" s="3" t="inlineStr">
        <is>
          <t>Trademark Holdings (Pty) Ltd</t>
        </is>
      </c>
      <c r="B12097" s="4" t="n">
        <v>44926</v>
      </c>
      <c r="C12097" s="3" t="inlineStr">
        <is>
          <t>Revenue</t>
        </is>
      </c>
      <c r="D12097" s="3" t="inlineStr">
        <is>
          <t>1000/500</t>
        </is>
      </c>
      <c r="E12097" s="3" t="inlineStr">
        <is>
          <t>Sales - Commission external sale</t>
        </is>
      </c>
      <c r="F12097" s="3" t="n">
        <v>-40000</v>
      </c>
      <c r="G12097" s="3" t="n">
        <v>-80000</v>
      </c>
    </row>
    <row r="12098">
      <c r="A12098" s="3" t="inlineStr">
        <is>
          <t>Opportunity Global Sales (PTY) LTD</t>
        </is>
      </c>
      <c r="B12098" s="4" t="n">
        <v>44926</v>
      </c>
      <c r="C12098" s="3" t="inlineStr">
        <is>
          <t>Revenue</t>
        </is>
      </c>
      <c r="D12098" s="3" t="inlineStr">
        <is>
          <t>1000/902</t>
        </is>
      </c>
      <c r="E12098" s="3" t="inlineStr">
        <is>
          <t>Sales - Credit check</t>
        </is>
      </c>
      <c r="F12098" s="3" t="n">
        <v>0</v>
      </c>
      <c r="G12098" s="3" t="n">
        <v>-60.87</v>
      </c>
    </row>
    <row r="12099">
      <c r="A12099" s="3" t="inlineStr">
        <is>
          <t>Opportunity Global Sales (PTY) LTD</t>
        </is>
      </c>
      <c r="B12099" s="4" t="n">
        <v>44926</v>
      </c>
      <c r="C12099" s="3" t="inlineStr">
        <is>
          <t>Revenue</t>
        </is>
      </c>
      <c r="D12099" s="3" t="inlineStr">
        <is>
          <t>1000/903</t>
        </is>
      </c>
      <c r="E12099" s="3" t="inlineStr">
        <is>
          <t>Sales - Lease preparation fees</t>
        </is>
      </c>
      <c r="F12099" s="3" t="n">
        <v>0</v>
      </c>
      <c r="G12099" s="3" t="n">
        <v>-434.78</v>
      </c>
    </row>
    <row r="12100">
      <c r="A12100" s="3" t="inlineStr">
        <is>
          <t>Quinate Consulting (Pty) Ltd</t>
        </is>
      </c>
      <c r="B12100" s="4" t="n">
        <v>44926</v>
      </c>
      <c r="C12100" s="3" t="inlineStr">
        <is>
          <t>Revenue</t>
        </is>
      </c>
      <c r="D12100" s="3" t="inlineStr">
        <is>
          <t>1002/200</t>
        </is>
      </c>
      <c r="E12100" s="3" t="inlineStr">
        <is>
          <t>Sales - Vodacom tower</t>
        </is>
      </c>
      <c r="F12100" s="3" t="n">
        <v>0</v>
      </c>
      <c r="G12100" s="3" t="n">
        <v>-29415.17</v>
      </c>
    </row>
    <row r="12101">
      <c r="A12101" s="3" t="inlineStr">
        <is>
          <t>Quinate Consulting (Pty) Ltd</t>
        </is>
      </c>
      <c r="B12101" s="4" t="n">
        <v>44926</v>
      </c>
      <c r="C12101" s="3" t="inlineStr">
        <is>
          <t>Revenue</t>
        </is>
      </c>
      <c r="D12101" s="3" t="inlineStr">
        <is>
          <t>1004/000</t>
        </is>
      </c>
      <c r="E12101" s="3" t="inlineStr">
        <is>
          <t>Interest received</t>
        </is>
      </c>
      <c r="F12101" s="3" t="n">
        <v>-705.36</v>
      </c>
      <c r="G12101" s="3" t="n">
        <v>-4785.12</v>
      </c>
    </row>
    <row r="12102">
      <c r="A12102" s="3" t="inlineStr">
        <is>
          <t>Quinate Consulting (Pty) Ltd</t>
        </is>
      </c>
      <c r="B12102" s="4" t="n">
        <v>44926</v>
      </c>
      <c r="C12102" s="3" t="inlineStr">
        <is>
          <t>Revenue</t>
        </is>
      </c>
      <c r="D12102" s="3" t="inlineStr">
        <is>
          <t>1006/100</t>
        </is>
      </c>
      <c r="E12102" s="3" t="inlineStr">
        <is>
          <t>Rental income - Payprop</t>
        </is>
      </c>
      <c r="F12102" s="3" t="n">
        <v>-26505</v>
      </c>
      <c r="G12102" s="3" t="n">
        <v>-66986</v>
      </c>
    </row>
    <row r="12103">
      <c r="A12103" s="3" t="inlineStr">
        <is>
          <t>Endulini (Pty) Ltd</t>
        </is>
      </c>
      <c r="B12103" s="4" t="n">
        <v>44926</v>
      </c>
      <c r="C12103" s="3" t="inlineStr">
        <is>
          <t>Revenue</t>
        </is>
      </c>
      <c r="D12103" s="3" t="inlineStr">
        <is>
          <t>1100/000</t>
        </is>
      </c>
      <c r="E12103" s="3" t="inlineStr">
        <is>
          <t>Sales - Endulini</t>
        </is>
      </c>
      <c r="F12103" s="3" t="n">
        <v>0</v>
      </c>
      <c r="G12103" s="3" t="n">
        <v>-47311331.64</v>
      </c>
    </row>
    <row r="12104">
      <c r="A12104" s="3" t="inlineStr">
        <is>
          <t>Opportunity Management Holdings (PTY) LTD</t>
        </is>
      </c>
      <c r="B12104" s="4" t="n">
        <v>44926</v>
      </c>
      <c r="C12104" s="3" t="inlineStr">
        <is>
          <t>Revenue</t>
        </is>
      </c>
      <c r="D12104" s="3" t="inlineStr">
        <is>
          <t>1100/001</t>
        </is>
      </c>
      <c r="E12104" s="3" t="inlineStr">
        <is>
          <t>Salary Recharges</t>
        </is>
      </c>
      <c r="F12104" s="3" t="n">
        <v>-369208.11</v>
      </c>
      <c r="G12104" s="3" t="n">
        <v>-1477708.11</v>
      </c>
    </row>
    <row r="12105">
      <c r="A12105" s="3" t="inlineStr">
        <is>
          <t>Endulini (Pty) Ltd</t>
        </is>
      </c>
      <c r="B12105" s="4" t="n">
        <v>44926</v>
      </c>
      <c r="C12105" s="3" t="inlineStr">
        <is>
          <t>Revenue</t>
        </is>
      </c>
      <c r="D12105" s="3" t="inlineStr">
        <is>
          <t>1100/100</t>
        </is>
      </c>
      <c r="E12105" s="3" t="inlineStr">
        <is>
          <t>Sales - Endulini - Exstras</t>
        </is>
      </c>
      <c r="F12105" s="3" t="n">
        <v>0</v>
      </c>
      <c r="G12105" s="3" t="n">
        <v>-8030</v>
      </c>
    </row>
    <row r="12106">
      <c r="A12106" s="3" t="inlineStr">
        <is>
          <t>Endulini (Pty) Ltd</t>
        </is>
      </c>
      <c r="B12106" s="4" t="n">
        <v>44926</v>
      </c>
      <c r="C12106" s="3" t="inlineStr">
        <is>
          <t>Revenue</t>
        </is>
      </c>
      <c r="D12106" s="3" t="inlineStr">
        <is>
          <t>1100/150</t>
        </is>
      </c>
      <c r="E12106" s="3" t="inlineStr">
        <is>
          <t>Sales - Endulini - Extras admin fee</t>
        </is>
      </c>
      <c r="F12106" s="3" t="n">
        <v>0</v>
      </c>
      <c r="G12106" s="3" t="n">
        <v>-2000</v>
      </c>
    </row>
    <row r="12107">
      <c r="A12107" s="3" t="inlineStr">
        <is>
          <t>Endulini (Pty) Ltd</t>
        </is>
      </c>
      <c r="B12107" s="4" t="n">
        <v>44926</v>
      </c>
      <c r="C12107" s="3" t="inlineStr">
        <is>
          <t>Revenue</t>
        </is>
      </c>
      <c r="D12107" s="3" t="inlineStr">
        <is>
          <t>1100/200</t>
        </is>
      </c>
      <c r="E12107" s="3" t="inlineStr">
        <is>
          <t>Sales - Endulini occupational rent</t>
        </is>
      </c>
      <c r="F12107" s="3" t="n">
        <v>0</v>
      </c>
      <c r="G12107" s="3" t="n">
        <v>-203396.02</v>
      </c>
    </row>
    <row r="12108">
      <c r="A12108" s="3" t="inlineStr">
        <is>
          <t>Endulini (Pty) Ltd</t>
        </is>
      </c>
      <c r="B12108" s="4" t="n">
        <v>44926</v>
      </c>
      <c r="C12108" s="3" t="inlineStr">
        <is>
          <t>Revenue</t>
        </is>
      </c>
      <c r="D12108" s="3" t="inlineStr">
        <is>
          <t>1500/001</t>
        </is>
      </c>
      <c r="E12108" s="3" t="inlineStr">
        <is>
          <t>Revaluation of Land</t>
        </is>
      </c>
      <c r="F12108" s="3" t="n">
        <v>0</v>
      </c>
      <c r="G12108" s="3" t="n">
        <v>6084085.78</v>
      </c>
    </row>
    <row r="12109">
      <c r="A12109" s="3" t="inlineStr">
        <is>
          <t>Endulini (Pty) Ltd</t>
        </is>
      </c>
      <c r="B12109" s="4" t="n">
        <v>44926</v>
      </c>
      <c r="C12109" s="3" t="inlineStr">
        <is>
          <t>Expenses</t>
        </is>
      </c>
      <c r="D12109" s="3" t="inlineStr">
        <is>
          <t>2000/001</t>
        </is>
      </c>
      <c r="E12109" s="3" t="inlineStr">
        <is>
          <t>COS - CIP Construction</t>
        </is>
      </c>
      <c r="F12109" s="3" t="n">
        <v>0</v>
      </c>
      <c r="G12109" s="3" t="n">
        <v>28155981.9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2000/010</t>
        </is>
      </c>
      <c r="E12110" s="3" t="inlineStr">
        <is>
          <t>COS - PAYE on Commission</t>
        </is>
      </c>
      <c r="F12110" s="3" t="n">
        <v>39509.97</v>
      </c>
      <c r="G12110" s="3" t="n">
        <v>176713.03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2000/080</t>
        </is>
      </c>
      <c r="E12111" s="3" t="inlineStr">
        <is>
          <t>COS - Repairs &amp; Maintenance Endulini units</t>
        </is>
      </c>
      <c r="F12111" s="3" t="n">
        <v>0</v>
      </c>
      <c r="G12111" s="3" t="n">
        <v>3734.81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2000/100</t>
        </is>
      </c>
      <c r="E12112" s="3" t="inlineStr">
        <is>
          <t>COS - Commission Endulini</t>
        </is>
      </c>
      <c r="F12112" s="3" t="n">
        <v>0</v>
      </c>
      <c r="G12112" s="3" t="n">
        <v>2526781.31</v>
      </c>
    </row>
    <row r="12113">
      <c r="A12113" s="3" t="inlineStr">
        <is>
          <t>Noble Shield (Pty) Ltd ta Go Letting</t>
        </is>
      </c>
      <c r="B12113" s="4" t="n">
        <v>44926</v>
      </c>
      <c r="C12113" s="3" t="inlineStr">
        <is>
          <t>Expenses</t>
        </is>
      </c>
      <c r="D12113" s="3" t="inlineStr">
        <is>
          <t>2000/100</t>
        </is>
      </c>
      <c r="E12113" s="3" t="inlineStr">
        <is>
          <t>COS - Commission Paid</t>
        </is>
      </c>
      <c r="F12113" s="3" t="n">
        <v>13859.79</v>
      </c>
      <c r="G12113" s="3" t="n">
        <v>144624.69</v>
      </c>
    </row>
    <row r="12114">
      <c r="A12114" s="3" t="inlineStr">
        <is>
          <t>Opportunity Global Investment (PTY) LTD</t>
        </is>
      </c>
      <c r="B12114" s="4" t="n">
        <v>44926</v>
      </c>
      <c r="C12114" s="3" t="inlineStr">
        <is>
          <t>Expenses</t>
        </is>
      </c>
      <c r="D12114" s="3" t="inlineStr">
        <is>
          <t>2000/125</t>
        </is>
      </c>
      <c r="E12114" s="3" t="inlineStr">
        <is>
          <t>Referral commission - Endulini</t>
        </is>
      </c>
      <c r="F12114" s="3" t="n">
        <v>0</v>
      </c>
      <c r="G12114" s="3" t="n">
        <v>19000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2000/131</t>
        </is>
      </c>
      <c r="E12115" s="3" t="inlineStr">
        <is>
          <t>COS - Sales Comm Endulini - Anthony</t>
        </is>
      </c>
      <c r="F12115" s="3" t="n">
        <v>0</v>
      </c>
      <c r="G12115" s="3" t="n">
        <v>62272.01</v>
      </c>
    </row>
    <row r="12116">
      <c r="A12116" s="3" t="inlineStr">
        <is>
          <t>Opportunity Global Sales (PTY) LTD</t>
        </is>
      </c>
      <c r="B12116" s="4" t="n">
        <v>44926</v>
      </c>
      <c r="C12116" s="3" t="inlineStr">
        <is>
          <t>Expenses</t>
        </is>
      </c>
      <c r="D12116" s="3" t="inlineStr">
        <is>
          <t>2000/132</t>
        </is>
      </c>
      <c r="E12116" s="3" t="inlineStr">
        <is>
          <t>COS - Sales Comm Endulini - Minette</t>
        </is>
      </c>
      <c r="F12116" s="3" t="n">
        <v>0</v>
      </c>
      <c r="G12116" s="3" t="n">
        <v>393363.7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2000/133</t>
        </is>
      </c>
      <c r="E12117" s="3" t="inlineStr">
        <is>
          <t>COS - Sales Comm Endulini - External Agents</t>
        </is>
      </c>
      <c r="F12117" s="3" t="n">
        <v>0</v>
      </c>
      <c r="G12117" s="3" t="n">
        <v>9966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2000/135</t>
        </is>
      </c>
      <c r="E12118" s="3" t="inlineStr">
        <is>
          <t>COS - Sales Comm External - Minette</t>
        </is>
      </c>
      <c r="F12118" s="3" t="n">
        <v>26200</v>
      </c>
      <c r="G12118" s="3" t="n">
        <v>85326.45</v>
      </c>
    </row>
    <row r="12119">
      <c r="A12119" s="3" t="inlineStr">
        <is>
          <t>Opportunity Global Investment (PTY) LTD</t>
        </is>
      </c>
      <c r="B12119" s="4" t="n">
        <v>44926</v>
      </c>
      <c r="C12119" s="3" t="inlineStr">
        <is>
          <t>Expenses</t>
        </is>
      </c>
      <c r="D12119" s="3" t="inlineStr">
        <is>
          <t>2000/135</t>
        </is>
      </c>
      <c r="E12119" s="3" t="inlineStr">
        <is>
          <t>Referral commission - Heron View</t>
        </is>
      </c>
      <c r="F12119" s="3" t="n">
        <v>0</v>
      </c>
      <c r="G12119" s="3" t="n">
        <v>144000</v>
      </c>
    </row>
    <row r="12120">
      <c r="A12120" s="3" t="inlineStr">
        <is>
          <t>Opportunity Global Sales (PTY) LTD</t>
        </is>
      </c>
      <c r="B12120" s="4" t="n">
        <v>44926</v>
      </c>
      <c r="C12120" s="3" t="inlineStr">
        <is>
          <t>Expenses</t>
        </is>
      </c>
      <c r="D12120" s="3" t="inlineStr">
        <is>
          <t>2000/137</t>
        </is>
      </c>
      <c r="E12120" s="3" t="inlineStr">
        <is>
          <t>COS - Rental Comm External - Minette</t>
        </is>
      </c>
      <c r="F12120" s="3" t="n">
        <v>0</v>
      </c>
      <c r="G12120" s="3" t="n">
        <v>92798.05</v>
      </c>
    </row>
    <row r="12121">
      <c r="A12121" s="3" t="inlineStr">
        <is>
          <t>Opportunity Global Sales (PTY) LTD</t>
        </is>
      </c>
      <c r="B12121" s="4" t="n">
        <v>44926</v>
      </c>
      <c r="C12121" s="3" t="inlineStr">
        <is>
          <t>Expenses</t>
        </is>
      </c>
      <c r="D12121" s="3" t="inlineStr">
        <is>
          <t>2000/139</t>
        </is>
      </c>
      <c r="E12121" s="3" t="inlineStr">
        <is>
          <t>COS - Sales Comm Heron Fields - Minette</t>
        </is>
      </c>
      <c r="F12121" s="3" t="n">
        <v>51998.4</v>
      </c>
      <c r="G12121" s="3" t="n">
        <v>362649.83</v>
      </c>
    </row>
    <row r="12122">
      <c r="A12122" s="3" t="inlineStr">
        <is>
          <t>Opportunity Global Investment (PTY) LTD</t>
        </is>
      </c>
      <c r="B12122" s="4" t="n">
        <v>44926</v>
      </c>
      <c r="C12122" s="3" t="inlineStr">
        <is>
          <t>Expenses</t>
        </is>
      </c>
      <c r="D12122" s="3" t="inlineStr">
        <is>
          <t>2000/140</t>
        </is>
      </c>
      <c r="E12122" s="3" t="inlineStr">
        <is>
          <t>Referral commission - F Geldenhuys</t>
        </is>
      </c>
      <c r="F12122" s="3" t="n">
        <v>47400</v>
      </c>
      <c r="G12122" s="3" t="n">
        <v>100800</v>
      </c>
    </row>
    <row r="12123">
      <c r="A12123" s="3" t="inlineStr">
        <is>
          <t>Opportunity Global Sales (PTY) LTD</t>
        </is>
      </c>
      <c r="B12123" s="4" t="n">
        <v>44926</v>
      </c>
      <c r="C12123" s="3" t="inlineStr">
        <is>
          <t>Expenses</t>
        </is>
      </c>
      <c r="D12123" s="3" t="inlineStr">
        <is>
          <t>2000/142</t>
        </is>
      </c>
      <c r="E12123" s="3" t="inlineStr">
        <is>
          <t>COS - Sales Comm Heron Fields - Anthony</t>
        </is>
      </c>
      <c r="F12123" s="3" t="n">
        <v>0</v>
      </c>
      <c r="G12123" s="3" t="n">
        <v>26954.78</v>
      </c>
    </row>
    <row r="12124">
      <c r="A12124" s="3" t="inlineStr">
        <is>
          <t>Opportunity Global Sales (PTY) LTD</t>
        </is>
      </c>
      <c r="B12124" s="4" t="n">
        <v>44926</v>
      </c>
      <c r="C12124" s="3" t="inlineStr">
        <is>
          <t>Expenses</t>
        </is>
      </c>
      <c r="D12124" s="3" t="inlineStr">
        <is>
          <t>2000/143</t>
        </is>
      </c>
      <c r="E12124" s="3" t="inlineStr">
        <is>
          <t>COS - Sales Comm Endulini - Yvette</t>
        </is>
      </c>
      <c r="F12124" s="3" t="n">
        <v>0</v>
      </c>
      <c r="G12124" s="3" t="n">
        <v>22102.92</v>
      </c>
    </row>
    <row r="12125">
      <c r="A12125" s="3" t="inlineStr">
        <is>
          <t>Opportunity Global Investment (PTY) LTD</t>
        </is>
      </c>
      <c r="B12125" s="4" t="n">
        <v>44926</v>
      </c>
      <c r="C12125" s="3" t="inlineStr">
        <is>
          <t>Expenses</t>
        </is>
      </c>
      <c r="D12125" s="3" t="inlineStr">
        <is>
          <t>2000/145</t>
        </is>
      </c>
      <c r="E12125" s="3" t="inlineStr">
        <is>
          <t>Referral commission - W Thomason</t>
        </is>
      </c>
      <c r="F12125" s="3" t="n">
        <v>0</v>
      </c>
      <c r="G12125" s="3" t="n">
        <v>36000</v>
      </c>
    </row>
    <row r="12126">
      <c r="A12126" s="3" t="inlineStr">
        <is>
          <t>Opportunity Global Sales (PTY) LTD</t>
        </is>
      </c>
      <c r="B12126" s="4" t="n">
        <v>44926</v>
      </c>
      <c r="C12126" s="3" t="inlineStr">
        <is>
          <t>Expenses</t>
        </is>
      </c>
      <c r="D12126" s="3" t="inlineStr">
        <is>
          <t>2000/147</t>
        </is>
      </c>
      <c r="E12126" s="3" t="inlineStr">
        <is>
          <t>COS - Sales Comm Heron Fields - Yvette</t>
        </is>
      </c>
      <c r="F12126" s="3" t="n">
        <v>70108.17</v>
      </c>
      <c r="G12126" s="3" t="n">
        <v>114706.18</v>
      </c>
    </row>
    <row r="12127">
      <c r="A12127" s="3" t="inlineStr">
        <is>
          <t>Endulini (Pty) Ltd</t>
        </is>
      </c>
      <c r="B12127" s="4" t="n">
        <v>44926</v>
      </c>
      <c r="C12127" s="3" t="inlineStr">
        <is>
          <t>Expenses</t>
        </is>
      </c>
      <c r="D12127" s="3" t="inlineStr">
        <is>
          <t>2000/150</t>
        </is>
      </c>
      <c r="E12127" s="3" t="inlineStr">
        <is>
          <t>COS - Levies special agreement</t>
        </is>
      </c>
      <c r="F12127" s="3" t="n">
        <v>11664.39</v>
      </c>
      <c r="G12127" s="3" t="n">
        <v>28077.38</v>
      </c>
    </row>
    <row r="12128">
      <c r="A12128" s="3" t="inlineStr">
        <is>
          <t>Opportunity Global Sales (PTY) LTD</t>
        </is>
      </c>
      <c r="B12128" s="4" t="n">
        <v>44926</v>
      </c>
      <c r="C12128" s="3" t="inlineStr">
        <is>
          <t>Expenses</t>
        </is>
      </c>
      <c r="D12128" s="3" t="inlineStr">
        <is>
          <t>2000/162</t>
        </is>
      </c>
      <c r="E12128" s="3" t="inlineStr">
        <is>
          <t>COS - Sales Comm Heron View - Yvette</t>
        </is>
      </c>
      <c r="F12128" s="3" t="n">
        <v>12620.16</v>
      </c>
      <c r="G12128" s="3" t="n">
        <v>12620.16</v>
      </c>
    </row>
    <row r="12129">
      <c r="A12129" s="3" t="inlineStr">
        <is>
          <t>Noble Shield (Pty) Ltd ta Go Letting</t>
        </is>
      </c>
      <c r="B12129" s="4" t="n">
        <v>44926</v>
      </c>
      <c r="C12129" s="3" t="inlineStr">
        <is>
          <t>Expenses</t>
        </is>
      </c>
      <c r="D12129" s="3" t="inlineStr">
        <is>
          <t>2000/200</t>
        </is>
      </c>
      <c r="E12129" s="3" t="inlineStr">
        <is>
          <t>COS - Commission on external sales</t>
        </is>
      </c>
      <c r="F12129" s="3" t="n">
        <v>18000</v>
      </c>
      <c r="G12129" s="3" t="n">
        <v>18000</v>
      </c>
    </row>
    <row r="12130">
      <c r="A12130" s="3" t="inlineStr">
        <is>
          <t>Trademark Holdings (Pty) Ltd</t>
        </is>
      </c>
      <c r="B12130" s="4" t="n">
        <v>44926</v>
      </c>
      <c r="C12130" s="3" t="inlineStr">
        <is>
          <t>Expenses</t>
        </is>
      </c>
      <c r="D12130" s="3" t="inlineStr">
        <is>
          <t>2000/300</t>
        </is>
      </c>
      <c r="E12130" s="3" t="inlineStr">
        <is>
          <t>COS - Commission Paid</t>
        </is>
      </c>
      <c r="F12130" s="3" t="n">
        <v>17000.48</v>
      </c>
      <c r="G12130" s="3" t="n">
        <v>64607.43</v>
      </c>
    </row>
    <row r="12131">
      <c r="A12131" s="3" t="inlineStr">
        <is>
          <t>Opportunity Global Sales (PTY) LTD</t>
        </is>
      </c>
      <c r="B12131" s="4" t="n">
        <v>44926</v>
      </c>
      <c r="C12131" s="3" t="inlineStr">
        <is>
          <t>Expenses</t>
        </is>
      </c>
      <c r="D12131" s="3" t="inlineStr">
        <is>
          <t>2000/350</t>
        </is>
      </c>
      <c r="E12131" s="3" t="inlineStr">
        <is>
          <t>COS - Overrider Comm Endulini - Donovan</t>
        </is>
      </c>
      <c r="F12131" s="3" t="n">
        <v>7721.21</v>
      </c>
      <c r="G12131" s="3" t="n">
        <v>81928.42</v>
      </c>
    </row>
    <row r="12132">
      <c r="A12132" s="3" t="inlineStr">
        <is>
          <t>Opportunity Global Sales (PTY) LTD</t>
        </is>
      </c>
      <c r="B12132" s="4" t="n">
        <v>44926</v>
      </c>
      <c r="C12132" s="3" t="inlineStr">
        <is>
          <t>Expenses</t>
        </is>
      </c>
      <c r="D12132" s="3" t="inlineStr">
        <is>
          <t>2000/351</t>
        </is>
      </c>
      <c r="E12132" s="3" t="inlineStr">
        <is>
          <t>COS - Overrider Comm External - Donovan</t>
        </is>
      </c>
      <c r="F12132" s="3" t="n">
        <v>0</v>
      </c>
      <c r="G12132" s="3" t="n">
        <v>7030.44</v>
      </c>
    </row>
    <row r="12133">
      <c r="A12133" s="3" t="inlineStr">
        <is>
          <t>Opportunity Global Sales (PTY) LTD</t>
        </is>
      </c>
      <c r="B12133" s="4" t="n">
        <v>44926</v>
      </c>
      <c r="C12133" s="3" t="inlineStr">
        <is>
          <t>Expenses</t>
        </is>
      </c>
      <c r="D12133" s="3" t="inlineStr">
        <is>
          <t>2000/352</t>
        </is>
      </c>
      <c r="E12133" s="3" t="inlineStr">
        <is>
          <t>COS - Overrider Comm Heron Fields - Donovan</t>
        </is>
      </c>
      <c r="F12133" s="3" t="n">
        <v>44709.92</v>
      </c>
      <c r="G12133" s="3" t="n">
        <v>44709.92</v>
      </c>
    </row>
    <row r="12134">
      <c r="A12134" s="3" t="inlineStr">
        <is>
          <t>Opportunity Global Sales (PTY) LTD</t>
        </is>
      </c>
      <c r="B12134" s="4" t="n">
        <v>44926</v>
      </c>
      <c r="C12134" s="3" t="inlineStr">
        <is>
          <t>Expenses</t>
        </is>
      </c>
      <c r="D12134" s="3" t="inlineStr">
        <is>
          <t>2000/370</t>
        </is>
      </c>
      <c r="E12134" s="3" t="inlineStr">
        <is>
          <t>COS - Overrider Comm Endulini - Morne</t>
        </is>
      </c>
      <c r="F12134" s="3" t="n">
        <v>5781.78</v>
      </c>
      <c r="G12134" s="3" t="n">
        <v>30323.61</v>
      </c>
    </row>
    <row r="12135">
      <c r="A12135" s="3" t="inlineStr">
        <is>
          <t>Opportunity Global Sales (PTY) LTD</t>
        </is>
      </c>
      <c r="B12135" s="4" t="n">
        <v>44926</v>
      </c>
      <c r="C12135" s="3" t="inlineStr">
        <is>
          <t>Expenses</t>
        </is>
      </c>
      <c r="D12135" s="3" t="inlineStr">
        <is>
          <t>2000/380</t>
        </is>
      </c>
      <c r="E12135" s="3" t="inlineStr">
        <is>
          <t>COS - Overrider Comm Heron Fields - Morne</t>
        </is>
      </c>
      <c r="F12135" s="3" t="n">
        <v>8523.33</v>
      </c>
      <c r="G12135" s="3" t="n">
        <v>24788.09</v>
      </c>
    </row>
    <row r="12136">
      <c r="A12136" s="3" t="inlineStr">
        <is>
          <t>Opportunity Global Sales (PTY) LTD</t>
        </is>
      </c>
      <c r="B12136" s="4" t="n">
        <v>44926</v>
      </c>
      <c r="C12136" s="3" t="inlineStr">
        <is>
          <t>Expenses</t>
        </is>
      </c>
      <c r="D12136" s="3" t="inlineStr">
        <is>
          <t>2000/383</t>
        </is>
      </c>
      <c r="E12136" s="3" t="inlineStr">
        <is>
          <t>COS - Overrider Comm Heron View - Morne</t>
        </is>
      </c>
      <c r="F12136" s="3" t="n">
        <v>1173.85</v>
      </c>
      <c r="G12136" s="3" t="n">
        <v>1173.85</v>
      </c>
    </row>
    <row r="12137">
      <c r="A12137" s="3" t="inlineStr">
        <is>
          <t>Trademark Holdings (Pty) Ltd</t>
        </is>
      </c>
      <c r="B12137" s="4" t="n">
        <v>44926</v>
      </c>
      <c r="C12137" s="3" t="inlineStr">
        <is>
          <t>Expenses</t>
        </is>
      </c>
      <c r="D12137" s="3" t="inlineStr">
        <is>
          <t>2000/400</t>
        </is>
      </c>
      <c r="E12137" s="3" t="inlineStr">
        <is>
          <t>COS - Commission on external sales</t>
        </is>
      </c>
      <c r="F12137" s="3" t="n">
        <v>24000</v>
      </c>
      <c r="G12137" s="3" t="n">
        <v>48000</v>
      </c>
    </row>
    <row r="12138">
      <c r="A12138" s="3" t="inlineStr">
        <is>
          <t>Endulini (Pty) Ltd</t>
        </is>
      </c>
      <c r="B12138" s="4" t="n">
        <v>44926</v>
      </c>
      <c r="C12138" s="3" t="inlineStr">
        <is>
          <t>Expenses</t>
        </is>
      </c>
      <c r="D12138" s="3" t="inlineStr">
        <is>
          <t>2000/400</t>
        </is>
      </c>
      <c r="E12138" s="3" t="inlineStr">
        <is>
          <t>COS - Gifts</t>
        </is>
      </c>
      <c r="F12138" s="3" t="n">
        <v>0</v>
      </c>
      <c r="G12138" s="3" t="n">
        <v>4270</v>
      </c>
    </row>
    <row r="12139">
      <c r="A12139" s="3" t="inlineStr">
        <is>
          <t>Opportunity Global Sales (PTY) LTD</t>
        </is>
      </c>
      <c r="B12139" s="4" t="n">
        <v>44926</v>
      </c>
      <c r="C12139" s="3" t="inlineStr">
        <is>
          <t>Expenses</t>
        </is>
      </c>
      <c r="D12139" s="3" t="inlineStr">
        <is>
          <t>2000/500</t>
        </is>
      </c>
      <c r="E12139" s="3" t="inlineStr">
        <is>
          <t>COS - Electricity Costs Endulini</t>
        </is>
      </c>
      <c r="F12139" s="3" t="n">
        <v>0</v>
      </c>
      <c r="G12139" s="3" t="n">
        <v>536.96</v>
      </c>
    </row>
    <row r="12140">
      <c r="A12140" s="3" t="inlineStr">
        <is>
          <t>Endulini (Pty) Ltd</t>
        </is>
      </c>
      <c r="B12140" s="4" t="n">
        <v>44926</v>
      </c>
      <c r="C12140" s="3" t="inlineStr">
        <is>
          <t>Expenses</t>
        </is>
      </c>
      <c r="D12140" s="3" t="inlineStr">
        <is>
          <t>2000/500</t>
        </is>
      </c>
      <c r="E12140" s="3" t="inlineStr">
        <is>
          <t>COS - Legal Fees Opening of Sec Title Scheme</t>
        </is>
      </c>
      <c r="F12140" s="3" t="n">
        <v>0</v>
      </c>
      <c r="G12140" s="3" t="n">
        <v>56287.76</v>
      </c>
    </row>
    <row r="12141">
      <c r="A12141" s="3" t="inlineStr">
        <is>
          <t>Opportunity Global Sales (PTY) LTD</t>
        </is>
      </c>
      <c r="B12141" s="4" t="n">
        <v>44926</v>
      </c>
      <c r="C12141" s="3" t="inlineStr">
        <is>
          <t>Expenses</t>
        </is>
      </c>
      <c r="D12141" s="3" t="inlineStr">
        <is>
          <t>2000/550</t>
        </is>
      </c>
      <c r="E12141" s="3" t="inlineStr">
        <is>
          <t>COS - Electricity Costs Heron Fields</t>
        </is>
      </c>
      <c r="F12141" s="3" t="n">
        <v>0</v>
      </c>
      <c r="G12141" s="3" t="n">
        <v>478.26</v>
      </c>
    </row>
    <row r="12142">
      <c r="A12142" s="3" t="inlineStr">
        <is>
          <t>Endulini (Pty) Ltd</t>
        </is>
      </c>
      <c r="B12142" s="4" t="n">
        <v>44926</v>
      </c>
      <c r="C12142" s="3" t="inlineStr">
        <is>
          <t>Expenses</t>
        </is>
      </c>
      <c r="D12142" s="3" t="inlineStr">
        <is>
          <t>2000/600</t>
        </is>
      </c>
      <c r="E12142" s="3" t="inlineStr">
        <is>
          <t>COS - Legal fees</t>
        </is>
      </c>
      <c r="F12142" s="3" t="n">
        <v>0</v>
      </c>
      <c r="G12142" s="3" t="n">
        <v>1033439.58</v>
      </c>
    </row>
    <row r="12143">
      <c r="A12143" s="3" t="inlineStr">
        <is>
          <t>Endulini (Pty) Ltd</t>
        </is>
      </c>
      <c r="B12143" s="4" t="n">
        <v>44926</v>
      </c>
      <c r="C12143" s="3" t="inlineStr">
        <is>
          <t>Expenses</t>
        </is>
      </c>
      <c r="D12143" s="3" t="inlineStr">
        <is>
          <t>2000/700</t>
        </is>
      </c>
      <c r="E12143" s="3" t="inlineStr">
        <is>
          <t>COS - C2M Certificate for transfer</t>
        </is>
      </c>
      <c r="F12143" s="3" t="n">
        <v>0</v>
      </c>
      <c r="G12143" s="3" t="n">
        <v>5450</v>
      </c>
    </row>
    <row r="12144">
      <c r="A12144" s="3" t="inlineStr">
        <is>
          <t>Endulini (Pty) Ltd</t>
        </is>
      </c>
      <c r="B12144" s="4" t="n">
        <v>44926</v>
      </c>
      <c r="C12144" s="3" t="inlineStr">
        <is>
          <t>Expenses</t>
        </is>
      </c>
      <c r="D12144" s="3" t="inlineStr">
        <is>
          <t>2000/800</t>
        </is>
      </c>
      <c r="E12144" s="3" t="inlineStr">
        <is>
          <t>COS - Purchaser Variations</t>
        </is>
      </c>
      <c r="F12144" s="3" t="n">
        <v>0</v>
      </c>
      <c r="G12144" s="3" t="n">
        <v>8734.540000000001</v>
      </c>
    </row>
    <row r="12145">
      <c r="A12145" s="3" t="inlineStr">
        <is>
          <t>Endulini (Pty) Ltd</t>
        </is>
      </c>
      <c r="B12145" s="4" t="n">
        <v>44926</v>
      </c>
      <c r="C12145" s="3" t="inlineStr">
        <is>
          <t>Expenses</t>
        </is>
      </c>
      <c r="D12145" s="3" t="inlineStr">
        <is>
          <t>2000/900</t>
        </is>
      </c>
      <c r="E12145" s="3" t="inlineStr">
        <is>
          <t>COS - Legal fees Phase 2</t>
        </is>
      </c>
      <c r="F12145" s="3" t="n">
        <v>0</v>
      </c>
      <c r="G12145" s="3" t="n">
        <v>35638</v>
      </c>
    </row>
    <row r="12146">
      <c r="A12146" s="3" t="inlineStr">
        <is>
          <t>Quinate Consulting (Pty) Ltd</t>
        </is>
      </c>
      <c r="B12146" s="4" t="n">
        <v>44926</v>
      </c>
      <c r="C12146" s="3" t="inlineStr">
        <is>
          <t>Revenue</t>
        </is>
      </c>
      <c r="D12146" s="3" t="inlineStr">
        <is>
          <t>2400/200</t>
        </is>
      </c>
      <c r="E12146" s="3" t="inlineStr">
        <is>
          <t>Recovery Acc - Electricity SH</t>
        </is>
      </c>
      <c r="F12146" s="3" t="n">
        <v>-21768.12</v>
      </c>
      <c r="G12146" s="3" t="n">
        <v>-253672.8</v>
      </c>
    </row>
    <row r="12147">
      <c r="A12147" s="3" t="inlineStr">
        <is>
          <t>Quinate Consulting (Pty) Ltd</t>
        </is>
      </c>
      <c r="B12147" s="4" t="n">
        <v>44926</v>
      </c>
      <c r="C12147" s="3" t="inlineStr">
        <is>
          <t>Revenue</t>
        </is>
      </c>
      <c r="D12147" s="3" t="inlineStr">
        <is>
          <t>2400/300</t>
        </is>
      </c>
      <c r="E12147" s="3" t="inlineStr">
        <is>
          <t>Recovery Account - Electricity SW</t>
        </is>
      </c>
      <c r="F12147" s="3" t="n">
        <v>-16061.48</v>
      </c>
      <c r="G12147" s="3" t="n">
        <v>-190421.59</v>
      </c>
    </row>
    <row r="12148">
      <c r="A12148" s="3" t="inlineStr">
        <is>
          <t>Endulini (Pty) Ltd</t>
        </is>
      </c>
      <c r="B12148" s="4" t="n">
        <v>44926</v>
      </c>
      <c r="C12148" s="3" t="inlineStr">
        <is>
          <t>Revenue</t>
        </is>
      </c>
      <c r="D12148" s="3" t="inlineStr">
        <is>
          <t>2750/000</t>
        </is>
      </c>
      <c r="E12148" s="3" t="inlineStr">
        <is>
          <t>Interest Received</t>
        </is>
      </c>
      <c r="F12148" s="3" t="n">
        <v>-147.57</v>
      </c>
      <c r="G12148" s="3" t="n">
        <v>-560.63</v>
      </c>
    </row>
    <row r="12149">
      <c r="A12149" s="3" t="inlineStr">
        <is>
          <t>Opportunity Management Holdings (PTY) LTD</t>
        </is>
      </c>
      <c r="B12149" s="4" t="n">
        <v>44926</v>
      </c>
      <c r="C12149" s="3" t="inlineStr">
        <is>
          <t>Revenue</t>
        </is>
      </c>
      <c r="D12149" s="3" t="inlineStr">
        <is>
          <t>2750/000</t>
        </is>
      </c>
      <c r="E12149" s="3" t="inlineStr">
        <is>
          <t>Interest Received</t>
        </is>
      </c>
      <c r="F12149" s="3" t="n">
        <v>-123.26</v>
      </c>
      <c r="G12149" s="3" t="n">
        <v>-251.69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Revenue</t>
        </is>
      </c>
      <c r="D12150" s="3" t="inlineStr">
        <is>
          <t>2750/000</t>
        </is>
      </c>
      <c r="E12150" s="3" t="inlineStr">
        <is>
          <t>Interest Received - Bank</t>
        </is>
      </c>
      <c r="F12150" s="3" t="n">
        <v>-15.18</v>
      </c>
      <c r="G12150" s="3" t="n">
        <v>-17.48</v>
      </c>
    </row>
    <row r="12151">
      <c r="A12151" s="3" t="inlineStr">
        <is>
          <t>Opportunity Global Investment (PTY) LTD</t>
        </is>
      </c>
      <c r="B12151" s="4" t="n">
        <v>44926</v>
      </c>
      <c r="C12151" s="3" t="inlineStr">
        <is>
          <t>Revenue</t>
        </is>
      </c>
      <c r="D12151" s="3" t="inlineStr">
        <is>
          <t>2753/000</t>
        </is>
      </c>
      <c r="E12151" s="3" t="inlineStr">
        <is>
          <t>Interest received - Momentum</t>
        </is>
      </c>
      <c r="F12151" s="3" t="n">
        <v>0</v>
      </c>
      <c r="G12151" s="3" t="n">
        <v>-158.61</v>
      </c>
    </row>
    <row r="12152">
      <c r="A12152" s="3" t="inlineStr">
        <is>
          <t>Endulini (Pty) Ltd</t>
        </is>
      </c>
      <c r="B12152" s="4" t="n">
        <v>44926</v>
      </c>
      <c r="C12152" s="3" t="inlineStr">
        <is>
          <t>Revenue</t>
        </is>
      </c>
      <c r="D12152" s="3" t="inlineStr">
        <is>
          <t>2755/001</t>
        </is>
      </c>
      <c r="E12152" s="3" t="inlineStr">
        <is>
          <t>Interest Received - Momentum</t>
        </is>
      </c>
      <c r="F12152" s="3" t="n">
        <v>0</v>
      </c>
      <c r="G12152" s="3" t="n">
        <v>-26598.72</v>
      </c>
    </row>
    <row r="12153">
      <c r="A12153" s="3" t="inlineStr">
        <is>
          <t>Quinate Consulting (Pty) Ltd</t>
        </is>
      </c>
      <c r="B12153" s="4" t="n">
        <v>44926</v>
      </c>
      <c r="C12153" s="3" t="inlineStr">
        <is>
          <t>Revenue</t>
        </is>
      </c>
      <c r="D12153" s="3" t="inlineStr">
        <is>
          <t>2755/001</t>
        </is>
      </c>
      <c r="E12153" s="3" t="inlineStr">
        <is>
          <t>Interest Received - Momentum</t>
        </is>
      </c>
      <c r="F12153" s="3" t="n">
        <v>0</v>
      </c>
      <c r="G12153" s="3" t="n">
        <v>-18.11</v>
      </c>
    </row>
    <row r="12154">
      <c r="A12154" s="3" t="inlineStr">
        <is>
          <t>Opportunity Global Investment (PTY) LTD</t>
        </is>
      </c>
      <c r="B12154" s="4" t="n">
        <v>44926</v>
      </c>
      <c r="C12154" s="3" t="inlineStr">
        <is>
          <t>Expenses</t>
        </is>
      </c>
      <c r="D12154" s="3" t="inlineStr">
        <is>
          <t>3000/150</t>
        </is>
      </c>
      <c r="E12154" s="3" t="inlineStr">
        <is>
          <t>Accounting Fees - Audit</t>
        </is>
      </c>
      <c r="F12154" s="3" t="n">
        <v>0</v>
      </c>
      <c r="G12154" s="3" t="n">
        <v>7225</v>
      </c>
    </row>
    <row r="12155">
      <c r="A12155" s="3" t="inlineStr">
        <is>
          <t>Opportunity Global Investment (PTY) LTD</t>
        </is>
      </c>
      <c r="B12155" s="4" t="n">
        <v>44926</v>
      </c>
      <c r="C12155" s="3" t="inlineStr">
        <is>
          <t>Expenses</t>
        </is>
      </c>
      <c r="D12155" s="3" t="inlineStr">
        <is>
          <t>3000/200</t>
        </is>
      </c>
      <c r="E12155" s="3" t="inlineStr">
        <is>
          <t>Accounting Fees - General</t>
        </is>
      </c>
      <c r="F12155" s="3" t="n">
        <v>0</v>
      </c>
      <c r="G12155" s="3" t="n">
        <v>540</v>
      </c>
    </row>
    <row r="12156">
      <c r="A12156" s="3" t="inlineStr">
        <is>
          <t>Noble Shield (Pty) Ltd ta Go Letting</t>
        </is>
      </c>
      <c r="B12156" s="4" t="n">
        <v>44926</v>
      </c>
      <c r="C12156" s="3" t="inlineStr">
        <is>
          <t>Expenses</t>
        </is>
      </c>
      <c r="D12156" s="3" t="inlineStr">
        <is>
          <t>3000/300</t>
        </is>
      </c>
      <c r="E12156" s="3" t="inlineStr">
        <is>
          <t>Accounting Fees - Audit</t>
        </is>
      </c>
      <c r="F12156" s="3" t="n">
        <v>22367.5</v>
      </c>
      <c r="G12156" s="3" t="n">
        <v>22367.5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Expenses</t>
        </is>
      </c>
      <c r="D12157" s="3" t="inlineStr">
        <is>
          <t>3000/300</t>
        </is>
      </c>
      <c r="E12157" s="3" t="inlineStr">
        <is>
          <t>Accounting Fees - Audit</t>
        </is>
      </c>
      <c r="F12157" s="3" t="n">
        <v>22367.5</v>
      </c>
      <c r="G12157" s="3" t="n">
        <v>22367.5</v>
      </c>
    </row>
    <row r="12158">
      <c r="A12158" s="3" t="inlineStr">
        <is>
          <t>Quinate Consulting (Pty) Ltd</t>
        </is>
      </c>
      <c r="B12158" s="4" t="n">
        <v>44926</v>
      </c>
      <c r="C12158" s="3" t="inlineStr">
        <is>
          <t>Expenses</t>
        </is>
      </c>
      <c r="D12158" s="3" t="inlineStr">
        <is>
          <t>3001/000</t>
        </is>
      </c>
      <c r="E12158" s="3" t="inlineStr">
        <is>
          <t>Accounting fees - Other</t>
        </is>
      </c>
      <c r="F12158" s="3" t="n">
        <v>0</v>
      </c>
      <c r="G12158" s="3" t="n">
        <v>1850</v>
      </c>
    </row>
    <row r="12159">
      <c r="A12159" s="3" t="inlineStr">
        <is>
          <t>Opportunity Management Holdings (PTY) LTD</t>
        </is>
      </c>
      <c r="B12159" s="4" t="n">
        <v>44926</v>
      </c>
      <c r="C12159" s="3" t="inlineStr">
        <is>
          <t>Expenses</t>
        </is>
      </c>
      <c r="D12159" s="3" t="inlineStr">
        <is>
          <t>3004/000</t>
        </is>
      </c>
      <c r="E12159" s="3" t="inlineStr">
        <is>
          <t>Accounting fees - Janine Theart</t>
        </is>
      </c>
      <c r="F12159" s="3" t="n">
        <v>20932.16</v>
      </c>
      <c r="G12159" s="3" t="n">
        <v>73432.16</v>
      </c>
    </row>
    <row r="12160">
      <c r="A12160" s="3" t="inlineStr">
        <is>
          <t>Quinate Consulting (Pty) Ltd</t>
        </is>
      </c>
      <c r="B12160" s="4" t="n">
        <v>44926</v>
      </c>
      <c r="C12160" s="3" t="inlineStr">
        <is>
          <t>Expenses</t>
        </is>
      </c>
      <c r="D12160" s="3" t="inlineStr">
        <is>
          <t>3005/000</t>
        </is>
      </c>
      <c r="E12160" s="3" t="inlineStr">
        <is>
          <t>Accounting fees - Audit</t>
        </is>
      </c>
      <c r="F12160" s="3" t="n">
        <v>0</v>
      </c>
      <c r="G12160" s="3" t="n">
        <v>19250</v>
      </c>
    </row>
    <row r="12161">
      <c r="A12161" s="3" t="inlineStr">
        <is>
          <t>Opportunity Management Holdings (PTY) LTD</t>
        </is>
      </c>
      <c r="B12161" s="4" t="n">
        <v>44926</v>
      </c>
      <c r="C12161" s="3" t="inlineStr">
        <is>
          <t>Expenses</t>
        </is>
      </c>
      <c r="D12161" s="3" t="inlineStr">
        <is>
          <t>3005/000</t>
        </is>
      </c>
      <c r="E12161" s="3" t="inlineStr">
        <is>
          <t>Accounting fees - Deric Dudley</t>
        </is>
      </c>
      <c r="F12161" s="3" t="n">
        <v>60000</v>
      </c>
      <c r="G12161" s="3" t="n">
        <v>210000</v>
      </c>
    </row>
    <row r="12162">
      <c r="A12162" s="3" t="inlineStr">
        <is>
          <t>Opportunity Management Holdings (PTY) LTD</t>
        </is>
      </c>
      <c r="B12162" s="4" t="n">
        <v>44926</v>
      </c>
      <c r="C12162" s="3" t="inlineStr">
        <is>
          <t>Expenses</t>
        </is>
      </c>
      <c r="D12162" s="3" t="inlineStr">
        <is>
          <t>3006/000</t>
        </is>
      </c>
      <c r="E12162" s="3" t="inlineStr">
        <is>
          <t>Accounting fees - CIPC</t>
        </is>
      </c>
      <c r="F12162" s="3" t="n">
        <v>100</v>
      </c>
      <c r="G12162" s="3" t="n">
        <v>350</v>
      </c>
    </row>
    <row r="12163">
      <c r="A12163" s="3" t="inlineStr">
        <is>
          <t>Opportunity Management Holdings (PTY) LTD</t>
        </is>
      </c>
      <c r="B12163" s="4" t="n">
        <v>44926</v>
      </c>
      <c r="C12163" s="3" t="inlineStr">
        <is>
          <t>Expenses</t>
        </is>
      </c>
      <c r="D12163" s="3" t="inlineStr">
        <is>
          <t>3007/000</t>
        </is>
      </c>
      <c r="E12163" s="3" t="inlineStr">
        <is>
          <t>Accounting fees - Warwick</t>
        </is>
      </c>
      <c r="F12163" s="3" t="n">
        <v>0</v>
      </c>
      <c r="G12163" s="3" t="n">
        <v>54000</v>
      </c>
    </row>
    <row r="12164">
      <c r="A12164" s="3" t="inlineStr">
        <is>
          <t>Endulini (Pty) Ltd</t>
        </is>
      </c>
      <c r="B12164" s="4" t="n">
        <v>44926</v>
      </c>
      <c r="C12164" s="3" t="inlineStr">
        <is>
          <t>Expenses</t>
        </is>
      </c>
      <c r="D12164" s="3" t="inlineStr">
        <is>
          <t>3050/000</t>
        </is>
      </c>
      <c r="E12164" s="3" t="inlineStr">
        <is>
          <t>Advertising _AND_ Promotions</t>
        </is>
      </c>
      <c r="F12164" s="3" t="n">
        <v>0</v>
      </c>
      <c r="G12164" s="3" t="n">
        <v>23598</v>
      </c>
    </row>
    <row r="12165">
      <c r="A12165" s="3" t="inlineStr">
        <is>
          <t>Noble Shield (Pty) Ltd ta Go Letting</t>
        </is>
      </c>
      <c r="B12165" s="4" t="n">
        <v>44926</v>
      </c>
      <c r="C12165" s="3" t="inlineStr">
        <is>
          <t>Expenses</t>
        </is>
      </c>
      <c r="D12165" s="3" t="inlineStr">
        <is>
          <t>3050/000</t>
        </is>
      </c>
      <c r="E12165" s="3" t="inlineStr">
        <is>
          <t>Advertising _AND_ Promotions</t>
        </is>
      </c>
      <c r="F12165" s="3" t="n">
        <v>0</v>
      </c>
      <c r="G12165" s="3" t="n">
        <v>659.99</v>
      </c>
    </row>
    <row r="12166">
      <c r="A12166" s="3" t="inlineStr">
        <is>
          <t>Opportunity Management Holdings (PTY) LTD</t>
        </is>
      </c>
      <c r="B12166" s="4" t="n">
        <v>44926</v>
      </c>
      <c r="C12166" s="3" t="inlineStr">
        <is>
          <t>Expenses</t>
        </is>
      </c>
      <c r="D12166" s="3" t="inlineStr">
        <is>
          <t>3050/000</t>
        </is>
      </c>
      <c r="E12166" s="3" t="inlineStr">
        <is>
          <t>Advertising _AND_ Promotions</t>
        </is>
      </c>
      <c r="F12166" s="3" t="n">
        <v>0</v>
      </c>
      <c r="G12166" s="3" t="n">
        <v>500</v>
      </c>
    </row>
    <row r="12167">
      <c r="A12167" s="3" t="inlineStr">
        <is>
          <t>Quinate Consulting (Pty) Ltd</t>
        </is>
      </c>
      <c r="B12167" s="4" t="n">
        <v>44926</v>
      </c>
      <c r="C12167" s="3" t="inlineStr">
        <is>
          <t>Expenses</t>
        </is>
      </c>
      <c r="D12167" s="3" t="inlineStr">
        <is>
          <t>3050/000</t>
        </is>
      </c>
      <c r="E12167" s="3" t="inlineStr">
        <is>
          <t>Advertising _AND_ Promotions</t>
        </is>
      </c>
      <c r="F12167" s="3" t="n">
        <v>0</v>
      </c>
      <c r="G12167" s="3" t="n">
        <v>1875.22</v>
      </c>
    </row>
    <row r="12168">
      <c r="A12168" s="3" t="inlineStr">
        <is>
          <t>Trademark Holdings (Pty) Ltd</t>
        </is>
      </c>
      <c r="B12168" s="4" t="n">
        <v>44926</v>
      </c>
      <c r="C12168" s="3" t="inlineStr">
        <is>
          <t>Expenses</t>
        </is>
      </c>
      <c r="D12168" s="3" t="inlineStr">
        <is>
          <t>3050/000</t>
        </is>
      </c>
      <c r="E12168" s="3" t="inlineStr">
        <is>
          <t>Advertising _AND_ Promotions</t>
        </is>
      </c>
      <c r="F12168" s="3" t="n">
        <v>0</v>
      </c>
      <c r="G12168" s="3" t="n">
        <v>6852.5</v>
      </c>
    </row>
    <row r="12169">
      <c r="A12169" s="3" t="inlineStr">
        <is>
          <t>Endulini (Pty) Ltd</t>
        </is>
      </c>
      <c r="B12169" s="4" t="n">
        <v>44926</v>
      </c>
      <c r="C12169" s="3" t="inlineStr">
        <is>
          <t>Expenses</t>
        </is>
      </c>
      <c r="D12169" s="3" t="inlineStr">
        <is>
          <t>3050/001</t>
        </is>
      </c>
      <c r="E12169" s="3" t="inlineStr">
        <is>
          <t>Advertising _AND_ Promotions - Media Agenda</t>
        </is>
      </c>
      <c r="F12169" s="3" t="n">
        <v>1100</v>
      </c>
      <c r="G12169" s="3" t="n">
        <v>13800</v>
      </c>
    </row>
    <row r="12170">
      <c r="A12170" s="3" t="inlineStr">
        <is>
          <t>Noble Shield (Pty) Ltd ta Go Letting</t>
        </is>
      </c>
      <c r="B12170" s="4" t="n">
        <v>44926</v>
      </c>
      <c r="C12170" s="3" t="inlineStr">
        <is>
          <t>Expenses</t>
        </is>
      </c>
      <c r="D12170" s="3" t="inlineStr">
        <is>
          <t>3050/050</t>
        </is>
      </c>
      <c r="E12170" s="3" t="inlineStr">
        <is>
          <t>Advertising - Prop 24</t>
        </is>
      </c>
      <c r="F12170" s="3" t="n">
        <v>3374.1</v>
      </c>
      <c r="G12170" s="3" t="n">
        <v>12222.2</v>
      </c>
    </row>
    <row r="12171">
      <c r="A12171" s="3" t="inlineStr">
        <is>
          <t>Opportunity Global Sales (PTY) LTD</t>
        </is>
      </c>
      <c r="B12171" s="4" t="n">
        <v>44926</v>
      </c>
      <c r="C12171" s="3" t="inlineStr">
        <is>
          <t>Expenses</t>
        </is>
      </c>
      <c r="D12171" s="3" t="inlineStr">
        <is>
          <t>3050/100</t>
        </is>
      </c>
      <c r="E12171" s="3" t="inlineStr">
        <is>
          <t>Advertising - Facebook</t>
        </is>
      </c>
      <c r="F12171" s="3" t="n">
        <v>14156.07</v>
      </c>
      <c r="G12171" s="3" t="n">
        <v>109374.1</v>
      </c>
    </row>
    <row r="12172">
      <c r="A12172" s="3" t="inlineStr">
        <is>
          <t>Opportunity Global Sales (PTY) LTD</t>
        </is>
      </c>
      <c r="B12172" s="4" t="n">
        <v>44926</v>
      </c>
      <c r="C12172" s="3" t="inlineStr">
        <is>
          <t>Expenses</t>
        </is>
      </c>
      <c r="D12172" s="3" t="inlineStr">
        <is>
          <t>3050/140</t>
        </is>
      </c>
      <c r="E12172" s="3" t="inlineStr">
        <is>
          <t>Advertising - Media Agenda</t>
        </is>
      </c>
      <c r="F12172" s="3" t="n">
        <v>0</v>
      </c>
      <c r="G12172" s="3" t="n">
        <v>10000</v>
      </c>
    </row>
    <row r="12173">
      <c r="A12173" s="3" t="inlineStr">
        <is>
          <t>Opportunity Global Investment (PTY) LTD</t>
        </is>
      </c>
      <c r="B12173" s="4" t="n">
        <v>44926</v>
      </c>
      <c r="C12173" s="3" t="inlineStr">
        <is>
          <t>Expenses</t>
        </is>
      </c>
      <c r="D12173" s="3" t="inlineStr">
        <is>
          <t>3050/250</t>
        </is>
      </c>
      <c r="E12173" s="3" t="inlineStr">
        <is>
          <t>Advertising - General</t>
        </is>
      </c>
      <c r="F12173" s="3" t="n">
        <v>0</v>
      </c>
      <c r="G12173" s="3" t="n">
        <v>7091.83</v>
      </c>
    </row>
    <row r="12174">
      <c r="A12174" s="3" t="inlineStr">
        <is>
          <t>Opportunity Global Sales (PTY) LTD</t>
        </is>
      </c>
      <c r="B12174" s="4" t="n">
        <v>44926</v>
      </c>
      <c r="C12174" s="3" t="inlineStr">
        <is>
          <t>Expenses</t>
        </is>
      </c>
      <c r="D12174" s="3" t="inlineStr">
        <is>
          <t>3050/250</t>
        </is>
      </c>
      <c r="E12174" s="3" t="inlineStr">
        <is>
          <t>Advertising - General</t>
        </is>
      </c>
      <c r="F12174" s="3" t="n">
        <v>1079.88</v>
      </c>
      <c r="G12174" s="3" t="n">
        <v>47293.58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Expenses</t>
        </is>
      </c>
      <c r="D12175" s="3" t="inlineStr">
        <is>
          <t>3050/260</t>
        </is>
      </c>
      <c r="E12175" s="3" t="inlineStr">
        <is>
          <t>Advertising - Media Agenda</t>
        </is>
      </c>
      <c r="F12175" s="3" t="n">
        <v>0</v>
      </c>
      <c r="G12175" s="3" t="n">
        <v>3575</v>
      </c>
    </row>
    <row r="12176">
      <c r="A12176" s="3" t="inlineStr">
        <is>
          <t>Opportunity Global Investment (PTY) LTD</t>
        </is>
      </c>
      <c r="B12176" s="4" t="n">
        <v>44926</v>
      </c>
      <c r="C12176" s="3" t="inlineStr">
        <is>
          <t>Expenses</t>
        </is>
      </c>
      <c r="D12176" s="3" t="inlineStr">
        <is>
          <t>3050/270</t>
        </is>
      </c>
      <c r="E12176" s="3" t="inlineStr">
        <is>
          <t>Advertising - Radia and TV Interviews</t>
        </is>
      </c>
      <c r="F12176" s="3" t="n">
        <v>0</v>
      </c>
      <c r="G12176" s="3" t="n">
        <v>210072</v>
      </c>
    </row>
    <row r="12177">
      <c r="A12177" s="3" t="inlineStr">
        <is>
          <t>Opportunity Global Investment (PTY) LTD</t>
        </is>
      </c>
      <c r="B12177" s="4" t="n">
        <v>44926</v>
      </c>
      <c r="C12177" s="3" t="inlineStr">
        <is>
          <t>Expenses</t>
        </is>
      </c>
      <c r="D12177" s="3" t="inlineStr">
        <is>
          <t>3050/290</t>
        </is>
      </c>
      <c r="E12177" s="3" t="inlineStr">
        <is>
          <t>Advertising - Serene Living</t>
        </is>
      </c>
      <c r="F12177" s="3" t="n">
        <v>65086</v>
      </c>
      <c r="G12177" s="3" t="n">
        <v>650860</v>
      </c>
    </row>
    <row r="12178">
      <c r="A12178" s="3" t="inlineStr">
        <is>
          <t>Opportunity Global Investment (PTY) LTD</t>
        </is>
      </c>
      <c r="B12178" s="4" t="n">
        <v>44926</v>
      </c>
      <c r="C12178" s="3" t="inlineStr">
        <is>
          <t>Expenses</t>
        </is>
      </c>
      <c r="D12178" s="3" t="inlineStr">
        <is>
          <t>3050/295</t>
        </is>
      </c>
      <c r="E12178" s="3" t="inlineStr">
        <is>
          <t>Advertising - Reale Activation</t>
        </is>
      </c>
      <c r="F12178" s="3" t="n">
        <v>1694.46</v>
      </c>
      <c r="G12178" s="3" t="n">
        <v>73460.89</v>
      </c>
    </row>
    <row r="12179">
      <c r="A12179" s="3" t="inlineStr">
        <is>
          <t>Opportunity Global Investment (PTY) LTD</t>
        </is>
      </c>
      <c r="B12179" s="4" t="n">
        <v>44926</v>
      </c>
      <c r="C12179" s="3" t="inlineStr">
        <is>
          <t>Expenses</t>
        </is>
      </c>
      <c r="D12179" s="3" t="inlineStr">
        <is>
          <t>3050/300</t>
        </is>
      </c>
      <c r="E12179" s="3" t="inlineStr">
        <is>
          <t>Advertising - Design</t>
        </is>
      </c>
      <c r="F12179" s="3" t="n">
        <v>0</v>
      </c>
      <c r="G12179" s="3" t="n">
        <v>48491</v>
      </c>
    </row>
    <row r="12180">
      <c r="A12180" s="3" t="inlineStr">
        <is>
          <t>Opportunity Global Sales (PTY) LTD</t>
        </is>
      </c>
      <c r="B12180" s="4" t="n">
        <v>44926</v>
      </c>
      <c r="C12180" s="3" t="inlineStr">
        <is>
          <t>Expenses</t>
        </is>
      </c>
      <c r="D12180" s="3" t="inlineStr">
        <is>
          <t>3050/350</t>
        </is>
      </c>
      <c r="E12180" s="3" t="inlineStr">
        <is>
          <t>Advertising - Private Property</t>
        </is>
      </c>
      <c r="F12180" s="3" t="n">
        <v>0</v>
      </c>
      <c r="G12180" s="3" t="n">
        <v>8750</v>
      </c>
    </row>
    <row r="12181">
      <c r="A12181" s="3" t="inlineStr">
        <is>
          <t>Opportunity Global Sales (PTY) LTD</t>
        </is>
      </c>
      <c r="B12181" s="4" t="n">
        <v>44926</v>
      </c>
      <c r="C12181" s="3" t="inlineStr">
        <is>
          <t>Expenses</t>
        </is>
      </c>
      <c r="D12181" s="3" t="inlineStr">
        <is>
          <t>3050/370</t>
        </is>
      </c>
      <c r="E12181" s="3" t="inlineStr">
        <is>
          <t>Advertising - HR</t>
        </is>
      </c>
      <c r="F12181" s="3" t="n">
        <v>0</v>
      </c>
      <c r="G12181" s="3" t="n">
        <v>2467.44</v>
      </c>
    </row>
    <row r="12182">
      <c r="A12182" s="3" t="inlineStr">
        <is>
          <t>Quinate Consulting (Pty) Ltd</t>
        </is>
      </c>
      <c r="B12182" s="4" t="n">
        <v>44926</v>
      </c>
      <c r="C12182" s="3" t="inlineStr">
        <is>
          <t>Expenses</t>
        </is>
      </c>
      <c r="D12182" s="3" t="inlineStr">
        <is>
          <t>3050/400</t>
        </is>
      </c>
      <c r="E12182" s="3" t="inlineStr">
        <is>
          <t>Advertising - Prop24</t>
        </is>
      </c>
      <c r="F12182" s="3" t="n">
        <v>16000</v>
      </c>
      <c r="G12182" s="3" t="n">
        <v>148880</v>
      </c>
    </row>
    <row r="12183">
      <c r="A12183" s="3" t="inlineStr">
        <is>
          <t>Quinate Consulting (Pty) Ltd</t>
        </is>
      </c>
      <c r="B12183" s="4" t="n">
        <v>44926</v>
      </c>
      <c r="C12183" s="3" t="inlineStr">
        <is>
          <t>Expenses</t>
        </is>
      </c>
      <c r="D12183" s="3" t="inlineStr">
        <is>
          <t>3050/450</t>
        </is>
      </c>
      <c r="E12183" s="3" t="inlineStr">
        <is>
          <t>Advertising - Facebook</t>
        </is>
      </c>
      <c r="F12183" s="3" t="n">
        <v>8153.84</v>
      </c>
      <c r="G12183" s="3" t="n">
        <v>93782.08</v>
      </c>
    </row>
    <row r="12184">
      <c r="A12184" s="3" t="inlineStr">
        <is>
          <t>Opportunity Global Investment (PTY) LTD</t>
        </is>
      </c>
      <c r="B12184" s="4" t="n">
        <v>44926</v>
      </c>
      <c r="C12184" s="3" t="inlineStr">
        <is>
          <t>Expenses</t>
        </is>
      </c>
      <c r="D12184" s="3" t="inlineStr">
        <is>
          <t>3051/000</t>
        </is>
      </c>
      <c r="E12184" s="3" t="inlineStr">
        <is>
          <t>Advertising - Facebook</t>
        </is>
      </c>
      <c r="F12184" s="3" t="n">
        <v>12051.11</v>
      </c>
      <c r="G12184" s="3" t="n">
        <v>189356.02</v>
      </c>
    </row>
    <row r="12185">
      <c r="A12185" s="3" t="inlineStr">
        <is>
          <t>Opportunity Global Investment (PTY) LTD</t>
        </is>
      </c>
      <c r="B12185" s="4" t="n">
        <v>44926</v>
      </c>
      <c r="C12185" s="3" t="inlineStr">
        <is>
          <t>Expenses</t>
        </is>
      </c>
      <c r="D12185" s="3" t="inlineStr">
        <is>
          <t>3053/000</t>
        </is>
      </c>
      <c r="E12185" s="3" t="inlineStr">
        <is>
          <t>Advertising - Google Ads</t>
        </is>
      </c>
      <c r="F12185" s="3" t="n">
        <v>0</v>
      </c>
      <c r="G12185" s="3" t="n">
        <v>6207.42</v>
      </c>
    </row>
    <row r="12186">
      <c r="A12186" s="3" t="inlineStr">
        <is>
          <t>Endulini (Pty) Ltd</t>
        </is>
      </c>
      <c r="B12186" s="4" t="n">
        <v>44926</v>
      </c>
      <c r="C12186" s="3" t="inlineStr">
        <is>
          <t>Expenses</t>
        </is>
      </c>
      <c r="D12186" s="3" t="inlineStr">
        <is>
          <t>3200/000</t>
        </is>
      </c>
      <c r="E12186" s="3" t="inlineStr">
        <is>
          <t>Bank Charges</t>
        </is>
      </c>
      <c r="F12186" s="3" t="n">
        <v>139.8</v>
      </c>
      <c r="G12186" s="3" t="n">
        <v>5096.06</v>
      </c>
    </row>
    <row r="12187">
      <c r="A12187" s="3" t="inlineStr">
        <is>
          <t>Noble Shield (Pty) Ltd ta Go Letting</t>
        </is>
      </c>
      <c r="B12187" s="4" t="n">
        <v>44926</v>
      </c>
      <c r="C12187" s="3" t="inlineStr">
        <is>
          <t>Expenses</t>
        </is>
      </c>
      <c r="D12187" s="3" t="inlineStr">
        <is>
          <t>3200/000</t>
        </is>
      </c>
      <c r="E12187" s="3" t="inlineStr">
        <is>
          <t>Bank Charges</t>
        </is>
      </c>
      <c r="F12187" s="3" t="n">
        <v>488.4</v>
      </c>
      <c r="G12187" s="3" t="n">
        <v>3327.25</v>
      </c>
    </row>
    <row r="12188">
      <c r="A12188" s="3" t="inlineStr">
        <is>
          <t>Opportunity Global Investment (PTY) LTD</t>
        </is>
      </c>
      <c r="B12188" s="4" t="n">
        <v>44926</v>
      </c>
      <c r="C12188" s="3" t="inlineStr">
        <is>
          <t>Expenses</t>
        </is>
      </c>
      <c r="D12188" s="3" t="inlineStr">
        <is>
          <t>3200/000</t>
        </is>
      </c>
      <c r="E12188" s="3" t="inlineStr">
        <is>
          <t>Bank Charges</t>
        </is>
      </c>
      <c r="F12188" s="3" t="n">
        <v>489.15</v>
      </c>
      <c r="G12188" s="3" t="n">
        <v>15269.55</v>
      </c>
    </row>
    <row r="12189">
      <c r="A12189" s="3" t="inlineStr">
        <is>
          <t>Opportunity Global Sales (PTY) LTD</t>
        </is>
      </c>
      <c r="B12189" s="4" t="n">
        <v>44926</v>
      </c>
      <c r="C12189" s="3" t="inlineStr">
        <is>
          <t>Expenses</t>
        </is>
      </c>
      <c r="D12189" s="3" t="inlineStr">
        <is>
          <t>3200/000</t>
        </is>
      </c>
      <c r="E12189" s="3" t="inlineStr">
        <is>
          <t>Bank Charges</t>
        </is>
      </c>
      <c r="F12189" s="3" t="n">
        <v>553.58</v>
      </c>
      <c r="G12189" s="3" t="n">
        <v>8734.43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Expenses</t>
        </is>
      </c>
      <c r="D12190" s="3" t="inlineStr">
        <is>
          <t>3200/000</t>
        </is>
      </c>
      <c r="E12190" s="3" t="inlineStr">
        <is>
          <t>Bank Charges</t>
        </is>
      </c>
      <c r="F12190" s="3" t="n">
        <v>401.86</v>
      </c>
      <c r="G12190" s="3" t="n">
        <v>3157.13</v>
      </c>
    </row>
    <row r="12191">
      <c r="A12191" s="3" t="inlineStr">
        <is>
          <t>Quinate Consulting (Pty) Ltd</t>
        </is>
      </c>
      <c r="B12191" s="4" t="n">
        <v>44926</v>
      </c>
      <c r="C12191" s="3" t="inlineStr">
        <is>
          <t>Expenses</t>
        </is>
      </c>
      <c r="D12191" s="3" t="inlineStr">
        <is>
          <t>3200/000</t>
        </is>
      </c>
      <c r="E12191" s="3" t="inlineStr">
        <is>
          <t>Bank Charges</t>
        </is>
      </c>
      <c r="F12191" s="3" t="n">
        <v>1280.92</v>
      </c>
      <c r="G12191" s="3" t="n">
        <v>15142.91</v>
      </c>
    </row>
    <row r="12192">
      <c r="A12192" s="3" t="inlineStr">
        <is>
          <t>Trademark Holdings (Pty) Ltd</t>
        </is>
      </c>
      <c r="B12192" s="4" t="n">
        <v>44926</v>
      </c>
      <c r="C12192" s="3" t="inlineStr">
        <is>
          <t>Expenses</t>
        </is>
      </c>
      <c r="D12192" s="3" t="inlineStr">
        <is>
          <t>3200/000</t>
        </is>
      </c>
      <c r="E12192" s="3" t="inlineStr">
        <is>
          <t>Bank Charges</t>
        </is>
      </c>
      <c r="F12192" s="3" t="n">
        <v>250.86</v>
      </c>
      <c r="G12192" s="3" t="n">
        <v>1759.44</v>
      </c>
    </row>
    <row r="12193">
      <c r="A12193" s="3" t="inlineStr">
        <is>
          <t>Quinate Consulting (Pty) Ltd</t>
        </is>
      </c>
      <c r="B12193" s="4" t="n">
        <v>44926</v>
      </c>
      <c r="C12193" s="3" t="inlineStr">
        <is>
          <t>Expenses</t>
        </is>
      </c>
      <c r="D12193" s="3" t="inlineStr">
        <is>
          <t>3220/000</t>
        </is>
      </c>
      <c r="E12193" s="3" t="inlineStr">
        <is>
          <t>Bank Charges - Bond Fees</t>
        </is>
      </c>
      <c r="F12193" s="3" t="n">
        <v>0</v>
      </c>
      <c r="G12193" s="3" t="n">
        <v>9982.780000000001</v>
      </c>
    </row>
    <row r="12194">
      <c r="A12194" s="3" t="inlineStr">
        <is>
          <t>Noble Shield (Pty) Ltd ta Go Letting</t>
        </is>
      </c>
      <c r="B12194" s="4" t="n">
        <v>44926</v>
      </c>
      <c r="C12194" s="3" t="inlineStr">
        <is>
          <t>Expenses</t>
        </is>
      </c>
      <c r="D12194" s="3" t="inlineStr">
        <is>
          <t>3230/000</t>
        </is>
      </c>
      <c r="E12194" s="3" t="inlineStr">
        <is>
          <t>Cell Phone - NM</t>
        </is>
      </c>
      <c r="F12194" s="3" t="n">
        <v>2129.74</v>
      </c>
      <c r="G12194" s="3" t="n">
        <v>9039.65</v>
      </c>
    </row>
    <row r="12195">
      <c r="A12195" s="3" t="inlineStr">
        <is>
          <t>Noble Shield (Pty) Ltd ta Go Letting</t>
        </is>
      </c>
      <c r="B12195" s="4" t="n">
        <v>44926</v>
      </c>
      <c r="C12195" s="3" t="inlineStr">
        <is>
          <t>Expenses</t>
        </is>
      </c>
      <c r="D12195" s="3" t="inlineStr">
        <is>
          <t>3233/000</t>
        </is>
      </c>
      <c r="E12195" s="3" t="inlineStr">
        <is>
          <t>Cell Data - Other</t>
        </is>
      </c>
      <c r="F12195" s="3" t="n">
        <v>199</v>
      </c>
      <c r="G12195" s="3" t="n">
        <v>796</v>
      </c>
    </row>
    <row r="12196">
      <c r="A12196" s="3" t="inlineStr">
        <is>
          <t>Noble Shield (Pty) Ltd ta Go Letting</t>
        </is>
      </c>
      <c r="B12196" s="4" t="n">
        <v>44926</v>
      </c>
      <c r="C12196" s="3" t="inlineStr">
        <is>
          <t>Expenses</t>
        </is>
      </c>
      <c r="D12196" s="3" t="inlineStr">
        <is>
          <t>3233/100</t>
        </is>
      </c>
      <c r="E12196" s="3" t="inlineStr">
        <is>
          <t>Cell Data - Sales office Wifi</t>
        </is>
      </c>
      <c r="F12196" s="3" t="n">
        <v>369</v>
      </c>
      <c r="G12196" s="3" t="n">
        <v>1476</v>
      </c>
    </row>
    <row r="12197">
      <c r="A12197" s="3" t="inlineStr">
        <is>
          <t>Noble Shield (Pty) Ltd ta Go Letting</t>
        </is>
      </c>
      <c r="B12197" s="4" t="n">
        <v>44926</v>
      </c>
      <c r="C12197" s="3" t="inlineStr">
        <is>
          <t>Expenses</t>
        </is>
      </c>
      <c r="D12197" s="3" t="inlineStr">
        <is>
          <t>3250/000</t>
        </is>
      </c>
      <c r="E12197" s="3" t="inlineStr">
        <is>
          <t>Cleaning</t>
        </is>
      </c>
      <c r="F12197" s="3" t="n">
        <v>0</v>
      </c>
      <c r="G12197" s="3" t="n">
        <v>289.4</v>
      </c>
    </row>
    <row r="12198">
      <c r="A12198" s="3" t="inlineStr">
        <is>
          <t>Opportunity Global Investment (PTY) LTD</t>
        </is>
      </c>
      <c r="B12198" s="4" t="n">
        <v>44926</v>
      </c>
      <c r="C12198" s="3" t="inlineStr">
        <is>
          <t>Expenses</t>
        </is>
      </c>
      <c r="D12198" s="3" t="inlineStr">
        <is>
          <t>3250/000</t>
        </is>
      </c>
      <c r="E12198" s="3" t="inlineStr">
        <is>
          <t>Cleaning</t>
        </is>
      </c>
      <c r="F12198" s="3" t="n">
        <v>2700</v>
      </c>
      <c r="G12198" s="3" t="n">
        <v>27000</v>
      </c>
    </row>
    <row r="12199">
      <c r="A12199" s="3" t="inlineStr">
        <is>
          <t>Opportunity Management Holdings (PTY) LTD</t>
        </is>
      </c>
      <c r="B12199" s="4" t="n">
        <v>44926</v>
      </c>
      <c r="C12199" s="3" t="inlineStr">
        <is>
          <t>Expenses</t>
        </is>
      </c>
      <c r="D12199" s="3" t="inlineStr">
        <is>
          <t>3250/000</t>
        </is>
      </c>
      <c r="E12199" s="3" t="inlineStr">
        <is>
          <t>Cleaning</t>
        </is>
      </c>
      <c r="F12199" s="3" t="n">
        <v>4000</v>
      </c>
      <c r="G12199" s="3" t="n">
        <v>8818.15</v>
      </c>
    </row>
    <row r="12200">
      <c r="A12200" s="3" t="inlineStr">
        <is>
          <t>Trademark Holdings (Pty) Ltd</t>
        </is>
      </c>
      <c r="B12200" s="4" t="n">
        <v>44926</v>
      </c>
      <c r="C12200" s="3" t="inlineStr">
        <is>
          <t>Expenses</t>
        </is>
      </c>
      <c r="D12200" s="3" t="inlineStr">
        <is>
          <t>3250/000</t>
        </is>
      </c>
      <c r="E12200" s="3" t="inlineStr">
        <is>
          <t>Cleaning</t>
        </is>
      </c>
      <c r="F12200" s="3" t="n">
        <v>520</v>
      </c>
      <c r="G12200" s="3" t="n">
        <v>3640</v>
      </c>
    </row>
    <row r="12201">
      <c r="A12201" s="3" t="inlineStr">
        <is>
          <t>Opportunity Global Investment (PTY) LTD</t>
        </is>
      </c>
      <c r="B12201" s="4" t="n">
        <v>44926</v>
      </c>
      <c r="C12201" s="3" t="inlineStr">
        <is>
          <t>Expenses</t>
        </is>
      </c>
      <c r="D12201" s="3" t="inlineStr">
        <is>
          <t>3300/000</t>
        </is>
      </c>
      <c r="E12201" s="3" t="inlineStr">
        <is>
          <t>Computer Expenses</t>
        </is>
      </c>
      <c r="F12201" s="3" t="n">
        <v>0</v>
      </c>
      <c r="G12201" s="3" t="n">
        <v>-0.01</v>
      </c>
    </row>
    <row r="12202">
      <c r="A12202" s="3" t="inlineStr">
        <is>
          <t>Opportunity Global Sales (PTY) LTD</t>
        </is>
      </c>
      <c r="B12202" s="4" t="n">
        <v>44926</v>
      </c>
      <c r="C12202" s="3" t="inlineStr">
        <is>
          <t>Expenses</t>
        </is>
      </c>
      <c r="D12202" s="3" t="inlineStr">
        <is>
          <t>3300/000</t>
        </is>
      </c>
      <c r="E12202" s="3" t="inlineStr">
        <is>
          <t>Computer Expenses</t>
        </is>
      </c>
      <c r="F12202" s="3" t="n">
        <v>0</v>
      </c>
      <c r="G12202" s="3" t="n">
        <v>2075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Expenses</t>
        </is>
      </c>
      <c r="D12203" s="3" t="inlineStr">
        <is>
          <t>3300/000</t>
        </is>
      </c>
      <c r="E12203" s="3" t="inlineStr">
        <is>
          <t>Computer Expenses</t>
        </is>
      </c>
      <c r="F12203" s="3" t="n">
        <v>0</v>
      </c>
      <c r="G12203" s="3" t="n">
        <v>2318.91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Expenses</t>
        </is>
      </c>
      <c r="D12204" s="3" t="inlineStr">
        <is>
          <t>3300/000</t>
        </is>
      </c>
      <c r="E12204" s="3" t="inlineStr">
        <is>
          <t>Computer Expenses</t>
        </is>
      </c>
      <c r="F12204" s="3" t="n">
        <v>0</v>
      </c>
      <c r="G12204" s="3" t="n">
        <v>509.04</v>
      </c>
    </row>
    <row r="12205">
      <c r="A12205" s="3" t="inlineStr">
        <is>
          <t>Noble Shield (Pty) Ltd ta Go Letting</t>
        </is>
      </c>
      <c r="B12205" s="4" t="n">
        <v>44926</v>
      </c>
      <c r="C12205" s="3" t="inlineStr">
        <is>
          <t>Expenses</t>
        </is>
      </c>
      <c r="D12205" s="3" t="inlineStr">
        <is>
          <t>3300/120</t>
        </is>
      </c>
      <c r="E12205" s="3" t="inlineStr">
        <is>
          <t>Computer IT - Software Propworx</t>
        </is>
      </c>
      <c r="F12205" s="3" t="n">
        <v>2167.75</v>
      </c>
      <c r="G12205" s="3" t="n">
        <v>8590.5</v>
      </c>
    </row>
    <row r="12206">
      <c r="A12206" s="3" t="inlineStr">
        <is>
          <t>Trademark Holdings (Pty) Ltd</t>
        </is>
      </c>
      <c r="B12206" s="4" t="n">
        <v>44926</v>
      </c>
      <c r="C12206" s="3" t="inlineStr">
        <is>
          <t>Expenses</t>
        </is>
      </c>
      <c r="D12206" s="3" t="inlineStr">
        <is>
          <t>3300/130</t>
        </is>
      </c>
      <c r="E12206" s="3" t="inlineStr">
        <is>
          <t>Computer IT - Internet/Hosting Fees</t>
        </is>
      </c>
      <c r="F12206" s="3" t="n">
        <v>0</v>
      </c>
      <c r="G12206" s="3" t="n">
        <v>-3599.5</v>
      </c>
    </row>
    <row r="12207">
      <c r="A12207" s="3" t="inlineStr">
        <is>
          <t>Opportunity Management Holdings (PTY) LTD</t>
        </is>
      </c>
      <c r="B12207" s="4" t="n">
        <v>44926</v>
      </c>
      <c r="C12207" s="3" t="inlineStr">
        <is>
          <t>Expenses</t>
        </is>
      </c>
      <c r="D12207" s="3" t="inlineStr">
        <is>
          <t>3300/140</t>
        </is>
      </c>
      <c r="E12207" s="3" t="inlineStr">
        <is>
          <t>Computer IT</t>
        </is>
      </c>
      <c r="F12207" s="3" t="n">
        <v>7291.14</v>
      </c>
      <c r="G12207" s="3" t="n">
        <v>22364.04</v>
      </c>
    </row>
    <row r="12208">
      <c r="A12208" s="3" t="inlineStr">
        <is>
          <t>Trademark Holdings (Pty) Ltd</t>
        </is>
      </c>
      <c r="B12208" s="4" t="n">
        <v>44926</v>
      </c>
      <c r="C12208" s="3" t="inlineStr">
        <is>
          <t>Expenses</t>
        </is>
      </c>
      <c r="D12208" s="3" t="inlineStr">
        <is>
          <t>3300/145</t>
        </is>
      </c>
      <c r="E12208" s="3" t="inlineStr">
        <is>
          <t>Computer IT - Cloud Solve</t>
        </is>
      </c>
      <c r="F12208" s="3" t="n">
        <v>0</v>
      </c>
      <c r="G12208" s="3" t="n">
        <v>6313.5</v>
      </c>
    </row>
    <row r="12209">
      <c r="A12209" s="3" t="inlineStr">
        <is>
          <t>Noble Shield (Pty) Ltd ta Go Letting</t>
        </is>
      </c>
      <c r="B12209" s="4" t="n">
        <v>44926</v>
      </c>
      <c r="C12209" s="3" t="inlineStr">
        <is>
          <t>Expenses</t>
        </is>
      </c>
      <c r="D12209" s="3" t="inlineStr">
        <is>
          <t>3300/170</t>
        </is>
      </c>
      <c r="E12209" s="3" t="inlineStr">
        <is>
          <t>Computer IT - VDB office Fibre</t>
        </is>
      </c>
      <c r="F12209" s="3" t="n">
        <v>790</v>
      </c>
      <c r="G12209" s="3" t="n">
        <v>3160</v>
      </c>
    </row>
    <row r="12210">
      <c r="A12210" s="3" t="inlineStr">
        <is>
          <t>Trademark Holdings (Pty) Ltd</t>
        </is>
      </c>
      <c r="B12210" s="4" t="n">
        <v>44926</v>
      </c>
      <c r="C12210" s="3" t="inlineStr">
        <is>
          <t>Expenses</t>
        </is>
      </c>
      <c r="D12210" s="3" t="inlineStr">
        <is>
          <t>3350/000</t>
        </is>
      </c>
      <c r="E12210" s="3" t="inlineStr">
        <is>
          <t>Consulting Fees</t>
        </is>
      </c>
      <c r="F12210" s="3" t="n">
        <v>29400</v>
      </c>
      <c r="G12210" s="3" t="n">
        <v>117600</v>
      </c>
    </row>
    <row r="12211">
      <c r="A12211" s="3" t="inlineStr">
        <is>
          <t>Opportunity Management Holdings (PTY) LTD</t>
        </is>
      </c>
      <c r="B12211" s="4" t="n">
        <v>44926</v>
      </c>
      <c r="C12211" s="3" t="inlineStr">
        <is>
          <t>Expenses</t>
        </is>
      </c>
      <c r="D12211" s="3" t="inlineStr">
        <is>
          <t>3350/100</t>
        </is>
      </c>
      <c r="E12211" s="3" t="inlineStr">
        <is>
          <t>Consulting Fee - Dirk Coetzee</t>
        </is>
      </c>
      <c r="F12211" s="3" t="n">
        <v>16000</v>
      </c>
      <c r="G12211" s="3" t="n">
        <v>34000</v>
      </c>
    </row>
    <row r="12212">
      <c r="A12212" s="3" t="inlineStr">
        <is>
          <t>Quinate Consulting (Pty) Ltd</t>
        </is>
      </c>
      <c r="B12212" s="4" t="n">
        <v>44926</v>
      </c>
      <c r="C12212" s="3" t="inlineStr">
        <is>
          <t>Expenses</t>
        </is>
      </c>
      <c r="D12212" s="3" t="inlineStr">
        <is>
          <t>3350/100</t>
        </is>
      </c>
      <c r="E12212" s="3" t="inlineStr">
        <is>
          <t>Consulting Fees</t>
        </is>
      </c>
      <c r="F12212" s="3" t="n">
        <v>0</v>
      </c>
      <c r="G12212" s="3" t="n">
        <v>-15000</v>
      </c>
    </row>
    <row r="12213">
      <c r="A12213" s="3" t="inlineStr">
        <is>
          <t>Endulini (Pty) Ltd</t>
        </is>
      </c>
      <c r="B12213" s="4" t="n">
        <v>44926</v>
      </c>
      <c r="C12213" s="3" t="inlineStr">
        <is>
          <t>Expenses</t>
        </is>
      </c>
      <c r="D12213" s="3" t="inlineStr">
        <is>
          <t>3350/100</t>
        </is>
      </c>
      <c r="E12213" s="3" t="inlineStr">
        <is>
          <t>Consulting Fees - Admin and Finance</t>
        </is>
      </c>
      <c r="F12213" s="3" t="n">
        <v>67419.22</v>
      </c>
      <c r="G12213" s="3" t="n">
        <v>818959.9</v>
      </c>
    </row>
    <row r="12214">
      <c r="A12214" s="3" t="inlineStr">
        <is>
          <t>Opportunity Global Investment (PTY) LTD</t>
        </is>
      </c>
      <c r="B12214" s="4" t="n">
        <v>44926</v>
      </c>
      <c r="C12214" s="3" t="inlineStr">
        <is>
          <t>Expenses</t>
        </is>
      </c>
      <c r="D12214" s="3" t="inlineStr">
        <is>
          <t>3350/100</t>
        </is>
      </c>
      <c r="E12214" s="3" t="inlineStr">
        <is>
          <t>Consulting Fees - Admin and Finance</t>
        </is>
      </c>
      <c r="F12214" s="3" t="n">
        <v>8650</v>
      </c>
      <c r="G12214" s="3" t="n">
        <v>80625</v>
      </c>
    </row>
    <row r="12215">
      <c r="A12215" s="3" t="inlineStr">
        <is>
          <t>Opportunity Global Sales (PTY) LTD</t>
        </is>
      </c>
      <c r="B12215" s="4" t="n">
        <v>44926</v>
      </c>
      <c r="C12215" s="3" t="inlineStr">
        <is>
          <t>Expenses</t>
        </is>
      </c>
      <c r="D12215" s="3" t="inlineStr">
        <is>
          <t>3350/100</t>
        </is>
      </c>
      <c r="E12215" s="3" t="inlineStr">
        <is>
          <t>Consulting Fees - Admin and Finance</t>
        </is>
      </c>
      <c r="F12215" s="3" t="n">
        <v>10050</v>
      </c>
      <c r="G12215" s="3" t="n">
        <v>94010</v>
      </c>
    </row>
    <row r="12216">
      <c r="A12216" s="3" t="inlineStr">
        <is>
          <t>Opportunity Management Holdings (PTY) LTD</t>
        </is>
      </c>
      <c r="B12216" s="4" t="n">
        <v>44926</v>
      </c>
      <c r="C12216" s="3" t="inlineStr">
        <is>
          <t>Expenses</t>
        </is>
      </c>
      <c r="D12216" s="3" t="inlineStr">
        <is>
          <t>3350/200</t>
        </is>
      </c>
      <c r="E12216" s="3" t="inlineStr">
        <is>
          <t>Consulting Fee - Staff recruitment</t>
        </is>
      </c>
      <c r="F12216" s="3" t="n">
        <v>17040</v>
      </c>
      <c r="G12216" s="3" t="n">
        <v>17040</v>
      </c>
    </row>
    <row r="12217">
      <c r="A12217" s="3" t="inlineStr">
        <is>
          <t>Opportunity Global Sales (PTY) LTD</t>
        </is>
      </c>
      <c r="B12217" s="4" t="n">
        <v>44926</v>
      </c>
      <c r="C12217" s="3" t="inlineStr">
        <is>
          <t>Expenses</t>
        </is>
      </c>
      <c r="D12217" s="3" t="inlineStr">
        <is>
          <t>3350/200</t>
        </is>
      </c>
      <c r="E12217" s="3" t="inlineStr">
        <is>
          <t>Consulting Fees - Agent Karien Muller</t>
        </is>
      </c>
      <c r="F12217" s="3" t="n">
        <v>10000</v>
      </c>
      <c r="G12217" s="3" t="n">
        <v>50000</v>
      </c>
    </row>
    <row r="12218">
      <c r="A12218" s="3" t="inlineStr">
        <is>
          <t>Opportunity Global Investment (PTY) LTD</t>
        </is>
      </c>
      <c r="B12218" s="4" t="n">
        <v>44926</v>
      </c>
      <c r="C12218" s="3" t="inlineStr">
        <is>
          <t>Expenses</t>
        </is>
      </c>
      <c r="D12218" s="3" t="inlineStr">
        <is>
          <t>3350/200</t>
        </is>
      </c>
      <c r="E12218" s="3" t="inlineStr">
        <is>
          <t>Consulting Fees - Rockfin</t>
        </is>
      </c>
      <c r="F12218" s="3" t="n">
        <v>10000</v>
      </c>
      <c r="G12218" s="3" t="n">
        <v>82700</v>
      </c>
    </row>
    <row r="12219">
      <c r="A12219" s="3" t="inlineStr">
        <is>
          <t>Quinate Consulting (Pty) Ltd</t>
        </is>
      </c>
      <c r="B12219" s="4" t="n">
        <v>44926</v>
      </c>
      <c r="C12219" s="3" t="inlineStr">
        <is>
          <t>Expenses</t>
        </is>
      </c>
      <c r="D12219" s="3" t="inlineStr">
        <is>
          <t>3350/300</t>
        </is>
      </c>
      <c r="E12219" s="3" t="inlineStr">
        <is>
          <t>Consulting Fees - Admin and Finance</t>
        </is>
      </c>
      <c r="F12219" s="3" t="n">
        <v>2000</v>
      </c>
      <c r="G12219" s="3" t="n">
        <v>21700</v>
      </c>
    </row>
    <row r="12220">
      <c r="A12220" s="3" t="inlineStr">
        <is>
          <t>Opportunity Global Investment (PTY) LTD</t>
        </is>
      </c>
      <c r="B12220" s="4" t="n">
        <v>44926</v>
      </c>
      <c r="C12220" s="3" t="inlineStr">
        <is>
          <t>Expenses</t>
        </is>
      </c>
      <c r="D12220" s="3" t="inlineStr">
        <is>
          <t>3351/000</t>
        </is>
      </c>
      <c r="E12220" s="3" t="inlineStr">
        <is>
          <t>Consulting Fees - HR Joblaw</t>
        </is>
      </c>
      <c r="F12220" s="3" t="n">
        <v>1455.3</v>
      </c>
      <c r="G12220" s="3" t="n">
        <v>14131.8</v>
      </c>
    </row>
    <row r="12221">
      <c r="A12221" s="3" t="inlineStr">
        <is>
          <t>Quinate Consulting (Pty) Ltd</t>
        </is>
      </c>
      <c r="B12221" s="4" t="n">
        <v>44926</v>
      </c>
      <c r="C12221" s="3" t="inlineStr">
        <is>
          <t>Expenses</t>
        </is>
      </c>
      <c r="D12221" s="3" t="inlineStr">
        <is>
          <t>3351/000</t>
        </is>
      </c>
      <c r="E12221" s="3" t="inlineStr">
        <is>
          <t>Consulting fees - Trustees</t>
        </is>
      </c>
      <c r="F12221" s="3" t="n">
        <v>12600</v>
      </c>
      <c r="G12221" s="3" t="n">
        <v>99000</v>
      </c>
    </row>
    <row r="12222">
      <c r="A12222" s="3" t="inlineStr">
        <is>
          <t>Opportunity Global Investment (PTY) LTD</t>
        </is>
      </c>
      <c r="B12222" s="4" t="n">
        <v>44926</v>
      </c>
      <c r="C12222" s="3" t="inlineStr">
        <is>
          <t>Expenses</t>
        </is>
      </c>
      <c r="D12222" s="3" t="inlineStr">
        <is>
          <t>3352/000</t>
        </is>
      </c>
      <c r="E12222" s="3" t="inlineStr">
        <is>
          <t>Consulting Fees - Kert Scalzini</t>
        </is>
      </c>
      <c r="F12222" s="3" t="n">
        <v>0</v>
      </c>
      <c r="G12222" s="3" t="n">
        <v>20000</v>
      </c>
    </row>
    <row r="12223">
      <c r="A12223" s="3" t="inlineStr">
        <is>
          <t>Opportunity Global Investment (PTY) LTD</t>
        </is>
      </c>
      <c r="B12223" s="4" t="n">
        <v>44926</v>
      </c>
      <c r="C12223" s="3" t="inlineStr">
        <is>
          <t>Expenses</t>
        </is>
      </c>
      <c r="D12223" s="3" t="inlineStr">
        <is>
          <t>3353/000</t>
        </is>
      </c>
      <c r="E12223" s="3" t="inlineStr">
        <is>
          <t>Consulting Fees - Yolanda Steyn</t>
        </is>
      </c>
      <c r="F12223" s="3" t="n">
        <v>0</v>
      </c>
      <c r="G12223" s="3" t="n">
        <v>2000</v>
      </c>
    </row>
    <row r="12224">
      <c r="A12224" s="3" t="inlineStr">
        <is>
          <t>Quinate Consulting (Pty) Ltd</t>
        </is>
      </c>
      <c r="B12224" s="4" t="n">
        <v>44926</v>
      </c>
      <c r="C12224" s="3" t="inlineStr">
        <is>
          <t>Expenses</t>
        </is>
      </c>
      <c r="D12224" s="3" t="inlineStr">
        <is>
          <t>3450/001</t>
        </is>
      </c>
      <c r="E12224" s="3" t="inlineStr">
        <is>
          <t>Depreciation - Computer Equipment</t>
        </is>
      </c>
      <c r="F12224" s="3" t="n">
        <v>3141.38</v>
      </c>
      <c r="G12224" s="3" t="n">
        <v>31413.81</v>
      </c>
    </row>
    <row r="12225">
      <c r="A12225" s="3" t="inlineStr">
        <is>
          <t>Quinate Consulting (Pty) Ltd</t>
        </is>
      </c>
      <c r="B12225" s="4" t="n">
        <v>44926</v>
      </c>
      <c r="C12225" s="3" t="inlineStr">
        <is>
          <t>Expenses</t>
        </is>
      </c>
      <c r="D12225" s="3" t="inlineStr">
        <is>
          <t>3450/002</t>
        </is>
      </c>
      <c r="E12225" s="3" t="inlineStr">
        <is>
          <t>Depreciation - Site Containers</t>
        </is>
      </c>
      <c r="F12225" s="3" t="n">
        <v>318.84</v>
      </c>
      <c r="G12225" s="3" t="n">
        <v>3188.4</v>
      </c>
    </row>
    <row r="12226">
      <c r="A12226" s="3" t="inlineStr">
        <is>
          <t>Opportunity Global Sales (PTY) LTD</t>
        </is>
      </c>
      <c r="B12226" s="4" t="n">
        <v>44926</v>
      </c>
      <c r="C12226" s="3" t="inlineStr">
        <is>
          <t>Expenses</t>
        </is>
      </c>
      <c r="D12226" s="3" t="inlineStr">
        <is>
          <t>3450/030</t>
        </is>
      </c>
      <c r="E12226" s="3" t="inlineStr">
        <is>
          <t>Depreciation - Furniture and Fittings</t>
        </is>
      </c>
      <c r="F12226" s="3" t="n">
        <v>408.05</v>
      </c>
      <c r="G12226" s="3" t="n">
        <v>2448.31</v>
      </c>
    </row>
    <row r="12227">
      <c r="A12227" s="3" t="inlineStr">
        <is>
          <t>Opportunity Management Holdings (PTY) LTD</t>
        </is>
      </c>
      <c r="B12227" s="4" t="n">
        <v>44926</v>
      </c>
      <c r="C12227" s="3" t="inlineStr">
        <is>
          <t>Expenses</t>
        </is>
      </c>
      <c r="D12227" s="3" t="inlineStr">
        <is>
          <t>3451/000</t>
        </is>
      </c>
      <c r="E12227" s="3" t="inlineStr">
        <is>
          <t>Depreciation - Computer Equipment</t>
        </is>
      </c>
      <c r="F12227" s="3" t="n">
        <v>668.51</v>
      </c>
      <c r="G12227" s="3" t="n">
        <v>2674.05</v>
      </c>
    </row>
    <row r="12228">
      <c r="A12228" s="3" t="inlineStr">
        <is>
          <t>Quinate Consulting (Pty) Ltd</t>
        </is>
      </c>
      <c r="B12228" s="4" t="n">
        <v>44926</v>
      </c>
      <c r="C12228" s="3" t="inlineStr">
        <is>
          <t>Expenses</t>
        </is>
      </c>
      <c r="D12228" s="3" t="inlineStr">
        <is>
          <t>3600/000</t>
        </is>
      </c>
      <c r="E12228" s="3" t="inlineStr">
        <is>
          <t>Donations</t>
        </is>
      </c>
      <c r="F12228" s="3" t="n">
        <v>535</v>
      </c>
      <c r="G12228" s="3" t="n">
        <v>5350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Expenses</t>
        </is>
      </c>
      <c r="D12229" s="3" t="inlineStr">
        <is>
          <t>3630/000</t>
        </is>
      </c>
      <c r="E12229" s="3" t="inlineStr">
        <is>
          <t>Electricity</t>
        </is>
      </c>
      <c r="F12229" s="3" t="n">
        <v>0</v>
      </c>
      <c r="G12229" s="3" t="n">
        <v>6713.99</v>
      </c>
    </row>
    <row r="12230">
      <c r="A12230" s="3" t="inlineStr">
        <is>
          <t>Noble Shield (Pty) Ltd ta Go Letting</t>
        </is>
      </c>
      <c r="B12230" s="4" t="n">
        <v>44926</v>
      </c>
      <c r="C12230" s="3" t="inlineStr">
        <is>
          <t>Expenses</t>
        </is>
      </c>
      <c r="D12230" s="3" t="inlineStr">
        <is>
          <t>3650/000</t>
        </is>
      </c>
      <c r="E12230" s="3" t="inlineStr">
        <is>
          <t>Electricity _AND_ Water</t>
        </is>
      </c>
      <c r="F12230" s="3" t="n">
        <v>0</v>
      </c>
      <c r="G12230" s="3" t="n">
        <v>1500</v>
      </c>
    </row>
    <row r="12231">
      <c r="A12231" s="3" t="inlineStr">
        <is>
          <t>Opportunity Global Investment (PTY) LTD</t>
        </is>
      </c>
      <c r="B12231" s="4" t="n">
        <v>44926</v>
      </c>
      <c r="C12231" s="3" t="inlineStr">
        <is>
          <t>Expenses</t>
        </is>
      </c>
      <c r="D12231" s="3" t="inlineStr">
        <is>
          <t>3650/000</t>
        </is>
      </c>
      <c r="E12231" s="3" t="inlineStr">
        <is>
          <t>Electricity _AND_ Water</t>
        </is>
      </c>
      <c r="F12231" s="3" t="n">
        <v>2950</v>
      </c>
      <c r="G12231" s="3" t="n">
        <v>29500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Expenses</t>
        </is>
      </c>
      <c r="D12232" s="3" t="inlineStr">
        <is>
          <t>3650/000</t>
        </is>
      </c>
      <c r="E12232" s="3" t="inlineStr">
        <is>
          <t>Water</t>
        </is>
      </c>
      <c r="F12232" s="3" t="n">
        <v>0</v>
      </c>
      <c r="G12232" s="3" t="n">
        <v>4310.7</v>
      </c>
    </row>
    <row r="12233">
      <c r="A12233" s="3" t="inlineStr">
        <is>
          <t>Noble Shield (Pty) Ltd ta Go Letting</t>
        </is>
      </c>
      <c r="B12233" s="4" t="n">
        <v>44926</v>
      </c>
      <c r="C12233" s="3" t="inlineStr">
        <is>
          <t>Expenses</t>
        </is>
      </c>
      <c r="D12233" s="3" t="inlineStr">
        <is>
          <t>3651/000</t>
        </is>
      </c>
      <c r="E12233" s="3" t="inlineStr">
        <is>
          <t>Electricity _AND_ Water - Rentals</t>
        </is>
      </c>
      <c r="F12233" s="3" t="n">
        <v>1000</v>
      </c>
      <c r="G12233" s="3" t="n">
        <v>1000</v>
      </c>
    </row>
    <row r="12234">
      <c r="A12234" s="3" t="inlineStr">
        <is>
          <t>Quinate Consulting (Pty) Ltd</t>
        </is>
      </c>
      <c r="B12234" s="4" t="n">
        <v>44926</v>
      </c>
      <c r="C12234" s="3" t="inlineStr">
        <is>
          <t>Expenses</t>
        </is>
      </c>
      <c r="D12234" s="3" t="inlineStr">
        <is>
          <t>3651/000</t>
        </is>
      </c>
      <c r="E12234" s="3" t="inlineStr">
        <is>
          <t>Electricity _AND_ Water - Southwark</t>
        </is>
      </c>
      <c r="F12234" s="3" t="n">
        <v>3715.97</v>
      </c>
      <c r="G12234" s="3" t="n">
        <v>139742.63</v>
      </c>
    </row>
    <row r="12235">
      <c r="A12235" s="3" t="inlineStr">
        <is>
          <t>Quinate Consulting (Pty) Ltd</t>
        </is>
      </c>
      <c r="B12235" s="4" t="n">
        <v>44926</v>
      </c>
      <c r="C12235" s="3" t="inlineStr">
        <is>
          <t>Expenses</t>
        </is>
      </c>
      <c r="D12235" s="3" t="inlineStr">
        <is>
          <t>3652/000</t>
        </is>
      </c>
      <c r="E12235" s="3" t="inlineStr">
        <is>
          <t>Electricity _AND_ Water - Soho</t>
        </is>
      </c>
      <c r="F12235" s="3" t="n">
        <v>20591.24</v>
      </c>
      <c r="G12235" s="3" t="n">
        <v>248382.95</v>
      </c>
    </row>
    <row r="12236">
      <c r="A12236" s="3" t="inlineStr">
        <is>
          <t>Noble Shield (Pty) Ltd ta Go Letting</t>
        </is>
      </c>
      <c r="B12236" s="4" t="n">
        <v>44926</v>
      </c>
      <c r="C12236" s="3" t="inlineStr">
        <is>
          <t>Expenses</t>
        </is>
      </c>
      <c r="D12236" s="3" t="inlineStr">
        <is>
          <t>3700/000</t>
        </is>
      </c>
      <c r="E12236" s="3" t="inlineStr">
        <is>
          <t>Entertainment Expenses</t>
        </is>
      </c>
      <c r="F12236" s="3" t="n">
        <v>1900</v>
      </c>
      <c r="G12236" s="3" t="n">
        <v>1900</v>
      </c>
    </row>
    <row r="12237">
      <c r="A12237" s="3" t="inlineStr">
        <is>
          <t>Opportunity Global Investment (PTY) LTD</t>
        </is>
      </c>
      <c r="B12237" s="4" t="n">
        <v>44926</v>
      </c>
      <c r="C12237" s="3" t="inlineStr">
        <is>
          <t>Expenses</t>
        </is>
      </c>
      <c r="D12237" s="3" t="inlineStr">
        <is>
          <t>3700/000</t>
        </is>
      </c>
      <c r="E12237" s="3" t="inlineStr">
        <is>
          <t>Entertainment Expenses</t>
        </is>
      </c>
      <c r="F12237" s="3" t="n">
        <v>579.39</v>
      </c>
      <c r="G12237" s="3" t="n">
        <v>9319.17</v>
      </c>
    </row>
    <row r="12238">
      <c r="A12238" s="3" t="inlineStr">
        <is>
          <t>Opportunity Global Sales (PTY) LTD</t>
        </is>
      </c>
      <c r="B12238" s="4" t="n">
        <v>44926</v>
      </c>
      <c r="C12238" s="3" t="inlineStr">
        <is>
          <t>Expenses</t>
        </is>
      </c>
      <c r="D12238" s="3" t="inlineStr">
        <is>
          <t>3700/000</t>
        </is>
      </c>
      <c r="E12238" s="3" t="inlineStr">
        <is>
          <t>Entertainment Expenses</t>
        </is>
      </c>
      <c r="F12238" s="3" t="n">
        <v>0</v>
      </c>
      <c r="G12238" s="3" t="n">
        <v>700</v>
      </c>
    </row>
    <row r="12239">
      <c r="A12239" s="3" t="inlineStr">
        <is>
          <t>Opportunity Management Holdings (PTY) LTD</t>
        </is>
      </c>
      <c r="B12239" s="4" t="n">
        <v>44926</v>
      </c>
      <c r="C12239" s="3" t="inlineStr">
        <is>
          <t>Expenses</t>
        </is>
      </c>
      <c r="D12239" s="3" t="inlineStr">
        <is>
          <t>3700/000</t>
        </is>
      </c>
      <c r="E12239" s="3" t="inlineStr">
        <is>
          <t>Entertainment Expenses</t>
        </is>
      </c>
      <c r="F12239" s="3" t="n">
        <v>876.9</v>
      </c>
      <c r="G12239" s="3" t="n">
        <v>980.88</v>
      </c>
    </row>
    <row r="12240">
      <c r="A12240" s="3" t="inlineStr">
        <is>
          <t>Quinate Consulting (Pty) Ltd</t>
        </is>
      </c>
      <c r="B12240" s="4" t="n">
        <v>44926</v>
      </c>
      <c r="C12240" s="3" t="inlineStr">
        <is>
          <t>Expenses</t>
        </is>
      </c>
      <c r="D12240" s="3" t="inlineStr">
        <is>
          <t>3700/000</t>
        </is>
      </c>
      <c r="E12240" s="3" t="inlineStr">
        <is>
          <t>Entertainment Expenses</t>
        </is>
      </c>
      <c r="F12240" s="3" t="n">
        <v>2200</v>
      </c>
      <c r="G12240" s="3" t="n">
        <v>9163.809999999999</v>
      </c>
    </row>
    <row r="12241">
      <c r="A12241" s="3" t="inlineStr">
        <is>
          <t>Opportunity Global Investment (PTY) LTD</t>
        </is>
      </c>
      <c r="B12241" s="4" t="n">
        <v>44926</v>
      </c>
      <c r="C12241" s="3" t="inlineStr">
        <is>
          <t>Expenses</t>
        </is>
      </c>
      <c r="D12241" s="3" t="inlineStr">
        <is>
          <t>3800/010</t>
        </is>
      </c>
      <c r="E12241" s="3" t="inlineStr">
        <is>
          <t>General Expences - Gifts</t>
        </is>
      </c>
      <c r="F12241" s="3" t="n">
        <v>0</v>
      </c>
      <c r="G12241" s="3" t="n">
        <v>600.99</v>
      </c>
    </row>
    <row r="12242">
      <c r="A12242" s="3" t="inlineStr">
        <is>
          <t>Opportunity Management Holdings (PTY) LTD</t>
        </is>
      </c>
      <c r="B12242" s="4" t="n">
        <v>44926</v>
      </c>
      <c r="C12242" s="3" t="inlineStr">
        <is>
          <t>Expenses</t>
        </is>
      </c>
      <c r="D12242" s="3" t="inlineStr">
        <is>
          <t>3850/000</t>
        </is>
      </c>
      <c r="E12242" s="3" t="inlineStr">
        <is>
          <t>Insurance - Momentum</t>
        </is>
      </c>
      <c r="F12242" s="3" t="n">
        <v>1469.51</v>
      </c>
      <c r="G12242" s="3" t="n">
        <v>5878.04</v>
      </c>
    </row>
    <row r="12243">
      <c r="A12243" s="3" t="inlineStr">
        <is>
          <t>Noble Shield (Pty) Ltd ta Go Letting</t>
        </is>
      </c>
      <c r="B12243" s="4" t="n">
        <v>44926</v>
      </c>
      <c r="C12243" s="3" t="inlineStr">
        <is>
          <t>Expenses</t>
        </is>
      </c>
      <c r="D12243" s="3" t="inlineStr">
        <is>
          <t>3850/100</t>
        </is>
      </c>
      <c r="E12243" s="3" t="inlineStr">
        <is>
          <t>Insurance - Santam</t>
        </is>
      </c>
      <c r="F12243" s="3" t="n">
        <v>3754.19</v>
      </c>
      <c r="G12243" s="3" t="n">
        <v>15016.76</v>
      </c>
    </row>
    <row r="12244">
      <c r="A12244" s="3" t="inlineStr">
        <is>
          <t>Noble Shield (Pty) Ltd ta Go Letting</t>
        </is>
      </c>
      <c r="B12244" s="4" t="n">
        <v>44926</v>
      </c>
      <c r="C12244" s="3" t="inlineStr">
        <is>
          <t>Expenses</t>
        </is>
      </c>
      <c r="D12244" s="3" t="inlineStr">
        <is>
          <t>3850/200</t>
        </is>
      </c>
      <c r="E12244" s="3" t="inlineStr">
        <is>
          <t>Insurance - A_AND_G</t>
        </is>
      </c>
      <c r="F12244" s="3" t="n">
        <v>3592</v>
      </c>
      <c r="G12244" s="3" t="n">
        <v>8980</v>
      </c>
    </row>
    <row r="12245">
      <c r="A12245" s="3" t="inlineStr">
        <is>
          <t>Quinate Consulting (Pty) Ltd</t>
        </is>
      </c>
      <c r="B12245" s="4" t="n">
        <v>44926</v>
      </c>
      <c r="C12245" s="3" t="inlineStr">
        <is>
          <t>Expenses</t>
        </is>
      </c>
      <c r="D12245" s="3" t="inlineStr">
        <is>
          <t>3851/000</t>
        </is>
      </c>
      <c r="E12245" s="3" t="inlineStr">
        <is>
          <t>Insurance - Momentum</t>
        </is>
      </c>
      <c r="F12245" s="3" t="n">
        <v>7990.64</v>
      </c>
      <c r="G12245" s="3" t="n">
        <v>71753.42999999999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Expenses</t>
        </is>
      </c>
      <c r="D12246" s="3" t="inlineStr">
        <is>
          <t>3900/000</t>
        </is>
      </c>
      <c r="E12246" s="3" t="inlineStr">
        <is>
          <t>Interest Paid</t>
        </is>
      </c>
      <c r="F12246" s="3" t="n">
        <v>0</v>
      </c>
      <c r="G12246" s="3" t="n">
        <v>1164.87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Expenses</t>
        </is>
      </c>
      <c r="D12247" s="3" t="inlineStr">
        <is>
          <t>3900/050</t>
        </is>
      </c>
      <c r="E12247" s="3" t="inlineStr">
        <is>
          <t>Interest Paid - STD Bond Accounts</t>
        </is>
      </c>
      <c r="F12247" s="3" t="n">
        <v>0</v>
      </c>
      <c r="G12247" s="3" t="n">
        <v>395616.65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Expenses</t>
        </is>
      </c>
      <c r="D12248" s="3" t="inlineStr">
        <is>
          <t>3900/111</t>
        </is>
      </c>
      <c r="E12248" s="3" t="inlineStr">
        <is>
          <t>Interest Paid - Investors @ 6.25%</t>
        </is>
      </c>
      <c r="F12248" s="3" t="n">
        <v>0</v>
      </c>
      <c r="G12248" s="3" t="n">
        <v>508838.31</v>
      </c>
    </row>
    <row r="12249">
      <c r="A12249" s="3" t="inlineStr">
        <is>
          <t>Endulini (Pty) Ltd</t>
        </is>
      </c>
      <c r="B12249" s="4" t="n">
        <v>44926</v>
      </c>
      <c r="C12249" s="3" t="inlineStr">
        <is>
          <t>Expenses</t>
        </is>
      </c>
      <c r="D12249" s="3" t="inlineStr">
        <is>
          <t>3900/112</t>
        </is>
      </c>
      <c r="E12249" s="3" t="inlineStr">
        <is>
          <t>Interest Paid - Investors @ 6.5%</t>
        </is>
      </c>
      <c r="F12249" s="3" t="n">
        <v>0</v>
      </c>
      <c r="G12249" s="3" t="n">
        <v>42882.69</v>
      </c>
    </row>
    <row r="12250">
      <c r="A12250" s="3" t="inlineStr">
        <is>
          <t>Endulini (Pty) Ltd</t>
        </is>
      </c>
      <c r="B12250" s="4" t="n">
        <v>44926</v>
      </c>
      <c r="C12250" s="3" t="inlineStr">
        <is>
          <t>Expenses</t>
        </is>
      </c>
      <c r="D12250" s="3" t="inlineStr">
        <is>
          <t>3900/113</t>
        </is>
      </c>
      <c r="E12250" s="3" t="inlineStr">
        <is>
          <t>Interest Paid - Investors @ 6.75%</t>
        </is>
      </c>
      <c r="F12250" s="3" t="n">
        <v>0</v>
      </c>
      <c r="G12250" s="3" t="n">
        <v>73.97</v>
      </c>
    </row>
    <row r="12251">
      <c r="A12251" s="3" t="inlineStr">
        <is>
          <t>Endulini (Pty) Ltd</t>
        </is>
      </c>
      <c r="B12251" s="4" t="n">
        <v>44926</v>
      </c>
      <c r="C12251" s="3" t="inlineStr">
        <is>
          <t>Expenses</t>
        </is>
      </c>
      <c r="D12251" s="3" t="inlineStr">
        <is>
          <t>3900/120</t>
        </is>
      </c>
      <c r="E12251" s="3" t="inlineStr">
        <is>
          <t>Interest Paid - Investors @ 7%</t>
        </is>
      </c>
      <c r="F12251" s="3" t="n">
        <v>0</v>
      </c>
      <c r="G12251" s="3" t="n">
        <v>43401.3</v>
      </c>
    </row>
    <row r="12252">
      <c r="A12252" s="3" t="inlineStr">
        <is>
          <t>Endulini (Pty) Ltd</t>
        </is>
      </c>
      <c r="B12252" s="4" t="n">
        <v>44926</v>
      </c>
      <c r="C12252" s="3" t="inlineStr">
        <is>
          <t>Expenses</t>
        </is>
      </c>
      <c r="D12252" s="3" t="inlineStr">
        <is>
          <t>3900/121</t>
        </is>
      </c>
      <c r="E12252" s="3" t="inlineStr">
        <is>
          <t>Interest Paid - Investors @ 7.25%</t>
        </is>
      </c>
      <c r="F12252" s="3" t="n">
        <v>0</v>
      </c>
      <c r="G12252" s="3" t="n">
        <v>6952.05</v>
      </c>
    </row>
    <row r="12253">
      <c r="A12253" s="3" t="inlineStr">
        <is>
          <t>Endulini (Pty) Ltd</t>
        </is>
      </c>
      <c r="B12253" s="4" t="n">
        <v>44926</v>
      </c>
      <c r="C12253" s="3" t="inlineStr">
        <is>
          <t>Expenses</t>
        </is>
      </c>
      <c r="D12253" s="3" t="inlineStr">
        <is>
          <t>3900/122</t>
        </is>
      </c>
      <c r="E12253" s="3" t="inlineStr">
        <is>
          <t>Interest Paid - Investors @ 7.5%</t>
        </is>
      </c>
      <c r="F12253" s="3" t="n">
        <v>0</v>
      </c>
      <c r="G12253" s="3" t="n">
        <v>13561.64</v>
      </c>
    </row>
    <row r="12254">
      <c r="A12254" s="3" t="inlineStr">
        <is>
          <t>Endulini (Pty) Ltd</t>
        </is>
      </c>
      <c r="B12254" s="4" t="n">
        <v>44926</v>
      </c>
      <c r="C12254" s="3" t="inlineStr">
        <is>
          <t>Expenses</t>
        </is>
      </c>
      <c r="D12254" s="3" t="inlineStr">
        <is>
          <t>3900/123</t>
        </is>
      </c>
      <c r="E12254" s="3" t="inlineStr">
        <is>
          <t>Interest Paid - Investors @ 7.75%</t>
        </is>
      </c>
      <c r="F12254" s="3" t="n">
        <v>0</v>
      </c>
      <c r="G12254" s="3" t="n">
        <v>5945.21</v>
      </c>
    </row>
    <row r="12255">
      <c r="A12255" s="3" t="inlineStr">
        <is>
          <t>Endulini (Pty) Ltd</t>
        </is>
      </c>
      <c r="B12255" s="4" t="n">
        <v>44926</v>
      </c>
      <c r="C12255" s="3" t="inlineStr">
        <is>
          <t>Expenses</t>
        </is>
      </c>
      <c r="D12255" s="3" t="inlineStr">
        <is>
          <t>3900/130</t>
        </is>
      </c>
      <c r="E12255" s="3" t="inlineStr">
        <is>
          <t>Interest Paid - Investors @ 8%</t>
        </is>
      </c>
      <c r="F12255" s="3" t="n">
        <v>0</v>
      </c>
      <c r="G12255" s="3" t="n">
        <v>8309.6</v>
      </c>
    </row>
    <row r="12256">
      <c r="A12256" s="3" t="inlineStr">
        <is>
          <t>Endulini (Pty) Ltd</t>
        </is>
      </c>
      <c r="B12256" s="4" t="n">
        <v>44926</v>
      </c>
      <c r="C12256" s="3" t="inlineStr">
        <is>
          <t>Expenses</t>
        </is>
      </c>
      <c r="D12256" s="3" t="inlineStr">
        <is>
          <t>3900/131</t>
        </is>
      </c>
      <c r="E12256" s="3" t="inlineStr">
        <is>
          <t>Interest Paid - Investors @ 8.25%</t>
        </is>
      </c>
      <c r="F12256" s="3" t="n">
        <v>0</v>
      </c>
      <c r="G12256" s="3" t="n">
        <v>7797.94</v>
      </c>
    </row>
    <row r="12257">
      <c r="A12257" s="3" t="inlineStr">
        <is>
          <t>Endulini (Pty) Ltd</t>
        </is>
      </c>
      <c r="B12257" s="4" t="n">
        <v>44926</v>
      </c>
      <c r="C12257" s="3" t="inlineStr">
        <is>
          <t>Expenses</t>
        </is>
      </c>
      <c r="D12257" s="3" t="inlineStr">
        <is>
          <t>3900/140</t>
        </is>
      </c>
      <c r="E12257" s="3" t="inlineStr">
        <is>
          <t>Interest Paid - Investors @ 9%</t>
        </is>
      </c>
      <c r="F12257" s="3" t="n">
        <v>0</v>
      </c>
      <c r="G12257" s="3" t="n">
        <v>12562.51</v>
      </c>
    </row>
    <row r="12258">
      <c r="A12258" s="3" t="inlineStr">
        <is>
          <t>Endulini (Pty) Ltd</t>
        </is>
      </c>
      <c r="B12258" s="4" t="n">
        <v>44926</v>
      </c>
      <c r="C12258" s="3" t="inlineStr">
        <is>
          <t>Expenses</t>
        </is>
      </c>
      <c r="D12258" s="3" t="inlineStr">
        <is>
          <t>3900/143</t>
        </is>
      </c>
      <c r="E12258" s="3" t="inlineStr">
        <is>
          <t>Interest Paid - Investors @ 9.75%</t>
        </is>
      </c>
      <c r="F12258" s="3" t="n">
        <v>0</v>
      </c>
      <c r="G12258" s="3" t="n">
        <v>1469.19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Expenses</t>
        </is>
      </c>
      <c r="D12259" s="3" t="inlineStr">
        <is>
          <t>3900/150</t>
        </is>
      </c>
      <c r="E12259" s="3" t="inlineStr">
        <is>
          <t>Interest Paid - Suppliers</t>
        </is>
      </c>
      <c r="F12259" s="3" t="n">
        <v>0</v>
      </c>
      <c r="G12259" s="3" t="n">
        <v>926.21</v>
      </c>
    </row>
    <row r="12260">
      <c r="A12260" s="3" t="inlineStr">
        <is>
          <t>Quinate Consulting (Pty) Ltd</t>
        </is>
      </c>
      <c r="B12260" s="4" t="n">
        <v>44926</v>
      </c>
      <c r="C12260" s="3" t="inlineStr">
        <is>
          <t>Expenses</t>
        </is>
      </c>
      <c r="D12260" s="3" t="inlineStr">
        <is>
          <t>3900/152</t>
        </is>
      </c>
      <c r="E12260" s="3" t="inlineStr">
        <is>
          <t>Interest Paid - Gengis</t>
        </is>
      </c>
      <c r="F12260" s="3" t="n">
        <v>0</v>
      </c>
      <c r="G12260" s="3" t="n">
        <v>12082.2</v>
      </c>
    </row>
    <row r="12261">
      <c r="A12261" s="3" t="inlineStr">
        <is>
          <t>Endulini (Pty) Ltd</t>
        </is>
      </c>
      <c r="B12261" s="4" t="n">
        <v>44926</v>
      </c>
      <c r="C12261" s="3" t="inlineStr">
        <is>
          <t>Expenses</t>
        </is>
      </c>
      <c r="D12261" s="3" t="inlineStr">
        <is>
          <t>3900/190</t>
        </is>
      </c>
      <c r="E12261" s="3" t="inlineStr">
        <is>
          <t>Interest Paid - Investors @ 14%</t>
        </is>
      </c>
      <c r="F12261" s="3" t="n">
        <v>0</v>
      </c>
      <c r="G12261" s="3" t="n">
        <v>100366.9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Expenses</t>
        </is>
      </c>
      <c r="D12262" s="3" t="inlineStr">
        <is>
          <t>3900/200</t>
        </is>
      </c>
      <c r="E12262" s="3" t="inlineStr">
        <is>
          <t>Interest Paid - Investors @ 15%</t>
        </is>
      </c>
      <c r="F12262" s="3" t="n">
        <v>0</v>
      </c>
      <c r="G12262" s="3" t="n">
        <v>510596.24</v>
      </c>
    </row>
    <row r="12263">
      <c r="A12263" s="3" t="inlineStr">
        <is>
          <t>Endulini (Pty) Ltd</t>
        </is>
      </c>
      <c r="B12263" s="4" t="n">
        <v>44926</v>
      </c>
      <c r="C12263" s="3" t="inlineStr">
        <is>
          <t>Expenses</t>
        </is>
      </c>
      <c r="D12263" s="3" t="inlineStr">
        <is>
          <t>3900/210</t>
        </is>
      </c>
      <c r="E12263" s="3" t="inlineStr">
        <is>
          <t>Interest Paid - Investors @ 16%</t>
        </is>
      </c>
      <c r="F12263" s="3" t="n">
        <v>0</v>
      </c>
      <c r="G12263" s="3" t="n">
        <v>98739.73</v>
      </c>
    </row>
    <row r="12264">
      <c r="A12264" s="3" t="inlineStr">
        <is>
          <t>Endulini (Pty) Ltd</t>
        </is>
      </c>
      <c r="B12264" s="4" t="n">
        <v>44926</v>
      </c>
      <c r="C12264" s="3" t="inlineStr">
        <is>
          <t>Expenses</t>
        </is>
      </c>
      <c r="D12264" s="3" t="inlineStr">
        <is>
          <t>3900/230</t>
        </is>
      </c>
      <c r="E12264" s="3" t="inlineStr">
        <is>
          <t>Interest Paid - Investors @ 18%</t>
        </is>
      </c>
      <c r="F12264" s="3" t="n">
        <v>0</v>
      </c>
      <c r="G12264" s="3" t="n">
        <v>6062350.34</v>
      </c>
    </row>
    <row r="12265">
      <c r="A12265" s="3" t="inlineStr">
        <is>
          <t>Opportunity Global Investment (PTY) LTD</t>
        </is>
      </c>
      <c r="B12265" s="4" t="n">
        <v>44926</v>
      </c>
      <c r="C12265" s="3" t="inlineStr">
        <is>
          <t>Expenses</t>
        </is>
      </c>
      <c r="D12265" s="3" t="inlineStr">
        <is>
          <t>3901/000</t>
        </is>
      </c>
      <c r="E12265" s="3" t="inlineStr">
        <is>
          <t>Interest Paid - Department of Labour</t>
        </is>
      </c>
      <c r="F12265" s="3" t="n">
        <v>0</v>
      </c>
      <c r="G12265" s="3" t="n">
        <v>1488.4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Expenses</t>
        </is>
      </c>
      <c r="D12266" s="3" t="inlineStr">
        <is>
          <t>3960/000</t>
        </is>
      </c>
      <c r="E12266" s="3" t="inlineStr">
        <is>
          <t>Internet Fees</t>
        </is>
      </c>
      <c r="F12266" s="3" t="n">
        <v>633.52</v>
      </c>
      <c r="G12266" s="3" t="n">
        <v>2246.92</v>
      </c>
    </row>
    <row r="12267">
      <c r="A12267" s="3" t="inlineStr">
        <is>
          <t>Quinate Consulting (Pty) Ltd</t>
        </is>
      </c>
      <c r="B12267" s="4" t="n">
        <v>44926</v>
      </c>
      <c r="C12267" s="3" t="inlineStr">
        <is>
          <t>Expenses</t>
        </is>
      </c>
      <c r="D12267" s="3" t="inlineStr">
        <is>
          <t>4000/000</t>
        </is>
      </c>
      <c r="E12267" s="3" t="inlineStr">
        <is>
          <t>Legal Fees</t>
        </is>
      </c>
      <c r="F12267" s="3" t="n">
        <v>0</v>
      </c>
      <c r="G12267" s="3" t="n">
        <v>61720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Expenses</t>
        </is>
      </c>
      <c r="D12268" s="3" t="inlineStr">
        <is>
          <t>4065/000</t>
        </is>
      </c>
      <c r="E12268" s="3" t="inlineStr">
        <is>
          <t>Levies - SoHo</t>
        </is>
      </c>
      <c r="F12268" s="3" t="n">
        <v>750</v>
      </c>
      <c r="G12268" s="3" t="n">
        <v>64172.68</v>
      </c>
    </row>
    <row r="12269">
      <c r="A12269" s="3" t="inlineStr">
        <is>
          <t>Quinate Consulting (Pty) Ltd</t>
        </is>
      </c>
      <c r="B12269" s="4" t="n">
        <v>44926</v>
      </c>
      <c r="C12269" s="3" t="inlineStr">
        <is>
          <t>Expenses</t>
        </is>
      </c>
      <c r="D12269" s="3" t="inlineStr">
        <is>
          <t>4066/000</t>
        </is>
      </c>
      <c r="E12269" s="3" t="inlineStr">
        <is>
          <t>Levies - Southwark</t>
        </is>
      </c>
      <c r="F12269" s="3" t="n">
        <v>6844.36</v>
      </c>
      <c r="G12269" s="3" t="n">
        <v>35308.58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Expenses</t>
        </is>
      </c>
      <c r="D12270" s="3" t="inlineStr">
        <is>
          <t>4067/000</t>
        </is>
      </c>
      <c r="E12270" s="3" t="inlineStr">
        <is>
          <t>Levies - C4 Property</t>
        </is>
      </c>
      <c r="F12270" s="3" t="n">
        <v>2827.14</v>
      </c>
      <c r="G12270" s="3" t="n">
        <v>2827.14</v>
      </c>
    </row>
    <row r="12271">
      <c r="A12271" s="3" t="inlineStr">
        <is>
          <t>Endulini (Pty) Ltd</t>
        </is>
      </c>
      <c r="B12271" s="4" t="n">
        <v>44926</v>
      </c>
      <c r="C12271" s="3" t="inlineStr">
        <is>
          <t>Expenses</t>
        </is>
      </c>
      <c r="D12271" s="3" t="inlineStr">
        <is>
          <t>4100/001</t>
        </is>
      </c>
      <c r="E12271" s="3" t="inlineStr">
        <is>
          <t>Momentum Admin Fee</t>
        </is>
      </c>
      <c r="F12271" s="3" t="n">
        <v>0</v>
      </c>
      <c r="G12271" s="3" t="n">
        <v>52359.06</v>
      </c>
    </row>
    <row r="12272">
      <c r="A12272" s="3" t="inlineStr">
        <is>
          <t>Quinate Consulting (Pty) Ltd</t>
        </is>
      </c>
      <c r="B12272" s="4" t="n">
        <v>44926</v>
      </c>
      <c r="C12272" s="3" t="inlineStr">
        <is>
          <t>Expenses</t>
        </is>
      </c>
      <c r="D12272" s="3" t="inlineStr">
        <is>
          <t>4100/001</t>
        </is>
      </c>
      <c r="E12272" s="3" t="inlineStr">
        <is>
          <t>Momentum Advise Fee</t>
        </is>
      </c>
      <c r="F12272" s="3" t="n">
        <v>0</v>
      </c>
      <c r="G12272" s="3" t="n">
        <v>1.71</v>
      </c>
    </row>
    <row r="12273">
      <c r="A12273" s="3" t="inlineStr">
        <is>
          <t>Opportunity Global Investment (PTY) LTD</t>
        </is>
      </c>
      <c r="B12273" s="4" t="n">
        <v>44926</v>
      </c>
      <c r="C12273" s="3" t="inlineStr">
        <is>
          <t>Expenses</t>
        </is>
      </c>
      <c r="D12273" s="3" t="inlineStr">
        <is>
          <t>4100/100</t>
        </is>
      </c>
      <c r="E12273" s="3" t="inlineStr">
        <is>
          <t>Members Salaries - Nick Morgan</t>
        </is>
      </c>
      <c r="F12273" s="3" t="n">
        <v>40937.19</v>
      </c>
      <c r="G12273" s="3" t="n">
        <v>409371.83</v>
      </c>
    </row>
    <row r="12274">
      <c r="A12274" s="3" t="inlineStr">
        <is>
          <t>Opportunity Global Investment (PTY) LTD</t>
        </is>
      </c>
      <c r="B12274" s="4" t="n">
        <v>44926</v>
      </c>
      <c r="C12274" s="3" t="inlineStr">
        <is>
          <t>Expenses</t>
        </is>
      </c>
      <c r="D12274" s="3" t="inlineStr">
        <is>
          <t>4200/000</t>
        </is>
      </c>
      <c r="E12274" s="3" t="inlineStr">
        <is>
          <t>Printing _AND_ Stationery</t>
        </is>
      </c>
      <c r="F12274" s="3" t="n">
        <v>2367</v>
      </c>
      <c r="G12274" s="3" t="n">
        <v>23670</v>
      </c>
    </row>
    <row r="12275">
      <c r="A12275" s="3" t="inlineStr">
        <is>
          <t>Opportunity Global Sales (PTY) LTD</t>
        </is>
      </c>
      <c r="B12275" s="4" t="n">
        <v>44926</v>
      </c>
      <c r="C12275" s="3" t="inlineStr">
        <is>
          <t>Expenses</t>
        </is>
      </c>
      <c r="D12275" s="3" t="inlineStr">
        <is>
          <t>4200/000</t>
        </is>
      </c>
      <c r="E12275" s="3" t="inlineStr">
        <is>
          <t>Printing _AND_ Stationery</t>
        </is>
      </c>
      <c r="F12275" s="3" t="n">
        <v>406.96</v>
      </c>
      <c r="G12275" s="3" t="n">
        <v>3101.96</v>
      </c>
    </row>
    <row r="12276">
      <c r="A12276" s="3" t="inlineStr">
        <is>
          <t>Opportunity Management Holdings (PTY) LTD</t>
        </is>
      </c>
      <c r="B12276" s="4" t="n">
        <v>44926</v>
      </c>
      <c r="C12276" s="3" t="inlineStr">
        <is>
          <t>Expenses</t>
        </is>
      </c>
      <c r="D12276" s="3" t="inlineStr">
        <is>
          <t>4200/000</t>
        </is>
      </c>
      <c r="E12276" s="3" t="inlineStr">
        <is>
          <t>Printing _AND_ Stationery</t>
        </is>
      </c>
      <c r="F12276" s="3" t="n">
        <v>0</v>
      </c>
      <c r="G12276" s="3" t="n">
        <v>8413.799999999999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Expenses</t>
        </is>
      </c>
      <c r="D12277" s="3" t="inlineStr">
        <is>
          <t>4200/000</t>
        </is>
      </c>
      <c r="E12277" s="3" t="inlineStr">
        <is>
          <t>Printing _AND_ Stationery</t>
        </is>
      </c>
      <c r="F12277" s="3" t="n">
        <v>0</v>
      </c>
      <c r="G12277" s="3" t="n">
        <v>1232.17</v>
      </c>
    </row>
    <row r="12278">
      <c r="A12278" s="3" t="inlineStr">
        <is>
          <t>Noble Shield (Pty) Ltd ta Go Letting</t>
        </is>
      </c>
      <c r="B12278" s="4" t="n">
        <v>44926</v>
      </c>
      <c r="C12278" s="3" t="inlineStr">
        <is>
          <t>Expenses</t>
        </is>
      </c>
      <c r="D12278" s="3" t="inlineStr">
        <is>
          <t>4200/100</t>
        </is>
      </c>
      <c r="E12278" s="3" t="inlineStr">
        <is>
          <t>Printing - Merchant West- Printer Rental</t>
        </is>
      </c>
      <c r="F12278" s="3" t="n">
        <v>1628.84</v>
      </c>
      <c r="G12278" s="3" t="n">
        <v>6505.57</v>
      </c>
    </row>
    <row r="12279">
      <c r="A12279" s="3" t="inlineStr">
        <is>
          <t>Noble Shield (Pty) Ltd ta Go Letting</t>
        </is>
      </c>
      <c r="B12279" s="4" t="n">
        <v>44926</v>
      </c>
      <c r="C12279" s="3" t="inlineStr">
        <is>
          <t>Expenses</t>
        </is>
      </c>
      <c r="D12279" s="3" t="inlineStr">
        <is>
          <t>4200/120</t>
        </is>
      </c>
      <c r="E12279" s="3" t="inlineStr">
        <is>
          <t>Printing - Ivy Line - Prints</t>
        </is>
      </c>
      <c r="F12279" s="3" t="n">
        <v>200.85</v>
      </c>
      <c r="G12279" s="3" t="n">
        <v>3345.29</v>
      </c>
    </row>
    <row r="12280">
      <c r="A12280" s="3" t="inlineStr">
        <is>
          <t>Noble Shield (Pty) Ltd ta Go Letting</t>
        </is>
      </c>
      <c r="B12280" s="4" t="n">
        <v>44926</v>
      </c>
      <c r="C12280" s="3" t="inlineStr">
        <is>
          <t>Expenses</t>
        </is>
      </c>
      <c r="D12280" s="3" t="inlineStr">
        <is>
          <t>4200/180</t>
        </is>
      </c>
      <c r="E12280" s="3" t="inlineStr">
        <is>
          <t>Printing - Ikon</t>
        </is>
      </c>
      <c r="F12280" s="3" t="n">
        <v>122.53</v>
      </c>
      <c r="G12280" s="3" t="n">
        <v>398.53</v>
      </c>
    </row>
    <row r="12281">
      <c r="A12281" s="3" t="inlineStr">
        <is>
          <t>Noble Shield (Pty) Ltd ta Go Letting</t>
        </is>
      </c>
      <c r="B12281" s="4" t="n">
        <v>44926</v>
      </c>
      <c r="C12281" s="3" t="inlineStr">
        <is>
          <t>Expenses</t>
        </is>
      </c>
      <c r="D12281" s="3" t="inlineStr">
        <is>
          <t>4200/190</t>
        </is>
      </c>
      <c r="E12281" s="3" t="inlineStr">
        <is>
          <t>Printing - Centrafin printer rental</t>
        </is>
      </c>
      <c r="F12281" s="3" t="n">
        <v>2583.48</v>
      </c>
      <c r="G12281" s="3" t="n">
        <v>10274.5</v>
      </c>
    </row>
    <row r="12282">
      <c r="A12282" s="3" t="inlineStr">
        <is>
          <t>Noble Shield (Pty) Ltd ta Go Letting</t>
        </is>
      </c>
      <c r="B12282" s="4" t="n">
        <v>44926</v>
      </c>
      <c r="C12282" s="3" t="inlineStr">
        <is>
          <t>Expenses</t>
        </is>
      </c>
      <c r="D12282" s="3" t="inlineStr">
        <is>
          <t>4200/200</t>
        </is>
      </c>
      <c r="E12282" s="3" t="inlineStr">
        <is>
          <t>Printing - General Stationery VDB Office</t>
        </is>
      </c>
      <c r="F12282" s="3" t="n">
        <v>0</v>
      </c>
      <c r="G12282" s="3" t="n">
        <v>3546.12</v>
      </c>
    </row>
    <row r="12283">
      <c r="A12283" s="3" t="inlineStr">
        <is>
          <t>Noble Shield (Pty) Ltd ta Go Letting</t>
        </is>
      </c>
      <c r="B12283" s="4" t="n">
        <v>44926</v>
      </c>
      <c r="C12283" s="3" t="inlineStr">
        <is>
          <t>Expenses</t>
        </is>
      </c>
      <c r="D12283" s="3" t="inlineStr">
        <is>
          <t>4290/000</t>
        </is>
      </c>
      <c r="E12283" s="3" t="inlineStr">
        <is>
          <t>Refreshments - CT Office</t>
        </is>
      </c>
      <c r="F12283" s="3" t="n">
        <v>1061.57</v>
      </c>
      <c r="G12283" s="3" t="n">
        <v>4162.33</v>
      </c>
    </row>
    <row r="12284">
      <c r="A12284" s="3" t="inlineStr">
        <is>
          <t>Opportunity Global Investment (PTY) LTD</t>
        </is>
      </c>
      <c r="B12284" s="4" t="n">
        <v>44926</v>
      </c>
      <c r="C12284" s="3" t="inlineStr">
        <is>
          <t>Expenses</t>
        </is>
      </c>
      <c r="D12284" s="3" t="inlineStr">
        <is>
          <t>4290/000</t>
        </is>
      </c>
      <c r="E12284" s="3" t="inlineStr">
        <is>
          <t>Rent</t>
        </is>
      </c>
      <c r="F12284" s="3" t="n">
        <v>8770</v>
      </c>
      <c r="G12284" s="3" t="n">
        <v>87700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Expenses</t>
        </is>
      </c>
      <c r="D12285" s="3" t="inlineStr">
        <is>
          <t>4291/000</t>
        </is>
      </c>
      <c r="E12285" s="3" t="inlineStr">
        <is>
          <t>Refreshments - VDB Office</t>
        </is>
      </c>
      <c r="F12285" s="3" t="n">
        <v>324.96</v>
      </c>
      <c r="G12285" s="3" t="n">
        <v>1675.47</v>
      </c>
    </row>
    <row r="12286">
      <c r="A12286" s="3" t="inlineStr">
        <is>
          <t>Trademark Holdings (Pty) Ltd</t>
        </is>
      </c>
      <c r="B12286" s="4" t="n">
        <v>44926</v>
      </c>
      <c r="C12286" s="3" t="inlineStr">
        <is>
          <t>Expenses</t>
        </is>
      </c>
      <c r="D12286" s="3" t="inlineStr">
        <is>
          <t>4300/000</t>
        </is>
      </c>
      <c r="E12286" s="3" t="inlineStr">
        <is>
          <t>Rent Paid</t>
        </is>
      </c>
      <c r="F12286" s="3" t="n">
        <v>6527.31</v>
      </c>
      <c r="G12286" s="3" t="n">
        <v>25909.26</v>
      </c>
    </row>
    <row r="12287">
      <c r="A12287" s="3" t="inlineStr">
        <is>
          <t>Endulini (Pty) Ltd</t>
        </is>
      </c>
      <c r="B12287" s="4" t="n">
        <v>44926</v>
      </c>
      <c r="C12287" s="3" t="inlineStr">
        <is>
          <t>Expenses</t>
        </is>
      </c>
      <c r="D12287" s="3" t="inlineStr">
        <is>
          <t>4310/000</t>
        </is>
      </c>
      <c r="E12287" s="3" t="inlineStr">
        <is>
          <t>Rates</t>
        </is>
      </c>
      <c r="F12287" s="3" t="n">
        <v>0</v>
      </c>
      <c r="G12287" s="3" t="n">
        <v>27929.15</v>
      </c>
    </row>
    <row r="12288">
      <c r="A12288" s="3" t="inlineStr">
        <is>
          <t>Opportunity Global Investment (PTY) LTD</t>
        </is>
      </c>
      <c r="B12288" s="4" t="n">
        <v>44926</v>
      </c>
      <c r="C12288" s="3" t="inlineStr">
        <is>
          <t>Expenses</t>
        </is>
      </c>
      <c r="D12288" s="3" t="inlineStr">
        <is>
          <t>4310/000</t>
        </is>
      </c>
      <c r="E12288" s="3" t="inlineStr">
        <is>
          <t>Refreshments</t>
        </is>
      </c>
      <c r="F12288" s="3" t="n">
        <v>2521</v>
      </c>
      <c r="G12288" s="3" t="n">
        <v>25210</v>
      </c>
    </row>
    <row r="12289">
      <c r="A12289" s="3" t="inlineStr">
        <is>
          <t>Opportunity Management Holdings (PTY) LTD</t>
        </is>
      </c>
      <c r="B12289" s="4" t="n">
        <v>44926</v>
      </c>
      <c r="C12289" s="3" t="inlineStr">
        <is>
          <t>Expenses</t>
        </is>
      </c>
      <c r="D12289" s="3" t="inlineStr">
        <is>
          <t>4310/000</t>
        </is>
      </c>
      <c r="E12289" s="3" t="inlineStr">
        <is>
          <t>Refreshments</t>
        </is>
      </c>
      <c r="F12289" s="3" t="n">
        <v>408.67</v>
      </c>
      <c r="G12289" s="3" t="n">
        <v>6364.52</v>
      </c>
    </row>
    <row r="12290">
      <c r="A12290" s="3" t="inlineStr">
        <is>
          <t>Quinate Consulting (Pty) Ltd</t>
        </is>
      </c>
      <c r="B12290" s="4" t="n">
        <v>44926</v>
      </c>
      <c r="C12290" s="3" t="inlineStr">
        <is>
          <t>Expenses</t>
        </is>
      </c>
      <c r="D12290" s="3" t="inlineStr">
        <is>
          <t>4312/000</t>
        </is>
      </c>
      <c r="E12290" s="3" t="inlineStr">
        <is>
          <t>Rates - SoHo Units</t>
        </is>
      </c>
      <c r="F12290" s="3" t="n">
        <v>1658.12</v>
      </c>
      <c r="G12290" s="3" t="n">
        <v>23685.66</v>
      </c>
    </row>
    <row r="12291">
      <c r="A12291" s="3" t="inlineStr">
        <is>
          <t>Endulini (Pty) Ltd</t>
        </is>
      </c>
      <c r="B12291" s="4" t="n">
        <v>44926</v>
      </c>
      <c r="C12291" s="3" t="inlineStr">
        <is>
          <t>Expenses</t>
        </is>
      </c>
      <c r="D12291" s="3" t="inlineStr">
        <is>
          <t>4350/000</t>
        </is>
      </c>
      <c r="E12291" s="3" t="inlineStr">
        <is>
          <t>Repairs _AND_ Maintenance</t>
        </is>
      </c>
      <c r="F12291" s="3" t="n">
        <v>0</v>
      </c>
      <c r="G12291" s="3" t="n">
        <v>3415.69</v>
      </c>
    </row>
    <row r="12292">
      <c r="A12292" s="3" t="inlineStr">
        <is>
          <t>Noble Shield (Pty) Ltd ta Go Letting</t>
        </is>
      </c>
      <c r="B12292" s="4" t="n">
        <v>44926</v>
      </c>
      <c r="C12292" s="3" t="inlineStr">
        <is>
          <t>Expenses</t>
        </is>
      </c>
      <c r="D12292" s="3" t="inlineStr">
        <is>
          <t>4350/000</t>
        </is>
      </c>
      <c r="E12292" s="3" t="inlineStr">
        <is>
          <t>Repairs _AND_ Maintenance</t>
        </is>
      </c>
      <c r="F12292" s="3" t="n">
        <v>0</v>
      </c>
      <c r="G12292" s="3" t="n">
        <v>710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Expenses</t>
        </is>
      </c>
      <c r="D12293" s="3" t="inlineStr">
        <is>
          <t>4350/000</t>
        </is>
      </c>
      <c r="E12293" s="3" t="inlineStr">
        <is>
          <t>Repairs _AND_ Maintenance</t>
        </is>
      </c>
      <c r="F12293" s="3" t="n">
        <v>0</v>
      </c>
      <c r="G12293" s="3" t="n">
        <v>456.53</v>
      </c>
    </row>
    <row r="12294">
      <c r="A12294" s="3" t="inlineStr">
        <is>
          <t>Quinate Consulting (Pty) Ltd</t>
        </is>
      </c>
      <c r="B12294" s="4" t="n">
        <v>44926</v>
      </c>
      <c r="C12294" s="3" t="inlineStr">
        <is>
          <t>Expenses</t>
        </is>
      </c>
      <c r="D12294" s="3" t="inlineStr">
        <is>
          <t>4350/000</t>
        </is>
      </c>
      <c r="E12294" s="3" t="inlineStr">
        <is>
          <t>Repairs and Maintenance - Southwark Units</t>
        </is>
      </c>
      <c r="F12294" s="3" t="n">
        <v>0</v>
      </c>
      <c r="G12294" s="3" t="n">
        <v>15420.12</v>
      </c>
    </row>
    <row r="12295">
      <c r="A12295" s="3" t="inlineStr">
        <is>
          <t>Opportunity Global Investment (PTY) LTD</t>
        </is>
      </c>
      <c r="B12295" s="4" t="n">
        <v>44926</v>
      </c>
      <c r="C12295" s="3" t="inlineStr">
        <is>
          <t>Expenses</t>
        </is>
      </c>
      <c r="D12295" s="3" t="inlineStr">
        <is>
          <t>4360/000</t>
        </is>
      </c>
      <c r="E12295" s="3" t="inlineStr">
        <is>
          <t>Secretarial - CIPC</t>
        </is>
      </c>
      <c r="F12295" s="3" t="n">
        <v>0</v>
      </c>
      <c r="G12295" s="3" t="n">
        <v>600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Expenses</t>
        </is>
      </c>
      <c r="D12296" s="3" t="inlineStr">
        <is>
          <t>4390/000</t>
        </is>
      </c>
      <c r="E12296" s="3" t="inlineStr">
        <is>
          <t>Small Assets</t>
        </is>
      </c>
      <c r="F12296" s="3" t="n">
        <v>0</v>
      </c>
      <c r="G12296" s="3" t="n">
        <v>18486.87</v>
      </c>
    </row>
    <row r="12297">
      <c r="A12297" s="3" t="inlineStr">
        <is>
          <t>Opportunity Management Holdings (PTY) LTD</t>
        </is>
      </c>
      <c r="B12297" s="4" t="n">
        <v>44926</v>
      </c>
      <c r="C12297" s="3" t="inlineStr">
        <is>
          <t>Expenses</t>
        </is>
      </c>
      <c r="D12297" s="3" t="inlineStr">
        <is>
          <t>4390/000</t>
        </is>
      </c>
      <c r="E12297" s="3" t="inlineStr">
        <is>
          <t>Small Assets</t>
        </is>
      </c>
      <c r="F12297" s="3" t="n">
        <v>13812.17</v>
      </c>
      <c r="G12297" s="3" t="n">
        <v>17288.69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Expenses</t>
        </is>
      </c>
      <c r="D12298" s="3" t="inlineStr">
        <is>
          <t>4400/000</t>
        </is>
      </c>
      <c r="E12298" s="3" t="inlineStr">
        <is>
          <t>Salaries _AND_ Wages</t>
        </is>
      </c>
      <c r="F12298" s="3" t="n">
        <v>26848.2</v>
      </c>
      <c r="G12298" s="3" t="n">
        <v>107392.79</v>
      </c>
    </row>
    <row r="12299">
      <c r="A12299" s="3" t="inlineStr">
        <is>
          <t>Opportunity Global Sales (PTY) LTD</t>
        </is>
      </c>
      <c r="B12299" s="4" t="n">
        <v>44926</v>
      </c>
      <c r="C12299" s="3" t="inlineStr">
        <is>
          <t>Expenses</t>
        </is>
      </c>
      <c r="D12299" s="3" t="inlineStr">
        <is>
          <t>4400/000</t>
        </is>
      </c>
      <c r="E12299" s="3" t="inlineStr">
        <is>
          <t>Salaries _AND_ Wages</t>
        </is>
      </c>
      <c r="F12299" s="3" t="n">
        <v>41455.53</v>
      </c>
      <c r="G12299" s="3" t="n">
        <v>388266.05</v>
      </c>
    </row>
    <row r="12300">
      <c r="A12300" s="3" t="inlineStr">
        <is>
          <t>Opportunity Management Holdings (PTY) LTD</t>
        </is>
      </c>
      <c r="B12300" s="4" t="n">
        <v>44926</v>
      </c>
      <c r="C12300" s="3" t="inlineStr">
        <is>
          <t>Expenses</t>
        </is>
      </c>
      <c r="D12300" s="3" t="inlineStr">
        <is>
          <t>4400/000</t>
        </is>
      </c>
      <c r="E12300" s="3" t="inlineStr">
        <is>
          <t>Salaries _AND_ Wages</t>
        </is>
      </c>
      <c r="F12300" s="3" t="n">
        <v>228528.78</v>
      </c>
      <c r="G12300" s="3" t="n">
        <v>916835.37</v>
      </c>
    </row>
    <row r="12301">
      <c r="A12301" s="3" t="inlineStr">
        <is>
          <t>Trademark Holdings (Pty) Ltd</t>
        </is>
      </c>
      <c r="B12301" s="4" t="n">
        <v>44926</v>
      </c>
      <c r="C12301" s="3" t="inlineStr">
        <is>
          <t>Expenses</t>
        </is>
      </c>
      <c r="D12301" s="3" t="inlineStr">
        <is>
          <t>4400/000</t>
        </is>
      </c>
      <c r="E12301" s="3" t="inlineStr">
        <is>
          <t>Salaries _AND_ Wages</t>
        </is>
      </c>
      <c r="F12301" s="3" t="n">
        <v>12429.45</v>
      </c>
      <c r="G12301" s="3" t="n">
        <v>49717.8</v>
      </c>
    </row>
    <row r="12302">
      <c r="A12302" s="3" t="inlineStr">
        <is>
          <t>Opportunity Global Investment (PTY) LTD</t>
        </is>
      </c>
      <c r="B12302" s="4" t="n">
        <v>44926</v>
      </c>
      <c r="C12302" s="3" t="inlineStr">
        <is>
          <t>Expenses</t>
        </is>
      </c>
      <c r="D12302" s="3" t="inlineStr">
        <is>
          <t>4403/000</t>
        </is>
      </c>
      <c r="E12302" s="3" t="inlineStr">
        <is>
          <t>Study fees - Nick</t>
        </is>
      </c>
      <c r="F12302" s="3" t="n">
        <v>0</v>
      </c>
      <c r="G12302" s="3" t="n">
        <v>107187.04</v>
      </c>
    </row>
    <row r="12303">
      <c r="A12303" s="3" t="inlineStr">
        <is>
          <t>Trademark Holdings (Pty) Ltd</t>
        </is>
      </c>
      <c r="B12303" s="4" t="n">
        <v>44926</v>
      </c>
      <c r="C12303" s="3" t="inlineStr">
        <is>
          <t>Expenses</t>
        </is>
      </c>
      <c r="D12303" s="3" t="inlineStr">
        <is>
          <t>4410/000</t>
        </is>
      </c>
      <c r="E12303" s="3" t="inlineStr">
        <is>
          <t>Salaries _AND_ Wages - WCA</t>
        </is>
      </c>
      <c r="F12303" s="3" t="n">
        <v>0</v>
      </c>
      <c r="G12303" s="3" t="n">
        <v>1397.74</v>
      </c>
    </row>
    <row r="12304">
      <c r="A12304" s="3" t="inlineStr">
        <is>
          <t>Quinate Consulting (Pty) Ltd</t>
        </is>
      </c>
      <c r="B12304" s="4" t="n">
        <v>44926</v>
      </c>
      <c r="C12304" s="3" t="inlineStr">
        <is>
          <t>Expenses</t>
        </is>
      </c>
      <c r="D12304" s="3" t="inlineStr">
        <is>
          <t>4430/000</t>
        </is>
      </c>
      <c r="E12304" s="3" t="inlineStr">
        <is>
          <t>Small Assets</t>
        </is>
      </c>
      <c r="F12304" s="3" t="n">
        <v>38.66</v>
      </c>
      <c r="G12304" s="3" t="n">
        <v>38.66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Expenses</t>
        </is>
      </c>
      <c r="D12305" s="3" t="inlineStr">
        <is>
          <t>4500/000</t>
        </is>
      </c>
      <c r="E12305" s="3" t="inlineStr">
        <is>
          <t>Staff Welfare</t>
        </is>
      </c>
      <c r="F12305" s="3" t="n">
        <v>0</v>
      </c>
      <c r="G12305" s="3" t="n">
        <v>3951.25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Expenses</t>
        </is>
      </c>
      <c r="D12306" s="3" t="inlineStr">
        <is>
          <t>4500/000</t>
        </is>
      </c>
      <c r="E12306" s="3" t="inlineStr">
        <is>
          <t>Staff Welfare</t>
        </is>
      </c>
      <c r="F12306" s="3" t="n">
        <v>0</v>
      </c>
      <c r="G12306" s="3" t="n">
        <v>2499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Expenses</t>
        </is>
      </c>
      <c r="D12307" s="3" t="inlineStr">
        <is>
          <t>4500/000</t>
        </is>
      </c>
      <c r="E12307" s="3" t="inlineStr">
        <is>
          <t>Staff Welfare</t>
        </is>
      </c>
      <c r="F12307" s="3" t="n">
        <v>35971.05</v>
      </c>
      <c r="G12307" s="3" t="n">
        <v>42209.92</v>
      </c>
    </row>
    <row r="12308">
      <c r="A12308" s="3" t="inlineStr">
        <is>
          <t>Quinate Consulting (Pty) Ltd</t>
        </is>
      </c>
      <c r="B12308" s="4" t="n">
        <v>44926</v>
      </c>
      <c r="C12308" s="3" t="inlineStr">
        <is>
          <t>Expenses</t>
        </is>
      </c>
      <c r="D12308" s="3" t="inlineStr">
        <is>
          <t>4500/000</t>
        </is>
      </c>
      <c r="E12308" s="3" t="inlineStr">
        <is>
          <t>Staff Welfare</t>
        </is>
      </c>
      <c r="F12308" s="3" t="n">
        <v>635</v>
      </c>
      <c r="G12308" s="3" t="n">
        <v>635</v>
      </c>
    </row>
    <row r="12309">
      <c r="A12309" s="3" t="inlineStr">
        <is>
          <t>Noble Shield (Pty) Ltd ta Go Letting</t>
        </is>
      </c>
      <c r="B12309" s="4" t="n">
        <v>44926</v>
      </c>
      <c r="C12309" s="3" t="inlineStr">
        <is>
          <t>Expenses</t>
        </is>
      </c>
      <c r="D12309" s="3" t="inlineStr">
        <is>
          <t>4520/000</t>
        </is>
      </c>
      <c r="E12309" s="3" t="inlineStr">
        <is>
          <t>Security</t>
        </is>
      </c>
      <c r="F12309" s="3" t="n">
        <v>741.25</v>
      </c>
      <c r="G12309" s="3" t="n">
        <v>3396.44</v>
      </c>
    </row>
    <row r="12310">
      <c r="A12310" s="3" t="inlineStr">
        <is>
          <t>Opportunity Global Investment (PTY) LTD</t>
        </is>
      </c>
      <c r="B12310" s="4" t="n">
        <v>44926</v>
      </c>
      <c r="C12310" s="3" t="inlineStr">
        <is>
          <t>Expenses</t>
        </is>
      </c>
      <c r="D12310" s="3" t="inlineStr">
        <is>
          <t>4550/000</t>
        </is>
      </c>
      <c r="E12310" s="3" t="inlineStr">
        <is>
          <t>Subscriptions</t>
        </is>
      </c>
      <c r="F12310" s="3" t="n">
        <v>510.33</v>
      </c>
      <c r="G12310" s="3" t="n">
        <v>510.33</v>
      </c>
    </row>
    <row r="12311">
      <c r="A12311" s="3" t="inlineStr">
        <is>
          <t>Opportunity Global Sales (PTY) LTD</t>
        </is>
      </c>
      <c r="B12311" s="4" t="n">
        <v>44926</v>
      </c>
      <c r="C12311" s="3" t="inlineStr">
        <is>
          <t>Expenses</t>
        </is>
      </c>
      <c r="D12311" s="3" t="inlineStr">
        <is>
          <t>4550/000</t>
        </is>
      </c>
      <c r="E12311" s="3" t="inlineStr">
        <is>
          <t>Subscriptions - General</t>
        </is>
      </c>
      <c r="F12311" s="3" t="n">
        <v>0</v>
      </c>
      <c r="G12311" s="3" t="n">
        <v>2795.74</v>
      </c>
    </row>
    <row r="12312">
      <c r="A12312" s="3" t="inlineStr">
        <is>
          <t>Quinate Consulting (Pty) Ltd</t>
        </is>
      </c>
      <c r="B12312" s="4" t="n">
        <v>44926</v>
      </c>
      <c r="C12312" s="3" t="inlineStr">
        <is>
          <t>Expenses</t>
        </is>
      </c>
      <c r="D12312" s="3" t="inlineStr">
        <is>
          <t>4550/000</t>
        </is>
      </c>
      <c r="E12312" s="3" t="inlineStr">
        <is>
          <t>Subscriptions / Licenses</t>
        </is>
      </c>
      <c r="F12312" s="3" t="n">
        <v>9051.27</v>
      </c>
      <c r="G12312" s="3" t="n">
        <v>92585.24000000001</v>
      </c>
    </row>
    <row r="12313">
      <c r="A12313" s="3" t="inlineStr">
        <is>
          <t>Opportunity Management Holdings (PTY) LTD</t>
        </is>
      </c>
      <c r="B12313" s="4" t="n">
        <v>44926</v>
      </c>
      <c r="C12313" s="3" t="inlineStr">
        <is>
          <t>Expenses</t>
        </is>
      </c>
      <c r="D12313" s="3" t="inlineStr">
        <is>
          <t>4550/000</t>
        </is>
      </c>
      <c r="E12313" s="3" t="inlineStr">
        <is>
          <t>Subscriptions _AND_ Lisences</t>
        </is>
      </c>
      <c r="F12313" s="3" t="n">
        <v>3231.17</v>
      </c>
      <c r="G12313" s="3" t="n">
        <v>10039.01</v>
      </c>
    </row>
    <row r="12314">
      <c r="A12314" s="3" t="inlineStr">
        <is>
          <t>Opportunity Global Investment (PTY) LTD</t>
        </is>
      </c>
      <c r="B12314" s="4" t="n">
        <v>44926</v>
      </c>
      <c r="C12314" s="3" t="inlineStr">
        <is>
          <t>Expenses</t>
        </is>
      </c>
      <c r="D12314" s="3" t="inlineStr">
        <is>
          <t>4550/050</t>
        </is>
      </c>
      <c r="E12314" s="3" t="inlineStr">
        <is>
          <t>Subscriptions - EAAB</t>
        </is>
      </c>
      <c r="F12314" s="3" t="n">
        <v>0</v>
      </c>
      <c r="G12314" s="3" t="n">
        <v>2340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4550/100</t>
        </is>
      </c>
      <c r="E12315" s="3" t="inlineStr">
        <is>
          <t>Subscriptions - EAAB</t>
        </is>
      </c>
      <c r="F12315" s="3" t="n">
        <v>0</v>
      </c>
      <c r="G12315" s="3" t="n">
        <v>2340</v>
      </c>
    </row>
    <row r="12316">
      <c r="A12316" s="3" t="inlineStr">
        <is>
          <t>Trademark Holdings (Pty) Ltd</t>
        </is>
      </c>
      <c r="B12316" s="4" t="n">
        <v>44926</v>
      </c>
      <c r="C12316" s="3" t="inlineStr">
        <is>
          <t>Expenses</t>
        </is>
      </c>
      <c r="D12316" s="3" t="inlineStr">
        <is>
          <t>4550/100</t>
        </is>
      </c>
      <c r="E12316" s="3" t="inlineStr">
        <is>
          <t>Subscriptions - EAAB</t>
        </is>
      </c>
      <c r="F12316" s="3" t="n">
        <v>0</v>
      </c>
      <c r="G12316" s="3" t="n">
        <v>2340</v>
      </c>
    </row>
    <row r="12317">
      <c r="A12317" s="3" t="inlineStr">
        <is>
          <t>Opportunity Global Investment (PTY) LTD</t>
        </is>
      </c>
      <c r="B12317" s="4" t="n">
        <v>44926</v>
      </c>
      <c r="C12317" s="3" t="inlineStr">
        <is>
          <t>Expenses</t>
        </is>
      </c>
      <c r="D12317" s="3" t="inlineStr">
        <is>
          <t>4550/150</t>
        </is>
      </c>
      <c r="E12317" s="3" t="inlineStr">
        <is>
          <t>Subscriptions - Webbox</t>
        </is>
      </c>
      <c r="F12317" s="3" t="n">
        <v>1259</v>
      </c>
      <c r="G12317" s="3" t="n">
        <v>12496</v>
      </c>
    </row>
    <row r="12318">
      <c r="A12318" s="3" t="inlineStr">
        <is>
          <t>Opportunity Global Investment (PTY) LTD</t>
        </is>
      </c>
      <c r="B12318" s="4" t="n">
        <v>44926</v>
      </c>
      <c r="C12318" s="3" t="inlineStr">
        <is>
          <t>Expenses</t>
        </is>
      </c>
      <c r="D12318" s="3" t="inlineStr">
        <is>
          <t>4550/200</t>
        </is>
      </c>
      <c r="E12318" s="3" t="inlineStr">
        <is>
          <t>Subscriptions - Zoom</t>
        </is>
      </c>
      <c r="F12318" s="3" t="n">
        <v>0</v>
      </c>
      <c r="G12318" s="3" t="n">
        <v>2309.08</v>
      </c>
    </row>
    <row r="12319">
      <c r="A12319" s="3" t="inlineStr">
        <is>
          <t>Opportunity Global Investment (PTY) LTD</t>
        </is>
      </c>
      <c r="B12319" s="4" t="n">
        <v>44926</v>
      </c>
      <c r="C12319" s="3" t="inlineStr">
        <is>
          <t>Expenses</t>
        </is>
      </c>
      <c r="D12319" s="3" t="inlineStr">
        <is>
          <t>4550/250</t>
        </is>
      </c>
      <c r="E12319" s="3" t="inlineStr">
        <is>
          <t>Subscriptions - LinkedIn</t>
        </is>
      </c>
      <c r="F12319" s="3" t="n">
        <v>1000.49</v>
      </c>
      <c r="G12319" s="3" t="n">
        <v>11005.39</v>
      </c>
    </row>
    <row r="12320">
      <c r="A12320" s="3" t="inlineStr">
        <is>
          <t>Opportunity Global Investment (PTY) LTD</t>
        </is>
      </c>
      <c r="B12320" s="4" t="n">
        <v>44926</v>
      </c>
      <c r="C12320" s="3" t="inlineStr">
        <is>
          <t>Expenses</t>
        </is>
      </c>
      <c r="D12320" s="3" t="inlineStr">
        <is>
          <t>4550/350</t>
        </is>
      </c>
      <c r="E12320" s="3" t="inlineStr">
        <is>
          <t>Subscriptions - Xero</t>
        </is>
      </c>
      <c r="F12320" s="3" t="n">
        <v>600</v>
      </c>
      <c r="G12320" s="3" t="n">
        <v>6000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4550/400</t>
        </is>
      </c>
      <c r="E12321" s="3" t="inlineStr">
        <is>
          <t>Subscriptions - Moneyweb</t>
        </is>
      </c>
      <c r="F12321" s="3" t="n">
        <v>54.78</v>
      </c>
      <c r="G12321" s="3" t="n">
        <v>547.8</v>
      </c>
    </row>
    <row r="12322">
      <c r="A12322" s="3" t="inlineStr">
        <is>
          <t>Trademark Holdings (Pty) Ltd</t>
        </is>
      </c>
      <c r="B12322" s="4" t="n">
        <v>44926</v>
      </c>
      <c r="C12322" s="3" t="inlineStr">
        <is>
          <t>Expenses</t>
        </is>
      </c>
      <c r="D12322" s="3" t="inlineStr">
        <is>
          <t>4550/400</t>
        </is>
      </c>
      <c r="E12322" s="3" t="inlineStr">
        <is>
          <t>Subscriptions - Xero</t>
        </is>
      </c>
      <c r="F12322" s="3" t="n">
        <v>600</v>
      </c>
      <c r="G12322" s="3" t="n">
        <v>2400</v>
      </c>
    </row>
    <row r="12323">
      <c r="A12323" s="3" t="inlineStr">
        <is>
          <t>Opportunity Global Investment (PTY) LTD</t>
        </is>
      </c>
      <c r="B12323" s="4" t="n">
        <v>44926</v>
      </c>
      <c r="C12323" s="3" t="inlineStr">
        <is>
          <t>Expenses</t>
        </is>
      </c>
      <c r="D12323" s="3" t="inlineStr">
        <is>
          <t>4550/450</t>
        </is>
      </c>
      <c r="E12323" s="3" t="inlineStr">
        <is>
          <t>Subscriptions - Adobe</t>
        </is>
      </c>
      <c r="F12323" s="3" t="n">
        <v>544.36</v>
      </c>
      <c r="G12323" s="3" t="n">
        <v>5352.45</v>
      </c>
    </row>
    <row r="12324">
      <c r="A12324" s="3" t="inlineStr">
        <is>
          <t>Noble Shield (Pty) Ltd ta Go Letting</t>
        </is>
      </c>
      <c r="B12324" s="4" t="n">
        <v>44926</v>
      </c>
      <c r="C12324" s="3" t="inlineStr">
        <is>
          <t>Expenses</t>
        </is>
      </c>
      <c r="D12324" s="3" t="inlineStr">
        <is>
          <t>4550/600</t>
        </is>
      </c>
      <c r="E12324" s="3" t="inlineStr">
        <is>
          <t>Subscriptions - Webbox</t>
        </is>
      </c>
      <c r="F12324" s="3" t="n">
        <v>1312.15</v>
      </c>
      <c r="G12324" s="3" t="n">
        <v>5287.7</v>
      </c>
    </row>
    <row r="12325">
      <c r="A12325" s="3" t="inlineStr">
        <is>
          <t>Noble Shield (Pty) Ltd ta Go Letting</t>
        </is>
      </c>
      <c r="B12325" s="4" t="n">
        <v>44926</v>
      </c>
      <c r="C12325" s="3" t="inlineStr">
        <is>
          <t>Expenses</t>
        </is>
      </c>
      <c r="D12325" s="3" t="inlineStr">
        <is>
          <t>4550/650</t>
        </is>
      </c>
      <c r="E12325" s="3" t="inlineStr">
        <is>
          <t>Subscriptions - Xero</t>
        </is>
      </c>
      <c r="F12325" s="3" t="n">
        <v>600</v>
      </c>
      <c r="G12325" s="3" t="n">
        <v>2400</v>
      </c>
    </row>
    <row r="12326">
      <c r="A12326" s="3" t="inlineStr">
        <is>
          <t>Noble Shield (Pty) Ltd ta Go Letting</t>
        </is>
      </c>
      <c r="B12326" s="4" t="n">
        <v>44926</v>
      </c>
      <c r="C12326" s="3" t="inlineStr">
        <is>
          <t>Expenses</t>
        </is>
      </c>
      <c r="D12326" s="3" t="inlineStr">
        <is>
          <t>4550/700</t>
        </is>
      </c>
      <c r="E12326" s="3" t="inlineStr">
        <is>
          <t>Subscriptions - Domain renewals</t>
        </is>
      </c>
      <c r="F12326" s="3" t="n">
        <v>440.45</v>
      </c>
      <c r="G12326" s="3" t="n">
        <v>440.45</v>
      </c>
    </row>
    <row r="12327">
      <c r="A12327" s="3" t="inlineStr">
        <is>
          <t>Noble Shield (Pty) Ltd ta Go Letting</t>
        </is>
      </c>
      <c r="B12327" s="4" t="n">
        <v>44926</v>
      </c>
      <c r="C12327" s="3" t="inlineStr">
        <is>
          <t>Expenses</t>
        </is>
      </c>
      <c r="D12327" s="3" t="inlineStr">
        <is>
          <t>4550/800</t>
        </is>
      </c>
      <c r="E12327" s="3" t="inlineStr">
        <is>
          <t>Subscriptions - Adobe</t>
        </is>
      </c>
      <c r="F12327" s="3" t="n">
        <v>306.37</v>
      </c>
      <c r="G12327" s="3" t="n">
        <v>1245.24</v>
      </c>
    </row>
    <row r="12328">
      <c r="A12328" s="3" t="inlineStr">
        <is>
          <t>Opportunity Global Sales (PTY) LTD</t>
        </is>
      </c>
      <c r="B12328" s="4" t="n">
        <v>44926</v>
      </c>
      <c r="C12328" s="3" t="inlineStr">
        <is>
          <t>Expenses</t>
        </is>
      </c>
      <c r="D12328" s="3" t="inlineStr">
        <is>
          <t>4551/000</t>
        </is>
      </c>
      <c r="E12328" s="3" t="inlineStr">
        <is>
          <t>Subscriptions - Payprop</t>
        </is>
      </c>
      <c r="F12328" s="3" t="n">
        <v>1146.6</v>
      </c>
      <c r="G12328" s="3" t="n">
        <v>8413.110000000001</v>
      </c>
    </row>
    <row r="12329">
      <c r="A12329" s="3" t="inlineStr">
        <is>
          <t>Quinate Consulting (Pty) Ltd</t>
        </is>
      </c>
      <c r="B12329" s="4" t="n">
        <v>44926</v>
      </c>
      <c r="C12329" s="3" t="inlineStr">
        <is>
          <t>Expenses</t>
        </is>
      </c>
      <c r="D12329" s="3" t="inlineStr">
        <is>
          <t>4551/000</t>
        </is>
      </c>
      <c r="E12329" s="3" t="inlineStr">
        <is>
          <t>Subscriptions - Zoho</t>
        </is>
      </c>
      <c r="F12329" s="3" t="n">
        <v>1125</v>
      </c>
      <c r="G12329" s="3" t="n">
        <v>11250</v>
      </c>
    </row>
    <row r="12330">
      <c r="A12330" s="3" t="inlineStr">
        <is>
          <t>Endulini (Pty) Ltd</t>
        </is>
      </c>
      <c r="B12330" s="4" t="n">
        <v>44926</v>
      </c>
      <c r="C12330" s="3" t="inlineStr">
        <is>
          <t>Expenses</t>
        </is>
      </c>
      <c r="D12330" s="3" t="inlineStr">
        <is>
          <t>4552/000</t>
        </is>
      </c>
      <c r="E12330" s="3" t="inlineStr">
        <is>
          <t>Subscriptions - Xero</t>
        </is>
      </c>
      <c r="F12330" s="3" t="n">
        <v>0</v>
      </c>
      <c r="G12330" s="3" t="n">
        <v>4800</v>
      </c>
    </row>
    <row r="12331">
      <c r="A12331" s="3" t="inlineStr">
        <is>
          <t>Opportunity Global Sales (PTY) LTD</t>
        </is>
      </c>
      <c r="B12331" s="4" t="n">
        <v>44926</v>
      </c>
      <c r="C12331" s="3" t="inlineStr">
        <is>
          <t>Expenses</t>
        </is>
      </c>
      <c r="D12331" s="3" t="inlineStr">
        <is>
          <t>4552/000</t>
        </is>
      </c>
      <c r="E12331" s="3" t="inlineStr">
        <is>
          <t>Subscriptions - Xero</t>
        </is>
      </c>
      <c r="F12331" s="3" t="n">
        <v>600</v>
      </c>
      <c r="G12331" s="3" t="n">
        <v>6000</v>
      </c>
    </row>
    <row r="12332">
      <c r="A12332" s="3" t="inlineStr">
        <is>
          <t>Opportunity Management Holdings (PTY) LTD</t>
        </is>
      </c>
      <c r="B12332" s="4" t="n">
        <v>44926</v>
      </c>
      <c r="C12332" s="3" t="inlineStr">
        <is>
          <t>Expenses</t>
        </is>
      </c>
      <c r="D12332" s="3" t="inlineStr">
        <is>
          <t>4552/000</t>
        </is>
      </c>
      <c r="E12332" s="3" t="inlineStr">
        <is>
          <t>Subscriptions - Xero</t>
        </is>
      </c>
      <c r="F12332" s="3" t="n">
        <v>600</v>
      </c>
      <c r="G12332" s="3" t="n">
        <v>2400</v>
      </c>
    </row>
    <row r="12333">
      <c r="A12333" s="3" t="inlineStr">
        <is>
          <t>Opportunity Global Sales (PTY) LTD</t>
        </is>
      </c>
      <c r="B12333" s="4" t="n">
        <v>44926</v>
      </c>
      <c r="C12333" s="3" t="inlineStr">
        <is>
          <t>Expenses</t>
        </is>
      </c>
      <c r="D12333" s="3" t="inlineStr">
        <is>
          <t>4553/000</t>
        </is>
      </c>
      <c r="E12333" s="3" t="inlineStr">
        <is>
          <t>Subscriptions - CMA</t>
        </is>
      </c>
      <c r="F12333" s="3" t="n">
        <v>680</v>
      </c>
      <c r="G12333" s="3" t="n">
        <v>6800</v>
      </c>
    </row>
    <row r="12334">
      <c r="A12334" s="3" t="inlineStr">
        <is>
          <t>Quinate Consulting (Pty) Ltd</t>
        </is>
      </c>
      <c r="B12334" s="4" t="n">
        <v>44926</v>
      </c>
      <c r="C12334" s="3" t="inlineStr">
        <is>
          <t>Expenses</t>
        </is>
      </c>
      <c r="D12334" s="3" t="inlineStr">
        <is>
          <t>4554/000</t>
        </is>
      </c>
      <c r="E12334" s="3" t="inlineStr">
        <is>
          <t>Subscriptions - Xero</t>
        </is>
      </c>
      <c r="F12334" s="3" t="n">
        <v>600</v>
      </c>
      <c r="G12334" s="3" t="n">
        <v>6000</v>
      </c>
    </row>
    <row r="12335">
      <c r="A12335" s="3" t="inlineStr">
        <is>
          <t>Opportunity Global Sales (PTY) LTD</t>
        </is>
      </c>
      <c r="B12335" s="4" t="n">
        <v>44926</v>
      </c>
      <c r="C12335" s="3" t="inlineStr">
        <is>
          <t>Expenses</t>
        </is>
      </c>
      <c r="D12335" s="3" t="inlineStr">
        <is>
          <t>4554/000</t>
        </is>
      </c>
      <c r="E12335" s="3" t="inlineStr">
        <is>
          <t>Subscriptions - Zoho</t>
        </is>
      </c>
      <c r="F12335" s="3" t="n">
        <v>750</v>
      </c>
      <c r="G12335" s="3" t="n">
        <v>7005</v>
      </c>
    </row>
    <row r="12336">
      <c r="A12336" s="3" t="inlineStr">
        <is>
          <t>Opportunity Global Sales (PTY) LTD</t>
        </is>
      </c>
      <c r="B12336" s="4" t="n">
        <v>44926</v>
      </c>
      <c r="C12336" s="3" t="inlineStr">
        <is>
          <t>Expenses</t>
        </is>
      </c>
      <c r="D12336" s="3" t="inlineStr">
        <is>
          <t>4555/000</t>
        </is>
      </c>
      <c r="E12336" s="3" t="inlineStr">
        <is>
          <t>Subscriptions - EAAB</t>
        </is>
      </c>
      <c r="F12336" s="3" t="n">
        <v>0</v>
      </c>
      <c r="G12336" s="3" t="n">
        <v>15520</v>
      </c>
    </row>
    <row r="12337">
      <c r="A12337" s="3" t="inlineStr">
        <is>
          <t>Quinate Consulting (Pty) Ltd</t>
        </is>
      </c>
      <c r="B12337" s="4" t="n">
        <v>44926</v>
      </c>
      <c r="C12337" s="3" t="inlineStr">
        <is>
          <t>Expenses</t>
        </is>
      </c>
      <c r="D12337" s="3" t="inlineStr">
        <is>
          <t>4555/000</t>
        </is>
      </c>
      <c r="E12337" s="3" t="inlineStr">
        <is>
          <t>Subscriptions - OUMS</t>
        </is>
      </c>
      <c r="F12337" s="3" t="n">
        <v>6475.9</v>
      </c>
      <c r="G12337" s="3" t="n">
        <v>64759</v>
      </c>
    </row>
    <row r="12338">
      <c r="A12338" s="3" t="inlineStr">
        <is>
          <t>Opportunity Global Investment (PTY) LTD</t>
        </is>
      </c>
      <c r="B12338" s="4" t="n">
        <v>44926</v>
      </c>
      <c r="C12338" s="3" t="inlineStr">
        <is>
          <t>Expenses</t>
        </is>
      </c>
      <c r="D12338" s="3" t="inlineStr">
        <is>
          <t>4600/000</t>
        </is>
      </c>
      <c r="E12338" s="3" t="inlineStr">
        <is>
          <t>Telephone _AND_ Fax</t>
        </is>
      </c>
      <c r="F12338" s="3" t="n">
        <v>3355</v>
      </c>
      <c r="G12338" s="3" t="n">
        <v>33550</v>
      </c>
    </row>
    <row r="12339">
      <c r="A12339" s="3" t="inlineStr">
        <is>
          <t>Trademark Holdings (Pty) Ltd</t>
        </is>
      </c>
      <c r="B12339" s="4" t="n">
        <v>44926</v>
      </c>
      <c r="C12339" s="3" t="inlineStr">
        <is>
          <t>Expenses</t>
        </is>
      </c>
      <c r="D12339" s="3" t="inlineStr">
        <is>
          <t>4600/000</t>
        </is>
      </c>
      <c r="E12339" s="3" t="inlineStr">
        <is>
          <t>Telephone _AND_ Fax</t>
        </is>
      </c>
      <c r="F12339" s="3" t="n">
        <v>1249.22</v>
      </c>
      <c r="G12339" s="3" t="n">
        <v>5890.51</v>
      </c>
    </row>
    <row r="12340">
      <c r="A12340" s="3" t="inlineStr">
        <is>
          <t>Noble Shield (Pty) Ltd ta Go Letting</t>
        </is>
      </c>
      <c r="B12340" s="4" t="n">
        <v>44926</v>
      </c>
      <c r="C12340" s="3" t="inlineStr">
        <is>
          <t>Expenses</t>
        </is>
      </c>
      <c r="D12340" s="3" t="inlineStr">
        <is>
          <t>4610/000</t>
        </is>
      </c>
      <c r="E12340" s="3" t="inlineStr">
        <is>
          <t>Telephone - CT Office</t>
        </is>
      </c>
      <c r="F12340" s="3" t="n">
        <v>1613.74</v>
      </c>
      <c r="G12340" s="3" t="n">
        <v>4589.75</v>
      </c>
    </row>
    <row r="12341">
      <c r="A12341" s="3" t="inlineStr">
        <is>
          <t>Noble Shield (Pty) Ltd ta Go Letting</t>
        </is>
      </c>
      <c r="B12341" s="4" t="n">
        <v>44926</v>
      </c>
      <c r="C12341" s="3" t="inlineStr">
        <is>
          <t>Expenses</t>
        </is>
      </c>
      <c r="D12341" s="3" t="inlineStr">
        <is>
          <t>4650/000</t>
        </is>
      </c>
      <c r="E12341" s="3" t="inlineStr">
        <is>
          <t>Travel _AND_ Accommodation</t>
        </is>
      </c>
      <c r="F12341" s="3" t="n">
        <v>500</v>
      </c>
      <c r="G12341" s="3" t="n">
        <v>500</v>
      </c>
    </row>
    <row r="12342">
      <c r="A12342" s="3" t="inlineStr">
        <is>
          <t>Opportunity Global Investment (PTY) LTD</t>
        </is>
      </c>
      <c r="B12342" s="4" t="n">
        <v>44926</v>
      </c>
      <c r="C12342" s="3" t="inlineStr">
        <is>
          <t>Expenses</t>
        </is>
      </c>
      <c r="D12342" s="3" t="inlineStr">
        <is>
          <t>4650/000</t>
        </is>
      </c>
      <c r="E12342" s="3" t="inlineStr">
        <is>
          <t>Travel _AND_ Accommodation</t>
        </is>
      </c>
      <c r="F12342" s="3" t="n">
        <v>0</v>
      </c>
      <c r="G12342" s="3" t="n">
        <v>5699.16</v>
      </c>
    </row>
    <row r="12343">
      <c r="A12343" s="3" t="inlineStr">
        <is>
          <t>Opportunity Management Holdings (PTY) LTD</t>
        </is>
      </c>
      <c r="B12343" s="4" t="n">
        <v>44926</v>
      </c>
      <c r="C12343" s="3" t="inlineStr">
        <is>
          <t>Expenses</t>
        </is>
      </c>
      <c r="D12343" s="3" t="inlineStr">
        <is>
          <t>4650/000</t>
        </is>
      </c>
      <c r="E12343" s="3" t="inlineStr">
        <is>
          <t>Travel _AND_ Accommodation</t>
        </is>
      </c>
      <c r="F12343" s="3" t="n">
        <v>0</v>
      </c>
      <c r="G12343" s="3" t="n">
        <v>572.3200000000001</v>
      </c>
    </row>
    <row r="12344">
      <c r="A12344" s="3" t="inlineStr">
        <is>
          <t>Quinate Consulting (Pty) Ltd</t>
        </is>
      </c>
      <c r="B12344" s="4" t="n">
        <v>44926</v>
      </c>
      <c r="C12344" s="3" t="inlineStr">
        <is>
          <t>Expenses</t>
        </is>
      </c>
      <c r="D12344" s="3" t="inlineStr">
        <is>
          <t>4650/000</t>
        </is>
      </c>
      <c r="E12344" s="3" t="inlineStr">
        <is>
          <t>Travel _AND_ Accommodation</t>
        </is>
      </c>
      <c r="F12344" s="3" t="n">
        <v>0</v>
      </c>
      <c r="G12344" s="3" t="n">
        <v>5699.04</v>
      </c>
    </row>
    <row r="12345">
      <c r="A12345" s="3" t="inlineStr">
        <is>
          <t>Quinate Consulting (Pty) Ltd</t>
        </is>
      </c>
      <c r="B12345" s="4" t="n">
        <v>44926</v>
      </c>
      <c r="C12345" s="3" t="inlineStr">
        <is>
          <t>Expenses</t>
        </is>
      </c>
      <c r="D12345" s="3" t="inlineStr">
        <is>
          <t>4650/010</t>
        </is>
      </c>
      <c r="E12345" s="3" t="inlineStr">
        <is>
          <t>Travel - Local Flights</t>
        </is>
      </c>
      <c r="F12345" s="3" t="n">
        <v>0</v>
      </c>
      <c r="G12345" s="3" t="n">
        <v>6912.27</v>
      </c>
    </row>
    <row r="12346">
      <c r="A12346" s="3" t="inlineStr">
        <is>
          <t>Opportunity Global Investment (PTY) LTD</t>
        </is>
      </c>
      <c r="B12346" s="4" t="n">
        <v>44926</v>
      </c>
      <c r="C12346" s="3" t="inlineStr">
        <is>
          <t>Expenses</t>
        </is>
      </c>
      <c r="D12346" s="3" t="inlineStr">
        <is>
          <t>4650/020</t>
        </is>
      </c>
      <c r="E12346" s="3" t="inlineStr">
        <is>
          <t>Travel Accomodation - Car Hire</t>
        </is>
      </c>
      <c r="F12346" s="3" t="n">
        <v>0</v>
      </c>
      <c r="G12346" s="3" t="n">
        <v>457.39</v>
      </c>
    </row>
    <row r="12347">
      <c r="A12347" s="3" t="inlineStr">
        <is>
          <t>Quinate Consulting (Pty) Ltd</t>
        </is>
      </c>
      <c r="B12347" s="4" t="n">
        <v>44926</v>
      </c>
      <c r="C12347" s="3" t="inlineStr">
        <is>
          <t>Expenses</t>
        </is>
      </c>
      <c r="D12347" s="3" t="inlineStr">
        <is>
          <t>4650/030</t>
        </is>
      </c>
      <c r="E12347" s="3" t="inlineStr">
        <is>
          <t>Travel - Parking</t>
        </is>
      </c>
      <c r="F12347" s="3" t="n">
        <v>0</v>
      </c>
      <c r="G12347" s="3" t="n">
        <v>156.52</v>
      </c>
    </row>
    <row r="12348">
      <c r="A12348" s="3" t="inlineStr">
        <is>
          <t>Quinate Consulting (Pty) Ltd</t>
        </is>
      </c>
      <c r="B12348" s="4" t="n">
        <v>44926</v>
      </c>
      <c r="C12348" s="3" t="inlineStr">
        <is>
          <t>Expenses</t>
        </is>
      </c>
      <c r="D12348" s="3" t="inlineStr">
        <is>
          <t>4650/040</t>
        </is>
      </c>
      <c r="E12348" s="3" t="inlineStr">
        <is>
          <t>Travel - Local Car Hire</t>
        </is>
      </c>
      <c r="F12348" s="3" t="n">
        <v>0</v>
      </c>
      <c r="G12348" s="3" t="n">
        <v>1873</v>
      </c>
    </row>
    <row r="12349">
      <c r="A12349" s="3" t="inlineStr">
        <is>
          <t>Opportunity Global Investment (PTY) LTD</t>
        </is>
      </c>
      <c r="B12349" s="4" t="n">
        <v>44926</v>
      </c>
      <c r="C12349" s="3" t="inlineStr">
        <is>
          <t>Expenses</t>
        </is>
      </c>
      <c r="D12349" s="3" t="inlineStr">
        <is>
          <t>4650/080</t>
        </is>
      </c>
      <c r="E12349" s="3" t="inlineStr">
        <is>
          <t>Travel &amp; Accommodation - Staff Reimbursements</t>
        </is>
      </c>
      <c r="F12349" s="3" t="n">
        <v>0</v>
      </c>
      <c r="G12349" s="3" t="n">
        <v>453.72</v>
      </c>
    </row>
    <row r="12350">
      <c r="A12350" s="3" t="inlineStr">
        <is>
          <t>Opportunity Global Investment (PTY) LTD</t>
        </is>
      </c>
      <c r="B12350" s="4" t="n">
        <v>44926</v>
      </c>
      <c r="C12350" s="3" t="inlineStr">
        <is>
          <t>Expenses</t>
        </is>
      </c>
      <c r="D12350" s="3" t="inlineStr">
        <is>
          <t>4650/090</t>
        </is>
      </c>
      <c r="E12350" s="3" t="inlineStr">
        <is>
          <t>Travel &amp; Accom - Fuel</t>
        </is>
      </c>
      <c r="F12350" s="3" t="n">
        <v>2011.72</v>
      </c>
      <c r="G12350" s="3" t="n">
        <v>31996.91</v>
      </c>
    </row>
    <row r="12351">
      <c r="A12351" s="3" t="inlineStr">
        <is>
          <t>Quinate Consulting (Pty) Ltd</t>
        </is>
      </c>
      <c r="B12351" s="4" t="n">
        <v>44926</v>
      </c>
      <c r="C12351" s="3" t="inlineStr">
        <is>
          <t>Expenses</t>
        </is>
      </c>
      <c r="D12351" s="3" t="inlineStr">
        <is>
          <t>4650/600</t>
        </is>
      </c>
      <c r="E12351" s="3" t="inlineStr">
        <is>
          <t>Travel - Fuel</t>
        </is>
      </c>
      <c r="F12351" s="3" t="n">
        <v>0</v>
      </c>
      <c r="G12351" s="3" t="n">
        <v>983.1799999999999</v>
      </c>
    </row>
    <row r="12352">
      <c r="A12352" s="3" t="inlineStr">
        <is>
          <t>Noble Shield (Pty) Ltd ta Go Letting</t>
        </is>
      </c>
      <c r="B12352" s="4" t="n">
        <v>44926</v>
      </c>
      <c r="C12352" s="3" t="inlineStr">
        <is>
          <t>Expenses</t>
        </is>
      </c>
      <c r="D12352" s="3" t="inlineStr">
        <is>
          <t>4700/000</t>
        </is>
      </c>
      <c r="E12352" s="3" t="inlineStr">
        <is>
          <t>PAYE Contributions</t>
        </is>
      </c>
      <c r="F12352" s="3" t="n">
        <v>4761.72</v>
      </c>
      <c r="G12352" s="3" t="n">
        <v>18686.99</v>
      </c>
    </row>
    <row r="12353">
      <c r="A12353" s="3" t="inlineStr">
        <is>
          <t>Trademark Holdings (Pty) Ltd</t>
        </is>
      </c>
      <c r="B12353" s="4" t="n">
        <v>44926</v>
      </c>
      <c r="C12353" s="3" t="inlineStr">
        <is>
          <t>Expenses</t>
        </is>
      </c>
      <c r="D12353" s="3" t="inlineStr">
        <is>
          <t>4700/000</t>
        </is>
      </c>
      <c r="E12353" s="3" t="inlineStr">
        <is>
          <t>PAYE Contributions</t>
        </is>
      </c>
      <c r="F12353" s="3" t="n">
        <v>5617.61</v>
      </c>
      <c r="G12353" s="3" t="n">
        <v>20945.37</v>
      </c>
    </row>
    <row r="12354">
      <c r="A12354" s="3" t="inlineStr">
        <is>
          <t>Opportunity Global Investment (PTY) LTD</t>
        </is>
      </c>
      <c r="B12354" s="4" t="n">
        <v>44926</v>
      </c>
      <c r="C12354" s="3" t="inlineStr">
        <is>
          <t>Expenses</t>
        </is>
      </c>
      <c r="D12354" s="3" t="inlineStr">
        <is>
          <t>4700/000</t>
        </is>
      </c>
      <c r="E12354" s="3" t="inlineStr">
        <is>
          <t>UIF Contributions</t>
        </is>
      </c>
      <c r="F12354" s="3" t="n">
        <v>177.12</v>
      </c>
      <c r="G12354" s="3" t="n">
        <v>1771.2</v>
      </c>
    </row>
    <row r="12355">
      <c r="A12355" s="3" t="inlineStr">
        <is>
          <t>Opportunity Global Sales (PTY) LTD</t>
        </is>
      </c>
      <c r="B12355" s="4" t="n">
        <v>44926</v>
      </c>
      <c r="C12355" s="3" t="inlineStr">
        <is>
          <t>Expenses</t>
        </is>
      </c>
      <c r="D12355" s="3" t="inlineStr">
        <is>
          <t>4700/000</t>
        </is>
      </c>
      <c r="E12355" s="3" t="inlineStr">
        <is>
          <t>UIF Contributions</t>
        </is>
      </c>
      <c r="F12355" s="3" t="n">
        <v>177.12</v>
      </c>
      <c r="G12355" s="3" t="n">
        <v>1871.2</v>
      </c>
    </row>
    <row r="12356">
      <c r="A12356" s="3" t="inlineStr">
        <is>
          <t>Opportunity Global Sales (PTY) LTD</t>
        </is>
      </c>
      <c r="B12356" s="4" t="n">
        <v>44926</v>
      </c>
      <c r="C12356" s="3" t="inlineStr">
        <is>
          <t>Expenses</t>
        </is>
      </c>
      <c r="D12356" s="3" t="inlineStr">
        <is>
          <t>4701/000</t>
        </is>
      </c>
      <c r="E12356" s="3" t="inlineStr">
        <is>
          <t>UIF Employee Contribution</t>
        </is>
      </c>
      <c r="F12356" s="3" t="n">
        <v>177.12</v>
      </c>
      <c r="G12356" s="3" t="n">
        <v>1871.2</v>
      </c>
    </row>
    <row r="12357">
      <c r="A12357" s="3" t="inlineStr">
        <is>
          <t>Opportunity Global Investment (PTY) LTD</t>
        </is>
      </c>
      <c r="B12357" s="4" t="n">
        <v>44926</v>
      </c>
      <c r="C12357" s="3" t="inlineStr">
        <is>
          <t>Expenses</t>
        </is>
      </c>
      <c r="D12357" s="3" t="inlineStr">
        <is>
          <t>4701/000</t>
        </is>
      </c>
      <c r="E12357" s="3" t="inlineStr">
        <is>
          <t>UIF Employee Contributions</t>
        </is>
      </c>
      <c r="F12357" s="3" t="n">
        <v>177.12</v>
      </c>
      <c r="G12357" s="3" t="n">
        <v>1771.2</v>
      </c>
    </row>
    <row r="12358">
      <c r="A12358" s="3" t="inlineStr">
        <is>
          <t>Noble Shield (Pty) Ltd ta Go Letting</t>
        </is>
      </c>
      <c r="B12358" s="4" t="n">
        <v>44926</v>
      </c>
      <c r="C12358" s="3" t="inlineStr">
        <is>
          <t>Expenses</t>
        </is>
      </c>
      <c r="D12358" s="3" t="inlineStr">
        <is>
          <t>4710/000</t>
        </is>
      </c>
      <c r="E12358" s="3" t="inlineStr">
        <is>
          <t>UIF Company Contributions</t>
        </is>
      </c>
      <c r="F12358" s="3" t="n">
        <v>245.25</v>
      </c>
      <c r="G12358" s="3" t="n">
        <v>981</v>
      </c>
    </row>
    <row r="12359">
      <c r="A12359" s="3" t="inlineStr">
        <is>
          <t>Trademark Holdings (Pty) Ltd</t>
        </is>
      </c>
      <c r="B12359" s="4" t="n">
        <v>44926</v>
      </c>
      <c r="C12359" s="3" t="inlineStr">
        <is>
          <t>Expenses</t>
        </is>
      </c>
      <c r="D12359" s="3" t="inlineStr">
        <is>
          <t>4710/000</t>
        </is>
      </c>
      <c r="E12359" s="3" t="inlineStr">
        <is>
          <t>UIF Company Contributions</t>
        </is>
      </c>
      <c r="F12359" s="3" t="n">
        <v>95.25</v>
      </c>
      <c r="G12359" s="3" t="n">
        <v>381</v>
      </c>
    </row>
    <row r="12360">
      <c r="A12360" s="3" t="inlineStr">
        <is>
          <t>Noble Shield (Pty) Ltd ta Go Letting</t>
        </is>
      </c>
      <c r="B12360" s="4" t="n">
        <v>44926</v>
      </c>
      <c r="C12360" s="3" t="inlineStr">
        <is>
          <t>Expenses</t>
        </is>
      </c>
      <c r="D12360" s="3" t="inlineStr">
        <is>
          <t>4711/000</t>
        </is>
      </c>
      <c r="E12360" s="3" t="inlineStr">
        <is>
          <t>UIF Employee Contribution</t>
        </is>
      </c>
      <c r="F12360" s="3" t="n">
        <v>245.25</v>
      </c>
      <c r="G12360" s="3" t="n">
        <v>981</v>
      </c>
    </row>
    <row r="12361">
      <c r="A12361" s="3" t="inlineStr">
        <is>
          <t>Trademark Holdings (Pty) Ltd</t>
        </is>
      </c>
      <c r="B12361" s="4" t="n">
        <v>44926</v>
      </c>
      <c r="C12361" s="3" t="inlineStr">
        <is>
          <t>Expenses</t>
        </is>
      </c>
      <c r="D12361" s="3" t="inlineStr">
        <is>
          <t>4711/000</t>
        </is>
      </c>
      <c r="E12361" s="3" t="inlineStr">
        <is>
          <t>UIF Employee Contributions</t>
        </is>
      </c>
      <c r="F12361" s="3" t="n">
        <v>95.25</v>
      </c>
      <c r="G12361" s="3" t="n">
        <v>381</v>
      </c>
    </row>
    <row r="12362">
      <c r="A12362" s="3" t="inlineStr">
        <is>
          <t>Noble Shield (Pty) Ltd ta Go Letting</t>
        </is>
      </c>
      <c r="B12362" s="4" t="n">
        <v>44926</v>
      </c>
      <c r="C12362" s="3" t="inlineStr">
        <is>
          <t>Expenses</t>
        </is>
      </c>
      <c r="D12362" s="3" t="inlineStr">
        <is>
          <t>4720/000</t>
        </is>
      </c>
      <c r="E12362" s="3" t="inlineStr">
        <is>
          <t>SDL Contributions</t>
        </is>
      </c>
      <c r="F12362" s="3" t="n">
        <v>427.15</v>
      </c>
      <c r="G12362" s="3" t="n">
        <v>1694.76</v>
      </c>
    </row>
    <row r="12363">
      <c r="A12363" s="3" t="inlineStr">
        <is>
          <t>Trademark Holdings (Pty) Ltd</t>
        </is>
      </c>
      <c r="B12363" s="4" t="n">
        <v>44926</v>
      </c>
      <c r="C12363" s="3" t="inlineStr">
        <is>
          <t>Expenses</t>
        </is>
      </c>
      <c r="D12363" s="3" t="inlineStr">
        <is>
          <t>4720/000</t>
        </is>
      </c>
      <c r="E12363" s="3" t="inlineStr">
        <is>
          <t>SDL Contributions</t>
        </is>
      </c>
      <c r="F12363" s="3" t="n">
        <v>321.42</v>
      </c>
      <c r="G12363" s="3" t="n">
        <v>1236.51</v>
      </c>
    </row>
    <row r="12364">
      <c r="A12364" s="3" t="inlineStr">
        <is>
          <t>Opportunity Global Investment (PTY) LTD</t>
        </is>
      </c>
      <c r="B12364" s="4" t="n">
        <v>44926</v>
      </c>
      <c r="C12364" s="3" t="inlineStr">
        <is>
          <t>Expenses</t>
        </is>
      </c>
      <c r="D12364" s="3" t="inlineStr">
        <is>
          <t>4730/000</t>
        </is>
      </c>
      <c r="E12364" s="3" t="inlineStr">
        <is>
          <t>PAYE Contributions</t>
        </is>
      </c>
      <c r="F12364" s="3" t="n">
        <v>9136.690000000001</v>
      </c>
      <c r="G12364" s="3" t="n">
        <v>91366.97</v>
      </c>
    </row>
    <row r="12365">
      <c r="A12365" s="3" t="inlineStr">
        <is>
          <t>Opportunity Global Sales (PTY) LTD</t>
        </is>
      </c>
      <c r="B12365" s="4" t="n">
        <v>44926</v>
      </c>
      <c r="C12365" s="3" t="inlineStr">
        <is>
          <t>Expenses</t>
        </is>
      </c>
      <c r="D12365" s="3" t="inlineStr">
        <is>
          <t>4730/000</t>
        </is>
      </c>
      <c r="E12365" s="3" t="inlineStr">
        <is>
          <t>PAYE Contributions</t>
        </is>
      </c>
      <c r="F12365" s="3" t="n">
        <v>8367.35</v>
      </c>
      <c r="G12365" s="3" t="n">
        <v>211241.39</v>
      </c>
    </row>
    <row r="12366">
      <c r="A12366" s="3" t="inlineStr">
        <is>
          <t>Opportunity Management Holdings (PTY) LTD</t>
        </is>
      </c>
      <c r="B12366" s="4" t="n">
        <v>44926</v>
      </c>
      <c r="C12366" s="3" t="inlineStr">
        <is>
          <t>Expenses</t>
        </is>
      </c>
      <c r="D12366" s="3" t="inlineStr">
        <is>
          <t>4730/000</t>
        </is>
      </c>
      <c r="E12366" s="3" t="inlineStr">
        <is>
          <t>PAYE Contributions</t>
        </is>
      </c>
      <c r="F12366" s="3" t="n">
        <v>43284.82</v>
      </c>
      <c r="G12366" s="3" t="n">
        <v>181100.72</v>
      </c>
    </row>
    <row r="12367">
      <c r="A12367" s="3" t="inlineStr">
        <is>
          <t>Opportunity Global Investment (PTY) LTD</t>
        </is>
      </c>
      <c r="B12367" s="4" t="n">
        <v>44926</v>
      </c>
      <c r="C12367" s="3" t="inlineStr">
        <is>
          <t>Expenses</t>
        </is>
      </c>
      <c r="D12367" s="3" t="inlineStr">
        <is>
          <t>4740/000</t>
        </is>
      </c>
      <c r="E12367" s="3" t="inlineStr">
        <is>
          <t>SDL Contributions</t>
        </is>
      </c>
      <c r="F12367" s="3" t="n">
        <v>431.1</v>
      </c>
      <c r="G12367" s="3" t="n">
        <v>4311</v>
      </c>
    </row>
    <row r="12368">
      <c r="A12368" s="3" t="inlineStr">
        <is>
          <t>Opportunity Global Sales (PTY) LTD</t>
        </is>
      </c>
      <c r="B12368" s="4" t="n">
        <v>44926</v>
      </c>
      <c r="C12368" s="3" t="inlineStr">
        <is>
          <t>Expenses</t>
        </is>
      </c>
      <c r="D12368" s="3" t="inlineStr">
        <is>
          <t>4740/000</t>
        </is>
      </c>
      <c r="E12368" s="3" t="inlineStr">
        <is>
          <t>SDL Contributions</t>
        </is>
      </c>
      <c r="F12368" s="3" t="n">
        <v>2498.36</v>
      </c>
      <c r="G12368" s="3" t="n">
        <v>18728.15</v>
      </c>
    </row>
    <row r="12369">
      <c r="A12369" s="3" t="inlineStr">
        <is>
          <t>Opportunity Management Holdings (PTY) LTD</t>
        </is>
      </c>
      <c r="B12369" s="4" t="n">
        <v>44926</v>
      </c>
      <c r="C12369" s="3" t="inlineStr">
        <is>
          <t>Expenses</t>
        </is>
      </c>
      <c r="D12369" s="3" t="inlineStr">
        <is>
          <t>4740/000</t>
        </is>
      </c>
      <c r="E12369" s="3" t="inlineStr">
        <is>
          <t>UIF Company Contribution</t>
        </is>
      </c>
      <c r="F12369" s="3" t="n">
        <v>1462.36</v>
      </c>
      <c r="G12369" s="3" t="n">
        <v>6171.44</v>
      </c>
    </row>
    <row r="12370">
      <c r="A12370" s="3" t="inlineStr">
        <is>
          <t>Opportunity Management Holdings (PTY) LTD</t>
        </is>
      </c>
      <c r="B12370" s="4" t="n">
        <v>44926</v>
      </c>
      <c r="C12370" s="3" t="inlineStr">
        <is>
          <t>Expenses</t>
        </is>
      </c>
      <c r="D12370" s="3" t="inlineStr">
        <is>
          <t>4741/000</t>
        </is>
      </c>
      <c r="E12370" s="3" t="inlineStr">
        <is>
          <t>UIF Employee Contribution</t>
        </is>
      </c>
      <c r="F12370" s="3" t="n">
        <v>1462.36</v>
      </c>
      <c r="G12370" s="3" t="n">
        <v>6171.44</v>
      </c>
    </row>
    <row r="12371">
      <c r="A12371" s="3" t="inlineStr">
        <is>
          <t>Opportunity Management Holdings (PTY) LTD</t>
        </is>
      </c>
      <c r="B12371" s="4" t="n">
        <v>44926</v>
      </c>
      <c r="C12371" s="3" t="inlineStr">
        <is>
          <t>Expenses</t>
        </is>
      </c>
      <c r="D12371" s="3" t="inlineStr">
        <is>
          <t>4750/000</t>
        </is>
      </c>
      <c r="E12371" s="3" t="inlineStr">
        <is>
          <t>SDL Contribution</t>
        </is>
      </c>
      <c r="F12371" s="3" t="n">
        <v>2496.76</v>
      </c>
      <c r="G12371" s="3" t="n">
        <v>10397.07</v>
      </c>
    </row>
    <row r="12372">
      <c r="A12372" s="3" t="inlineStr">
        <is>
          <t>Noble Shield (Pty) Ltd ta Go Letting</t>
        </is>
      </c>
      <c r="B12372" s="4" t="n">
        <v>44926</v>
      </c>
      <c r="C12372" s="3" t="inlineStr">
        <is>
          <t>Equity</t>
        </is>
      </c>
      <c r="D12372" s="3" t="inlineStr">
        <is>
          <t>5100/000</t>
        </is>
      </c>
      <c r="E12372" s="3" t="inlineStr">
        <is>
          <t>Share Capital</t>
        </is>
      </c>
      <c r="F12372" s="3" t="n">
        <v>0</v>
      </c>
      <c r="G12372" s="3" t="n">
        <v>-1</v>
      </c>
    </row>
    <row r="12373">
      <c r="A12373" s="3" t="inlineStr">
        <is>
          <t>Opportunity Management Holdings (PTY) LTD</t>
        </is>
      </c>
      <c r="B12373" s="4" t="n">
        <v>44926</v>
      </c>
      <c r="C12373" s="3" t="inlineStr">
        <is>
          <t>Equity</t>
        </is>
      </c>
      <c r="D12373" s="3" t="inlineStr">
        <is>
          <t>5100/000</t>
        </is>
      </c>
      <c r="E12373" s="3" t="inlineStr">
        <is>
          <t>Share Capital / Members Contribution</t>
        </is>
      </c>
      <c r="F12373" s="3" t="n">
        <v>0</v>
      </c>
      <c r="G12373" s="3" t="n">
        <v>-120</v>
      </c>
    </row>
    <row r="12374">
      <c r="A12374" s="3" t="inlineStr">
        <is>
          <t>Quinate Consulting (Pty) Ltd</t>
        </is>
      </c>
      <c r="B12374" s="4" t="n">
        <v>44926</v>
      </c>
      <c r="C12374" s="3" t="inlineStr">
        <is>
          <t>Equity</t>
        </is>
      </c>
      <c r="D12374" s="3" t="inlineStr">
        <is>
          <t>5100/000</t>
        </is>
      </c>
      <c r="E12374" s="3" t="inlineStr">
        <is>
          <t>Share Capital / Members Contribution</t>
        </is>
      </c>
      <c r="F12374" s="3" t="n">
        <v>0</v>
      </c>
      <c r="G12374" s="3" t="n">
        <v>-120</v>
      </c>
    </row>
    <row r="12375">
      <c r="A12375" s="3" t="inlineStr">
        <is>
          <t>Trademark Holdings (Pty) Ltd</t>
        </is>
      </c>
      <c r="B12375" s="4" t="n">
        <v>44926</v>
      </c>
      <c r="C12375" s="3" t="inlineStr">
        <is>
          <t>Equity</t>
        </is>
      </c>
      <c r="D12375" s="3" t="inlineStr">
        <is>
          <t>5100/001</t>
        </is>
      </c>
      <c r="E12375" s="3" t="inlineStr">
        <is>
          <t>Share Capital - GFY Investments</t>
        </is>
      </c>
      <c r="F12375" s="3" t="n">
        <v>0</v>
      </c>
      <c r="G12375" s="3" t="n">
        <v>-60</v>
      </c>
    </row>
    <row r="12376">
      <c r="A12376" s="3" t="inlineStr">
        <is>
          <t>Trademark Holdings (Pty) Ltd</t>
        </is>
      </c>
      <c r="B12376" s="4" t="n">
        <v>44926</v>
      </c>
      <c r="C12376" s="3" t="inlineStr">
        <is>
          <t>Equity</t>
        </is>
      </c>
      <c r="D12376" s="3" t="inlineStr">
        <is>
          <t>5100/002</t>
        </is>
      </c>
      <c r="E12376" s="3" t="inlineStr">
        <is>
          <t>Share Capital - Zak Trust</t>
        </is>
      </c>
      <c r="F12376" s="3" t="n">
        <v>0</v>
      </c>
      <c r="G12376" s="3" t="n">
        <v>-60</v>
      </c>
    </row>
    <row r="12377">
      <c r="A12377" s="3" t="inlineStr">
        <is>
          <t>Opportunity Global Investment (PTY) LTD</t>
        </is>
      </c>
      <c r="B12377" s="4" t="n">
        <v>44926</v>
      </c>
      <c r="C12377" s="3" t="inlineStr">
        <is>
          <t>Equity</t>
        </is>
      </c>
      <c r="D12377" s="3" t="inlineStr">
        <is>
          <t>5101/000</t>
        </is>
      </c>
      <c r="E12377" s="3" t="inlineStr">
        <is>
          <t>Share Capital - Ordinary Type A</t>
        </is>
      </c>
      <c r="F12377" s="3" t="n">
        <v>0</v>
      </c>
      <c r="G12377" s="3" t="n">
        <v>-70</v>
      </c>
    </row>
    <row r="12378">
      <c r="A12378" s="3" t="inlineStr">
        <is>
          <t>Opportunity Global Investment (PTY) LTD</t>
        </is>
      </c>
      <c r="B12378" s="4" t="n">
        <v>44926</v>
      </c>
      <c r="C12378" s="3" t="inlineStr">
        <is>
          <t>Equity</t>
        </is>
      </c>
      <c r="D12378" s="3" t="inlineStr">
        <is>
          <t>5102/000</t>
        </is>
      </c>
      <c r="E12378" s="3" t="inlineStr">
        <is>
          <t>Share Capital - Ordinary Type B</t>
        </is>
      </c>
      <c r="F12378" s="3" t="n">
        <v>0</v>
      </c>
      <c r="G12378" s="3" t="n">
        <v>-30</v>
      </c>
    </row>
    <row r="12379">
      <c r="A12379" s="3" t="inlineStr">
        <is>
          <t>Endulini (Pty) Ltd</t>
        </is>
      </c>
      <c r="B12379" s="4" t="n">
        <v>44926</v>
      </c>
      <c r="C12379" s="3" t="inlineStr">
        <is>
          <t>Equity</t>
        </is>
      </c>
      <c r="D12379" s="3" t="inlineStr">
        <is>
          <t>5200/000</t>
        </is>
      </c>
      <c r="E12379" s="3" t="inlineStr">
        <is>
          <t>Retained Earnings / Loss</t>
        </is>
      </c>
      <c r="F12379" s="3" t="n">
        <v>0</v>
      </c>
      <c r="G12379" s="3" t="n">
        <v>-4937860.07</v>
      </c>
    </row>
    <row r="12380">
      <c r="A12380" s="3" t="inlineStr">
        <is>
          <t>Noble Shield (Pty) Ltd ta Go Letting</t>
        </is>
      </c>
      <c r="B12380" s="4" t="n">
        <v>44926</v>
      </c>
      <c r="C12380" s="3" t="inlineStr">
        <is>
          <t>Equity</t>
        </is>
      </c>
      <c r="D12380" s="3" t="inlineStr">
        <is>
          <t>5200/000</t>
        </is>
      </c>
      <c r="E12380" s="3" t="inlineStr">
        <is>
          <t>Retained Earnings / Loss</t>
        </is>
      </c>
      <c r="F12380" s="3" t="n">
        <v>0</v>
      </c>
      <c r="G12380" s="3" t="n">
        <v>-64792.67</v>
      </c>
    </row>
    <row r="12381">
      <c r="A12381" s="3" t="inlineStr">
        <is>
          <t>Opportunity Global Investment (PTY) LTD</t>
        </is>
      </c>
      <c r="B12381" s="4" t="n">
        <v>44926</v>
      </c>
      <c r="C12381" s="3" t="inlineStr">
        <is>
          <t>Equity</t>
        </is>
      </c>
      <c r="D12381" s="3" t="inlineStr">
        <is>
          <t>5200/000</t>
        </is>
      </c>
      <c r="E12381" s="3" t="inlineStr">
        <is>
          <t>Retained Earnings / Loss</t>
        </is>
      </c>
      <c r="F12381" s="3" t="n">
        <v>0</v>
      </c>
      <c r="G12381" s="3" t="n">
        <v>465853.58</v>
      </c>
    </row>
    <row r="12382">
      <c r="A12382" s="3" t="inlineStr">
        <is>
          <t>Opportunity Global Sales (PTY) LTD</t>
        </is>
      </c>
      <c r="B12382" s="4" t="n">
        <v>44926</v>
      </c>
      <c r="C12382" s="3" t="inlineStr">
        <is>
          <t>Equity</t>
        </is>
      </c>
      <c r="D12382" s="3" t="inlineStr">
        <is>
          <t>5200/000</t>
        </is>
      </c>
      <c r="E12382" s="3" t="inlineStr">
        <is>
          <t>Retained Earnings / Loss</t>
        </is>
      </c>
      <c r="F12382" s="3" t="n">
        <v>0</v>
      </c>
      <c r="G12382" s="3" t="n">
        <v>-565683.55</v>
      </c>
    </row>
    <row r="12383">
      <c r="A12383" s="3" t="inlineStr">
        <is>
          <t>Opportunity Management Holdings (PTY) LTD</t>
        </is>
      </c>
      <c r="B12383" s="4" t="n">
        <v>44926</v>
      </c>
      <c r="C12383" s="3" t="inlineStr">
        <is>
          <t>Equity</t>
        </is>
      </c>
      <c r="D12383" s="3" t="inlineStr">
        <is>
          <t>5200/000</t>
        </is>
      </c>
      <c r="E12383" s="3" t="inlineStr">
        <is>
          <t>Retained Earnings / Loss</t>
        </is>
      </c>
      <c r="F12383" s="3" t="n">
        <v>0</v>
      </c>
      <c r="G12383" s="3" t="n">
        <v>1230800.76</v>
      </c>
    </row>
    <row r="12384">
      <c r="A12384" s="3" t="inlineStr">
        <is>
          <t>Quinate Consulting (Pty) Ltd</t>
        </is>
      </c>
      <c r="B12384" s="4" t="n">
        <v>44926</v>
      </c>
      <c r="C12384" s="3" t="inlineStr">
        <is>
          <t>Equity</t>
        </is>
      </c>
      <c r="D12384" s="3" t="inlineStr">
        <is>
          <t>5200/000</t>
        </is>
      </c>
      <c r="E12384" s="3" t="inlineStr">
        <is>
          <t>Retained Earnings / Loss</t>
        </is>
      </c>
      <c r="F12384" s="3" t="n">
        <v>0</v>
      </c>
      <c r="G12384" s="3" t="n">
        <v>571333.3</v>
      </c>
    </row>
    <row r="12385">
      <c r="A12385" s="3" t="inlineStr">
        <is>
          <t>Trademark Holdings (Pty) Ltd</t>
        </is>
      </c>
      <c r="B12385" s="4" t="n">
        <v>44926</v>
      </c>
      <c r="C12385" s="3" t="inlineStr">
        <is>
          <t>Equity</t>
        </is>
      </c>
      <c r="D12385" s="3" t="inlineStr">
        <is>
          <t>5200/000</t>
        </is>
      </c>
      <c r="E12385" s="3" t="inlineStr">
        <is>
          <t>Retained Earnings / Loss</t>
        </is>
      </c>
      <c r="F12385" s="3" t="n">
        <v>0</v>
      </c>
      <c r="G12385" s="3" t="n">
        <v>-155356.41</v>
      </c>
    </row>
    <row r="12386">
      <c r="A12386" s="3" t="inlineStr">
        <is>
          <t>Quinate Consulting (Pty) Ltd</t>
        </is>
      </c>
      <c r="B12386" s="4" t="n">
        <v>44926</v>
      </c>
      <c r="C12386" s="3" t="inlineStr">
        <is>
          <t>Assets</t>
        </is>
      </c>
      <c r="D12386" s="3" t="inlineStr">
        <is>
          <t>5400/011</t>
        </is>
      </c>
      <c r="E12386" s="3" t="inlineStr">
        <is>
          <t>Members Loan - Nick Morgan</t>
        </is>
      </c>
      <c r="F12386" s="3" t="n">
        <v>0</v>
      </c>
      <c r="G12386" s="3" t="n">
        <v>-85743.69</v>
      </c>
    </row>
    <row r="12387">
      <c r="A12387" s="3" t="inlineStr">
        <is>
          <t>Opportunity Management Holdings (PTY) LTD</t>
        </is>
      </c>
      <c r="B12387" s="4" t="n">
        <v>44926</v>
      </c>
      <c r="C12387" s="3" t="inlineStr">
        <is>
          <t>Assets</t>
        </is>
      </c>
      <c r="D12387" s="3" t="inlineStr">
        <is>
          <t>5400/500</t>
        </is>
      </c>
      <c r="E12387" s="3" t="inlineStr">
        <is>
          <t>Shareholder - Zak Loan</t>
        </is>
      </c>
      <c r="F12387" s="3" t="n">
        <v>0</v>
      </c>
      <c r="G12387" s="3" t="n">
        <v>-171798.21</v>
      </c>
    </row>
    <row r="12388">
      <c r="A12388" s="3" t="inlineStr">
        <is>
          <t>Quinate Consulting (Pty) Ltd</t>
        </is>
      </c>
      <c r="B12388" s="4" t="n">
        <v>44926</v>
      </c>
      <c r="C12388" s="3" t="inlineStr">
        <is>
          <t>Liabilities</t>
        </is>
      </c>
      <c r="D12388" s="3" t="inlineStr">
        <is>
          <t>5500/010</t>
        </is>
      </c>
      <c r="E12388" s="3" t="inlineStr">
        <is>
          <t>Loan - Wynand Haywood</t>
        </is>
      </c>
      <c r="F12388" s="3" t="n">
        <v>0</v>
      </c>
      <c r="G12388" s="3" t="n">
        <v>1928.67</v>
      </c>
    </row>
    <row r="12389">
      <c r="A12389" s="3" t="inlineStr">
        <is>
          <t>Quinate Consulting (Pty) Ltd</t>
        </is>
      </c>
      <c r="B12389" s="4" t="n">
        <v>44926</v>
      </c>
      <c r="C12389" s="3" t="inlineStr">
        <is>
          <t>Liabilities</t>
        </is>
      </c>
      <c r="D12389" s="3" t="inlineStr">
        <is>
          <t>5500/030</t>
        </is>
      </c>
      <c r="E12389" s="3" t="inlineStr">
        <is>
          <t>Loan - Heron Projects</t>
        </is>
      </c>
      <c r="F12389" s="3" t="n">
        <v>4000</v>
      </c>
      <c r="G12389" s="3" t="n">
        <v>0</v>
      </c>
    </row>
    <row r="12390">
      <c r="A12390" s="3" t="inlineStr">
        <is>
          <t>Opportunity Global Investment (PTY) LTD</t>
        </is>
      </c>
      <c r="B12390" s="4" t="n">
        <v>44926</v>
      </c>
      <c r="C12390" s="3" t="inlineStr">
        <is>
          <t>Liabilities</t>
        </is>
      </c>
      <c r="D12390" s="3" t="inlineStr">
        <is>
          <t>5500/100</t>
        </is>
      </c>
      <c r="E12390" s="3" t="inlineStr">
        <is>
          <t>Loan - Cape Projects Construction</t>
        </is>
      </c>
      <c r="F12390" s="3" t="n">
        <v>271000</v>
      </c>
      <c r="G12390" s="3" t="n">
        <v>271000</v>
      </c>
    </row>
    <row r="12391">
      <c r="A12391" s="3" t="inlineStr">
        <is>
          <t>Noble Shield (Pty) Ltd ta Go Letting</t>
        </is>
      </c>
      <c r="B12391" s="4" t="n">
        <v>44926</v>
      </c>
      <c r="C12391" s="3" t="inlineStr">
        <is>
          <t>Liabilities</t>
        </is>
      </c>
      <c r="D12391" s="3" t="inlineStr">
        <is>
          <t>5500/100</t>
        </is>
      </c>
      <c r="E12391" s="3" t="inlineStr">
        <is>
          <t>Loan - Jupiter Trust</t>
        </is>
      </c>
      <c r="F12391" s="3" t="n">
        <v>0</v>
      </c>
      <c r="G12391" s="3" t="n">
        <v>-100228.75</v>
      </c>
    </row>
    <row r="12392">
      <c r="A12392" s="3" t="inlineStr">
        <is>
          <t>Endulini (Pty) Ltd</t>
        </is>
      </c>
      <c r="B12392" s="4" t="n">
        <v>44926</v>
      </c>
      <c r="C12392" s="3" t="inlineStr">
        <is>
          <t>Liabilities</t>
        </is>
      </c>
      <c r="D12392" s="3" t="inlineStr">
        <is>
          <t>5500/100</t>
        </is>
      </c>
      <c r="E12392" s="3" t="inlineStr">
        <is>
          <t>Loan - Quinate Consulting</t>
        </is>
      </c>
      <c r="F12392" s="3" t="n">
        <v>-71000</v>
      </c>
      <c r="G12392" s="3" t="n">
        <v>-9322749.1</v>
      </c>
    </row>
    <row r="12393">
      <c r="A12393" s="3" t="inlineStr">
        <is>
          <t>Opportunity Global Investment (PTY) LTD</t>
        </is>
      </c>
      <c r="B12393" s="4" t="n">
        <v>44926</v>
      </c>
      <c r="C12393" s="3" t="inlineStr">
        <is>
          <t>Liabilities</t>
        </is>
      </c>
      <c r="D12393" s="3" t="inlineStr">
        <is>
          <t>5500/112</t>
        </is>
      </c>
      <c r="E12393" s="3" t="inlineStr">
        <is>
          <t>Loan - GFY</t>
        </is>
      </c>
      <c r="F12393" s="3" t="n">
        <v>144500</v>
      </c>
      <c r="G12393" s="3" t="n">
        <v>-144500</v>
      </c>
    </row>
    <row r="12394">
      <c r="A12394" s="3" t="inlineStr">
        <is>
          <t>Endulini (Pty) Ltd</t>
        </is>
      </c>
      <c r="B12394" s="4" t="n">
        <v>44926</v>
      </c>
      <c r="C12394" s="3" t="inlineStr">
        <is>
          <t>Liabilities</t>
        </is>
      </c>
      <c r="D12394" s="3" t="inlineStr">
        <is>
          <t>5500/150</t>
        </is>
      </c>
      <c r="E12394" s="3" t="inlineStr">
        <is>
          <t>Loan - Cape Projects Construction</t>
        </is>
      </c>
      <c r="F12394" s="3" t="n">
        <v>-4692000</v>
      </c>
      <c r="G12394" s="3" t="n">
        <v>-6059000</v>
      </c>
    </row>
    <row r="12395">
      <c r="A12395" s="3" t="inlineStr">
        <is>
          <t>Quinate Consulting (Pty) Ltd</t>
        </is>
      </c>
      <c r="B12395" s="4" t="n">
        <v>44926</v>
      </c>
      <c r="C12395" s="3" t="inlineStr">
        <is>
          <t>Liabilities</t>
        </is>
      </c>
      <c r="D12395" s="3" t="inlineStr">
        <is>
          <t>5500/160</t>
        </is>
      </c>
      <c r="E12395" s="3" t="inlineStr">
        <is>
          <t>Loan - GFY Investment and Consulting</t>
        </is>
      </c>
      <c r="F12395" s="3" t="n">
        <v>0</v>
      </c>
      <c r="G12395" s="3" t="n">
        <v>-1750249.93</v>
      </c>
    </row>
    <row r="12396">
      <c r="A12396" s="3" t="inlineStr">
        <is>
          <t>Opportunity Management Holdings (PTY) LTD</t>
        </is>
      </c>
      <c r="B12396" s="4" t="n">
        <v>44926</v>
      </c>
      <c r="C12396" s="3" t="inlineStr">
        <is>
          <t>Liabilities</t>
        </is>
      </c>
      <c r="D12396" s="3" t="inlineStr">
        <is>
          <t>5500/200</t>
        </is>
      </c>
      <c r="E12396" s="3" t="inlineStr">
        <is>
          <t>Loan - Cape Projects</t>
        </is>
      </c>
      <c r="F12396" s="3" t="n">
        <v>120000</v>
      </c>
      <c r="G12396" s="3" t="n">
        <v>120000</v>
      </c>
    </row>
    <row r="12397">
      <c r="A12397" s="3" t="inlineStr">
        <is>
          <t>Trademark Holdings (Pty) Ltd</t>
        </is>
      </c>
      <c r="B12397" s="4" t="n">
        <v>44926</v>
      </c>
      <c r="C12397" s="3" t="inlineStr">
        <is>
          <t>Liabilities</t>
        </is>
      </c>
      <c r="D12397" s="3" t="inlineStr">
        <is>
          <t>5500/250</t>
        </is>
      </c>
      <c r="E12397" s="3" t="inlineStr">
        <is>
          <t>Loan - Noble Shield</t>
        </is>
      </c>
      <c r="F12397" s="3" t="n">
        <v>0</v>
      </c>
      <c r="G12397" s="3" t="n">
        <v>108165.59</v>
      </c>
    </row>
    <row r="12398">
      <c r="A12398" s="3" t="inlineStr">
        <is>
          <t>Quinate Consulting (Pty) Ltd</t>
        </is>
      </c>
      <c r="B12398" s="4" t="n">
        <v>44926</v>
      </c>
      <c r="C12398" s="3" t="inlineStr">
        <is>
          <t>Liabilities</t>
        </is>
      </c>
      <c r="D12398" s="3" t="inlineStr">
        <is>
          <t>5500/300</t>
        </is>
      </c>
      <c r="E12398" s="3" t="inlineStr">
        <is>
          <t>Loan - Gengis</t>
        </is>
      </c>
      <c r="F12398" s="3" t="n">
        <v>0</v>
      </c>
      <c r="G12398" s="3" t="n">
        <v>-276898.64</v>
      </c>
    </row>
    <row r="12399">
      <c r="A12399" s="3" t="inlineStr">
        <is>
          <t>Opportunity Management Holdings (PTY) LTD</t>
        </is>
      </c>
      <c r="B12399" s="4" t="n">
        <v>44926</v>
      </c>
      <c r="C12399" s="3" t="inlineStr">
        <is>
          <t>Liabilities</t>
        </is>
      </c>
      <c r="D12399" s="3" t="inlineStr">
        <is>
          <t>5500/300</t>
        </is>
      </c>
      <c r="E12399" s="3" t="inlineStr">
        <is>
          <t>Loan - Opportunity Prop Management</t>
        </is>
      </c>
      <c r="F12399" s="3" t="n">
        <v>0</v>
      </c>
      <c r="G12399" s="3" t="n">
        <v>-1220204.15</v>
      </c>
    </row>
    <row r="12400">
      <c r="A12400" s="3" t="inlineStr">
        <is>
          <t>Noble Shield (Pty) Ltd ta Go Letting</t>
        </is>
      </c>
      <c r="B12400" s="4" t="n">
        <v>44926</v>
      </c>
      <c r="C12400" s="3" t="inlineStr">
        <is>
          <t>Liabilities</t>
        </is>
      </c>
      <c r="D12400" s="3" t="inlineStr">
        <is>
          <t>5500/300</t>
        </is>
      </c>
      <c r="E12400" s="3" t="inlineStr">
        <is>
          <t>Loan - Trademark Holdings</t>
        </is>
      </c>
      <c r="F12400" s="3" t="n">
        <v>0</v>
      </c>
      <c r="G12400" s="3" t="n">
        <v>-108165.59</v>
      </c>
    </row>
    <row r="12401">
      <c r="A12401" s="3" t="inlineStr">
        <is>
          <t>Trademark Holdings (Pty) Ltd</t>
        </is>
      </c>
      <c r="B12401" s="4" t="n">
        <v>44926</v>
      </c>
      <c r="C12401" s="3" t="inlineStr">
        <is>
          <t>Liabilities</t>
        </is>
      </c>
      <c r="D12401" s="3" t="inlineStr">
        <is>
          <t>5500/375</t>
        </is>
      </c>
      <c r="E12401" s="3" t="inlineStr">
        <is>
          <t>Loan - Opportunity Management Holdings Pty Ltd</t>
        </is>
      </c>
      <c r="F12401" s="3" t="n">
        <v>70000</v>
      </c>
      <c r="G12401" s="3" t="n">
        <v>24000</v>
      </c>
    </row>
    <row r="12402">
      <c r="A12402" s="3" t="inlineStr">
        <is>
          <t>Trademark Holdings (Pty) Ltd</t>
        </is>
      </c>
      <c r="B12402" s="4" t="n">
        <v>44926</v>
      </c>
      <c r="C12402" s="3" t="inlineStr">
        <is>
          <t>Liabilities</t>
        </is>
      </c>
      <c r="D12402" s="3" t="inlineStr">
        <is>
          <t>5500/450</t>
        </is>
      </c>
      <c r="E12402" s="3" t="inlineStr">
        <is>
          <t>Loan - Cape Projects Construction</t>
        </is>
      </c>
      <c r="F12402" s="3" t="n">
        <v>-600</v>
      </c>
      <c r="G12402" s="3" t="n">
        <v>-600</v>
      </c>
    </row>
    <row r="12403">
      <c r="A12403" s="3" t="inlineStr">
        <is>
          <t>Trademark Holdings (Pty) Ltd</t>
        </is>
      </c>
      <c r="B12403" s="4" t="n">
        <v>44926</v>
      </c>
      <c r="C12403" s="3" t="inlineStr">
        <is>
          <t>Liabilities</t>
        </is>
      </c>
      <c r="D12403" s="3" t="inlineStr">
        <is>
          <t>5500/500</t>
        </is>
      </c>
      <c r="E12403" s="3" t="inlineStr">
        <is>
          <t>Go Letting Brand Name</t>
        </is>
      </c>
      <c r="F12403" s="3" t="n">
        <v>0</v>
      </c>
      <c r="G12403" s="3" t="n">
        <v>93420</v>
      </c>
    </row>
    <row r="12404">
      <c r="A12404" s="3" t="inlineStr">
        <is>
          <t>Noble Shield (Pty) Ltd ta Go Letting</t>
        </is>
      </c>
      <c r="B12404" s="4" t="n">
        <v>44926</v>
      </c>
      <c r="C12404" s="3" t="inlineStr">
        <is>
          <t>Liabilities</t>
        </is>
      </c>
      <c r="D12404" s="3" t="inlineStr">
        <is>
          <t>5500/500</t>
        </is>
      </c>
      <c r="E12404" s="3" t="inlineStr">
        <is>
          <t>Loan - Cape Projects Construction</t>
        </is>
      </c>
      <c r="F12404" s="3" t="n">
        <v>-600</v>
      </c>
      <c r="G12404" s="3" t="n">
        <v>-600</v>
      </c>
    </row>
    <row r="12405">
      <c r="A12405" s="3" t="inlineStr">
        <is>
          <t>Quinate Consulting (Pty) Ltd</t>
        </is>
      </c>
      <c r="B12405" s="4" t="n">
        <v>44926</v>
      </c>
      <c r="C12405" s="3" t="inlineStr">
        <is>
          <t>Liabilities</t>
        </is>
      </c>
      <c r="D12405" s="3" t="inlineStr">
        <is>
          <t>5500/500</t>
        </is>
      </c>
      <c r="E12405" s="3" t="inlineStr">
        <is>
          <t>Loan - Opportunity Development Struct.</t>
        </is>
      </c>
      <c r="F12405" s="3" t="n">
        <v>0</v>
      </c>
      <c r="G12405" s="3" t="n">
        <v>-2380000</v>
      </c>
    </row>
    <row r="12406">
      <c r="A12406" s="3" t="inlineStr">
        <is>
          <t>Opportunity Management Holdings (PTY) LTD</t>
        </is>
      </c>
      <c r="B12406" s="4" t="n">
        <v>44926</v>
      </c>
      <c r="C12406" s="3" t="inlineStr">
        <is>
          <t>Liabilities</t>
        </is>
      </c>
      <c r="D12406" s="3" t="inlineStr">
        <is>
          <t>5500/500</t>
        </is>
      </c>
      <c r="E12406" s="3" t="inlineStr">
        <is>
          <t>Loan - Opportunity Tradermark Holdings</t>
        </is>
      </c>
      <c r="F12406" s="3" t="n">
        <v>-70000</v>
      </c>
      <c r="G12406" s="3" t="n">
        <v>-24000</v>
      </c>
    </row>
    <row r="12407">
      <c r="A12407" s="3" t="inlineStr">
        <is>
          <t>Quinate Consulting (Pty) Ltd</t>
        </is>
      </c>
      <c r="B12407" s="4" t="n">
        <v>44926</v>
      </c>
      <c r="C12407" s="3" t="inlineStr">
        <is>
          <t>Liabilities</t>
        </is>
      </c>
      <c r="D12407" s="3" t="inlineStr">
        <is>
          <t>5500/520</t>
        </is>
      </c>
      <c r="E12407" s="3" t="inlineStr">
        <is>
          <t>Loan - Opportunity Management Holdings</t>
        </is>
      </c>
      <c r="F12407" s="3" t="n">
        <v>0</v>
      </c>
      <c r="G12407" s="3" t="n">
        <v>-3900</v>
      </c>
    </row>
    <row r="12408">
      <c r="A12408" s="3" t="inlineStr">
        <is>
          <t>Opportunity Management Holdings (PTY) LTD</t>
        </is>
      </c>
      <c r="B12408" s="4" t="n">
        <v>44926</v>
      </c>
      <c r="C12408" s="3" t="inlineStr">
        <is>
          <t>Liabilities</t>
        </is>
      </c>
      <c r="D12408" s="3" t="inlineStr">
        <is>
          <t>5500/550</t>
        </is>
      </c>
      <c r="E12408" s="3" t="inlineStr">
        <is>
          <t>Loan - Heron Projects</t>
        </is>
      </c>
      <c r="F12408" s="3" t="n">
        <v>23000</v>
      </c>
      <c r="G12408" s="3" t="n">
        <v>23000</v>
      </c>
    </row>
    <row r="12409">
      <c r="A12409" s="3" t="inlineStr">
        <is>
          <t>Opportunity Global Investment (PTY) LTD</t>
        </is>
      </c>
      <c r="B12409" s="4" t="n">
        <v>44926</v>
      </c>
      <c r="C12409" s="3" t="inlineStr">
        <is>
          <t>Liabilities</t>
        </is>
      </c>
      <c r="D12409" s="3" t="inlineStr">
        <is>
          <t>5500/650</t>
        </is>
      </c>
      <c r="E12409" s="3" t="inlineStr">
        <is>
          <t>Loan - Opportunit Global - Sales</t>
        </is>
      </c>
      <c r="F12409" s="3" t="n">
        <v>-428400</v>
      </c>
      <c r="G12409" s="3" t="n">
        <v>-2220093.12</v>
      </c>
    </row>
    <row r="12410">
      <c r="A12410" s="3" t="inlineStr">
        <is>
          <t>Opportunity Global Sales (PTY) LTD</t>
        </is>
      </c>
      <c r="B12410" s="4" t="n">
        <v>44926</v>
      </c>
      <c r="C12410" s="3" t="inlineStr">
        <is>
          <t>Liabilities</t>
        </is>
      </c>
      <c r="D12410" s="3" t="inlineStr">
        <is>
          <t>5500/650</t>
        </is>
      </c>
      <c r="E12410" s="3" t="inlineStr">
        <is>
          <t>Loan - Opportunity Investments</t>
        </is>
      </c>
      <c r="F12410" s="3" t="n">
        <v>428400</v>
      </c>
      <c r="G12410" s="3" t="n">
        <v>2220093.12</v>
      </c>
    </row>
    <row r="12411">
      <c r="A12411" s="3" t="inlineStr">
        <is>
          <t>Opportunity Management Holdings (PTY) LTD</t>
        </is>
      </c>
      <c r="B12411" s="4" t="n">
        <v>44926</v>
      </c>
      <c r="C12411" s="3" t="inlineStr">
        <is>
          <t>Liabilities</t>
        </is>
      </c>
      <c r="D12411" s="3" t="inlineStr">
        <is>
          <t>5500/700</t>
        </is>
      </c>
      <c r="E12411" s="3" t="inlineStr">
        <is>
          <t>Loan - Go Letting</t>
        </is>
      </c>
      <c r="F12411" s="3" t="n">
        <v>0</v>
      </c>
      <c r="G12411" s="3" t="n">
        <v>-120</v>
      </c>
    </row>
    <row r="12412">
      <c r="A12412" s="3" t="inlineStr">
        <is>
          <t>Opportunity Global Investment (PTY) LTD</t>
        </is>
      </c>
      <c r="B12412" s="4" t="n">
        <v>44926</v>
      </c>
      <c r="C12412" s="3" t="inlineStr">
        <is>
          <t>Liabilities</t>
        </is>
      </c>
      <c r="D12412" s="3" t="inlineStr">
        <is>
          <t>5500/750</t>
        </is>
      </c>
      <c r="E12412" s="3" t="inlineStr">
        <is>
          <t>Loan - Heron Projects</t>
        </is>
      </c>
      <c r="F12412" s="3" t="n">
        <v>60000</v>
      </c>
      <c r="G12412" s="3" t="n">
        <v>60000</v>
      </c>
    </row>
    <row r="12413">
      <c r="A12413" s="3" t="inlineStr">
        <is>
          <t>Opportunity Global Investment (PTY) LTD</t>
        </is>
      </c>
      <c r="B12413" s="4" t="n">
        <v>44926</v>
      </c>
      <c r="C12413" s="3" t="inlineStr">
        <is>
          <t>Liabilities</t>
        </is>
      </c>
      <c r="D12413" s="3" t="inlineStr">
        <is>
          <t>5500/850</t>
        </is>
      </c>
      <c r="E12413" s="3" t="inlineStr">
        <is>
          <t>Loan - Nick Morgan</t>
        </is>
      </c>
      <c r="F12413" s="3" t="n">
        <v>0</v>
      </c>
      <c r="G12413" s="3" t="n">
        <v>6200</v>
      </c>
    </row>
    <row r="12414">
      <c r="A12414" s="3" t="inlineStr">
        <is>
          <t>Opportunity Global Investment (PTY) LTD</t>
        </is>
      </c>
      <c r="B12414" s="4" t="n">
        <v>44926</v>
      </c>
      <c r="C12414" s="3" t="inlineStr">
        <is>
          <t>Liabilities</t>
        </is>
      </c>
      <c r="D12414" s="3" t="inlineStr">
        <is>
          <t>5500/950</t>
        </is>
      </c>
      <c r="E12414" s="3" t="inlineStr">
        <is>
          <t>Loan - Gengis</t>
        </is>
      </c>
      <c r="F12414" s="3" t="n">
        <v>57950</v>
      </c>
      <c r="G12414" s="3" t="n">
        <v>-62050</v>
      </c>
    </row>
    <row r="12415">
      <c r="A12415" s="3" t="inlineStr">
        <is>
          <t>Quinate Consulting (Pty) Ltd</t>
        </is>
      </c>
      <c r="B12415" s="4" t="n">
        <v>44926</v>
      </c>
      <c r="C12415" s="3" t="inlineStr">
        <is>
          <t>Liabilities</t>
        </is>
      </c>
      <c r="D12415" s="3" t="inlineStr">
        <is>
          <t>5501/001</t>
        </is>
      </c>
      <c r="E12415" s="3" t="inlineStr">
        <is>
          <t>Loan - Endulini CIP Costs</t>
        </is>
      </c>
      <c r="F12415" s="3" t="n">
        <v>71600</v>
      </c>
      <c r="G12415" s="3" t="n">
        <v>9207761.699999999</v>
      </c>
    </row>
    <row r="12416">
      <c r="A12416" s="3" t="inlineStr">
        <is>
          <t>Opportunity Management Holdings (PTY) LTD</t>
        </is>
      </c>
      <c r="B12416" s="4" t="n">
        <v>44926</v>
      </c>
      <c r="C12416" s="3" t="inlineStr">
        <is>
          <t>Liabilities</t>
        </is>
      </c>
      <c r="D12416" s="3" t="inlineStr">
        <is>
          <t>5510/100</t>
        </is>
      </c>
      <c r="E12416" s="3" t="inlineStr">
        <is>
          <t>Staff loan - Debbie Landsberg</t>
        </is>
      </c>
      <c r="F12416" s="3" t="n">
        <v>-2000</v>
      </c>
      <c r="G12416" s="3" t="n">
        <v>6900</v>
      </c>
    </row>
    <row r="12417">
      <c r="A12417" s="3" t="inlineStr">
        <is>
          <t>Noble Shield (Pty) Ltd ta Go Letting</t>
        </is>
      </c>
      <c r="B12417" s="4" t="n">
        <v>44926</v>
      </c>
      <c r="C12417" s="3" t="inlineStr">
        <is>
          <t>Assets</t>
        </is>
      </c>
      <c r="D12417" s="3" t="inlineStr">
        <is>
          <t>6250/010</t>
        </is>
      </c>
      <c r="E12417" s="3" t="inlineStr">
        <is>
          <t>Computer Equipment - @ Cost</t>
        </is>
      </c>
      <c r="F12417" s="3" t="n">
        <v>0</v>
      </c>
      <c r="G12417" s="3" t="n">
        <v>20397</v>
      </c>
    </row>
    <row r="12418">
      <c r="A12418" s="3" t="inlineStr">
        <is>
          <t>Opportunity Management Holdings (PTY) LTD</t>
        </is>
      </c>
      <c r="B12418" s="4" t="n">
        <v>44926</v>
      </c>
      <c r="C12418" s="3" t="inlineStr">
        <is>
          <t>Assets</t>
        </is>
      </c>
      <c r="D12418" s="3" t="inlineStr">
        <is>
          <t>6250/010</t>
        </is>
      </c>
      <c r="E12418" s="3" t="inlineStr">
        <is>
          <t>Computer Equipment - @ Cost</t>
        </is>
      </c>
      <c r="F12418" s="3" t="n">
        <v>0</v>
      </c>
      <c r="G12418" s="3" t="n">
        <v>38977.85</v>
      </c>
    </row>
    <row r="12419">
      <c r="A12419" s="3" t="inlineStr">
        <is>
          <t>Quinate Consulting (Pty) Ltd</t>
        </is>
      </c>
      <c r="B12419" s="4" t="n">
        <v>44926</v>
      </c>
      <c r="C12419" s="3" t="inlineStr">
        <is>
          <t>Assets</t>
        </is>
      </c>
      <c r="D12419" s="3" t="inlineStr">
        <is>
          <t>6250/010</t>
        </is>
      </c>
      <c r="E12419" s="3" t="inlineStr">
        <is>
          <t>Computer Equipment - @ Cost</t>
        </is>
      </c>
      <c r="F12419" s="3" t="n">
        <v>0</v>
      </c>
      <c r="G12419" s="3" t="n">
        <v>137059.7</v>
      </c>
    </row>
    <row r="12420">
      <c r="A12420" s="3" t="inlineStr">
        <is>
          <t>Noble Shield (Pty) Ltd ta Go Letting</t>
        </is>
      </c>
      <c r="B12420" s="4" t="n">
        <v>44926</v>
      </c>
      <c r="C12420" s="3" t="inlineStr">
        <is>
          <t>Assets</t>
        </is>
      </c>
      <c r="D12420" s="3" t="inlineStr">
        <is>
          <t>6250/020</t>
        </is>
      </c>
      <c r="E12420" s="3" t="inlineStr">
        <is>
          <t>Computer Equipment - Accum Depre</t>
        </is>
      </c>
      <c r="F12420" s="3" t="n">
        <v>0</v>
      </c>
      <c r="G12420" s="3" t="n">
        <v>-12040.89</v>
      </c>
    </row>
    <row r="12421">
      <c r="A12421" s="3" t="inlineStr">
        <is>
          <t>Opportunity Management Holdings (PTY) LTD</t>
        </is>
      </c>
      <c r="B12421" s="4" t="n">
        <v>44926</v>
      </c>
      <c r="C12421" s="3" t="inlineStr">
        <is>
          <t>Assets</t>
        </is>
      </c>
      <c r="D12421" s="3" t="inlineStr">
        <is>
          <t>6250/020</t>
        </is>
      </c>
      <c r="E12421" s="3" t="inlineStr">
        <is>
          <t>Computer Equipment - Accum Depre</t>
        </is>
      </c>
      <c r="F12421" s="3" t="n">
        <v>-668.51</v>
      </c>
      <c r="G12421" s="3" t="n">
        <v>-3905.5</v>
      </c>
    </row>
    <row r="12422">
      <c r="A12422" s="3" t="inlineStr">
        <is>
          <t>Quinate Consulting (Pty) Ltd</t>
        </is>
      </c>
      <c r="B12422" s="4" t="n">
        <v>44926</v>
      </c>
      <c r="C12422" s="3" t="inlineStr">
        <is>
          <t>Assets</t>
        </is>
      </c>
      <c r="D12422" s="3" t="inlineStr">
        <is>
          <t>6250/020</t>
        </is>
      </c>
      <c r="E12422" s="3" t="inlineStr">
        <is>
          <t>Computer Equipment - Accum Depre</t>
        </is>
      </c>
      <c r="F12422" s="3" t="n">
        <v>-3141.38</v>
      </c>
      <c r="G12422" s="3" t="n">
        <v>-93710.5</v>
      </c>
    </row>
    <row r="12423">
      <c r="A12423" s="3" t="inlineStr">
        <is>
          <t>Opportunity Management Holdings (PTY) LTD</t>
        </is>
      </c>
      <c r="B12423" s="4" t="n">
        <v>44926</v>
      </c>
      <c r="C12423" s="3" t="inlineStr">
        <is>
          <t>Assets</t>
        </is>
      </c>
      <c r="D12423" s="3" t="inlineStr">
        <is>
          <t>6250/030</t>
        </is>
      </c>
      <c r="E12423" s="3" t="inlineStr">
        <is>
          <t>Acc Depreciation - Computer Equipment</t>
        </is>
      </c>
      <c r="F12423" s="3" t="n">
        <v>0</v>
      </c>
      <c r="G12423" s="3" t="n">
        <v>-9441.25</v>
      </c>
    </row>
    <row r="12424">
      <c r="A12424" s="3" t="inlineStr">
        <is>
          <t>Quinate Consulting (Pty) Ltd</t>
        </is>
      </c>
      <c r="B12424" s="4" t="n">
        <v>44926</v>
      </c>
      <c r="C12424" s="3" t="inlineStr">
        <is>
          <t>Assets</t>
        </is>
      </c>
      <c r="D12424" s="3" t="inlineStr">
        <is>
          <t>6270/010</t>
        </is>
      </c>
      <c r="E12424" s="3" t="inlineStr">
        <is>
          <t>Site Containers - @ Cost</t>
        </is>
      </c>
      <c r="F12424" s="3" t="n">
        <v>0</v>
      </c>
      <c r="G12424" s="3" t="n">
        <v>19130.44</v>
      </c>
    </row>
    <row r="12425">
      <c r="A12425" s="3" t="inlineStr">
        <is>
          <t>Quinate Consulting (Pty) Ltd</t>
        </is>
      </c>
      <c r="B12425" s="4" t="n">
        <v>44926</v>
      </c>
      <c r="C12425" s="3" t="inlineStr">
        <is>
          <t>Assets</t>
        </is>
      </c>
      <c r="D12425" s="3" t="inlineStr">
        <is>
          <t>6270/020</t>
        </is>
      </c>
      <c r="E12425" s="3" t="inlineStr">
        <is>
          <t>Site Containers - Accum Depre</t>
        </is>
      </c>
      <c r="F12425" s="3" t="n">
        <v>-318.84</v>
      </c>
      <c r="G12425" s="3" t="n">
        <v>-7014.48</v>
      </c>
    </row>
    <row r="12426">
      <c r="A12426" s="3" t="inlineStr">
        <is>
          <t>Noble Shield (Pty) Ltd ta Go Letting</t>
        </is>
      </c>
      <c r="B12426" s="4" t="n">
        <v>44926</v>
      </c>
      <c r="C12426" s="3" t="inlineStr">
        <is>
          <t>Assets</t>
        </is>
      </c>
      <c r="D12426" s="3" t="inlineStr">
        <is>
          <t>6350/010</t>
        </is>
      </c>
      <c r="E12426" s="3" t="inlineStr">
        <is>
          <t>Furniture _AND_ Fittings - @ Cost</t>
        </is>
      </c>
      <c r="F12426" s="3" t="n">
        <v>0</v>
      </c>
      <c r="G12426" s="3" t="n">
        <v>2242</v>
      </c>
    </row>
    <row r="12427">
      <c r="A12427" s="3" t="inlineStr">
        <is>
          <t>Opportunity Global Sales (PTY) LTD</t>
        </is>
      </c>
      <c r="B12427" s="4" t="n">
        <v>44926</v>
      </c>
      <c r="C12427" s="3" t="inlineStr">
        <is>
          <t>Assets</t>
        </is>
      </c>
      <c r="D12427" s="3" t="inlineStr">
        <is>
          <t>6350/010</t>
        </is>
      </c>
      <c r="E12427" s="3" t="inlineStr">
        <is>
          <t>Furniture _AND_ Fittings - @ Cost</t>
        </is>
      </c>
      <c r="F12427" s="3" t="n">
        <v>0</v>
      </c>
      <c r="G12427" s="3" t="n">
        <v>29379.7</v>
      </c>
    </row>
    <row r="12428">
      <c r="A12428" s="3" t="inlineStr">
        <is>
          <t>Noble Shield (Pty) Ltd ta Go Letting</t>
        </is>
      </c>
      <c r="B12428" s="4" t="n">
        <v>44926</v>
      </c>
      <c r="C12428" s="3" t="inlineStr">
        <is>
          <t>Assets</t>
        </is>
      </c>
      <c r="D12428" s="3" t="inlineStr">
        <is>
          <t>6350/020</t>
        </is>
      </c>
      <c r="E12428" s="3" t="inlineStr">
        <is>
          <t>Furniture _AND_ Fittings - Accum Depre</t>
        </is>
      </c>
      <c r="F12428" s="3" t="n">
        <v>0</v>
      </c>
      <c r="G12428" s="3" t="n">
        <v>-2239</v>
      </c>
    </row>
    <row r="12429">
      <c r="A12429" s="3" t="inlineStr">
        <is>
          <t>Opportunity Global Sales (PTY) LTD</t>
        </is>
      </c>
      <c r="B12429" s="4" t="n">
        <v>44926</v>
      </c>
      <c r="C12429" s="3" t="inlineStr">
        <is>
          <t>Assets</t>
        </is>
      </c>
      <c r="D12429" s="3" t="inlineStr">
        <is>
          <t>6350/020</t>
        </is>
      </c>
      <c r="E12429" s="3" t="inlineStr">
        <is>
          <t>Furniture _AND_ Fittings - Accum Depre</t>
        </is>
      </c>
      <c r="F12429" s="3" t="n">
        <v>-408.05</v>
      </c>
      <c r="G12429" s="3" t="n">
        <v>-2448.31</v>
      </c>
    </row>
    <row r="12430">
      <c r="A12430" s="3" t="inlineStr">
        <is>
          <t>Opportunity Management Holdings (PTY) LTD</t>
        </is>
      </c>
      <c r="B12430" s="4" t="n">
        <v>44926</v>
      </c>
      <c r="C12430" s="3" t="inlineStr">
        <is>
          <t>Liabilities</t>
        </is>
      </c>
      <c r="D12430" s="3" t="inlineStr">
        <is>
          <t>6500/000</t>
        </is>
      </c>
      <c r="E12430" s="3" t="inlineStr">
        <is>
          <t>Deposits - Held</t>
        </is>
      </c>
      <c r="F12430" s="3" t="n">
        <v>0</v>
      </c>
      <c r="G12430" s="3" t="n">
        <v>-12028.1</v>
      </c>
    </row>
    <row r="12431">
      <c r="A12431" s="3" t="inlineStr">
        <is>
          <t>Opportunity Management Holdings (PTY) LTD</t>
        </is>
      </c>
      <c r="B12431" s="4" t="n">
        <v>44926</v>
      </c>
      <c r="C12431" s="3" t="inlineStr">
        <is>
          <t>Liabilities</t>
        </is>
      </c>
      <c r="D12431" s="3" t="inlineStr">
        <is>
          <t>6510/000</t>
        </is>
      </c>
      <c r="E12431" s="3" t="inlineStr">
        <is>
          <t>Deposits Paid - Anicol Properties</t>
        </is>
      </c>
      <c r="F12431" s="3" t="n">
        <v>0</v>
      </c>
      <c r="G12431" s="3" t="n">
        <v>13755</v>
      </c>
    </row>
    <row r="12432">
      <c r="A12432" s="3" t="inlineStr">
        <is>
          <t>Opportunity Management Holdings (PTY) LTD</t>
        </is>
      </c>
      <c r="B12432" s="4" t="n">
        <v>44926</v>
      </c>
      <c r="C12432" s="3" t="inlineStr">
        <is>
          <t>Liabilities</t>
        </is>
      </c>
      <c r="D12432" s="3" t="inlineStr">
        <is>
          <t>6515/000</t>
        </is>
      </c>
      <c r="E12432" s="3" t="inlineStr">
        <is>
          <t>Deposits Paid</t>
        </is>
      </c>
      <c r="F12432" s="3" t="n">
        <v>0</v>
      </c>
      <c r="G12432" s="3" t="n">
        <v>3852.5</v>
      </c>
    </row>
    <row r="12433">
      <c r="A12433" s="3" t="inlineStr">
        <is>
          <t>Quinate Consulting (Pty) Ltd</t>
        </is>
      </c>
      <c r="B12433" s="4" t="n">
        <v>44926</v>
      </c>
      <c r="C12433" s="3" t="inlineStr">
        <is>
          <t>Assets</t>
        </is>
      </c>
      <c r="D12433" s="3" t="inlineStr">
        <is>
          <t>6600/010</t>
        </is>
      </c>
      <c r="E12433" s="3" t="inlineStr">
        <is>
          <t>Other Fixed Assets - @ Cost</t>
        </is>
      </c>
      <c r="F12433" s="3" t="n">
        <v>0</v>
      </c>
      <c r="G12433" s="3" t="n">
        <v>14442.5</v>
      </c>
    </row>
    <row r="12434">
      <c r="A12434" s="3" t="inlineStr">
        <is>
          <t>Quinate Consulting (Pty) Ltd</t>
        </is>
      </c>
      <c r="B12434" s="4" t="n">
        <v>44926</v>
      </c>
      <c r="C12434" s="3" t="inlineStr">
        <is>
          <t>Assets</t>
        </is>
      </c>
      <c r="D12434" s="3" t="inlineStr">
        <is>
          <t>6600/020</t>
        </is>
      </c>
      <c r="E12434" s="3" t="inlineStr">
        <is>
          <t>Other Fixed Assets - Accum Depre</t>
        </is>
      </c>
      <c r="F12434" s="3" t="n">
        <v>0</v>
      </c>
      <c r="G12434" s="3" t="n">
        <v>-14441.5</v>
      </c>
    </row>
    <row r="12435">
      <c r="A12435" s="3" t="inlineStr">
        <is>
          <t>Noble Shield (Pty) Ltd ta Go Letting</t>
        </is>
      </c>
      <c r="B12435" s="4" t="n">
        <v>44926</v>
      </c>
      <c r="C12435" s="3" t="inlineStr">
        <is>
          <t>Assets</t>
        </is>
      </c>
      <c r="D12435" s="3" t="inlineStr">
        <is>
          <t>7000/100</t>
        </is>
      </c>
      <c r="E12435" s="3" t="inlineStr">
        <is>
          <t>Goodwill - Purchase of Go Letting</t>
        </is>
      </c>
      <c r="F12435" s="3" t="n">
        <v>0</v>
      </c>
      <c r="G12435" s="3" t="n">
        <v>106580</v>
      </c>
    </row>
    <row r="12436">
      <c r="A12436" s="3" t="inlineStr">
        <is>
          <t>Opportunity Management Holdings (PTY) LTD</t>
        </is>
      </c>
      <c r="B12436" s="4" t="n">
        <v>44926</v>
      </c>
      <c r="C12436" s="3" t="inlineStr">
        <is>
          <t>Assets</t>
        </is>
      </c>
      <c r="D12436" s="3" t="inlineStr">
        <is>
          <t>7200/000</t>
        </is>
      </c>
      <c r="E12436" s="3" t="inlineStr">
        <is>
          <t>Shares in Subsidiary Companies</t>
        </is>
      </c>
      <c r="F12436" s="3" t="n">
        <v>0</v>
      </c>
      <c r="G12436" s="3" t="n">
        <v>120</v>
      </c>
    </row>
    <row r="12437">
      <c r="A12437" s="3" t="inlineStr">
        <is>
          <t>Endulini (Pty) Ltd</t>
        </is>
      </c>
      <c r="B12437" s="4" t="n">
        <v>44926</v>
      </c>
      <c r="C12437" s="3" t="inlineStr">
        <is>
          <t>Assets</t>
        </is>
      </c>
      <c r="D12437" s="3" t="inlineStr">
        <is>
          <t>7610/100</t>
        </is>
      </c>
      <c r="E12437" s="3" t="inlineStr">
        <is>
          <t>Endulini Land</t>
        </is>
      </c>
      <c r="F12437" s="3" t="n">
        <v>0</v>
      </c>
      <c r="G12437" s="3" t="n">
        <v>10572851.37</v>
      </c>
    </row>
    <row r="12438">
      <c r="A12438" s="3" t="inlineStr">
        <is>
          <t>Endulini (Pty) Ltd</t>
        </is>
      </c>
      <c r="B12438" s="4" t="n">
        <v>44926</v>
      </c>
      <c r="C12438" s="3" t="inlineStr">
        <is>
          <t>Assets</t>
        </is>
      </c>
      <c r="D12438" s="3" t="inlineStr">
        <is>
          <t>7610/111</t>
        </is>
      </c>
      <c r="E12438" s="3" t="inlineStr">
        <is>
          <t>Endulini Closing Stock February 2021</t>
        </is>
      </c>
      <c r="F12438" s="3" t="n">
        <v>0</v>
      </c>
      <c r="G12438" s="3" t="n">
        <v>15044610.11</v>
      </c>
    </row>
    <row r="12439">
      <c r="A12439" s="3" t="inlineStr">
        <is>
          <t>Endulini (Pty) Ltd</t>
        </is>
      </c>
      <c r="B12439" s="4" t="n">
        <v>44926</v>
      </c>
      <c r="C12439" s="3" t="inlineStr">
        <is>
          <t>Assets</t>
        </is>
      </c>
      <c r="D12439" s="3" t="inlineStr">
        <is>
          <t>7610/180</t>
        </is>
      </c>
      <c r="E12439" s="3" t="inlineStr">
        <is>
          <t>Endulini CIP Architects</t>
        </is>
      </c>
      <c r="F12439" s="3" t="n">
        <v>0</v>
      </c>
      <c r="G12439" s="3" t="n">
        <v>1251503.01</v>
      </c>
    </row>
    <row r="12440">
      <c r="A12440" s="3" t="inlineStr">
        <is>
          <t>Endulini (Pty) Ltd</t>
        </is>
      </c>
      <c r="B12440" s="4" t="n">
        <v>44926</v>
      </c>
      <c r="C12440" s="3" t="inlineStr">
        <is>
          <t>Assets</t>
        </is>
      </c>
      <c r="D12440" s="3" t="inlineStr">
        <is>
          <t>7610/200</t>
        </is>
      </c>
      <c r="E12440" s="3" t="inlineStr">
        <is>
          <t>Endulini CIP CoCT Land Use App</t>
        </is>
      </c>
      <c r="F12440" s="3" t="n">
        <v>0</v>
      </c>
      <c r="G12440" s="3" t="n">
        <v>232891.06</v>
      </c>
    </row>
    <row r="12441">
      <c r="A12441" s="3" t="inlineStr">
        <is>
          <t>Endulini (Pty) Ltd</t>
        </is>
      </c>
      <c r="B12441" s="4" t="n">
        <v>44926</v>
      </c>
      <c r="C12441" s="3" t="inlineStr">
        <is>
          <t>Assets</t>
        </is>
      </c>
      <c r="D12441" s="3" t="inlineStr">
        <is>
          <t>7610/205</t>
        </is>
      </c>
      <c r="E12441" s="3" t="inlineStr">
        <is>
          <t>Endulini CIP Site Establishments</t>
        </is>
      </c>
      <c r="F12441" s="3" t="n">
        <v>0</v>
      </c>
      <c r="G12441" s="3" t="n">
        <v>32428975.01</v>
      </c>
    </row>
    <row r="12442">
      <c r="A12442" s="3" t="inlineStr">
        <is>
          <t>Endulini (Pty) Ltd</t>
        </is>
      </c>
      <c r="B12442" s="4" t="n">
        <v>44926</v>
      </c>
      <c r="C12442" s="3" t="inlineStr">
        <is>
          <t>Assets</t>
        </is>
      </c>
      <c r="D12442" s="3" t="inlineStr">
        <is>
          <t>7610/209</t>
        </is>
      </c>
      <c r="E12442" s="3" t="inlineStr">
        <is>
          <t>Endulini CIP Construction Management</t>
        </is>
      </c>
      <c r="F12442" s="3" t="n">
        <v>0</v>
      </c>
      <c r="G12442" s="3" t="n">
        <v>221875</v>
      </c>
    </row>
    <row r="12443">
      <c r="A12443" s="3" t="inlineStr">
        <is>
          <t>Endulini (Pty) Ltd</t>
        </is>
      </c>
      <c r="B12443" s="4" t="n">
        <v>44926</v>
      </c>
      <c r="C12443" s="3" t="inlineStr">
        <is>
          <t>Assets</t>
        </is>
      </c>
      <c r="D12443" s="3" t="inlineStr">
        <is>
          <t>7610/210</t>
        </is>
      </c>
      <c r="E12443" s="3" t="inlineStr">
        <is>
          <t>Endulini CIP Civil Works</t>
        </is>
      </c>
      <c r="F12443" s="3" t="n">
        <v>0</v>
      </c>
      <c r="G12443" s="3" t="n">
        <v>6295702.14</v>
      </c>
    </row>
    <row r="12444">
      <c r="A12444" s="3" t="inlineStr">
        <is>
          <t>Endulini (Pty) Ltd</t>
        </is>
      </c>
      <c r="B12444" s="4" t="n">
        <v>44926</v>
      </c>
      <c r="C12444" s="3" t="inlineStr">
        <is>
          <t>Assets</t>
        </is>
      </c>
      <c r="D12444" s="3" t="inlineStr">
        <is>
          <t>7610/215</t>
        </is>
      </c>
      <c r="E12444" s="3" t="inlineStr">
        <is>
          <t>Endulini CIP Civil Engineers</t>
        </is>
      </c>
      <c r="F12444" s="3" t="n">
        <v>0</v>
      </c>
      <c r="G12444" s="3" t="n">
        <v>183000</v>
      </c>
    </row>
    <row r="12445">
      <c r="A12445" s="3" t="inlineStr">
        <is>
          <t>Endulini (Pty) Ltd</t>
        </is>
      </c>
      <c r="B12445" s="4" t="n">
        <v>44926</v>
      </c>
      <c r="C12445" s="3" t="inlineStr">
        <is>
          <t>Assets</t>
        </is>
      </c>
      <c r="D12445" s="3" t="inlineStr">
        <is>
          <t>7610/220</t>
        </is>
      </c>
      <c r="E12445" s="3" t="inlineStr">
        <is>
          <t>Endulini CIP Structuring Project Fee Opp Invest</t>
        </is>
      </c>
      <c r="F12445" s="3" t="n">
        <v>0</v>
      </c>
      <c r="G12445" s="3" t="n">
        <v>483735.96</v>
      </c>
    </row>
    <row r="12446">
      <c r="A12446" s="3" t="inlineStr">
        <is>
          <t>Endulini (Pty) Ltd</t>
        </is>
      </c>
      <c r="B12446" s="4" t="n">
        <v>44926</v>
      </c>
      <c r="C12446" s="3" t="inlineStr">
        <is>
          <t>Assets</t>
        </is>
      </c>
      <c r="D12446" s="3" t="inlineStr">
        <is>
          <t>7610/225</t>
        </is>
      </c>
      <c r="E12446" s="3" t="inlineStr">
        <is>
          <t>Endulini CIP Structural engineering fee</t>
        </is>
      </c>
      <c r="F12446" s="3" t="n">
        <v>0</v>
      </c>
      <c r="G12446" s="3" t="n">
        <v>346268.03</v>
      </c>
    </row>
    <row r="12447">
      <c r="A12447" s="3" t="inlineStr">
        <is>
          <t>Endulini (Pty) Ltd</t>
        </is>
      </c>
      <c r="B12447" s="4" t="n">
        <v>44926</v>
      </c>
      <c r="C12447" s="3" t="inlineStr">
        <is>
          <t>Assets</t>
        </is>
      </c>
      <c r="D12447" s="3" t="inlineStr">
        <is>
          <t>7610/230</t>
        </is>
      </c>
      <c r="E12447" s="3" t="inlineStr">
        <is>
          <t>Endulini CIP Mechanical Engineering</t>
        </is>
      </c>
      <c r="F12447" s="3" t="n">
        <v>0</v>
      </c>
      <c r="G12447" s="3" t="n">
        <v>15570</v>
      </c>
    </row>
    <row r="12448">
      <c r="A12448" s="3" t="inlineStr">
        <is>
          <t>Endulini (Pty) Ltd</t>
        </is>
      </c>
      <c r="B12448" s="4" t="n">
        <v>44926</v>
      </c>
      <c r="C12448" s="3" t="inlineStr">
        <is>
          <t>Assets</t>
        </is>
      </c>
      <c r="D12448" s="3" t="inlineStr">
        <is>
          <t>7610/235</t>
        </is>
      </c>
      <c r="E12448" s="3" t="inlineStr">
        <is>
          <t>Endulini CIP Electrical Installation</t>
        </is>
      </c>
      <c r="F12448" s="3" t="n">
        <v>0</v>
      </c>
      <c r="G12448" s="3" t="n">
        <v>1034019.08</v>
      </c>
    </row>
    <row r="12449">
      <c r="A12449" s="3" t="inlineStr">
        <is>
          <t>Endulini (Pty) Ltd</t>
        </is>
      </c>
      <c r="B12449" s="4" t="n">
        <v>44926</v>
      </c>
      <c r="C12449" s="3" t="inlineStr">
        <is>
          <t>Assets</t>
        </is>
      </c>
      <c r="D12449" s="3" t="inlineStr">
        <is>
          <t>7610/250</t>
        </is>
      </c>
      <c r="E12449" s="3" t="inlineStr">
        <is>
          <t>Endulini CIP Boundary Wall</t>
        </is>
      </c>
      <c r="F12449" s="3" t="n">
        <v>0</v>
      </c>
      <c r="G12449" s="3" t="n">
        <v>88400.8</v>
      </c>
    </row>
    <row r="12450">
      <c r="A12450" s="3" t="inlineStr">
        <is>
          <t>Endulini (Pty) Ltd</t>
        </is>
      </c>
      <c r="B12450" s="4" t="n">
        <v>44926</v>
      </c>
      <c r="C12450" s="3" t="inlineStr">
        <is>
          <t>Assets</t>
        </is>
      </c>
      <c r="D12450" s="3" t="inlineStr">
        <is>
          <t>7610/290</t>
        </is>
      </c>
      <c r="E12450" s="3" t="inlineStr">
        <is>
          <t>Endulini CIP Development Management Fees</t>
        </is>
      </c>
      <c r="F12450" s="3" t="n">
        <v>0</v>
      </c>
      <c r="G12450" s="3" t="n">
        <v>237496.62</v>
      </c>
    </row>
    <row r="12451">
      <c r="A12451" s="3" t="inlineStr">
        <is>
          <t>Endulini (Pty) Ltd</t>
        </is>
      </c>
      <c r="B12451" s="4" t="n">
        <v>44926</v>
      </c>
      <c r="C12451" s="3" t="inlineStr">
        <is>
          <t>Assets</t>
        </is>
      </c>
      <c r="D12451" s="3" t="inlineStr">
        <is>
          <t>7610/310</t>
        </is>
      </c>
      <c r="E12451" s="3" t="inlineStr">
        <is>
          <t>Endulini CIP Enviromental consultants</t>
        </is>
      </c>
      <c r="F12451" s="3" t="n">
        <v>7730</v>
      </c>
      <c r="G12451" s="3" t="n">
        <v>115730</v>
      </c>
    </row>
    <row r="12452">
      <c r="A12452" s="3" t="inlineStr">
        <is>
          <t>Endulini (Pty) Ltd</t>
        </is>
      </c>
      <c r="B12452" s="4" t="n">
        <v>44926</v>
      </c>
      <c r="C12452" s="3" t="inlineStr">
        <is>
          <t>Assets</t>
        </is>
      </c>
      <c r="D12452" s="3" t="inlineStr">
        <is>
          <t>7610/320</t>
        </is>
      </c>
      <c r="E12452" s="3" t="inlineStr">
        <is>
          <t>Endulini CIP Geotechnical</t>
        </is>
      </c>
      <c r="F12452" s="3" t="n">
        <v>0</v>
      </c>
      <c r="G12452" s="3" t="n">
        <v>13575</v>
      </c>
    </row>
    <row r="12453">
      <c r="A12453" s="3" t="inlineStr">
        <is>
          <t>Endulini (Pty) Ltd</t>
        </is>
      </c>
      <c r="B12453" s="4" t="n">
        <v>44926</v>
      </c>
      <c r="C12453" s="3" t="inlineStr">
        <is>
          <t>Assets</t>
        </is>
      </c>
      <c r="D12453" s="3" t="inlineStr">
        <is>
          <t>7610/330</t>
        </is>
      </c>
      <c r="E12453" s="3" t="inlineStr">
        <is>
          <t>Endulini CIP Health and Safety</t>
        </is>
      </c>
      <c r="F12453" s="3" t="n">
        <v>0</v>
      </c>
      <c r="G12453" s="3" t="n">
        <v>40200</v>
      </c>
    </row>
    <row r="12454">
      <c r="A12454" s="3" t="inlineStr">
        <is>
          <t>Endulini (Pty) Ltd</t>
        </is>
      </c>
      <c r="B12454" s="4" t="n">
        <v>44926</v>
      </c>
      <c r="C12454" s="3" t="inlineStr">
        <is>
          <t>Assets</t>
        </is>
      </c>
      <c r="D12454" s="3" t="inlineStr">
        <is>
          <t>7610/390</t>
        </is>
      </c>
      <c r="E12454" s="3" t="inlineStr">
        <is>
          <t>Endulini CIP Land Surveyor</t>
        </is>
      </c>
      <c r="F12454" s="3" t="n">
        <v>0</v>
      </c>
      <c r="G12454" s="3" t="n">
        <v>186021.2</v>
      </c>
    </row>
    <row r="12455">
      <c r="A12455" s="3" t="inlineStr">
        <is>
          <t>Endulini (Pty) Ltd</t>
        </is>
      </c>
      <c r="B12455" s="4" t="n">
        <v>44926</v>
      </c>
      <c r="C12455" s="3" t="inlineStr">
        <is>
          <t>Assets</t>
        </is>
      </c>
      <c r="D12455" s="3" t="inlineStr">
        <is>
          <t>7610/392</t>
        </is>
      </c>
      <c r="E12455" s="3" t="inlineStr">
        <is>
          <t>Endulini CIP Landscaping</t>
        </is>
      </c>
      <c r="F12455" s="3" t="n">
        <v>0</v>
      </c>
      <c r="G12455" s="3" t="n">
        <v>6100</v>
      </c>
    </row>
    <row r="12456">
      <c r="A12456" s="3" t="inlineStr">
        <is>
          <t>Endulini (Pty) Ltd</t>
        </is>
      </c>
      <c r="B12456" s="4" t="n">
        <v>44926</v>
      </c>
      <c r="C12456" s="3" t="inlineStr">
        <is>
          <t>Assets</t>
        </is>
      </c>
      <c r="D12456" s="3" t="inlineStr">
        <is>
          <t>7610/395</t>
        </is>
      </c>
      <c r="E12456" s="3" t="inlineStr">
        <is>
          <t>Endulini CIP NHBRC</t>
        </is>
      </c>
      <c r="F12456" s="3" t="n">
        <v>0</v>
      </c>
      <c r="G12456" s="3" t="n">
        <v>928847.49</v>
      </c>
    </row>
    <row r="12457">
      <c r="A12457" s="3" t="inlineStr">
        <is>
          <t>Endulini (Pty) Ltd</t>
        </is>
      </c>
      <c r="B12457" s="4" t="n">
        <v>44926</v>
      </c>
      <c r="C12457" s="3" t="inlineStr">
        <is>
          <t>Assets</t>
        </is>
      </c>
      <c r="D12457" s="3" t="inlineStr">
        <is>
          <t>7610/400</t>
        </is>
      </c>
      <c r="E12457" s="3" t="inlineStr">
        <is>
          <t>Endulini CIP Quantity Surveyor</t>
        </is>
      </c>
      <c r="F12457" s="3" t="n">
        <v>0</v>
      </c>
      <c r="G12457" s="3" t="n">
        <v>82136.36</v>
      </c>
    </row>
    <row r="12458">
      <c r="A12458" s="3" t="inlineStr">
        <is>
          <t>Endulini (Pty) Ltd</t>
        </is>
      </c>
      <c r="B12458" s="4" t="n">
        <v>44926</v>
      </c>
      <c r="C12458" s="3" t="inlineStr">
        <is>
          <t>Assets</t>
        </is>
      </c>
      <c r="D12458" s="3" t="inlineStr">
        <is>
          <t>7610/600</t>
        </is>
      </c>
      <c r="E12458" s="3" t="inlineStr">
        <is>
          <t>Endulini CIP Town Planning</t>
        </is>
      </c>
      <c r="F12458" s="3" t="n">
        <v>0</v>
      </c>
      <c r="G12458" s="3" t="n">
        <v>21105</v>
      </c>
    </row>
    <row r="12459">
      <c r="A12459" s="3" t="inlineStr">
        <is>
          <t>Endulini (Pty) Ltd</t>
        </is>
      </c>
      <c r="B12459" s="4" t="n">
        <v>44926</v>
      </c>
      <c r="C12459" s="3" t="inlineStr">
        <is>
          <t>Assets</t>
        </is>
      </c>
      <c r="D12459" s="3" t="inlineStr">
        <is>
          <t>7610/620</t>
        </is>
      </c>
      <c r="E12459" s="3" t="inlineStr">
        <is>
          <t>Endulini CIP Traffic Impact</t>
        </is>
      </c>
      <c r="F12459" s="3" t="n">
        <v>0</v>
      </c>
      <c r="G12459" s="3" t="n">
        <v>24915</v>
      </c>
    </row>
    <row r="12460">
      <c r="A12460" s="3" t="inlineStr">
        <is>
          <t>Endulini (Pty) Ltd</t>
        </is>
      </c>
      <c r="B12460" s="4" t="n">
        <v>44926</v>
      </c>
      <c r="C12460" s="3" t="inlineStr">
        <is>
          <t>Assets</t>
        </is>
      </c>
      <c r="D12460" s="3" t="inlineStr">
        <is>
          <t>7610/630</t>
        </is>
      </c>
      <c r="E12460" s="3" t="inlineStr">
        <is>
          <t>Endulini CIP CoCT Development Contributi</t>
        </is>
      </c>
      <c r="F12460" s="3" t="n">
        <v>0</v>
      </c>
      <c r="G12460" s="3" t="n">
        <v>661860.3100000001</v>
      </c>
    </row>
    <row r="12461">
      <c r="A12461" s="3" t="inlineStr">
        <is>
          <t>Endulini (Pty) Ltd</t>
        </is>
      </c>
      <c r="B12461" s="4" t="n">
        <v>44926</v>
      </c>
      <c r="C12461" s="3" t="inlineStr">
        <is>
          <t>Assets</t>
        </is>
      </c>
      <c r="D12461" s="3" t="inlineStr">
        <is>
          <t>7610/640</t>
        </is>
      </c>
      <c r="E12461" s="3" t="inlineStr">
        <is>
          <t>Endulini CIP CoCT Building plan application</t>
        </is>
      </c>
      <c r="F12461" s="3" t="n">
        <v>0</v>
      </c>
      <c r="G12461" s="3" t="n">
        <v>111203.22</v>
      </c>
    </row>
    <row r="12462">
      <c r="A12462" s="3" t="inlineStr">
        <is>
          <t>Endulini (Pty) Ltd</t>
        </is>
      </c>
      <c r="B12462" s="4" t="n">
        <v>44926</v>
      </c>
      <c r="C12462" s="3" t="inlineStr">
        <is>
          <t>Assets</t>
        </is>
      </c>
      <c r="D12462" s="3" t="inlineStr">
        <is>
          <t>7610/650</t>
        </is>
      </c>
      <c r="E12462" s="3" t="inlineStr">
        <is>
          <t>Endulini CIP - P&amp;G recoveries - Endulini&amp;Heron Fields/View</t>
        </is>
      </c>
      <c r="F12462" s="3" t="n">
        <v>0</v>
      </c>
      <c r="G12462" s="3" t="n">
        <v>-3023829.42</v>
      </c>
    </row>
    <row r="12463">
      <c r="A12463" s="3" t="inlineStr">
        <is>
          <t>Endulini (Pty) Ltd</t>
        </is>
      </c>
      <c r="B12463" s="4" t="n">
        <v>44926</v>
      </c>
      <c r="C12463" s="3" t="inlineStr">
        <is>
          <t>Assets</t>
        </is>
      </c>
      <c r="D12463" s="3" t="inlineStr">
        <is>
          <t>7610/900</t>
        </is>
      </c>
      <c r="E12463" s="3" t="inlineStr">
        <is>
          <t>Endulini CIP Cost of Sales</t>
        </is>
      </c>
      <c r="F12463" s="3" t="n">
        <v>0</v>
      </c>
      <c r="G12463" s="3" t="n">
        <v>-28155981.9</v>
      </c>
    </row>
    <row r="12464">
      <c r="A12464" s="3" t="inlineStr">
        <is>
          <t>Quinate Consulting (Pty) Ltd</t>
        </is>
      </c>
      <c r="B12464" s="4" t="n">
        <v>44926</v>
      </c>
      <c r="C12464" s="3" t="inlineStr">
        <is>
          <t>Assets</t>
        </is>
      </c>
      <c r="D12464" s="3" t="inlineStr">
        <is>
          <t>7800/104</t>
        </is>
      </c>
      <c r="E12464" s="3" t="inlineStr">
        <is>
          <t>Stock - Closing Stock SW - 28 Feb 21</t>
        </is>
      </c>
      <c r="F12464" s="3" t="n">
        <v>0</v>
      </c>
      <c r="G12464" s="3" t="n">
        <v>2874478.88</v>
      </c>
    </row>
    <row r="12465">
      <c r="A12465" s="3" t="inlineStr">
        <is>
          <t>Quinate Consulting (Pty) Ltd</t>
        </is>
      </c>
      <c r="B12465" s="4" t="n">
        <v>44926</v>
      </c>
      <c r="C12465" s="3" t="inlineStr">
        <is>
          <t>Assets</t>
        </is>
      </c>
      <c r="D12465" s="3" t="inlineStr">
        <is>
          <t>7800/105</t>
        </is>
      </c>
      <c r="E12465" s="3" t="inlineStr">
        <is>
          <t>Stock - Closing Stock SH - 28 Feb 21</t>
        </is>
      </c>
      <c r="F12465" s="3" t="n">
        <v>0</v>
      </c>
      <c r="G12465" s="3" t="n">
        <v>2843477.6</v>
      </c>
    </row>
    <row r="12466">
      <c r="A12466" s="3" t="inlineStr">
        <is>
          <t>Endulini (Pty) Ltd</t>
        </is>
      </c>
      <c r="B12466" s="4" t="n">
        <v>44926</v>
      </c>
      <c r="C12466" s="3" t="inlineStr">
        <is>
          <t>Assets</t>
        </is>
      </c>
      <c r="D12466" s="3" t="inlineStr">
        <is>
          <t>8000/000</t>
        </is>
      </c>
      <c r="E12466" s="3" t="inlineStr">
        <is>
          <t>Customer Control Account</t>
        </is>
      </c>
      <c r="F12466" s="3" t="n">
        <v>0</v>
      </c>
      <c r="G12466" s="3" t="n">
        <v>3478538.07</v>
      </c>
    </row>
    <row r="12467">
      <c r="A12467" s="3" t="inlineStr">
        <is>
          <t>Noble Shield (Pty) Ltd ta Go Letting</t>
        </is>
      </c>
      <c r="B12467" s="4" t="n">
        <v>44926</v>
      </c>
      <c r="C12467" s="3" t="inlineStr">
        <is>
          <t>Assets</t>
        </is>
      </c>
      <c r="D12467" s="3" t="inlineStr">
        <is>
          <t>8000/000</t>
        </is>
      </c>
      <c r="E12467" s="3" t="inlineStr">
        <is>
          <t>Customer Control Account</t>
        </is>
      </c>
      <c r="F12467" s="3" t="n">
        <v>0</v>
      </c>
      <c r="G12467" s="3" t="n">
        <v>60289.32</v>
      </c>
    </row>
    <row r="12468">
      <c r="A12468" s="3" t="inlineStr">
        <is>
          <t>Opportunity Global Sales (PTY) LTD</t>
        </is>
      </c>
      <c r="B12468" s="4" t="n">
        <v>44926</v>
      </c>
      <c r="C12468" s="3" t="inlineStr">
        <is>
          <t>Assets</t>
        </is>
      </c>
      <c r="D12468" s="3" t="inlineStr">
        <is>
          <t>8000/000</t>
        </is>
      </c>
      <c r="E12468" s="3" t="inlineStr">
        <is>
          <t>Customer Control Account</t>
        </is>
      </c>
      <c r="F12468" s="3" t="n">
        <v>54809.57</v>
      </c>
      <c r="G12468" s="3" t="n">
        <v>165220.65</v>
      </c>
    </row>
    <row r="12469">
      <c r="A12469" s="3" t="inlineStr">
        <is>
          <t>Opportunity Management Holdings (PTY) LTD</t>
        </is>
      </c>
      <c r="B12469" s="4" t="n">
        <v>44926</v>
      </c>
      <c r="C12469" s="3" t="inlineStr">
        <is>
          <t>Assets</t>
        </is>
      </c>
      <c r="D12469" s="3" t="inlineStr">
        <is>
          <t>8000/000</t>
        </is>
      </c>
      <c r="E12469" s="3" t="inlineStr">
        <is>
          <t>Customer Control Account</t>
        </is>
      </c>
      <c r="F12469" s="3" t="n">
        <v>11500</v>
      </c>
      <c r="G12469" s="3" t="n">
        <v>11500</v>
      </c>
    </row>
    <row r="12470">
      <c r="A12470" s="3" t="inlineStr">
        <is>
          <t>Quinate Consulting (Pty) Ltd</t>
        </is>
      </c>
      <c r="B12470" s="4" t="n">
        <v>44926</v>
      </c>
      <c r="C12470" s="3" t="inlineStr">
        <is>
          <t>Assets</t>
        </is>
      </c>
      <c r="D12470" s="3" t="inlineStr">
        <is>
          <t>8000/000</t>
        </is>
      </c>
      <c r="E12470" s="3" t="inlineStr">
        <is>
          <t>Customer Control Account</t>
        </is>
      </c>
      <c r="F12470" s="3" t="n">
        <v>-4353.8</v>
      </c>
      <c r="G12470" s="3" t="n">
        <v>-11698.8</v>
      </c>
    </row>
    <row r="12471">
      <c r="A12471" s="3" t="inlineStr">
        <is>
          <t>Quinate Consulting (Pty) Ltd</t>
        </is>
      </c>
      <c r="B12471" s="4" t="n">
        <v>44926</v>
      </c>
      <c r="C12471" s="3" t="inlineStr">
        <is>
          <t>Assets</t>
        </is>
      </c>
      <c r="D12471" s="3" t="inlineStr">
        <is>
          <t>8001</t>
        </is>
      </c>
      <c r="E12471" s="3" t="inlineStr">
        <is>
          <t>Customer Control</t>
        </is>
      </c>
      <c r="F12471" s="3" t="n">
        <v>0</v>
      </c>
      <c r="G12471" s="3" t="n">
        <v>29487.49</v>
      </c>
    </row>
    <row r="12472">
      <c r="A12472" s="3" t="inlineStr">
        <is>
          <t>Opportunity Global Investment (PTY) LTD</t>
        </is>
      </c>
      <c r="B12472" s="4" t="n">
        <v>44926</v>
      </c>
      <c r="C12472" s="3" t="inlineStr">
        <is>
          <t>Assets</t>
        </is>
      </c>
      <c r="D12472" s="3" t="inlineStr">
        <is>
          <t>8200/010</t>
        </is>
      </c>
      <c r="E12472" s="3" t="inlineStr">
        <is>
          <t>Prepayments / Prepaid Expenses</t>
        </is>
      </c>
      <c r="F12472" s="3" t="n">
        <v>0</v>
      </c>
      <c r="G12472" s="3" t="n">
        <v>20180.89</v>
      </c>
    </row>
    <row r="12473">
      <c r="A12473" s="3" t="inlineStr">
        <is>
          <t>Quinate Consulting (Pty) Ltd</t>
        </is>
      </c>
      <c r="B12473" s="4" t="n">
        <v>44926</v>
      </c>
      <c r="C12473" s="3" t="inlineStr">
        <is>
          <t>Assets</t>
        </is>
      </c>
      <c r="D12473" s="3" t="inlineStr">
        <is>
          <t>8200/010</t>
        </is>
      </c>
      <c r="E12473" s="3" t="inlineStr">
        <is>
          <t>Prepayments / Prepaid Expenses</t>
        </is>
      </c>
      <c r="F12473" s="3" t="n">
        <v>0</v>
      </c>
      <c r="G12473" s="3" t="n">
        <v>109675</v>
      </c>
    </row>
    <row r="12474">
      <c r="A12474" s="3" t="inlineStr">
        <is>
          <t>Opportunity Global Sales (PTY) LTD</t>
        </is>
      </c>
      <c r="B12474" s="4" t="n">
        <v>44926</v>
      </c>
      <c r="C12474" s="3" t="inlineStr">
        <is>
          <t>Assets</t>
        </is>
      </c>
      <c r="D12474" s="3" t="inlineStr">
        <is>
          <t>8300/100</t>
        </is>
      </c>
      <c r="E12474" s="3" t="inlineStr">
        <is>
          <t>Staff Loan - Yvette Mostert</t>
        </is>
      </c>
      <c r="F12474" s="3" t="n">
        <v>-1500</v>
      </c>
      <c r="G12474" s="3" t="n">
        <v>3000</v>
      </c>
    </row>
    <row r="12475">
      <c r="A12475" s="3" t="inlineStr">
        <is>
          <t>Opportunity Global Investment (PTY) LTD</t>
        </is>
      </c>
      <c r="B12475" s="4" t="n">
        <v>44926</v>
      </c>
      <c r="C12475" s="3" t="inlineStr">
        <is>
          <t>Assets</t>
        </is>
      </c>
      <c r="D12475" s="3" t="inlineStr">
        <is>
          <t>8400/000</t>
        </is>
      </c>
      <c r="E12475" s="3" t="inlineStr">
        <is>
          <t>FNB 62093491696</t>
        </is>
      </c>
      <c r="F12475" s="3" t="n">
        <v>-29577.74</v>
      </c>
      <c r="G12475" s="3" t="n">
        <v>36536.13</v>
      </c>
    </row>
    <row r="12476">
      <c r="A12476" s="3" t="inlineStr">
        <is>
          <t>Opportunity Global Sales (PTY) LTD</t>
        </is>
      </c>
      <c r="B12476" s="4" t="n">
        <v>44926</v>
      </c>
      <c r="C12476" s="3" t="inlineStr">
        <is>
          <t>Assets</t>
        </is>
      </c>
      <c r="D12476" s="3" t="inlineStr">
        <is>
          <t>8400/000</t>
        </is>
      </c>
      <c r="E12476" s="3" t="inlineStr">
        <is>
          <t>FNB 62835620875</t>
        </is>
      </c>
      <c r="F12476" s="3" t="n">
        <v>-286826.82</v>
      </c>
      <c r="G12476" s="3" t="n">
        <v>16606.39</v>
      </c>
    </row>
    <row r="12477">
      <c r="A12477" s="3" t="inlineStr">
        <is>
          <t>Quinate Consulting (Pty) Ltd</t>
        </is>
      </c>
      <c r="B12477" s="4" t="n">
        <v>44926</v>
      </c>
      <c r="C12477" s="3" t="inlineStr">
        <is>
          <t>Assets</t>
        </is>
      </c>
      <c r="D12477" s="3" t="inlineStr">
        <is>
          <t>8400/000</t>
        </is>
      </c>
      <c r="E12477" s="3" t="inlineStr">
        <is>
          <t>RMB - 62736659189 - Call Acc</t>
        </is>
      </c>
      <c r="F12477" s="3" t="n">
        <v>697.46</v>
      </c>
      <c r="G12477" s="3" t="n">
        <v>154501.53</v>
      </c>
    </row>
    <row r="12478">
      <c r="A12478" s="3" t="inlineStr">
        <is>
          <t>Trademark Holdings (Pty) Ltd</t>
        </is>
      </c>
      <c r="B12478" s="4" t="n">
        <v>44926</v>
      </c>
      <c r="C12478" s="3" t="inlineStr">
        <is>
          <t>Assets</t>
        </is>
      </c>
      <c r="D12478" s="3" t="inlineStr">
        <is>
          <t>8400/000</t>
        </is>
      </c>
      <c r="E12478" s="3" t="inlineStr">
        <is>
          <t>RMB 623 693 03640</t>
        </is>
      </c>
      <c r="F12478" s="3" t="n">
        <v>-36425.34</v>
      </c>
      <c r="G12478" s="3" t="n">
        <v>46169.9</v>
      </c>
    </row>
    <row r="12479">
      <c r="A12479" s="3" t="inlineStr">
        <is>
          <t>Noble Shield (Pty) Ltd ta Go Letting</t>
        </is>
      </c>
      <c r="B12479" s="4" t="n">
        <v>44926</v>
      </c>
      <c r="C12479" s="3" t="inlineStr">
        <is>
          <t>Assets</t>
        </is>
      </c>
      <c r="D12479" s="3" t="inlineStr">
        <is>
          <t>8400/000</t>
        </is>
      </c>
      <c r="E12479" s="3" t="inlineStr">
        <is>
          <t>RMB 6250 573 3833</t>
        </is>
      </c>
      <c r="F12479" s="3" t="n">
        <v>23551.97</v>
      </c>
      <c r="G12479" s="3" t="n">
        <v>71176.78999999999</v>
      </c>
    </row>
    <row r="12480">
      <c r="A12480" s="3" t="inlineStr">
        <is>
          <t>Endulini (Pty) Ltd</t>
        </is>
      </c>
      <c r="B12480" s="4" t="n">
        <v>44926</v>
      </c>
      <c r="C12480" s="3" t="inlineStr">
        <is>
          <t>Assets</t>
        </is>
      </c>
      <c r="D12480" s="3" t="inlineStr">
        <is>
          <t>8400/000</t>
        </is>
      </c>
      <c r="E12480" s="3" t="inlineStr">
        <is>
          <t>RMB 62906944576</t>
        </is>
      </c>
      <c r="F12480" s="3" t="n">
        <v>-342424.79</v>
      </c>
      <c r="G12480" s="3" t="n">
        <v>22808.54</v>
      </c>
    </row>
    <row r="12481">
      <c r="A12481" s="3" t="inlineStr">
        <is>
          <t>Opportunity Management Holdings (PTY) LTD</t>
        </is>
      </c>
      <c r="B12481" s="4" t="n">
        <v>44926</v>
      </c>
      <c r="C12481" s="3" t="inlineStr">
        <is>
          <t>Assets</t>
        </is>
      </c>
      <c r="D12481" s="3" t="inlineStr">
        <is>
          <t>8400/000</t>
        </is>
      </c>
      <c r="E12481" s="3" t="inlineStr">
        <is>
          <t>RMB Cheq - 62312246920</t>
        </is>
      </c>
      <c r="F12481" s="3" t="n">
        <v>-48153.13</v>
      </c>
      <c r="G12481" s="3" t="n">
        <v>34704.73</v>
      </c>
    </row>
    <row r="12482">
      <c r="A12482" s="3" t="inlineStr">
        <is>
          <t>Opportunity Global Investment (PTY) LTD</t>
        </is>
      </c>
      <c r="B12482" s="4" t="n">
        <v>44926</v>
      </c>
      <c r="C12482" s="3" t="inlineStr">
        <is>
          <t>Assets</t>
        </is>
      </c>
      <c r="D12482" s="3" t="inlineStr">
        <is>
          <t>8405/000</t>
        </is>
      </c>
      <c r="E12482" s="3" t="inlineStr">
        <is>
          <t>FNB Trust 62762449265</t>
        </is>
      </c>
      <c r="F12482" s="3" t="n">
        <v>-73.06</v>
      </c>
      <c r="G12482" s="3" t="n">
        <v>820.24</v>
      </c>
    </row>
    <row r="12483">
      <c r="A12483" s="3" t="inlineStr">
        <is>
          <t>Endulini (Pty) Ltd</t>
        </is>
      </c>
      <c r="B12483" s="4" t="n">
        <v>44926</v>
      </c>
      <c r="C12483" s="3" t="inlineStr">
        <is>
          <t>Assets</t>
        </is>
      </c>
      <c r="D12483" s="3" t="inlineStr">
        <is>
          <t>8410/000</t>
        </is>
      </c>
      <c r="E12483" s="3" t="inlineStr">
        <is>
          <t>Momentum Investor Account : RU 502229883</t>
        </is>
      </c>
      <c r="F12483" s="3" t="n">
        <v>0</v>
      </c>
      <c r="G12483" s="3" t="n">
        <v>2614.24</v>
      </c>
    </row>
    <row r="12484">
      <c r="A12484" s="3" t="inlineStr">
        <is>
          <t>Opportunity Management Holdings (PTY) LTD</t>
        </is>
      </c>
      <c r="B12484" s="4" t="n">
        <v>44926</v>
      </c>
      <c r="C12484" s="3" t="inlineStr">
        <is>
          <t>Assets</t>
        </is>
      </c>
      <c r="D12484" s="3" t="inlineStr">
        <is>
          <t>8410/000</t>
        </is>
      </c>
      <c r="E12484" s="3" t="inlineStr">
        <is>
          <t>RMB Call Acc - 62312248851</t>
        </is>
      </c>
      <c r="F12484" s="3" t="n">
        <v>-149870.89</v>
      </c>
      <c r="G12484" s="3" t="n">
        <v>1316.68</v>
      </c>
    </row>
    <row r="12485">
      <c r="A12485" s="3" t="inlineStr">
        <is>
          <t>Noble Shield (Pty) Ltd ta Go Letting</t>
        </is>
      </c>
      <c r="B12485" s="4" t="n">
        <v>44926</v>
      </c>
      <c r="C12485" s="3" t="inlineStr">
        <is>
          <t>Assets</t>
        </is>
      </c>
      <c r="D12485" s="3" t="inlineStr">
        <is>
          <t>8410/000</t>
        </is>
      </c>
      <c r="E12485" s="3" t="inlineStr">
        <is>
          <t>RMB Trust Acc - 6250 615 1365</t>
        </is>
      </c>
      <c r="F12485" s="3" t="n">
        <v>-76.22</v>
      </c>
      <c r="G12485" s="3" t="n">
        <v>659.4400000000001</v>
      </c>
    </row>
    <row r="12486">
      <c r="A12486" s="3" t="inlineStr">
        <is>
          <t>Quinate Consulting (Pty) Ltd</t>
        </is>
      </c>
      <c r="B12486" s="4" t="n">
        <v>44926</v>
      </c>
      <c r="C12486" s="3" t="inlineStr">
        <is>
          <t>Assets</t>
        </is>
      </c>
      <c r="D12486" s="3" t="inlineStr">
        <is>
          <t>8415/000</t>
        </is>
      </c>
      <c r="E12486" s="3" t="inlineStr">
        <is>
          <t>STD Acc 071 958 959 - Facility Acc</t>
        </is>
      </c>
      <c r="F12486" s="3" t="n">
        <v>0</v>
      </c>
      <c r="G12486" s="3" t="n">
        <v>3636.21</v>
      </c>
    </row>
    <row r="12487">
      <c r="A12487" s="3" t="inlineStr">
        <is>
          <t>Trademark Holdings (Pty) Ltd</t>
        </is>
      </c>
      <c r="B12487" s="4" t="n">
        <v>44926</v>
      </c>
      <c r="C12487" s="3" t="inlineStr">
        <is>
          <t>Assets</t>
        </is>
      </c>
      <c r="D12487" s="3" t="inlineStr">
        <is>
          <t>8420/000</t>
        </is>
      </c>
      <c r="E12487" s="3" t="inlineStr">
        <is>
          <t>FNB Credit Card</t>
        </is>
      </c>
      <c r="F12487" s="3" t="n">
        <v>52</v>
      </c>
      <c r="G12487" s="3" t="n">
        <v>52</v>
      </c>
    </row>
    <row r="12488">
      <c r="A12488" s="3" t="inlineStr">
        <is>
          <t>Quinate Consulting (Pty) Ltd</t>
        </is>
      </c>
      <c r="B12488" s="4" t="n">
        <v>44926</v>
      </c>
      <c r="C12488" s="3" t="inlineStr">
        <is>
          <t>Assets</t>
        </is>
      </c>
      <c r="D12488" s="3" t="inlineStr">
        <is>
          <t>8430/000</t>
        </is>
      </c>
      <c r="E12488" s="3" t="inlineStr">
        <is>
          <t>Momentum Investment Acc - RU502230185</t>
        </is>
      </c>
      <c r="F12488" s="3" t="n">
        <v>0</v>
      </c>
      <c r="G12488" s="3" t="n">
        <v>523.64</v>
      </c>
    </row>
    <row r="12489">
      <c r="A12489" s="3" t="inlineStr">
        <is>
          <t>Opportunity Global Investment (PTY) LTD</t>
        </is>
      </c>
      <c r="B12489" s="4" t="n">
        <v>44926</v>
      </c>
      <c r="C12489" s="3" t="inlineStr">
        <is>
          <t>Assets</t>
        </is>
      </c>
      <c r="D12489" s="3" t="inlineStr">
        <is>
          <t>8440/000</t>
        </is>
      </c>
      <c r="E12489" s="3" t="inlineStr">
        <is>
          <t>FNB - Call 627602764438</t>
        </is>
      </c>
      <c r="F12489" s="3" t="n">
        <v>-7.9</v>
      </c>
      <c r="G12489" s="3" t="n">
        <v>957.27</v>
      </c>
    </row>
    <row r="12490">
      <c r="A12490" s="3" t="inlineStr">
        <is>
          <t>Opportunity Global Investment (PTY) LTD</t>
        </is>
      </c>
      <c r="B12490" s="4" t="n">
        <v>44926</v>
      </c>
      <c r="C12490" s="3" t="inlineStr">
        <is>
          <t>Assets</t>
        </is>
      </c>
      <c r="D12490" s="3" t="inlineStr">
        <is>
          <t>8445/000</t>
        </is>
      </c>
      <c r="E12490" s="3" t="inlineStr">
        <is>
          <t>Momentum RU502230096</t>
        </is>
      </c>
      <c r="F12490" s="3" t="n">
        <v>0</v>
      </c>
      <c r="G12490" s="3" t="n">
        <v>4593.77</v>
      </c>
    </row>
    <row r="12491">
      <c r="A12491" s="3" t="inlineStr">
        <is>
          <t>Quinate Consulting (Pty) Ltd</t>
        </is>
      </c>
      <c r="B12491" s="4" t="n">
        <v>44926</v>
      </c>
      <c r="C12491" s="3" t="inlineStr">
        <is>
          <t>Assets</t>
        </is>
      </c>
      <c r="D12491" s="3" t="inlineStr">
        <is>
          <t>8450/000</t>
        </is>
      </c>
      <c r="E12491" s="3" t="inlineStr">
        <is>
          <t>A RMB 62275810820</t>
        </is>
      </c>
      <c r="F12491" s="3" t="n">
        <v>59735.32</v>
      </c>
      <c r="G12491" s="3" t="n">
        <v>176546.49</v>
      </c>
    </row>
    <row r="12492">
      <c r="A12492" s="3" t="inlineStr">
        <is>
          <t>Opportunity Management Holdings (PTY) LTD</t>
        </is>
      </c>
      <c r="B12492" s="4" t="n">
        <v>44926</v>
      </c>
      <c r="C12492" s="3" t="inlineStr">
        <is>
          <t>Assets</t>
        </is>
      </c>
      <c r="D12492" s="3" t="inlineStr">
        <is>
          <t>8450/000</t>
        </is>
      </c>
      <c r="E12492" s="3" t="inlineStr">
        <is>
          <t>Petty Cash - CT Office</t>
        </is>
      </c>
      <c r="F12492" s="3" t="n">
        <v>0</v>
      </c>
      <c r="G12492" s="3" t="n">
        <v>348.9</v>
      </c>
    </row>
    <row r="12493">
      <c r="A12493" s="3" t="inlineStr">
        <is>
          <t>Quinate Consulting (Pty) Ltd</t>
        </is>
      </c>
      <c r="B12493" s="4" t="n">
        <v>44926</v>
      </c>
      <c r="C12493" s="3" t="inlineStr">
        <is>
          <t>Liabilities</t>
        </is>
      </c>
      <c r="D12493" s="3" t="inlineStr">
        <is>
          <t>8480/100</t>
        </is>
      </c>
      <c r="E12493" s="3" t="inlineStr">
        <is>
          <t>Bond - SH20 - STD Bank 532010558</t>
        </is>
      </c>
      <c r="F12493" s="3" t="n">
        <v>14826.53</v>
      </c>
      <c r="G12493" s="3" t="n">
        <v>-1336312.97</v>
      </c>
    </row>
    <row r="12494">
      <c r="A12494" s="3" t="inlineStr">
        <is>
          <t>Quinate Consulting (Pty) Ltd</t>
        </is>
      </c>
      <c r="B12494" s="4" t="n">
        <v>44926</v>
      </c>
      <c r="C12494" s="3" t="inlineStr">
        <is>
          <t>Liabilities</t>
        </is>
      </c>
      <c r="D12494" s="3" t="inlineStr">
        <is>
          <t>8480/200</t>
        </is>
      </c>
      <c r="E12494" s="3" t="inlineStr">
        <is>
          <t>Bond - SH23 - STD Bank 532010035</t>
        </is>
      </c>
      <c r="F12494" s="3" t="n">
        <v>14822.05</v>
      </c>
      <c r="G12494" s="3" t="n">
        <v>-1336155.31</v>
      </c>
    </row>
    <row r="12495">
      <c r="A12495" s="3" t="inlineStr">
        <is>
          <t>Quinate Consulting (Pty) Ltd</t>
        </is>
      </c>
      <c r="B12495" s="4" t="n">
        <v>44926</v>
      </c>
      <c r="C12495" s="3" t="inlineStr">
        <is>
          <t>Liabilities</t>
        </is>
      </c>
      <c r="D12495" s="3" t="inlineStr">
        <is>
          <t>8480/300</t>
        </is>
      </c>
      <c r="E12495" s="3" t="inlineStr">
        <is>
          <t>Bond - SH24 - STD Bank 532372662</t>
        </is>
      </c>
      <c r="F12495" s="3" t="n">
        <v>13588.01</v>
      </c>
      <c r="G12495" s="3" t="n">
        <v>-1430263.56</v>
      </c>
    </row>
    <row r="12496">
      <c r="A12496" s="3" t="inlineStr">
        <is>
          <t>Quinate Consulting (Pty) Ltd</t>
        </is>
      </c>
      <c r="B12496" s="4" t="n">
        <v>44926</v>
      </c>
      <c r="C12496" s="3" t="inlineStr">
        <is>
          <t>Liabilities</t>
        </is>
      </c>
      <c r="D12496" s="3" t="inlineStr">
        <is>
          <t>8480/400</t>
        </is>
      </c>
      <c r="E12496" s="3" t="inlineStr">
        <is>
          <t>Bond - SW01 - STD Bank 532920627</t>
        </is>
      </c>
      <c r="F12496" s="3" t="n">
        <v>11504.7</v>
      </c>
      <c r="G12496" s="3" t="n">
        <v>-1272819.97</v>
      </c>
    </row>
    <row r="12497">
      <c r="A12497" s="3" t="inlineStr">
        <is>
          <t>Quinate Consulting (Pty) Ltd</t>
        </is>
      </c>
      <c r="B12497" s="4" t="n">
        <v>44926</v>
      </c>
      <c r="C12497" s="3" t="inlineStr">
        <is>
          <t>Liabilities</t>
        </is>
      </c>
      <c r="D12497" s="3" t="inlineStr">
        <is>
          <t>8480/401</t>
        </is>
      </c>
      <c r="E12497" s="3" t="inlineStr">
        <is>
          <t>Bond - SW21 - STD Bank 532920597</t>
        </is>
      </c>
      <c r="F12497" s="3" t="n">
        <v>11509.17</v>
      </c>
      <c r="G12497" s="3" t="n">
        <v>-1273325.08</v>
      </c>
    </row>
    <row r="12498">
      <c r="A12498" s="3" t="inlineStr">
        <is>
          <t>Opportunity Global Investment (PTY) LTD</t>
        </is>
      </c>
      <c r="B12498" s="4" t="n">
        <v>44926</v>
      </c>
      <c r="C12498" s="3" t="inlineStr">
        <is>
          <t>Liabilities</t>
        </is>
      </c>
      <c r="D12498" s="3" t="inlineStr">
        <is>
          <t>860</t>
        </is>
      </c>
      <c r="E12498" s="3" t="inlineStr">
        <is>
          <t>Rounding</t>
        </is>
      </c>
      <c r="F12498" s="3" t="n">
        <v>0</v>
      </c>
      <c r="G12498" s="3" t="n">
        <v>-0.03</v>
      </c>
    </row>
    <row r="12499">
      <c r="A12499" s="3" t="inlineStr">
        <is>
          <t>Opportunity Global Sales (PTY) LTD</t>
        </is>
      </c>
      <c r="B12499" s="4" t="n">
        <v>44926</v>
      </c>
      <c r="C12499" s="3" t="inlineStr">
        <is>
          <t>Liabilities</t>
        </is>
      </c>
      <c r="D12499" s="3" t="inlineStr">
        <is>
          <t>860</t>
        </is>
      </c>
      <c r="E12499" s="3" t="inlineStr">
        <is>
          <t>Rounding</t>
        </is>
      </c>
      <c r="F12499" s="3" t="n">
        <v>0</v>
      </c>
      <c r="G12499" s="3" t="n">
        <v>-1</v>
      </c>
    </row>
    <row r="12500">
      <c r="A12500" s="3" t="inlineStr">
        <is>
          <t>Quinate Consulting (Pty) Ltd</t>
        </is>
      </c>
      <c r="B12500" s="4" t="n">
        <v>44926</v>
      </c>
      <c r="C12500" s="3" t="inlineStr">
        <is>
          <t>Liabilities</t>
        </is>
      </c>
      <c r="D12500" s="3" t="inlineStr">
        <is>
          <t>860</t>
        </is>
      </c>
      <c r="E12500" s="3" t="inlineStr">
        <is>
          <t>Rounding</t>
        </is>
      </c>
      <c r="F12500" s="3" t="n">
        <v>-0.04</v>
      </c>
      <c r="G12500" s="3" t="n">
        <v>0.05</v>
      </c>
    </row>
    <row r="12501">
      <c r="A12501" s="3" t="inlineStr">
        <is>
          <t>Trademark Holdings (Pty) Ltd</t>
        </is>
      </c>
      <c r="B12501" s="4" t="n">
        <v>44926</v>
      </c>
      <c r="C12501" s="3" t="inlineStr">
        <is>
          <t>Liabilities</t>
        </is>
      </c>
      <c r="D12501" s="3" t="inlineStr">
        <is>
          <t>860</t>
        </is>
      </c>
      <c r="E12501" s="3" t="inlineStr">
        <is>
          <t>Rounding</t>
        </is>
      </c>
      <c r="F12501" s="3" t="n">
        <v>0</v>
      </c>
      <c r="G12501" s="3" t="n">
        <v>0.2</v>
      </c>
    </row>
    <row r="12502">
      <c r="A12502" s="3" t="inlineStr">
        <is>
          <t>Endulini (Pty) Ltd</t>
        </is>
      </c>
      <c r="B12502" s="4" t="n">
        <v>44926</v>
      </c>
      <c r="C12502" s="3" t="inlineStr">
        <is>
          <t>Liabilities</t>
        </is>
      </c>
      <c r="D12502" s="3" t="inlineStr">
        <is>
          <t>9000/000</t>
        </is>
      </c>
      <c r="E12502" s="3" t="inlineStr">
        <is>
          <t>Supplier Control Account</t>
        </is>
      </c>
      <c r="F12502" s="3" t="n">
        <v>5006225.59</v>
      </c>
      <c r="G12502" s="3" t="n">
        <v>-19506265.48</v>
      </c>
    </row>
    <row r="12503">
      <c r="A12503" s="3" t="inlineStr">
        <is>
          <t>Noble Shield (Pty) Ltd ta Go Letting</t>
        </is>
      </c>
      <c r="B12503" s="4" t="n">
        <v>44926</v>
      </c>
      <c r="C12503" s="3" t="inlineStr">
        <is>
          <t>Liabilities</t>
        </is>
      </c>
      <c r="D12503" s="3" t="inlineStr">
        <is>
          <t>9000/000</t>
        </is>
      </c>
      <c r="E12503" s="3" t="inlineStr">
        <is>
          <t>Supplier Control Account</t>
        </is>
      </c>
      <c r="F12503" s="3" t="n">
        <v>-37464.56</v>
      </c>
      <c r="G12503" s="3" t="n">
        <v>-63264.4</v>
      </c>
    </row>
    <row r="12504">
      <c r="A12504" s="3" t="inlineStr">
        <is>
          <t>Opportunity Global Investment (PTY) LTD</t>
        </is>
      </c>
      <c r="B12504" s="4" t="n">
        <v>44926</v>
      </c>
      <c r="C12504" s="3" t="inlineStr">
        <is>
          <t>Liabilities</t>
        </is>
      </c>
      <c r="D12504" s="3" t="inlineStr">
        <is>
          <t>9000/000</t>
        </is>
      </c>
      <c r="E12504" s="3" t="inlineStr">
        <is>
          <t>Supplier Control Account</t>
        </is>
      </c>
      <c r="F12504" s="3" t="n">
        <v>-55449.6</v>
      </c>
      <c r="G12504" s="3" t="n">
        <v>-124185.7</v>
      </c>
    </row>
    <row r="12505">
      <c r="A12505" s="3" t="inlineStr">
        <is>
          <t>Opportunity Global Sales (PTY) LTD</t>
        </is>
      </c>
      <c r="B12505" s="4" t="n">
        <v>44926</v>
      </c>
      <c r="C12505" s="3" t="inlineStr">
        <is>
          <t>Liabilities</t>
        </is>
      </c>
      <c r="D12505" s="3" t="inlineStr">
        <is>
          <t>9000/000</t>
        </is>
      </c>
      <c r="E12505" s="3" t="inlineStr">
        <is>
          <t>Supplier Control Account</t>
        </is>
      </c>
      <c r="F12505" s="3" t="n">
        <v>4808.54</v>
      </c>
      <c r="G12505" s="3" t="n">
        <v>188.52</v>
      </c>
    </row>
    <row r="12506">
      <c r="A12506" s="3" t="inlineStr">
        <is>
          <t>Opportunity Management Holdings (PTY) LTD</t>
        </is>
      </c>
      <c r="B12506" s="4" t="n">
        <v>44926</v>
      </c>
      <c r="C12506" s="3" t="inlineStr">
        <is>
          <t>Liabilities</t>
        </is>
      </c>
      <c r="D12506" s="3" t="inlineStr">
        <is>
          <t>9000/000</t>
        </is>
      </c>
      <c r="E12506" s="3" t="inlineStr">
        <is>
          <t>Supplier Control Account</t>
        </is>
      </c>
      <c r="F12506" s="3" t="n">
        <v>-30594.47</v>
      </c>
      <c r="G12506" s="3" t="n">
        <v>-286913.69</v>
      </c>
    </row>
    <row r="12507">
      <c r="A12507" s="3" t="inlineStr">
        <is>
          <t>Quinate Consulting (Pty) Ltd</t>
        </is>
      </c>
      <c r="B12507" s="4" t="n">
        <v>44926</v>
      </c>
      <c r="C12507" s="3" t="inlineStr">
        <is>
          <t>Liabilities</t>
        </is>
      </c>
      <c r="D12507" s="3" t="inlineStr">
        <is>
          <t>9000/000</t>
        </is>
      </c>
      <c r="E12507" s="3" t="inlineStr">
        <is>
          <t>Supplier Control Account</t>
        </is>
      </c>
      <c r="F12507" s="3" t="n">
        <v>74610.36</v>
      </c>
      <c r="G12507" s="3" t="n">
        <v>552805.99</v>
      </c>
    </row>
    <row r="12508">
      <c r="A12508" s="3" t="inlineStr">
        <is>
          <t>Trademark Holdings (Pty) Ltd</t>
        </is>
      </c>
      <c r="B12508" s="4" t="n">
        <v>44926</v>
      </c>
      <c r="C12508" s="3" t="inlineStr">
        <is>
          <t>Liabilities</t>
        </is>
      </c>
      <c r="D12508" s="3" t="inlineStr">
        <is>
          <t>9000/000</t>
        </is>
      </c>
      <c r="E12508" s="3" t="inlineStr">
        <is>
          <t>Supplier Control Account</t>
        </is>
      </c>
      <c r="F12508" s="3" t="n">
        <v>-19887.5</v>
      </c>
      <c r="G12508" s="3" t="n">
        <v>-31290.56</v>
      </c>
    </row>
    <row r="12509">
      <c r="A12509" s="3" t="inlineStr">
        <is>
          <t>Quinate Consulting (Pty) Ltd</t>
        </is>
      </c>
      <c r="B12509" s="4" t="n">
        <v>44926</v>
      </c>
      <c r="C12509" s="3" t="inlineStr">
        <is>
          <t>Liabilities</t>
        </is>
      </c>
      <c r="D12509" s="3" t="inlineStr">
        <is>
          <t>9001</t>
        </is>
      </c>
      <c r="E12509" s="3" t="inlineStr">
        <is>
          <t>Supplier Control</t>
        </is>
      </c>
      <c r="F12509" s="3" t="n">
        <v>0</v>
      </c>
      <c r="G12509" s="3" t="n">
        <v>-347315.41</v>
      </c>
    </row>
    <row r="12510">
      <c r="A12510" s="3" t="inlineStr">
        <is>
          <t>Opportunity Management Holdings (PTY) LTD</t>
        </is>
      </c>
      <c r="B12510" s="4" t="n">
        <v>44926</v>
      </c>
      <c r="C12510" s="3" t="inlineStr">
        <is>
          <t>Liabilities</t>
        </is>
      </c>
      <c r="D12510" s="3" t="inlineStr">
        <is>
          <t>9100/000</t>
        </is>
      </c>
      <c r="E12510" s="3" t="inlineStr">
        <is>
          <t>PAYE/UIF/SDL Accrual - Prior Years ADJ</t>
        </is>
      </c>
      <c r="F12510" s="3" t="n">
        <v>0</v>
      </c>
      <c r="G12510" s="3" t="n">
        <v>-33739.36</v>
      </c>
    </row>
    <row r="12511">
      <c r="A12511" s="3" t="inlineStr">
        <is>
          <t>Opportunity Management Holdings (PTY) LTD</t>
        </is>
      </c>
      <c r="B12511" s="4" t="n">
        <v>44926</v>
      </c>
      <c r="C12511" s="3" t="inlineStr">
        <is>
          <t>Assets</t>
        </is>
      </c>
      <c r="D12511" s="3" t="inlineStr">
        <is>
          <t>9110/000</t>
        </is>
      </c>
      <c r="E12511" s="3" t="inlineStr">
        <is>
          <t>Deposit Received</t>
        </is>
      </c>
      <c r="F12511" s="3" t="n">
        <v>0</v>
      </c>
      <c r="G12511" s="3" t="n">
        <v>-3852.5</v>
      </c>
    </row>
    <row r="12512">
      <c r="A12512" s="3" t="inlineStr">
        <is>
          <t>Opportunity Global Investment (PTY) LTD</t>
        </is>
      </c>
      <c r="B12512" s="4" t="n">
        <v>44926</v>
      </c>
      <c r="C12512" s="3" t="inlineStr">
        <is>
          <t>Liabilities</t>
        </is>
      </c>
      <c r="D12512" s="3" t="inlineStr">
        <is>
          <t>9110/000</t>
        </is>
      </c>
      <c r="E12512" s="3" t="inlineStr">
        <is>
          <t>Taxation B/S</t>
        </is>
      </c>
      <c r="F12512" s="3" t="n">
        <v>-2172.28</v>
      </c>
      <c r="G12512" s="3" t="n">
        <v>-22.19</v>
      </c>
    </row>
    <row r="12513">
      <c r="A12513" s="3" t="inlineStr">
        <is>
          <t>Noble Shield (Pty) Ltd ta Go Letting</t>
        </is>
      </c>
      <c r="B12513" s="4" t="n">
        <v>44926</v>
      </c>
      <c r="C12513" s="3" t="inlineStr">
        <is>
          <t>Liabilities</t>
        </is>
      </c>
      <c r="D12513" s="3" t="inlineStr">
        <is>
          <t>9250/010</t>
        </is>
      </c>
      <c r="E12513" s="3" t="inlineStr">
        <is>
          <t>SALARY CONTROL</t>
        </is>
      </c>
      <c r="F12513" s="3" t="n">
        <v>-409.9</v>
      </c>
      <c r="G12513" s="3" t="n">
        <v>-16764.54</v>
      </c>
    </row>
    <row r="12514">
      <c r="A12514" s="3" t="inlineStr">
        <is>
          <t>Opportunity Global Sales (PTY) LTD</t>
        </is>
      </c>
      <c r="B12514" s="4" t="n">
        <v>44926</v>
      </c>
      <c r="C12514" s="3" t="inlineStr">
        <is>
          <t>Liabilities</t>
        </is>
      </c>
      <c r="D12514" s="3" t="inlineStr">
        <is>
          <t>9250/010</t>
        </is>
      </c>
      <c r="E12514" s="3" t="inlineStr">
        <is>
          <t>SALARY CONTROL</t>
        </is>
      </c>
      <c r="F12514" s="3" t="n">
        <v>21746.39</v>
      </c>
      <c r="G12514" s="3" t="n">
        <v>0</v>
      </c>
    </row>
    <row r="12515">
      <c r="A12515" s="3" t="inlineStr">
        <is>
          <t>Trademark Holdings (Pty) Ltd</t>
        </is>
      </c>
      <c r="B12515" s="4" t="n">
        <v>44926</v>
      </c>
      <c r="C12515" s="3" t="inlineStr">
        <is>
          <t>Liabilities</t>
        </is>
      </c>
      <c r="D12515" s="3" t="inlineStr">
        <is>
          <t>9250/010</t>
        </is>
      </c>
      <c r="E12515" s="3" t="inlineStr">
        <is>
          <t>SALARY CONTROL</t>
        </is>
      </c>
      <c r="F12515" s="3" t="n">
        <v>398.94</v>
      </c>
      <c r="G12515" s="3" t="n">
        <v>-19905.23</v>
      </c>
    </row>
    <row r="12516">
      <c r="A12516" s="3" t="inlineStr">
        <is>
          <t>Noble Shield (Pty) Ltd ta Go Letting</t>
        </is>
      </c>
      <c r="B12516" s="4" t="n">
        <v>44926</v>
      </c>
      <c r="C12516" s="3" t="inlineStr">
        <is>
          <t>Liabilities</t>
        </is>
      </c>
      <c r="D12516" s="3" t="inlineStr">
        <is>
          <t>9250/020</t>
        </is>
      </c>
      <c r="E12516" s="3" t="inlineStr">
        <is>
          <t>PAYE, UIF AND SDL CONTROL</t>
        </is>
      </c>
      <c r="F12516" s="3" t="n">
        <v>-149.54</v>
      </c>
      <c r="G12516" s="3" t="n">
        <v>-5679.37</v>
      </c>
    </row>
    <row r="12517">
      <c r="A12517" s="3" t="inlineStr">
        <is>
          <t>Opportunity Global Investment (PTY) LTD</t>
        </is>
      </c>
      <c r="B12517" s="4" t="n">
        <v>44926</v>
      </c>
      <c r="C12517" s="3" t="inlineStr">
        <is>
          <t>Liabilities</t>
        </is>
      </c>
      <c r="D12517" s="3" t="inlineStr">
        <is>
          <t>9250/020</t>
        </is>
      </c>
      <c r="E12517" s="3" t="inlineStr">
        <is>
          <t>PAYE, UIF AND SDL CONTROL</t>
        </is>
      </c>
      <c r="F12517" s="3" t="n">
        <v>58004.79</v>
      </c>
      <c r="G12517" s="3" t="n">
        <v>113034.42</v>
      </c>
    </row>
    <row r="12518">
      <c r="A12518" s="3" t="inlineStr">
        <is>
          <t>Opportunity Global Sales (PTY) LTD</t>
        </is>
      </c>
      <c r="B12518" s="4" t="n">
        <v>44926</v>
      </c>
      <c r="C12518" s="3" t="inlineStr">
        <is>
          <t>Liabilities</t>
        </is>
      </c>
      <c r="D12518" s="3" t="inlineStr">
        <is>
          <t>9250/020</t>
        </is>
      </c>
      <c r="E12518" s="3" t="inlineStr">
        <is>
          <t>PAYE, UIF AND SDL CONTROL</t>
        </is>
      </c>
      <c r="F12518" s="3" t="n">
        <v>-50729.92</v>
      </c>
      <c r="G12518" s="3" t="n">
        <v>-173686.37</v>
      </c>
    </row>
    <row r="12519">
      <c r="A12519" s="3" t="inlineStr">
        <is>
          <t>Opportunity Management Holdings (PTY) LTD</t>
        </is>
      </c>
      <c r="B12519" s="4" t="n">
        <v>44926</v>
      </c>
      <c r="C12519" s="3" t="inlineStr">
        <is>
          <t>Liabilities</t>
        </is>
      </c>
      <c r="D12519" s="3" t="inlineStr">
        <is>
          <t>9250/020</t>
        </is>
      </c>
      <c r="E12519" s="3" t="inlineStr">
        <is>
          <t>PAYE, UIF AND SDL CONTROL</t>
        </is>
      </c>
      <c r="F12519" s="3" t="n">
        <v>3225.87</v>
      </c>
      <c r="G12519" s="3" t="n">
        <v>-48706.3</v>
      </c>
    </row>
    <row r="12520">
      <c r="A12520" s="3" t="inlineStr">
        <is>
          <t>Trademark Holdings (Pty) Ltd</t>
        </is>
      </c>
      <c r="B12520" s="4" t="n">
        <v>44926</v>
      </c>
      <c r="C12520" s="3" t="inlineStr">
        <is>
          <t>Liabilities</t>
        </is>
      </c>
      <c r="D12520" s="3" t="inlineStr">
        <is>
          <t>9250/020</t>
        </is>
      </c>
      <c r="E12520" s="3" t="inlineStr">
        <is>
          <t>PAYE, UIF AND SDL CONTROL</t>
        </is>
      </c>
      <c r="F12520" s="3" t="n">
        <v>185.02</v>
      </c>
      <c r="G12520" s="3" t="n">
        <v>-6129.53</v>
      </c>
    </row>
    <row r="12521">
      <c r="A12521" s="3" t="inlineStr">
        <is>
          <t>Opportunity Global Investment (PTY) LTD</t>
        </is>
      </c>
      <c r="B12521" s="4" t="n">
        <v>44926</v>
      </c>
      <c r="C12521" s="3" t="inlineStr">
        <is>
          <t>Liabilities</t>
        </is>
      </c>
      <c r="D12521" s="3" t="inlineStr">
        <is>
          <t>9400/030</t>
        </is>
      </c>
      <c r="E12521" s="3" t="inlineStr">
        <is>
          <t>Accrued Expenses - PAYE_AND_UIF</t>
        </is>
      </c>
      <c r="F12521" s="3" t="n">
        <v>0</v>
      </c>
      <c r="G12521" s="3" t="n">
        <v>-2</v>
      </c>
    </row>
    <row r="12522">
      <c r="A12522" s="3" t="inlineStr">
        <is>
          <t>Trademark Holdings (Pty) Ltd</t>
        </is>
      </c>
      <c r="B12522" s="4" t="n">
        <v>44926</v>
      </c>
      <c r="C12522" s="3" t="inlineStr">
        <is>
          <t>Liabilities</t>
        </is>
      </c>
      <c r="D12522" s="3" t="inlineStr">
        <is>
          <t>9400/400</t>
        </is>
      </c>
      <c r="E12522" s="3" t="inlineStr">
        <is>
          <t>Deemed Dividend Tax</t>
        </is>
      </c>
      <c r="F12522" s="3" t="n">
        <v>0</v>
      </c>
      <c r="G12522" s="3" t="n">
        <v>-699.13</v>
      </c>
    </row>
    <row r="12523">
      <c r="A12523" s="3" t="inlineStr">
        <is>
          <t>Opportunity Global Investment (PTY) LTD</t>
        </is>
      </c>
      <c r="B12523" s="4" t="n">
        <v>44926</v>
      </c>
      <c r="C12523" s="3" t="inlineStr">
        <is>
          <t>Liabilities</t>
        </is>
      </c>
      <c r="D12523" s="3" t="inlineStr">
        <is>
          <t>9500/000</t>
        </is>
      </c>
      <c r="E12523" s="3" t="inlineStr">
        <is>
          <t>VAT Control Account</t>
        </is>
      </c>
      <c r="F12523" s="3" t="n">
        <v>-29282.52</v>
      </c>
      <c r="G12523" s="3" t="n">
        <v>333647.03</v>
      </c>
    </row>
    <row r="12524">
      <c r="A12524" s="3" t="inlineStr">
        <is>
          <t>Opportunity Global Sales (PTY) LTD</t>
        </is>
      </c>
      <c r="B12524" s="4" t="n">
        <v>44926</v>
      </c>
      <c r="C12524" s="3" t="inlineStr">
        <is>
          <t>Liabilities</t>
        </is>
      </c>
      <c r="D12524" s="3" t="inlineStr">
        <is>
          <t>9500/000</t>
        </is>
      </c>
      <c r="E12524" s="3" t="inlineStr">
        <is>
          <t>VAT Control Account</t>
        </is>
      </c>
      <c r="F12524" s="3" t="n">
        <v>-65660.2</v>
      </c>
      <c r="G12524" s="3" t="n">
        <v>-517584.02</v>
      </c>
    </row>
    <row r="12525">
      <c r="A12525" s="3" t="inlineStr">
        <is>
          <t>Opportunity Management Holdings (PTY) LTD</t>
        </is>
      </c>
      <c r="B12525" s="4" t="n">
        <v>44926</v>
      </c>
      <c r="C12525" s="3" t="inlineStr">
        <is>
          <t>Liabilities</t>
        </is>
      </c>
      <c r="D12525" s="3" t="inlineStr">
        <is>
          <t>9500/000</t>
        </is>
      </c>
      <c r="E12525" s="3" t="inlineStr">
        <is>
          <t>VAT Control Account</t>
        </is>
      </c>
      <c r="F12525" s="3" t="n">
        <v>52220.76</v>
      </c>
      <c r="G12525" s="3" t="n">
        <v>114057.29</v>
      </c>
    </row>
    <row r="12526">
      <c r="A12526" s="3" t="inlineStr">
        <is>
          <t>Endulini (Pty) Ltd</t>
        </is>
      </c>
      <c r="B12526" s="4" t="n">
        <v>44926</v>
      </c>
      <c r="C12526" s="3" t="inlineStr">
        <is>
          <t>Liabilities</t>
        </is>
      </c>
      <c r="D12526" s="3" t="inlineStr">
        <is>
          <t>9500/000</t>
        </is>
      </c>
      <c r="E12526" s="3" t="inlineStr">
        <is>
          <t>Vat / Tax Control Account</t>
        </is>
      </c>
      <c r="F12526" s="3" t="n">
        <v>11293.36</v>
      </c>
      <c r="G12526" s="3" t="n">
        <v>-2341989.91</v>
      </c>
    </row>
    <row r="12527">
      <c r="A12527" s="3" t="inlineStr">
        <is>
          <t>Quinate Consulting (Pty) Ltd</t>
        </is>
      </c>
      <c r="B12527" s="4" t="n">
        <v>44926</v>
      </c>
      <c r="C12527" s="3" t="inlineStr">
        <is>
          <t>Liabilities</t>
        </is>
      </c>
      <c r="D12527" s="3" t="inlineStr">
        <is>
          <t>9500/000</t>
        </is>
      </c>
      <c r="E12527" s="3" t="inlineStr">
        <is>
          <t>Vat Control Account</t>
        </is>
      </c>
      <c r="F12527" s="3" t="n">
        <v>11872.14</v>
      </c>
      <c r="G12527" s="3" t="n">
        <v>1585150.43</v>
      </c>
    </row>
    <row r="12528">
      <c r="A12528" s="3" t="inlineStr">
        <is>
          <t>Opportunity Management Holdings (PTY) LTD</t>
        </is>
      </c>
      <c r="B12528" s="4" t="n">
        <v>44926</v>
      </c>
      <c r="C12528" s="3" t="inlineStr">
        <is>
          <t>Liabilities</t>
        </is>
      </c>
      <c r="D12528" s="3" t="inlineStr">
        <is>
          <t>9501/000</t>
        </is>
      </c>
      <c r="E12528" s="3" t="inlineStr">
        <is>
          <t>Vat Adjustments - C2M</t>
        </is>
      </c>
      <c r="F12528" s="3" t="n">
        <v>0</v>
      </c>
      <c r="G12528" s="3" t="n">
        <v>47274.04</v>
      </c>
    </row>
    <row r="12529">
      <c r="A12529" s="3" t="inlineStr">
        <is>
          <t>Endulini (Pty) Ltd</t>
        </is>
      </c>
      <c r="B12529" s="4" t="n">
        <v>44926</v>
      </c>
      <c r="C12529" s="3" t="inlineStr">
        <is>
          <t>Liabilities</t>
        </is>
      </c>
      <c r="D12529" s="3" t="inlineStr">
        <is>
          <t>9899/A101</t>
        </is>
      </c>
      <c r="E12529" s="3" t="inlineStr">
        <is>
          <t>Sales - Unit Reg Control A101</t>
        </is>
      </c>
      <c r="F12529" s="3" t="n">
        <v>0</v>
      </c>
      <c r="G12529" s="3" t="n">
        <v>-1134.24</v>
      </c>
    </row>
    <row r="12530">
      <c r="A12530" s="3" t="inlineStr">
        <is>
          <t>Endulini (Pty) Ltd</t>
        </is>
      </c>
      <c r="B12530" s="4" t="n">
        <v>44926</v>
      </c>
      <c r="C12530" s="3" t="inlineStr">
        <is>
          <t>Liabilities</t>
        </is>
      </c>
      <c r="D12530" s="3" t="inlineStr">
        <is>
          <t>9899/A103</t>
        </is>
      </c>
      <c r="E12530" s="3" t="inlineStr">
        <is>
          <t>Sales - Unit Reg Control A103</t>
        </is>
      </c>
      <c r="F12530" s="3" t="n">
        <v>0</v>
      </c>
      <c r="G12530" s="3" t="n">
        <v>310213.16</v>
      </c>
    </row>
    <row r="12531">
      <c r="A12531" s="3" t="inlineStr">
        <is>
          <t>Endulini (Pty) Ltd</t>
        </is>
      </c>
      <c r="B12531" s="4" t="n">
        <v>44926</v>
      </c>
      <c r="C12531" s="3" t="inlineStr">
        <is>
          <t>Liabilities</t>
        </is>
      </c>
      <c r="D12531" s="3" t="inlineStr">
        <is>
          <t>9899/A208</t>
        </is>
      </c>
      <c r="E12531" s="3" t="inlineStr">
        <is>
          <t>Sales - Unit Reg Control A208</t>
        </is>
      </c>
      <c r="F12531" s="3" t="n">
        <v>0</v>
      </c>
      <c r="G12531" s="3" t="n">
        <v>134384.93</v>
      </c>
    </row>
    <row r="12532">
      <c r="A12532" s="3" t="inlineStr">
        <is>
          <t>Quinate Consulting (Pty) Ltd</t>
        </is>
      </c>
      <c r="B12532" s="4" t="n">
        <v>44926</v>
      </c>
      <c r="C12532" s="3" t="inlineStr">
        <is>
          <t>Liabilities</t>
        </is>
      </c>
      <c r="D12532" s="3" t="inlineStr">
        <is>
          <t>9960/000</t>
        </is>
      </c>
      <c r="E12532" s="3" t="inlineStr">
        <is>
          <t>Deposits - Southwark Rentals</t>
        </is>
      </c>
      <c r="F12532" s="3" t="n">
        <v>0</v>
      </c>
      <c r="G12532" s="3" t="n">
        <v>-11500</v>
      </c>
    </row>
    <row r="12533">
      <c r="A12533" s="3" t="inlineStr">
        <is>
          <t>Noble Shield (Pty) Ltd ta Go Letting</t>
        </is>
      </c>
      <c r="B12533" s="4" t="n">
        <v>44926</v>
      </c>
      <c r="C12533" s="3" t="inlineStr">
        <is>
          <t>Expenses</t>
        </is>
      </c>
      <c r="D12533" s="3" t="inlineStr">
        <is>
          <t>ACB Link</t>
        </is>
      </c>
      <c r="E12533" s="3" t="inlineStr">
        <is>
          <t>Subscriptions - TPN</t>
        </is>
      </c>
      <c r="F12533" s="3" t="n">
        <v>2756.07</v>
      </c>
      <c r="G12533" s="3" t="n">
        <v>9524.66</v>
      </c>
    </row>
    <row r="12534">
      <c r="A12534" s="3" t="inlineStr">
        <is>
          <t>Noble Shield (Pty) Ltd ta Go Letting</t>
        </is>
      </c>
      <c r="B12534" s="4" t="n">
        <v>44926</v>
      </c>
      <c r="C12534" s="3" t="inlineStr">
        <is>
          <t>Liabilities</t>
        </is>
      </c>
      <c r="D12534" s="3" t="inlineStr">
        <is>
          <t>B/S</t>
        </is>
      </c>
      <c r="E12534" s="3" t="inlineStr">
        <is>
          <t>Tax Payable</t>
        </is>
      </c>
      <c r="F12534" s="3" t="n">
        <v>46.76</v>
      </c>
      <c r="G12534" s="3" t="n">
        <v>-5166.4</v>
      </c>
    </row>
    <row r="12535">
      <c r="A12535" s="3" t="inlineStr">
        <is>
          <t>Trademark Holdings (Pty) Ltd</t>
        </is>
      </c>
      <c r="B12535" s="4" t="n">
        <v>44926</v>
      </c>
      <c r="C12535" s="3" t="inlineStr">
        <is>
          <t>Liabilities</t>
        </is>
      </c>
      <c r="D12535" s="3" t="inlineStr">
        <is>
          <t>B/S</t>
        </is>
      </c>
      <c r="E12535" s="3" t="inlineStr">
        <is>
          <t>Taxation Payable</t>
        </is>
      </c>
      <c r="F12535" s="3" t="n">
        <v>353.36</v>
      </c>
      <c r="G12535" s="3" t="n">
        <v>0</v>
      </c>
    </row>
    <row r="12536">
      <c r="A12536" s="3" t="inlineStr">
        <is>
          <t>Quinate Consulting (Pty) Ltd</t>
        </is>
      </c>
      <c r="B12536" s="4" t="n">
        <v>44926</v>
      </c>
      <c r="C12536" s="3" t="inlineStr">
        <is>
          <t>Liabilities</t>
        </is>
      </c>
      <c r="D12536" s="3" t="inlineStr">
        <is>
          <t xml:space="preserve">B/S </t>
        </is>
      </c>
      <c r="E12536" s="3" t="inlineStr">
        <is>
          <t>Taxation Payable</t>
        </is>
      </c>
      <c r="F12536" s="3" t="n">
        <v>0</v>
      </c>
      <c r="G12536" s="3" t="n">
        <v>-15486</v>
      </c>
    </row>
    <row r="12537">
      <c r="A12537" s="3" t="inlineStr">
        <is>
          <t>Quinate Consulting (Pty) Ltd</t>
        </is>
      </c>
      <c r="B12537" s="4" t="n">
        <v>44926</v>
      </c>
      <c r="C12537" s="3" t="inlineStr">
        <is>
          <t>Liabilities</t>
        </is>
      </c>
      <c r="D12537" s="3" t="inlineStr">
        <is>
          <t>FV</t>
        </is>
      </c>
      <c r="E12537" s="3" t="inlineStr">
        <is>
          <t>Loan - Cape Projects Constuction</t>
        </is>
      </c>
      <c r="F12537" s="3" t="n">
        <v>-275000</v>
      </c>
      <c r="G12537" s="3" t="n">
        <v>-6730000</v>
      </c>
    </row>
    <row r="12538">
      <c r="A12538" s="3" t="inlineStr">
        <is>
          <t>Quinate Consulting (Pty) Ltd</t>
        </is>
      </c>
      <c r="B12538" s="4" t="n">
        <v>44926</v>
      </c>
      <c r="C12538" s="3" t="inlineStr">
        <is>
          <t>Liabilities</t>
        </is>
      </c>
      <c r="D12538" s="3" t="inlineStr">
        <is>
          <t>Sharehold OppDev</t>
        </is>
      </c>
      <c r="E12538" s="3" t="inlineStr">
        <is>
          <t>Loan - Justine Morgan</t>
        </is>
      </c>
      <c r="F12538" s="3" t="n">
        <v>0</v>
      </c>
      <c r="G12538" s="3" t="n">
        <v>-563766.76</v>
      </c>
    </row>
    <row r="12539">
      <c r="A12539" s="3" t="inlineStr">
        <is>
          <t>Opportunity Global Investment (PTY) LTD</t>
        </is>
      </c>
      <c r="B12539" s="4" t="n">
        <v>44926</v>
      </c>
      <c r="C12539" s="3" t="inlineStr">
        <is>
          <t>Expenses</t>
        </is>
      </c>
      <c r="D12539" s="3" t="inlineStr">
        <is>
          <t>Swiftshutter</t>
        </is>
      </c>
      <c r="E12539" s="3" t="inlineStr">
        <is>
          <t>Advertising - Rousseau Lotter</t>
        </is>
      </c>
      <c r="F12539" s="3" t="n">
        <v>6600</v>
      </c>
      <c r="G12539" s="3" t="n">
        <v>22000</v>
      </c>
    </row>
    <row r="12540">
      <c r="A12540" s="3" t="inlineStr">
        <is>
          <t>Opportunity Global Sales (PTY) LTD</t>
        </is>
      </c>
      <c r="B12540" s="4" t="n">
        <v>44957</v>
      </c>
      <c r="C12540" s="3" t="inlineStr">
        <is>
          <t>Revenue</t>
        </is>
      </c>
      <c r="D12540" s="3" t="inlineStr">
        <is>
          <t>1000/009</t>
        </is>
      </c>
      <c r="E12540" s="3" t="inlineStr">
        <is>
          <t>Sales - Comm on Payprop</t>
        </is>
      </c>
      <c r="F12540" s="3" t="n">
        <v>-4496.32</v>
      </c>
      <c r="G12540" s="3" t="n">
        <v>-30643.19</v>
      </c>
    </row>
    <row r="12541">
      <c r="A12541" s="3" t="inlineStr">
        <is>
          <t>Quinate Consulting (Pty) Ltd</t>
        </is>
      </c>
      <c r="B12541" s="4" t="n">
        <v>44957</v>
      </c>
      <c r="C12541" s="3" t="inlineStr">
        <is>
          <t>Revenue</t>
        </is>
      </c>
      <c r="D12541" s="3" t="inlineStr">
        <is>
          <t>1000/011</t>
        </is>
      </c>
      <c r="E12541" s="3" t="inlineStr">
        <is>
          <t>Rent Received - Soho Unit 23</t>
        </is>
      </c>
      <c r="F12541" s="3" t="n">
        <v>-12500</v>
      </c>
      <c r="G12541" s="3" t="n">
        <v>-137500</v>
      </c>
    </row>
    <row r="12542">
      <c r="A12542" s="3" t="inlineStr">
        <is>
          <t>Quinate Consulting (Pty) Ltd</t>
        </is>
      </c>
      <c r="B12542" s="4" t="n">
        <v>44957</v>
      </c>
      <c r="C12542" s="3" t="inlineStr">
        <is>
          <t>Revenue</t>
        </is>
      </c>
      <c r="D12542" s="3" t="inlineStr">
        <is>
          <t>1000/012</t>
        </is>
      </c>
      <c r="E12542" s="3" t="inlineStr">
        <is>
          <t>Rent Received - Soho Unit 24</t>
        </is>
      </c>
      <c r="F12542" s="3" t="n">
        <v>-14445</v>
      </c>
      <c r="G12542" s="3" t="n">
        <v>-155115</v>
      </c>
    </row>
    <row r="12543">
      <c r="A12543" s="3" t="inlineStr">
        <is>
          <t>Quinate Consulting (Pty) Ltd</t>
        </is>
      </c>
      <c r="B12543" s="4" t="n">
        <v>44957</v>
      </c>
      <c r="C12543" s="3" t="inlineStr">
        <is>
          <t>Revenue</t>
        </is>
      </c>
      <c r="D12543" s="3" t="inlineStr">
        <is>
          <t>1000/013</t>
        </is>
      </c>
      <c r="E12543" s="3" t="inlineStr">
        <is>
          <t>Rent Recieved - Soho Unit 20</t>
        </is>
      </c>
      <c r="F12543" s="3" t="n">
        <v>-12500</v>
      </c>
      <c r="G12543" s="3" t="n">
        <v>-137500</v>
      </c>
    </row>
    <row r="12544">
      <c r="A12544" s="3" t="inlineStr">
        <is>
          <t>Quinate Consulting (Pty) Ltd</t>
        </is>
      </c>
      <c r="B12544" s="4" t="n">
        <v>44957</v>
      </c>
      <c r="C12544" s="3" t="inlineStr">
        <is>
          <t>Revenue</t>
        </is>
      </c>
      <c r="D12544" s="3" t="inlineStr">
        <is>
          <t>1000/015</t>
        </is>
      </c>
      <c r="E12544" s="3" t="inlineStr">
        <is>
          <t>Rent Received - Southwark Unit 1</t>
        </is>
      </c>
      <c r="F12544" s="3" t="n">
        <v>0</v>
      </c>
      <c r="G12544" s="3" t="n">
        <v>-20000</v>
      </c>
    </row>
    <row r="12545">
      <c r="A12545" s="3" t="inlineStr">
        <is>
          <t>Quinate Consulting (Pty) Ltd</t>
        </is>
      </c>
      <c r="B12545" s="4" t="n">
        <v>44957</v>
      </c>
      <c r="C12545" s="3" t="inlineStr">
        <is>
          <t>Revenue</t>
        </is>
      </c>
      <c r="D12545" s="3" t="inlineStr">
        <is>
          <t>1000/016</t>
        </is>
      </c>
      <c r="E12545" s="3" t="inlineStr">
        <is>
          <t>Rent Recieved - Southwark Unit 21</t>
        </is>
      </c>
      <c r="F12545" s="3" t="n">
        <v>-10000</v>
      </c>
      <c r="G12545" s="3" t="n">
        <v>-110000</v>
      </c>
    </row>
    <row r="12546">
      <c r="A12546" s="3" t="inlineStr">
        <is>
          <t>Opportunity Global Sales (PTY) LTD</t>
        </is>
      </c>
      <c r="B12546" s="4" t="n">
        <v>44957</v>
      </c>
      <c r="C12546" s="3" t="inlineStr">
        <is>
          <t>Revenue</t>
        </is>
      </c>
      <c r="D12546" s="3" t="inlineStr">
        <is>
          <t>1000/100</t>
        </is>
      </c>
      <c r="E12546" s="3" t="inlineStr">
        <is>
          <t>Sales - Comm on External Sales</t>
        </is>
      </c>
      <c r="F12546" s="3" t="n">
        <v>0</v>
      </c>
      <c r="G12546" s="3" t="n">
        <v>-96165.22</v>
      </c>
    </row>
    <row r="12547">
      <c r="A12547" s="3" t="inlineStr">
        <is>
          <t>Noble Shield (Pty) Ltd ta Go Letting</t>
        </is>
      </c>
      <c r="B12547" s="4" t="n">
        <v>44957</v>
      </c>
      <c r="C12547" s="3" t="inlineStr">
        <is>
          <t>Revenue</t>
        </is>
      </c>
      <c r="D12547" s="3" t="inlineStr">
        <is>
          <t>1000/100</t>
        </is>
      </c>
      <c r="E12547" s="3" t="inlineStr">
        <is>
          <t>Sales - Payprop 328 - Michelle</t>
        </is>
      </c>
      <c r="F12547" s="3" t="n">
        <v>-81834.03</v>
      </c>
      <c r="G12547" s="3" t="n">
        <v>-377264.5</v>
      </c>
    </row>
    <row r="12548">
      <c r="A12548" s="3" t="inlineStr">
        <is>
          <t>Opportunity Global Sales (PTY) LTD</t>
        </is>
      </c>
      <c r="B12548" s="4" t="n">
        <v>44957</v>
      </c>
      <c r="C12548" s="3" t="inlineStr">
        <is>
          <t>Revenue</t>
        </is>
      </c>
      <c r="D12548" s="3" t="inlineStr">
        <is>
          <t>1000/120</t>
        </is>
      </c>
      <c r="E12548" s="3" t="inlineStr">
        <is>
          <t>Sales - Admin Fees on Rental Units</t>
        </is>
      </c>
      <c r="F12548" s="3" t="n">
        <v>-1304.34</v>
      </c>
      <c r="G12548" s="3" t="n">
        <v>-25782.53</v>
      </c>
    </row>
    <row r="12549">
      <c r="A12549" s="3" t="inlineStr">
        <is>
          <t>Opportunity Global Sales (PTY) LTD</t>
        </is>
      </c>
      <c r="B12549" s="4" t="n">
        <v>44957</v>
      </c>
      <c r="C12549" s="3" t="inlineStr">
        <is>
          <t>Revenue</t>
        </is>
      </c>
      <c r="D12549" s="3" t="inlineStr">
        <is>
          <t>1000/150</t>
        </is>
      </c>
      <c r="E12549" s="3" t="inlineStr">
        <is>
          <t>Sales - Comm on External Rental</t>
        </is>
      </c>
      <c r="F12549" s="3" t="n">
        <v>-18260.87</v>
      </c>
      <c r="G12549" s="3" t="n">
        <v>-295234.75</v>
      </c>
    </row>
    <row r="12550">
      <c r="A12550" s="3" t="inlineStr">
        <is>
          <t>Opportunity Global Sales (PTY) LTD</t>
        </is>
      </c>
      <c r="B12550" s="4" t="n">
        <v>44957</v>
      </c>
      <c r="C12550" s="3" t="inlineStr">
        <is>
          <t>Revenue</t>
        </is>
      </c>
      <c r="D12550" s="3" t="inlineStr">
        <is>
          <t>1000/250</t>
        </is>
      </c>
      <c r="E12550" s="3" t="inlineStr">
        <is>
          <t>Sales - Comm on Endulini</t>
        </is>
      </c>
      <c r="F12550" s="3" t="n">
        <v>0</v>
      </c>
      <c r="G12550" s="3" t="n">
        <v>-2192781.31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Revenue</t>
        </is>
      </c>
      <c r="D12551" s="3" t="inlineStr">
        <is>
          <t>1000/300</t>
        </is>
      </c>
      <c r="E12551" s="3" t="inlineStr">
        <is>
          <t>Sales - Comm on Heron Fields</t>
        </is>
      </c>
      <c r="F12551" s="3" t="n">
        <v>-546917.39</v>
      </c>
      <c r="G12551" s="3" t="n">
        <v>-1683839.11</v>
      </c>
    </row>
    <row r="12552">
      <c r="A12552" s="3" t="inlineStr">
        <is>
          <t>Trademark Holdings (Pty) Ltd</t>
        </is>
      </c>
      <c r="B12552" s="4" t="n">
        <v>44957</v>
      </c>
      <c r="C12552" s="3" t="inlineStr">
        <is>
          <t>Revenue</t>
        </is>
      </c>
      <c r="D12552" s="3" t="inlineStr">
        <is>
          <t>1000/300</t>
        </is>
      </c>
      <c r="E12552" s="3" t="inlineStr">
        <is>
          <t>Sales - Payprop - Lara</t>
        </is>
      </c>
      <c r="F12552" s="3" t="n">
        <v>-90355.45</v>
      </c>
      <c r="G12552" s="3" t="n">
        <v>-446202.34</v>
      </c>
    </row>
    <row r="12553">
      <c r="A12553" s="3" t="inlineStr">
        <is>
          <t>Opportunity Global Investment (PTY) LTD</t>
        </is>
      </c>
      <c r="B12553" s="4" t="n">
        <v>44957</v>
      </c>
      <c r="C12553" s="3" t="inlineStr">
        <is>
          <t>Revenue</t>
        </is>
      </c>
      <c r="D12553" s="3" t="inlineStr">
        <is>
          <t>1000/350</t>
        </is>
      </c>
      <c r="E12553" s="3" t="inlineStr">
        <is>
          <t>Sales - Investor Management - Heron Fields</t>
        </is>
      </c>
      <c r="F12553" s="3" t="n">
        <v>0</v>
      </c>
      <c r="G12553" s="3" t="n">
        <v>-1432654.46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Revenue</t>
        </is>
      </c>
      <c r="D12554" s="3" t="inlineStr">
        <is>
          <t>1000/420</t>
        </is>
      </c>
      <c r="E12554" s="3" t="inlineStr">
        <is>
          <t>Sales - Commission Received - External</t>
        </is>
      </c>
      <c r="F12554" s="3" t="n">
        <v>0</v>
      </c>
      <c r="G12554" s="3" t="n">
        <v>-30000</v>
      </c>
    </row>
    <row r="12555">
      <c r="A12555" s="3" t="inlineStr">
        <is>
          <t>Trademark Holdings (Pty) Ltd</t>
        </is>
      </c>
      <c r="B12555" s="4" t="n">
        <v>44957</v>
      </c>
      <c r="C12555" s="3" t="inlineStr">
        <is>
          <t>Revenue</t>
        </is>
      </c>
      <c r="D12555" s="3" t="inlineStr">
        <is>
          <t>1000/500</t>
        </is>
      </c>
      <c r="E12555" s="3" t="inlineStr">
        <is>
          <t>Sales - Commission external sale</t>
        </is>
      </c>
      <c r="F12555" s="3" t="n">
        <v>0</v>
      </c>
      <c r="G12555" s="3" t="n">
        <v>-80000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Revenue</t>
        </is>
      </c>
      <c r="D12556" s="3" t="inlineStr">
        <is>
          <t>1000/902</t>
        </is>
      </c>
      <c r="E12556" s="3" t="inlineStr">
        <is>
          <t>Sales - Credit check</t>
        </is>
      </c>
      <c r="F12556" s="3" t="n">
        <v>0</v>
      </c>
      <c r="G12556" s="3" t="n">
        <v>-60.87</v>
      </c>
    </row>
    <row r="12557">
      <c r="A12557" s="3" t="inlineStr">
        <is>
          <t>Opportunity Global Sales (PTY) LTD</t>
        </is>
      </c>
      <c r="B12557" s="4" t="n">
        <v>44957</v>
      </c>
      <c r="C12557" s="3" t="inlineStr">
        <is>
          <t>Revenue</t>
        </is>
      </c>
      <c r="D12557" s="3" t="inlineStr">
        <is>
          <t>1000/903</t>
        </is>
      </c>
      <c r="E12557" s="3" t="inlineStr">
        <is>
          <t>Sales - Lease preparation fees</t>
        </is>
      </c>
      <c r="F12557" s="3" t="n">
        <v>0</v>
      </c>
      <c r="G12557" s="3" t="n">
        <v>-434.78</v>
      </c>
    </row>
    <row r="12558">
      <c r="A12558" s="3" t="inlineStr">
        <is>
          <t>Quinate Consulting (Pty) Ltd</t>
        </is>
      </c>
      <c r="B12558" s="4" t="n">
        <v>44957</v>
      </c>
      <c r="C12558" s="3" t="inlineStr">
        <is>
          <t>Revenue</t>
        </is>
      </c>
      <c r="D12558" s="3" t="inlineStr">
        <is>
          <t>1002/200</t>
        </is>
      </c>
      <c r="E12558" s="3" t="inlineStr">
        <is>
          <t>Sales - Vodacom tower</t>
        </is>
      </c>
      <c r="F12558" s="3" t="n">
        <v>0</v>
      </c>
      <c r="G12558" s="3" t="n">
        <v>-29415.17</v>
      </c>
    </row>
    <row r="12559">
      <c r="A12559" s="3" t="inlineStr">
        <is>
          <t>Quinate Consulting (Pty) Ltd</t>
        </is>
      </c>
      <c r="B12559" s="4" t="n">
        <v>44957</v>
      </c>
      <c r="C12559" s="3" t="inlineStr">
        <is>
          <t>Revenue</t>
        </is>
      </c>
      <c r="D12559" s="3" t="inlineStr">
        <is>
          <t>1004/000</t>
        </is>
      </c>
      <c r="E12559" s="3" t="inlineStr">
        <is>
          <t>Interest received</t>
        </is>
      </c>
      <c r="F12559" s="3" t="n">
        <v>-713.87</v>
      </c>
      <c r="G12559" s="3" t="n">
        <v>-5498.99</v>
      </c>
    </row>
    <row r="12560">
      <c r="A12560" s="3" t="inlineStr">
        <is>
          <t>Quinate Consulting (Pty) Ltd</t>
        </is>
      </c>
      <c r="B12560" s="4" t="n">
        <v>44957</v>
      </c>
      <c r="C12560" s="3" t="inlineStr">
        <is>
          <t>Revenue</t>
        </is>
      </c>
      <c r="D12560" s="3" t="inlineStr">
        <is>
          <t>1006/100</t>
        </is>
      </c>
      <c r="E12560" s="3" t="inlineStr">
        <is>
          <t>Rental income - Payprop</t>
        </is>
      </c>
      <c r="F12560" s="3" t="n">
        <v>-31707</v>
      </c>
      <c r="G12560" s="3" t="n">
        <v>-98693</v>
      </c>
    </row>
    <row r="12561">
      <c r="A12561" s="3" t="inlineStr">
        <is>
          <t>Endulini (Pty) Ltd</t>
        </is>
      </c>
      <c r="B12561" s="4" t="n">
        <v>44957</v>
      </c>
      <c r="C12561" s="3" t="inlineStr">
        <is>
          <t>Revenue</t>
        </is>
      </c>
      <c r="D12561" s="3" t="inlineStr">
        <is>
          <t>1100/000</t>
        </is>
      </c>
      <c r="E12561" s="3" t="inlineStr">
        <is>
          <t>Sales - Endulini</t>
        </is>
      </c>
      <c r="F12561" s="3" t="n">
        <v>0</v>
      </c>
      <c r="G12561" s="3" t="n">
        <v>-47311331.64</v>
      </c>
    </row>
    <row r="12562">
      <c r="A12562" s="3" t="inlineStr">
        <is>
          <t>Opportunity Management Holdings (PTY) LTD</t>
        </is>
      </c>
      <c r="B12562" s="4" t="n">
        <v>44957</v>
      </c>
      <c r="C12562" s="3" t="inlineStr">
        <is>
          <t>Revenue</t>
        </is>
      </c>
      <c r="D12562" s="3" t="inlineStr">
        <is>
          <t>1100/001</t>
        </is>
      </c>
      <c r="E12562" s="3" t="inlineStr">
        <is>
          <t>Salary Recharges</t>
        </is>
      </c>
      <c r="F12562" s="3" t="n">
        <v>-339208.11</v>
      </c>
      <c r="G12562" s="3" t="n">
        <v>-1816916.22</v>
      </c>
    </row>
    <row r="12563">
      <c r="A12563" s="3" t="inlineStr">
        <is>
          <t>Endulini (Pty) Ltd</t>
        </is>
      </c>
      <c r="B12563" s="4" t="n">
        <v>44957</v>
      </c>
      <c r="C12563" s="3" t="inlineStr">
        <is>
          <t>Revenue</t>
        </is>
      </c>
      <c r="D12563" s="3" t="inlineStr">
        <is>
          <t>1100/100</t>
        </is>
      </c>
      <c r="E12563" s="3" t="inlineStr">
        <is>
          <t>Sales - Endulini - Exstras</t>
        </is>
      </c>
      <c r="F12563" s="3" t="n">
        <v>0</v>
      </c>
      <c r="G12563" s="3" t="n">
        <v>-8030</v>
      </c>
    </row>
    <row r="12564">
      <c r="A12564" s="3" t="inlineStr">
        <is>
          <t>Endulini (Pty) Ltd</t>
        </is>
      </c>
      <c r="B12564" s="4" t="n">
        <v>44957</v>
      </c>
      <c r="C12564" s="3" t="inlineStr">
        <is>
          <t>Revenue</t>
        </is>
      </c>
      <c r="D12564" s="3" t="inlineStr">
        <is>
          <t>1100/150</t>
        </is>
      </c>
      <c r="E12564" s="3" t="inlineStr">
        <is>
          <t>Sales - Endulini - Extras admin fee</t>
        </is>
      </c>
      <c r="F12564" s="3" t="n">
        <v>0</v>
      </c>
      <c r="G12564" s="3" t="n">
        <v>-2000</v>
      </c>
    </row>
    <row r="12565">
      <c r="A12565" s="3" t="inlineStr">
        <is>
          <t>Endulini (Pty) Ltd</t>
        </is>
      </c>
      <c r="B12565" s="4" t="n">
        <v>44957</v>
      </c>
      <c r="C12565" s="3" t="inlineStr">
        <is>
          <t>Revenue</t>
        </is>
      </c>
      <c r="D12565" s="3" t="inlineStr">
        <is>
          <t>1100/200</t>
        </is>
      </c>
      <c r="E12565" s="3" t="inlineStr">
        <is>
          <t>Sales - Endulini occupational rent</t>
        </is>
      </c>
      <c r="F12565" s="3" t="n">
        <v>0</v>
      </c>
      <c r="G12565" s="3" t="n">
        <v>-203396.02</v>
      </c>
    </row>
    <row r="12566">
      <c r="A12566" s="3" t="inlineStr">
        <is>
          <t>Endulini (Pty) Ltd</t>
        </is>
      </c>
      <c r="B12566" s="4" t="n">
        <v>44957</v>
      </c>
      <c r="C12566" s="3" t="inlineStr">
        <is>
          <t>Revenue</t>
        </is>
      </c>
      <c r="D12566" s="3" t="inlineStr">
        <is>
          <t>1500/001</t>
        </is>
      </c>
      <c r="E12566" s="3" t="inlineStr">
        <is>
          <t>Revaluation of Land</t>
        </is>
      </c>
      <c r="F12566" s="3" t="n">
        <v>0</v>
      </c>
      <c r="G12566" s="3" t="n">
        <v>6084085.78</v>
      </c>
    </row>
    <row r="12567">
      <c r="A12567" s="3" t="inlineStr">
        <is>
          <t>Endulini (Pty) Ltd</t>
        </is>
      </c>
      <c r="B12567" s="4" t="n">
        <v>44957</v>
      </c>
      <c r="C12567" s="3" t="inlineStr">
        <is>
          <t>Expenses</t>
        </is>
      </c>
      <c r="D12567" s="3" t="inlineStr">
        <is>
          <t>2000/001</t>
        </is>
      </c>
      <c r="E12567" s="3" t="inlineStr">
        <is>
          <t>COS - CIP Construction</t>
        </is>
      </c>
      <c r="F12567" s="3" t="n">
        <v>0</v>
      </c>
      <c r="G12567" s="3" t="n">
        <v>28155981.9</v>
      </c>
    </row>
    <row r="12568">
      <c r="A12568" s="3" t="inlineStr">
        <is>
          <t>Opportunity Global Sales (PTY) LTD</t>
        </is>
      </c>
      <c r="B12568" s="4" t="n">
        <v>44957</v>
      </c>
      <c r="C12568" s="3" t="inlineStr">
        <is>
          <t>Expenses</t>
        </is>
      </c>
      <c r="D12568" s="3" t="inlineStr">
        <is>
          <t>2000/010</t>
        </is>
      </c>
      <c r="E12568" s="3" t="inlineStr">
        <is>
          <t>COS - PAYE on Commission</t>
        </is>
      </c>
      <c r="F12568" s="3" t="n">
        <v>24356.52</v>
      </c>
      <c r="G12568" s="3" t="n">
        <v>201069.55</v>
      </c>
    </row>
    <row r="12569">
      <c r="A12569" s="3" t="inlineStr">
        <is>
          <t>Quinate Consulting (Pty) Ltd</t>
        </is>
      </c>
      <c r="B12569" s="4" t="n">
        <v>44957</v>
      </c>
      <c r="C12569" s="3" t="inlineStr">
        <is>
          <t>Expenses</t>
        </is>
      </c>
      <c r="D12569" s="3" t="inlineStr">
        <is>
          <t>2000/080</t>
        </is>
      </c>
      <c r="E12569" s="3" t="inlineStr">
        <is>
          <t>COS - Repairs &amp; Maintenance Endulini units</t>
        </is>
      </c>
      <c r="F12569" s="3" t="n">
        <v>17624.42</v>
      </c>
      <c r="G12569" s="3" t="n">
        <v>21359.23</v>
      </c>
    </row>
    <row r="12570">
      <c r="A12570" s="3" t="inlineStr">
        <is>
          <t>Endulini (Pty) Ltd</t>
        </is>
      </c>
      <c r="B12570" s="4" t="n">
        <v>44957</v>
      </c>
      <c r="C12570" s="3" t="inlineStr">
        <is>
          <t>Expenses</t>
        </is>
      </c>
      <c r="D12570" s="3" t="inlineStr">
        <is>
          <t>2000/100</t>
        </is>
      </c>
      <c r="E12570" s="3" t="inlineStr">
        <is>
          <t>COS - Commission Endulini</t>
        </is>
      </c>
      <c r="F12570" s="3" t="n">
        <v>0</v>
      </c>
      <c r="G12570" s="3" t="n">
        <v>2526781.31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2000/100</t>
        </is>
      </c>
      <c r="E12571" s="3" t="inlineStr">
        <is>
          <t>COS - Commission Paid</t>
        </is>
      </c>
      <c r="F12571" s="3" t="n">
        <v>14852.42</v>
      </c>
      <c r="G12571" s="3" t="n">
        <v>159477.11</v>
      </c>
    </row>
    <row r="12572">
      <c r="A12572" s="3" t="inlineStr">
        <is>
          <t>Opportunity Global Investment (PTY) LTD</t>
        </is>
      </c>
      <c r="B12572" s="4" t="n">
        <v>44957</v>
      </c>
      <c r="C12572" s="3" t="inlineStr">
        <is>
          <t>Expenses</t>
        </is>
      </c>
      <c r="D12572" s="3" t="inlineStr">
        <is>
          <t>2000/125</t>
        </is>
      </c>
      <c r="E12572" s="3" t="inlineStr">
        <is>
          <t>Referral commission - Endulini</t>
        </is>
      </c>
      <c r="F12572" s="3" t="n">
        <v>0</v>
      </c>
      <c r="G12572" s="3" t="n">
        <v>19000</v>
      </c>
    </row>
    <row r="12573">
      <c r="A12573" s="3" t="inlineStr">
        <is>
          <t>Opportunity Global Sales (PTY) LTD</t>
        </is>
      </c>
      <c r="B12573" s="4" t="n">
        <v>44957</v>
      </c>
      <c r="C12573" s="3" t="inlineStr">
        <is>
          <t>Expenses</t>
        </is>
      </c>
      <c r="D12573" s="3" t="inlineStr">
        <is>
          <t>2000/131</t>
        </is>
      </c>
      <c r="E12573" s="3" t="inlineStr">
        <is>
          <t>COS - Sales Comm Endulini - Anthony</t>
        </is>
      </c>
      <c r="F12573" s="3" t="n">
        <v>0</v>
      </c>
      <c r="G12573" s="3" t="n">
        <v>62272.01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2000/132</t>
        </is>
      </c>
      <c r="E12574" s="3" t="inlineStr">
        <is>
          <t>COS - Sales Comm Endulini - Minette</t>
        </is>
      </c>
      <c r="F12574" s="3" t="n">
        <v>0</v>
      </c>
      <c r="G12574" s="3" t="n">
        <v>393363.7</v>
      </c>
    </row>
    <row r="12575">
      <c r="A12575" s="3" t="inlineStr">
        <is>
          <t>Opportunity Global Sales (PTY) LTD</t>
        </is>
      </c>
      <c r="B12575" s="4" t="n">
        <v>44957</v>
      </c>
      <c r="C12575" s="3" t="inlineStr">
        <is>
          <t>Expenses</t>
        </is>
      </c>
      <c r="D12575" s="3" t="inlineStr">
        <is>
          <t>2000/133</t>
        </is>
      </c>
      <c r="E12575" s="3" t="inlineStr">
        <is>
          <t>COS - Sales Comm Endulini - External Agents</t>
        </is>
      </c>
      <c r="F12575" s="3" t="n">
        <v>0</v>
      </c>
      <c r="G12575" s="3" t="n">
        <v>9966</v>
      </c>
    </row>
    <row r="12576">
      <c r="A12576" s="3" t="inlineStr">
        <is>
          <t>Opportunity Global Sales (PTY) LTD</t>
        </is>
      </c>
      <c r="B12576" s="4" t="n">
        <v>44957</v>
      </c>
      <c r="C12576" s="3" t="inlineStr">
        <is>
          <t>Expenses</t>
        </is>
      </c>
      <c r="D12576" s="3" t="inlineStr">
        <is>
          <t>2000/135</t>
        </is>
      </c>
      <c r="E12576" s="3" t="inlineStr">
        <is>
          <t>COS - Sales Comm External - Minette</t>
        </is>
      </c>
      <c r="F12576" s="3" t="n">
        <v>0</v>
      </c>
      <c r="G12576" s="3" t="n">
        <v>85326.45</v>
      </c>
    </row>
    <row r="12577">
      <c r="A12577" s="3" t="inlineStr">
        <is>
          <t>Opportunity Global Investment (PTY) LTD</t>
        </is>
      </c>
      <c r="B12577" s="4" t="n">
        <v>44957</v>
      </c>
      <c r="C12577" s="3" t="inlineStr">
        <is>
          <t>Expenses</t>
        </is>
      </c>
      <c r="D12577" s="3" t="inlineStr">
        <is>
          <t>2000/135</t>
        </is>
      </c>
      <c r="E12577" s="3" t="inlineStr">
        <is>
          <t>Referral commission - Heron View</t>
        </is>
      </c>
      <c r="F12577" s="3" t="n">
        <v>0</v>
      </c>
      <c r="G12577" s="3" t="n">
        <v>144000</v>
      </c>
    </row>
    <row r="12578">
      <c r="A12578" s="3" t="inlineStr">
        <is>
          <t>Opportunity Global Sales (PTY) LTD</t>
        </is>
      </c>
      <c r="B12578" s="4" t="n">
        <v>44957</v>
      </c>
      <c r="C12578" s="3" t="inlineStr">
        <is>
          <t>Expenses</t>
        </is>
      </c>
      <c r="D12578" s="3" t="inlineStr">
        <is>
          <t>2000/137</t>
        </is>
      </c>
      <c r="E12578" s="3" t="inlineStr">
        <is>
          <t>COS - Rental Comm External - Minette</t>
        </is>
      </c>
      <c r="F12578" s="3" t="n">
        <v>0</v>
      </c>
      <c r="G12578" s="3" t="n">
        <v>92798.05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2000/139</t>
        </is>
      </c>
      <c r="E12579" s="3" t="inlineStr">
        <is>
          <t>COS - Sales Comm Heron Fields - Minette</t>
        </is>
      </c>
      <c r="F12579" s="3" t="n">
        <v>97426.09</v>
      </c>
      <c r="G12579" s="3" t="n">
        <v>460075.92</v>
      </c>
    </row>
    <row r="12580">
      <c r="A12580" s="3" t="inlineStr">
        <is>
          <t>Opportunity Global Investment (PTY) LTD</t>
        </is>
      </c>
      <c r="B12580" s="4" t="n">
        <v>44957</v>
      </c>
      <c r="C12580" s="3" t="inlineStr">
        <is>
          <t>Expenses</t>
        </is>
      </c>
      <c r="D12580" s="3" t="inlineStr">
        <is>
          <t>2000/140</t>
        </is>
      </c>
      <c r="E12580" s="3" t="inlineStr">
        <is>
          <t>Referral commission - F Geldenhuys</t>
        </is>
      </c>
      <c r="F12580" s="3" t="n">
        <v>0</v>
      </c>
      <c r="G12580" s="3" t="n">
        <v>100800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2000/142</t>
        </is>
      </c>
      <c r="E12581" s="3" t="inlineStr">
        <is>
          <t>COS - Sales Comm Heron Fields - Anthony</t>
        </is>
      </c>
      <c r="F12581" s="3" t="n">
        <v>0</v>
      </c>
      <c r="G12581" s="3" t="n">
        <v>26954.78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2000/143</t>
        </is>
      </c>
      <c r="E12582" s="3" t="inlineStr">
        <is>
          <t>COS - Sales Comm Endulini - Yvette</t>
        </is>
      </c>
      <c r="F12582" s="3" t="n">
        <v>0</v>
      </c>
      <c r="G12582" s="3" t="n">
        <v>22102.92</v>
      </c>
    </row>
    <row r="12583">
      <c r="A12583" s="3" t="inlineStr">
        <is>
          <t>Opportunity Global Investment (PTY) LTD</t>
        </is>
      </c>
      <c r="B12583" s="4" t="n">
        <v>44957</v>
      </c>
      <c r="C12583" s="3" t="inlineStr">
        <is>
          <t>Expenses</t>
        </is>
      </c>
      <c r="D12583" s="3" t="inlineStr">
        <is>
          <t>2000/145</t>
        </is>
      </c>
      <c r="E12583" s="3" t="inlineStr">
        <is>
          <t>Referral commission - W Thomason</t>
        </is>
      </c>
      <c r="F12583" s="3" t="n">
        <v>0</v>
      </c>
      <c r="G12583" s="3" t="n">
        <v>36000</v>
      </c>
    </row>
    <row r="12584">
      <c r="A12584" s="3" t="inlineStr">
        <is>
          <t>Opportunity Global Sales (PTY) LTD</t>
        </is>
      </c>
      <c r="B12584" s="4" t="n">
        <v>44957</v>
      </c>
      <c r="C12584" s="3" t="inlineStr">
        <is>
          <t>Expenses</t>
        </is>
      </c>
      <c r="D12584" s="3" t="inlineStr">
        <is>
          <t>2000/147</t>
        </is>
      </c>
      <c r="E12584" s="3" t="inlineStr">
        <is>
          <t>COS - Sales Comm Heron Fields - Yvette</t>
        </is>
      </c>
      <c r="F12584" s="3" t="n">
        <v>0</v>
      </c>
      <c r="G12584" s="3" t="n">
        <v>114706.18</v>
      </c>
    </row>
    <row r="12585">
      <c r="A12585" s="3" t="inlineStr">
        <is>
          <t>Endulini (Pty) Ltd</t>
        </is>
      </c>
      <c r="B12585" s="4" t="n">
        <v>44957</v>
      </c>
      <c r="C12585" s="3" t="inlineStr">
        <is>
          <t>Expenses</t>
        </is>
      </c>
      <c r="D12585" s="3" t="inlineStr">
        <is>
          <t>2000/150</t>
        </is>
      </c>
      <c r="E12585" s="3" t="inlineStr">
        <is>
          <t>COS - Levies special agreement</t>
        </is>
      </c>
      <c r="F12585" s="3" t="n">
        <v>8762.940000000001</v>
      </c>
      <c r="G12585" s="3" t="n">
        <v>36840.32</v>
      </c>
    </row>
    <row r="12586">
      <c r="A12586" s="3" t="inlineStr">
        <is>
          <t>Opportunity Global Sales (PTY) LTD</t>
        </is>
      </c>
      <c r="B12586" s="4" t="n">
        <v>44957</v>
      </c>
      <c r="C12586" s="3" t="inlineStr">
        <is>
          <t>Expenses</t>
        </is>
      </c>
      <c r="D12586" s="3" t="inlineStr">
        <is>
          <t>2000/162</t>
        </is>
      </c>
      <c r="E12586" s="3" t="inlineStr">
        <is>
          <t>COS - Sales Comm Heron View - Yvette</t>
        </is>
      </c>
      <c r="F12586" s="3" t="n">
        <v>0</v>
      </c>
      <c r="G12586" s="3" t="n">
        <v>12620.16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2000/200</t>
        </is>
      </c>
      <c r="E12587" s="3" t="inlineStr">
        <is>
          <t>COS - Commission on external sales</t>
        </is>
      </c>
      <c r="F12587" s="3" t="n">
        <v>0</v>
      </c>
      <c r="G12587" s="3" t="n">
        <v>18000</v>
      </c>
    </row>
    <row r="12588">
      <c r="A12588" s="3" t="inlineStr">
        <is>
          <t>Trademark Holdings (Pty) Ltd</t>
        </is>
      </c>
      <c r="B12588" s="4" t="n">
        <v>44957</v>
      </c>
      <c r="C12588" s="3" t="inlineStr">
        <is>
          <t>Expenses</t>
        </is>
      </c>
      <c r="D12588" s="3" t="inlineStr">
        <is>
          <t>2000/300</t>
        </is>
      </c>
      <c r="E12588" s="3" t="inlineStr">
        <is>
          <t>COS - Commission Paid</t>
        </is>
      </c>
      <c r="F12588" s="3" t="n">
        <v>16425.62</v>
      </c>
      <c r="G12588" s="3" t="n">
        <v>81033.05</v>
      </c>
    </row>
    <row r="12589">
      <c r="A12589" s="3" t="inlineStr">
        <is>
          <t>Opportunity Global Sales (PTY) LTD</t>
        </is>
      </c>
      <c r="B12589" s="4" t="n">
        <v>44957</v>
      </c>
      <c r="C12589" s="3" t="inlineStr">
        <is>
          <t>Expenses</t>
        </is>
      </c>
      <c r="D12589" s="3" t="inlineStr">
        <is>
          <t>2000/350</t>
        </is>
      </c>
      <c r="E12589" s="3" t="inlineStr">
        <is>
          <t>COS - Overrider Comm Endulini - Donovan</t>
        </is>
      </c>
      <c r="F12589" s="3" t="n">
        <v>0</v>
      </c>
      <c r="G12589" s="3" t="n">
        <v>81928.42</v>
      </c>
    </row>
    <row r="12590">
      <c r="A12590" s="3" t="inlineStr">
        <is>
          <t>Opportunity Global Sales (PTY) LTD</t>
        </is>
      </c>
      <c r="B12590" s="4" t="n">
        <v>44957</v>
      </c>
      <c r="C12590" s="3" t="inlineStr">
        <is>
          <t>Expenses</t>
        </is>
      </c>
      <c r="D12590" s="3" t="inlineStr">
        <is>
          <t>2000/351</t>
        </is>
      </c>
      <c r="E12590" s="3" t="inlineStr">
        <is>
          <t>COS - Overrider Comm External - Donovan</t>
        </is>
      </c>
      <c r="F12590" s="3" t="n">
        <v>0</v>
      </c>
      <c r="G12590" s="3" t="n">
        <v>7030.44</v>
      </c>
    </row>
    <row r="12591">
      <c r="A12591" s="3" t="inlineStr">
        <is>
          <t>Opportunity Global Sales (PTY) LTD</t>
        </is>
      </c>
      <c r="B12591" s="4" t="n">
        <v>44957</v>
      </c>
      <c r="C12591" s="3" t="inlineStr">
        <is>
          <t>Expenses</t>
        </is>
      </c>
      <c r="D12591" s="3" t="inlineStr">
        <is>
          <t>2000/352</t>
        </is>
      </c>
      <c r="E12591" s="3" t="inlineStr">
        <is>
          <t>COS - Overrider Comm Heron Fields - Donovan</t>
        </is>
      </c>
      <c r="F12591" s="3" t="n">
        <v>0</v>
      </c>
      <c r="G12591" s="3" t="n">
        <v>44709.92</v>
      </c>
    </row>
    <row r="12592">
      <c r="A12592" s="3" t="inlineStr">
        <is>
          <t>Opportunity Global Sales (PTY) LTD</t>
        </is>
      </c>
      <c r="B12592" s="4" t="n">
        <v>44957</v>
      </c>
      <c r="C12592" s="3" t="inlineStr">
        <is>
          <t>Expenses</t>
        </is>
      </c>
      <c r="D12592" s="3" t="inlineStr">
        <is>
          <t>2000/370</t>
        </is>
      </c>
      <c r="E12592" s="3" t="inlineStr">
        <is>
          <t>COS - Overrider Comm Endulini - Morne</t>
        </is>
      </c>
      <c r="F12592" s="3" t="n">
        <v>0</v>
      </c>
      <c r="G12592" s="3" t="n">
        <v>30323.61</v>
      </c>
    </row>
    <row r="12593">
      <c r="A12593" s="3" t="inlineStr">
        <is>
          <t>Opportunity Global Sales (PTY) LTD</t>
        </is>
      </c>
      <c r="B12593" s="4" t="n">
        <v>44957</v>
      </c>
      <c r="C12593" s="3" t="inlineStr">
        <is>
          <t>Expenses</t>
        </is>
      </c>
      <c r="D12593" s="3" t="inlineStr">
        <is>
          <t>2000/380</t>
        </is>
      </c>
      <c r="E12593" s="3" t="inlineStr">
        <is>
          <t>COS - Overrider Comm Heron Fields - Morne</t>
        </is>
      </c>
      <c r="F12593" s="3" t="n">
        <v>10852.08</v>
      </c>
      <c r="G12593" s="3" t="n">
        <v>35640.17</v>
      </c>
    </row>
    <row r="12594">
      <c r="A12594" s="3" t="inlineStr">
        <is>
          <t>Opportunity Global Sales (PTY) LTD</t>
        </is>
      </c>
      <c r="B12594" s="4" t="n">
        <v>44957</v>
      </c>
      <c r="C12594" s="3" t="inlineStr">
        <is>
          <t>Expenses</t>
        </is>
      </c>
      <c r="D12594" s="3" t="inlineStr">
        <is>
          <t>2000/383</t>
        </is>
      </c>
      <c r="E12594" s="3" t="inlineStr">
        <is>
          <t>COS - Overrider Comm Heron View - Morne</t>
        </is>
      </c>
      <c r="F12594" s="3" t="n">
        <v>1076.02</v>
      </c>
      <c r="G12594" s="3" t="n">
        <v>2249.87</v>
      </c>
    </row>
    <row r="12595">
      <c r="A12595" s="3" t="inlineStr">
        <is>
          <t>Trademark Holdings (Pty) Ltd</t>
        </is>
      </c>
      <c r="B12595" s="4" t="n">
        <v>44957</v>
      </c>
      <c r="C12595" s="3" t="inlineStr">
        <is>
          <t>Expenses</t>
        </is>
      </c>
      <c r="D12595" s="3" t="inlineStr">
        <is>
          <t>2000/400</t>
        </is>
      </c>
      <c r="E12595" s="3" t="inlineStr">
        <is>
          <t>COS - Commission on external sales</t>
        </is>
      </c>
      <c r="F12595" s="3" t="n">
        <v>0</v>
      </c>
      <c r="G12595" s="3" t="n">
        <v>48000</v>
      </c>
    </row>
    <row r="12596">
      <c r="A12596" s="3" t="inlineStr">
        <is>
          <t>Endulini (Pty) Ltd</t>
        </is>
      </c>
      <c r="B12596" s="4" t="n">
        <v>44957</v>
      </c>
      <c r="C12596" s="3" t="inlineStr">
        <is>
          <t>Expenses</t>
        </is>
      </c>
      <c r="D12596" s="3" t="inlineStr">
        <is>
          <t>2000/400</t>
        </is>
      </c>
      <c r="E12596" s="3" t="inlineStr">
        <is>
          <t>COS - Gifts</t>
        </is>
      </c>
      <c r="F12596" s="3" t="n">
        <v>0</v>
      </c>
      <c r="G12596" s="3" t="n">
        <v>4270</v>
      </c>
    </row>
    <row r="12597">
      <c r="A12597" s="3" t="inlineStr">
        <is>
          <t>Opportunity Global Sales (PTY) LTD</t>
        </is>
      </c>
      <c r="B12597" s="4" t="n">
        <v>44957</v>
      </c>
      <c r="C12597" s="3" t="inlineStr">
        <is>
          <t>Expenses</t>
        </is>
      </c>
      <c r="D12597" s="3" t="inlineStr">
        <is>
          <t>2000/500</t>
        </is>
      </c>
      <c r="E12597" s="3" t="inlineStr">
        <is>
          <t>COS - Electricity Costs Endulini</t>
        </is>
      </c>
      <c r="F12597" s="3" t="n">
        <v>0</v>
      </c>
      <c r="G12597" s="3" t="n">
        <v>536.96</v>
      </c>
    </row>
    <row r="12598">
      <c r="A12598" s="3" t="inlineStr">
        <is>
          <t>Endulini (Pty) Ltd</t>
        </is>
      </c>
      <c r="B12598" s="4" t="n">
        <v>44957</v>
      </c>
      <c r="C12598" s="3" t="inlineStr">
        <is>
          <t>Expenses</t>
        </is>
      </c>
      <c r="D12598" s="3" t="inlineStr">
        <is>
          <t>2000/500</t>
        </is>
      </c>
      <c r="E12598" s="3" t="inlineStr">
        <is>
          <t>COS - Legal Fees Opening of Sec Title Scheme</t>
        </is>
      </c>
      <c r="F12598" s="3" t="n">
        <v>0</v>
      </c>
      <c r="G12598" s="3" t="n">
        <v>56287.76</v>
      </c>
    </row>
    <row r="12599">
      <c r="A12599" s="3" t="inlineStr">
        <is>
          <t>Opportunity Global Sales (PTY) LTD</t>
        </is>
      </c>
      <c r="B12599" s="4" t="n">
        <v>44957</v>
      </c>
      <c r="C12599" s="3" t="inlineStr">
        <is>
          <t>Expenses</t>
        </is>
      </c>
      <c r="D12599" s="3" t="inlineStr">
        <is>
          <t>2000/550</t>
        </is>
      </c>
      <c r="E12599" s="3" t="inlineStr">
        <is>
          <t>COS - Electricity Costs Heron Fields</t>
        </is>
      </c>
      <c r="F12599" s="3" t="n">
        <v>0</v>
      </c>
      <c r="G12599" s="3" t="n">
        <v>478.26</v>
      </c>
    </row>
    <row r="12600">
      <c r="A12600" s="3" t="inlineStr">
        <is>
          <t>Endulini (Pty) Ltd</t>
        </is>
      </c>
      <c r="B12600" s="4" t="n">
        <v>44957</v>
      </c>
      <c r="C12600" s="3" t="inlineStr">
        <is>
          <t>Expenses</t>
        </is>
      </c>
      <c r="D12600" s="3" t="inlineStr">
        <is>
          <t>2000/600</t>
        </is>
      </c>
      <c r="E12600" s="3" t="inlineStr">
        <is>
          <t>COS - Legal fees</t>
        </is>
      </c>
      <c r="F12600" s="3" t="n">
        <v>0</v>
      </c>
      <c r="G12600" s="3" t="n">
        <v>1033439.58</v>
      </c>
    </row>
    <row r="12601">
      <c r="A12601" s="3" t="inlineStr">
        <is>
          <t>Endulini (Pty) Ltd</t>
        </is>
      </c>
      <c r="B12601" s="4" t="n">
        <v>44957</v>
      </c>
      <c r="C12601" s="3" t="inlineStr">
        <is>
          <t>Expenses</t>
        </is>
      </c>
      <c r="D12601" s="3" t="inlineStr">
        <is>
          <t>2000/700</t>
        </is>
      </c>
      <c r="E12601" s="3" t="inlineStr">
        <is>
          <t>COS - C2M Certificate for transfer</t>
        </is>
      </c>
      <c r="F12601" s="3" t="n">
        <v>0</v>
      </c>
      <c r="G12601" s="3" t="n">
        <v>5450</v>
      </c>
    </row>
    <row r="12602">
      <c r="A12602" s="3" t="inlineStr">
        <is>
          <t>Endulini (Pty) Ltd</t>
        </is>
      </c>
      <c r="B12602" s="4" t="n">
        <v>44957</v>
      </c>
      <c r="C12602" s="3" t="inlineStr">
        <is>
          <t>Expenses</t>
        </is>
      </c>
      <c r="D12602" s="3" t="inlineStr">
        <is>
          <t>2000/800</t>
        </is>
      </c>
      <c r="E12602" s="3" t="inlineStr">
        <is>
          <t>COS - Purchaser Variations</t>
        </is>
      </c>
      <c r="F12602" s="3" t="n">
        <v>0</v>
      </c>
      <c r="G12602" s="3" t="n">
        <v>8734.540000000001</v>
      </c>
    </row>
    <row r="12603">
      <c r="A12603" s="3" t="inlineStr">
        <is>
          <t>Endulini (Pty) Ltd</t>
        </is>
      </c>
      <c r="B12603" s="4" t="n">
        <v>44957</v>
      </c>
      <c r="C12603" s="3" t="inlineStr">
        <is>
          <t>Expenses</t>
        </is>
      </c>
      <c r="D12603" s="3" t="inlineStr">
        <is>
          <t>2000/900</t>
        </is>
      </c>
      <c r="E12603" s="3" t="inlineStr">
        <is>
          <t>COS - Legal fees Phase 2</t>
        </is>
      </c>
      <c r="F12603" s="3" t="n">
        <v>0</v>
      </c>
      <c r="G12603" s="3" t="n">
        <v>35638</v>
      </c>
    </row>
    <row r="12604">
      <c r="A12604" s="3" t="inlineStr">
        <is>
          <t>Quinate Consulting (Pty) Ltd</t>
        </is>
      </c>
      <c r="B12604" s="4" t="n">
        <v>44957</v>
      </c>
      <c r="C12604" s="3" t="inlineStr">
        <is>
          <t>Revenue</t>
        </is>
      </c>
      <c r="D12604" s="3" t="inlineStr">
        <is>
          <t>2400/200</t>
        </is>
      </c>
      <c r="E12604" s="3" t="inlineStr">
        <is>
          <t>Recovery Acc - Electricity SH</t>
        </is>
      </c>
      <c r="F12604" s="3" t="n">
        <v>-20634.54</v>
      </c>
      <c r="G12604" s="3" t="n">
        <v>-274307.34</v>
      </c>
    </row>
    <row r="12605">
      <c r="A12605" s="3" t="inlineStr">
        <is>
          <t>Quinate Consulting (Pty) Ltd</t>
        </is>
      </c>
      <c r="B12605" s="4" t="n">
        <v>44957</v>
      </c>
      <c r="C12605" s="3" t="inlineStr">
        <is>
          <t>Revenue</t>
        </is>
      </c>
      <c r="D12605" s="3" t="inlineStr">
        <is>
          <t>2400/300</t>
        </is>
      </c>
      <c r="E12605" s="3" t="inlineStr">
        <is>
          <t>Recovery Account - Electricity SW</t>
        </is>
      </c>
      <c r="F12605" s="3" t="n">
        <v>-14405.97</v>
      </c>
      <c r="G12605" s="3" t="n">
        <v>-204827.56</v>
      </c>
    </row>
    <row r="12606">
      <c r="A12606" s="3" t="inlineStr">
        <is>
          <t>Endulini (Pty) Ltd</t>
        </is>
      </c>
      <c r="B12606" s="4" t="n">
        <v>44957</v>
      </c>
      <c r="C12606" s="3" t="inlineStr">
        <is>
          <t>Revenue</t>
        </is>
      </c>
      <c r="D12606" s="3" t="inlineStr">
        <is>
          <t>2750/000</t>
        </is>
      </c>
      <c r="E12606" s="3" t="inlineStr">
        <is>
          <t>Interest Received</t>
        </is>
      </c>
      <c r="F12606" s="3" t="n">
        <v>0</v>
      </c>
      <c r="G12606" s="3" t="n">
        <v>-560.63</v>
      </c>
    </row>
    <row r="12607">
      <c r="A12607" s="3" t="inlineStr">
        <is>
          <t>Opportunity Management Holdings (PTY) LTD</t>
        </is>
      </c>
      <c r="B12607" s="4" t="n">
        <v>44957</v>
      </c>
      <c r="C12607" s="3" t="inlineStr">
        <is>
          <t>Revenue</t>
        </is>
      </c>
      <c r="D12607" s="3" t="inlineStr">
        <is>
          <t>2750/000</t>
        </is>
      </c>
      <c r="E12607" s="3" t="inlineStr">
        <is>
          <t>Interest Received</t>
        </is>
      </c>
      <c r="F12607" s="3" t="n">
        <v>-124.54</v>
      </c>
      <c r="G12607" s="3" t="n">
        <v>-376.23</v>
      </c>
    </row>
    <row r="12608">
      <c r="A12608" s="3" t="inlineStr">
        <is>
          <t>Opportunity Global Sales (PTY) LTD</t>
        </is>
      </c>
      <c r="B12608" s="4" t="n">
        <v>44957</v>
      </c>
      <c r="C12608" s="3" t="inlineStr">
        <is>
          <t>Revenue</t>
        </is>
      </c>
      <c r="D12608" s="3" t="inlineStr">
        <is>
          <t>2750/000</t>
        </is>
      </c>
      <c r="E12608" s="3" t="inlineStr">
        <is>
          <t>Interest Received - Bank</t>
        </is>
      </c>
      <c r="F12608" s="3" t="n">
        <v>0</v>
      </c>
      <c r="G12608" s="3" t="n">
        <v>-17.48</v>
      </c>
    </row>
    <row r="12609">
      <c r="A12609" s="3" t="inlineStr">
        <is>
          <t>Opportunity Global Investment (PTY) LTD</t>
        </is>
      </c>
      <c r="B12609" s="4" t="n">
        <v>44957</v>
      </c>
      <c r="C12609" s="3" t="inlineStr">
        <is>
          <t>Revenue</t>
        </is>
      </c>
      <c r="D12609" s="3" t="inlineStr">
        <is>
          <t>2753/000</t>
        </is>
      </c>
      <c r="E12609" s="3" t="inlineStr">
        <is>
          <t>Interest received - Momentum</t>
        </is>
      </c>
      <c r="F12609" s="3" t="n">
        <v>-82.34999999999999</v>
      </c>
      <c r="G12609" s="3" t="n">
        <v>-240.96</v>
      </c>
    </row>
    <row r="12610">
      <c r="A12610" s="3" t="inlineStr">
        <is>
          <t>Endulini (Pty) Ltd</t>
        </is>
      </c>
      <c r="B12610" s="4" t="n">
        <v>44957</v>
      </c>
      <c r="C12610" s="3" t="inlineStr">
        <is>
          <t>Revenue</t>
        </is>
      </c>
      <c r="D12610" s="3" t="inlineStr">
        <is>
          <t>2755/001</t>
        </is>
      </c>
      <c r="E12610" s="3" t="inlineStr">
        <is>
          <t>Interest Received - Momentum</t>
        </is>
      </c>
      <c r="F12610" s="3" t="n">
        <v>0</v>
      </c>
      <c r="G12610" s="3" t="n">
        <v>-26598.72</v>
      </c>
    </row>
    <row r="12611">
      <c r="A12611" s="3" t="inlineStr">
        <is>
          <t>Quinate Consulting (Pty) Ltd</t>
        </is>
      </c>
      <c r="B12611" s="4" t="n">
        <v>44957</v>
      </c>
      <c r="C12611" s="3" t="inlineStr">
        <is>
          <t>Revenue</t>
        </is>
      </c>
      <c r="D12611" s="3" t="inlineStr">
        <is>
          <t>2755/001</t>
        </is>
      </c>
      <c r="E12611" s="3" t="inlineStr">
        <is>
          <t>Interest Received - Momentum</t>
        </is>
      </c>
      <c r="F12611" s="3" t="n">
        <v>0</v>
      </c>
      <c r="G12611" s="3" t="n">
        <v>-18.11</v>
      </c>
    </row>
    <row r="12612">
      <c r="A12612" s="3" t="inlineStr">
        <is>
          <t>Opportunity Global Investment (PTY) LTD</t>
        </is>
      </c>
      <c r="B12612" s="4" t="n">
        <v>44957</v>
      </c>
      <c r="C12612" s="3" t="inlineStr">
        <is>
          <t>Expenses</t>
        </is>
      </c>
      <c r="D12612" s="3" t="inlineStr">
        <is>
          <t>3000/150</t>
        </is>
      </c>
      <c r="E12612" s="3" t="inlineStr">
        <is>
          <t>Accounting Fees - Audit</t>
        </is>
      </c>
      <c r="F12612" s="3" t="n">
        <v>0</v>
      </c>
      <c r="G12612" s="3" t="n">
        <v>7225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3000/200</t>
        </is>
      </c>
      <c r="E12613" s="3" t="inlineStr">
        <is>
          <t>Accounting Fees - General</t>
        </is>
      </c>
      <c r="F12613" s="3" t="n">
        <v>0</v>
      </c>
      <c r="G12613" s="3" t="n">
        <v>540</v>
      </c>
    </row>
    <row r="12614">
      <c r="A12614" s="3" t="inlineStr">
        <is>
          <t>Noble Shield (Pty) Ltd ta Go Letting</t>
        </is>
      </c>
      <c r="B12614" s="4" t="n">
        <v>44957</v>
      </c>
      <c r="C12614" s="3" t="inlineStr">
        <is>
          <t>Expenses</t>
        </is>
      </c>
      <c r="D12614" s="3" t="inlineStr">
        <is>
          <t>3000/300</t>
        </is>
      </c>
      <c r="E12614" s="3" t="inlineStr">
        <is>
          <t>Accounting Fees - Audit</t>
        </is>
      </c>
      <c r="F12614" s="3" t="n">
        <v>0</v>
      </c>
      <c r="G12614" s="3" t="n">
        <v>22367.5</v>
      </c>
    </row>
    <row r="12615">
      <c r="A12615" s="3" t="inlineStr">
        <is>
          <t>Trademark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3000/300</t>
        </is>
      </c>
      <c r="E12615" s="3" t="inlineStr">
        <is>
          <t>Accounting Fees - Audit</t>
        </is>
      </c>
      <c r="F12615" s="3" t="n">
        <v>0</v>
      </c>
      <c r="G12615" s="3" t="n">
        <v>22367.5</v>
      </c>
    </row>
    <row r="12616">
      <c r="A12616" s="3" t="inlineStr">
        <is>
          <t>Quinate Consulting (Pty) Ltd</t>
        </is>
      </c>
      <c r="B12616" s="4" t="n">
        <v>44957</v>
      </c>
      <c r="C12616" s="3" t="inlineStr">
        <is>
          <t>Expenses</t>
        </is>
      </c>
      <c r="D12616" s="3" t="inlineStr">
        <is>
          <t>3001/000</t>
        </is>
      </c>
      <c r="E12616" s="3" t="inlineStr">
        <is>
          <t>Accounting fees - Other</t>
        </is>
      </c>
      <c r="F12616" s="3" t="n">
        <v>0</v>
      </c>
      <c r="G12616" s="3" t="n">
        <v>1850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3004/000</t>
        </is>
      </c>
      <c r="E12617" s="3" t="inlineStr">
        <is>
          <t>Accounting fees - Janine Theart</t>
        </is>
      </c>
      <c r="F12617" s="3" t="n">
        <v>0</v>
      </c>
      <c r="G12617" s="3" t="n">
        <v>73432.16</v>
      </c>
    </row>
    <row r="12618">
      <c r="A12618" s="3" t="inlineStr">
        <is>
          <t>Quinate Consulting (Pty) Ltd</t>
        </is>
      </c>
      <c r="B12618" s="4" t="n">
        <v>44957</v>
      </c>
      <c r="C12618" s="3" t="inlineStr">
        <is>
          <t>Expenses</t>
        </is>
      </c>
      <c r="D12618" s="3" t="inlineStr">
        <is>
          <t>3005/000</t>
        </is>
      </c>
      <c r="E12618" s="3" t="inlineStr">
        <is>
          <t>Accounting fees - Audit</t>
        </is>
      </c>
      <c r="F12618" s="3" t="n">
        <v>0</v>
      </c>
      <c r="G12618" s="3" t="n">
        <v>19250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Expenses</t>
        </is>
      </c>
      <c r="D12619" s="3" t="inlineStr">
        <is>
          <t>3005/000</t>
        </is>
      </c>
      <c r="E12619" s="3" t="inlineStr">
        <is>
          <t>Accounting fees - Deric Dudley</t>
        </is>
      </c>
      <c r="F12619" s="3" t="n">
        <v>0</v>
      </c>
      <c r="G12619" s="3" t="n">
        <v>210000</v>
      </c>
    </row>
    <row r="12620">
      <c r="A12620" s="3" t="inlineStr">
        <is>
          <t>Opportunity Management Holdings (PTY) LTD</t>
        </is>
      </c>
      <c r="B12620" s="4" t="n">
        <v>44957</v>
      </c>
      <c r="C12620" s="3" t="inlineStr">
        <is>
          <t>Expenses</t>
        </is>
      </c>
      <c r="D12620" s="3" t="inlineStr">
        <is>
          <t>3006/000</t>
        </is>
      </c>
      <c r="E12620" s="3" t="inlineStr">
        <is>
          <t>Accounting fees - CIPC</t>
        </is>
      </c>
      <c r="F12620" s="3" t="n">
        <v>0</v>
      </c>
      <c r="G12620" s="3" t="n">
        <v>350</v>
      </c>
    </row>
    <row r="12621">
      <c r="A12621" s="3" t="inlineStr">
        <is>
          <t>Opportunity Management Holdings (PTY) LTD</t>
        </is>
      </c>
      <c r="B12621" s="4" t="n">
        <v>44957</v>
      </c>
      <c r="C12621" s="3" t="inlineStr">
        <is>
          <t>Expenses</t>
        </is>
      </c>
      <c r="D12621" s="3" t="inlineStr">
        <is>
          <t>3007/000</t>
        </is>
      </c>
      <c r="E12621" s="3" t="inlineStr">
        <is>
          <t>Accounting fees - Warwick</t>
        </is>
      </c>
      <c r="F12621" s="3" t="n">
        <v>0</v>
      </c>
      <c r="G12621" s="3" t="n">
        <v>54000</v>
      </c>
    </row>
    <row r="12622">
      <c r="A12622" s="3" t="inlineStr">
        <is>
          <t>Endulini (Pty) Ltd</t>
        </is>
      </c>
      <c r="B12622" s="4" t="n">
        <v>44957</v>
      </c>
      <c r="C12622" s="3" t="inlineStr">
        <is>
          <t>Expenses</t>
        </is>
      </c>
      <c r="D12622" s="3" t="inlineStr">
        <is>
          <t>3050/000</t>
        </is>
      </c>
      <c r="E12622" s="3" t="inlineStr">
        <is>
          <t>Advertising _AND_ Promotions</t>
        </is>
      </c>
      <c r="F12622" s="3" t="n">
        <v>0</v>
      </c>
      <c r="G12622" s="3" t="n">
        <v>23598</v>
      </c>
    </row>
    <row r="12623">
      <c r="A12623" s="3" t="inlineStr">
        <is>
          <t>Noble Shield (Pty) Ltd ta Go Letting</t>
        </is>
      </c>
      <c r="B12623" s="4" t="n">
        <v>44957</v>
      </c>
      <c r="C12623" s="3" t="inlineStr">
        <is>
          <t>Expenses</t>
        </is>
      </c>
      <c r="D12623" s="3" t="inlineStr">
        <is>
          <t>3050/000</t>
        </is>
      </c>
      <c r="E12623" s="3" t="inlineStr">
        <is>
          <t>Advertising _AND_ Promotions</t>
        </is>
      </c>
      <c r="F12623" s="3" t="n">
        <v>884</v>
      </c>
      <c r="G12623" s="3" t="n">
        <v>1543.99</v>
      </c>
    </row>
    <row r="12624">
      <c r="A12624" s="3" t="inlineStr">
        <is>
          <t>Opportunity Management Holdings (PTY) LTD</t>
        </is>
      </c>
      <c r="B12624" s="4" t="n">
        <v>44957</v>
      </c>
      <c r="C12624" s="3" t="inlineStr">
        <is>
          <t>Expenses</t>
        </is>
      </c>
      <c r="D12624" s="3" t="inlineStr">
        <is>
          <t>3050/000</t>
        </is>
      </c>
      <c r="E12624" s="3" t="inlineStr">
        <is>
          <t>Advertising _AND_ Promotions</t>
        </is>
      </c>
      <c r="F12624" s="3" t="n">
        <v>0</v>
      </c>
      <c r="G12624" s="3" t="n">
        <v>500</v>
      </c>
    </row>
    <row r="12625">
      <c r="A12625" s="3" t="inlineStr">
        <is>
          <t>Quinate Consulting (Pty) Ltd</t>
        </is>
      </c>
      <c r="B12625" s="4" t="n">
        <v>44957</v>
      </c>
      <c r="C12625" s="3" t="inlineStr">
        <is>
          <t>Expenses</t>
        </is>
      </c>
      <c r="D12625" s="3" t="inlineStr">
        <is>
          <t>3050/000</t>
        </is>
      </c>
      <c r="E12625" s="3" t="inlineStr">
        <is>
          <t>Advertising _AND_ Promotions</t>
        </is>
      </c>
      <c r="F12625" s="3" t="n">
        <v>0</v>
      </c>
      <c r="G12625" s="3" t="n">
        <v>1875.22</v>
      </c>
    </row>
    <row r="12626">
      <c r="A12626" s="3" t="inlineStr">
        <is>
          <t>Trademark Holdings (Pty) Ltd</t>
        </is>
      </c>
      <c r="B12626" s="4" t="n">
        <v>44957</v>
      </c>
      <c r="C12626" s="3" t="inlineStr">
        <is>
          <t>Expenses</t>
        </is>
      </c>
      <c r="D12626" s="3" t="inlineStr">
        <is>
          <t>3050/000</t>
        </is>
      </c>
      <c r="E12626" s="3" t="inlineStr">
        <is>
          <t>Advertising _AND_ Promotions</t>
        </is>
      </c>
      <c r="F12626" s="3" t="n">
        <v>0</v>
      </c>
      <c r="G12626" s="3" t="n">
        <v>6852.5</v>
      </c>
    </row>
    <row r="12627">
      <c r="A12627" s="3" t="inlineStr">
        <is>
          <t>Endulini (Pty) Ltd</t>
        </is>
      </c>
      <c r="B12627" s="4" t="n">
        <v>44957</v>
      </c>
      <c r="C12627" s="3" t="inlineStr">
        <is>
          <t>Expenses</t>
        </is>
      </c>
      <c r="D12627" s="3" t="inlineStr">
        <is>
          <t>3050/001</t>
        </is>
      </c>
      <c r="E12627" s="3" t="inlineStr">
        <is>
          <t>Advertising _AND_ Promotions - Media Agenda</t>
        </is>
      </c>
      <c r="F12627" s="3" t="n">
        <v>0</v>
      </c>
      <c r="G12627" s="3" t="n">
        <v>13800</v>
      </c>
    </row>
    <row r="12628">
      <c r="A12628" s="3" t="inlineStr">
        <is>
          <t>Noble Shield (Pty) Ltd ta Go Letting</t>
        </is>
      </c>
      <c r="B12628" s="4" t="n">
        <v>44957</v>
      </c>
      <c r="C12628" s="3" t="inlineStr">
        <is>
          <t>Expenses</t>
        </is>
      </c>
      <c r="D12628" s="3" t="inlineStr">
        <is>
          <t>3050/050</t>
        </is>
      </c>
      <c r="E12628" s="3" t="inlineStr">
        <is>
          <t>Advertising - Prop 24</t>
        </is>
      </c>
      <c r="F12628" s="3" t="n">
        <v>2737</v>
      </c>
      <c r="G12628" s="3" t="n">
        <v>14959.2</v>
      </c>
    </row>
    <row r="12629">
      <c r="A12629" s="3" t="inlineStr">
        <is>
          <t>Opportunity Global Sales (PTY) LTD</t>
        </is>
      </c>
      <c r="B12629" s="4" t="n">
        <v>44957</v>
      </c>
      <c r="C12629" s="3" t="inlineStr">
        <is>
          <t>Expenses</t>
        </is>
      </c>
      <c r="D12629" s="3" t="inlineStr">
        <is>
          <t>3050/100</t>
        </is>
      </c>
      <c r="E12629" s="3" t="inlineStr">
        <is>
          <t>Advertising - Facebook</t>
        </is>
      </c>
      <c r="F12629" s="3" t="n">
        <v>24900</v>
      </c>
      <c r="G12629" s="3" t="n">
        <v>134274.1</v>
      </c>
    </row>
    <row r="12630">
      <c r="A12630" s="3" t="inlineStr">
        <is>
          <t>Opportunity Global Sales (PTY) LTD</t>
        </is>
      </c>
      <c r="B12630" s="4" t="n">
        <v>44957</v>
      </c>
      <c r="C12630" s="3" t="inlineStr">
        <is>
          <t>Expenses</t>
        </is>
      </c>
      <c r="D12630" s="3" t="inlineStr">
        <is>
          <t>3050/140</t>
        </is>
      </c>
      <c r="E12630" s="3" t="inlineStr">
        <is>
          <t>Advertising - Media Agenda</t>
        </is>
      </c>
      <c r="F12630" s="3" t="n">
        <v>0</v>
      </c>
      <c r="G12630" s="3" t="n">
        <v>10000</v>
      </c>
    </row>
    <row r="12631">
      <c r="A12631" s="3" t="inlineStr">
        <is>
          <t>Opportunity Global Investment (PTY) LTD</t>
        </is>
      </c>
      <c r="B12631" s="4" t="n">
        <v>44957</v>
      </c>
      <c r="C12631" s="3" t="inlineStr">
        <is>
          <t>Expenses</t>
        </is>
      </c>
      <c r="D12631" s="3" t="inlineStr">
        <is>
          <t>3050/250</t>
        </is>
      </c>
      <c r="E12631" s="3" t="inlineStr">
        <is>
          <t>Advertising - General</t>
        </is>
      </c>
      <c r="F12631" s="3" t="n">
        <v>0</v>
      </c>
      <c r="G12631" s="3" t="n">
        <v>7091.83</v>
      </c>
    </row>
    <row r="12632">
      <c r="A12632" s="3" t="inlineStr">
        <is>
          <t>Opportunity Global Sales (PTY) LTD</t>
        </is>
      </c>
      <c r="B12632" s="4" t="n">
        <v>44957</v>
      </c>
      <c r="C12632" s="3" t="inlineStr">
        <is>
          <t>Expenses</t>
        </is>
      </c>
      <c r="D12632" s="3" t="inlineStr">
        <is>
          <t>3050/250</t>
        </is>
      </c>
      <c r="E12632" s="3" t="inlineStr">
        <is>
          <t>Advertising - General</t>
        </is>
      </c>
      <c r="F12632" s="3" t="n">
        <v>0</v>
      </c>
      <c r="G12632" s="3" t="n">
        <v>47293.58</v>
      </c>
    </row>
    <row r="12633">
      <c r="A12633" s="3" t="inlineStr">
        <is>
          <t>Opportunity Global Investment (PTY) LTD</t>
        </is>
      </c>
      <c r="B12633" s="4" t="n">
        <v>44957</v>
      </c>
      <c r="C12633" s="3" t="inlineStr">
        <is>
          <t>Expenses</t>
        </is>
      </c>
      <c r="D12633" s="3" t="inlineStr">
        <is>
          <t>3050/260</t>
        </is>
      </c>
      <c r="E12633" s="3" t="inlineStr">
        <is>
          <t>Advertising - Media Agenda</t>
        </is>
      </c>
      <c r="F12633" s="3" t="n">
        <v>0</v>
      </c>
      <c r="G12633" s="3" t="n">
        <v>3575</v>
      </c>
    </row>
    <row r="12634">
      <c r="A12634" s="3" t="inlineStr">
        <is>
          <t>Opportunity Global Investment (PTY) LTD</t>
        </is>
      </c>
      <c r="B12634" s="4" t="n">
        <v>44957</v>
      </c>
      <c r="C12634" s="3" t="inlineStr">
        <is>
          <t>Expenses</t>
        </is>
      </c>
      <c r="D12634" s="3" t="inlineStr">
        <is>
          <t>3050/270</t>
        </is>
      </c>
      <c r="E12634" s="3" t="inlineStr">
        <is>
          <t>Advertising - Radia and TV Interviews</t>
        </is>
      </c>
      <c r="F12634" s="3" t="n">
        <v>0</v>
      </c>
      <c r="G12634" s="3" t="n">
        <v>210072</v>
      </c>
    </row>
    <row r="12635">
      <c r="A12635" s="3" t="inlineStr">
        <is>
          <t>Opportunity Global Investment (PTY) LTD</t>
        </is>
      </c>
      <c r="B12635" s="4" t="n">
        <v>44957</v>
      </c>
      <c r="C12635" s="3" t="inlineStr">
        <is>
          <t>Expenses</t>
        </is>
      </c>
      <c r="D12635" s="3" t="inlineStr">
        <is>
          <t>3050/290</t>
        </is>
      </c>
      <c r="E12635" s="3" t="inlineStr">
        <is>
          <t>Advertising - Serene Living</t>
        </is>
      </c>
      <c r="F12635" s="3" t="n">
        <v>65086</v>
      </c>
      <c r="G12635" s="3" t="n">
        <v>715946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Expenses</t>
        </is>
      </c>
      <c r="D12636" s="3" t="inlineStr">
        <is>
          <t>3050/295</t>
        </is>
      </c>
      <c r="E12636" s="3" t="inlineStr">
        <is>
          <t>Advertising - Reale Activation</t>
        </is>
      </c>
      <c r="F12636" s="3" t="n">
        <v>1685.05</v>
      </c>
      <c r="G12636" s="3" t="n">
        <v>75145.94</v>
      </c>
    </row>
    <row r="12637">
      <c r="A12637" s="3" t="inlineStr">
        <is>
          <t>Opportunity Global Investment (PTY) LTD</t>
        </is>
      </c>
      <c r="B12637" s="4" t="n">
        <v>44957</v>
      </c>
      <c r="C12637" s="3" t="inlineStr">
        <is>
          <t>Expenses</t>
        </is>
      </c>
      <c r="D12637" s="3" t="inlineStr">
        <is>
          <t>3050/300</t>
        </is>
      </c>
      <c r="E12637" s="3" t="inlineStr">
        <is>
          <t>Advertising - Design</t>
        </is>
      </c>
      <c r="F12637" s="3" t="n">
        <v>2700</v>
      </c>
      <c r="G12637" s="3" t="n">
        <v>51191</v>
      </c>
    </row>
    <row r="12638">
      <c r="A12638" s="3" t="inlineStr">
        <is>
          <t>Opportunity Global Sales (PTY) LTD</t>
        </is>
      </c>
      <c r="B12638" s="4" t="n">
        <v>44957</v>
      </c>
      <c r="C12638" s="3" t="inlineStr">
        <is>
          <t>Expenses</t>
        </is>
      </c>
      <c r="D12638" s="3" t="inlineStr">
        <is>
          <t>3050/350</t>
        </is>
      </c>
      <c r="E12638" s="3" t="inlineStr">
        <is>
          <t>Advertising - Private Property</t>
        </is>
      </c>
      <c r="F12638" s="3" t="n">
        <v>0</v>
      </c>
      <c r="G12638" s="3" t="n">
        <v>8750</v>
      </c>
    </row>
    <row r="12639">
      <c r="A12639" s="3" t="inlineStr">
        <is>
          <t>Opportunity Global Sales (PTY) LTD</t>
        </is>
      </c>
      <c r="B12639" s="4" t="n">
        <v>44957</v>
      </c>
      <c r="C12639" s="3" t="inlineStr">
        <is>
          <t>Expenses</t>
        </is>
      </c>
      <c r="D12639" s="3" t="inlineStr">
        <is>
          <t>3050/370</t>
        </is>
      </c>
      <c r="E12639" s="3" t="inlineStr">
        <is>
          <t>Advertising - HR</t>
        </is>
      </c>
      <c r="F12639" s="3" t="n">
        <v>0</v>
      </c>
      <c r="G12639" s="3" t="n">
        <v>2467.44</v>
      </c>
    </row>
    <row r="12640">
      <c r="A12640" s="3" t="inlineStr">
        <is>
          <t>Quinate Consulting (Pty) Ltd</t>
        </is>
      </c>
      <c r="B12640" s="4" t="n">
        <v>44957</v>
      </c>
      <c r="C12640" s="3" t="inlineStr">
        <is>
          <t>Expenses</t>
        </is>
      </c>
      <c r="D12640" s="3" t="inlineStr">
        <is>
          <t>3050/400</t>
        </is>
      </c>
      <c r="E12640" s="3" t="inlineStr">
        <is>
          <t>Advertising - Prop24</t>
        </is>
      </c>
      <c r="F12640" s="3" t="n">
        <v>14851</v>
      </c>
      <c r="G12640" s="3" t="n">
        <v>163731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Expenses</t>
        </is>
      </c>
      <c r="D12641" s="3" t="inlineStr">
        <is>
          <t>3050/450</t>
        </is>
      </c>
      <c r="E12641" s="3" t="inlineStr">
        <is>
          <t>Advertising - Facebook</t>
        </is>
      </c>
      <c r="F12641" s="3" t="n">
        <v>7451.54</v>
      </c>
      <c r="G12641" s="3" t="n">
        <v>101233.62</v>
      </c>
    </row>
    <row r="12642">
      <c r="A12642" s="3" t="inlineStr">
        <is>
          <t>Opportunity Global Investment (PTY) LTD</t>
        </is>
      </c>
      <c r="B12642" s="4" t="n">
        <v>44957</v>
      </c>
      <c r="C12642" s="3" t="inlineStr">
        <is>
          <t>Expenses</t>
        </is>
      </c>
      <c r="D12642" s="3" t="inlineStr">
        <is>
          <t>3051/000</t>
        </is>
      </c>
      <c r="E12642" s="3" t="inlineStr">
        <is>
          <t>Advertising - Facebook</t>
        </is>
      </c>
      <c r="F12642" s="3" t="n">
        <v>6223.81</v>
      </c>
      <c r="G12642" s="3" t="n">
        <v>195579.83</v>
      </c>
    </row>
    <row r="12643">
      <c r="A12643" s="3" t="inlineStr">
        <is>
          <t>Opportunity Global Investment (PTY) LTD</t>
        </is>
      </c>
      <c r="B12643" s="4" t="n">
        <v>44957</v>
      </c>
      <c r="C12643" s="3" t="inlineStr">
        <is>
          <t>Expenses</t>
        </is>
      </c>
      <c r="D12643" s="3" t="inlineStr">
        <is>
          <t>3053/000</t>
        </is>
      </c>
      <c r="E12643" s="3" t="inlineStr">
        <is>
          <t>Advertising - Google Ads</t>
        </is>
      </c>
      <c r="F12643" s="3" t="n">
        <v>0</v>
      </c>
      <c r="G12643" s="3" t="n">
        <v>6207.42</v>
      </c>
    </row>
    <row r="12644">
      <c r="A12644" s="3" t="inlineStr">
        <is>
          <t>Endulini (Pty) Ltd</t>
        </is>
      </c>
      <c r="B12644" s="4" t="n">
        <v>44957</v>
      </c>
      <c r="C12644" s="3" t="inlineStr">
        <is>
          <t>Expenses</t>
        </is>
      </c>
      <c r="D12644" s="3" t="inlineStr">
        <is>
          <t>3200/000</t>
        </is>
      </c>
      <c r="E12644" s="3" t="inlineStr">
        <is>
          <t>Bank Charges</t>
        </is>
      </c>
      <c r="F12644" s="3" t="n">
        <v>1111.89</v>
      </c>
      <c r="G12644" s="3" t="n">
        <v>6207.95</v>
      </c>
    </row>
    <row r="12645">
      <c r="A12645" s="3" t="inlineStr">
        <is>
          <t>Noble Shield (Pty) Ltd ta Go Letting</t>
        </is>
      </c>
      <c r="B12645" s="4" t="n">
        <v>44957</v>
      </c>
      <c r="C12645" s="3" t="inlineStr">
        <is>
          <t>Expenses</t>
        </is>
      </c>
      <c r="D12645" s="3" t="inlineStr">
        <is>
          <t>3200/000</t>
        </is>
      </c>
      <c r="E12645" s="3" t="inlineStr">
        <is>
          <t>Bank Charges</t>
        </is>
      </c>
      <c r="F12645" s="3" t="n">
        <v>525.6</v>
      </c>
      <c r="G12645" s="3" t="n">
        <v>3852.85</v>
      </c>
    </row>
    <row r="12646">
      <c r="A12646" s="3" t="inlineStr">
        <is>
          <t>Opportunity Global Investment (PTY) LTD</t>
        </is>
      </c>
      <c r="B12646" s="4" t="n">
        <v>44957</v>
      </c>
      <c r="C12646" s="3" t="inlineStr">
        <is>
          <t>Expenses</t>
        </is>
      </c>
      <c r="D12646" s="3" t="inlineStr">
        <is>
          <t>3200/000</t>
        </is>
      </c>
      <c r="E12646" s="3" t="inlineStr">
        <is>
          <t>Bank Charges</t>
        </is>
      </c>
      <c r="F12646" s="3" t="n">
        <v>358.51</v>
      </c>
      <c r="G12646" s="3" t="n">
        <v>15628.06</v>
      </c>
    </row>
    <row r="12647">
      <c r="A12647" s="3" t="inlineStr">
        <is>
          <t>Opportunity Global Sales (PTY) LTD</t>
        </is>
      </c>
      <c r="B12647" s="4" t="n">
        <v>44957</v>
      </c>
      <c r="C12647" s="3" t="inlineStr">
        <is>
          <t>Expenses</t>
        </is>
      </c>
      <c r="D12647" s="3" t="inlineStr">
        <is>
          <t>3200/000</t>
        </is>
      </c>
      <c r="E12647" s="3" t="inlineStr">
        <is>
          <t>Bank Charges</t>
        </is>
      </c>
      <c r="F12647" s="3" t="n">
        <v>455.09</v>
      </c>
      <c r="G12647" s="3" t="n">
        <v>9189.52</v>
      </c>
    </row>
    <row r="12648">
      <c r="A12648" s="3" t="inlineStr">
        <is>
          <t>Opportunity Management Holdings (PTY) LTD</t>
        </is>
      </c>
      <c r="B12648" s="4" t="n">
        <v>44957</v>
      </c>
      <c r="C12648" s="3" t="inlineStr">
        <is>
          <t>Expenses</t>
        </is>
      </c>
      <c r="D12648" s="3" t="inlineStr">
        <is>
          <t>3200/000</t>
        </is>
      </c>
      <c r="E12648" s="3" t="inlineStr">
        <is>
          <t>Bank Charges</t>
        </is>
      </c>
      <c r="F12648" s="3" t="n">
        <v>655.51</v>
      </c>
      <c r="G12648" s="3" t="n">
        <v>3812.64</v>
      </c>
    </row>
    <row r="12649">
      <c r="A12649" s="3" t="inlineStr">
        <is>
          <t>Quinate Consulting (Pty) Ltd</t>
        </is>
      </c>
      <c r="B12649" s="4" t="n">
        <v>44957</v>
      </c>
      <c r="C12649" s="3" t="inlineStr">
        <is>
          <t>Expenses</t>
        </is>
      </c>
      <c r="D12649" s="3" t="inlineStr">
        <is>
          <t>3200/000</t>
        </is>
      </c>
      <c r="E12649" s="3" t="inlineStr">
        <is>
          <t>Bank Charges</t>
        </is>
      </c>
      <c r="F12649" s="3" t="n">
        <v>652.26</v>
      </c>
      <c r="G12649" s="3" t="n">
        <v>15795.17</v>
      </c>
    </row>
    <row r="12650">
      <c r="A12650" s="3" t="inlineStr">
        <is>
          <t>Trademark Holdings (Pty) Ltd</t>
        </is>
      </c>
      <c r="B12650" s="4" t="n">
        <v>44957</v>
      </c>
      <c r="C12650" s="3" t="inlineStr">
        <is>
          <t>Expenses</t>
        </is>
      </c>
      <c r="D12650" s="3" t="inlineStr">
        <is>
          <t>3200/000</t>
        </is>
      </c>
      <c r="E12650" s="3" t="inlineStr">
        <is>
          <t>Bank Charges</t>
        </is>
      </c>
      <c r="F12650" s="3" t="n">
        <v>400.92</v>
      </c>
      <c r="G12650" s="3" t="n">
        <v>2160.36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Expenses</t>
        </is>
      </c>
      <c r="D12651" s="3" t="inlineStr">
        <is>
          <t>3220/000</t>
        </is>
      </c>
      <c r="E12651" s="3" t="inlineStr">
        <is>
          <t>Bank Charges - Bond Fees</t>
        </is>
      </c>
      <c r="F12651" s="3" t="n">
        <v>2308.73</v>
      </c>
      <c r="G12651" s="3" t="n">
        <v>12291.51</v>
      </c>
    </row>
    <row r="12652">
      <c r="A12652" s="3" t="inlineStr">
        <is>
          <t>Noble Shield (Pty) Ltd ta Go Letting</t>
        </is>
      </c>
      <c r="B12652" s="4" t="n">
        <v>44957</v>
      </c>
      <c r="C12652" s="3" t="inlineStr">
        <is>
          <t>Expenses</t>
        </is>
      </c>
      <c r="D12652" s="3" t="inlineStr">
        <is>
          <t>3230/000</t>
        </is>
      </c>
      <c r="E12652" s="3" t="inlineStr">
        <is>
          <t>Cell Phone - NM</t>
        </is>
      </c>
      <c r="F12652" s="3" t="n">
        <v>2130.55</v>
      </c>
      <c r="G12652" s="3" t="n">
        <v>11170.2</v>
      </c>
    </row>
    <row r="12653">
      <c r="A12653" s="3" t="inlineStr">
        <is>
          <t>Noble Shield (Pty) Ltd ta Go Letting</t>
        </is>
      </c>
      <c r="B12653" s="4" t="n">
        <v>44957</v>
      </c>
      <c r="C12653" s="3" t="inlineStr">
        <is>
          <t>Expenses</t>
        </is>
      </c>
      <c r="D12653" s="3" t="inlineStr">
        <is>
          <t>3233/000</t>
        </is>
      </c>
      <c r="E12653" s="3" t="inlineStr">
        <is>
          <t>Cell Data - Other</t>
        </is>
      </c>
      <c r="F12653" s="3" t="n">
        <v>199</v>
      </c>
      <c r="G12653" s="3" t="n">
        <v>995</v>
      </c>
    </row>
    <row r="12654">
      <c r="A12654" s="3" t="inlineStr">
        <is>
          <t>Noble Shield (Pty) Ltd ta Go Letting</t>
        </is>
      </c>
      <c r="B12654" s="4" t="n">
        <v>44957</v>
      </c>
      <c r="C12654" s="3" t="inlineStr">
        <is>
          <t>Expenses</t>
        </is>
      </c>
      <c r="D12654" s="3" t="inlineStr">
        <is>
          <t>3233/100</t>
        </is>
      </c>
      <c r="E12654" s="3" t="inlineStr">
        <is>
          <t>Cell Data - Sales office Wifi</t>
        </is>
      </c>
      <c r="F12654" s="3" t="n">
        <v>369</v>
      </c>
      <c r="G12654" s="3" t="n">
        <v>1845</v>
      </c>
    </row>
    <row r="12655">
      <c r="A12655" s="3" t="inlineStr">
        <is>
          <t>Noble Shield (Pty) Ltd ta Go Letting</t>
        </is>
      </c>
      <c r="B12655" s="4" t="n">
        <v>44957</v>
      </c>
      <c r="C12655" s="3" t="inlineStr">
        <is>
          <t>Expenses</t>
        </is>
      </c>
      <c r="D12655" s="3" t="inlineStr">
        <is>
          <t>3250/000</t>
        </is>
      </c>
      <c r="E12655" s="3" t="inlineStr">
        <is>
          <t>Cleaning</t>
        </is>
      </c>
      <c r="F12655" s="3" t="n">
        <v>0</v>
      </c>
      <c r="G12655" s="3" t="n">
        <v>289.4</v>
      </c>
    </row>
    <row r="12656">
      <c r="A12656" s="3" t="inlineStr">
        <is>
          <t>Opportunity Global Investment (PTY) LTD</t>
        </is>
      </c>
      <c r="B12656" s="4" t="n">
        <v>44957</v>
      </c>
      <c r="C12656" s="3" t="inlineStr">
        <is>
          <t>Expenses</t>
        </is>
      </c>
      <c r="D12656" s="3" t="inlineStr">
        <is>
          <t>3250/000</t>
        </is>
      </c>
      <c r="E12656" s="3" t="inlineStr">
        <is>
          <t>Cleaning</t>
        </is>
      </c>
      <c r="F12656" s="3" t="n">
        <v>2700</v>
      </c>
      <c r="G12656" s="3" t="n">
        <v>29700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Expenses</t>
        </is>
      </c>
      <c r="D12657" s="3" t="inlineStr">
        <is>
          <t>3250/000</t>
        </is>
      </c>
      <c r="E12657" s="3" t="inlineStr">
        <is>
          <t>Cleaning</t>
        </is>
      </c>
      <c r="F12657" s="3" t="n">
        <v>2000</v>
      </c>
      <c r="G12657" s="3" t="n">
        <v>10818.15</v>
      </c>
    </row>
    <row r="12658">
      <c r="A12658" s="3" t="inlineStr">
        <is>
          <t>Trademark Holdings (Pty) Ltd</t>
        </is>
      </c>
      <c r="B12658" s="4" t="n">
        <v>44957</v>
      </c>
      <c r="C12658" s="3" t="inlineStr">
        <is>
          <t>Expenses</t>
        </is>
      </c>
      <c r="D12658" s="3" t="inlineStr">
        <is>
          <t>3250/000</t>
        </is>
      </c>
      <c r="E12658" s="3" t="inlineStr">
        <is>
          <t>Cleaning</t>
        </is>
      </c>
      <c r="F12658" s="3" t="n">
        <v>1040</v>
      </c>
      <c r="G12658" s="3" t="n">
        <v>4680</v>
      </c>
    </row>
    <row r="12659">
      <c r="A12659" s="3" t="inlineStr">
        <is>
          <t>Noble Shield (Pty) Ltd ta Go Letting</t>
        </is>
      </c>
      <c r="B12659" s="4" t="n">
        <v>44957</v>
      </c>
      <c r="C12659" s="3" t="inlineStr">
        <is>
          <t>Expenses</t>
        </is>
      </c>
      <c r="D12659" s="3" t="inlineStr">
        <is>
          <t>3300/000</t>
        </is>
      </c>
      <c r="E12659" s="3" t="inlineStr">
        <is>
          <t>Computer Expenses</t>
        </is>
      </c>
      <c r="F12659" s="3" t="n">
        <v>350</v>
      </c>
      <c r="G12659" s="3" t="n">
        <v>350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Expenses</t>
        </is>
      </c>
      <c r="D12660" s="3" t="inlineStr">
        <is>
          <t>3300/000</t>
        </is>
      </c>
      <c r="E12660" s="3" t="inlineStr">
        <is>
          <t>Computer Expenses</t>
        </is>
      </c>
      <c r="F12660" s="3" t="n">
        <v>1216.48</v>
      </c>
      <c r="G12660" s="3" t="n">
        <v>1216.47</v>
      </c>
    </row>
    <row r="12661">
      <c r="A12661" s="3" t="inlineStr">
        <is>
          <t>Opportunity Global Sales (PTY) LTD</t>
        </is>
      </c>
      <c r="B12661" s="4" t="n">
        <v>44957</v>
      </c>
      <c r="C12661" s="3" t="inlineStr">
        <is>
          <t>Expenses</t>
        </is>
      </c>
      <c r="D12661" s="3" t="inlineStr">
        <is>
          <t>3300/000</t>
        </is>
      </c>
      <c r="E12661" s="3" t="inlineStr">
        <is>
          <t>Computer Expenses</t>
        </is>
      </c>
      <c r="F12661" s="3" t="n">
        <v>0</v>
      </c>
      <c r="G12661" s="3" t="n">
        <v>2075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Expenses</t>
        </is>
      </c>
      <c r="D12662" s="3" t="inlineStr">
        <is>
          <t>3300/000</t>
        </is>
      </c>
      <c r="E12662" s="3" t="inlineStr">
        <is>
          <t>Computer Expenses</t>
        </is>
      </c>
      <c r="F12662" s="3" t="n">
        <v>1100</v>
      </c>
      <c r="G12662" s="3" t="n">
        <v>3418.91</v>
      </c>
    </row>
    <row r="12663">
      <c r="A12663" s="3" t="inlineStr">
        <is>
          <t>Quinate Consulting (Pty) Ltd</t>
        </is>
      </c>
      <c r="B12663" s="4" t="n">
        <v>44957</v>
      </c>
      <c r="C12663" s="3" t="inlineStr">
        <is>
          <t>Expenses</t>
        </is>
      </c>
      <c r="D12663" s="3" t="inlineStr">
        <is>
          <t>3300/000</t>
        </is>
      </c>
      <c r="E12663" s="3" t="inlineStr">
        <is>
          <t>Computer Expenses</t>
        </is>
      </c>
      <c r="F12663" s="3" t="n">
        <v>0</v>
      </c>
      <c r="G12663" s="3" t="n">
        <v>509.04</v>
      </c>
    </row>
    <row r="12664">
      <c r="A12664" s="3" t="inlineStr">
        <is>
          <t>Noble Shield (Pty) Ltd ta Go Letting</t>
        </is>
      </c>
      <c r="B12664" s="4" t="n">
        <v>44957</v>
      </c>
      <c r="C12664" s="3" t="inlineStr">
        <is>
          <t>Expenses</t>
        </is>
      </c>
      <c r="D12664" s="3" t="inlineStr">
        <is>
          <t>3300/120</t>
        </is>
      </c>
      <c r="E12664" s="3" t="inlineStr">
        <is>
          <t>Computer IT - Software Propworx</t>
        </is>
      </c>
      <c r="F12664" s="3" t="n">
        <v>2167.75</v>
      </c>
      <c r="G12664" s="3" t="n">
        <v>10758.25</v>
      </c>
    </row>
    <row r="12665">
      <c r="A12665" s="3" t="inlineStr">
        <is>
          <t>Trademark Holdings (Pty) Ltd</t>
        </is>
      </c>
      <c r="B12665" s="4" t="n">
        <v>44957</v>
      </c>
      <c r="C12665" s="3" t="inlineStr">
        <is>
          <t>Expenses</t>
        </is>
      </c>
      <c r="D12665" s="3" t="inlineStr">
        <is>
          <t>3300/130</t>
        </is>
      </c>
      <c r="E12665" s="3" t="inlineStr">
        <is>
          <t>Computer IT - Internet/Hosting Fees</t>
        </is>
      </c>
      <c r="F12665" s="3" t="n">
        <v>0</v>
      </c>
      <c r="G12665" s="3" t="n">
        <v>-3599.5</v>
      </c>
    </row>
    <row r="12666">
      <c r="A12666" s="3" t="inlineStr">
        <is>
          <t>Opportunity Management Holdings (PTY) LTD</t>
        </is>
      </c>
      <c r="B12666" s="4" t="n">
        <v>44957</v>
      </c>
      <c r="C12666" s="3" t="inlineStr">
        <is>
          <t>Expenses</t>
        </is>
      </c>
      <c r="D12666" s="3" t="inlineStr">
        <is>
          <t>3300/140</t>
        </is>
      </c>
      <c r="E12666" s="3" t="inlineStr">
        <is>
          <t>Computer IT</t>
        </is>
      </c>
      <c r="F12666" s="3" t="n">
        <v>0</v>
      </c>
      <c r="G12666" s="3" t="n">
        <v>22364.04</v>
      </c>
    </row>
    <row r="12667">
      <c r="A12667" s="3" t="inlineStr">
        <is>
          <t>Trademark Holdings (Pty) Ltd</t>
        </is>
      </c>
      <c r="B12667" s="4" t="n">
        <v>44957</v>
      </c>
      <c r="C12667" s="3" t="inlineStr">
        <is>
          <t>Expenses</t>
        </is>
      </c>
      <c r="D12667" s="3" t="inlineStr">
        <is>
          <t>3300/145</t>
        </is>
      </c>
      <c r="E12667" s="3" t="inlineStr">
        <is>
          <t>Computer IT - Cloud Solve</t>
        </is>
      </c>
      <c r="F12667" s="3" t="n">
        <v>0</v>
      </c>
      <c r="G12667" s="3" t="n">
        <v>6313.5</v>
      </c>
    </row>
    <row r="12668">
      <c r="A12668" s="3" t="inlineStr">
        <is>
          <t>Noble Shield (Pty) Ltd ta Go Letting</t>
        </is>
      </c>
      <c r="B12668" s="4" t="n">
        <v>44957</v>
      </c>
      <c r="C12668" s="3" t="inlineStr">
        <is>
          <t>Expenses</t>
        </is>
      </c>
      <c r="D12668" s="3" t="inlineStr">
        <is>
          <t>3300/170</t>
        </is>
      </c>
      <c r="E12668" s="3" t="inlineStr">
        <is>
          <t>Computer IT - VDB office Fibre</t>
        </is>
      </c>
      <c r="F12668" s="3" t="n">
        <v>790</v>
      </c>
      <c r="G12668" s="3" t="n">
        <v>3950</v>
      </c>
    </row>
    <row r="12669">
      <c r="A12669" s="3" t="inlineStr">
        <is>
          <t>Trademark Holdings (Pty) Ltd</t>
        </is>
      </c>
      <c r="B12669" s="4" t="n">
        <v>44957</v>
      </c>
      <c r="C12669" s="3" t="inlineStr">
        <is>
          <t>Expenses</t>
        </is>
      </c>
      <c r="D12669" s="3" t="inlineStr">
        <is>
          <t>3350/000</t>
        </is>
      </c>
      <c r="E12669" s="3" t="inlineStr">
        <is>
          <t>Consulting Fees</t>
        </is>
      </c>
      <c r="F12669" s="3" t="n">
        <v>29400</v>
      </c>
      <c r="G12669" s="3" t="n">
        <v>147000</v>
      </c>
    </row>
    <row r="12670">
      <c r="A12670" s="3" t="inlineStr">
        <is>
          <t>Opportunity Management Holdings (PTY) LTD</t>
        </is>
      </c>
      <c r="B12670" s="4" t="n">
        <v>44957</v>
      </c>
      <c r="C12670" s="3" t="inlineStr">
        <is>
          <t>Expenses</t>
        </is>
      </c>
      <c r="D12670" s="3" t="inlineStr">
        <is>
          <t>3350/100</t>
        </is>
      </c>
      <c r="E12670" s="3" t="inlineStr">
        <is>
          <t>Consulting Fee - Dirk Coetzee</t>
        </is>
      </c>
      <c r="F12670" s="3" t="n">
        <v>6000</v>
      </c>
      <c r="G12670" s="3" t="n">
        <v>40000</v>
      </c>
    </row>
    <row r="12671">
      <c r="A12671" s="3" t="inlineStr">
        <is>
          <t>Quinate Consulting (Pty) Ltd</t>
        </is>
      </c>
      <c r="B12671" s="4" t="n">
        <v>44957</v>
      </c>
      <c r="C12671" s="3" t="inlineStr">
        <is>
          <t>Expenses</t>
        </is>
      </c>
      <c r="D12671" s="3" t="inlineStr">
        <is>
          <t>3350/100</t>
        </is>
      </c>
      <c r="E12671" s="3" t="inlineStr">
        <is>
          <t>Consulting Fees</t>
        </is>
      </c>
      <c r="F12671" s="3" t="n">
        <v>0</v>
      </c>
      <c r="G12671" s="3" t="n">
        <v>-15000</v>
      </c>
    </row>
    <row r="12672">
      <c r="A12672" s="3" t="inlineStr">
        <is>
          <t>Endulini (Pty) Ltd</t>
        </is>
      </c>
      <c r="B12672" s="4" t="n">
        <v>44957</v>
      </c>
      <c r="C12672" s="3" t="inlineStr">
        <is>
          <t>Expenses</t>
        </is>
      </c>
      <c r="D12672" s="3" t="inlineStr">
        <is>
          <t>3350/100</t>
        </is>
      </c>
      <c r="E12672" s="3" t="inlineStr">
        <is>
          <t>Consulting Fees - Admin and Finance</t>
        </is>
      </c>
      <c r="F12672" s="3" t="n">
        <v>67419.22</v>
      </c>
      <c r="G12672" s="3" t="n">
        <v>886379.12</v>
      </c>
    </row>
    <row r="12673">
      <c r="A12673" s="3" t="inlineStr">
        <is>
          <t>Opportunity Global Investment (PTY) LTD</t>
        </is>
      </c>
      <c r="B12673" s="4" t="n">
        <v>44957</v>
      </c>
      <c r="C12673" s="3" t="inlineStr">
        <is>
          <t>Expenses</t>
        </is>
      </c>
      <c r="D12673" s="3" t="inlineStr">
        <is>
          <t>3350/100</t>
        </is>
      </c>
      <c r="E12673" s="3" t="inlineStr">
        <is>
          <t>Consulting Fees - Admin and Finance</t>
        </is>
      </c>
      <c r="F12673" s="3" t="n">
        <v>8650</v>
      </c>
      <c r="G12673" s="3" t="n">
        <v>89275</v>
      </c>
    </row>
    <row r="12674">
      <c r="A12674" s="3" t="inlineStr">
        <is>
          <t>Opportunity Global Sales (PTY) LTD</t>
        </is>
      </c>
      <c r="B12674" s="4" t="n">
        <v>44957</v>
      </c>
      <c r="C12674" s="3" t="inlineStr">
        <is>
          <t>Expenses</t>
        </is>
      </c>
      <c r="D12674" s="3" t="inlineStr">
        <is>
          <t>3350/100</t>
        </is>
      </c>
      <c r="E12674" s="3" t="inlineStr">
        <is>
          <t>Consulting Fees - Admin and Finance</t>
        </is>
      </c>
      <c r="F12674" s="3" t="n">
        <v>10050</v>
      </c>
      <c r="G12674" s="3" t="n">
        <v>104060</v>
      </c>
    </row>
    <row r="12675">
      <c r="A12675" s="3" t="inlineStr">
        <is>
          <t>Opportunity Management Holdings (PTY) LTD</t>
        </is>
      </c>
      <c r="B12675" s="4" t="n">
        <v>44957</v>
      </c>
      <c r="C12675" s="3" t="inlineStr">
        <is>
          <t>Expenses</t>
        </is>
      </c>
      <c r="D12675" s="3" t="inlineStr">
        <is>
          <t>3350/200</t>
        </is>
      </c>
      <c r="E12675" s="3" t="inlineStr">
        <is>
          <t>Consulting Fee - Staff recruitment</t>
        </is>
      </c>
      <c r="F12675" s="3" t="n">
        <v>1200</v>
      </c>
      <c r="G12675" s="3" t="n">
        <v>18240</v>
      </c>
    </row>
    <row r="12676">
      <c r="A12676" s="3" t="inlineStr">
        <is>
          <t>Opportunity Global Sales (PTY) LTD</t>
        </is>
      </c>
      <c r="B12676" s="4" t="n">
        <v>44957</v>
      </c>
      <c r="C12676" s="3" t="inlineStr">
        <is>
          <t>Expenses</t>
        </is>
      </c>
      <c r="D12676" s="3" t="inlineStr">
        <is>
          <t>3350/200</t>
        </is>
      </c>
      <c r="E12676" s="3" t="inlineStr">
        <is>
          <t>Consulting Fees - Agent Karien Muller</t>
        </is>
      </c>
      <c r="F12676" s="3" t="n">
        <v>10000</v>
      </c>
      <c r="G12676" s="3" t="n">
        <v>60000</v>
      </c>
    </row>
    <row r="12677">
      <c r="A12677" s="3" t="inlineStr">
        <is>
          <t>Opportunity Global Investment (PTY) LTD</t>
        </is>
      </c>
      <c r="B12677" s="4" t="n">
        <v>44957</v>
      </c>
      <c r="C12677" s="3" t="inlineStr">
        <is>
          <t>Expenses</t>
        </is>
      </c>
      <c r="D12677" s="3" t="inlineStr">
        <is>
          <t>3350/200</t>
        </is>
      </c>
      <c r="E12677" s="3" t="inlineStr">
        <is>
          <t>Consulting Fees - Rockfin</t>
        </is>
      </c>
      <c r="F12677" s="3" t="n">
        <v>10000</v>
      </c>
      <c r="G12677" s="3" t="n">
        <v>92700</v>
      </c>
    </row>
    <row r="12678">
      <c r="A12678" s="3" t="inlineStr">
        <is>
          <t>Quinate Consulting (Pty) Ltd</t>
        </is>
      </c>
      <c r="B12678" s="4" t="n">
        <v>44957</v>
      </c>
      <c r="C12678" s="3" t="inlineStr">
        <is>
          <t>Expenses</t>
        </is>
      </c>
      <c r="D12678" s="3" t="inlineStr">
        <is>
          <t>3350/300</t>
        </is>
      </c>
      <c r="E12678" s="3" t="inlineStr">
        <is>
          <t>Consulting Fees - Admin and Finance</t>
        </is>
      </c>
      <c r="F12678" s="3" t="n">
        <v>2000</v>
      </c>
      <c r="G12678" s="3" t="n">
        <v>23700</v>
      </c>
    </row>
    <row r="12679">
      <c r="A12679" s="3" t="inlineStr">
        <is>
          <t>Opportunity Global Investment (PTY) LTD</t>
        </is>
      </c>
      <c r="B12679" s="4" t="n">
        <v>44957</v>
      </c>
      <c r="C12679" s="3" t="inlineStr">
        <is>
          <t>Expenses</t>
        </is>
      </c>
      <c r="D12679" s="3" t="inlineStr">
        <is>
          <t>3351/000</t>
        </is>
      </c>
      <c r="E12679" s="3" t="inlineStr">
        <is>
          <t>Consulting Fees - HR Joblaw</t>
        </is>
      </c>
      <c r="F12679" s="3" t="n">
        <v>1455.3</v>
      </c>
      <c r="G12679" s="3" t="n">
        <v>15587.1</v>
      </c>
    </row>
    <row r="12680">
      <c r="A12680" s="3" t="inlineStr">
        <is>
          <t>Quinate Consulting (Pty) Ltd</t>
        </is>
      </c>
      <c r="B12680" s="4" t="n">
        <v>44957</v>
      </c>
      <c r="C12680" s="3" t="inlineStr">
        <is>
          <t>Expenses</t>
        </is>
      </c>
      <c r="D12680" s="3" t="inlineStr">
        <is>
          <t>3351/000</t>
        </is>
      </c>
      <c r="E12680" s="3" t="inlineStr">
        <is>
          <t>Consulting fees - Trustees</t>
        </is>
      </c>
      <c r="F12680" s="3" t="n">
        <v>4000</v>
      </c>
      <c r="G12680" s="3" t="n">
        <v>103000</v>
      </c>
    </row>
    <row r="12681">
      <c r="A12681" s="3" t="inlineStr">
        <is>
          <t>Opportunity Global Investment (PTY) LTD</t>
        </is>
      </c>
      <c r="B12681" s="4" t="n">
        <v>44957</v>
      </c>
      <c r="C12681" s="3" t="inlineStr">
        <is>
          <t>Expenses</t>
        </is>
      </c>
      <c r="D12681" s="3" t="inlineStr">
        <is>
          <t>3352/000</t>
        </is>
      </c>
      <c r="E12681" s="3" t="inlineStr">
        <is>
          <t>Consulting Fees - Kert Scalzini</t>
        </is>
      </c>
      <c r="F12681" s="3" t="n">
        <v>0</v>
      </c>
      <c r="G12681" s="3" t="n">
        <v>20000</v>
      </c>
    </row>
    <row r="12682">
      <c r="A12682" s="3" t="inlineStr">
        <is>
          <t>Opportunity Global Investment (PTY) LTD</t>
        </is>
      </c>
      <c r="B12682" s="4" t="n">
        <v>44957</v>
      </c>
      <c r="C12682" s="3" t="inlineStr">
        <is>
          <t>Expenses</t>
        </is>
      </c>
      <c r="D12682" s="3" t="inlineStr">
        <is>
          <t>3353/000</t>
        </is>
      </c>
      <c r="E12682" s="3" t="inlineStr">
        <is>
          <t>Consulting Fees - Yolanda Steyn</t>
        </is>
      </c>
      <c r="F12682" s="3" t="n">
        <v>0</v>
      </c>
      <c r="G12682" s="3" t="n">
        <v>2000</v>
      </c>
    </row>
    <row r="12683">
      <c r="A12683" s="3" t="inlineStr">
        <is>
          <t>Quinate Consulting (Pty) Ltd</t>
        </is>
      </c>
      <c r="B12683" s="4" t="n">
        <v>44957</v>
      </c>
      <c r="C12683" s="3" t="inlineStr">
        <is>
          <t>Expenses</t>
        </is>
      </c>
      <c r="D12683" s="3" t="inlineStr">
        <is>
          <t>3450/001</t>
        </is>
      </c>
      <c r="E12683" s="3" t="inlineStr">
        <is>
          <t>Depreciation - Computer Equipment</t>
        </is>
      </c>
      <c r="F12683" s="3" t="n">
        <v>2331.66</v>
      </c>
      <c r="G12683" s="3" t="n">
        <v>33745.47</v>
      </c>
    </row>
    <row r="12684">
      <c r="A12684" s="3" t="inlineStr">
        <is>
          <t>Opportunity Global Investment (PTY) LTD</t>
        </is>
      </c>
      <c r="B12684" s="4" t="n">
        <v>44957</v>
      </c>
      <c r="C12684" s="3" t="inlineStr">
        <is>
          <t>Expenses</t>
        </is>
      </c>
      <c r="D12684" s="3" t="inlineStr">
        <is>
          <t>3450/001</t>
        </is>
      </c>
      <c r="E12684" s="3" t="inlineStr">
        <is>
          <t>Depreciation - Computer equipment</t>
        </is>
      </c>
      <c r="F12684" s="3" t="n">
        <v>880.08</v>
      </c>
      <c r="G12684" s="3" t="n">
        <v>880.08</v>
      </c>
    </row>
    <row r="12685">
      <c r="A12685" s="3" t="inlineStr">
        <is>
          <t>Quinate Consulting (Pty) Ltd</t>
        </is>
      </c>
      <c r="B12685" s="4" t="n">
        <v>44957</v>
      </c>
      <c r="C12685" s="3" t="inlineStr">
        <is>
          <t>Expenses</t>
        </is>
      </c>
      <c r="D12685" s="3" t="inlineStr">
        <is>
          <t>3450/002</t>
        </is>
      </c>
      <c r="E12685" s="3" t="inlineStr">
        <is>
          <t>Depreciation - Site Containers</t>
        </is>
      </c>
      <c r="F12685" s="3" t="n">
        <v>318.84</v>
      </c>
      <c r="G12685" s="3" t="n">
        <v>3507.24</v>
      </c>
    </row>
    <row r="12686">
      <c r="A12686" s="3" t="inlineStr">
        <is>
          <t>Opportunity Global Sales (PTY) LTD</t>
        </is>
      </c>
      <c r="B12686" s="4" t="n">
        <v>44957</v>
      </c>
      <c r="C12686" s="3" t="inlineStr">
        <is>
          <t>Expenses</t>
        </is>
      </c>
      <c r="D12686" s="3" t="inlineStr">
        <is>
          <t>3450/030</t>
        </is>
      </c>
      <c r="E12686" s="3" t="inlineStr">
        <is>
          <t>Depreciation - Furniture and Fittings</t>
        </is>
      </c>
      <c r="F12686" s="3" t="n">
        <v>408.05</v>
      </c>
      <c r="G12686" s="3" t="n">
        <v>2856.36</v>
      </c>
    </row>
    <row r="12687">
      <c r="A12687" s="3" t="inlineStr">
        <is>
          <t>Opportunity Management Holdings (PTY) LTD</t>
        </is>
      </c>
      <c r="B12687" s="4" t="n">
        <v>44957</v>
      </c>
      <c r="C12687" s="3" t="inlineStr">
        <is>
          <t>Expenses</t>
        </is>
      </c>
      <c r="D12687" s="3" t="inlineStr">
        <is>
          <t>3451/000</t>
        </is>
      </c>
      <c r="E12687" s="3" t="inlineStr">
        <is>
          <t>Depreciation - Computer Equipment</t>
        </is>
      </c>
      <c r="F12687" s="3" t="n">
        <v>668.52</v>
      </c>
      <c r="G12687" s="3" t="n">
        <v>3342.57</v>
      </c>
    </row>
    <row r="12688">
      <c r="A12688" s="3" t="inlineStr">
        <is>
          <t>Quinate Consulting (Pty) Ltd</t>
        </is>
      </c>
      <c r="B12688" s="4" t="n">
        <v>44957</v>
      </c>
      <c r="C12688" s="3" t="inlineStr">
        <is>
          <t>Expenses</t>
        </is>
      </c>
      <c r="D12688" s="3" t="inlineStr">
        <is>
          <t>3600/000</t>
        </is>
      </c>
      <c r="E12688" s="3" t="inlineStr">
        <is>
          <t>Donations</t>
        </is>
      </c>
      <c r="F12688" s="3" t="n">
        <v>572.45</v>
      </c>
      <c r="G12688" s="3" t="n">
        <v>5922.45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Expenses</t>
        </is>
      </c>
      <c r="D12689" s="3" t="inlineStr">
        <is>
          <t>3630/000</t>
        </is>
      </c>
      <c r="E12689" s="3" t="inlineStr">
        <is>
          <t>Electricity</t>
        </is>
      </c>
      <c r="F12689" s="3" t="n">
        <v>0</v>
      </c>
      <c r="G12689" s="3" t="n">
        <v>6713.99</v>
      </c>
    </row>
    <row r="12690">
      <c r="A12690" s="3" t="inlineStr">
        <is>
          <t>Noble Shield (Pty) Ltd ta Go Letting</t>
        </is>
      </c>
      <c r="B12690" s="4" t="n">
        <v>44957</v>
      </c>
      <c r="C12690" s="3" t="inlineStr">
        <is>
          <t>Expenses</t>
        </is>
      </c>
      <c r="D12690" s="3" t="inlineStr">
        <is>
          <t>3650/000</t>
        </is>
      </c>
      <c r="E12690" s="3" t="inlineStr">
        <is>
          <t>Electricity _AND_ Water</t>
        </is>
      </c>
      <c r="F12690" s="3" t="n">
        <v>500</v>
      </c>
      <c r="G12690" s="3" t="n">
        <v>2000</v>
      </c>
    </row>
    <row r="12691">
      <c r="A12691" s="3" t="inlineStr">
        <is>
          <t>Opportunity Global Investment (PTY) LTD</t>
        </is>
      </c>
      <c r="B12691" s="4" t="n">
        <v>44957</v>
      </c>
      <c r="C12691" s="3" t="inlineStr">
        <is>
          <t>Expenses</t>
        </is>
      </c>
      <c r="D12691" s="3" t="inlineStr">
        <is>
          <t>3650/000</t>
        </is>
      </c>
      <c r="E12691" s="3" t="inlineStr">
        <is>
          <t>Electricity _AND_ Water</t>
        </is>
      </c>
      <c r="F12691" s="3" t="n">
        <v>2950</v>
      </c>
      <c r="G12691" s="3" t="n">
        <v>32450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Expenses</t>
        </is>
      </c>
      <c r="D12692" s="3" t="inlineStr">
        <is>
          <t>3650/000</t>
        </is>
      </c>
      <c r="E12692" s="3" t="inlineStr">
        <is>
          <t>Water</t>
        </is>
      </c>
      <c r="F12692" s="3" t="n">
        <v>0</v>
      </c>
      <c r="G12692" s="3" t="n">
        <v>4310.7</v>
      </c>
    </row>
    <row r="12693">
      <c r="A12693" s="3" t="inlineStr">
        <is>
          <t>Noble Shield (Pty) Ltd ta Go Letting</t>
        </is>
      </c>
      <c r="B12693" s="4" t="n">
        <v>44957</v>
      </c>
      <c r="C12693" s="3" t="inlineStr">
        <is>
          <t>Expenses</t>
        </is>
      </c>
      <c r="D12693" s="3" t="inlineStr">
        <is>
          <t>3651/000</t>
        </is>
      </c>
      <c r="E12693" s="3" t="inlineStr">
        <is>
          <t>Electricity _AND_ Water - Rentals</t>
        </is>
      </c>
      <c r="F12693" s="3" t="n">
        <v>-1000</v>
      </c>
      <c r="G12693" s="3" t="n">
        <v>0</v>
      </c>
    </row>
    <row r="12694">
      <c r="A12694" s="3" t="inlineStr">
        <is>
          <t>Quinate Consulting (Pty) Ltd</t>
        </is>
      </c>
      <c r="B12694" s="4" t="n">
        <v>44957</v>
      </c>
      <c r="C12694" s="3" t="inlineStr">
        <is>
          <t>Expenses</t>
        </is>
      </c>
      <c r="D12694" s="3" t="inlineStr">
        <is>
          <t>3651/000</t>
        </is>
      </c>
      <c r="E12694" s="3" t="inlineStr">
        <is>
          <t>Electricity _AND_ Water - Southwark</t>
        </is>
      </c>
      <c r="F12694" s="3" t="n">
        <v>3835.84</v>
      </c>
      <c r="G12694" s="3" t="n">
        <v>143578.47</v>
      </c>
    </row>
    <row r="12695">
      <c r="A12695" s="3" t="inlineStr">
        <is>
          <t>Quinate Consulting (Pty) Ltd</t>
        </is>
      </c>
      <c r="B12695" s="4" t="n">
        <v>44957</v>
      </c>
      <c r="C12695" s="3" t="inlineStr">
        <is>
          <t>Expenses</t>
        </is>
      </c>
      <c r="D12695" s="3" t="inlineStr">
        <is>
          <t>3652/000</t>
        </is>
      </c>
      <c r="E12695" s="3" t="inlineStr">
        <is>
          <t>Electricity _AND_ Water - Soho</t>
        </is>
      </c>
      <c r="F12695" s="3" t="n">
        <v>18954.71</v>
      </c>
      <c r="G12695" s="3" t="n">
        <v>267337.66</v>
      </c>
    </row>
    <row r="12696">
      <c r="A12696" s="3" t="inlineStr">
        <is>
          <t>Quinate Consulting (Pty) Ltd</t>
        </is>
      </c>
      <c r="B12696" s="4" t="n">
        <v>44957</v>
      </c>
      <c r="C12696" s="3" t="inlineStr">
        <is>
          <t>Expenses</t>
        </is>
      </c>
      <c r="D12696" s="3" t="inlineStr">
        <is>
          <t>3653/000</t>
        </is>
      </c>
      <c r="E12696" s="3" t="inlineStr">
        <is>
          <t>Electricity _AND_ Water - Endulini</t>
        </is>
      </c>
      <c r="F12696" s="3" t="n">
        <v>-1731.62</v>
      </c>
      <c r="G12696" s="3" t="n">
        <v>-1731.62</v>
      </c>
    </row>
    <row r="12697">
      <c r="A12697" s="3" t="inlineStr">
        <is>
          <t>Noble Shield (Pty) Ltd ta Go Letting</t>
        </is>
      </c>
      <c r="B12697" s="4" t="n">
        <v>44957</v>
      </c>
      <c r="C12697" s="3" t="inlineStr">
        <is>
          <t>Expenses</t>
        </is>
      </c>
      <c r="D12697" s="3" t="inlineStr">
        <is>
          <t>3700/000</t>
        </is>
      </c>
      <c r="E12697" s="3" t="inlineStr">
        <is>
          <t>Entertainment Expenses</t>
        </is>
      </c>
      <c r="F12697" s="3" t="n">
        <v>0</v>
      </c>
      <c r="G12697" s="3" t="n">
        <v>1900</v>
      </c>
    </row>
    <row r="12698">
      <c r="A12698" s="3" t="inlineStr">
        <is>
          <t>Opportunity Global Investment (PTY) LTD</t>
        </is>
      </c>
      <c r="B12698" s="4" t="n">
        <v>44957</v>
      </c>
      <c r="C12698" s="3" t="inlineStr">
        <is>
          <t>Expenses</t>
        </is>
      </c>
      <c r="D12698" s="3" t="inlineStr">
        <is>
          <t>3700/000</t>
        </is>
      </c>
      <c r="E12698" s="3" t="inlineStr">
        <is>
          <t>Entertainment Expenses</t>
        </is>
      </c>
      <c r="F12698" s="3" t="n">
        <v>401.5</v>
      </c>
      <c r="G12698" s="3" t="n">
        <v>9720.67</v>
      </c>
    </row>
    <row r="12699">
      <c r="A12699" s="3" t="inlineStr">
        <is>
          <t>Opportunity Global Sales (PTY) LTD</t>
        </is>
      </c>
      <c r="B12699" s="4" t="n">
        <v>44957</v>
      </c>
      <c r="C12699" s="3" t="inlineStr">
        <is>
          <t>Expenses</t>
        </is>
      </c>
      <c r="D12699" s="3" t="inlineStr">
        <is>
          <t>3700/000</t>
        </is>
      </c>
      <c r="E12699" s="3" t="inlineStr">
        <is>
          <t>Entertainment Expenses</t>
        </is>
      </c>
      <c r="F12699" s="3" t="n">
        <v>0</v>
      </c>
      <c r="G12699" s="3" t="n">
        <v>700</v>
      </c>
    </row>
    <row r="12700">
      <c r="A12700" s="3" t="inlineStr">
        <is>
          <t>Opportunity Management Holdings (PTY) LTD</t>
        </is>
      </c>
      <c r="B12700" s="4" t="n">
        <v>44957</v>
      </c>
      <c r="C12700" s="3" t="inlineStr">
        <is>
          <t>Expenses</t>
        </is>
      </c>
      <c r="D12700" s="3" t="inlineStr">
        <is>
          <t>3700/000</t>
        </is>
      </c>
      <c r="E12700" s="3" t="inlineStr">
        <is>
          <t>Entertainment Expenses</t>
        </is>
      </c>
      <c r="F12700" s="3" t="n">
        <v>167.5</v>
      </c>
      <c r="G12700" s="3" t="n">
        <v>1148.38</v>
      </c>
    </row>
    <row r="12701">
      <c r="A12701" s="3" t="inlineStr">
        <is>
          <t>Quinate Consulting (Pty) Ltd</t>
        </is>
      </c>
      <c r="B12701" s="4" t="n">
        <v>44957</v>
      </c>
      <c r="C12701" s="3" t="inlineStr">
        <is>
          <t>Expenses</t>
        </is>
      </c>
      <c r="D12701" s="3" t="inlineStr">
        <is>
          <t>3700/000</t>
        </is>
      </c>
      <c r="E12701" s="3" t="inlineStr">
        <is>
          <t>Entertainment Expenses</t>
        </is>
      </c>
      <c r="F12701" s="3" t="n">
        <v>0</v>
      </c>
      <c r="G12701" s="3" t="n">
        <v>9163.809999999999</v>
      </c>
    </row>
    <row r="12702">
      <c r="A12702" s="3" t="inlineStr">
        <is>
          <t>Opportunity Global Investment (PTY) LTD</t>
        </is>
      </c>
      <c r="B12702" s="4" t="n">
        <v>44957</v>
      </c>
      <c r="C12702" s="3" t="inlineStr">
        <is>
          <t>Expenses</t>
        </is>
      </c>
      <c r="D12702" s="3" t="inlineStr">
        <is>
          <t>3800/010</t>
        </is>
      </c>
      <c r="E12702" s="3" t="inlineStr">
        <is>
          <t>General Expences - Gifts</t>
        </is>
      </c>
      <c r="F12702" s="3" t="n">
        <v>0</v>
      </c>
      <c r="G12702" s="3" t="n">
        <v>600.99</v>
      </c>
    </row>
    <row r="12703">
      <c r="A12703" s="3" t="inlineStr">
        <is>
          <t>Opportunity Management Holdings (PTY) LTD</t>
        </is>
      </c>
      <c r="B12703" s="4" t="n">
        <v>44957</v>
      </c>
      <c r="C12703" s="3" t="inlineStr">
        <is>
          <t>Expenses</t>
        </is>
      </c>
      <c r="D12703" s="3" t="inlineStr">
        <is>
          <t>3850/000</t>
        </is>
      </c>
      <c r="E12703" s="3" t="inlineStr">
        <is>
          <t>Insurance - Momentum</t>
        </is>
      </c>
      <c r="F12703" s="3" t="n">
        <v>1696.06</v>
      </c>
      <c r="G12703" s="3" t="n">
        <v>7574.1</v>
      </c>
    </row>
    <row r="12704">
      <c r="A12704" s="3" t="inlineStr">
        <is>
          <t>Noble Shield (Pty) Ltd ta Go Letting</t>
        </is>
      </c>
      <c r="B12704" s="4" t="n">
        <v>44957</v>
      </c>
      <c r="C12704" s="3" t="inlineStr">
        <is>
          <t>Expenses</t>
        </is>
      </c>
      <c r="D12704" s="3" t="inlineStr">
        <is>
          <t>3850/100</t>
        </is>
      </c>
      <c r="E12704" s="3" t="inlineStr">
        <is>
          <t>Insurance - Santam</t>
        </is>
      </c>
      <c r="F12704" s="3" t="n">
        <v>3754.19</v>
      </c>
      <c r="G12704" s="3" t="n">
        <v>18770.95</v>
      </c>
    </row>
    <row r="12705">
      <c r="A12705" s="3" t="inlineStr">
        <is>
          <t>Noble Shield (Pty) Ltd ta Go Letting</t>
        </is>
      </c>
      <c r="B12705" s="4" t="n">
        <v>44957</v>
      </c>
      <c r="C12705" s="3" t="inlineStr">
        <is>
          <t>Expenses</t>
        </is>
      </c>
      <c r="D12705" s="3" t="inlineStr">
        <is>
          <t>3850/200</t>
        </is>
      </c>
      <c r="E12705" s="3" t="inlineStr">
        <is>
          <t>Insurance - A_AND_G</t>
        </is>
      </c>
      <c r="F12705" s="3" t="n">
        <v>0</v>
      </c>
      <c r="G12705" s="3" t="n">
        <v>8980</v>
      </c>
    </row>
    <row r="12706">
      <c r="A12706" s="3" t="inlineStr">
        <is>
          <t>Quinate Consulting (Pty) Ltd</t>
        </is>
      </c>
      <c r="B12706" s="4" t="n">
        <v>44957</v>
      </c>
      <c r="C12706" s="3" t="inlineStr">
        <is>
          <t>Expenses</t>
        </is>
      </c>
      <c r="D12706" s="3" t="inlineStr">
        <is>
          <t>3851/000</t>
        </is>
      </c>
      <c r="E12706" s="3" t="inlineStr">
        <is>
          <t>Insurance - Momentum</t>
        </is>
      </c>
      <c r="F12706" s="3" t="n">
        <v>7990.64</v>
      </c>
      <c r="G12706" s="3" t="n">
        <v>79744.07000000001</v>
      </c>
    </row>
    <row r="12707">
      <c r="A12707" s="3" t="inlineStr">
        <is>
          <t>Quinate Consulting (Pty) Ltd</t>
        </is>
      </c>
      <c r="B12707" s="4" t="n">
        <v>44957</v>
      </c>
      <c r="C12707" s="3" t="inlineStr">
        <is>
          <t>Expenses</t>
        </is>
      </c>
      <c r="D12707" s="3" t="inlineStr">
        <is>
          <t>3900/000</t>
        </is>
      </c>
      <c r="E12707" s="3" t="inlineStr">
        <is>
          <t>Interest Paid</t>
        </is>
      </c>
      <c r="F12707" s="3" t="n">
        <v>0</v>
      </c>
      <c r="G12707" s="3" t="n">
        <v>1164.87</v>
      </c>
    </row>
    <row r="12708">
      <c r="A12708" s="3" t="inlineStr">
        <is>
          <t>Quinate Consulting (Pty) Ltd</t>
        </is>
      </c>
      <c r="B12708" s="4" t="n">
        <v>44957</v>
      </c>
      <c r="C12708" s="3" t="inlineStr">
        <is>
          <t>Expenses</t>
        </is>
      </c>
      <c r="D12708" s="3" t="inlineStr">
        <is>
          <t>3900/050</t>
        </is>
      </c>
      <c r="E12708" s="3" t="inlineStr">
        <is>
          <t>Interest Paid - STD Bond Accounts</t>
        </is>
      </c>
      <c r="F12708" s="3" t="n">
        <v>178389.9</v>
      </c>
      <c r="G12708" s="3" t="n">
        <v>574006.55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Expenses</t>
        </is>
      </c>
      <c r="D12709" s="3" t="inlineStr">
        <is>
          <t>3900/111</t>
        </is>
      </c>
      <c r="E12709" s="3" t="inlineStr">
        <is>
          <t>Interest Paid - Investors @ 6.25%</t>
        </is>
      </c>
      <c r="F12709" s="3" t="n">
        <v>7619.86</v>
      </c>
      <c r="G12709" s="3" t="n">
        <v>516458.17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Expenses</t>
        </is>
      </c>
      <c r="D12710" s="3" t="inlineStr">
        <is>
          <t>3900/112</t>
        </is>
      </c>
      <c r="E12710" s="3" t="inlineStr">
        <is>
          <t>Interest Paid - Investors @ 6.5%</t>
        </is>
      </c>
      <c r="F12710" s="3" t="n">
        <v>0</v>
      </c>
      <c r="G12710" s="3" t="n">
        <v>42882.69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Expenses</t>
        </is>
      </c>
      <c r="D12711" s="3" t="inlineStr">
        <is>
          <t>3900/113</t>
        </is>
      </c>
      <c r="E12711" s="3" t="inlineStr">
        <is>
          <t>Interest Paid - Investors @ 6.75%</t>
        </is>
      </c>
      <c r="F12711" s="3" t="n">
        <v>0</v>
      </c>
      <c r="G12711" s="3" t="n">
        <v>73.97</v>
      </c>
    </row>
    <row r="12712">
      <c r="A12712" s="3" t="inlineStr">
        <is>
          <t>Endulini (Pty) Ltd</t>
        </is>
      </c>
      <c r="B12712" s="4" t="n">
        <v>44957</v>
      </c>
      <c r="C12712" s="3" t="inlineStr">
        <is>
          <t>Expenses</t>
        </is>
      </c>
      <c r="D12712" s="3" t="inlineStr">
        <is>
          <t>3900/120</t>
        </is>
      </c>
      <c r="E12712" s="3" t="inlineStr">
        <is>
          <t>Interest Paid - Investors @ 7%</t>
        </is>
      </c>
      <c r="F12712" s="3" t="n">
        <v>0</v>
      </c>
      <c r="G12712" s="3" t="n">
        <v>43401.3</v>
      </c>
    </row>
    <row r="12713">
      <c r="A12713" s="3" t="inlineStr">
        <is>
          <t>Endulini (Pty) Ltd</t>
        </is>
      </c>
      <c r="B12713" s="4" t="n">
        <v>44957</v>
      </c>
      <c r="C12713" s="3" t="inlineStr">
        <is>
          <t>Expenses</t>
        </is>
      </c>
      <c r="D12713" s="3" t="inlineStr">
        <is>
          <t>3900/121</t>
        </is>
      </c>
      <c r="E12713" s="3" t="inlineStr">
        <is>
          <t>Interest Paid - Investors @ 7.25%</t>
        </is>
      </c>
      <c r="F12713" s="3" t="n">
        <v>0</v>
      </c>
      <c r="G12713" s="3" t="n">
        <v>6952.05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Expenses</t>
        </is>
      </c>
      <c r="D12714" s="3" t="inlineStr">
        <is>
          <t>3900/122</t>
        </is>
      </c>
      <c r="E12714" s="3" t="inlineStr">
        <is>
          <t>Interest Paid - Investors @ 7.5%</t>
        </is>
      </c>
      <c r="F12714" s="3" t="n">
        <v>0</v>
      </c>
      <c r="G12714" s="3" t="n">
        <v>13561.64</v>
      </c>
    </row>
    <row r="12715">
      <c r="A12715" s="3" t="inlineStr">
        <is>
          <t>Endulini (Pty) Ltd</t>
        </is>
      </c>
      <c r="B12715" s="4" t="n">
        <v>44957</v>
      </c>
      <c r="C12715" s="3" t="inlineStr">
        <is>
          <t>Expenses</t>
        </is>
      </c>
      <c r="D12715" s="3" t="inlineStr">
        <is>
          <t>3900/123</t>
        </is>
      </c>
      <c r="E12715" s="3" t="inlineStr">
        <is>
          <t>Interest Paid - Investors @ 7.75%</t>
        </is>
      </c>
      <c r="F12715" s="3" t="n">
        <v>0</v>
      </c>
      <c r="G12715" s="3" t="n">
        <v>5945.21</v>
      </c>
    </row>
    <row r="12716">
      <c r="A12716" s="3" t="inlineStr">
        <is>
          <t>Endulini (Pty) Ltd</t>
        </is>
      </c>
      <c r="B12716" s="4" t="n">
        <v>44957</v>
      </c>
      <c r="C12716" s="3" t="inlineStr">
        <is>
          <t>Expenses</t>
        </is>
      </c>
      <c r="D12716" s="3" t="inlineStr">
        <is>
          <t>3900/130</t>
        </is>
      </c>
      <c r="E12716" s="3" t="inlineStr">
        <is>
          <t>Interest Paid - Investors @ 8%</t>
        </is>
      </c>
      <c r="F12716" s="3" t="n">
        <v>0</v>
      </c>
      <c r="G12716" s="3" t="n">
        <v>8309.6</v>
      </c>
    </row>
    <row r="12717">
      <c r="A12717" s="3" t="inlineStr">
        <is>
          <t>Endulini (Pty) Ltd</t>
        </is>
      </c>
      <c r="B12717" s="4" t="n">
        <v>44957</v>
      </c>
      <c r="C12717" s="3" t="inlineStr">
        <is>
          <t>Expenses</t>
        </is>
      </c>
      <c r="D12717" s="3" t="inlineStr">
        <is>
          <t>3900/131</t>
        </is>
      </c>
      <c r="E12717" s="3" t="inlineStr">
        <is>
          <t>Interest Paid - Investors @ 8.25%</t>
        </is>
      </c>
      <c r="F12717" s="3" t="n">
        <v>0</v>
      </c>
      <c r="G12717" s="3" t="n">
        <v>7797.94</v>
      </c>
    </row>
    <row r="12718">
      <c r="A12718" s="3" t="inlineStr">
        <is>
          <t>Endulini (Pty) Ltd</t>
        </is>
      </c>
      <c r="B12718" s="4" t="n">
        <v>44957</v>
      </c>
      <c r="C12718" s="3" t="inlineStr">
        <is>
          <t>Expenses</t>
        </is>
      </c>
      <c r="D12718" s="3" t="inlineStr">
        <is>
          <t>3900/140</t>
        </is>
      </c>
      <c r="E12718" s="3" t="inlineStr">
        <is>
          <t>Interest Paid - Investors @ 9%</t>
        </is>
      </c>
      <c r="F12718" s="3" t="n">
        <v>0</v>
      </c>
      <c r="G12718" s="3" t="n">
        <v>12562.51</v>
      </c>
    </row>
    <row r="12719">
      <c r="A12719" s="3" t="inlineStr">
        <is>
          <t>Endulini (Pty) Ltd</t>
        </is>
      </c>
      <c r="B12719" s="4" t="n">
        <v>44957</v>
      </c>
      <c r="C12719" s="3" t="inlineStr">
        <is>
          <t>Expenses</t>
        </is>
      </c>
      <c r="D12719" s="3" t="inlineStr">
        <is>
          <t>3900/143</t>
        </is>
      </c>
      <c r="E12719" s="3" t="inlineStr">
        <is>
          <t>Interest Paid - Investors @ 9.75%</t>
        </is>
      </c>
      <c r="F12719" s="3" t="n">
        <v>0</v>
      </c>
      <c r="G12719" s="3" t="n">
        <v>1469.19</v>
      </c>
    </row>
    <row r="12720">
      <c r="A12720" s="3" t="inlineStr">
        <is>
          <t>Quinate Consulting (Pty) Ltd</t>
        </is>
      </c>
      <c r="B12720" s="4" t="n">
        <v>44957</v>
      </c>
      <c r="C12720" s="3" t="inlineStr">
        <is>
          <t>Expenses</t>
        </is>
      </c>
      <c r="D12720" s="3" t="inlineStr">
        <is>
          <t>3900/150</t>
        </is>
      </c>
      <c r="E12720" s="3" t="inlineStr">
        <is>
          <t>Interest Paid - Suppliers</t>
        </is>
      </c>
      <c r="F12720" s="3" t="n">
        <v>125.84</v>
      </c>
      <c r="G12720" s="3" t="n">
        <v>1052.05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Expenses</t>
        </is>
      </c>
      <c r="D12721" s="3" t="inlineStr">
        <is>
          <t>3900/152</t>
        </is>
      </c>
      <c r="E12721" s="3" t="inlineStr">
        <is>
          <t>Interest Paid - Gengis</t>
        </is>
      </c>
      <c r="F12721" s="3" t="n">
        <v>4586.31</v>
      </c>
      <c r="G12721" s="3" t="n">
        <v>16668.51</v>
      </c>
    </row>
    <row r="12722">
      <c r="A12722" s="3" t="inlineStr">
        <is>
          <t>Endulini (Pty) Ltd</t>
        </is>
      </c>
      <c r="B12722" s="4" t="n">
        <v>44957</v>
      </c>
      <c r="C12722" s="3" t="inlineStr">
        <is>
          <t>Expenses</t>
        </is>
      </c>
      <c r="D12722" s="3" t="inlineStr">
        <is>
          <t>3900/190</t>
        </is>
      </c>
      <c r="E12722" s="3" t="inlineStr">
        <is>
          <t>Interest Paid - Investors @ 14%</t>
        </is>
      </c>
      <c r="F12722" s="3" t="n">
        <v>1913.37</v>
      </c>
      <c r="G12722" s="3" t="n">
        <v>102280.27</v>
      </c>
    </row>
    <row r="12723">
      <c r="A12723" s="3" t="inlineStr">
        <is>
          <t>Endulini (Pty) Ltd</t>
        </is>
      </c>
      <c r="B12723" s="4" t="n">
        <v>44957</v>
      </c>
      <c r="C12723" s="3" t="inlineStr">
        <is>
          <t>Expenses</t>
        </is>
      </c>
      <c r="D12723" s="3" t="inlineStr">
        <is>
          <t>3900/200</t>
        </is>
      </c>
      <c r="E12723" s="3" t="inlineStr">
        <is>
          <t>Interest Paid - Investors @ 15%</t>
        </is>
      </c>
      <c r="F12723" s="3" t="n">
        <v>0</v>
      </c>
      <c r="G12723" s="3" t="n">
        <v>510596.24</v>
      </c>
    </row>
    <row r="12724">
      <c r="A12724" s="3" t="inlineStr">
        <is>
          <t>Endulini (Pty) Ltd</t>
        </is>
      </c>
      <c r="B12724" s="4" t="n">
        <v>44957</v>
      </c>
      <c r="C12724" s="3" t="inlineStr">
        <is>
          <t>Expenses</t>
        </is>
      </c>
      <c r="D12724" s="3" t="inlineStr">
        <is>
          <t>3900/210</t>
        </is>
      </c>
      <c r="E12724" s="3" t="inlineStr">
        <is>
          <t>Interest Paid - Investors @ 16%</t>
        </is>
      </c>
      <c r="F12724" s="3" t="n">
        <v>0</v>
      </c>
      <c r="G12724" s="3" t="n">
        <v>98739.73</v>
      </c>
    </row>
    <row r="12725">
      <c r="A12725" s="3" t="inlineStr">
        <is>
          <t>Endulini (Pty) Ltd</t>
        </is>
      </c>
      <c r="B12725" s="4" t="n">
        <v>44957</v>
      </c>
      <c r="C12725" s="3" t="inlineStr">
        <is>
          <t>Expenses</t>
        </is>
      </c>
      <c r="D12725" s="3" t="inlineStr">
        <is>
          <t>3900/230</t>
        </is>
      </c>
      <c r="E12725" s="3" t="inlineStr">
        <is>
          <t>Interest Paid - Investors @ 18%</t>
        </is>
      </c>
      <c r="F12725" s="3" t="n">
        <v>220684.93</v>
      </c>
      <c r="G12725" s="3" t="n">
        <v>6283035.27</v>
      </c>
    </row>
    <row r="12726">
      <c r="A12726" s="3" t="inlineStr">
        <is>
          <t>Opportunity Global Investment (PTY) LTD</t>
        </is>
      </c>
      <c r="B12726" s="4" t="n">
        <v>44957</v>
      </c>
      <c r="C12726" s="3" t="inlineStr">
        <is>
          <t>Expenses</t>
        </is>
      </c>
      <c r="D12726" s="3" t="inlineStr">
        <is>
          <t>3901/000</t>
        </is>
      </c>
      <c r="E12726" s="3" t="inlineStr">
        <is>
          <t>Interest Paid - Department of Labour</t>
        </is>
      </c>
      <c r="F12726" s="3" t="n">
        <v>103.96</v>
      </c>
      <c r="G12726" s="3" t="n">
        <v>1592.36</v>
      </c>
    </row>
    <row r="12727">
      <c r="A12727" s="3" t="inlineStr">
        <is>
          <t>Opportunity Management Holdings (PTY) LTD</t>
        </is>
      </c>
      <c r="B12727" s="4" t="n">
        <v>44957</v>
      </c>
      <c r="C12727" s="3" t="inlineStr">
        <is>
          <t>Expenses</t>
        </is>
      </c>
      <c r="D12727" s="3" t="inlineStr">
        <is>
          <t>3960/000</t>
        </is>
      </c>
      <c r="E12727" s="3" t="inlineStr">
        <is>
          <t>Internet Fees</t>
        </is>
      </c>
      <c r="F12727" s="3" t="n">
        <v>652.45</v>
      </c>
      <c r="G12727" s="3" t="n">
        <v>2899.37</v>
      </c>
    </row>
    <row r="12728">
      <c r="A12728" s="3" t="inlineStr">
        <is>
          <t>Quinate Consulting (Pty) Ltd</t>
        </is>
      </c>
      <c r="B12728" s="4" t="n">
        <v>44957</v>
      </c>
      <c r="C12728" s="3" t="inlineStr">
        <is>
          <t>Expenses</t>
        </is>
      </c>
      <c r="D12728" s="3" t="inlineStr">
        <is>
          <t>4000/000</t>
        </is>
      </c>
      <c r="E12728" s="3" t="inlineStr">
        <is>
          <t>Legal Fees</t>
        </is>
      </c>
      <c r="F12728" s="3" t="n">
        <v>75850.3</v>
      </c>
      <c r="G12728" s="3" t="n">
        <v>137570.3</v>
      </c>
    </row>
    <row r="12729">
      <c r="A12729" s="3" t="inlineStr">
        <is>
          <t>Quinate Consulting (Pty) Ltd</t>
        </is>
      </c>
      <c r="B12729" s="4" t="n">
        <v>44957</v>
      </c>
      <c r="C12729" s="3" t="inlineStr">
        <is>
          <t>Expenses</t>
        </is>
      </c>
      <c r="D12729" s="3" t="inlineStr">
        <is>
          <t>4065/000</t>
        </is>
      </c>
      <c r="E12729" s="3" t="inlineStr">
        <is>
          <t>Levies - SoHo</t>
        </is>
      </c>
      <c r="F12729" s="3" t="n">
        <v>6466.98</v>
      </c>
      <c r="G12729" s="3" t="n">
        <v>70639.66</v>
      </c>
    </row>
    <row r="12730">
      <c r="A12730" s="3" t="inlineStr">
        <is>
          <t>Quinate Consulting (Pty) Ltd</t>
        </is>
      </c>
      <c r="B12730" s="4" t="n">
        <v>44957</v>
      </c>
      <c r="C12730" s="3" t="inlineStr">
        <is>
          <t>Expenses</t>
        </is>
      </c>
      <c r="D12730" s="3" t="inlineStr">
        <is>
          <t>4066/000</t>
        </is>
      </c>
      <c r="E12730" s="3" t="inlineStr">
        <is>
          <t>Levies - Southwark</t>
        </is>
      </c>
      <c r="F12730" s="3" t="n">
        <v>0</v>
      </c>
      <c r="G12730" s="3" t="n">
        <v>35308.58</v>
      </c>
    </row>
    <row r="12731">
      <c r="A12731" s="3" t="inlineStr">
        <is>
          <t>Quinate Consulting (Pty) Ltd</t>
        </is>
      </c>
      <c r="B12731" s="4" t="n">
        <v>44957</v>
      </c>
      <c r="C12731" s="3" t="inlineStr">
        <is>
          <t>Expenses</t>
        </is>
      </c>
      <c r="D12731" s="3" t="inlineStr">
        <is>
          <t>4067/000</t>
        </is>
      </c>
      <c r="E12731" s="3" t="inlineStr">
        <is>
          <t>Levies - C4 Property</t>
        </is>
      </c>
      <c r="F12731" s="3" t="n">
        <v>2827.14</v>
      </c>
      <c r="G12731" s="3" t="n">
        <v>5654.28</v>
      </c>
    </row>
    <row r="12732">
      <c r="A12732" s="3" t="inlineStr">
        <is>
          <t>Endulini (Pty) Ltd</t>
        </is>
      </c>
      <c r="B12732" s="4" t="n">
        <v>44957</v>
      </c>
      <c r="C12732" s="3" t="inlineStr">
        <is>
          <t>Expenses</t>
        </is>
      </c>
      <c r="D12732" s="3" t="inlineStr">
        <is>
          <t>4100/001</t>
        </is>
      </c>
      <c r="E12732" s="3" t="inlineStr">
        <is>
          <t>Momentum Admin Fee</t>
        </is>
      </c>
      <c r="F12732" s="3" t="n">
        <v>0</v>
      </c>
      <c r="G12732" s="3" t="n">
        <v>52359.06</v>
      </c>
    </row>
    <row r="12733">
      <c r="A12733" s="3" t="inlineStr">
        <is>
          <t>Quinate Consulting (Pty) Ltd</t>
        </is>
      </c>
      <c r="B12733" s="4" t="n">
        <v>44957</v>
      </c>
      <c r="C12733" s="3" t="inlineStr">
        <is>
          <t>Expenses</t>
        </is>
      </c>
      <c r="D12733" s="3" t="inlineStr">
        <is>
          <t>4100/001</t>
        </is>
      </c>
      <c r="E12733" s="3" t="inlineStr">
        <is>
          <t>Momentum Advise Fee</t>
        </is>
      </c>
      <c r="F12733" s="3" t="n">
        <v>0</v>
      </c>
      <c r="G12733" s="3" t="n">
        <v>1.71</v>
      </c>
    </row>
    <row r="12734">
      <c r="A12734" s="3" t="inlineStr">
        <is>
          <t>Opportunity Global Investment (PTY) LTD</t>
        </is>
      </c>
      <c r="B12734" s="4" t="n">
        <v>44957</v>
      </c>
      <c r="C12734" s="3" t="inlineStr">
        <is>
          <t>Expenses</t>
        </is>
      </c>
      <c r="D12734" s="3" t="inlineStr">
        <is>
          <t>4100/100</t>
        </is>
      </c>
      <c r="E12734" s="3" t="inlineStr">
        <is>
          <t>Members Salaries - Nick Morgan</t>
        </is>
      </c>
      <c r="F12734" s="3" t="n">
        <v>40937.18</v>
      </c>
      <c r="G12734" s="3" t="n">
        <v>450309.01</v>
      </c>
    </row>
    <row r="12735">
      <c r="A12735" s="3" t="inlineStr">
        <is>
          <t>Opportunity Global Investment (PTY) LTD</t>
        </is>
      </c>
      <c r="B12735" s="4" t="n">
        <v>44957</v>
      </c>
      <c r="C12735" s="3" t="inlineStr">
        <is>
          <t>Expenses</t>
        </is>
      </c>
      <c r="D12735" s="3" t="inlineStr">
        <is>
          <t>4200/000</t>
        </is>
      </c>
      <c r="E12735" s="3" t="inlineStr">
        <is>
          <t>Printing _AND_ Stationery</t>
        </is>
      </c>
      <c r="F12735" s="3" t="n">
        <v>2367</v>
      </c>
      <c r="G12735" s="3" t="n">
        <v>26037</v>
      </c>
    </row>
    <row r="12736">
      <c r="A12736" s="3" t="inlineStr">
        <is>
          <t>Opportunity Global Sales (PTY) LTD</t>
        </is>
      </c>
      <c r="B12736" s="4" t="n">
        <v>44957</v>
      </c>
      <c r="C12736" s="3" t="inlineStr">
        <is>
          <t>Expenses</t>
        </is>
      </c>
      <c r="D12736" s="3" t="inlineStr">
        <is>
          <t>4200/000</t>
        </is>
      </c>
      <c r="E12736" s="3" t="inlineStr">
        <is>
          <t>Printing _AND_ Stationery</t>
        </is>
      </c>
      <c r="F12736" s="3" t="n">
        <v>0</v>
      </c>
      <c r="G12736" s="3" t="n">
        <v>3101.96</v>
      </c>
    </row>
    <row r="12737">
      <c r="A12737" s="3" t="inlineStr">
        <is>
          <t>Opportunity Management Holdings (PTY) LTD</t>
        </is>
      </c>
      <c r="B12737" s="4" t="n">
        <v>44957</v>
      </c>
      <c r="C12737" s="3" t="inlineStr">
        <is>
          <t>Expenses</t>
        </is>
      </c>
      <c r="D12737" s="3" t="inlineStr">
        <is>
          <t>4200/000</t>
        </is>
      </c>
      <c r="E12737" s="3" t="inlineStr">
        <is>
          <t>Printing _AND_ Stationery</t>
        </is>
      </c>
      <c r="F12737" s="3" t="n">
        <v>1452.03</v>
      </c>
      <c r="G12737" s="3" t="n">
        <v>9865.83</v>
      </c>
    </row>
    <row r="12738">
      <c r="A12738" s="3" t="inlineStr">
        <is>
          <t>Quinate Consulting (Pty) Ltd</t>
        </is>
      </c>
      <c r="B12738" s="4" t="n">
        <v>44957</v>
      </c>
      <c r="C12738" s="3" t="inlineStr">
        <is>
          <t>Expenses</t>
        </is>
      </c>
      <c r="D12738" s="3" t="inlineStr">
        <is>
          <t>4200/000</t>
        </is>
      </c>
      <c r="E12738" s="3" t="inlineStr">
        <is>
          <t>Printing _AND_ Stationery</t>
        </is>
      </c>
      <c r="F12738" s="3" t="n">
        <v>0</v>
      </c>
      <c r="G12738" s="3" t="n">
        <v>1232.17</v>
      </c>
    </row>
    <row r="12739">
      <c r="A12739" s="3" t="inlineStr">
        <is>
          <t>Noble Shield (Pty) Ltd ta Go Letting</t>
        </is>
      </c>
      <c r="B12739" s="4" t="n">
        <v>44957</v>
      </c>
      <c r="C12739" s="3" t="inlineStr">
        <is>
          <t>Expenses</t>
        </is>
      </c>
      <c r="D12739" s="3" t="inlineStr">
        <is>
          <t>4200/100</t>
        </is>
      </c>
      <c r="E12739" s="3" t="inlineStr">
        <is>
          <t>Printing - Merchant West- Printer Rental</t>
        </is>
      </c>
      <c r="F12739" s="3" t="n">
        <v>1629.84</v>
      </c>
      <c r="G12739" s="3" t="n">
        <v>8135.41</v>
      </c>
    </row>
    <row r="12740">
      <c r="A12740" s="3" t="inlineStr">
        <is>
          <t>Noble Shield (Pty) Ltd ta Go Letting</t>
        </is>
      </c>
      <c r="B12740" s="4" t="n">
        <v>44957</v>
      </c>
      <c r="C12740" s="3" t="inlineStr">
        <is>
          <t>Expenses</t>
        </is>
      </c>
      <c r="D12740" s="3" t="inlineStr">
        <is>
          <t>4200/120</t>
        </is>
      </c>
      <c r="E12740" s="3" t="inlineStr">
        <is>
          <t>Printing - Ivy Line - Prints</t>
        </is>
      </c>
      <c r="F12740" s="3" t="n">
        <v>888.55</v>
      </c>
      <c r="G12740" s="3" t="n">
        <v>4233.84</v>
      </c>
    </row>
    <row r="12741">
      <c r="A12741" s="3" t="inlineStr">
        <is>
          <t>Noble Shield (Pty) Ltd ta Go Letting</t>
        </is>
      </c>
      <c r="B12741" s="4" t="n">
        <v>44957</v>
      </c>
      <c r="C12741" s="3" t="inlineStr">
        <is>
          <t>Expenses</t>
        </is>
      </c>
      <c r="D12741" s="3" t="inlineStr">
        <is>
          <t>4200/180</t>
        </is>
      </c>
      <c r="E12741" s="3" t="inlineStr">
        <is>
          <t>Printing - Ikon</t>
        </is>
      </c>
      <c r="F12741" s="3" t="n">
        <v>92</v>
      </c>
      <c r="G12741" s="3" t="n">
        <v>490.53</v>
      </c>
    </row>
    <row r="12742">
      <c r="A12742" s="3" t="inlineStr">
        <is>
          <t>Noble Shield (Pty) Ltd ta Go Letting</t>
        </is>
      </c>
      <c r="B12742" s="4" t="n">
        <v>44957</v>
      </c>
      <c r="C12742" s="3" t="inlineStr">
        <is>
          <t>Expenses</t>
        </is>
      </c>
      <c r="D12742" s="3" t="inlineStr">
        <is>
          <t>4200/190</t>
        </is>
      </c>
      <c r="E12742" s="3" t="inlineStr">
        <is>
          <t>Printing - Centrafin printer rental</t>
        </is>
      </c>
      <c r="F12742" s="3" t="n">
        <v>2872.94</v>
      </c>
      <c r="G12742" s="3" t="n">
        <v>13147.44</v>
      </c>
    </row>
    <row r="12743">
      <c r="A12743" s="3" t="inlineStr">
        <is>
          <t>Noble Shield (Pty) Ltd ta Go Letting</t>
        </is>
      </c>
      <c r="B12743" s="4" t="n">
        <v>44957</v>
      </c>
      <c r="C12743" s="3" t="inlineStr">
        <is>
          <t>Expenses</t>
        </is>
      </c>
      <c r="D12743" s="3" t="inlineStr">
        <is>
          <t>4200/200</t>
        </is>
      </c>
      <c r="E12743" s="3" t="inlineStr">
        <is>
          <t>Printing - General Stationery VDB Office</t>
        </is>
      </c>
      <c r="F12743" s="3" t="n">
        <v>766.6</v>
      </c>
      <c r="G12743" s="3" t="n">
        <v>4312.72</v>
      </c>
    </row>
    <row r="12744">
      <c r="A12744" s="3" t="inlineStr">
        <is>
          <t>Opportunity Global Investment (PTY) LTD</t>
        </is>
      </c>
      <c r="B12744" s="4" t="n">
        <v>44957</v>
      </c>
      <c r="C12744" s="3" t="inlineStr">
        <is>
          <t>Expenses</t>
        </is>
      </c>
      <c r="D12744" s="3" t="inlineStr">
        <is>
          <t>4220/000</t>
        </is>
      </c>
      <c r="E12744" s="3" t="inlineStr">
        <is>
          <t>Motor Vehicle Expenses - Petrol _AND_ Oil</t>
        </is>
      </c>
      <c r="F12744" s="3" t="n">
        <v>827.26</v>
      </c>
      <c r="G12744" s="3" t="n">
        <v>827.26</v>
      </c>
    </row>
    <row r="12745">
      <c r="A12745" s="3" t="inlineStr">
        <is>
          <t>Noble Shield (Pty) Ltd ta Go Letting</t>
        </is>
      </c>
      <c r="B12745" s="4" t="n">
        <v>44957</v>
      </c>
      <c r="C12745" s="3" t="inlineStr">
        <is>
          <t>Expenses</t>
        </is>
      </c>
      <c r="D12745" s="3" t="inlineStr">
        <is>
          <t>4290/000</t>
        </is>
      </c>
      <c r="E12745" s="3" t="inlineStr">
        <is>
          <t>Refreshments - CT Office</t>
        </is>
      </c>
      <c r="F12745" s="3" t="n">
        <v>557.87</v>
      </c>
      <c r="G12745" s="3" t="n">
        <v>4720.2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Expenses</t>
        </is>
      </c>
      <c r="D12746" s="3" t="inlineStr">
        <is>
          <t>4290/000</t>
        </is>
      </c>
      <c r="E12746" s="3" t="inlineStr">
        <is>
          <t>Rent</t>
        </is>
      </c>
      <c r="F12746" s="3" t="n">
        <v>8770</v>
      </c>
      <c r="G12746" s="3" t="n">
        <v>96470</v>
      </c>
    </row>
    <row r="12747">
      <c r="A12747" s="3" t="inlineStr">
        <is>
          <t>Noble Shield (Pty) Ltd ta Go Letting</t>
        </is>
      </c>
      <c r="B12747" s="4" t="n">
        <v>44957</v>
      </c>
      <c r="C12747" s="3" t="inlineStr">
        <is>
          <t>Expenses</t>
        </is>
      </c>
      <c r="D12747" s="3" t="inlineStr">
        <is>
          <t>4291/000</t>
        </is>
      </c>
      <c r="E12747" s="3" t="inlineStr">
        <is>
          <t>Refreshments - VDB Office</t>
        </is>
      </c>
      <c r="F12747" s="3" t="n">
        <v>1034.83</v>
      </c>
      <c r="G12747" s="3" t="n">
        <v>2710.3</v>
      </c>
    </row>
    <row r="12748">
      <c r="A12748" s="3" t="inlineStr">
        <is>
          <t>Trademark Holdings (Pty) Ltd</t>
        </is>
      </c>
      <c r="B12748" s="4" t="n">
        <v>44957</v>
      </c>
      <c r="C12748" s="3" t="inlineStr">
        <is>
          <t>Expenses</t>
        </is>
      </c>
      <c r="D12748" s="3" t="inlineStr">
        <is>
          <t>4300/000</t>
        </is>
      </c>
      <c r="E12748" s="3" t="inlineStr">
        <is>
          <t>Rent Paid</t>
        </is>
      </c>
      <c r="F12748" s="3" t="n">
        <v>6527.31</v>
      </c>
      <c r="G12748" s="3" t="n">
        <v>32436.57</v>
      </c>
    </row>
    <row r="12749">
      <c r="A12749" s="3" t="inlineStr">
        <is>
          <t>Endulini (Pty) Ltd</t>
        </is>
      </c>
      <c r="B12749" s="4" t="n">
        <v>44957</v>
      </c>
      <c r="C12749" s="3" t="inlineStr">
        <is>
          <t>Expenses</t>
        </is>
      </c>
      <c r="D12749" s="3" t="inlineStr">
        <is>
          <t>4310/000</t>
        </is>
      </c>
      <c r="E12749" s="3" t="inlineStr">
        <is>
          <t>Rates</t>
        </is>
      </c>
      <c r="F12749" s="3" t="n">
        <v>0</v>
      </c>
      <c r="G12749" s="3" t="n">
        <v>27929.15</v>
      </c>
    </row>
    <row r="12750">
      <c r="A12750" s="3" t="inlineStr">
        <is>
          <t>Opportunity Global Investment (PTY) LTD</t>
        </is>
      </c>
      <c r="B12750" s="4" t="n">
        <v>44957</v>
      </c>
      <c r="C12750" s="3" t="inlineStr">
        <is>
          <t>Expenses</t>
        </is>
      </c>
      <c r="D12750" s="3" t="inlineStr">
        <is>
          <t>4310/000</t>
        </is>
      </c>
      <c r="E12750" s="3" t="inlineStr">
        <is>
          <t>Refreshments</t>
        </is>
      </c>
      <c r="F12750" s="3" t="n">
        <v>2521</v>
      </c>
      <c r="G12750" s="3" t="n">
        <v>27731</v>
      </c>
    </row>
    <row r="12751">
      <c r="A12751" s="3" t="inlineStr">
        <is>
          <t>Opportunity Management Holdings (PTY) LTD</t>
        </is>
      </c>
      <c r="B12751" s="4" t="n">
        <v>44957</v>
      </c>
      <c r="C12751" s="3" t="inlineStr">
        <is>
          <t>Expenses</t>
        </is>
      </c>
      <c r="D12751" s="3" t="inlineStr">
        <is>
          <t>4310/000</t>
        </is>
      </c>
      <c r="E12751" s="3" t="inlineStr">
        <is>
          <t>Refreshments</t>
        </is>
      </c>
      <c r="F12751" s="3" t="n">
        <v>0</v>
      </c>
      <c r="G12751" s="3" t="n">
        <v>6364.52</v>
      </c>
    </row>
    <row r="12752">
      <c r="A12752" s="3" t="inlineStr">
        <is>
          <t>Quinate Consulting (Pty) Ltd</t>
        </is>
      </c>
      <c r="B12752" s="4" t="n">
        <v>44957</v>
      </c>
      <c r="C12752" s="3" t="inlineStr">
        <is>
          <t>Expenses</t>
        </is>
      </c>
      <c r="D12752" s="3" t="inlineStr">
        <is>
          <t>4312/000</t>
        </is>
      </c>
      <c r="E12752" s="3" t="inlineStr">
        <is>
          <t>Rates - SoHo Units</t>
        </is>
      </c>
      <c r="F12752" s="3" t="n">
        <v>2680.64</v>
      </c>
      <c r="G12752" s="3" t="n">
        <v>26366.3</v>
      </c>
    </row>
    <row r="12753">
      <c r="A12753" s="3" t="inlineStr">
        <is>
          <t>Endulini (Pty) Ltd</t>
        </is>
      </c>
      <c r="B12753" s="4" t="n">
        <v>44957</v>
      </c>
      <c r="C12753" s="3" t="inlineStr">
        <is>
          <t>Expenses</t>
        </is>
      </c>
      <c r="D12753" s="3" t="inlineStr">
        <is>
          <t>4350/000</t>
        </is>
      </c>
      <c r="E12753" s="3" t="inlineStr">
        <is>
          <t>Repairs _AND_ Maintenance</t>
        </is>
      </c>
      <c r="F12753" s="3" t="n">
        <v>11214.5</v>
      </c>
      <c r="G12753" s="3" t="n">
        <v>14630.19</v>
      </c>
    </row>
    <row r="12754">
      <c r="A12754" s="3" t="inlineStr">
        <is>
          <t>Noble Shield (Pty) Ltd ta Go Letting</t>
        </is>
      </c>
      <c r="B12754" s="4" t="n">
        <v>44957</v>
      </c>
      <c r="C12754" s="3" t="inlineStr">
        <is>
          <t>Expenses</t>
        </is>
      </c>
      <c r="D12754" s="3" t="inlineStr">
        <is>
          <t>4350/000</t>
        </is>
      </c>
      <c r="E12754" s="3" t="inlineStr">
        <is>
          <t>Repairs _AND_ Maintenance</t>
        </is>
      </c>
      <c r="F12754" s="3" t="n">
        <v>0</v>
      </c>
      <c r="G12754" s="3" t="n">
        <v>710</v>
      </c>
    </row>
    <row r="12755">
      <c r="A12755" s="3" t="inlineStr">
        <is>
          <t>Opportunity Management Holdings (PTY) LTD</t>
        </is>
      </c>
      <c r="B12755" s="4" t="n">
        <v>44957</v>
      </c>
      <c r="C12755" s="3" t="inlineStr">
        <is>
          <t>Expenses</t>
        </is>
      </c>
      <c r="D12755" s="3" t="inlineStr">
        <is>
          <t>4350/000</t>
        </is>
      </c>
      <c r="E12755" s="3" t="inlineStr">
        <is>
          <t>Repairs _AND_ Maintenance</t>
        </is>
      </c>
      <c r="F12755" s="3" t="n">
        <v>0</v>
      </c>
      <c r="G12755" s="3" t="n">
        <v>456.53</v>
      </c>
    </row>
    <row r="12756">
      <c r="A12756" s="3" t="inlineStr">
        <is>
          <t>Quinate Consulting (Pty) Ltd</t>
        </is>
      </c>
      <c r="B12756" s="4" t="n">
        <v>44957</v>
      </c>
      <c r="C12756" s="3" t="inlineStr">
        <is>
          <t>Expenses</t>
        </is>
      </c>
      <c r="D12756" s="3" t="inlineStr">
        <is>
          <t>4350/000</t>
        </is>
      </c>
      <c r="E12756" s="3" t="inlineStr">
        <is>
          <t>Repairs and Maintenance - Southwark Units</t>
        </is>
      </c>
      <c r="F12756" s="3" t="n">
        <v>0</v>
      </c>
      <c r="G12756" s="3" t="n">
        <v>15420.12</v>
      </c>
    </row>
    <row r="12757">
      <c r="A12757" s="3" t="inlineStr">
        <is>
          <t>Opportunity Global Investment (PTY) LTD</t>
        </is>
      </c>
      <c r="B12757" s="4" t="n">
        <v>44957</v>
      </c>
      <c r="C12757" s="3" t="inlineStr">
        <is>
          <t>Expenses</t>
        </is>
      </c>
      <c r="D12757" s="3" t="inlineStr">
        <is>
          <t>4360/000</t>
        </is>
      </c>
      <c r="E12757" s="3" t="inlineStr">
        <is>
          <t>Secretarial - CIPC</t>
        </is>
      </c>
      <c r="F12757" s="3" t="n">
        <v>0</v>
      </c>
      <c r="G12757" s="3" t="n">
        <v>600</v>
      </c>
    </row>
    <row r="12758">
      <c r="A12758" s="3" t="inlineStr">
        <is>
          <t>Opportunity Global Investment (PTY) LTD</t>
        </is>
      </c>
      <c r="B12758" s="4" t="n">
        <v>44957</v>
      </c>
      <c r="C12758" s="3" t="inlineStr">
        <is>
          <t>Expenses</t>
        </is>
      </c>
      <c r="D12758" s="3" t="inlineStr">
        <is>
          <t>4390/000</t>
        </is>
      </c>
      <c r="E12758" s="3" t="inlineStr">
        <is>
          <t>Small Assets</t>
        </is>
      </c>
      <c r="F12758" s="3" t="n">
        <v>1890.43</v>
      </c>
      <c r="G12758" s="3" t="n">
        <v>1890.43</v>
      </c>
    </row>
    <row r="12759">
      <c r="A12759" s="3" t="inlineStr">
        <is>
          <t>Opportunity Global Sales (PTY) LTD</t>
        </is>
      </c>
      <c r="B12759" s="4" t="n">
        <v>44957</v>
      </c>
      <c r="C12759" s="3" t="inlineStr">
        <is>
          <t>Expenses</t>
        </is>
      </c>
      <c r="D12759" s="3" t="inlineStr">
        <is>
          <t>4390/000</t>
        </is>
      </c>
      <c r="E12759" s="3" t="inlineStr">
        <is>
          <t>Small Assets</t>
        </is>
      </c>
      <c r="F12759" s="3" t="n">
        <v>0</v>
      </c>
      <c r="G12759" s="3" t="n">
        <v>18486.87</v>
      </c>
    </row>
    <row r="12760">
      <c r="A12760" s="3" t="inlineStr">
        <is>
          <t>Opportunity Management Holdings (PTY) LTD</t>
        </is>
      </c>
      <c r="B12760" s="4" t="n">
        <v>44957</v>
      </c>
      <c r="C12760" s="3" t="inlineStr">
        <is>
          <t>Expenses</t>
        </is>
      </c>
      <c r="D12760" s="3" t="inlineStr">
        <is>
          <t>4390/000</t>
        </is>
      </c>
      <c r="E12760" s="3" t="inlineStr">
        <is>
          <t>Small Assets</t>
        </is>
      </c>
      <c r="F12760" s="3" t="n">
        <v>0</v>
      </c>
      <c r="G12760" s="3" t="n">
        <v>17288.69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Expenses</t>
        </is>
      </c>
      <c r="D12761" s="3" t="inlineStr">
        <is>
          <t>4400/000</t>
        </is>
      </c>
      <c r="E12761" s="3" t="inlineStr">
        <is>
          <t>Salaries _AND_ Wages</t>
        </is>
      </c>
      <c r="F12761" s="3" t="n">
        <v>26848.19</v>
      </c>
      <c r="G12761" s="3" t="n">
        <v>134240.98</v>
      </c>
    </row>
    <row r="12762">
      <c r="A12762" s="3" t="inlineStr">
        <is>
          <t>Opportunity Global Sales (PTY) LTD</t>
        </is>
      </c>
      <c r="B12762" s="4" t="n">
        <v>44957</v>
      </c>
      <c r="C12762" s="3" t="inlineStr">
        <is>
          <t>Expenses</t>
        </is>
      </c>
      <c r="D12762" s="3" t="inlineStr">
        <is>
          <t>4400/000</t>
        </is>
      </c>
      <c r="E12762" s="3" t="inlineStr">
        <is>
          <t>Salaries _AND_ Wages</t>
        </is>
      </c>
      <c r="F12762" s="3" t="n">
        <v>41455.54</v>
      </c>
      <c r="G12762" s="3" t="n">
        <v>429721.59</v>
      </c>
    </row>
    <row r="12763">
      <c r="A12763" s="3" t="inlineStr">
        <is>
          <t>Opportunity Management Holdings (PTY) LTD</t>
        </is>
      </c>
      <c r="B12763" s="4" t="n">
        <v>44957</v>
      </c>
      <c r="C12763" s="3" t="inlineStr">
        <is>
          <t>Expenses</t>
        </is>
      </c>
      <c r="D12763" s="3" t="inlineStr">
        <is>
          <t>4400/000</t>
        </is>
      </c>
      <c r="E12763" s="3" t="inlineStr">
        <is>
          <t>Salaries _AND_ Wages</t>
        </is>
      </c>
      <c r="F12763" s="3" t="n">
        <v>270079.84</v>
      </c>
      <c r="G12763" s="3" t="n">
        <v>1186915.21</v>
      </c>
    </row>
    <row r="12764">
      <c r="A12764" s="3" t="inlineStr">
        <is>
          <t>Trademark Holdings (Pty) Ltd</t>
        </is>
      </c>
      <c r="B12764" s="4" t="n">
        <v>44957</v>
      </c>
      <c r="C12764" s="3" t="inlineStr">
        <is>
          <t>Expenses</t>
        </is>
      </c>
      <c r="D12764" s="3" t="inlineStr">
        <is>
          <t>4400/000</t>
        </is>
      </c>
      <c r="E12764" s="3" t="inlineStr">
        <is>
          <t>Salaries _AND_ Wages</t>
        </is>
      </c>
      <c r="F12764" s="3" t="n">
        <v>12429.45</v>
      </c>
      <c r="G12764" s="3" t="n">
        <v>62147.25</v>
      </c>
    </row>
    <row r="12765">
      <c r="A12765" s="3" t="inlineStr">
        <is>
          <t>Opportunity Global Investment (PTY) LTD</t>
        </is>
      </c>
      <c r="B12765" s="4" t="n">
        <v>44957</v>
      </c>
      <c r="C12765" s="3" t="inlineStr">
        <is>
          <t>Expenses</t>
        </is>
      </c>
      <c r="D12765" s="3" t="inlineStr">
        <is>
          <t>4403/000</t>
        </is>
      </c>
      <c r="E12765" s="3" t="inlineStr">
        <is>
          <t>Study fees - Nick</t>
        </is>
      </c>
      <c r="F12765" s="3" t="n">
        <v>17582.03</v>
      </c>
      <c r="G12765" s="3" t="n">
        <v>124769.07</v>
      </c>
    </row>
    <row r="12766">
      <c r="A12766" s="3" t="inlineStr">
        <is>
          <t>Trademark Holdings (Pty) Ltd</t>
        </is>
      </c>
      <c r="B12766" s="4" t="n">
        <v>44957</v>
      </c>
      <c r="C12766" s="3" t="inlineStr">
        <is>
          <t>Expenses</t>
        </is>
      </c>
      <c r="D12766" s="3" t="inlineStr">
        <is>
          <t>4410/000</t>
        </is>
      </c>
      <c r="E12766" s="3" t="inlineStr">
        <is>
          <t>Salaries _AND_ Wages - WCA</t>
        </is>
      </c>
      <c r="F12766" s="3" t="n">
        <v>0</v>
      </c>
      <c r="G12766" s="3" t="n">
        <v>1397.74</v>
      </c>
    </row>
    <row r="12767">
      <c r="A12767" s="3" t="inlineStr">
        <is>
          <t>Quinate Consulting (Pty) Ltd</t>
        </is>
      </c>
      <c r="B12767" s="4" t="n">
        <v>44957</v>
      </c>
      <c r="C12767" s="3" t="inlineStr">
        <is>
          <t>Expenses</t>
        </is>
      </c>
      <c r="D12767" s="3" t="inlineStr">
        <is>
          <t>4430/000</t>
        </is>
      </c>
      <c r="E12767" s="3" t="inlineStr">
        <is>
          <t>Small Assets</t>
        </is>
      </c>
      <c r="F12767" s="3" t="n">
        <v>0</v>
      </c>
      <c r="G12767" s="3" t="n">
        <v>38.66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Expenses</t>
        </is>
      </c>
      <c r="D12768" s="3" t="inlineStr">
        <is>
          <t>4500/000</t>
        </is>
      </c>
      <c r="E12768" s="3" t="inlineStr">
        <is>
          <t>Staff Welfare</t>
        </is>
      </c>
      <c r="F12768" s="3" t="n">
        <v>0</v>
      </c>
      <c r="G12768" s="3" t="n">
        <v>3951.25</v>
      </c>
    </row>
    <row r="12769">
      <c r="A12769" s="3" t="inlineStr">
        <is>
          <t>Opportunity Global Sales (PTY) LTD</t>
        </is>
      </c>
      <c r="B12769" s="4" t="n">
        <v>44957</v>
      </c>
      <c r="C12769" s="3" t="inlineStr">
        <is>
          <t>Expenses</t>
        </is>
      </c>
      <c r="D12769" s="3" t="inlineStr">
        <is>
          <t>4500/000</t>
        </is>
      </c>
      <c r="E12769" s="3" t="inlineStr">
        <is>
          <t>Staff Welfare</t>
        </is>
      </c>
      <c r="F12769" s="3" t="n">
        <v>0</v>
      </c>
      <c r="G12769" s="3" t="n">
        <v>2499</v>
      </c>
    </row>
    <row r="12770">
      <c r="A12770" s="3" t="inlineStr">
        <is>
          <t>Opportunity Management Holdings (PTY) LTD</t>
        </is>
      </c>
      <c r="B12770" s="4" t="n">
        <v>44957</v>
      </c>
      <c r="C12770" s="3" t="inlineStr">
        <is>
          <t>Expenses</t>
        </is>
      </c>
      <c r="D12770" s="3" t="inlineStr">
        <is>
          <t>4500/000</t>
        </is>
      </c>
      <c r="E12770" s="3" t="inlineStr">
        <is>
          <t>Staff Welfare</t>
        </is>
      </c>
      <c r="F12770" s="3" t="n">
        <v>887.16</v>
      </c>
      <c r="G12770" s="3" t="n">
        <v>43097.08</v>
      </c>
    </row>
    <row r="12771">
      <c r="A12771" s="3" t="inlineStr">
        <is>
          <t>Quinate Consulting (Pty) Ltd</t>
        </is>
      </c>
      <c r="B12771" s="4" t="n">
        <v>44957</v>
      </c>
      <c r="C12771" s="3" t="inlineStr">
        <is>
          <t>Expenses</t>
        </is>
      </c>
      <c r="D12771" s="3" t="inlineStr">
        <is>
          <t>4500/000</t>
        </is>
      </c>
      <c r="E12771" s="3" t="inlineStr">
        <is>
          <t>Staff Welfare</t>
        </is>
      </c>
      <c r="F12771" s="3" t="n">
        <v>0</v>
      </c>
      <c r="G12771" s="3" t="n">
        <v>635</v>
      </c>
    </row>
    <row r="12772">
      <c r="A12772" s="3" t="inlineStr">
        <is>
          <t>Noble Shield (Pty) Ltd ta Go Letting</t>
        </is>
      </c>
      <c r="B12772" s="4" t="n">
        <v>44957</v>
      </c>
      <c r="C12772" s="3" t="inlineStr">
        <is>
          <t>Expenses</t>
        </is>
      </c>
      <c r="D12772" s="3" t="inlineStr">
        <is>
          <t>4520/000</t>
        </is>
      </c>
      <c r="E12772" s="3" t="inlineStr">
        <is>
          <t>Security</t>
        </is>
      </c>
      <c r="F12772" s="3" t="n">
        <v>815</v>
      </c>
      <c r="G12772" s="3" t="n">
        <v>4211.44</v>
      </c>
    </row>
    <row r="12773">
      <c r="A12773" s="3" t="inlineStr">
        <is>
          <t>Opportunity Global Investment (PTY) LTD</t>
        </is>
      </c>
      <c r="B12773" s="4" t="n">
        <v>44957</v>
      </c>
      <c r="C12773" s="3" t="inlineStr">
        <is>
          <t>Expenses</t>
        </is>
      </c>
      <c r="D12773" s="3" t="inlineStr">
        <is>
          <t>4550/000</t>
        </is>
      </c>
      <c r="E12773" s="3" t="inlineStr">
        <is>
          <t>Subscriptions</t>
        </is>
      </c>
      <c r="F12773" s="3" t="n">
        <v>0</v>
      </c>
      <c r="G12773" s="3" t="n">
        <v>510.33</v>
      </c>
    </row>
    <row r="12774">
      <c r="A12774" s="3" t="inlineStr">
        <is>
          <t>Opportunity Global Sales (PTY) LTD</t>
        </is>
      </c>
      <c r="B12774" s="4" t="n">
        <v>44957</v>
      </c>
      <c r="C12774" s="3" t="inlineStr">
        <is>
          <t>Expenses</t>
        </is>
      </c>
      <c r="D12774" s="3" t="inlineStr">
        <is>
          <t>4550/000</t>
        </is>
      </c>
      <c r="E12774" s="3" t="inlineStr">
        <is>
          <t>Subscriptions - General</t>
        </is>
      </c>
      <c r="F12774" s="3" t="n">
        <v>0</v>
      </c>
      <c r="G12774" s="3" t="n">
        <v>2795.74</v>
      </c>
    </row>
    <row r="12775">
      <c r="A12775" s="3" t="inlineStr">
        <is>
          <t>Quinate Consulting (Pty) Ltd</t>
        </is>
      </c>
      <c r="B12775" s="4" t="n">
        <v>44957</v>
      </c>
      <c r="C12775" s="3" t="inlineStr">
        <is>
          <t>Expenses</t>
        </is>
      </c>
      <c r="D12775" s="3" t="inlineStr">
        <is>
          <t>4550/000</t>
        </is>
      </c>
      <c r="E12775" s="3" t="inlineStr">
        <is>
          <t>Subscriptions / Licenses</t>
        </is>
      </c>
      <c r="F12775" s="3" t="n">
        <v>9599.34</v>
      </c>
      <c r="G12775" s="3" t="n">
        <v>102184.58</v>
      </c>
    </row>
    <row r="12776">
      <c r="A12776" s="3" t="inlineStr">
        <is>
          <t>Opportunity Management Holdings (PTY) LTD</t>
        </is>
      </c>
      <c r="B12776" s="4" t="n">
        <v>44957</v>
      </c>
      <c r="C12776" s="3" t="inlineStr">
        <is>
          <t>Expenses</t>
        </is>
      </c>
      <c r="D12776" s="3" t="inlineStr">
        <is>
          <t>4550/000</t>
        </is>
      </c>
      <c r="E12776" s="3" t="inlineStr">
        <is>
          <t>Subscriptions _AND_ Lisences</t>
        </is>
      </c>
      <c r="F12776" s="3" t="n">
        <v>3408</v>
      </c>
      <c r="G12776" s="3" t="n">
        <v>13447.01</v>
      </c>
    </row>
    <row r="12777">
      <c r="A12777" s="3" t="inlineStr">
        <is>
          <t>Opportunity Global Investment (PTY) LTD</t>
        </is>
      </c>
      <c r="B12777" s="4" t="n">
        <v>44957</v>
      </c>
      <c r="C12777" s="3" t="inlineStr">
        <is>
          <t>Expenses</t>
        </is>
      </c>
      <c r="D12777" s="3" t="inlineStr">
        <is>
          <t>4550/050</t>
        </is>
      </c>
      <c r="E12777" s="3" t="inlineStr">
        <is>
          <t>Subscriptions - EAAB</t>
        </is>
      </c>
      <c r="F12777" s="3" t="n">
        <v>0</v>
      </c>
      <c r="G12777" s="3" t="n">
        <v>2340</v>
      </c>
    </row>
    <row r="12778">
      <c r="A12778" s="3" t="inlineStr">
        <is>
          <t>Noble Shield (Pty) Ltd ta Go Letting</t>
        </is>
      </c>
      <c r="B12778" s="4" t="n">
        <v>44957</v>
      </c>
      <c r="C12778" s="3" t="inlineStr">
        <is>
          <t>Expenses</t>
        </is>
      </c>
      <c r="D12778" s="3" t="inlineStr">
        <is>
          <t>4550/100</t>
        </is>
      </c>
      <c r="E12778" s="3" t="inlineStr">
        <is>
          <t>Subscriptions - EAAB</t>
        </is>
      </c>
      <c r="F12778" s="3" t="n">
        <v>0</v>
      </c>
      <c r="G12778" s="3" t="n">
        <v>2340</v>
      </c>
    </row>
    <row r="12779">
      <c r="A12779" s="3" t="inlineStr">
        <is>
          <t>Trademark Holdings (Pty) Ltd</t>
        </is>
      </c>
      <c r="B12779" s="4" t="n">
        <v>44957</v>
      </c>
      <c r="C12779" s="3" t="inlineStr">
        <is>
          <t>Expenses</t>
        </is>
      </c>
      <c r="D12779" s="3" t="inlineStr">
        <is>
          <t>4550/100</t>
        </is>
      </c>
      <c r="E12779" s="3" t="inlineStr">
        <is>
          <t>Subscriptions - EAAB</t>
        </is>
      </c>
      <c r="F12779" s="3" t="n">
        <v>0</v>
      </c>
      <c r="G12779" s="3" t="n">
        <v>2340</v>
      </c>
    </row>
    <row r="12780">
      <c r="A12780" s="3" t="inlineStr">
        <is>
          <t>Opportunity Global Investment (PTY) LTD</t>
        </is>
      </c>
      <c r="B12780" s="4" t="n">
        <v>44957</v>
      </c>
      <c r="C12780" s="3" t="inlineStr">
        <is>
          <t>Expenses</t>
        </is>
      </c>
      <c r="D12780" s="3" t="inlineStr">
        <is>
          <t>4550/150</t>
        </is>
      </c>
      <c r="E12780" s="3" t="inlineStr">
        <is>
          <t>Subscriptions - Webbox</t>
        </is>
      </c>
      <c r="F12780" s="3" t="n">
        <v>1259</v>
      </c>
      <c r="G12780" s="3" t="n">
        <v>13755</v>
      </c>
    </row>
    <row r="12781">
      <c r="A12781" s="3" t="inlineStr">
        <is>
          <t>Opportunity Global Investment (PTY) LTD</t>
        </is>
      </c>
      <c r="B12781" s="4" t="n">
        <v>44957</v>
      </c>
      <c r="C12781" s="3" t="inlineStr">
        <is>
          <t>Expenses</t>
        </is>
      </c>
      <c r="D12781" s="3" t="inlineStr">
        <is>
          <t>4550/200</t>
        </is>
      </c>
      <c r="E12781" s="3" t="inlineStr">
        <is>
          <t>Subscriptions - Zoom</t>
        </is>
      </c>
      <c r="F12781" s="3" t="n">
        <v>0</v>
      </c>
      <c r="G12781" s="3" t="n">
        <v>2309.08</v>
      </c>
    </row>
    <row r="12782">
      <c r="A12782" s="3" t="inlineStr">
        <is>
          <t>Opportunity Global Investment (PTY) LTD</t>
        </is>
      </c>
      <c r="B12782" s="4" t="n">
        <v>44957</v>
      </c>
      <c r="C12782" s="3" t="inlineStr">
        <is>
          <t>Expenses</t>
        </is>
      </c>
      <c r="D12782" s="3" t="inlineStr">
        <is>
          <t>4550/250</t>
        </is>
      </c>
      <c r="E12782" s="3" t="inlineStr">
        <is>
          <t>Subscriptions - LinkedIn</t>
        </is>
      </c>
      <c r="F12782" s="3" t="n">
        <v>1000.49</v>
      </c>
      <c r="G12782" s="3" t="n">
        <v>12005.88</v>
      </c>
    </row>
    <row r="12783">
      <c r="A12783" s="3" t="inlineStr">
        <is>
          <t>Opportunity Global Investment (PTY) LTD</t>
        </is>
      </c>
      <c r="B12783" s="4" t="n">
        <v>44957</v>
      </c>
      <c r="C12783" s="3" t="inlineStr">
        <is>
          <t>Expenses</t>
        </is>
      </c>
      <c r="D12783" s="3" t="inlineStr">
        <is>
          <t>4550/350</t>
        </is>
      </c>
      <c r="E12783" s="3" t="inlineStr">
        <is>
          <t>Subscriptions - Xero</t>
        </is>
      </c>
      <c r="F12783" s="3" t="n">
        <v>600</v>
      </c>
      <c r="G12783" s="3" t="n">
        <v>6600</v>
      </c>
    </row>
    <row r="12784">
      <c r="A12784" s="3" t="inlineStr">
        <is>
          <t>Opportunity Global Investment (PTY) LTD</t>
        </is>
      </c>
      <c r="B12784" s="4" t="n">
        <v>44957</v>
      </c>
      <c r="C12784" s="3" t="inlineStr">
        <is>
          <t>Expenses</t>
        </is>
      </c>
      <c r="D12784" s="3" t="inlineStr">
        <is>
          <t>4550/400</t>
        </is>
      </c>
      <c r="E12784" s="3" t="inlineStr">
        <is>
          <t>Subscriptions - Moneyweb</t>
        </is>
      </c>
      <c r="F12784" s="3" t="n">
        <v>54.78</v>
      </c>
      <c r="G12784" s="3" t="n">
        <v>602.58</v>
      </c>
    </row>
    <row r="12785">
      <c r="A12785" s="3" t="inlineStr">
        <is>
          <t>Trademark Holdings (Pty) Ltd</t>
        </is>
      </c>
      <c r="B12785" s="4" t="n">
        <v>44957</v>
      </c>
      <c r="C12785" s="3" t="inlineStr">
        <is>
          <t>Expenses</t>
        </is>
      </c>
      <c r="D12785" s="3" t="inlineStr">
        <is>
          <t>4550/400</t>
        </is>
      </c>
      <c r="E12785" s="3" t="inlineStr">
        <is>
          <t>Subscriptions - Xero</t>
        </is>
      </c>
      <c r="F12785" s="3" t="n">
        <v>600</v>
      </c>
      <c r="G12785" s="3" t="n">
        <v>3000</v>
      </c>
    </row>
    <row r="12786">
      <c r="A12786" s="3" t="inlineStr">
        <is>
          <t>Opportunity Global Investment (PTY) LTD</t>
        </is>
      </c>
      <c r="B12786" s="4" t="n">
        <v>44957</v>
      </c>
      <c r="C12786" s="3" t="inlineStr">
        <is>
          <t>Expenses</t>
        </is>
      </c>
      <c r="D12786" s="3" t="inlineStr">
        <is>
          <t>4550/450</t>
        </is>
      </c>
      <c r="E12786" s="3" t="inlineStr">
        <is>
          <t>Subscriptions - Adobe</t>
        </is>
      </c>
      <c r="F12786" s="3" t="n">
        <v>544.0599999999999</v>
      </c>
      <c r="G12786" s="3" t="n">
        <v>5896.51</v>
      </c>
    </row>
    <row r="12787">
      <c r="A12787" s="3" t="inlineStr">
        <is>
          <t>Opportunity Global Investment (PTY) LTD</t>
        </is>
      </c>
      <c r="B12787" s="4" t="n">
        <v>44957</v>
      </c>
      <c r="C12787" s="3" t="inlineStr">
        <is>
          <t>Expenses</t>
        </is>
      </c>
      <c r="D12787" s="3" t="inlineStr">
        <is>
          <t>4550/500</t>
        </is>
      </c>
      <c r="E12787" s="3" t="inlineStr">
        <is>
          <t>Subscriptions - Pandadoc</t>
        </is>
      </c>
      <c r="F12787" s="3" t="n">
        <v>516.16</v>
      </c>
      <c r="G12787" s="3" t="n">
        <v>516.16</v>
      </c>
    </row>
    <row r="12788">
      <c r="A12788" s="3" t="inlineStr">
        <is>
          <t>Noble Shield (Pty) Ltd ta Go Letting</t>
        </is>
      </c>
      <c r="B12788" s="4" t="n">
        <v>44957</v>
      </c>
      <c r="C12788" s="3" t="inlineStr">
        <is>
          <t>Expenses</t>
        </is>
      </c>
      <c r="D12788" s="3" t="inlineStr">
        <is>
          <t>4550/600</t>
        </is>
      </c>
      <c r="E12788" s="3" t="inlineStr">
        <is>
          <t>Subscriptions - Webbox</t>
        </is>
      </c>
      <c r="F12788" s="3" t="n">
        <v>1331.7</v>
      </c>
      <c r="G12788" s="3" t="n">
        <v>6619.4</v>
      </c>
    </row>
    <row r="12789">
      <c r="A12789" s="3" t="inlineStr">
        <is>
          <t>Noble Shield (Pty) Ltd ta Go Letting</t>
        </is>
      </c>
      <c r="B12789" s="4" t="n">
        <v>44957</v>
      </c>
      <c r="C12789" s="3" t="inlineStr">
        <is>
          <t>Expenses</t>
        </is>
      </c>
      <c r="D12789" s="3" t="inlineStr">
        <is>
          <t>4550/650</t>
        </is>
      </c>
      <c r="E12789" s="3" t="inlineStr">
        <is>
          <t>Subscriptions - Xero</t>
        </is>
      </c>
      <c r="F12789" s="3" t="n">
        <v>600</v>
      </c>
      <c r="G12789" s="3" t="n">
        <v>3000</v>
      </c>
    </row>
    <row r="12790">
      <c r="A12790" s="3" t="inlineStr">
        <is>
          <t>Noble Shield (Pty) Ltd ta Go Letting</t>
        </is>
      </c>
      <c r="B12790" s="4" t="n">
        <v>44957</v>
      </c>
      <c r="C12790" s="3" t="inlineStr">
        <is>
          <t>Expenses</t>
        </is>
      </c>
      <c r="D12790" s="3" t="inlineStr">
        <is>
          <t>4550/700</t>
        </is>
      </c>
      <c r="E12790" s="3" t="inlineStr">
        <is>
          <t>Subscriptions - Domain renewals</t>
        </is>
      </c>
      <c r="F12790" s="3" t="n">
        <v>0</v>
      </c>
      <c r="G12790" s="3" t="n">
        <v>440.45</v>
      </c>
    </row>
    <row r="12791">
      <c r="A12791" s="3" t="inlineStr">
        <is>
          <t>Noble Shield (Pty) Ltd ta Go Letting</t>
        </is>
      </c>
      <c r="B12791" s="4" t="n">
        <v>44957</v>
      </c>
      <c r="C12791" s="3" t="inlineStr">
        <is>
          <t>Expenses</t>
        </is>
      </c>
      <c r="D12791" s="3" t="inlineStr">
        <is>
          <t>4550/800</t>
        </is>
      </c>
      <c r="E12791" s="3" t="inlineStr">
        <is>
          <t>Subscriptions - Adobe</t>
        </is>
      </c>
      <c r="F12791" s="3" t="n">
        <v>306.84</v>
      </c>
      <c r="G12791" s="3" t="n">
        <v>1552.08</v>
      </c>
    </row>
    <row r="12792">
      <c r="A12792" s="3" t="inlineStr">
        <is>
          <t>Opportunity Global Sales (PTY) LTD</t>
        </is>
      </c>
      <c r="B12792" s="4" t="n">
        <v>44957</v>
      </c>
      <c r="C12792" s="3" t="inlineStr">
        <is>
          <t>Expenses</t>
        </is>
      </c>
      <c r="D12792" s="3" t="inlineStr">
        <is>
          <t>4551/000</t>
        </is>
      </c>
      <c r="E12792" s="3" t="inlineStr">
        <is>
          <t>Subscriptions - Payprop</t>
        </is>
      </c>
      <c r="F12792" s="3" t="n">
        <v>1207.92</v>
      </c>
      <c r="G12792" s="3" t="n">
        <v>9621.030000000001</v>
      </c>
    </row>
    <row r="12793">
      <c r="A12793" s="3" t="inlineStr">
        <is>
          <t>Quinate Consulting (Pty) Ltd</t>
        </is>
      </c>
      <c r="B12793" s="4" t="n">
        <v>44957</v>
      </c>
      <c r="C12793" s="3" t="inlineStr">
        <is>
          <t>Expenses</t>
        </is>
      </c>
      <c r="D12793" s="3" t="inlineStr">
        <is>
          <t>4551/000</t>
        </is>
      </c>
      <c r="E12793" s="3" t="inlineStr">
        <is>
          <t>Subscriptions - Zoho</t>
        </is>
      </c>
      <c r="F12793" s="3" t="n">
        <v>1125</v>
      </c>
      <c r="G12793" s="3" t="n">
        <v>12375</v>
      </c>
    </row>
    <row r="12794">
      <c r="A12794" s="3" t="inlineStr">
        <is>
          <t>Endulini (Pty) Ltd</t>
        </is>
      </c>
      <c r="B12794" s="4" t="n">
        <v>44957</v>
      </c>
      <c r="C12794" s="3" t="inlineStr">
        <is>
          <t>Expenses</t>
        </is>
      </c>
      <c r="D12794" s="3" t="inlineStr">
        <is>
          <t>4552/000</t>
        </is>
      </c>
      <c r="E12794" s="3" t="inlineStr">
        <is>
          <t>Subscriptions - Xero</t>
        </is>
      </c>
      <c r="F12794" s="3" t="n">
        <v>0</v>
      </c>
      <c r="G12794" s="3" t="n">
        <v>4800</v>
      </c>
    </row>
    <row r="12795">
      <c r="A12795" s="3" t="inlineStr">
        <is>
          <t>Opportunity Global Sales (PTY) LTD</t>
        </is>
      </c>
      <c r="B12795" s="4" t="n">
        <v>44957</v>
      </c>
      <c r="C12795" s="3" t="inlineStr">
        <is>
          <t>Expenses</t>
        </is>
      </c>
      <c r="D12795" s="3" t="inlineStr">
        <is>
          <t>4552/000</t>
        </is>
      </c>
      <c r="E12795" s="3" t="inlineStr">
        <is>
          <t>Subscriptions - Xero</t>
        </is>
      </c>
      <c r="F12795" s="3" t="n">
        <v>600</v>
      </c>
      <c r="G12795" s="3" t="n">
        <v>6600</v>
      </c>
    </row>
    <row r="12796">
      <c r="A12796" s="3" t="inlineStr">
        <is>
          <t>Opportunity Management Holdings (PTY) LTD</t>
        </is>
      </c>
      <c r="B12796" s="4" t="n">
        <v>44957</v>
      </c>
      <c r="C12796" s="3" t="inlineStr">
        <is>
          <t>Expenses</t>
        </is>
      </c>
      <c r="D12796" s="3" t="inlineStr">
        <is>
          <t>4552/000</t>
        </is>
      </c>
      <c r="E12796" s="3" t="inlineStr">
        <is>
          <t>Subscriptions - Xero</t>
        </is>
      </c>
      <c r="F12796" s="3" t="n">
        <v>600</v>
      </c>
      <c r="G12796" s="3" t="n">
        <v>3000</v>
      </c>
    </row>
    <row r="12797">
      <c r="A12797" s="3" t="inlineStr">
        <is>
          <t>Opportunity Global Sales (PTY) LTD</t>
        </is>
      </c>
      <c r="B12797" s="4" t="n">
        <v>44957</v>
      </c>
      <c r="C12797" s="3" t="inlineStr">
        <is>
          <t>Expenses</t>
        </is>
      </c>
      <c r="D12797" s="3" t="inlineStr">
        <is>
          <t>4553/000</t>
        </is>
      </c>
      <c r="E12797" s="3" t="inlineStr">
        <is>
          <t>Subscriptions - CMA</t>
        </is>
      </c>
      <c r="F12797" s="3" t="n">
        <v>680</v>
      </c>
      <c r="G12797" s="3" t="n">
        <v>7480</v>
      </c>
    </row>
    <row r="12798">
      <c r="A12798" s="3" t="inlineStr">
        <is>
          <t>Quinate Consulting (Pty) Ltd</t>
        </is>
      </c>
      <c r="B12798" s="4" t="n">
        <v>44957</v>
      </c>
      <c r="C12798" s="3" t="inlineStr">
        <is>
          <t>Expenses</t>
        </is>
      </c>
      <c r="D12798" s="3" t="inlineStr">
        <is>
          <t>4554/000</t>
        </is>
      </c>
      <c r="E12798" s="3" t="inlineStr">
        <is>
          <t>Subscriptions - Xero</t>
        </is>
      </c>
      <c r="F12798" s="3" t="n">
        <v>600</v>
      </c>
      <c r="G12798" s="3" t="n">
        <v>6600</v>
      </c>
    </row>
    <row r="12799">
      <c r="A12799" s="3" t="inlineStr">
        <is>
          <t>Opportunity Global Sales (PTY) LTD</t>
        </is>
      </c>
      <c r="B12799" s="4" t="n">
        <v>44957</v>
      </c>
      <c r="C12799" s="3" t="inlineStr">
        <is>
          <t>Expenses</t>
        </is>
      </c>
      <c r="D12799" s="3" t="inlineStr">
        <is>
          <t>4554/000</t>
        </is>
      </c>
      <c r="E12799" s="3" t="inlineStr">
        <is>
          <t>Subscriptions - Zoho</t>
        </is>
      </c>
      <c r="F12799" s="3" t="n">
        <v>750</v>
      </c>
      <c r="G12799" s="3" t="n">
        <v>7755</v>
      </c>
    </row>
    <row r="12800">
      <c r="A12800" s="3" t="inlineStr">
        <is>
          <t>Opportunity Global Sales (PTY) LTD</t>
        </is>
      </c>
      <c r="B12800" s="4" t="n">
        <v>44957</v>
      </c>
      <c r="C12800" s="3" t="inlineStr">
        <is>
          <t>Expenses</t>
        </is>
      </c>
      <c r="D12800" s="3" t="inlineStr">
        <is>
          <t>4555/000</t>
        </is>
      </c>
      <c r="E12800" s="3" t="inlineStr">
        <is>
          <t>Subscriptions - EAAB</t>
        </is>
      </c>
      <c r="F12800" s="3" t="n">
        <v>0</v>
      </c>
      <c r="G12800" s="3" t="n">
        <v>15520</v>
      </c>
    </row>
    <row r="12801">
      <c r="A12801" s="3" t="inlineStr">
        <is>
          <t>Quinate Consulting (Pty) Ltd</t>
        </is>
      </c>
      <c r="B12801" s="4" t="n">
        <v>44957</v>
      </c>
      <c r="C12801" s="3" t="inlineStr">
        <is>
          <t>Expenses</t>
        </is>
      </c>
      <c r="D12801" s="3" t="inlineStr">
        <is>
          <t>4555/000</t>
        </is>
      </c>
      <c r="E12801" s="3" t="inlineStr">
        <is>
          <t>Subscriptions - OUMS</t>
        </is>
      </c>
      <c r="F12801" s="3" t="n">
        <v>6475.9</v>
      </c>
      <c r="G12801" s="3" t="n">
        <v>71234.89999999999</v>
      </c>
    </row>
    <row r="12802">
      <c r="A12802" s="3" t="inlineStr">
        <is>
          <t>Opportunity Global Investment (PTY) LTD</t>
        </is>
      </c>
      <c r="B12802" s="4" t="n">
        <v>44957</v>
      </c>
      <c r="C12802" s="3" t="inlineStr">
        <is>
          <t>Expenses</t>
        </is>
      </c>
      <c r="D12802" s="3" t="inlineStr">
        <is>
          <t>4600/000</t>
        </is>
      </c>
      <c r="E12802" s="3" t="inlineStr">
        <is>
          <t>Telephone _AND_ Fax</t>
        </is>
      </c>
      <c r="F12802" s="3" t="n">
        <v>3355</v>
      </c>
      <c r="G12802" s="3" t="n">
        <v>36905</v>
      </c>
    </row>
    <row r="12803">
      <c r="A12803" s="3" t="inlineStr">
        <is>
          <t>Trademark Holdings (Pty) Ltd</t>
        </is>
      </c>
      <c r="B12803" s="4" t="n">
        <v>44957</v>
      </c>
      <c r="C12803" s="3" t="inlineStr">
        <is>
          <t>Expenses</t>
        </is>
      </c>
      <c r="D12803" s="3" t="inlineStr">
        <is>
          <t>4600/000</t>
        </is>
      </c>
      <c r="E12803" s="3" t="inlineStr">
        <is>
          <t>Telephone _AND_ Fax</t>
        </is>
      </c>
      <c r="F12803" s="3" t="n">
        <v>1131.48</v>
      </c>
      <c r="G12803" s="3" t="n">
        <v>7021.99</v>
      </c>
    </row>
    <row r="12804">
      <c r="A12804" s="3" t="inlineStr">
        <is>
          <t>Noble Shield (Pty) Ltd ta Go Letting</t>
        </is>
      </c>
      <c r="B12804" s="4" t="n">
        <v>44957</v>
      </c>
      <c r="C12804" s="3" t="inlineStr">
        <is>
          <t>Expenses</t>
        </is>
      </c>
      <c r="D12804" s="3" t="inlineStr">
        <is>
          <t>4610/000</t>
        </is>
      </c>
      <c r="E12804" s="3" t="inlineStr">
        <is>
          <t>Telephone - CT Office</t>
        </is>
      </c>
      <c r="F12804" s="3" t="n">
        <v>857.87</v>
      </c>
      <c r="G12804" s="3" t="n">
        <v>5447.62</v>
      </c>
    </row>
    <row r="12805">
      <c r="A12805" s="3" t="inlineStr">
        <is>
          <t>Noble Shield (Pty) Ltd ta Go Letting</t>
        </is>
      </c>
      <c r="B12805" s="4" t="n">
        <v>44957</v>
      </c>
      <c r="C12805" s="3" t="inlineStr">
        <is>
          <t>Expenses</t>
        </is>
      </c>
      <c r="D12805" s="3" t="inlineStr">
        <is>
          <t>4650/000</t>
        </is>
      </c>
      <c r="E12805" s="3" t="inlineStr">
        <is>
          <t>Travel _AND_ Accommodation</t>
        </is>
      </c>
      <c r="F12805" s="3" t="n">
        <v>0</v>
      </c>
      <c r="G12805" s="3" t="n">
        <v>500</v>
      </c>
    </row>
    <row r="12806">
      <c r="A12806" s="3" t="inlineStr">
        <is>
          <t>Opportunity Global Investment (PTY) LTD</t>
        </is>
      </c>
      <c r="B12806" s="4" t="n">
        <v>44957</v>
      </c>
      <c r="C12806" s="3" t="inlineStr">
        <is>
          <t>Expenses</t>
        </is>
      </c>
      <c r="D12806" s="3" t="inlineStr">
        <is>
          <t>4650/000</t>
        </is>
      </c>
      <c r="E12806" s="3" t="inlineStr">
        <is>
          <t>Travel _AND_ Accommodation</t>
        </is>
      </c>
      <c r="F12806" s="3" t="n">
        <v>0</v>
      </c>
      <c r="G12806" s="3" t="n">
        <v>5699.16</v>
      </c>
    </row>
    <row r="12807">
      <c r="A12807" s="3" t="inlineStr">
        <is>
          <t>Opportunity Management Holdings (PTY) LTD</t>
        </is>
      </c>
      <c r="B12807" s="4" t="n">
        <v>44957</v>
      </c>
      <c r="C12807" s="3" t="inlineStr">
        <is>
          <t>Expenses</t>
        </is>
      </c>
      <c r="D12807" s="3" t="inlineStr">
        <is>
          <t>4650/000</t>
        </is>
      </c>
      <c r="E12807" s="3" t="inlineStr">
        <is>
          <t>Travel _AND_ Accommodation</t>
        </is>
      </c>
      <c r="F12807" s="3" t="n">
        <v>0</v>
      </c>
      <c r="G12807" s="3" t="n">
        <v>572.3200000000001</v>
      </c>
    </row>
    <row r="12808">
      <c r="A12808" s="3" t="inlineStr">
        <is>
          <t>Quinate Consulting (Pty) Ltd</t>
        </is>
      </c>
      <c r="B12808" s="4" t="n">
        <v>44957</v>
      </c>
      <c r="C12808" s="3" t="inlineStr">
        <is>
          <t>Expenses</t>
        </is>
      </c>
      <c r="D12808" s="3" t="inlineStr">
        <is>
          <t>4650/000</t>
        </is>
      </c>
      <c r="E12808" s="3" t="inlineStr">
        <is>
          <t>Travel _AND_ Accommodation</t>
        </is>
      </c>
      <c r="F12808" s="3" t="n">
        <v>0</v>
      </c>
      <c r="G12808" s="3" t="n">
        <v>5699.04</v>
      </c>
    </row>
    <row r="12809">
      <c r="A12809" s="3" t="inlineStr">
        <is>
          <t>Quinate Consulting (Pty) Ltd</t>
        </is>
      </c>
      <c r="B12809" s="4" t="n">
        <v>44957</v>
      </c>
      <c r="C12809" s="3" t="inlineStr">
        <is>
          <t>Expenses</t>
        </is>
      </c>
      <c r="D12809" s="3" t="inlineStr">
        <is>
          <t>4650/010</t>
        </is>
      </c>
      <c r="E12809" s="3" t="inlineStr">
        <is>
          <t>Travel - Local Flights</t>
        </is>
      </c>
      <c r="F12809" s="3" t="n">
        <v>0</v>
      </c>
      <c r="G12809" s="3" t="n">
        <v>6912.27</v>
      </c>
    </row>
    <row r="12810">
      <c r="A12810" s="3" t="inlineStr">
        <is>
          <t>Opportunity Global Investment (PTY) LTD</t>
        </is>
      </c>
      <c r="B12810" s="4" t="n">
        <v>44957</v>
      </c>
      <c r="C12810" s="3" t="inlineStr">
        <is>
          <t>Expenses</t>
        </is>
      </c>
      <c r="D12810" s="3" t="inlineStr">
        <is>
          <t>4650/020</t>
        </is>
      </c>
      <c r="E12810" s="3" t="inlineStr">
        <is>
          <t>Travel Accomodation - Car Hire</t>
        </is>
      </c>
      <c r="F12810" s="3" t="n">
        <v>0</v>
      </c>
      <c r="G12810" s="3" t="n">
        <v>457.39</v>
      </c>
    </row>
    <row r="12811">
      <c r="A12811" s="3" t="inlineStr">
        <is>
          <t>Quinate Consulting (Pty) Ltd</t>
        </is>
      </c>
      <c r="B12811" s="4" t="n">
        <v>44957</v>
      </c>
      <c r="C12811" s="3" t="inlineStr">
        <is>
          <t>Expenses</t>
        </is>
      </c>
      <c r="D12811" s="3" t="inlineStr">
        <is>
          <t>4650/030</t>
        </is>
      </c>
      <c r="E12811" s="3" t="inlineStr">
        <is>
          <t>Travel - Parking</t>
        </is>
      </c>
      <c r="F12811" s="3" t="n">
        <v>0</v>
      </c>
      <c r="G12811" s="3" t="n">
        <v>156.52</v>
      </c>
    </row>
    <row r="12812">
      <c r="A12812" s="3" t="inlineStr">
        <is>
          <t>Quinate Consulting (Pty) Ltd</t>
        </is>
      </c>
      <c r="B12812" s="4" t="n">
        <v>44957</v>
      </c>
      <c r="C12812" s="3" t="inlineStr">
        <is>
          <t>Expenses</t>
        </is>
      </c>
      <c r="D12812" s="3" t="inlineStr">
        <is>
          <t>4650/040</t>
        </is>
      </c>
      <c r="E12812" s="3" t="inlineStr">
        <is>
          <t>Travel - Local Car Hire</t>
        </is>
      </c>
      <c r="F12812" s="3" t="n">
        <v>0</v>
      </c>
      <c r="G12812" s="3" t="n">
        <v>1873</v>
      </c>
    </row>
    <row r="12813">
      <c r="A12813" s="3" t="inlineStr">
        <is>
          <t>Opportunity Global Investment (PTY) LTD</t>
        </is>
      </c>
      <c r="B12813" s="4" t="n">
        <v>44957</v>
      </c>
      <c r="C12813" s="3" t="inlineStr">
        <is>
          <t>Expenses</t>
        </is>
      </c>
      <c r="D12813" s="3" t="inlineStr">
        <is>
          <t>4650/080</t>
        </is>
      </c>
      <c r="E12813" s="3" t="inlineStr">
        <is>
          <t>Travel &amp; Accommodation - Staff Reimbursements</t>
        </is>
      </c>
      <c r="F12813" s="3" t="n">
        <v>0</v>
      </c>
      <c r="G12813" s="3" t="n">
        <v>453.72</v>
      </c>
    </row>
    <row r="12814">
      <c r="A12814" s="3" t="inlineStr">
        <is>
          <t>Opportunity Global Investment (PTY) LTD</t>
        </is>
      </c>
      <c r="B12814" s="4" t="n">
        <v>44957</v>
      </c>
      <c r="C12814" s="3" t="inlineStr">
        <is>
          <t>Expenses</t>
        </is>
      </c>
      <c r="D12814" s="3" t="inlineStr">
        <is>
          <t>4650/090</t>
        </is>
      </c>
      <c r="E12814" s="3" t="inlineStr">
        <is>
          <t>Travel &amp; Accom - Fuel</t>
        </is>
      </c>
      <c r="F12814" s="3" t="n">
        <v>1724.4</v>
      </c>
      <c r="G12814" s="3" t="n">
        <v>33721.31</v>
      </c>
    </row>
    <row r="12815">
      <c r="A12815" s="3" t="inlineStr">
        <is>
          <t>Quinate Consulting (Pty) Ltd</t>
        </is>
      </c>
      <c r="B12815" s="4" t="n">
        <v>44957</v>
      </c>
      <c r="C12815" s="3" t="inlineStr">
        <is>
          <t>Expenses</t>
        </is>
      </c>
      <c r="D12815" s="3" t="inlineStr">
        <is>
          <t>4650/600</t>
        </is>
      </c>
      <c r="E12815" s="3" t="inlineStr">
        <is>
          <t>Travel - Fuel</t>
        </is>
      </c>
      <c r="F12815" s="3" t="n">
        <v>0</v>
      </c>
      <c r="G12815" s="3" t="n">
        <v>983.1799999999999</v>
      </c>
    </row>
    <row r="12816">
      <c r="A12816" s="3" t="inlineStr">
        <is>
          <t>Noble Shield (Pty) Ltd ta Go Letting</t>
        </is>
      </c>
      <c r="B12816" s="4" t="n">
        <v>44957</v>
      </c>
      <c r="C12816" s="3" t="inlineStr">
        <is>
          <t>Expenses</t>
        </is>
      </c>
      <c r="D12816" s="3" t="inlineStr">
        <is>
          <t>4700/000</t>
        </is>
      </c>
      <c r="E12816" s="3" t="inlineStr">
        <is>
          <t>PAYE Contributions</t>
        </is>
      </c>
      <c r="F12816" s="3" t="n">
        <v>5110.5</v>
      </c>
      <c r="G12816" s="3" t="n">
        <v>23797.49</v>
      </c>
    </row>
    <row r="12817">
      <c r="A12817" s="3" t="inlineStr">
        <is>
          <t>Trademark Holdings (Pty) Ltd</t>
        </is>
      </c>
      <c r="B12817" s="4" t="n">
        <v>44957</v>
      </c>
      <c r="C12817" s="3" t="inlineStr">
        <is>
          <t>Expenses</t>
        </is>
      </c>
      <c r="D12817" s="3" t="inlineStr">
        <is>
          <t>4700/000</t>
        </is>
      </c>
      <c r="E12817" s="3" t="inlineStr">
        <is>
          <t>PAYE Contributions</t>
        </is>
      </c>
      <c r="F12817" s="3" t="n">
        <v>5359.33</v>
      </c>
      <c r="G12817" s="3" t="n">
        <v>26304.7</v>
      </c>
    </row>
    <row r="12818">
      <c r="A12818" s="3" t="inlineStr">
        <is>
          <t>Opportunity Global Investment (PTY) LTD</t>
        </is>
      </c>
      <c r="B12818" s="4" t="n">
        <v>44957</v>
      </c>
      <c r="C12818" s="3" t="inlineStr">
        <is>
          <t>Expenses</t>
        </is>
      </c>
      <c r="D12818" s="3" t="inlineStr">
        <is>
          <t>4700/000</t>
        </is>
      </c>
      <c r="E12818" s="3" t="inlineStr">
        <is>
          <t>UIF Contributions</t>
        </is>
      </c>
      <c r="F12818" s="3" t="n">
        <v>177.12</v>
      </c>
      <c r="G12818" s="3" t="n">
        <v>1948.32</v>
      </c>
    </row>
    <row r="12819">
      <c r="A12819" s="3" t="inlineStr">
        <is>
          <t>Opportunity Global Sales (PTY) LTD</t>
        </is>
      </c>
      <c r="B12819" s="4" t="n">
        <v>44957</v>
      </c>
      <c r="C12819" s="3" t="inlineStr">
        <is>
          <t>Expenses</t>
        </is>
      </c>
      <c r="D12819" s="3" t="inlineStr">
        <is>
          <t>4700/000</t>
        </is>
      </c>
      <c r="E12819" s="3" t="inlineStr">
        <is>
          <t>UIF Contributions</t>
        </is>
      </c>
      <c r="F12819" s="3" t="n">
        <v>177.12</v>
      </c>
      <c r="G12819" s="3" t="n">
        <v>2048.32</v>
      </c>
    </row>
    <row r="12820">
      <c r="A12820" s="3" t="inlineStr">
        <is>
          <t>Opportunity Global Sales (PTY) LTD</t>
        </is>
      </c>
      <c r="B12820" s="4" t="n">
        <v>44957</v>
      </c>
      <c r="C12820" s="3" t="inlineStr">
        <is>
          <t>Expenses</t>
        </is>
      </c>
      <c r="D12820" s="3" t="inlineStr">
        <is>
          <t>4701/000</t>
        </is>
      </c>
      <c r="E12820" s="3" t="inlineStr">
        <is>
          <t>UIF Employee Contribution</t>
        </is>
      </c>
      <c r="F12820" s="3" t="n">
        <v>177.12</v>
      </c>
      <c r="G12820" s="3" t="n">
        <v>2048.32</v>
      </c>
    </row>
    <row r="12821">
      <c r="A12821" s="3" t="inlineStr">
        <is>
          <t>Opportunity Global Investment (PTY) LTD</t>
        </is>
      </c>
      <c r="B12821" s="4" t="n">
        <v>44957</v>
      </c>
      <c r="C12821" s="3" t="inlineStr">
        <is>
          <t>Expenses</t>
        </is>
      </c>
      <c r="D12821" s="3" t="inlineStr">
        <is>
          <t>4701/000</t>
        </is>
      </c>
      <c r="E12821" s="3" t="inlineStr">
        <is>
          <t>UIF Employee Contributions</t>
        </is>
      </c>
      <c r="F12821" s="3" t="n">
        <v>177.12</v>
      </c>
      <c r="G12821" s="3" t="n">
        <v>1948.32</v>
      </c>
    </row>
    <row r="12822">
      <c r="A12822" s="3" t="inlineStr">
        <is>
          <t>Noble Shield (Pty) Ltd ta Go Letting</t>
        </is>
      </c>
      <c r="B12822" s="4" t="n">
        <v>44957</v>
      </c>
      <c r="C12822" s="3" t="inlineStr">
        <is>
          <t>Expenses</t>
        </is>
      </c>
      <c r="D12822" s="3" t="inlineStr">
        <is>
          <t>4710/000</t>
        </is>
      </c>
      <c r="E12822" s="3" t="inlineStr">
        <is>
          <t>UIF Company Contributions</t>
        </is>
      </c>
      <c r="F12822" s="3" t="n">
        <v>245.25</v>
      </c>
      <c r="G12822" s="3" t="n">
        <v>1226.25</v>
      </c>
    </row>
    <row r="12823">
      <c r="A12823" s="3" t="inlineStr">
        <is>
          <t>Trademark Holdings (Pty) Ltd</t>
        </is>
      </c>
      <c r="B12823" s="4" t="n">
        <v>44957</v>
      </c>
      <c r="C12823" s="3" t="inlineStr">
        <is>
          <t>Expenses</t>
        </is>
      </c>
      <c r="D12823" s="3" t="inlineStr">
        <is>
          <t>4710/000</t>
        </is>
      </c>
      <c r="E12823" s="3" t="inlineStr">
        <is>
          <t>UIF Company Contributions</t>
        </is>
      </c>
      <c r="F12823" s="3" t="n">
        <v>95.25</v>
      </c>
      <c r="G12823" s="3" t="n">
        <v>476.25</v>
      </c>
    </row>
    <row r="12824">
      <c r="A12824" s="3" t="inlineStr">
        <is>
          <t>Noble Shield (Pty) Ltd ta Go Letting</t>
        </is>
      </c>
      <c r="B12824" s="4" t="n">
        <v>44957</v>
      </c>
      <c r="C12824" s="3" t="inlineStr">
        <is>
          <t>Expenses</t>
        </is>
      </c>
      <c r="D12824" s="3" t="inlineStr">
        <is>
          <t>4711/000</t>
        </is>
      </c>
      <c r="E12824" s="3" t="inlineStr">
        <is>
          <t>UIF Employee Contribution</t>
        </is>
      </c>
      <c r="F12824" s="3" t="n">
        <v>245.25</v>
      </c>
      <c r="G12824" s="3" t="n">
        <v>1226.25</v>
      </c>
    </row>
    <row r="12825">
      <c r="A12825" s="3" t="inlineStr">
        <is>
          <t>Trademark Holdings (Pty) Ltd</t>
        </is>
      </c>
      <c r="B12825" s="4" t="n">
        <v>44957</v>
      </c>
      <c r="C12825" s="3" t="inlineStr">
        <is>
          <t>Expenses</t>
        </is>
      </c>
      <c r="D12825" s="3" t="inlineStr">
        <is>
          <t>4711/000</t>
        </is>
      </c>
      <c r="E12825" s="3" t="inlineStr">
        <is>
          <t>UIF Employee Contributions</t>
        </is>
      </c>
      <c r="F12825" s="3" t="n">
        <v>95.25</v>
      </c>
      <c r="G12825" s="3" t="n">
        <v>476.25</v>
      </c>
    </row>
    <row r="12826">
      <c r="A12826" s="3" t="inlineStr">
        <is>
          <t>Noble Shield (Pty) Ltd ta Go Letting</t>
        </is>
      </c>
      <c r="B12826" s="4" t="n">
        <v>44957</v>
      </c>
      <c r="C12826" s="3" t="inlineStr">
        <is>
          <t>Expenses</t>
        </is>
      </c>
      <c r="D12826" s="3" t="inlineStr">
        <is>
          <t>4720/000</t>
        </is>
      </c>
      <c r="E12826" s="3" t="inlineStr">
        <is>
          <t>SDL Contributions</t>
        </is>
      </c>
      <c r="F12826" s="3" t="n">
        <v>440.56</v>
      </c>
      <c r="G12826" s="3" t="n">
        <v>2135.32</v>
      </c>
    </row>
    <row r="12827">
      <c r="A12827" s="3" t="inlineStr">
        <is>
          <t>Trademark Holdings (Pty) Ltd</t>
        </is>
      </c>
      <c r="B12827" s="4" t="n">
        <v>44957</v>
      </c>
      <c r="C12827" s="3" t="inlineStr">
        <is>
          <t>Expenses</t>
        </is>
      </c>
      <c r="D12827" s="3" t="inlineStr">
        <is>
          <t>4720/000</t>
        </is>
      </c>
      <c r="E12827" s="3" t="inlineStr">
        <is>
          <t>SDL Contributions</t>
        </is>
      </c>
      <c r="F12827" s="3" t="n">
        <v>313.1</v>
      </c>
      <c r="G12827" s="3" t="n">
        <v>1549.61</v>
      </c>
    </row>
    <row r="12828">
      <c r="A12828" s="3" t="inlineStr">
        <is>
          <t>Opportunity Global Investment (PTY) LTD</t>
        </is>
      </c>
      <c r="B12828" s="4" t="n">
        <v>44957</v>
      </c>
      <c r="C12828" s="3" t="inlineStr">
        <is>
          <t>Expenses</t>
        </is>
      </c>
      <c r="D12828" s="3" t="inlineStr">
        <is>
          <t>4730/000</t>
        </is>
      </c>
      <c r="E12828" s="3" t="inlineStr">
        <is>
          <t>PAYE Contributions</t>
        </is>
      </c>
      <c r="F12828" s="3" t="n">
        <v>9136.700000000001</v>
      </c>
      <c r="G12828" s="3" t="n">
        <v>100503.67</v>
      </c>
    </row>
    <row r="12829">
      <c r="A12829" s="3" t="inlineStr">
        <is>
          <t>Opportunity Global Sales (PTY) LTD</t>
        </is>
      </c>
      <c r="B12829" s="4" t="n">
        <v>44957</v>
      </c>
      <c r="C12829" s="3" t="inlineStr">
        <is>
          <t>Expenses</t>
        </is>
      </c>
      <c r="D12829" s="3" t="inlineStr">
        <is>
          <t>4730/000</t>
        </is>
      </c>
      <c r="E12829" s="3" t="inlineStr">
        <is>
          <t>PAYE Contributions</t>
        </is>
      </c>
      <c r="F12829" s="3" t="n">
        <v>8367.34</v>
      </c>
      <c r="G12829" s="3" t="n">
        <v>219608.73</v>
      </c>
    </row>
    <row r="12830">
      <c r="A12830" s="3" t="inlineStr">
        <is>
          <t>Opportunity Management Holdings (PTY) LTD</t>
        </is>
      </c>
      <c r="B12830" s="4" t="n">
        <v>44957</v>
      </c>
      <c r="C12830" s="3" t="inlineStr">
        <is>
          <t>Expenses</t>
        </is>
      </c>
      <c r="D12830" s="3" t="inlineStr">
        <is>
          <t>4730/000</t>
        </is>
      </c>
      <c r="E12830" s="3" t="inlineStr">
        <is>
          <t>PAYE Contributions</t>
        </is>
      </c>
      <c r="F12830" s="3" t="n">
        <v>49323.13</v>
      </c>
      <c r="G12830" s="3" t="n">
        <v>230423.85</v>
      </c>
    </row>
    <row r="12831">
      <c r="A12831" s="3" t="inlineStr">
        <is>
          <t>Opportunity Global Investment (PTY) LTD</t>
        </is>
      </c>
      <c r="B12831" s="4" t="n">
        <v>44957</v>
      </c>
      <c r="C12831" s="3" t="inlineStr">
        <is>
          <t>Expenses</t>
        </is>
      </c>
      <c r="D12831" s="3" t="inlineStr">
        <is>
          <t>4740/000</t>
        </is>
      </c>
      <c r="E12831" s="3" t="inlineStr">
        <is>
          <t>SDL Contributions</t>
        </is>
      </c>
      <c r="F12831" s="3" t="n">
        <v>431.1</v>
      </c>
      <c r="G12831" s="3" t="n">
        <v>4742.1</v>
      </c>
    </row>
    <row r="12832">
      <c r="A12832" s="3" t="inlineStr">
        <is>
          <t>Opportunity Global Sales (PTY) LTD</t>
        </is>
      </c>
      <c r="B12832" s="4" t="n">
        <v>44957</v>
      </c>
      <c r="C12832" s="3" t="inlineStr">
        <is>
          <t>Expenses</t>
        </is>
      </c>
      <c r="D12832" s="3" t="inlineStr">
        <is>
          <t>4740/000</t>
        </is>
      </c>
      <c r="E12832" s="3" t="inlineStr">
        <is>
          <t>SDL Contributions</t>
        </is>
      </c>
      <c r="F12832" s="3" t="n">
        <v>1711.83</v>
      </c>
      <c r="G12832" s="3" t="n">
        <v>20439.98</v>
      </c>
    </row>
    <row r="12833">
      <c r="A12833" s="3" t="inlineStr">
        <is>
          <t>Opportunity Management Holdings (PTY) LTD</t>
        </is>
      </c>
      <c r="B12833" s="4" t="n">
        <v>44957</v>
      </c>
      <c r="C12833" s="3" t="inlineStr">
        <is>
          <t>Expenses</t>
        </is>
      </c>
      <c r="D12833" s="3" t="inlineStr">
        <is>
          <t>4740/000</t>
        </is>
      </c>
      <c r="E12833" s="3" t="inlineStr">
        <is>
          <t>UIF Company Contribution</t>
        </is>
      </c>
      <c r="F12833" s="3" t="n">
        <v>1717.93</v>
      </c>
      <c r="G12833" s="3" t="n">
        <v>7889.37</v>
      </c>
    </row>
    <row r="12834">
      <c r="A12834" s="3" t="inlineStr">
        <is>
          <t>Opportunity Management Holdings (PTY) LTD</t>
        </is>
      </c>
      <c r="B12834" s="4" t="n">
        <v>44957</v>
      </c>
      <c r="C12834" s="3" t="inlineStr">
        <is>
          <t>Expenses</t>
        </is>
      </c>
      <c r="D12834" s="3" t="inlineStr">
        <is>
          <t>4741/000</t>
        </is>
      </c>
      <c r="E12834" s="3" t="inlineStr">
        <is>
          <t>UIF Employee Contribution</t>
        </is>
      </c>
      <c r="F12834" s="3" t="n">
        <v>1717.93</v>
      </c>
      <c r="G12834" s="3" t="n">
        <v>7889.37</v>
      </c>
    </row>
    <row r="12835">
      <c r="A12835" s="3" t="inlineStr">
        <is>
          <t>Opportunity Management Holdings (PTY) LTD</t>
        </is>
      </c>
      <c r="B12835" s="4" t="n">
        <v>44957</v>
      </c>
      <c r="C12835" s="3" t="inlineStr">
        <is>
          <t>Expenses</t>
        </is>
      </c>
      <c r="D12835" s="3" t="inlineStr">
        <is>
          <t>4750/000</t>
        </is>
      </c>
      <c r="E12835" s="3" t="inlineStr">
        <is>
          <t>SDL Contribution</t>
        </is>
      </c>
      <c r="F12835" s="3" t="n">
        <v>2875.21</v>
      </c>
      <c r="G12835" s="3" t="n">
        <v>13272.28</v>
      </c>
    </row>
    <row r="12836">
      <c r="A12836" s="3" t="inlineStr">
        <is>
          <t>Noble Shield (Pty) Ltd ta Go Letting</t>
        </is>
      </c>
      <c r="B12836" s="4" t="n">
        <v>44957</v>
      </c>
      <c r="C12836" s="3" t="inlineStr">
        <is>
          <t>Equity</t>
        </is>
      </c>
      <c r="D12836" s="3" t="inlineStr">
        <is>
          <t>5100/000</t>
        </is>
      </c>
      <c r="E12836" s="3" t="inlineStr">
        <is>
          <t>Share Capital</t>
        </is>
      </c>
      <c r="F12836" s="3" t="n">
        <v>0</v>
      </c>
      <c r="G12836" s="3" t="n">
        <v>-1</v>
      </c>
    </row>
    <row r="12837">
      <c r="A12837" s="3" t="inlineStr">
        <is>
          <t>Opportunity Management Holdings (PTY) LTD</t>
        </is>
      </c>
      <c r="B12837" s="4" t="n">
        <v>44957</v>
      </c>
      <c r="C12837" s="3" t="inlineStr">
        <is>
          <t>Equity</t>
        </is>
      </c>
      <c r="D12837" s="3" t="inlineStr">
        <is>
          <t>5100/000</t>
        </is>
      </c>
      <c r="E12837" s="3" t="inlineStr">
        <is>
          <t>Share Capital / Members Contribution</t>
        </is>
      </c>
      <c r="F12837" s="3" t="n">
        <v>0</v>
      </c>
      <c r="G12837" s="3" t="n">
        <v>-120</v>
      </c>
    </row>
    <row r="12838">
      <c r="A12838" s="3" t="inlineStr">
        <is>
          <t>Quinate Consulting (Pty) Ltd</t>
        </is>
      </c>
      <c r="B12838" s="4" t="n">
        <v>44957</v>
      </c>
      <c r="C12838" s="3" t="inlineStr">
        <is>
          <t>Equity</t>
        </is>
      </c>
      <c r="D12838" s="3" t="inlineStr">
        <is>
          <t>5100/000</t>
        </is>
      </c>
      <c r="E12838" s="3" t="inlineStr">
        <is>
          <t>Share Capital / Members Contribution</t>
        </is>
      </c>
      <c r="F12838" s="3" t="n">
        <v>0</v>
      </c>
      <c r="G12838" s="3" t="n">
        <v>-120</v>
      </c>
    </row>
    <row r="12839">
      <c r="A12839" s="3" t="inlineStr">
        <is>
          <t>Trademark Holdings (Pty) Ltd</t>
        </is>
      </c>
      <c r="B12839" s="4" t="n">
        <v>44957</v>
      </c>
      <c r="C12839" s="3" t="inlineStr">
        <is>
          <t>Equity</t>
        </is>
      </c>
      <c r="D12839" s="3" t="inlineStr">
        <is>
          <t>5100/001</t>
        </is>
      </c>
      <c r="E12839" s="3" t="inlineStr">
        <is>
          <t>Share Capital - GFY Investments</t>
        </is>
      </c>
      <c r="F12839" s="3" t="n">
        <v>0</v>
      </c>
      <c r="G12839" s="3" t="n">
        <v>-60</v>
      </c>
    </row>
    <row r="12840">
      <c r="A12840" s="3" t="inlineStr">
        <is>
          <t>Trademark Holdings (Pty) Ltd</t>
        </is>
      </c>
      <c r="B12840" s="4" t="n">
        <v>44957</v>
      </c>
      <c r="C12840" s="3" t="inlineStr">
        <is>
          <t>Equity</t>
        </is>
      </c>
      <c r="D12840" s="3" t="inlineStr">
        <is>
          <t>5100/002</t>
        </is>
      </c>
      <c r="E12840" s="3" t="inlineStr">
        <is>
          <t>Share Capital - Zak Trust</t>
        </is>
      </c>
      <c r="F12840" s="3" t="n">
        <v>0</v>
      </c>
      <c r="G12840" s="3" t="n">
        <v>-60</v>
      </c>
    </row>
    <row r="12841">
      <c r="A12841" s="3" t="inlineStr">
        <is>
          <t>Opportunity Global Investment (PTY) LTD</t>
        </is>
      </c>
      <c r="B12841" s="4" t="n">
        <v>44957</v>
      </c>
      <c r="C12841" s="3" t="inlineStr">
        <is>
          <t>Equity</t>
        </is>
      </c>
      <c r="D12841" s="3" t="inlineStr">
        <is>
          <t>5101/000</t>
        </is>
      </c>
      <c r="E12841" s="3" t="inlineStr">
        <is>
          <t>Share Capital - Ordinary Type A</t>
        </is>
      </c>
      <c r="F12841" s="3" t="n">
        <v>0</v>
      </c>
      <c r="G12841" s="3" t="n">
        <v>-70</v>
      </c>
    </row>
    <row r="12842">
      <c r="A12842" s="3" t="inlineStr">
        <is>
          <t>Opportunity Global Investment (PTY) LTD</t>
        </is>
      </c>
      <c r="B12842" s="4" t="n">
        <v>44957</v>
      </c>
      <c r="C12842" s="3" t="inlineStr">
        <is>
          <t>Equity</t>
        </is>
      </c>
      <c r="D12842" s="3" t="inlineStr">
        <is>
          <t>5102/000</t>
        </is>
      </c>
      <c r="E12842" s="3" t="inlineStr">
        <is>
          <t>Share Capital - Ordinary Type B</t>
        </is>
      </c>
      <c r="F12842" s="3" t="n">
        <v>0</v>
      </c>
      <c r="G12842" s="3" t="n">
        <v>-30</v>
      </c>
    </row>
    <row r="12843">
      <c r="A12843" s="3" t="inlineStr">
        <is>
          <t>Endulini (Pty) Ltd</t>
        </is>
      </c>
      <c r="B12843" s="4" t="n">
        <v>44957</v>
      </c>
      <c r="C12843" s="3" t="inlineStr">
        <is>
          <t>Equity</t>
        </is>
      </c>
      <c r="D12843" s="3" t="inlineStr">
        <is>
          <t>5200/000</t>
        </is>
      </c>
      <c r="E12843" s="3" t="inlineStr">
        <is>
          <t>Retained Earnings / Loss</t>
        </is>
      </c>
      <c r="F12843" s="3" t="n">
        <v>0</v>
      </c>
      <c r="G12843" s="3" t="n">
        <v>-4937860.07</v>
      </c>
    </row>
    <row r="12844">
      <c r="A12844" s="3" t="inlineStr">
        <is>
          <t>Noble Shield (Pty) Ltd ta Go Letting</t>
        </is>
      </c>
      <c r="B12844" s="4" t="n">
        <v>44957</v>
      </c>
      <c r="C12844" s="3" t="inlineStr">
        <is>
          <t>Equity</t>
        </is>
      </c>
      <c r="D12844" s="3" t="inlineStr">
        <is>
          <t>5200/000</t>
        </is>
      </c>
      <c r="E12844" s="3" t="inlineStr">
        <is>
          <t>Retained Earnings / Loss</t>
        </is>
      </c>
      <c r="F12844" s="3" t="n">
        <v>0</v>
      </c>
      <c r="G12844" s="3" t="n">
        <v>-64792.67</v>
      </c>
    </row>
    <row r="12845">
      <c r="A12845" s="3" t="inlineStr">
        <is>
          <t>Opportunity Global Investment (PTY) LTD</t>
        </is>
      </c>
      <c r="B12845" s="4" t="n">
        <v>44957</v>
      </c>
      <c r="C12845" s="3" t="inlineStr">
        <is>
          <t>Equity</t>
        </is>
      </c>
      <c r="D12845" s="3" t="inlineStr">
        <is>
          <t>5200/000</t>
        </is>
      </c>
      <c r="E12845" s="3" t="inlineStr">
        <is>
          <t>Retained Earnings / Loss</t>
        </is>
      </c>
      <c r="F12845" s="3" t="n">
        <v>0</v>
      </c>
      <c r="G12845" s="3" t="n">
        <v>465853.58</v>
      </c>
    </row>
    <row r="12846">
      <c r="A12846" s="3" t="inlineStr">
        <is>
          <t>Opportunity Global Sales (PTY) LTD</t>
        </is>
      </c>
      <c r="B12846" s="4" t="n">
        <v>44957</v>
      </c>
      <c r="C12846" s="3" t="inlineStr">
        <is>
          <t>Equity</t>
        </is>
      </c>
      <c r="D12846" s="3" t="inlineStr">
        <is>
          <t>5200/000</t>
        </is>
      </c>
      <c r="E12846" s="3" t="inlineStr">
        <is>
          <t>Retained Earnings / Loss</t>
        </is>
      </c>
      <c r="F12846" s="3" t="n">
        <v>0</v>
      </c>
      <c r="G12846" s="3" t="n">
        <v>-565683.55</v>
      </c>
    </row>
    <row r="12847">
      <c r="A12847" s="3" t="inlineStr">
        <is>
          <t>Opportunity Management Holdings (PTY) LTD</t>
        </is>
      </c>
      <c r="B12847" s="4" t="n">
        <v>44957</v>
      </c>
      <c r="C12847" s="3" t="inlineStr">
        <is>
          <t>Equity</t>
        </is>
      </c>
      <c r="D12847" s="3" t="inlineStr">
        <is>
          <t>5200/000</t>
        </is>
      </c>
      <c r="E12847" s="3" t="inlineStr">
        <is>
          <t>Retained Earnings / Loss</t>
        </is>
      </c>
      <c r="F12847" s="3" t="n">
        <v>0</v>
      </c>
      <c r="G12847" s="3" t="n">
        <v>1230800.76</v>
      </c>
    </row>
    <row r="12848">
      <c r="A12848" s="3" t="inlineStr">
        <is>
          <t>Quinate Consulting (Pty) Ltd</t>
        </is>
      </c>
      <c r="B12848" s="4" t="n">
        <v>44957</v>
      </c>
      <c r="C12848" s="3" t="inlineStr">
        <is>
          <t>Equity</t>
        </is>
      </c>
      <c r="D12848" s="3" t="inlineStr">
        <is>
          <t>5200/000</t>
        </is>
      </c>
      <c r="E12848" s="3" t="inlineStr">
        <is>
          <t>Retained Earnings / Loss</t>
        </is>
      </c>
      <c r="F12848" s="3" t="n">
        <v>0</v>
      </c>
      <c r="G12848" s="3" t="n">
        <v>571333.3</v>
      </c>
    </row>
    <row r="12849">
      <c r="A12849" s="3" t="inlineStr">
        <is>
          <t>Trademark Holdings (Pty) Ltd</t>
        </is>
      </c>
      <c r="B12849" s="4" t="n">
        <v>44957</v>
      </c>
      <c r="C12849" s="3" t="inlineStr">
        <is>
          <t>Equity</t>
        </is>
      </c>
      <c r="D12849" s="3" t="inlineStr">
        <is>
          <t>5200/000</t>
        </is>
      </c>
      <c r="E12849" s="3" t="inlineStr">
        <is>
          <t>Retained Earnings / Loss</t>
        </is>
      </c>
      <c r="F12849" s="3" t="n">
        <v>0</v>
      </c>
      <c r="G12849" s="3" t="n">
        <v>-155356.41</v>
      </c>
    </row>
    <row r="12850">
      <c r="A12850" s="3" t="inlineStr">
        <is>
          <t>Quinate Consulting (Pty) Ltd</t>
        </is>
      </c>
      <c r="B12850" s="4" t="n">
        <v>44957</v>
      </c>
      <c r="C12850" s="3" t="inlineStr">
        <is>
          <t>Assets</t>
        </is>
      </c>
      <c r="D12850" s="3" t="inlineStr">
        <is>
          <t>5400/011</t>
        </is>
      </c>
      <c r="E12850" s="3" t="inlineStr">
        <is>
          <t>Members Loan - Nick Morgan</t>
        </is>
      </c>
      <c r="F12850" s="3" t="n">
        <v>0</v>
      </c>
      <c r="G12850" s="3" t="n">
        <v>-85743.69</v>
      </c>
    </row>
    <row r="12851">
      <c r="A12851" s="3" t="inlineStr">
        <is>
          <t>Opportunity Management Holdings (PTY) LTD</t>
        </is>
      </c>
      <c r="B12851" s="4" t="n">
        <v>44957</v>
      </c>
      <c r="C12851" s="3" t="inlineStr">
        <is>
          <t>Assets</t>
        </is>
      </c>
      <c r="D12851" s="3" t="inlineStr">
        <is>
          <t>5400/500</t>
        </is>
      </c>
      <c r="E12851" s="3" t="inlineStr">
        <is>
          <t>Shareholder - Zak Loan</t>
        </is>
      </c>
      <c r="F12851" s="3" t="n">
        <v>0</v>
      </c>
      <c r="G12851" s="3" t="n">
        <v>-171798.21</v>
      </c>
    </row>
    <row r="12852">
      <c r="A12852" s="3" t="inlineStr">
        <is>
          <t>Quinate Consulting (Pty) Ltd</t>
        </is>
      </c>
      <c r="B12852" s="4" t="n">
        <v>44957</v>
      </c>
      <c r="C12852" s="3" t="inlineStr">
        <is>
          <t>Liabilities</t>
        </is>
      </c>
      <c r="D12852" s="3" t="inlineStr">
        <is>
          <t>5500/010</t>
        </is>
      </c>
      <c r="E12852" s="3" t="inlineStr">
        <is>
          <t>Loan - Wynand Haywood</t>
        </is>
      </c>
      <c r="F12852" s="3" t="n">
        <v>0</v>
      </c>
      <c r="G12852" s="3" t="n">
        <v>1928.67</v>
      </c>
    </row>
    <row r="12853">
      <c r="A12853" s="3" t="inlineStr">
        <is>
          <t>Quinate Consulting (Pty) Ltd</t>
        </is>
      </c>
      <c r="B12853" s="4" t="n">
        <v>44957</v>
      </c>
      <c r="C12853" s="3" t="inlineStr">
        <is>
          <t>Liabilities</t>
        </is>
      </c>
      <c r="D12853" s="3" t="inlineStr">
        <is>
          <t>5500/030</t>
        </is>
      </c>
      <c r="E12853" s="3" t="inlineStr">
        <is>
          <t>Loan - Heron Projects</t>
        </is>
      </c>
      <c r="F12853" s="3" t="n">
        <v>4000</v>
      </c>
      <c r="G12853" s="3" t="n">
        <v>4000</v>
      </c>
    </row>
    <row r="12854">
      <c r="A12854" s="3" t="inlineStr">
        <is>
          <t>Opportunity Global Investment (PTY) LTD</t>
        </is>
      </c>
      <c r="B12854" s="4" t="n">
        <v>44957</v>
      </c>
      <c r="C12854" s="3" t="inlineStr">
        <is>
          <t>Liabilities</t>
        </is>
      </c>
      <c r="D12854" s="3" t="inlineStr">
        <is>
          <t>5500/100</t>
        </is>
      </c>
      <c r="E12854" s="3" t="inlineStr">
        <is>
          <t>Loan - Cape Projects Construction</t>
        </is>
      </c>
      <c r="F12854" s="3" t="n">
        <v>0</v>
      </c>
      <c r="G12854" s="3" t="n">
        <v>271000</v>
      </c>
    </row>
    <row r="12855">
      <c r="A12855" s="3" t="inlineStr">
        <is>
          <t>Noble Shield (Pty) Ltd ta Go Letting</t>
        </is>
      </c>
      <c r="B12855" s="4" t="n">
        <v>44957</v>
      </c>
      <c r="C12855" s="3" t="inlineStr">
        <is>
          <t>Liabilities</t>
        </is>
      </c>
      <c r="D12855" s="3" t="inlineStr">
        <is>
          <t>5500/100</t>
        </is>
      </c>
      <c r="E12855" s="3" t="inlineStr">
        <is>
          <t>Loan - Jupiter Trust</t>
        </is>
      </c>
      <c r="F12855" s="3" t="n">
        <v>0</v>
      </c>
      <c r="G12855" s="3" t="n">
        <v>-100228.75</v>
      </c>
    </row>
    <row r="12856">
      <c r="A12856" s="3" t="inlineStr">
        <is>
          <t>Endulini (Pty) Ltd</t>
        </is>
      </c>
      <c r="B12856" s="4" t="n">
        <v>44957</v>
      </c>
      <c r="C12856" s="3" t="inlineStr">
        <is>
          <t>Liabilities</t>
        </is>
      </c>
      <c r="D12856" s="3" t="inlineStr">
        <is>
          <t>5500/100</t>
        </is>
      </c>
      <c r="E12856" s="3" t="inlineStr">
        <is>
          <t>Loan - Quinate Consulting</t>
        </is>
      </c>
      <c r="F12856" s="3" t="n">
        <v>-85000</v>
      </c>
      <c r="G12856" s="3" t="n">
        <v>-9407749.1</v>
      </c>
    </row>
    <row r="12857">
      <c r="A12857" s="3" t="inlineStr">
        <is>
          <t>Opportunity Global Investment (PTY) LTD</t>
        </is>
      </c>
      <c r="B12857" s="4" t="n">
        <v>44957</v>
      </c>
      <c r="C12857" s="3" t="inlineStr">
        <is>
          <t>Liabilities</t>
        </is>
      </c>
      <c r="D12857" s="3" t="inlineStr">
        <is>
          <t>5500/112</t>
        </is>
      </c>
      <c r="E12857" s="3" t="inlineStr">
        <is>
          <t>Loan - GFY</t>
        </is>
      </c>
      <c r="F12857" s="3" t="n">
        <v>0</v>
      </c>
      <c r="G12857" s="3" t="n">
        <v>-144500</v>
      </c>
    </row>
    <row r="12858">
      <c r="A12858" s="3" t="inlineStr">
        <is>
          <t>Endulini (Pty) Ltd</t>
        </is>
      </c>
      <c r="B12858" s="4" t="n">
        <v>44957</v>
      </c>
      <c r="C12858" s="3" t="inlineStr">
        <is>
          <t>Liabilities</t>
        </is>
      </c>
      <c r="D12858" s="3" t="inlineStr">
        <is>
          <t>5500/150</t>
        </is>
      </c>
      <c r="E12858" s="3" t="inlineStr">
        <is>
          <t>Loan - Cape Projects Construction</t>
        </is>
      </c>
      <c r="F12858" s="3" t="n">
        <v>0</v>
      </c>
      <c r="G12858" s="3" t="n">
        <v>-6059000</v>
      </c>
    </row>
    <row r="12859">
      <c r="A12859" s="3" t="inlineStr">
        <is>
          <t>Quinate Consulting (Pty) Ltd</t>
        </is>
      </c>
      <c r="B12859" s="4" t="n">
        <v>44957</v>
      </c>
      <c r="C12859" s="3" t="inlineStr">
        <is>
          <t>Liabilities</t>
        </is>
      </c>
      <c r="D12859" s="3" t="inlineStr">
        <is>
          <t>5500/160</t>
        </is>
      </c>
      <c r="E12859" s="3" t="inlineStr">
        <is>
          <t>Loan - GFY Investment and Consulting</t>
        </is>
      </c>
      <c r="F12859" s="3" t="n">
        <v>0</v>
      </c>
      <c r="G12859" s="3" t="n">
        <v>-1750249.93</v>
      </c>
    </row>
    <row r="12860">
      <c r="A12860" s="3" t="inlineStr">
        <is>
          <t>Opportunity Management Holdings (PTY) LTD</t>
        </is>
      </c>
      <c r="B12860" s="4" t="n">
        <v>44957</v>
      </c>
      <c r="C12860" s="3" t="inlineStr">
        <is>
          <t>Liabilities</t>
        </is>
      </c>
      <c r="D12860" s="3" t="inlineStr">
        <is>
          <t>5500/200</t>
        </is>
      </c>
      <c r="E12860" s="3" t="inlineStr">
        <is>
          <t>Loan - Cape Projects</t>
        </is>
      </c>
      <c r="F12860" s="3" t="n">
        <v>0</v>
      </c>
      <c r="G12860" s="3" t="n">
        <v>120000</v>
      </c>
    </row>
    <row r="12861">
      <c r="A12861" s="3" t="inlineStr">
        <is>
          <t>Trademark Holdings (Pty) Ltd</t>
        </is>
      </c>
      <c r="B12861" s="4" t="n">
        <v>44957</v>
      </c>
      <c r="C12861" s="3" t="inlineStr">
        <is>
          <t>Liabilities</t>
        </is>
      </c>
      <c r="D12861" s="3" t="inlineStr">
        <is>
          <t>5500/250</t>
        </is>
      </c>
      <c r="E12861" s="3" t="inlineStr">
        <is>
          <t>Loan - Noble Shield</t>
        </is>
      </c>
      <c r="F12861" s="3" t="n">
        <v>0</v>
      </c>
      <c r="G12861" s="3" t="n">
        <v>108165.59</v>
      </c>
    </row>
    <row r="12862">
      <c r="A12862" s="3" t="inlineStr">
        <is>
          <t>Quinate Consulting (Pty) Ltd</t>
        </is>
      </c>
      <c r="B12862" s="4" t="n">
        <v>44957</v>
      </c>
      <c r="C12862" s="3" t="inlineStr">
        <is>
          <t>Liabilities</t>
        </is>
      </c>
      <c r="D12862" s="3" t="inlineStr">
        <is>
          <t>5500/300</t>
        </is>
      </c>
      <c r="E12862" s="3" t="inlineStr">
        <is>
          <t>Loan - Gengis</t>
        </is>
      </c>
      <c r="F12862" s="3" t="n">
        <v>-4586.31</v>
      </c>
      <c r="G12862" s="3" t="n">
        <v>-281484.95</v>
      </c>
    </row>
    <row r="12863">
      <c r="A12863" s="3" t="inlineStr">
        <is>
          <t>Opportunity Management Holdings (PTY) LTD</t>
        </is>
      </c>
      <c r="B12863" s="4" t="n">
        <v>44957</v>
      </c>
      <c r="C12863" s="3" t="inlineStr">
        <is>
          <t>Liabilities</t>
        </is>
      </c>
      <c r="D12863" s="3" t="inlineStr">
        <is>
          <t>5500/300</t>
        </is>
      </c>
      <c r="E12863" s="3" t="inlineStr">
        <is>
          <t>Loan - Opportunity Prop Management</t>
        </is>
      </c>
      <c r="F12863" s="3" t="n">
        <v>0</v>
      </c>
      <c r="G12863" s="3" t="n">
        <v>-1220204.15</v>
      </c>
    </row>
    <row r="12864">
      <c r="A12864" s="3" t="inlineStr">
        <is>
          <t>Noble Shield (Pty) Ltd ta Go Letting</t>
        </is>
      </c>
      <c r="B12864" s="4" t="n">
        <v>44957</v>
      </c>
      <c r="C12864" s="3" t="inlineStr">
        <is>
          <t>Liabilities</t>
        </is>
      </c>
      <c r="D12864" s="3" t="inlineStr">
        <is>
          <t>5500/300</t>
        </is>
      </c>
      <c r="E12864" s="3" t="inlineStr">
        <is>
          <t>Loan - Trademark Holdings</t>
        </is>
      </c>
      <c r="F12864" s="3" t="n">
        <v>0</v>
      </c>
      <c r="G12864" s="3" t="n">
        <v>-108165.59</v>
      </c>
    </row>
    <row r="12865">
      <c r="A12865" s="3" t="inlineStr">
        <is>
          <t>Trademark Holdings (Pty) Ltd</t>
        </is>
      </c>
      <c r="B12865" s="4" t="n">
        <v>44957</v>
      </c>
      <c r="C12865" s="3" t="inlineStr">
        <is>
          <t>Liabilities</t>
        </is>
      </c>
      <c r="D12865" s="3" t="inlineStr">
        <is>
          <t>5500/375</t>
        </is>
      </c>
      <c r="E12865" s="3" t="inlineStr">
        <is>
          <t>Loan - Opportunity Management Holdings Pty Ltd</t>
        </is>
      </c>
      <c r="F12865" s="3" t="n">
        <v>-5000</v>
      </c>
      <c r="G12865" s="3" t="n">
        <v>19000</v>
      </c>
    </row>
    <row r="12866">
      <c r="A12866" s="3" t="inlineStr">
        <is>
          <t>Trademark Holdings (Pty) Ltd</t>
        </is>
      </c>
      <c r="B12866" s="4" t="n">
        <v>44957</v>
      </c>
      <c r="C12866" s="3" t="inlineStr">
        <is>
          <t>Liabilities</t>
        </is>
      </c>
      <c r="D12866" s="3" t="inlineStr">
        <is>
          <t>5500/450</t>
        </is>
      </c>
      <c r="E12866" s="3" t="inlineStr">
        <is>
          <t>Loan - Cape Projects Construction</t>
        </is>
      </c>
      <c r="F12866" s="3" t="n">
        <v>-600</v>
      </c>
      <c r="G12866" s="3" t="n">
        <v>-1200</v>
      </c>
    </row>
    <row r="12867">
      <c r="A12867" s="3" t="inlineStr">
        <is>
          <t>Trademark Holdings (Pty) Ltd</t>
        </is>
      </c>
      <c r="B12867" s="4" t="n">
        <v>44957</v>
      </c>
      <c r="C12867" s="3" t="inlineStr">
        <is>
          <t>Liabilities</t>
        </is>
      </c>
      <c r="D12867" s="3" t="inlineStr">
        <is>
          <t>5500/500</t>
        </is>
      </c>
      <c r="E12867" s="3" t="inlineStr">
        <is>
          <t>Go Letting Brand Name</t>
        </is>
      </c>
      <c r="F12867" s="3" t="n">
        <v>0</v>
      </c>
      <c r="G12867" s="3" t="n">
        <v>93420</v>
      </c>
    </row>
    <row r="12868">
      <c r="A12868" s="3" t="inlineStr">
        <is>
          <t>Noble Shield (Pty) Ltd ta Go Letting</t>
        </is>
      </c>
      <c r="B12868" s="4" t="n">
        <v>44957</v>
      </c>
      <c r="C12868" s="3" t="inlineStr">
        <is>
          <t>Liabilities</t>
        </is>
      </c>
      <c r="D12868" s="3" t="inlineStr">
        <is>
          <t>5500/500</t>
        </is>
      </c>
      <c r="E12868" s="3" t="inlineStr">
        <is>
          <t>Loan - Cape Projects Construction</t>
        </is>
      </c>
      <c r="F12868" s="3" t="n">
        <v>-600</v>
      </c>
      <c r="G12868" s="3" t="n">
        <v>-1200</v>
      </c>
    </row>
    <row r="12869">
      <c r="A12869" s="3" t="inlineStr">
        <is>
          <t>Quinate Consulting (Pty) Ltd</t>
        </is>
      </c>
      <c r="B12869" s="4" t="n">
        <v>44957</v>
      </c>
      <c r="C12869" s="3" t="inlineStr">
        <is>
          <t>Liabilities</t>
        </is>
      </c>
      <c r="D12869" s="3" t="inlineStr">
        <is>
          <t>5500/500</t>
        </is>
      </c>
      <c r="E12869" s="3" t="inlineStr">
        <is>
          <t>Loan - Opportunity Development Struct.</t>
        </is>
      </c>
      <c r="F12869" s="3" t="n">
        <v>0</v>
      </c>
      <c r="G12869" s="3" t="n">
        <v>-2380000</v>
      </c>
    </row>
    <row r="12870">
      <c r="A12870" s="3" t="inlineStr">
        <is>
          <t>Opportunity Management Holdings (PTY) LTD</t>
        </is>
      </c>
      <c r="B12870" s="4" t="n">
        <v>44957</v>
      </c>
      <c r="C12870" s="3" t="inlineStr">
        <is>
          <t>Liabilities</t>
        </is>
      </c>
      <c r="D12870" s="3" t="inlineStr">
        <is>
          <t>5500/500</t>
        </is>
      </c>
      <c r="E12870" s="3" t="inlineStr">
        <is>
          <t>Loan - Opportunity Tradermark Holdings</t>
        </is>
      </c>
      <c r="F12870" s="3" t="n">
        <v>5000</v>
      </c>
      <c r="G12870" s="3" t="n">
        <v>-19000</v>
      </c>
    </row>
    <row r="12871">
      <c r="A12871" s="3" t="inlineStr">
        <is>
          <t>Quinate Consulting (Pty) Ltd</t>
        </is>
      </c>
      <c r="B12871" s="4" t="n">
        <v>44957</v>
      </c>
      <c r="C12871" s="3" t="inlineStr">
        <is>
          <t>Liabilities</t>
        </is>
      </c>
      <c r="D12871" s="3" t="inlineStr">
        <is>
          <t>5500/520</t>
        </is>
      </c>
      <c r="E12871" s="3" t="inlineStr">
        <is>
          <t>Loan - Opportunity Management Holdings</t>
        </is>
      </c>
      <c r="F12871" s="3" t="n">
        <v>0</v>
      </c>
      <c r="G12871" s="3" t="n">
        <v>-3900</v>
      </c>
    </row>
    <row r="12872">
      <c r="A12872" s="3" t="inlineStr">
        <is>
          <t>Opportunity Management Holdings (PTY) LTD</t>
        </is>
      </c>
      <c r="B12872" s="4" t="n">
        <v>44957</v>
      </c>
      <c r="C12872" s="3" t="inlineStr">
        <is>
          <t>Liabilities</t>
        </is>
      </c>
      <c r="D12872" s="3" t="inlineStr">
        <is>
          <t>5500/550</t>
        </is>
      </c>
      <c r="E12872" s="3" t="inlineStr">
        <is>
          <t>Loan - Heron Projects</t>
        </is>
      </c>
      <c r="F12872" s="3" t="n">
        <v>-48000</v>
      </c>
      <c r="G12872" s="3" t="n">
        <v>-25000</v>
      </c>
    </row>
    <row r="12873">
      <c r="A12873" s="3" t="inlineStr">
        <is>
          <t>Opportunity Global Investment (PTY) LTD</t>
        </is>
      </c>
      <c r="B12873" s="4" t="n">
        <v>44957</v>
      </c>
      <c r="C12873" s="3" t="inlineStr">
        <is>
          <t>Liabilities</t>
        </is>
      </c>
      <c r="D12873" s="3" t="inlineStr">
        <is>
          <t>5500/650</t>
        </is>
      </c>
      <c r="E12873" s="3" t="inlineStr">
        <is>
          <t>Loan - Opportunit Global - Sales</t>
        </is>
      </c>
      <c r="F12873" s="3" t="n">
        <v>49076.3</v>
      </c>
      <c r="G12873" s="3" t="n">
        <v>-2171016.82</v>
      </c>
    </row>
    <row r="12874">
      <c r="A12874" s="3" t="inlineStr">
        <is>
          <t>Opportunity Global Sales (PTY) LTD</t>
        </is>
      </c>
      <c r="B12874" s="4" t="n">
        <v>44957</v>
      </c>
      <c r="C12874" s="3" t="inlineStr">
        <is>
          <t>Liabilities</t>
        </is>
      </c>
      <c r="D12874" s="3" t="inlineStr">
        <is>
          <t>5500/650</t>
        </is>
      </c>
      <c r="E12874" s="3" t="inlineStr">
        <is>
          <t>Loan - Opportunity Investments</t>
        </is>
      </c>
      <c r="F12874" s="3" t="n">
        <v>-49076.3</v>
      </c>
      <c r="G12874" s="3" t="n">
        <v>2171016.82</v>
      </c>
    </row>
    <row r="12875">
      <c r="A12875" s="3" t="inlineStr">
        <is>
          <t>Opportunity Management Holdings (PTY) LTD</t>
        </is>
      </c>
      <c r="B12875" s="4" t="n">
        <v>44957</v>
      </c>
      <c r="C12875" s="3" t="inlineStr">
        <is>
          <t>Liabilities</t>
        </is>
      </c>
      <c r="D12875" s="3" t="inlineStr">
        <is>
          <t>5500/700</t>
        </is>
      </c>
      <c r="E12875" s="3" t="inlineStr">
        <is>
          <t>Loan - Go Letting</t>
        </is>
      </c>
      <c r="F12875" s="3" t="n">
        <v>0</v>
      </c>
      <c r="G12875" s="3" t="n">
        <v>-120</v>
      </c>
    </row>
    <row r="12876">
      <c r="A12876" s="3" t="inlineStr">
        <is>
          <t>Opportunity Global Investment (PTY) LTD</t>
        </is>
      </c>
      <c r="B12876" s="4" t="n">
        <v>44957</v>
      </c>
      <c r="C12876" s="3" t="inlineStr">
        <is>
          <t>Liabilities</t>
        </is>
      </c>
      <c r="D12876" s="3" t="inlineStr">
        <is>
          <t>5500/750</t>
        </is>
      </c>
      <c r="E12876" s="3" t="inlineStr">
        <is>
          <t>Loan - Heron Projects</t>
        </is>
      </c>
      <c r="F12876" s="3" t="n">
        <v>-437000</v>
      </c>
      <c r="G12876" s="3" t="n">
        <v>-377000</v>
      </c>
    </row>
    <row r="12877">
      <c r="A12877" s="3" t="inlineStr">
        <is>
          <t>Opportunity Global Investment (PTY) LTD</t>
        </is>
      </c>
      <c r="B12877" s="4" t="n">
        <v>44957</v>
      </c>
      <c r="C12877" s="3" t="inlineStr">
        <is>
          <t>Liabilities</t>
        </is>
      </c>
      <c r="D12877" s="3" t="inlineStr">
        <is>
          <t>5500/850</t>
        </is>
      </c>
      <c r="E12877" s="3" t="inlineStr">
        <is>
          <t>Loan - Nick Morgan</t>
        </is>
      </c>
      <c r="F12877" s="3" t="n">
        <v>0</v>
      </c>
      <c r="G12877" s="3" t="n">
        <v>6200</v>
      </c>
    </row>
    <row r="12878">
      <c r="A12878" s="3" t="inlineStr">
        <is>
          <t>Opportunity Global Investment (PTY) LTD</t>
        </is>
      </c>
      <c r="B12878" s="4" t="n">
        <v>44957</v>
      </c>
      <c r="C12878" s="3" t="inlineStr">
        <is>
          <t>Liabilities</t>
        </is>
      </c>
      <c r="D12878" s="3" t="inlineStr">
        <is>
          <t>5500/950</t>
        </is>
      </c>
      <c r="E12878" s="3" t="inlineStr">
        <is>
          <t>Loan - Gengis</t>
        </is>
      </c>
      <c r="F12878" s="3" t="n">
        <v>0</v>
      </c>
      <c r="G12878" s="3" t="n">
        <v>-62050</v>
      </c>
    </row>
    <row r="12879">
      <c r="A12879" s="3" t="inlineStr">
        <is>
          <t>Quinate Consulting (Pty) Ltd</t>
        </is>
      </c>
      <c r="B12879" s="4" t="n">
        <v>44957</v>
      </c>
      <c r="C12879" s="3" t="inlineStr">
        <is>
          <t>Liabilities</t>
        </is>
      </c>
      <c r="D12879" s="3" t="inlineStr">
        <is>
          <t>5501/001</t>
        </is>
      </c>
      <c r="E12879" s="3" t="inlineStr">
        <is>
          <t>Loan - Endulini CIP Costs</t>
        </is>
      </c>
      <c r="F12879" s="3" t="n">
        <v>85600</v>
      </c>
      <c r="G12879" s="3" t="n">
        <v>9293361.699999999</v>
      </c>
    </row>
    <row r="12880">
      <c r="A12880" s="3" t="inlineStr">
        <is>
          <t>Opportunity Management Holdings (PTY) LTD</t>
        </is>
      </c>
      <c r="B12880" s="4" t="n">
        <v>44957</v>
      </c>
      <c r="C12880" s="3" t="inlineStr">
        <is>
          <t>Liabilities</t>
        </is>
      </c>
      <c r="D12880" s="3" t="inlineStr">
        <is>
          <t>5510/100</t>
        </is>
      </c>
      <c r="E12880" s="3" t="inlineStr">
        <is>
          <t>Staff loan - Debbie Landsberg</t>
        </is>
      </c>
      <c r="F12880" s="3" t="n">
        <v>-2000</v>
      </c>
      <c r="G12880" s="3" t="n">
        <v>4900</v>
      </c>
    </row>
    <row r="12881">
      <c r="A12881" s="3" t="inlineStr">
        <is>
          <t>Noble Shield (Pty) Ltd ta Go Letting</t>
        </is>
      </c>
      <c r="B12881" s="4" t="n">
        <v>44957</v>
      </c>
      <c r="C12881" s="3" t="inlineStr">
        <is>
          <t>Assets</t>
        </is>
      </c>
      <c r="D12881" s="3" t="inlineStr">
        <is>
          <t>6250/010</t>
        </is>
      </c>
      <c r="E12881" s="3" t="inlineStr">
        <is>
          <t>Computer Equipment - @ Cost</t>
        </is>
      </c>
      <c r="F12881" s="3" t="n">
        <v>0</v>
      </c>
      <c r="G12881" s="3" t="n">
        <v>20397</v>
      </c>
    </row>
    <row r="12882">
      <c r="A12882" s="3" t="inlineStr">
        <is>
          <t>Opportunity Global Investment (PTY) LTD</t>
        </is>
      </c>
      <c r="B12882" s="4" t="n">
        <v>44957</v>
      </c>
      <c r="C12882" s="3" t="inlineStr">
        <is>
          <t>Assets</t>
        </is>
      </c>
      <c r="D12882" s="3" t="inlineStr">
        <is>
          <t>6250/010</t>
        </is>
      </c>
      <c r="E12882" s="3" t="inlineStr">
        <is>
          <t>Computer Equipment - @ Cost</t>
        </is>
      </c>
      <c r="F12882" s="3" t="n">
        <v>31683.04</v>
      </c>
      <c r="G12882" s="3" t="n">
        <v>31683.04</v>
      </c>
    </row>
    <row r="12883">
      <c r="A12883" s="3" t="inlineStr">
        <is>
          <t>Opportunity Management Holdings (PTY) LTD</t>
        </is>
      </c>
      <c r="B12883" s="4" t="n">
        <v>44957</v>
      </c>
      <c r="C12883" s="3" t="inlineStr">
        <is>
          <t>Assets</t>
        </is>
      </c>
      <c r="D12883" s="3" t="inlineStr">
        <is>
          <t>6250/010</t>
        </is>
      </c>
      <c r="E12883" s="3" t="inlineStr">
        <is>
          <t>Computer Equipment - @ Cost</t>
        </is>
      </c>
      <c r="F12883" s="3" t="n">
        <v>0</v>
      </c>
      <c r="G12883" s="3" t="n">
        <v>38977.85</v>
      </c>
    </row>
    <row r="12884">
      <c r="A12884" s="3" t="inlineStr">
        <is>
          <t>Quinate Consulting (Pty) Ltd</t>
        </is>
      </c>
      <c r="B12884" s="4" t="n">
        <v>44957</v>
      </c>
      <c r="C12884" s="3" t="inlineStr">
        <is>
          <t>Assets</t>
        </is>
      </c>
      <c r="D12884" s="3" t="inlineStr">
        <is>
          <t>6250/010</t>
        </is>
      </c>
      <c r="E12884" s="3" t="inlineStr">
        <is>
          <t>Computer Equipment - @ Cost</t>
        </is>
      </c>
      <c r="F12884" s="3" t="n">
        <v>0</v>
      </c>
      <c r="G12884" s="3" t="n">
        <v>137059.7</v>
      </c>
    </row>
    <row r="12885">
      <c r="A12885" s="3" t="inlineStr">
        <is>
          <t>Noble Shield (Pty) Ltd ta Go Letting</t>
        </is>
      </c>
      <c r="B12885" s="4" t="n">
        <v>44957</v>
      </c>
      <c r="C12885" s="3" t="inlineStr">
        <is>
          <t>Assets</t>
        </is>
      </c>
      <c r="D12885" s="3" t="inlineStr">
        <is>
          <t>6250/020</t>
        </is>
      </c>
      <c r="E12885" s="3" t="inlineStr">
        <is>
          <t>Computer Equipment - Accum Depre</t>
        </is>
      </c>
      <c r="F12885" s="3" t="n">
        <v>0</v>
      </c>
      <c r="G12885" s="3" t="n">
        <v>-12040.89</v>
      </c>
    </row>
    <row r="12886">
      <c r="A12886" s="3" t="inlineStr">
        <is>
          <t>Opportunity Global Investment (PTY) LTD</t>
        </is>
      </c>
      <c r="B12886" s="4" t="n">
        <v>44957</v>
      </c>
      <c r="C12886" s="3" t="inlineStr">
        <is>
          <t>Assets</t>
        </is>
      </c>
      <c r="D12886" s="3" t="inlineStr">
        <is>
          <t>6250/020</t>
        </is>
      </c>
      <c r="E12886" s="3" t="inlineStr">
        <is>
          <t>Computer Equipment - Accum Depre</t>
        </is>
      </c>
      <c r="F12886" s="3" t="n">
        <v>-880.08</v>
      </c>
      <c r="G12886" s="3" t="n">
        <v>-880.08</v>
      </c>
    </row>
    <row r="12887">
      <c r="A12887" s="3" t="inlineStr">
        <is>
          <t>Opportunity Management Holdings (PTY) LTD</t>
        </is>
      </c>
      <c r="B12887" s="4" t="n">
        <v>44957</v>
      </c>
      <c r="C12887" s="3" t="inlineStr">
        <is>
          <t>Assets</t>
        </is>
      </c>
      <c r="D12887" s="3" t="inlineStr">
        <is>
          <t>6250/020</t>
        </is>
      </c>
      <c r="E12887" s="3" t="inlineStr">
        <is>
          <t>Computer Equipment - Accum Depre</t>
        </is>
      </c>
      <c r="F12887" s="3" t="n">
        <v>-668.52</v>
      </c>
      <c r="G12887" s="3" t="n">
        <v>-4574.02</v>
      </c>
    </row>
    <row r="12888">
      <c r="A12888" s="3" t="inlineStr">
        <is>
          <t>Quinate Consulting (Pty) Ltd</t>
        </is>
      </c>
      <c r="B12888" s="4" t="n">
        <v>44957</v>
      </c>
      <c r="C12888" s="3" t="inlineStr">
        <is>
          <t>Assets</t>
        </is>
      </c>
      <c r="D12888" s="3" t="inlineStr">
        <is>
          <t>6250/020</t>
        </is>
      </c>
      <c r="E12888" s="3" t="inlineStr">
        <is>
          <t>Computer Equipment - Accum Depre</t>
        </is>
      </c>
      <c r="F12888" s="3" t="n">
        <v>-2331.66</v>
      </c>
      <c r="G12888" s="3" t="n">
        <v>-96042.16</v>
      </c>
    </row>
    <row r="12889">
      <c r="A12889" s="3" t="inlineStr">
        <is>
          <t>Opportunity Management Holdings (PTY) LTD</t>
        </is>
      </c>
      <c r="B12889" s="4" t="n">
        <v>44957</v>
      </c>
      <c r="C12889" s="3" t="inlineStr">
        <is>
          <t>Assets</t>
        </is>
      </c>
      <c r="D12889" s="3" t="inlineStr">
        <is>
          <t>6250/030</t>
        </is>
      </c>
      <c r="E12889" s="3" t="inlineStr">
        <is>
          <t>Acc Depreciation - Computer Equipment</t>
        </is>
      </c>
      <c r="F12889" s="3" t="n">
        <v>0</v>
      </c>
      <c r="G12889" s="3" t="n">
        <v>-9441.25</v>
      </c>
    </row>
    <row r="12890">
      <c r="A12890" s="3" t="inlineStr">
        <is>
          <t>Quinate Consulting (Pty) Ltd</t>
        </is>
      </c>
      <c r="B12890" s="4" t="n">
        <v>44957</v>
      </c>
      <c r="C12890" s="3" t="inlineStr">
        <is>
          <t>Assets</t>
        </is>
      </c>
      <c r="D12890" s="3" t="inlineStr">
        <is>
          <t>6270/010</t>
        </is>
      </c>
      <c r="E12890" s="3" t="inlineStr">
        <is>
          <t>Site Containers - @ Cost</t>
        </is>
      </c>
      <c r="F12890" s="3" t="n">
        <v>0</v>
      </c>
      <c r="G12890" s="3" t="n">
        <v>19130.44</v>
      </c>
    </row>
    <row r="12891">
      <c r="A12891" s="3" t="inlineStr">
        <is>
          <t>Quinate Consulting (Pty) Ltd</t>
        </is>
      </c>
      <c r="B12891" s="4" t="n">
        <v>44957</v>
      </c>
      <c r="C12891" s="3" t="inlineStr">
        <is>
          <t>Assets</t>
        </is>
      </c>
      <c r="D12891" s="3" t="inlineStr">
        <is>
          <t>6270/020</t>
        </is>
      </c>
      <c r="E12891" s="3" t="inlineStr">
        <is>
          <t>Site Containers - Accum Depre</t>
        </is>
      </c>
      <c r="F12891" s="3" t="n">
        <v>-318.84</v>
      </c>
      <c r="G12891" s="3" t="n">
        <v>-7333.32</v>
      </c>
    </row>
    <row r="12892">
      <c r="A12892" s="3" t="inlineStr">
        <is>
          <t>Noble Shield (Pty) Ltd ta Go Letting</t>
        </is>
      </c>
      <c r="B12892" s="4" t="n">
        <v>44957</v>
      </c>
      <c r="C12892" s="3" t="inlineStr">
        <is>
          <t>Assets</t>
        </is>
      </c>
      <c r="D12892" s="3" t="inlineStr">
        <is>
          <t>6350/010</t>
        </is>
      </c>
      <c r="E12892" s="3" t="inlineStr">
        <is>
          <t>Furniture _AND_ Fittings - @ Cost</t>
        </is>
      </c>
      <c r="F12892" s="3" t="n">
        <v>0</v>
      </c>
      <c r="G12892" s="3" t="n">
        <v>2242</v>
      </c>
    </row>
    <row r="12893">
      <c r="A12893" s="3" t="inlineStr">
        <is>
          <t>Opportunity Global Sales (PTY) LTD</t>
        </is>
      </c>
      <c r="B12893" s="4" t="n">
        <v>44957</v>
      </c>
      <c r="C12893" s="3" t="inlineStr">
        <is>
          <t>Assets</t>
        </is>
      </c>
      <c r="D12893" s="3" t="inlineStr">
        <is>
          <t>6350/010</t>
        </is>
      </c>
      <c r="E12893" s="3" t="inlineStr">
        <is>
          <t>Furniture _AND_ Fittings - @ Cost</t>
        </is>
      </c>
      <c r="F12893" s="3" t="n">
        <v>0</v>
      </c>
      <c r="G12893" s="3" t="n">
        <v>29379.7</v>
      </c>
    </row>
    <row r="12894">
      <c r="A12894" s="3" t="inlineStr">
        <is>
          <t>Noble Shield (Pty) Ltd ta Go Letting</t>
        </is>
      </c>
      <c r="B12894" s="4" t="n">
        <v>44957</v>
      </c>
      <c r="C12894" s="3" t="inlineStr">
        <is>
          <t>Assets</t>
        </is>
      </c>
      <c r="D12894" s="3" t="inlineStr">
        <is>
          <t>6350/020</t>
        </is>
      </c>
      <c r="E12894" s="3" t="inlineStr">
        <is>
          <t>Furniture _AND_ Fittings - Accum Depre</t>
        </is>
      </c>
      <c r="F12894" s="3" t="n">
        <v>0</v>
      </c>
      <c r="G12894" s="3" t="n">
        <v>-2239</v>
      </c>
    </row>
    <row r="12895">
      <c r="A12895" s="3" t="inlineStr">
        <is>
          <t>Opportunity Global Sales (PTY) LTD</t>
        </is>
      </c>
      <c r="B12895" s="4" t="n">
        <v>44957</v>
      </c>
      <c r="C12895" s="3" t="inlineStr">
        <is>
          <t>Assets</t>
        </is>
      </c>
      <c r="D12895" s="3" t="inlineStr">
        <is>
          <t>6350/020</t>
        </is>
      </c>
      <c r="E12895" s="3" t="inlineStr">
        <is>
          <t>Furniture _AND_ Fittings - Accum Depre</t>
        </is>
      </c>
      <c r="F12895" s="3" t="n">
        <v>-408.05</v>
      </c>
      <c r="G12895" s="3" t="n">
        <v>-2856.36</v>
      </c>
    </row>
    <row r="12896">
      <c r="A12896" s="3" t="inlineStr">
        <is>
          <t>Opportunity Management Holdings (PTY) LTD</t>
        </is>
      </c>
      <c r="B12896" s="4" t="n">
        <v>44957</v>
      </c>
      <c r="C12896" s="3" t="inlineStr">
        <is>
          <t>Liabilities</t>
        </is>
      </c>
      <c r="D12896" s="3" t="inlineStr">
        <is>
          <t>6500/000</t>
        </is>
      </c>
      <c r="E12896" s="3" t="inlineStr">
        <is>
          <t>Deposits - Held</t>
        </is>
      </c>
      <c r="F12896" s="3" t="n">
        <v>0</v>
      </c>
      <c r="G12896" s="3" t="n">
        <v>-12028.1</v>
      </c>
    </row>
    <row r="12897">
      <c r="A12897" s="3" t="inlineStr">
        <is>
          <t>Opportunity Management Holdings (PTY) LTD</t>
        </is>
      </c>
      <c r="B12897" s="4" t="n">
        <v>44957</v>
      </c>
      <c r="C12897" s="3" t="inlineStr">
        <is>
          <t>Liabilities</t>
        </is>
      </c>
      <c r="D12897" s="3" t="inlineStr">
        <is>
          <t>6510/000</t>
        </is>
      </c>
      <c r="E12897" s="3" t="inlineStr">
        <is>
          <t>Deposits Paid - Anicol Properties</t>
        </is>
      </c>
      <c r="F12897" s="3" t="n">
        <v>0</v>
      </c>
      <c r="G12897" s="3" t="n">
        <v>13755</v>
      </c>
    </row>
    <row r="12898">
      <c r="A12898" s="3" t="inlineStr">
        <is>
          <t>Opportunity Management Holdings (PTY) LTD</t>
        </is>
      </c>
      <c r="B12898" s="4" t="n">
        <v>44957</v>
      </c>
      <c r="C12898" s="3" t="inlineStr">
        <is>
          <t>Liabilities</t>
        </is>
      </c>
      <c r="D12898" s="3" t="inlineStr">
        <is>
          <t>6515/000</t>
        </is>
      </c>
      <c r="E12898" s="3" t="inlineStr">
        <is>
          <t>Deposits Paid</t>
        </is>
      </c>
      <c r="F12898" s="3" t="n">
        <v>0</v>
      </c>
      <c r="G12898" s="3" t="n">
        <v>3852.5</v>
      </c>
    </row>
    <row r="12899">
      <c r="A12899" s="3" t="inlineStr">
        <is>
          <t>Quinate Consulting (Pty) Ltd</t>
        </is>
      </c>
      <c r="B12899" s="4" t="n">
        <v>44957</v>
      </c>
      <c r="C12899" s="3" t="inlineStr">
        <is>
          <t>Assets</t>
        </is>
      </c>
      <c r="D12899" s="3" t="inlineStr">
        <is>
          <t>6600/010</t>
        </is>
      </c>
      <c r="E12899" s="3" t="inlineStr">
        <is>
          <t>Other Fixed Assets - @ Cost</t>
        </is>
      </c>
      <c r="F12899" s="3" t="n">
        <v>0</v>
      </c>
      <c r="G12899" s="3" t="n">
        <v>14442.5</v>
      </c>
    </row>
    <row r="12900">
      <c r="A12900" s="3" t="inlineStr">
        <is>
          <t>Quinate Consulting (Pty) Ltd</t>
        </is>
      </c>
      <c r="B12900" s="4" t="n">
        <v>44957</v>
      </c>
      <c r="C12900" s="3" t="inlineStr">
        <is>
          <t>Assets</t>
        </is>
      </c>
      <c r="D12900" s="3" t="inlineStr">
        <is>
          <t>6600/020</t>
        </is>
      </c>
      <c r="E12900" s="3" t="inlineStr">
        <is>
          <t>Other Fixed Assets - Accum Depre</t>
        </is>
      </c>
      <c r="F12900" s="3" t="n">
        <v>0</v>
      </c>
      <c r="G12900" s="3" t="n">
        <v>-14441.5</v>
      </c>
    </row>
    <row r="12901">
      <c r="A12901" s="3" t="inlineStr">
        <is>
          <t>Noble Shield (Pty) Ltd ta Go Letting</t>
        </is>
      </c>
      <c r="B12901" s="4" t="n">
        <v>44957</v>
      </c>
      <c r="C12901" s="3" t="inlineStr">
        <is>
          <t>Assets</t>
        </is>
      </c>
      <c r="D12901" s="3" t="inlineStr">
        <is>
          <t>7000/100</t>
        </is>
      </c>
      <c r="E12901" s="3" t="inlineStr">
        <is>
          <t>Goodwill - Purchase of Go Letting</t>
        </is>
      </c>
      <c r="F12901" s="3" t="n">
        <v>0</v>
      </c>
      <c r="G12901" s="3" t="n">
        <v>106580</v>
      </c>
    </row>
    <row r="12902">
      <c r="A12902" s="3" t="inlineStr">
        <is>
          <t>Opportunity Management Holdings (PTY) LTD</t>
        </is>
      </c>
      <c r="B12902" s="4" t="n">
        <v>44957</v>
      </c>
      <c r="C12902" s="3" t="inlineStr">
        <is>
          <t>Assets</t>
        </is>
      </c>
      <c r="D12902" s="3" t="inlineStr">
        <is>
          <t>7200/000</t>
        </is>
      </c>
      <c r="E12902" s="3" t="inlineStr">
        <is>
          <t>Shares in Subsidiary Companies</t>
        </is>
      </c>
      <c r="F12902" s="3" t="n">
        <v>0</v>
      </c>
      <c r="G12902" s="3" t="n">
        <v>120</v>
      </c>
    </row>
    <row r="12903">
      <c r="A12903" s="3" t="inlineStr">
        <is>
          <t>Endulini (Pty) Ltd</t>
        </is>
      </c>
      <c r="B12903" s="4" t="n">
        <v>44957</v>
      </c>
      <c r="C12903" s="3" t="inlineStr">
        <is>
          <t>Assets</t>
        </is>
      </c>
      <c r="D12903" s="3" t="inlineStr">
        <is>
          <t>7610/100</t>
        </is>
      </c>
      <c r="E12903" s="3" t="inlineStr">
        <is>
          <t>Endulini Land</t>
        </is>
      </c>
      <c r="F12903" s="3" t="n">
        <v>0</v>
      </c>
      <c r="G12903" s="3" t="n">
        <v>10572851.37</v>
      </c>
    </row>
    <row r="12904">
      <c r="A12904" s="3" t="inlineStr">
        <is>
          <t>Endulini (Pty) Ltd</t>
        </is>
      </c>
      <c r="B12904" s="4" t="n">
        <v>44957</v>
      </c>
      <c r="C12904" s="3" t="inlineStr">
        <is>
          <t>Assets</t>
        </is>
      </c>
      <c r="D12904" s="3" t="inlineStr">
        <is>
          <t>7610/111</t>
        </is>
      </c>
      <c r="E12904" s="3" t="inlineStr">
        <is>
          <t>Endulini Closing Stock February 2021</t>
        </is>
      </c>
      <c r="F12904" s="3" t="n">
        <v>0</v>
      </c>
      <c r="G12904" s="3" t="n">
        <v>15044610.11</v>
      </c>
    </row>
    <row r="12905">
      <c r="A12905" s="3" t="inlineStr">
        <is>
          <t>Endulini (Pty) Ltd</t>
        </is>
      </c>
      <c r="B12905" s="4" t="n">
        <v>44957</v>
      </c>
      <c r="C12905" s="3" t="inlineStr">
        <is>
          <t>Assets</t>
        </is>
      </c>
      <c r="D12905" s="3" t="inlineStr">
        <is>
          <t>7610/180</t>
        </is>
      </c>
      <c r="E12905" s="3" t="inlineStr">
        <is>
          <t>Endulini CIP Architects</t>
        </is>
      </c>
      <c r="F12905" s="3" t="n">
        <v>0</v>
      </c>
      <c r="G12905" s="3" t="n">
        <v>1251503.01</v>
      </c>
    </row>
    <row r="12906">
      <c r="A12906" s="3" t="inlineStr">
        <is>
          <t>Endulini (Pty) Ltd</t>
        </is>
      </c>
      <c r="B12906" s="4" t="n">
        <v>44957</v>
      </c>
      <c r="C12906" s="3" t="inlineStr">
        <is>
          <t>Assets</t>
        </is>
      </c>
      <c r="D12906" s="3" t="inlineStr">
        <is>
          <t>7610/200</t>
        </is>
      </c>
      <c r="E12906" s="3" t="inlineStr">
        <is>
          <t>Endulini CIP CoCT Land Use App</t>
        </is>
      </c>
      <c r="F12906" s="3" t="n">
        <v>0</v>
      </c>
      <c r="G12906" s="3" t="n">
        <v>232891.06</v>
      </c>
    </row>
    <row r="12907">
      <c r="A12907" s="3" t="inlineStr">
        <is>
          <t>Endulini (Pty) Ltd</t>
        </is>
      </c>
      <c r="B12907" s="4" t="n">
        <v>44957</v>
      </c>
      <c r="C12907" s="3" t="inlineStr">
        <is>
          <t>Assets</t>
        </is>
      </c>
      <c r="D12907" s="3" t="inlineStr">
        <is>
          <t>7610/205</t>
        </is>
      </c>
      <c r="E12907" s="3" t="inlineStr">
        <is>
          <t>Endulini CIP Site Establishments</t>
        </is>
      </c>
      <c r="F12907" s="3" t="n">
        <v>0</v>
      </c>
      <c r="G12907" s="3" t="n">
        <v>32428975.01</v>
      </c>
    </row>
    <row r="12908">
      <c r="A12908" s="3" t="inlineStr">
        <is>
          <t>Endulini (Pty) Ltd</t>
        </is>
      </c>
      <c r="B12908" s="4" t="n">
        <v>44957</v>
      </c>
      <c r="C12908" s="3" t="inlineStr">
        <is>
          <t>Assets</t>
        </is>
      </c>
      <c r="D12908" s="3" t="inlineStr">
        <is>
          <t>7610/209</t>
        </is>
      </c>
      <c r="E12908" s="3" t="inlineStr">
        <is>
          <t>Endulini CIP Construction Management</t>
        </is>
      </c>
      <c r="F12908" s="3" t="n">
        <v>0</v>
      </c>
      <c r="G12908" s="3" t="n">
        <v>221875</v>
      </c>
    </row>
    <row r="12909">
      <c r="A12909" s="3" t="inlineStr">
        <is>
          <t>Endulini (Pty) Ltd</t>
        </is>
      </c>
      <c r="B12909" s="4" t="n">
        <v>44957</v>
      </c>
      <c r="C12909" s="3" t="inlineStr">
        <is>
          <t>Assets</t>
        </is>
      </c>
      <c r="D12909" s="3" t="inlineStr">
        <is>
          <t>7610/210</t>
        </is>
      </c>
      <c r="E12909" s="3" t="inlineStr">
        <is>
          <t>Endulini CIP Civil Works</t>
        </is>
      </c>
      <c r="F12909" s="3" t="n">
        <v>0</v>
      </c>
      <c r="G12909" s="3" t="n">
        <v>6295702.14</v>
      </c>
    </row>
    <row r="12910">
      <c r="A12910" s="3" t="inlineStr">
        <is>
          <t>Endulini (Pty) Ltd</t>
        </is>
      </c>
      <c r="B12910" s="4" t="n">
        <v>44957</v>
      </c>
      <c r="C12910" s="3" t="inlineStr">
        <is>
          <t>Assets</t>
        </is>
      </c>
      <c r="D12910" s="3" t="inlineStr">
        <is>
          <t>7610/215</t>
        </is>
      </c>
      <c r="E12910" s="3" t="inlineStr">
        <is>
          <t>Endulini CIP Civil Engineers</t>
        </is>
      </c>
      <c r="F12910" s="3" t="n">
        <v>0</v>
      </c>
      <c r="G12910" s="3" t="n">
        <v>183000</v>
      </c>
    </row>
    <row r="12911">
      <c r="A12911" s="3" t="inlineStr">
        <is>
          <t>Endulini (Pty) Ltd</t>
        </is>
      </c>
      <c r="B12911" s="4" t="n">
        <v>44957</v>
      </c>
      <c r="C12911" s="3" t="inlineStr">
        <is>
          <t>Assets</t>
        </is>
      </c>
      <c r="D12911" s="3" t="inlineStr">
        <is>
          <t>7610/220</t>
        </is>
      </c>
      <c r="E12911" s="3" t="inlineStr">
        <is>
          <t>Endulini CIP Structuring Project Fee Opp Invest</t>
        </is>
      </c>
      <c r="F12911" s="3" t="n">
        <v>0</v>
      </c>
      <c r="G12911" s="3" t="n">
        <v>483735.96</v>
      </c>
    </row>
    <row r="12912">
      <c r="A12912" s="3" t="inlineStr">
        <is>
          <t>Endulini (Pty) Ltd</t>
        </is>
      </c>
      <c r="B12912" s="4" t="n">
        <v>44957</v>
      </c>
      <c r="C12912" s="3" t="inlineStr">
        <is>
          <t>Assets</t>
        </is>
      </c>
      <c r="D12912" s="3" t="inlineStr">
        <is>
          <t>7610/225</t>
        </is>
      </c>
      <c r="E12912" s="3" t="inlineStr">
        <is>
          <t>Endulini CIP Structural engineering fee</t>
        </is>
      </c>
      <c r="F12912" s="3" t="n">
        <v>0</v>
      </c>
      <c r="G12912" s="3" t="n">
        <v>346268.03</v>
      </c>
    </row>
    <row r="12913">
      <c r="A12913" s="3" t="inlineStr">
        <is>
          <t>Endulini (Pty) Ltd</t>
        </is>
      </c>
      <c r="B12913" s="4" t="n">
        <v>44957</v>
      </c>
      <c r="C12913" s="3" t="inlineStr">
        <is>
          <t>Assets</t>
        </is>
      </c>
      <c r="D12913" s="3" t="inlineStr">
        <is>
          <t>7610/230</t>
        </is>
      </c>
      <c r="E12913" s="3" t="inlineStr">
        <is>
          <t>Endulini CIP Mechanical Engineering</t>
        </is>
      </c>
      <c r="F12913" s="3" t="n">
        <v>0</v>
      </c>
      <c r="G12913" s="3" t="n">
        <v>15570</v>
      </c>
    </row>
    <row r="12914">
      <c r="A12914" s="3" t="inlineStr">
        <is>
          <t>Endulini (Pty) Ltd</t>
        </is>
      </c>
      <c r="B12914" s="4" t="n">
        <v>44957</v>
      </c>
      <c r="C12914" s="3" t="inlineStr">
        <is>
          <t>Assets</t>
        </is>
      </c>
      <c r="D12914" s="3" t="inlineStr">
        <is>
          <t>7610/235</t>
        </is>
      </c>
      <c r="E12914" s="3" t="inlineStr">
        <is>
          <t>Endulini CIP Electrical Installation</t>
        </is>
      </c>
      <c r="F12914" s="3" t="n">
        <v>0</v>
      </c>
      <c r="G12914" s="3" t="n">
        <v>1034019.08</v>
      </c>
    </row>
    <row r="12915">
      <c r="A12915" s="3" t="inlineStr">
        <is>
          <t>Endulini (Pty) Ltd</t>
        </is>
      </c>
      <c r="B12915" s="4" t="n">
        <v>44957</v>
      </c>
      <c r="C12915" s="3" t="inlineStr">
        <is>
          <t>Assets</t>
        </is>
      </c>
      <c r="D12915" s="3" t="inlineStr">
        <is>
          <t>7610/250</t>
        </is>
      </c>
      <c r="E12915" s="3" t="inlineStr">
        <is>
          <t>Endulini CIP Boundary Wall</t>
        </is>
      </c>
      <c r="F12915" s="3" t="n">
        <v>0</v>
      </c>
      <c r="G12915" s="3" t="n">
        <v>88400.8</v>
      </c>
    </row>
    <row r="12916">
      <c r="A12916" s="3" t="inlineStr">
        <is>
          <t>Endulini (Pty) Ltd</t>
        </is>
      </c>
      <c r="B12916" s="4" t="n">
        <v>44957</v>
      </c>
      <c r="C12916" s="3" t="inlineStr">
        <is>
          <t>Assets</t>
        </is>
      </c>
      <c r="D12916" s="3" t="inlineStr">
        <is>
          <t>7610/290</t>
        </is>
      </c>
      <c r="E12916" s="3" t="inlineStr">
        <is>
          <t>Endulini CIP Development Management Fees</t>
        </is>
      </c>
      <c r="F12916" s="3" t="n">
        <v>0</v>
      </c>
      <c r="G12916" s="3" t="n">
        <v>237496.62</v>
      </c>
    </row>
    <row r="12917">
      <c r="A12917" s="3" t="inlineStr">
        <is>
          <t>Endulini (Pty) Ltd</t>
        </is>
      </c>
      <c r="B12917" s="4" t="n">
        <v>44957</v>
      </c>
      <c r="C12917" s="3" t="inlineStr">
        <is>
          <t>Assets</t>
        </is>
      </c>
      <c r="D12917" s="3" t="inlineStr">
        <is>
          <t>7610/310</t>
        </is>
      </c>
      <c r="E12917" s="3" t="inlineStr">
        <is>
          <t>Endulini CIP Enviromental consultants</t>
        </is>
      </c>
      <c r="F12917" s="3" t="n">
        <v>0</v>
      </c>
      <c r="G12917" s="3" t="n">
        <v>115730</v>
      </c>
    </row>
    <row r="12918">
      <c r="A12918" s="3" t="inlineStr">
        <is>
          <t>Endulini (Pty) Ltd</t>
        </is>
      </c>
      <c r="B12918" s="4" t="n">
        <v>44957</v>
      </c>
      <c r="C12918" s="3" t="inlineStr">
        <is>
          <t>Assets</t>
        </is>
      </c>
      <c r="D12918" s="3" t="inlineStr">
        <is>
          <t>7610/320</t>
        </is>
      </c>
      <c r="E12918" s="3" t="inlineStr">
        <is>
          <t>Endulini CIP Geotechnical</t>
        </is>
      </c>
      <c r="F12918" s="3" t="n">
        <v>0</v>
      </c>
      <c r="G12918" s="3" t="n">
        <v>13575</v>
      </c>
    </row>
    <row r="12919">
      <c r="A12919" s="3" t="inlineStr">
        <is>
          <t>Endulini (Pty) Ltd</t>
        </is>
      </c>
      <c r="B12919" s="4" t="n">
        <v>44957</v>
      </c>
      <c r="C12919" s="3" t="inlineStr">
        <is>
          <t>Assets</t>
        </is>
      </c>
      <c r="D12919" s="3" t="inlineStr">
        <is>
          <t>7610/330</t>
        </is>
      </c>
      <c r="E12919" s="3" t="inlineStr">
        <is>
          <t>Endulini CIP Health and Safety</t>
        </is>
      </c>
      <c r="F12919" s="3" t="n">
        <v>0</v>
      </c>
      <c r="G12919" s="3" t="n">
        <v>40200</v>
      </c>
    </row>
    <row r="12920">
      <c r="A12920" s="3" t="inlineStr">
        <is>
          <t>Endulini (Pty) Ltd</t>
        </is>
      </c>
      <c r="B12920" s="4" t="n">
        <v>44957</v>
      </c>
      <c r="C12920" s="3" t="inlineStr">
        <is>
          <t>Assets</t>
        </is>
      </c>
      <c r="D12920" s="3" t="inlineStr">
        <is>
          <t>7610/390</t>
        </is>
      </c>
      <c r="E12920" s="3" t="inlineStr">
        <is>
          <t>Endulini CIP Land Surveyor</t>
        </is>
      </c>
      <c r="F12920" s="3" t="n">
        <v>0</v>
      </c>
      <c r="G12920" s="3" t="n">
        <v>186021.2</v>
      </c>
    </row>
    <row r="12921">
      <c r="A12921" s="3" t="inlineStr">
        <is>
          <t>Endulini (Pty) Ltd</t>
        </is>
      </c>
      <c r="B12921" s="4" t="n">
        <v>44957</v>
      </c>
      <c r="C12921" s="3" t="inlineStr">
        <is>
          <t>Assets</t>
        </is>
      </c>
      <c r="D12921" s="3" t="inlineStr">
        <is>
          <t>7610/392</t>
        </is>
      </c>
      <c r="E12921" s="3" t="inlineStr">
        <is>
          <t>Endulini CIP Landscaping</t>
        </is>
      </c>
      <c r="F12921" s="3" t="n">
        <v>0</v>
      </c>
      <c r="G12921" s="3" t="n">
        <v>6100</v>
      </c>
    </row>
    <row r="12922">
      <c r="A12922" s="3" t="inlineStr">
        <is>
          <t>Endulini (Pty) Ltd</t>
        </is>
      </c>
      <c r="B12922" s="4" t="n">
        <v>44957</v>
      </c>
      <c r="C12922" s="3" t="inlineStr">
        <is>
          <t>Assets</t>
        </is>
      </c>
      <c r="D12922" s="3" t="inlineStr">
        <is>
          <t>7610/395</t>
        </is>
      </c>
      <c r="E12922" s="3" t="inlineStr">
        <is>
          <t>Endulini CIP NHBRC</t>
        </is>
      </c>
      <c r="F12922" s="3" t="n">
        <v>0</v>
      </c>
      <c r="G12922" s="3" t="n">
        <v>928847.49</v>
      </c>
    </row>
    <row r="12923">
      <c r="A12923" s="3" t="inlineStr">
        <is>
          <t>Endulini (Pty) Ltd</t>
        </is>
      </c>
      <c r="B12923" s="4" t="n">
        <v>44957</v>
      </c>
      <c r="C12923" s="3" t="inlineStr">
        <is>
          <t>Assets</t>
        </is>
      </c>
      <c r="D12923" s="3" t="inlineStr">
        <is>
          <t>7610/400</t>
        </is>
      </c>
      <c r="E12923" s="3" t="inlineStr">
        <is>
          <t>Endulini CIP Quantity Surveyor</t>
        </is>
      </c>
      <c r="F12923" s="3" t="n">
        <v>0</v>
      </c>
      <c r="G12923" s="3" t="n">
        <v>82136.36</v>
      </c>
    </row>
    <row r="12924">
      <c r="A12924" s="3" t="inlineStr">
        <is>
          <t>Endulini (Pty) Ltd</t>
        </is>
      </c>
      <c r="B12924" s="4" t="n">
        <v>44957</v>
      </c>
      <c r="C12924" s="3" t="inlineStr">
        <is>
          <t>Assets</t>
        </is>
      </c>
      <c r="D12924" s="3" t="inlineStr">
        <is>
          <t>7610/600</t>
        </is>
      </c>
      <c r="E12924" s="3" t="inlineStr">
        <is>
          <t>Endulini CIP Town Planning</t>
        </is>
      </c>
      <c r="F12924" s="3" t="n">
        <v>0</v>
      </c>
      <c r="G12924" s="3" t="n">
        <v>21105</v>
      </c>
    </row>
    <row r="12925">
      <c r="A12925" s="3" t="inlineStr">
        <is>
          <t>Endulini (Pty) Ltd</t>
        </is>
      </c>
      <c r="B12925" s="4" t="n">
        <v>44957</v>
      </c>
      <c r="C12925" s="3" t="inlineStr">
        <is>
          <t>Assets</t>
        </is>
      </c>
      <c r="D12925" s="3" t="inlineStr">
        <is>
          <t>7610/620</t>
        </is>
      </c>
      <c r="E12925" s="3" t="inlineStr">
        <is>
          <t>Endulini CIP Traffic Impact</t>
        </is>
      </c>
      <c r="F12925" s="3" t="n">
        <v>0</v>
      </c>
      <c r="G12925" s="3" t="n">
        <v>24915</v>
      </c>
    </row>
    <row r="12926">
      <c r="A12926" s="3" t="inlineStr">
        <is>
          <t>Endulini (Pty) Ltd</t>
        </is>
      </c>
      <c r="B12926" s="4" t="n">
        <v>44957</v>
      </c>
      <c r="C12926" s="3" t="inlineStr">
        <is>
          <t>Assets</t>
        </is>
      </c>
      <c r="D12926" s="3" t="inlineStr">
        <is>
          <t>7610/630</t>
        </is>
      </c>
      <c r="E12926" s="3" t="inlineStr">
        <is>
          <t>Endulini CIP CoCT Development Contributi</t>
        </is>
      </c>
      <c r="F12926" s="3" t="n">
        <v>0</v>
      </c>
      <c r="G12926" s="3" t="n">
        <v>661860.3100000001</v>
      </c>
    </row>
    <row r="12927">
      <c r="A12927" s="3" t="inlineStr">
        <is>
          <t>Endulini (Pty) Ltd</t>
        </is>
      </c>
      <c r="B12927" s="4" t="n">
        <v>44957</v>
      </c>
      <c r="C12927" s="3" t="inlineStr">
        <is>
          <t>Assets</t>
        </is>
      </c>
      <c r="D12927" s="3" t="inlineStr">
        <is>
          <t>7610/640</t>
        </is>
      </c>
      <c r="E12927" s="3" t="inlineStr">
        <is>
          <t>Endulini CIP CoCT Building plan application</t>
        </is>
      </c>
      <c r="F12927" s="3" t="n">
        <v>0</v>
      </c>
      <c r="G12927" s="3" t="n">
        <v>111203.22</v>
      </c>
    </row>
    <row r="12928">
      <c r="A12928" s="3" t="inlineStr">
        <is>
          <t>Endulini (Pty) Ltd</t>
        </is>
      </c>
      <c r="B12928" s="4" t="n">
        <v>44957</v>
      </c>
      <c r="C12928" s="3" t="inlineStr">
        <is>
          <t>Assets</t>
        </is>
      </c>
      <c r="D12928" s="3" t="inlineStr">
        <is>
          <t>7610/650</t>
        </is>
      </c>
      <c r="E12928" s="3" t="inlineStr">
        <is>
          <t>Endulini CIP - P&amp;G recoveries - Endulini&amp;Heron Fields/View</t>
        </is>
      </c>
      <c r="F12928" s="3" t="n">
        <v>0</v>
      </c>
      <c r="G12928" s="3" t="n">
        <v>-3023829.42</v>
      </c>
    </row>
    <row r="12929">
      <c r="A12929" s="3" t="inlineStr">
        <is>
          <t>Endulini (Pty) Ltd</t>
        </is>
      </c>
      <c r="B12929" s="4" t="n">
        <v>44957</v>
      </c>
      <c r="C12929" s="3" t="inlineStr">
        <is>
          <t>Assets</t>
        </is>
      </c>
      <c r="D12929" s="3" t="inlineStr">
        <is>
          <t>7610/900</t>
        </is>
      </c>
      <c r="E12929" s="3" t="inlineStr">
        <is>
          <t>Endulini CIP Cost of Sales</t>
        </is>
      </c>
      <c r="F12929" s="3" t="n">
        <v>0</v>
      </c>
      <c r="G12929" s="3" t="n">
        <v>-28155981.9</v>
      </c>
    </row>
    <row r="12930">
      <c r="A12930" s="3" t="inlineStr">
        <is>
          <t>Quinate Consulting (Pty) Ltd</t>
        </is>
      </c>
      <c r="B12930" s="4" t="n">
        <v>44957</v>
      </c>
      <c r="C12930" s="3" t="inlineStr">
        <is>
          <t>Assets</t>
        </is>
      </c>
      <c r="D12930" s="3" t="inlineStr">
        <is>
          <t>7800/104</t>
        </is>
      </c>
      <c r="E12930" s="3" t="inlineStr">
        <is>
          <t>Stock - Closing Stock SW - 28 Feb 21</t>
        </is>
      </c>
      <c r="F12930" s="3" t="n">
        <v>0</v>
      </c>
      <c r="G12930" s="3" t="n">
        <v>2874478.88</v>
      </c>
    </row>
    <row r="12931">
      <c r="A12931" s="3" t="inlineStr">
        <is>
          <t>Quinate Consulting (Pty) Ltd</t>
        </is>
      </c>
      <c r="B12931" s="4" t="n">
        <v>44957</v>
      </c>
      <c r="C12931" s="3" t="inlineStr">
        <is>
          <t>Assets</t>
        </is>
      </c>
      <c r="D12931" s="3" t="inlineStr">
        <is>
          <t>7800/105</t>
        </is>
      </c>
      <c r="E12931" s="3" t="inlineStr">
        <is>
          <t>Stock - Closing Stock SH - 28 Feb 21</t>
        </is>
      </c>
      <c r="F12931" s="3" t="n">
        <v>0</v>
      </c>
      <c r="G12931" s="3" t="n">
        <v>2843477.6</v>
      </c>
    </row>
    <row r="12932">
      <c r="A12932" s="3" t="inlineStr">
        <is>
          <t>Endulini (Pty) Ltd</t>
        </is>
      </c>
      <c r="B12932" s="4" t="n">
        <v>44957</v>
      </c>
      <c r="C12932" s="3" t="inlineStr">
        <is>
          <t>Assets</t>
        </is>
      </c>
      <c r="D12932" s="3" t="inlineStr">
        <is>
          <t>8000/000</t>
        </is>
      </c>
      <c r="E12932" s="3" t="inlineStr">
        <is>
          <t>Customer Control Account</t>
        </is>
      </c>
      <c r="F12932" s="3" t="n">
        <v>0</v>
      </c>
      <c r="G12932" s="3" t="n">
        <v>3478538.07</v>
      </c>
    </row>
    <row r="12933">
      <c r="A12933" s="3" t="inlineStr">
        <is>
          <t>Noble Shield (Pty) Ltd ta Go Letting</t>
        </is>
      </c>
      <c r="B12933" s="4" t="n">
        <v>44957</v>
      </c>
      <c r="C12933" s="3" t="inlineStr">
        <is>
          <t>Assets</t>
        </is>
      </c>
      <c r="D12933" s="3" t="inlineStr">
        <is>
          <t>8000/000</t>
        </is>
      </c>
      <c r="E12933" s="3" t="inlineStr">
        <is>
          <t>Customer Control Account</t>
        </is>
      </c>
      <c r="F12933" s="3" t="n">
        <v>0</v>
      </c>
      <c r="G12933" s="3" t="n">
        <v>60289.32</v>
      </c>
    </row>
    <row r="12934">
      <c r="A12934" s="3" t="inlineStr">
        <is>
          <t>Opportunity Global Sales (PTY) LTD</t>
        </is>
      </c>
      <c r="B12934" s="4" t="n">
        <v>44957</v>
      </c>
      <c r="C12934" s="3" t="inlineStr">
        <is>
          <t>Assets</t>
        </is>
      </c>
      <c r="D12934" s="3" t="inlineStr">
        <is>
          <t>8000/000</t>
        </is>
      </c>
      <c r="E12934" s="3" t="inlineStr">
        <is>
          <t>Customer Control Account</t>
        </is>
      </c>
      <c r="F12934" s="3" t="n">
        <v>137747.91</v>
      </c>
      <c r="G12934" s="3" t="n">
        <v>302968.56</v>
      </c>
    </row>
    <row r="12935">
      <c r="A12935" s="3" t="inlineStr">
        <is>
          <t>Opportunity Management Holdings (PTY) LTD</t>
        </is>
      </c>
      <c r="B12935" s="4" t="n">
        <v>44957</v>
      </c>
      <c r="C12935" s="3" t="inlineStr">
        <is>
          <t>Assets</t>
        </is>
      </c>
      <c r="D12935" s="3" t="inlineStr">
        <is>
          <t>8000/000</t>
        </is>
      </c>
      <c r="E12935" s="3" t="inlineStr">
        <is>
          <t>Customer Control Account</t>
        </is>
      </c>
      <c r="F12935" s="3" t="n">
        <v>0</v>
      </c>
      <c r="G12935" s="3" t="n">
        <v>11500</v>
      </c>
    </row>
    <row r="12936">
      <c r="A12936" s="3" t="inlineStr">
        <is>
          <t>Quinate Consulting (Pty) Ltd</t>
        </is>
      </c>
      <c r="B12936" s="4" t="n">
        <v>44957</v>
      </c>
      <c r="C12936" s="3" t="inlineStr">
        <is>
          <t>Assets</t>
        </is>
      </c>
      <c r="D12936" s="3" t="inlineStr">
        <is>
          <t>8000/000</t>
        </is>
      </c>
      <c r="E12936" s="3" t="inlineStr">
        <is>
          <t>Customer Control Account</t>
        </is>
      </c>
      <c r="F12936" s="3" t="n">
        <v>36088.04</v>
      </c>
      <c r="G12936" s="3" t="n">
        <v>24389.24</v>
      </c>
    </row>
    <row r="12937">
      <c r="A12937" s="3" t="inlineStr">
        <is>
          <t>Quinate Consulting (Pty) Ltd</t>
        </is>
      </c>
      <c r="B12937" s="4" t="n">
        <v>44957</v>
      </c>
      <c r="C12937" s="3" t="inlineStr">
        <is>
          <t>Assets</t>
        </is>
      </c>
      <c r="D12937" s="3" t="inlineStr">
        <is>
          <t>8001</t>
        </is>
      </c>
      <c r="E12937" s="3" t="inlineStr">
        <is>
          <t>Customer Control</t>
        </is>
      </c>
      <c r="F12937" s="3" t="n">
        <v>0</v>
      </c>
      <c r="G12937" s="3" t="n">
        <v>29487.49</v>
      </c>
    </row>
    <row r="12938">
      <c r="A12938" s="3" t="inlineStr">
        <is>
          <t>Opportunity Global Investment (PTY) LTD</t>
        </is>
      </c>
      <c r="B12938" s="4" t="n">
        <v>44957</v>
      </c>
      <c r="C12938" s="3" t="inlineStr">
        <is>
          <t>Assets</t>
        </is>
      </c>
      <c r="D12938" s="3" t="inlineStr">
        <is>
          <t>8200/010</t>
        </is>
      </c>
      <c r="E12938" s="3" t="inlineStr">
        <is>
          <t>Prepayments / Prepaid Expenses</t>
        </is>
      </c>
      <c r="F12938" s="3" t="n">
        <v>-20180.89</v>
      </c>
      <c r="G12938" s="3" t="n">
        <v>0</v>
      </c>
    </row>
    <row r="12939">
      <c r="A12939" s="3" t="inlineStr">
        <is>
          <t>Quinate Consulting (Pty) Ltd</t>
        </is>
      </c>
      <c r="B12939" s="4" t="n">
        <v>44957</v>
      </c>
      <c r="C12939" s="3" t="inlineStr">
        <is>
          <t>Assets</t>
        </is>
      </c>
      <c r="D12939" s="3" t="inlineStr">
        <is>
          <t>8200/010</t>
        </is>
      </c>
      <c r="E12939" s="3" t="inlineStr">
        <is>
          <t>Prepayments / Prepaid Expenses</t>
        </is>
      </c>
      <c r="F12939" s="3" t="n">
        <v>0</v>
      </c>
      <c r="G12939" s="3" t="n">
        <v>109675</v>
      </c>
    </row>
    <row r="12940">
      <c r="A12940" s="3" t="inlineStr">
        <is>
          <t>Opportunity Global Sales (PTY) LTD</t>
        </is>
      </c>
      <c r="B12940" s="4" t="n">
        <v>44957</v>
      </c>
      <c r="C12940" s="3" t="inlineStr">
        <is>
          <t>Assets</t>
        </is>
      </c>
      <c r="D12940" s="3" t="inlineStr">
        <is>
          <t>8300/100</t>
        </is>
      </c>
      <c r="E12940" s="3" t="inlineStr">
        <is>
          <t>Staff Loan - Yvette Mostert</t>
        </is>
      </c>
      <c r="F12940" s="3" t="n">
        <v>-1500</v>
      </c>
      <c r="G12940" s="3" t="n">
        <v>1500</v>
      </c>
    </row>
    <row r="12941">
      <c r="A12941" s="3" t="inlineStr">
        <is>
          <t>Opportunity Global Investment (PTY) LTD</t>
        </is>
      </c>
      <c r="B12941" s="4" t="n">
        <v>44957</v>
      </c>
      <c r="C12941" s="3" t="inlineStr">
        <is>
          <t>Assets</t>
        </is>
      </c>
      <c r="D12941" s="3" t="inlineStr">
        <is>
          <t>8400/000</t>
        </is>
      </c>
      <c r="E12941" s="3" t="inlineStr">
        <is>
          <t>FNB 62093491696</t>
        </is>
      </c>
      <c r="F12941" s="3" t="n">
        <v>52593.01</v>
      </c>
      <c r="G12941" s="3" t="n">
        <v>89129.14</v>
      </c>
    </row>
    <row r="12942">
      <c r="A12942" s="3" t="inlineStr">
        <is>
          <t>Opportunity Global Sales (PTY) LTD</t>
        </is>
      </c>
      <c r="B12942" s="4" t="n">
        <v>44957</v>
      </c>
      <c r="C12942" s="3" t="inlineStr">
        <is>
          <t>Assets</t>
        </is>
      </c>
      <c r="D12942" s="3" t="inlineStr">
        <is>
          <t>8400/000</t>
        </is>
      </c>
      <c r="E12942" s="3" t="inlineStr">
        <is>
          <t>FNB 62835620875</t>
        </is>
      </c>
      <c r="F12942" s="3" t="n">
        <v>175681.76</v>
      </c>
      <c r="G12942" s="3" t="n">
        <v>192288.15</v>
      </c>
    </row>
    <row r="12943">
      <c r="A12943" s="3" t="inlineStr">
        <is>
          <t>Quinate Consulting (Pty) Ltd</t>
        </is>
      </c>
      <c r="B12943" s="4" t="n">
        <v>44957</v>
      </c>
      <c r="C12943" s="3" t="inlineStr">
        <is>
          <t>Assets</t>
        </is>
      </c>
      <c r="D12943" s="3" t="inlineStr">
        <is>
          <t>8400/000</t>
        </is>
      </c>
      <c r="E12943" s="3" t="inlineStr">
        <is>
          <t>RMB - 62736659189 - Call Acc</t>
        </is>
      </c>
      <c r="F12943" s="3" t="n">
        <v>709.13</v>
      </c>
      <c r="G12943" s="3" t="n">
        <v>155210.66</v>
      </c>
    </row>
    <row r="12944">
      <c r="A12944" s="3" t="inlineStr">
        <is>
          <t>Trademark Holdings (Pty) Ltd</t>
        </is>
      </c>
      <c r="B12944" s="4" t="n">
        <v>44957</v>
      </c>
      <c r="C12944" s="3" t="inlineStr">
        <is>
          <t>Assets</t>
        </is>
      </c>
      <c r="D12944" s="3" t="inlineStr">
        <is>
          <t>8400/000</t>
        </is>
      </c>
      <c r="E12944" s="3" t="inlineStr">
        <is>
          <t>RMB 623 693 03640</t>
        </is>
      </c>
      <c r="F12944" s="3" t="n">
        <v>27508.28</v>
      </c>
      <c r="G12944" s="3" t="n">
        <v>73678.17999999999</v>
      </c>
    </row>
    <row r="12945">
      <c r="A12945" s="3" t="inlineStr">
        <is>
          <t>Noble Shield (Pty) Ltd ta Go Letting</t>
        </is>
      </c>
      <c r="B12945" s="4" t="n">
        <v>44957</v>
      </c>
      <c r="C12945" s="3" t="inlineStr">
        <is>
          <t>Assets</t>
        </is>
      </c>
      <c r="D12945" s="3" t="inlineStr">
        <is>
          <t>8400/000</t>
        </is>
      </c>
      <c r="E12945" s="3" t="inlineStr">
        <is>
          <t>RMB 6250 573 3833</t>
        </is>
      </c>
      <c r="F12945" s="3" t="n">
        <v>-8732.120000000001</v>
      </c>
      <c r="G12945" s="3" t="n">
        <v>62444.67</v>
      </c>
    </row>
    <row r="12946">
      <c r="A12946" s="3" t="inlineStr">
        <is>
          <t>Endulini (Pty) Ltd</t>
        </is>
      </c>
      <c r="B12946" s="4" t="n">
        <v>44957</v>
      </c>
      <c r="C12946" s="3" t="inlineStr">
        <is>
          <t>Assets</t>
        </is>
      </c>
      <c r="D12946" s="3" t="inlineStr">
        <is>
          <t>8400/000</t>
        </is>
      </c>
      <c r="E12946" s="3" t="inlineStr">
        <is>
          <t>RMB 62906944576</t>
        </is>
      </c>
      <c r="F12946" s="3" t="n">
        <v>-15596.96</v>
      </c>
      <c r="G12946" s="3" t="n">
        <v>7211.58</v>
      </c>
    </row>
    <row r="12947">
      <c r="A12947" s="3" t="inlineStr">
        <is>
          <t>Opportunity Management Holdings (PTY) LTD</t>
        </is>
      </c>
      <c r="B12947" s="4" t="n">
        <v>44957</v>
      </c>
      <c r="C12947" s="3" t="inlineStr">
        <is>
          <t>Assets</t>
        </is>
      </c>
      <c r="D12947" s="3" t="inlineStr">
        <is>
          <t>8400/000</t>
        </is>
      </c>
      <c r="E12947" s="3" t="inlineStr">
        <is>
          <t>RMB Cheq - 62312246920</t>
        </is>
      </c>
      <c r="F12947" s="3" t="n">
        <v>84388.02</v>
      </c>
      <c r="G12947" s="3" t="n">
        <v>119092.75</v>
      </c>
    </row>
    <row r="12948">
      <c r="A12948" s="3" t="inlineStr">
        <is>
          <t>Opportunity Global Investment (PTY) LTD</t>
        </is>
      </c>
      <c r="B12948" s="4" t="n">
        <v>44957</v>
      </c>
      <c r="C12948" s="3" t="inlineStr">
        <is>
          <t>Assets</t>
        </is>
      </c>
      <c r="D12948" s="3" t="inlineStr">
        <is>
          <t>8405/000</t>
        </is>
      </c>
      <c r="E12948" s="3" t="inlineStr">
        <is>
          <t>FNB Trust 62762449265</t>
        </is>
      </c>
      <c r="F12948" s="3" t="n">
        <v>-63.58</v>
      </c>
      <c r="G12948" s="3" t="n">
        <v>756.66</v>
      </c>
    </row>
    <row r="12949">
      <c r="A12949" s="3" t="inlineStr">
        <is>
          <t>Endulini (Pty) Ltd</t>
        </is>
      </c>
      <c r="B12949" s="4" t="n">
        <v>44957</v>
      </c>
      <c r="C12949" s="3" t="inlineStr">
        <is>
          <t>Assets</t>
        </is>
      </c>
      <c r="D12949" s="3" t="inlineStr">
        <is>
          <t>8410/000</t>
        </is>
      </c>
      <c r="E12949" s="3" t="inlineStr">
        <is>
          <t>Momentum Investor Account : RU 502229883</t>
        </is>
      </c>
      <c r="F12949" s="3" t="n">
        <v>0</v>
      </c>
      <c r="G12949" s="3" t="n">
        <v>2614.24</v>
      </c>
    </row>
    <row r="12950">
      <c r="A12950" s="3" t="inlineStr">
        <is>
          <t>Opportunity Management Holdings (PTY) LTD</t>
        </is>
      </c>
      <c r="B12950" s="4" t="n">
        <v>44957</v>
      </c>
      <c r="C12950" s="3" t="inlineStr">
        <is>
          <t>Assets</t>
        </is>
      </c>
      <c r="D12950" s="3" t="inlineStr">
        <is>
          <t>8410/000</t>
        </is>
      </c>
      <c r="E12950" s="3" t="inlineStr">
        <is>
          <t>RMB Call Acc - 62312248851</t>
        </is>
      </c>
      <c r="F12950" s="3" t="n">
        <v>119.8</v>
      </c>
      <c r="G12950" s="3" t="n">
        <v>1436.48</v>
      </c>
    </row>
    <row r="12951">
      <c r="A12951" s="3" t="inlineStr">
        <is>
          <t>Noble Shield (Pty) Ltd ta Go Letting</t>
        </is>
      </c>
      <c r="B12951" s="4" t="n">
        <v>44957</v>
      </c>
      <c r="C12951" s="3" t="inlineStr">
        <is>
          <t>Assets</t>
        </is>
      </c>
      <c r="D12951" s="3" t="inlineStr">
        <is>
          <t>8410/000</t>
        </is>
      </c>
      <c r="E12951" s="3" t="inlineStr">
        <is>
          <t>RMB Trust Acc - 6250 615 1365</t>
        </is>
      </c>
      <c r="F12951" s="3" t="n">
        <v>-69.90000000000001</v>
      </c>
      <c r="G12951" s="3" t="n">
        <v>589.54</v>
      </c>
    </row>
    <row r="12952">
      <c r="A12952" s="3" t="inlineStr">
        <is>
          <t>Quinate Consulting (Pty) Ltd</t>
        </is>
      </c>
      <c r="B12952" s="4" t="n">
        <v>44957</v>
      </c>
      <c r="C12952" s="3" t="inlineStr">
        <is>
          <t>Assets</t>
        </is>
      </c>
      <c r="D12952" s="3" t="inlineStr">
        <is>
          <t>8415/000</t>
        </is>
      </c>
      <c r="E12952" s="3" t="inlineStr">
        <is>
          <t>STD Acc 071 958 959 - Facility Acc</t>
        </is>
      </c>
      <c r="F12952" s="3" t="n">
        <v>-255</v>
      </c>
      <c r="G12952" s="3" t="n">
        <v>3381.21</v>
      </c>
    </row>
    <row r="12953">
      <c r="A12953" s="3" t="inlineStr">
        <is>
          <t>Trademark Holdings (Pty) Ltd</t>
        </is>
      </c>
      <c r="B12953" s="4" t="n">
        <v>44957</v>
      </c>
      <c r="C12953" s="3" t="inlineStr">
        <is>
          <t>Assets</t>
        </is>
      </c>
      <c r="D12953" s="3" t="inlineStr">
        <is>
          <t>8420/000</t>
        </is>
      </c>
      <c r="E12953" s="3" t="inlineStr">
        <is>
          <t>FNB Credit Card</t>
        </is>
      </c>
      <c r="F12953" s="3" t="n">
        <v>0</v>
      </c>
      <c r="G12953" s="3" t="n">
        <v>52</v>
      </c>
    </row>
    <row r="12954">
      <c r="A12954" s="3" t="inlineStr">
        <is>
          <t>Quinate Consulting (Pty) Ltd</t>
        </is>
      </c>
      <c r="B12954" s="4" t="n">
        <v>44957</v>
      </c>
      <c r="C12954" s="3" t="inlineStr">
        <is>
          <t>Assets</t>
        </is>
      </c>
      <c r="D12954" s="3" t="inlineStr">
        <is>
          <t>8430/000</t>
        </is>
      </c>
      <c r="E12954" s="3" t="inlineStr">
        <is>
          <t>Momentum Investment Acc - RU502230185</t>
        </is>
      </c>
      <c r="F12954" s="3" t="n">
        <v>0</v>
      </c>
      <c r="G12954" s="3" t="n">
        <v>523.64</v>
      </c>
    </row>
    <row r="12955">
      <c r="A12955" s="3" t="inlineStr">
        <is>
          <t>Opportunity Global Investment (PTY) LTD</t>
        </is>
      </c>
      <c r="B12955" s="4" t="n">
        <v>44957</v>
      </c>
      <c r="C12955" s="3" t="inlineStr">
        <is>
          <t>Assets</t>
        </is>
      </c>
      <c r="D12955" s="3" t="inlineStr">
        <is>
          <t>8440/000</t>
        </is>
      </c>
      <c r="E12955" s="3" t="inlineStr">
        <is>
          <t>FNB - Call 627602764438</t>
        </is>
      </c>
      <c r="F12955" s="3" t="n">
        <v>-4.74</v>
      </c>
      <c r="G12955" s="3" t="n">
        <v>952.53</v>
      </c>
    </row>
    <row r="12956">
      <c r="A12956" s="3" t="inlineStr">
        <is>
          <t>Opportunity Global Investment (PTY) LTD</t>
        </is>
      </c>
      <c r="B12956" s="4" t="n">
        <v>44957</v>
      </c>
      <c r="C12956" s="3" t="inlineStr">
        <is>
          <t>Assets</t>
        </is>
      </c>
      <c r="D12956" s="3" t="inlineStr">
        <is>
          <t>8445/000</t>
        </is>
      </c>
      <c r="E12956" s="3" t="inlineStr">
        <is>
          <t>Momentum RU502230096</t>
        </is>
      </c>
      <c r="F12956" s="3" t="n">
        <v>82.34999999999999</v>
      </c>
      <c r="G12956" s="3" t="n">
        <v>4676.12</v>
      </c>
    </row>
    <row r="12957">
      <c r="A12957" s="3" t="inlineStr">
        <is>
          <t>Quinate Consulting (Pty) Ltd</t>
        </is>
      </c>
      <c r="B12957" s="4" t="n">
        <v>44957</v>
      </c>
      <c r="C12957" s="3" t="inlineStr">
        <is>
          <t>Assets</t>
        </is>
      </c>
      <c r="D12957" s="3" t="inlineStr">
        <is>
          <t>8450/000</t>
        </is>
      </c>
      <c r="E12957" s="3" t="inlineStr">
        <is>
          <t>A RMB 62275810820</t>
        </is>
      </c>
      <c r="F12957" s="3" t="n">
        <v>-143578.94</v>
      </c>
      <c r="G12957" s="3" t="n">
        <v>32967.55</v>
      </c>
    </row>
    <row r="12958">
      <c r="A12958" s="3" t="inlineStr">
        <is>
          <t>Opportunity Management Holdings (PTY) LTD</t>
        </is>
      </c>
      <c r="B12958" s="4" t="n">
        <v>44957</v>
      </c>
      <c r="C12958" s="3" t="inlineStr">
        <is>
          <t>Assets</t>
        </is>
      </c>
      <c r="D12958" s="3" t="inlineStr">
        <is>
          <t>8450/000</t>
        </is>
      </c>
      <c r="E12958" s="3" t="inlineStr">
        <is>
          <t>Petty Cash - CT Office</t>
        </is>
      </c>
      <c r="F12958" s="3" t="n">
        <v>-270</v>
      </c>
      <c r="G12958" s="3" t="n">
        <v>78.90000000000001</v>
      </c>
    </row>
    <row r="12959">
      <c r="A12959" s="3" t="inlineStr">
        <is>
          <t>Quinate Consulting (Pty) Ltd</t>
        </is>
      </c>
      <c r="B12959" s="4" t="n">
        <v>44957</v>
      </c>
      <c r="C12959" s="3" t="inlineStr">
        <is>
          <t>Liabilities</t>
        </is>
      </c>
      <c r="D12959" s="3" t="inlineStr">
        <is>
          <t>8480/100</t>
        </is>
      </c>
      <c r="E12959" s="3" t="inlineStr">
        <is>
          <t>Bond - SH20 - STD Bank 532010558</t>
        </is>
      </c>
      <c r="F12959" s="3" t="n">
        <v>-21619.04</v>
      </c>
      <c r="G12959" s="3" t="n">
        <v>-1357932.01</v>
      </c>
    </row>
    <row r="12960">
      <c r="A12960" s="3" t="inlineStr">
        <is>
          <t>Quinate Consulting (Pty) Ltd</t>
        </is>
      </c>
      <c r="B12960" s="4" t="n">
        <v>44957</v>
      </c>
      <c r="C12960" s="3" t="inlineStr">
        <is>
          <t>Liabilities</t>
        </is>
      </c>
      <c r="D12960" s="3" t="inlineStr">
        <is>
          <t>8480/200</t>
        </is>
      </c>
      <c r="E12960" s="3" t="inlineStr">
        <is>
          <t>Bond - SH23 - STD Bank 532010035</t>
        </is>
      </c>
      <c r="F12960" s="3" t="n">
        <v>-21619.41</v>
      </c>
      <c r="G12960" s="3" t="n">
        <v>-1357774.72</v>
      </c>
    </row>
    <row r="12961">
      <c r="A12961" s="3" t="inlineStr">
        <is>
          <t>Quinate Consulting (Pty) Ltd</t>
        </is>
      </c>
      <c r="B12961" s="4" t="n">
        <v>44957</v>
      </c>
      <c r="C12961" s="3" t="inlineStr">
        <is>
          <t>Liabilities</t>
        </is>
      </c>
      <c r="D12961" s="3" t="inlineStr">
        <is>
          <t>8480/300</t>
        </is>
      </c>
      <c r="E12961" s="3" t="inlineStr">
        <is>
          <t>Bond - SH24 - STD Bank 532372662</t>
        </is>
      </c>
      <c r="F12961" s="3" t="n">
        <v>-24324.49</v>
      </c>
      <c r="G12961" s="3" t="n">
        <v>-1454588.05</v>
      </c>
    </row>
    <row r="12962">
      <c r="A12962" s="3" t="inlineStr">
        <is>
          <t>Quinate Consulting (Pty) Ltd</t>
        </is>
      </c>
      <c r="B12962" s="4" t="n">
        <v>44957</v>
      </c>
      <c r="C12962" s="3" t="inlineStr">
        <is>
          <t>Liabilities</t>
        </is>
      </c>
      <c r="D12962" s="3" t="inlineStr">
        <is>
          <t>8480/400</t>
        </is>
      </c>
      <c r="E12962" s="3" t="inlineStr">
        <is>
          <t>Bond - SW01 - STD Bank 532920627</t>
        </is>
      </c>
      <c r="F12962" s="3" t="n">
        <v>-21681.36</v>
      </c>
      <c r="G12962" s="3" t="n">
        <v>-1294501.33</v>
      </c>
    </row>
    <row r="12963">
      <c r="A12963" s="3" t="inlineStr">
        <is>
          <t>Quinate Consulting (Pty) Ltd</t>
        </is>
      </c>
      <c r="B12963" s="4" t="n">
        <v>44957</v>
      </c>
      <c r="C12963" s="3" t="inlineStr">
        <is>
          <t>Liabilities</t>
        </is>
      </c>
      <c r="D12963" s="3" t="inlineStr">
        <is>
          <t>8480/401</t>
        </is>
      </c>
      <c r="E12963" s="3" t="inlineStr">
        <is>
          <t>Bond - SW21 - STD Bank 532920597</t>
        </is>
      </c>
      <c r="F12963" s="3" t="n">
        <v>-21690.18</v>
      </c>
      <c r="G12963" s="3" t="n">
        <v>-1295015.26</v>
      </c>
    </row>
    <row r="12964">
      <c r="A12964" s="3" t="inlineStr">
        <is>
          <t>Opportunity Global Investment (PTY) LTD</t>
        </is>
      </c>
      <c r="B12964" s="4" t="n">
        <v>44957</v>
      </c>
      <c r="C12964" s="3" t="inlineStr">
        <is>
          <t>Liabilities</t>
        </is>
      </c>
      <c r="D12964" s="3" t="inlineStr">
        <is>
          <t>860</t>
        </is>
      </c>
      <c r="E12964" s="3" t="inlineStr">
        <is>
          <t>Rounding</t>
        </is>
      </c>
      <c r="F12964" s="3" t="n">
        <v>-0.01</v>
      </c>
      <c r="G12964" s="3" t="n">
        <v>-0.04</v>
      </c>
    </row>
    <row r="12965">
      <c r="A12965" s="3" t="inlineStr">
        <is>
          <t>Opportunity Global Sales (PTY) LTD</t>
        </is>
      </c>
      <c r="B12965" s="4" t="n">
        <v>44957</v>
      </c>
      <c r="C12965" s="3" t="inlineStr">
        <is>
          <t>Liabilities</t>
        </is>
      </c>
      <c r="D12965" s="3" t="inlineStr">
        <is>
          <t>860</t>
        </is>
      </c>
      <c r="E12965" s="3" t="inlineStr">
        <is>
          <t>Rounding</t>
        </is>
      </c>
      <c r="F12965" s="3" t="n">
        <v>0</v>
      </c>
      <c r="G12965" s="3" t="n">
        <v>-1</v>
      </c>
    </row>
    <row r="12966">
      <c r="A12966" s="3" t="inlineStr">
        <is>
          <t>Quinate Consulting (Pty) Ltd</t>
        </is>
      </c>
      <c r="B12966" s="4" t="n">
        <v>44957</v>
      </c>
      <c r="C12966" s="3" t="inlineStr">
        <is>
          <t>Liabilities</t>
        </is>
      </c>
      <c r="D12966" s="3" t="inlineStr">
        <is>
          <t>860</t>
        </is>
      </c>
      <c r="E12966" s="3" t="inlineStr">
        <is>
          <t>Rounding</t>
        </is>
      </c>
      <c r="F12966" s="3" t="n">
        <v>-3.11</v>
      </c>
      <c r="G12966" s="3" t="n">
        <v>-3.06</v>
      </c>
    </row>
    <row r="12967">
      <c r="A12967" s="3" t="inlineStr">
        <is>
          <t>Trademark Holdings (Pty) Ltd</t>
        </is>
      </c>
      <c r="B12967" s="4" t="n">
        <v>44957</v>
      </c>
      <c r="C12967" s="3" t="inlineStr">
        <is>
          <t>Liabilities</t>
        </is>
      </c>
      <c r="D12967" s="3" t="inlineStr">
        <is>
          <t>860</t>
        </is>
      </c>
      <c r="E12967" s="3" t="inlineStr">
        <is>
          <t>Rounding</t>
        </is>
      </c>
      <c r="F12967" s="3" t="n">
        <v>0</v>
      </c>
      <c r="G12967" s="3" t="n">
        <v>0.2</v>
      </c>
    </row>
    <row r="12968">
      <c r="A12968" s="3" t="inlineStr">
        <is>
          <t>Endulini (Pty) Ltd</t>
        </is>
      </c>
      <c r="B12968" s="4" t="n">
        <v>44957</v>
      </c>
      <c r="C12968" s="3" t="inlineStr">
        <is>
          <t>Liabilities</t>
        </is>
      </c>
      <c r="D12968" s="3" t="inlineStr">
        <is>
          <t>9000/000</t>
        </is>
      </c>
      <c r="E12968" s="3" t="inlineStr">
        <is>
          <t>Supplier Control Account</t>
        </is>
      </c>
      <c r="F12968" s="3" t="n">
        <v>126.56</v>
      </c>
      <c r="G12968" s="3" t="n">
        <v>-19506138.92</v>
      </c>
    </row>
    <row r="12969">
      <c r="A12969" s="3" t="inlineStr">
        <is>
          <t>Noble Shield (Pty) Ltd ta Go Letting</t>
        </is>
      </c>
      <c r="B12969" s="4" t="n">
        <v>44957</v>
      </c>
      <c r="C12969" s="3" t="inlineStr">
        <is>
          <t>Liabilities</t>
        </is>
      </c>
      <c r="D12969" s="3" t="inlineStr">
        <is>
          <t>9000/000</t>
        </is>
      </c>
      <c r="E12969" s="3" t="inlineStr">
        <is>
          <t>Supplier Control Account</t>
        </is>
      </c>
      <c r="F12969" s="3" t="n">
        <v>17703.8</v>
      </c>
      <c r="G12969" s="3" t="n">
        <v>-45560.6</v>
      </c>
    </row>
    <row r="12970">
      <c r="A12970" s="3" t="inlineStr">
        <is>
          <t>Opportunity Global Investment (PTY) LTD</t>
        </is>
      </c>
      <c r="B12970" s="4" t="n">
        <v>44957</v>
      </c>
      <c r="C12970" s="3" t="inlineStr">
        <is>
          <t>Liabilities</t>
        </is>
      </c>
      <c r="D12970" s="3" t="inlineStr">
        <is>
          <t>9000/000</t>
        </is>
      </c>
      <c r="E12970" s="3" t="inlineStr">
        <is>
          <t>Supplier Control Account</t>
        </is>
      </c>
      <c r="F12970" s="3" t="n">
        <v>86311.03</v>
      </c>
      <c r="G12970" s="3" t="n">
        <v>-37874.67</v>
      </c>
    </row>
    <row r="12971">
      <c r="A12971" s="3" t="inlineStr">
        <is>
          <t>Opportunity Global Sales (PTY) LTD</t>
        </is>
      </c>
      <c r="B12971" s="4" t="n">
        <v>44957</v>
      </c>
      <c r="C12971" s="3" t="inlineStr">
        <is>
          <t>Liabilities</t>
        </is>
      </c>
      <c r="D12971" s="3" t="inlineStr">
        <is>
          <t>9000/000</t>
        </is>
      </c>
      <c r="E12971" s="3" t="inlineStr">
        <is>
          <t>Supplier Control Account</t>
        </is>
      </c>
      <c r="F12971" s="3" t="n">
        <v>-18828.1</v>
      </c>
      <c r="G12971" s="3" t="n">
        <v>-18639.58</v>
      </c>
    </row>
    <row r="12972">
      <c r="A12972" s="3" t="inlineStr">
        <is>
          <t>Opportunity Management Holdings (PTY) LTD</t>
        </is>
      </c>
      <c r="B12972" s="4" t="n">
        <v>44957</v>
      </c>
      <c r="C12972" s="3" t="inlineStr">
        <is>
          <t>Liabilities</t>
        </is>
      </c>
      <c r="D12972" s="3" t="inlineStr">
        <is>
          <t>9000/000</t>
        </is>
      </c>
      <c r="E12972" s="3" t="inlineStr">
        <is>
          <t>Supplier Control Account</t>
        </is>
      </c>
      <c r="F12972" s="3" t="n">
        <v>6647.98</v>
      </c>
      <c r="G12972" s="3" t="n">
        <v>-280265.71</v>
      </c>
    </row>
    <row r="12973">
      <c r="A12973" s="3" t="inlineStr">
        <is>
          <t>Quinate Consulting (Pty) Ltd</t>
        </is>
      </c>
      <c r="B12973" s="4" t="n">
        <v>44957</v>
      </c>
      <c r="C12973" s="3" t="inlineStr">
        <is>
          <t>Liabilities</t>
        </is>
      </c>
      <c r="D12973" s="3" t="inlineStr">
        <is>
          <t>9000/000</t>
        </is>
      </c>
      <c r="E12973" s="3" t="inlineStr">
        <is>
          <t>Supplier Control Account</t>
        </is>
      </c>
      <c r="F12973" s="3" t="n">
        <v>-142810.71</v>
      </c>
      <c r="G12973" s="3" t="n">
        <v>409995.28</v>
      </c>
    </row>
    <row r="12974">
      <c r="A12974" s="3" t="inlineStr">
        <is>
          <t>Trademark Holdings (Pty) Ltd</t>
        </is>
      </c>
      <c r="B12974" s="4" t="n">
        <v>44957</v>
      </c>
      <c r="C12974" s="3" t="inlineStr">
        <is>
          <t>Liabilities</t>
        </is>
      </c>
      <c r="D12974" s="3" t="inlineStr">
        <is>
          <t>9000/000</t>
        </is>
      </c>
      <c r="E12974" s="3" t="inlineStr">
        <is>
          <t>Supplier Control Account</t>
        </is>
      </c>
      <c r="F12974" s="3" t="n">
        <v>-6212</v>
      </c>
      <c r="G12974" s="3" t="n">
        <v>-37502.56</v>
      </c>
    </row>
    <row r="12975">
      <c r="A12975" s="3" t="inlineStr">
        <is>
          <t>Quinate Consulting (Pty) Ltd</t>
        </is>
      </c>
      <c r="B12975" s="4" t="n">
        <v>44957</v>
      </c>
      <c r="C12975" s="3" t="inlineStr">
        <is>
          <t>Liabilities</t>
        </is>
      </c>
      <c r="D12975" s="3" t="inlineStr">
        <is>
          <t>9001</t>
        </is>
      </c>
      <c r="E12975" s="3" t="inlineStr">
        <is>
          <t>Supplier Control</t>
        </is>
      </c>
      <c r="F12975" s="3" t="n">
        <v>0</v>
      </c>
      <c r="G12975" s="3" t="n">
        <v>-347315.41</v>
      </c>
    </row>
    <row r="12976">
      <c r="A12976" s="3" t="inlineStr">
        <is>
          <t>Opportunity Management Holdings (PTY) LTD</t>
        </is>
      </c>
      <c r="B12976" s="4" t="n">
        <v>44957</v>
      </c>
      <c r="C12976" s="3" t="inlineStr">
        <is>
          <t>Liabilities</t>
        </is>
      </c>
      <c r="D12976" s="3" t="inlineStr">
        <is>
          <t>9100/000</t>
        </is>
      </c>
      <c r="E12976" s="3" t="inlineStr">
        <is>
          <t>PAYE/UIF/SDL Accrual - Prior Years ADJ</t>
        </is>
      </c>
      <c r="F12976" s="3" t="n">
        <v>0</v>
      </c>
      <c r="G12976" s="3" t="n">
        <v>-33739.36</v>
      </c>
    </row>
    <row r="12977">
      <c r="A12977" s="3" t="inlineStr">
        <is>
          <t>Opportunity Management Holdings (PTY) LTD</t>
        </is>
      </c>
      <c r="B12977" s="4" t="n">
        <v>44957</v>
      </c>
      <c r="C12977" s="3" t="inlineStr">
        <is>
          <t>Assets</t>
        </is>
      </c>
      <c r="D12977" s="3" t="inlineStr">
        <is>
          <t>9110/000</t>
        </is>
      </c>
      <c r="E12977" s="3" t="inlineStr">
        <is>
          <t>Deposit Received</t>
        </is>
      </c>
      <c r="F12977" s="3" t="n">
        <v>0</v>
      </c>
      <c r="G12977" s="3" t="n">
        <v>-3852.5</v>
      </c>
    </row>
    <row r="12978">
      <c r="A12978" s="3" t="inlineStr">
        <is>
          <t>Opportunity Global Investment (PTY) LTD</t>
        </is>
      </c>
      <c r="B12978" s="4" t="n">
        <v>44957</v>
      </c>
      <c r="C12978" s="3" t="inlineStr">
        <is>
          <t>Liabilities</t>
        </is>
      </c>
      <c r="D12978" s="3" t="inlineStr">
        <is>
          <t>9110/000</t>
        </is>
      </c>
      <c r="E12978" s="3" t="inlineStr">
        <is>
          <t>Taxation B/S</t>
        </is>
      </c>
      <c r="F12978" s="3" t="n">
        <v>0</v>
      </c>
      <c r="G12978" s="3" t="n">
        <v>-22.19</v>
      </c>
    </row>
    <row r="12979">
      <c r="A12979" s="3" t="inlineStr">
        <is>
          <t>Noble Shield (Pty) Ltd ta Go Letting</t>
        </is>
      </c>
      <c r="B12979" s="4" t="n">
        <v>44957</v>
      </c>
      <c r="C12979" s="3" t="inlineStr">
        <is>
          <t>Liabilities</t>
        </is>
      </c>
      <c r="D12979" s="3" t="inlineStr">
        <is>
          <t>9250/010</t>
        </is>
      </c>
      <c r="E12979" s="3" t="inlineStr">
        <is>
          <t>SALARY CONTROL</t>
        </is>
      </c>
      <c r="F12979" s="3" t="n">
        <v>-992.63</v>
      </c>
      <c r="G12979" s="3" t="n">
        <v>-17757.17</v>
      </c>
    </row>
    <row r="12980">
      <c r="A12980" s="3" t="inlineStr">
        <is>
          <t>Trademark Holdings (Pty) Ltd</t>
        </is>
      </c>
      <c r="B12980" s="4" t="n">
        <v>44957</v>
      </c>
      <c r="C12980" s="3" t="inlineStr">
        <is>
          <t>Liabilities</t>
        </is>
      </c>
      <c r="D12980" s="3" t="inlineStr">
        <is>
          <t>9250/010</t>
        </is>
      </c>
      <c r="E12980" s="3" t="inlineStr">
        <is>
          <t>SALARY CONTROL</t>
        </is>
      </c>
      <c r="F12980" s="3" t="n">
        <v>574.86</v>
      </c>
      <c r="G12980" s="3" t="n">
        <v>-19330.37</v>
      </c>
    </row>
    <row r="12981">
      <c r="A12981" s="3" t="inlineStr">
        <is>
          <t>Noble Shield (Pty) Ltd ta Go Letting</t>
        </is>
      </c>
      <c r="B12981" s="4" t="n">
        <v>44957</v>
      </c>
      <c r="C12981" s="3" t="inlineStr">
        <is>
          <t>Liabilities</t>
        </is>
      </c>
      <c r="D12981" s="3" t="inlineStr">
        <is>
          <t>9250/020</t>
        </is>
      </c>
      <c r="E12981" s="3" t="inlineStr">
        <is>
          <t>PAYE, UIF AND SDL CONTROL</t>
        </is>
      </c>
      <c r="F12981" s="3" t="n">
        <v>-362.19</v>
      </c>
      <c r="G12981" s="3" t="n">
        <v>-6041.56</v>
      </c>
    </row>
    <row r="12982">
      <c r="A12982" s="3" t="inlineStr">
        <is>
          <t>Opportunity Global Investment (PTY) LTD</t>
        </is>
      </c>
      <c r="B12982" s="4" t="n">
        <v>44957</v>
      </c>
      <c r="C12982" s="3" t="inlineStr">
        <is>
          <t>Liabilities</t>
        </is>
      </c>
      <c r="D12982" s="3" t="inlineStr">
        <is>
          <t>9250/020</t>
        </is>
      </c>
      <c r="E12982" s="3" t="inlineStr">
        <is>
          <t>PAYE, UIF AND SDL CONTROL</t>
        </is>
      </c>
      <c r="F12982" s="3" t="n">
        <v>-157746.39</v>
      </c>
      <c r="G12982" s="3" t="n">
        <v>-44711.97</v>
      </c>
    </row>
    <row r="12983">
      <c r="A12983" s="3" t="inlineStr">
        <is>
          <t>Opportunity Global Sales (PTY) LTD</t>
        </is>
      </c>
      <c r="B12983" s="4" t="n">
        <v>44957</v>
      </c>
      <c r="C12983" s="3" t="inlineStr">
        <is>
          <t>Liabilities</t>
        </is>
      </c>
      <c r="D12983" s="3" t="inlineStr">
        <is>
          <t>9250/020</t>
        </is>
      </c>
      <c r="E12983" s="3" t="inlineStr">
        <is>
          <t>PAYE, UIF AND SDL CONTROL</t>
        </is>
      </c>
      <c r="F12983" s="3" t="n">
        <v>173686.37</v>
      </c>
      <c r="G12983" s="3" t="n">
        <v>0</v>
      </c>
    </row>
    <row r="12984">
      <c r="A12984" s="3" t="inlineStr">
        <is>
          <t>Opportunity Management Holdings (PTY) LTD</t>
        </is>
      </c>
      <c r="B12984" s="4" t="n">
        <v>44957</v>
      </c>
      <c r="C12984" s="3" t="inlineStr">
        <is>
          <t>Liabilities</t>
        </is>
      </c>
      <c r="D12984" s="3" t="inlineStr">
        <is>
          <t>9250/020</t>
        </is>
      </c>
      <c r="E12984" s="3" t="inlineStr">
        <is>
          <t>PAYE, UIF AND SDL CONTROL</t>
        </is>
      </c>
      <c r="F12984" s="3" t="n">
        <v>-6927.9</v>
      </c>
      <c r="G12984" s="3" t="n">
        <v>-55634.2</v>
      </c>
    </row>
    <row r="12985">
      <c r="A12985" s="3" t="inlineStr">
        <is>
          <t>Trademark Holdings (Pty) Ltd</t>
        </is>
      </c>
      <c r="B12985" s="4" t="n">
        <v>44957</v>
      </c>
      <c r="C12985" s="3" t="inlineStr">
        <is>
          <t>Liabilities</t>
        </is>
      </c>
      <c r="D12985" s="3" t="inlineStr">
        <is>
          <t>9250/020</t>
        </is>
      </c>
      <c r="E12985" s="3" t="inlineStr">
        <is>
          <t>PAYE, UIF AND SDL CONTROL</t>
        </is>
      </c>
      <c r="F12985" s="3" t="n">
        <v>266.6</v>
      </c>
      <c r="G12985" s="3" t="n">
        <v>-5862.93</v>
      </c>
    </row>
    <row r="12986">
      <c r="A12986" s="3" t="inlineStr">
        <is>
          <t>Opportunity Global Investment (PTY) LTD</t>
        </is>
      </c>
      <c r="B12986" s="4" t="n">
        <v>44957</v>
      </c>
      <c r="C12986" s="3" t="inlineStr">
        <is>
          <t>Liabilities</t>
        </is>
      </c>
      <c r="D12986" s="3" t="inlineStr">
        <is>
          <t>9400/030</t>
        </is>
      </c>
      <c r="E12986" s="3" t="inlineStr">
        <is>
          <t>Accrued Expenses - PAYE_AND_UIF</t>
        </is>
      </c>
      <c r="F12986" s="3" t="n">
        <v>0</v>
      </c>
      <c r="G12986" s="3" t="n">
        <v>-2</v>
      </c>
    </row>
    <row r="12987">
      <c r="A12987" s="3" t="inlineStr">
        <is>
          <t>Trademark Holdings (Pty) Ltd</t>
        </is>
      </c>
      <c r="B12987" s="4" t="n">
        <v>44957</v>
      </c>
      <c r="C12987" s="3" t="inlineStr">
        <is>
          <t>Liabilities</t>
        </is>
      </c>
      <c r="D12987" s="3" t="inlineStr">
        <is>
          <t>9400/400</t>
        </is>
      </c>
      <c r="E12987" s="3" t="inlineStr">
        <is>
          <t>Deemed Dividend Tax</t>
        </is>
      </c>
      <c r="F12987" s="3" t="n">
        <v>0</v>
      </c>
      <c r="G12987" s="3" t="n">
        <v>-699.13</v>
      </c>
    </row>
    <row r="12988">
      <c r="A12988" s="3" t="inlineStr">
        <is>
          <t>Opportunity Global Investment (PTY) LTD</t>
        </is>
      </c>
      <c r="B12988" s="4" t="n">
        <v>44957</v>
      </c>
      <c r="C12988" s="3" t="inlineStr">
        <is>
          <t>Liabilities</t>
        </is>
      </c>
      <c r="D12988" s="3" t="inlineStr">
        <is>
          <t>9500/000</t>
        </is>
      </c>
      <c r="E12988" s="3" t="inlineStr">
        <is>
          <t>VAT Control Account</t>
        </is>
      </c>
      <c r="F12988" s="3" t="n">
        <v>197930.79</v>
      </c>
      <c r="G12988" s="3" t="n">
        <v>531577.8199999999</v>
      </c>
    </row>
    <row r="12989">
      <c r="A12989" s="3" t="inlineStr">
        <is>
          <t>Opportunity Global Sales (PTY) LTD</t>
        </is>
      </c>
      <c r="B12989" s="4" t="n">
        <v>44957</v>
      </c>
      <c r="C12989" s="3" t="inlineStr">
        <is>
          <t>Liabilities</t>
        </is>
      </c>
      <c r="D12989" s="3" t="inlineStr">
        <is>
          <t>9500/000</t>
        </is>
      </c>
      <c r="E12989" s="3" t="inlineStr">
        <is>
          <t>VAT Control Account</t>
        </is>
      </c>
      <c r="F12989" s="3" t="n">
        <v>-80975.39</v>
      </c>
      <c r="G12989" s="3" t="n">
        <v>-598559.41</v>
      </c>
    </row>
    <row r="12990">
      <c r="A12990" s="3" t="inlineStr">
        <is>
          <t>Opportunity Management Holdings (PTY) LTD</t>
        </is>
      </c>
      <c r="B12990" s="4" t="n">
        <v>44957</v>
      </c>
      <c r="C12990" s="3" t="inlineStr">
        <is>
          <t>Liabilities</t>
        </is>
      </c>
      <c r="D12990" s="3" t="inlineStr">
        <is>
          <t>9500/000</t>
        </is>
      </c>
      <c r="E12990" s="3" t="inlineStr">
        <is>
          <t>VAT Control Account</t>
        </is>
      </c>
      <c r="F12990" s="3" t="n">
        <v>-45158</v>
      </c>
      <c r="G12990" s="3" t="n">
        <v>68899.28999999999</v>
      </c>
    </row>
    <row r="12991">
      <c r="A12991" s="3" t="inlineStr">
        <is>
          <t>Endulini (Pty) Ltd</t>
        </is>
      </c>
      <c r="B12991" s="4" t="n">
        <v>44957</v>
      </c>
      <c r="C12991" s="3" t="inlineStr">
        <is>
          <t>Liabilities</t>
        </is>
      </c>
      <c r="D12991" s="3" t="inlineStr">
        <is>
          <t>9500/000</t>
        </is>
      </c>
      <c r="E12991" s="3" t="inlineStr">
        <is>
          <t>Vat / Tax Control Account</t>
        </is>
      </c>
      <c r="F12991" s="3" t="n">
        <v>11961.85</v>
      </c>
      <c r="G12991" s="3" t="n">
        <v>-2330028.06</v>
      </c>
    </row>
    <row r="12992">
      <c r="A12992" s="3" t="inlineStr">
        <is>
          <t>Quinate Consulting (Pty) Ltd</t>
        </is>
      </c>
      <c r="B12992" s="4" t="n">
        <v>44957</v>
      </c>
      <c r="C12992" s="3" t="inlineStr">
        <is>
          <t>Liabilities</t>
        </is>
      </c>
      <c r="D12992" s="3" t="inlineStr">
        <is>
          <t>9500/000</t>
        </is>
      </c>
      <c r="E12992" s="3" t="inlineStr">
        <is>
          <t>Vat Control Account</t>
        </is>
      </c>
      <c r="F12992" s="3" t="n">
        <v>395440.44</v>
      </c>
      <c r="G12992" s="3" t="n">
        <v>1980590.87</v>
      </c>
    </row>
    <row r="12993">
      <c r="A12993" s="3" t="inlineStr">
        <is>
          <t>Opportunity Management Holdings (PTY) LTD</t>
        </is>
      </c>
      <c r="B12993" s="4" t="n">
        <v>44957</v>
      </c>
      <c r="C12993" s="3" t="inlineStr">
        <is>
          <t>Liabilities</t>
        </is>
      </c>
      <c r="D12993" s="3" t="inlineStr">
        <is>
          <t>9501/000</t>
        </is>
      </c>
      <c r="E12993" s="3" t="inlineStr">
        <is>
          <t>Vat Adjustments - C2M</t>
        </is>
      </c>
      <c r="F12993" s="3" t="n">
        <v>0</v>
      </c>
      <c r="G12993" s="3" t="n">
        <v>47274.04</v>
      </c>
    </row>
    <row r="12994">
      <c r="A12994" s="3" t="inlineStr">
        <is>
          <t>Endulini (Pty) Ltd</t>
        </is>
      </c>
      <c r="B12994" s="4" t="n">
        <v>44957</v>
      </c>
      <c r="C12994" s="3" t="inlineStr">
        <is>
          <t>Liabilities</t>
        </is>
      </c>
      <c r="D12994" s="3" t="inlineStr">
        <is>
          <t>9899/A101</t>
        </is>
      </c>
      <c r="E12994" s="3" t="inlineStr">
        <is>
          <t>Sales - Unit Reg Control A101</t>
        </is>
      </c>
      <c r="F12994" s="3" t="n">
        <v>0</v>
      </c>
      <c r="G12994" s="3" t="n">
        <v>-1134.24</v>
      </c>
    </row>
    <row r="12995">
      <c r="A12995" s="3" t="inlineStr">
        <is>
          <t>Endulini (Pty) Ltd</t>
        </is>
      </c>
      <c r="B12995" s="4" t="n">
        <v>44957</v>
      </c>
      <c r="C12995" s="3" t="inlineStr">
        <is>
          <t>Liabilities</t>
        </is>
      </c>
      <c r="D12995" s="3" t="inlineStr">
        <is>
          <t>9899/A103</t>
        </is>
      </c>
      <c r="E12995" s="3" t="inlineStr">
        <is>
          <t>Sales - Unit Reg Control A103</t>
        </is>
      </c>
      <c r="F12995" s="3" t="n">
        <v>-230218.16</v>
      </c>
      <c r="G12995" s="3" t="n">
        <v>79995</v>
      </c>
    </row>
    <row r="12996">
      <c r="A12996" s="3" t="inlineStr">
        <is>
          <t>Endulini (Pty) Ltd</t>
        </is>
      </c>
      <c r="B12996" s="4" t="n">
        <v>44957</v>
      </c>
      <c r="C12996" s="3" t="inlineStr">
        <is>
          <t>Liabilities</t>
        </is>
      </c>
      <c r="D12996" s="3" t="inlineStr">
        <is>
          <t>9899/A208</t>
        </is>
      </c>
      <c r="E12996" s="3" t="inlineStr">
        <is>
          <t>Sales - Unit Reg Control A208</t>
        </is>
      </c>
      <c r="F12996" s="3" t="n">
        <v>0</v>
      </c>
      <c r="G12996" s="3" t="n">
        <v>134384.93</v>
      </c>
    </row>
    <row r="12997">
      <c r="A12997" s="3" t="inlineStr">
        <is>
          <t>Quinate Consulting (Pty) Ltd</t>
        </is>
      </c>
      <c r="B12997" s="4" t="n">
        <v>44957</v>
      </c>
      <c r="C12997" s="3" t="inlineStr">
        <is>
          <t>Liabilities</t>
        </is>
      </c>
      <c r="D12997" s="3" t="inlineStr">
        <is>
          <t>9960/000</t>
        </is>
      </c>
      <c r="E12997" s="3" t="inlineStr">
        <is>
          <t>Deposits - Southwark Rentals</t>
        </is>
      </c>
      <c r="F12997" s="3" t="n">
        <v>0</v>
      </c>
      <c r="G12997" s="3" t="n">
        <v>-11500</v>
      </c>
    </row>
    <row r="12998">
      <c r="A12998" s="3" t="inlineStr">
        <is>
          <t>Noble Shield (Pty) Ltd ta Go Letting</t>
        </is>
      </c>
      <c r="B12998" s="4" t="n">
        <v>44957</v>
      </c>
      <c r="C12998" s="3" t="inlineStr">
        <is>
          <t>Expenses</t>
        </is>
      </c>
      <c r="D12998" s="3" t="inlineStr">
        <is>
          <t>ACB Link</t>
        </is>
      </c>
      <c r="E12998" s="3" t="inlineStr">
        <is>
          <t>Subscriptions - TPN</t>
        </is>
      </c>
      <c r="F12998" s="3" t="n">
        <v>1983.77</v>
      </c>
      <c r="G12998" s="3" t="n">
        <v>11508.43</v>
      </c>
    </row>
    <row r="12999">
      <c r="A12999" s="3" t="inlineStr">
        <is>
          <t>Noble Shield (Pty) Ltd ta Go Letting</t>
        </is>
      </c>
      <c r="B12999" s="4" t="n">
        <v>44957</v>
      </c>
      <c r="C12999" s="3" t="inlineStr">
        <is>
          <t>Liabilities</t>
        </is>
      </c>
      <c r="D12999" s="3" t="inlineStr">
        <is>
          <t>B/S</t>
        </is>
      </c>
      <c r="E12999" s="3" t="inlineStr">
        <is>
          <t>Tax Payable</t>
        </is>
      </c>
      <c r="F12999" s="3" t="n">
        <v>0</v>
      </c>
      <c r="G12999" s="3" t="n">
        <v>-5166.4</v>
      </c>
    </row>
    <row r="13000">
      <c r="A13000" s="3" t="inlineStr">
        <is>
          <t>Quinate Consulting (Pty) Ltd</t>
        </is>
      </c>
      <c r="B13000" s="4" t="n">
        <v>44957</v>
      </c>
      <c r="C13000" s="3" t="inlineStr">
        <is>
          <t>Liabilities</t>
        </is>
      </c>
      <c r="D13000" s="3" t="inlineStr">
        <is>
          <t xml:space="preserve">B/S </t>
        </is>
      </c>
      <c r="E13000" s="3" t="inlineStr">
        <is>
          <t>Taxation Payable</t>
        </is>
      </c>
      <c r="F13000" s="3" t="n">
        <v>0</v>
      </c>
      <c r="G13000" s="3" t="n">
        <v>-15486</v>
      </c>
    </row>
    <row r="13001">
      <c r="A13001" s="3" t="inlineStr">
        <is>
          <t>Quinate Consulting (Pty) Ltd</t>
        </is>
      </c>
      <c r="B13001" s="4" t="n">
        <v>44957</v>
      </c>
      <c r="C13001" s="3" t="inlineStr">
        <is>
          <t>Liabilities</t>
        </is>
      </c>
      <c r="D13001" s="3" t="inlineStr">
        <is>
          <t>FV</t>
        </is>
      </c>
      <c r="E13001" s="3" t="inlineStr">
        <is>
          <t>Loan - Cape Projects Constuction</t>
        </is>
      </c>
      <c r="F13001" s="3" t="n">
        <v>-370000</v>
      </c>
      <c r="G13001" s="3" t="n">
        <v>-7100000</v>
      </c>
    </row>
    <row r="13002">
      <c r="A13002" s="3" t="inlineStr">
        <is>
          <t>Quinate Consulting (Pty) Ltd</t>
        </is>
      </c>
      <c r="B13002" s="4" t="n">
        <v>44957</v>
      </c>
      <c r="C13002" s="3" t="inlineStr">
        <is>
          <t>Liabilities</t>
        </is>
      </c>
      <c r="D13002" s="3" t="inlineStr">
        <is>
          <t>Sharehold OppDev</t>
        </is>
      </c>
      <c r="E13002" s="3" t="inlineStr">
        <is>
          <t>Loan - Justine Morgan</t>
        </is>
      </c>
      <c r="F13002" s="3" t="n">
        <v>0</v>
      </c>
      <c r="G13002" s="3" t="n">
        <v>-563766.76</v>
      </c>
    </row>
    <row r="13003">
      <c r="A13003" s="3" t="inlineStr">
        <is>
          <t>Opportunity Global Investment (PTY) LTD</t>
        </is>
      </c>
      <c r="B13003" s="4" t="n">
        <v>44957</v>
      </c>
      <c r="C13003" s="3" t="inlineStr">
        <is>
          <t>Expenses</t>
        </is>
      </c>
      <c r="D13003" s="3" t="inlineStr">
        <is>
          <t>Swiftshutter</t>
        </is>
      </c>
      <c r="E13003" s="3" t="inlineStr">
        <is>
          <t>Advertising - Rousseau Lotter</t>
        </is>
      </c>
      <c r="F13003" s="3" t="n">
        <v>0</v>
      </c>
      <c r="G13003" s="3" t="n">
        <v>22000</v>
      </c>
    </row>
    <row r="13004">
      <c r="A13004" s="3" t="inlineStr">
        <is>
          <t>Opportunity Global Sales (PTY) LTD</t>
        </is>
      </c>
      <c r="B13004" s="4" t="n">
        <v>44985</v>
      </c>
      <c r="C13004" s="3" t="inlineStr">
        <is>
          <t>Revenue</t>
        </is>
      </c>
      <c r="D13004" s="3" t="inlineStr">
        <is>
          <t>1000/009</t>
        </is>
      </c>
      <c r="E13004" s="3" t="inlineStr">
        <is>
          <t>Sales - Comm on Payprop</t>
        </is>
      </c>
      <c r="F13004" s="3" t="n">
        <v>-20064.63</v>
      </c>
      <c r="G13004" s="3" t="n">
        <v>-50707.82</v>
      </c>
    </row>
    <row r="13005">
      <c r="A13005" s="3" t="inlineStr">
        <is>
          <t>Quinate Consulting (Pty) Ltd</t>
        </is>
      </c>
      <c r="B13005" s="4" t="n">
        <v>44985</v>
      </c>
      <c r="C13005" s="3" t="inlineStr">
        <is>
          <t>Revenue</t>
        </is>
      </c>
      <c r="D13005" s="3" t="inlineStr">
        <is>
          <t>1000/011</t>
        </is>
      </c>
      <c r="E13005" s="3" t="inlineStr">
        <is>
          <t>Rent Received - Soho Unit 23</t>
        </is>
      </c>
      <c r="F13005" s="3" t="n">
        <v>-12500</v>
      </c>
      <c r="G13005" s="3" t="n">
        <v>-150000</v>
      </c>
    </row>
    <row r="13006">
      <c r="A13006" s="3" t="inlineStr">
        <is>
          <t>Quinate Consulting (Pty) Ltd</t>
        </is>
      </c>
      <c r="B13006" s="4" t="n">
        <v>44985</v>
      </c>
      <c r="C13006" s="3" t="inlineStr">
        <is>
          <t>Revenue</t>
        </is>
      </c>
      <c r="D13006" s="3" t="inlineStr">
        <is>
          <t>1000/012</t>
        </is>
      </c>
      <c r="E13006" s="3" t="inlineStr">
        <is>
          <t>Rent Received - Soho Unit 24</t>
        </is>
      </c>
      <c r="F13006" s="3" t="n">
        <v>-14445</v>
      </c>
      <c r="G13006" s="3" t="n">
        <v>-169560</v>
      </c>
    </row>
    <row r="13007">
      <c r="A13007" s="3" t="inlineStr">
        <is>
          <t>Quinate Consulting (Pty) Ltd</t>
        </is>
      </c>
      <c r="B13007" s="4" t="n">
        <v>44985</v>
      </c>
      <c r="C13007" s="3" t="inlineStr">
        <is>
          <t>Revenue</t>
        </is>
      </c>
      <c r="D13007" s="3" t="inlineStr">
        <is>
          <t>1000/013</t>
        </is>
      </c>
      <c r="E13007" s="3" t="inlineStr">
        <is>
          <t>Rent Recieved - Soho Unit 20</t>
        </is>
      </c>
      <c r="F13007" s="3" t="n">
        <v>-12500</v>
      </c>
      <c r="G13007" s="3" t="n">
        <v>-150000</v>
      </c>
    </row>
    <row r="13008">
      <c r="A13008" s="3" t="inlineStr">
        <is>
          <t>Quinate Consulting (Pty) Ltd</t>
        </is>
      </c>
      <c r="B13008" s="4" t="n">
        <v>44985</v>
      </c>
      <c r="C13008" s="3" t="inlineStr">
        <is>
          <t>Revenue</t>
        </is>
      </c>
      <c r="D13008" s="3" t="inlineStr">
        <is>
          <t>1000/015</t>
        </is>
      </c>
      <c r="E13008" s="3" t="inlineStr">
        <is>
          <t>Rent Received - Southwark Unit 1</t>
        </is>
      </c>
      <c r="F13008" s="3" t="n">
        <v>0</v>
      </c>
      <c r="G13008" s="3" t="n">
        <v>-20000</v>
      </c>
    </row>
    <row r="13009">
      <c r="A13009" s="3" t="inlineStr">
        <is>
          <t>Quinate Consulting (Pty) Ltd</t>
        </is>
      </c>
      <c r="B13009" s="4" t="n">
        <v>44985</v>
      </c>
      <c r="C13009" s="3" t="inlineStr">
        <is>
          <t>Revenue</t>
        </is>
      </c>
      <c r="D13009" s="3" t="inlineStr">
        <is>
          <t>1000/016</t>
        </is>
      </c>
      <c r="E13009" s="3" t="inlineStr">
        <is>
          <t>Rent Recieved - Southwark Unit 21</t>
        </is>
      </c>
      <c r="F13009" s="3" t="n">
        <v>-10000</v>
      </c>
      <c r="G13009" s="3" t="n">
        <v>-120000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Revenue</t>
        </is>
      </c>
      <c r="D13010" s="3" t="inlineStr">
        <is>
          <t>1000/100</t>
        </is>
      </c>
      <c r="E13010" s="3" t="inlineStr">
        <is>
          <t>Sales - Comm on External Sales</t>
        </is>
      </c>
      <c r="F13010" s="3" t="n">
        <v>0</v>
      </c>
      <c r="G13010" s="3" t="n">
        <v>-96165.22</v>
      </c>
    </row>
    <row r="13011">
      <c r="A13011" s="3" t="inlineStr">
        <is>
          <t>Noble Shield (Pty) Ltd ta Go Letting</t>
        </is>
      </c>
      <c r="B13011" s="4" t="n">
        <v>44985</v>
      </c>
      <c r="C13011" s="3" t="inlineStr">
        <is>
          <t>Revenue</t>
        </is>
      </c>
      <c r="D13011" s="3" t="inlineStr">
        <is>
          <t>1000/100</t>
        </is>
      </c>
      <c r="E13011" s="3" t="inlineStr">
        <is>
          <t>Sales - Payprop 328 - Michelle</t>
        </is>
      </c>
      <c r="F13011" s="3" t="n">
        <v>-80321</v>
      </c>
      <c r="G13011" s="3" t="n">
        <v>-457585.5</v>
      </c>
    </row>
    <row r="13012">
      <c r="A13012" s="3" t="inlineStr">
        <is>
          <t>Opportunity Global Sales (PTY) LTD</t>
        </is>
      </c>
      <c r="B13012" s="4" t="n">
        <v>44985</v>
      </c>
      <c r="C13012" s="3" t="inlineStr">
        <is>
          <t>Revenue</t>
        </is>
      </c>
      <c r="D13012" s="3" t="inlineStr">
        <is>
          <t>1000/120</t>
        </is>
      </c>
      <c r="E13012" s="3" t="inlineStr">
        <is>
          <t>Sales - Admin Fees on Rental Units</t>
        </is>
      </c>
      <c r="F13012" s="3" t="n">
        <v>-1739.12</v>
      </c>
      <c r="G13012" s="3" t="n">
        <v>-27521.65</v>
      </c>
    </row>
    <row r="13013">
      <c r="A13013" s="3" t="inlineStr">
        <is>
          <t>Opportunity Global Sales (PTY) LTD</t>
        </is>
      </c>
      <c r="B13013" s="4" t="n">
        <v>44985</v>
      </c>
      <c r="C13013" s="3" t="inlineStr">
        <is>
          <t>Revenue</t>
        </is>
      </c>
      <c r="D13013" s="3" t="inlineStr">
        <is>
          <t>1000/150</t>
        </is>
      </c>
      <c r="E13013" s="3" t="inlineStr">
        <is>
          <t>Sales - Comm on External Rental</t>
        </is>
      </c>
      <c r="F13013" s="3" t="n">
        <v>-20434.78</v>
      </c>
      <c r="G13013" s="3" t="n">
        <v>-315669.53</v>
      </c>
    </row>
    <row r="13014">
      <c r="A13014" s="3" t="inlineStr">
        <is>
          <t>Opportunity Global Sales (PTY) LTD</t>
        </is>
      </c>
      <c r="B13014" s="4" t="n">
        <v>44985</v>
      </c>
      <c r="C13014" s="3" t="inlineStr">
        <is>
          <t>Revenue</t>
        </is>
      </c>
      <c r="D13014" s="3" t="inlineStr">
        <is>
          <t>1000/250</t>
        </is>
      </c>
      <c r="E13014" s="3" t="inlineStr">
        <is>
          <t>Sales - Comm on Endulini</t>
        </is>
      </c>
      <c r="F13014" s="3" t="n">
        <v>-204769.57</v>
      </c>
      <c r="G13014" s="3" t="n">
        <v>-2397550.88</v>
      </c>
    </row>
    <row r="13015">
      <c r="A13015" s="3" t="inlineStr">
        <is>
          <t>Opportunity Global Sales (PTY) LTD</t>
        </is>
      </c>
      <c r="B13015" s="4" t="n">
        <v>44985</v>
      </c>
      <c r="C13015" s="3" t="inlineStr">
        <is>
          <t>Revenue</t>
        </is>
      </c>
      <c r="D13015" s="3" t="inlineStr">
        <is>
          <t>1000/300</t>
        </is>
      </c>
      <c r="E13015" s="3" t="inlineStr">
        <is>
          <t>Sales - Comm on Heron Fields</t>
        </is>
      </c>
      <c r="F13015" s="3" t="n">
        <v>-207813.04</v>
      </c>
      <c r="G13015" s="3" t="n">
        <v>-1891652.15</v>
      </c>
    </row>
    <row r="13016">
      <c r="A13016" s="3" t="inlineStr">
        <is>
          <t>Trademark Holdings (Pty) Ltd</t>
        </is>
      </c>
      <c r="B13016" s="4" t="n">
        <v>44985</v>
      </c>
      <c r="C13016" s="3" t="inlineStr">
        <is>
          <t>Revenue</t>
        </is>
      </c>
      <c r="D13016" s="3" t="inlineStr">
        <is>
          <t>1000/300</t>
        </is>
      </c>
      <c r="E13016" s="3" t="inlineStr">
        <is>
          <t>Sales - Payprop - Lara</t>
        </is>
      </c>
      <c r="F13016" s="3" t="n">
        <v>-79042.89999999999</v>
      </c>
      <c r="G13016" s="3" t="n">
        <v>-525245.24</v>
      </c>
    </row>
    <row r="13017">
      <c r="A13017" s="3" t="inlineStr">
        <is>
          <t>Opportunity Global Investment (PTY) LTD</t>
        </is>
      </c>
      <c r="B13017" s="4" t="n">
        <v>44985</v>
      </c>
      <c r="C13017" s="3" t="inlineStr">
        <is>
          <t>Revenue</t>
        </is>
      </c>
      <c r="D13017" s="3" t="inlineStr">
        <is>
          <t>1000/350</t>
        </is>
      </c>
      <c r="E13017" s="3" t="inlineStr">
        <is>
          <t>Sales - Investor Management - Heron Fields</t>
        </is>
      </c>
      <c r="F13017" s="3" t="n">
        <v>-173913.04</v>
      </c>
      <c r="G13017" s="3" t="n">
        <v>-1606567.5</v>
      </c>
    </row>
    <row r="13018">
      <c r="A13018" s="3" t="inlineStr">
        <is>
          <t>Noble Shield (Pty) Ltd ta Go Letting</t>
        </is>
      </c>
      <c r="B13018" s="4" t="n">
        <v>44985</v>
      </c>
      <c r="C13018" s="3" t="inlineStr">
        <is>
          <t>Revenue</t>
        </is>
      </c>
      <c r="D13018" s="3" t="inlineStr">
        <is>
          <t>1000/420</t>
        </is>
      </c>
      <c r="E13018" s="3" t="inlineStr">
        <is>
          <t>Sales - Commission Received - External</t>
        </is>
      </c>
      <c r="F13018" s="3" t="n">
        <v>0</v>
      </c>
      <c r="G13018" s="3" t="n">
        <v>-30000</v>
      </c>
    </row>
    <row r="13019">
      <c r="A13019" s="3" t="inlineStr">
        <is>
          <t>Trademark Holdings (Pty) Ltd</t>
        </is>
      </c>
      <c r="B13019" s="4" t="n">
        <v>44985</v>
      </c>
      <c r="C13019" s="3" t="inlineStr">
        <is>
          <t>Revenue</t>
        </is>
      </c>
      <c r="D13019" s="3" t="inlineStr">
        <is>
          <t>1000/500</t>
        </is>
      </c>
      <c r="E13019" s="3" t="inlineStr">
        <is>
          <t>Sales - Commission external sale</t>
        </is>
      </c>
      <c r="F13019" s="3" t="n">
        <v>0</v>
      </c>
      <c r="G13019" s="3" t="n">
        <v>-80000</v>
      </c>
    </row>
    <row r="13020">
      <c r="A13020" s="3" t="inlineStr">
        <is>
          <t>Opportunity Global Sales (PTY) LTD</t>
        </is>
      </c>
      <c r="B13020" s="4" t="n">
        <v>44985</v>
      </c>
      <c r="C13020" s="3" t="inlineStr">
        <is>
          <t>Revenue</t>
        </is>
      </c>
      <c r="D13020" s="3" t="inlineStr">
        <is>
          <t>1000/902</t>
        </is>
      </c>
      <c r="E13020" s="3" t="inlineStr">
        <is>
          <t>Sales - Credit check</t>
        </is>
      </c>
      <c r="F13020" s="3" t="n">
        <v>0</v>
      </c>
      <c r="G13020" s="3" t="n">
        <v>-60.87</v>
      </c>
    </row>
    <row r="13021">
      <c r="A13021" s="3" t="inlineStr">
        <is>
          <t>Opportunity Global Sales (PTY) LTD</t>
        </is>
      </c>
      <c r="B13021" s="4" t="n">
        <v>44985</v>
      </c>
      <c r="C13021" s="3" t="inlineStr">
        <is>
          <t>Revenue</t>
        </is>
      </c>
      <c r="D13021" s="3" t="inlineStr">
        <is>
          <t>1000/903</t>
        </is>
      </c>
      <c r="E13021" s="3" t="inlineStr">
        <is>
          <t>Sales - Lease preparation fees</t>
        </is>
      </c>
      <c r="F13021" s="3" t="n">
        <v>0</v>
      </c>
      <c r="G13021" s="3" t="n">
        <v>-434.78</v>
      </c>
    </row>
    <row r="13022">
      <c r="A13022" s="3" t="inlineStr">
        <is>
          <t>Quinate Consulting (Pty) Ltd</t>
        </is>
      </c>
      <c r="B13022" s="4" t="n">
        <v>44985</v>
      </c>
      <c r="C13022" s="3" t="inlineStr">
        <is>
          <t>Revenue</t>
        </is>
      </c>
      <c r="D13022" s="3" t="inlineStr">
        <is>
          <t>1002/200</t>
        </is>
      </c>
      <c r="E13022" s="3" t="inlineStr">
        <is>
          <t>Sales - Vodacom tower</t>
        </is>
      </c>
      <c r="F13022" s="3" t="n">
        <v>0</v>
      </c>
      <c r="G13022" s="3" t="n">
        <v>-29415.17</v>
      </c>
    </row>
    <row r="13023">
      <c r="A13023" s="3" t="inlineStr">
        <is>
          <t>Quinate Consulting (Pty) Ltd</t>
        </is>
      </c>
      <c r="B13023" s="4" t="n">
        <v>44985</v>
      </c>
      <c r="C13023" s="3" t="inlineStr">
        <is>
          <t>Revenue</t>
        </is>
      </c>
      <c r="D13023" s="3" t="inlineStr">
        <is>
          <t>1004/000</t>
        </is>
      </c>
      <c r="E13023" s="3" t="inlineStr">
        <is>
          <t>Interest received</t>
        </is>
      </c>
      <c r="F13023" s="3" t="n">
        <v>-672.6799999999999</v>
      </c>
      <c r="G13023" s="3" t="n">
        <v>-6171.67</v>
      </c>
    </row>
    <row r="13024">
      <c r="A13024" s="3" t="inlineStr">
        <is>
          <t>Quinate Consulting (Pty) Ltd</t>
        </is>
      </c>
      <c r="B13024" s="4" t="n">
        <v>44985</v>
      </c>
      <c r="C13024" s="3" t="inlineStr">
        <is>
          <t>Revenue</t>
        </is>
      </c>
      <c r="D13024" s="3" t="inlineStr">
        <is>
          <t>1006/100</t>
        </is>
      </c>
      <c r="E13024" s="3" t="inlineStr">
        <is>
          <t>Rental income - Payprop</t>
        </is>
      </c>
      <c r="F13024" s="3" t="n">
        <v>-54555</v>
      </c>
      <c r="G13024" s="3" t="n">
        <v>-153248</v>
      </c>
    </row>
    <row r="13025">
      <c r="A13025" s="3" t="inlineStr">
        <is>
          <t>Endulini (Pty) Ltd</t>
        </is>
      </c>
      <c r="B13025" s="4" t="n">
        <v>44985</v>
      </c>
      <c r="C13025" s="3" t="inlineStr">
        <is>
          <t>Revenue</t>
        </is>
      </c>
      <c r="D13025" s="3" t="inlineStr">
        <is>
          <t>1100/000</t>
        </is>
      </c>
      <c r="E13025" s="3" t="inlineStr">
        <is>
          <t>Sales - Endulini</t>
        </is>
      </c>
      <c r="F13025" s="3" t="n">
        <v>-1356434.78</v>
      </c>
      <c r="G13025" s="3" t="n">
        <v>-48667766.42</v>
      </c>
    </row>
    <row r="13026">
      <c r="A13026" s="3" t="inlineStr">
        <is>
          <t>Opportunity Management Holdings (PTY) LTD</t>
        </is>
      </c>
      <c r="B13026" s="4" t="n">
        <v>44985</v>
      </c>
      <c r="C13026" s="3" t="inlineStr">
        <is>
          <t>Revenue</t>
        </is>
      </c>
      <c r="D13026" s="3" t="inlineStr">
        <is>
          <t>1100/001</t>
        </is>
      </c>
      <c r="E13026" s="3" t="inlineStr">
        <is>
          <t>Salary Recharges</t>
        </is>
      </c>
      <c r="F13026" s="3" t="n">
        <v>-346230</v>
      </c>
      <c r="G13026" s="3" t="n">
        <v>-2163146.22</v>
      </c>
    </row>
    <row r="13027">
      <c r="A13027" s="3" t="inlineStr">
        <is>
          <t>Endulini (Pty) Ltd</t>
        </is>
      </c>
      <c r="B13027" s="4" t="n">
        <v>44985</v>
      </c>
      <c r="C13027" s="3" t="inlineStr">
        <is>
          <t>Revenue</t>
        </is>
      </c>
      <c r="D13027" s="3" t="inlineStr">
        <is>
          <t>1100/100</t>
        </is>
      </c>
      <c r="E13027" s="3" t="inlineStr">
        <is>
          <t>Sales - Endulini - Exstras</t>
        </is>
      </c>
      <c r="F13027" s="3" t="n">
        <v>0</v>
      </c>
      <c r="G13027" s="3" t="n">
        <v>-8030</v>
      </c>
    </row>
    <row r="13028">
      <c r="A13028" s="3" t="inlineStr">
        <is>
          <t>Endulini (Pty) Ltd</t>
        </is>
      </c>
      <c r="B13028" s="4" t="n">
        <v>44985</v>
      </c>
      <c r="C13028" s="3" t="inlineStr">
        <is>
          <t>Revenue</t>
        </is>
      </c>
      <c r="D13028" s="3" t="inlineStr">
        <is>
          <t>1100/150</t>
        </is>
      </c>
      <c r="E13028" s="3" t="inlineStr">
        <is>
          <t>Sales - Endulini - Extras admin fee</t>
        </is>
      </c>
      <c r="F13028" s="3" t="n">
        <v>0</v>
      </c>
      <c r="G13028" s="3" t="n">
        <v>-2000</v>
      </c>
    </row>
    <row r="13029">
      <c r="A13029" s="3" t="inlineStr">
        <is>
          <t>Endulini (Pty) Ltd</t>
        </is>
      </c>
      <c r="B13029" s="4" t="n">
        <v>44985</v>
      </c>
      <c r="C13029" s="3" t="inlineStr">
        <is>
          <t>Revenue</t>
        </is>
      </c>
      <c r="D13029" s="3" t="inlineStr">
        <is>
          <t>1100/200</t>
        </is>
      </c>
      <c r="E13029" s="3" t="inlineStr">
        <is>
          <t>Sales - Endulini occupational rent</t>
        </is>
      </c>
      <c r="F13029" s="3" t="n">
        <v>-392.24</v>
      </c>
      <c r="G13029" s="3" t="n">
        <v>-203788.26</v>
      </c>
    </row>
    <row r="13030">
      <c r="A13030" s="3" t="inlineStr">
        <is>
          <t>Endulini (Pty) Ltd</t>
        </is>
      </c>
      <c r="B13030" s="4" t="n">
        <v>44985</v>
      </c>
      <c r="C13030" s="3" t="inlineStr">
        <is>
          <t>Revenue</t>
        </is>
      </c>
      <c r="D13030" s="3" t="inlineStr">
        <is>
          <t>1500/001</t>
        </is>
      </c>
      <c r="E13030" s="3" t="inlineStr">
        <is>
          <t>Revaluation of Land</t>
        </is>
      </c>
      <c r="F13030" s="3" t="n">
        <v>0</v>
      </c>
      <c r="G13030" s="3" t="n">
        <v>6084085.78</v>
      </c>
    </row>
    <row r="13031">
      <c r="A13031" s="3" t="inlineStr">
        <is>
          <t>Endulini (Pty) Ltd</t>
        </is>
      </c>
      <c r="B13031" s="4" t="n">
        <v>44985</v>
      </c>
      <c r="C13031" s="3" t="inlineStr">
        <is>
          <t>Expenses</t>
        </is>
      </c>
      <c r="D13031" s="3" t="inlineStr">
        <is>
          <t>2000/001</t>
        </is>
      </c>
      <c r="E13031" s="3" t="inlineStr">
        <is>
          <t>COS - CIP Construction</t>
        </is>
      </c>
      <c r="F13031" s="3" t="n">
        <v>681000</v>
      </c>
      <c r="G13031" s="3" t="n">
        <v>28836981.9</v>
      </c>
    </row>
    <row r="13032">
      <c r="A13032" s="3" t="inlineStr">
        <is>
          <t>Opportunity Global Sales (PTY) LTD</t>
        </is>
      </c>
      <c r="B13032" s="4" t="n">
        <v>44985</v>
      </c>
      <c r="C13032" s="3" t="inlineStr">
        <is>
          <t>Expenses</t>
        </is>
      </c>
      <c r="D13032" s="3" t="inlineStr">
        <is>
          <t>2000/010</t>
        </is>
      </c>
      <c r="E13032" s="3" t="inlineStr">
        <is>
          <t>COS - PAYE on Commission</t>
        </is>
      </c>
      <c r="F13032" s="3" t="n">
        <v>26172.22</v>
      </c>
      <c r="G13032" s="3" t="n">
        <v>227241.77</v>
      </c>
    </row>
    <row r="13033">
      <c r="A13033" s="3" t="inlineStr">
        <is>
          <t>Quinate Consulting (Pty) Ltd</t>
        </is>
      </c>
      <c r="B13033" s="4" t="n">
        <v>44985</v>
      </c>
      <c r="C13033" s="3" t="inlineStr">
        <is>
          <t>Expenses</t>
        </is>
      </c>
      <c r="D13033" s="3" t="inlineStr">
        <is>
          <t>2000/080</t>
        </is>
      </c>
      <c r="E13033" s="3" t="inlineStr">
        <is>
          <t>COS - Repairs &amp; Maintenance Endulini units</t>
        </is>
      </c>
      <c r="F13033" s="3" t="n">
        <v>2540.21</v>
      </c>
      <c r="G13033" s="3" t="n">
        <v>23899.44</v>
      </c>
    </row>
    <row r="13034">
      <c r="A13034" s="3" t="inlineStr">
        <is>
          <t>Endulini (Pty) Ltd</t>
        </is>
      </c>
      <c r="B13034" s="4" t="n">
        <v>44985</v>
      </c>
      <c r="C13034" s="3" t="inlineStr">
        <is>
          <t>Expenses</t>
        </is>
      </c>
      <c r="D13034" s="3" t="inlineStr">
        <is>
          <t>2000/100</t>
        </is>
      </c>
      <c r="E13034" s="3" t="inlineStr">
        <is>
          <t>COS - Commission Endulini</t>
        </is>
      </c>
      <c r="F13034" s="3" t="n">
        <v>137382.61</v>
      </c>
      <c r="G13034" s="3" t="n">
        <v>2664163.92</v>
      </c>
    </row>
    <row r="13035">
      <c r="A13035" s="3" t="inlineStr">
        <is>
          <t>Noble Shield (Pty) Ltd ta Go Letting</t>
        </is>
      </c>
      <c r="B13035" s="4" t="n">
        <v>44985</v>
      </c>
      <c r="C13035" s="3" t="inlineStr">
        <is>
          <t>Expenses</t>
        </is>
      </c>
      <c r="D13035" s="3" t="inlineStr">
        <is>
          <t>2000/100</t>
        </is>
      </c>
      <c r="E13035" s="3" t="inlineStr">
        <is>
          <t>COS - Commission Paid</t>
        </is>
      </c>
      <c r="F13035" s="3" t="n">
        <v>14664.66</v>
      </c>
      <c r="G13035" s="3" t="n">
        <v>174141.77</v>
      </c>
    </row>
    <row r="13036">
      <c r="A13036" s="3" t="inlineStr">
        <is>
          <t>Opportunity Global Investment (PTY) LTD</t>
        </is>
      </c>
      <c r="B13036" s="4" t="n">
        <v>44985</v>
      </c>
      <c r="C13036" s="3" t="inlineStr">
        <is>
          <t>Expenses</t>
        </is>
      </c>
      <c r="D13036" s="3" t="inlineStr">
        <is>
          <t>2000/125</t>
        </is>
      </c>
      <c r="E13036" s="3" t="inlineStr">
        <is>
          <t>Referral commission - Endulini</t>
        </is>
      </c>
      <c r="F13036" s="3" t="n">
        <v>0</v>
      </c>
      <c r="G13036" s="3" t="n">
        <v>19000</v>
      </c>
    </row>
    <row r="13037">
      <c r="A13037" s="3" t="inlineStr">
        <is>
          <t>Opportunity Global Sales (PTY) LTD</t>
        </is>
      </c>
      <c r="B13037" s="4" t="n">
        <v>44985</v>
      </c>
      <c r="C13037" s="3" t="inlineStr">
        <is>
          <t>Expenses</t>
        </is>
      </c>
      <c r="D13037" s="3" t="inlineStr">
        <is>
          <t>2000/131</t>
        </is>
      </c>
      <c r="E13037" s="3" t="inlineStr">
        <is>
          <t>COS - Sales Comm Endulini - Anthony</t>
        </is>
      </c>
      <c r="F13037" s="3" t="n">
        <v>0</v>
      </c>
      <c r="G13037" s="3" t="n">
        <v>62272.01</v>
      </c>
    </row>
    <row r="13038">
      <c r="A13038" s="3" t="inlineStr">
        <is>
          <t>Opportunity Global Sales (PTY) LTD</t>
        </is>
      </c>
      <c r="B13038" s="4" t="n">
        <v>44985</v>
      </c>
      <c r="C13038" s="3" t="inlineStr">
        <is>
          <t>Expenses</t>
        </is>
      </c>
      <c r="D13038" s="3" t="inlineStr">
        <is>
          <t>2000/132</t>
        </is>
      </c>
      <c r="E13038" s="3" t="inlineStr">
        <is>
          <t>COS - Sales Comm Endulini - Minette</t>
        </is>
      </c>
      <c r="F13038" s="3" t="n">
        <v>0</v>
      </c>
      <c r="G13038" s="3" t="n">
        <v>393363.7</v>
      </c>
    </row>
    <row r="13039">
      <c r="A13039" s="3" t="inlineStr">
        <is>
          <t>Opportunity Global Sales (PTY) LTD</t>
        </is>
      </c>
      <c r="B13039" s="4" t="n">
        <v>44985</v>
      </c>
      <c r="C13039" s="3" t="inlineStr">
        <is>
          <t>Expenses</t>
        </is>
      </c>
      <c r="D13039" s="3" t="inlineStr">
        <is>
          <t>2000/133</t>
        </is>
      </c>
      <c r="E13039" s="3" t="inlineStr">
        <is>
          <t>COS - Sales Comm Endulini - External Agents</t>
        </is>
      </c>
      <c r="F13039" s="3" t="n">
        <v>0</v>
      </c>
      <c r="G13039" s="3" t="n">
        <v>9966</v>
      </c>
    </row>
    <row r="13040">
      <c r="A13040" s="3" t="inlineStr">
        <is>
          <t>Opportunity Global Sales (PTY) LTD</t>
        </is>
      </c>
      <c r="B13040" s="4" t="n">
        <v>44985</v>
      </c>
      <c r="C13040" s="3" t="inlineStr">
        <is>
          <t>Expenses</t>
        </is>
      </c>
      <c r="D13040" s="3" t="inlineStr">
        <is>
          <t>2000/135</t>
        </is>
      </c>
      <c r="E13040" s="3" t="inlineStr">
        <is>
          <t>COS - Sales Comm External - Minette</t>
        </is>
      </c>
      <c r="F13040" s="3" t="n">
        <v>0</v>
      </c>
      <c r="G13040" s="3" t="n">
        <v>85326.45</v>
      </c>
    </row>
    <row r="13041">
      <c r="A13041" s="3" t="inlineStr">
        <is>
          <t>Opportunity Global Investment (PTY) LTD</t>
        </is>
      </c>
      <c r="B13041" s="4" t="n">
        <v>44985</v>
      </c>
      <c r="C13041" s="3" t="inlineStr">
        <is>
          <t>Expenses</t>
        </is>
      </c>
      <c r="D13041" s="3" t="inlineStr">
        <is>
          <t>2000/135</t>
        </is>
      </c>
      <c r="E13041" s="3" t="inlineStr">
        <is>
          <t>Referral commission - Heron View</t>
        </is>
      </c>
      <c r="F13041" s="3" t="n">
        <v>0</v>
      </c>
      <c r="G13041" s="3" t="n">
        <v>144000</v>
      </c>
    </row>
    <row r="13042">
      <c r="A13042" s="3" t="inlineStr">
        <is>
          <t>Opportunity Global Sales (PTY) LTD</t>
        </is>
      </c>
      <c r="B13042" s="4" t="n">
        <v>44985</v>
      </c>
      <c r="C13042" s="3" t="inlineStr">
        <is>
          <t>Expenses</t>
        </is>
      </c>
      <c r="D13042" s="3" t="inlineStr">
        <is>
          <t>2000/137</t>
        </is>
      </c>
      <c r="E13042" s="3" t="inlineStr">
        <is>
          <t>COS - Rental Comm External - Minette</t>
        </is>
      </c>
      <c r="F13042" s="3" t="n">
        <v>0</v>
      </c>
      <c r="G13042" s="3" t="n">
        <v>92798.05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2000/139</t>
        </is>
      </c>
      <c r="E13043" s="3" t="inlineStr">
        <is>
          <t>COS - Sales Comm Heron Fields - Minette</t>
        </is>
      </c>
      <c r="F13043" s="3" t="n">
        <v>43892.17</v>
      </c>
      <c r="G13043" s="3" t="n">
        <v>503968.09</v>
      </c>
    </row>
    <row r="13044">
      <c r="A13044" s="3" t="inlineStr">
        <is>
          <t>Opportunity Global Investment (PTY) LTD</t>
        </is>
      </c>
      <c r="B13044" s="4" t="n">
        <v>44985</v>
      </c>
      <c r="C13044" s="3" t="inlineStr">
        <is>
          <t>Expenses</t>
        </is>
      </c>
      <c r="D13044" s="3" t="inlineStr">
        <is>
          <t>2000/140</t>
        </is>
      </c>
      <c r="E13044" s="3" t="inlineStr">
        <is>
          <t>Referral commission - F Geldenhuys</t>
        </is>
      </c>
      <c r="F13044" s="3" t="n">
        <v>7200</v>
      </c>
      <c r="G13044" s="3" t="n">
        <v>108000</v>
      </c>
    </row>
    <row r="13045">
      <c r="A13045" s="3" t="inlineStr">
        <is>
          <t>Opportunity Global Sales (PTY) LTD</t>
        </is>
      </c>
      <c r="B13045" s="4" t="n">
        <v>44985</v>
      </c>
      <c r="C13045" s="3" t="inlineStr">
        <is>
          <t>Expenses</t>
        </is>
      </c>
      <c r="D13045" s="3" t="inlineStr">
        <is>
          <t>2000/142</t>
        </is>
      </c>
      <c r="E13045" s="3" t="inlineStr">
        <is>
          <t>COS - Sales Comm Heron Fields - Anthony</t>
        </is>
      </c>
      <c r="F13045" s="3" t="n">
        <v>0</v>
      </c>
      <c r="G13045" s="3" t="n">
        <v>26954.78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2000/143</t>
        </is>
      </c>
      <c r="E13046" s="3" t="inlineStr">
        <is>
          <t>COS - Sales Comm Endulini - Yvette</t>
        </is>
      </c>
      <c r="F13046" s="3" t="n">
        <v>22245.53</v>
      </c>
      <c r="G13046" s="3" t="n">
        <v>44348.45</v>
      </c>
    </row>
    <row r="13047">
      <c r="A13047" s="3" t="inlineStr">
        <is>
          <t>Opportunity Global Investment (PTY) LTD</t>
        </is>
      </c>
      <c r="B13047" s="4" t="n">
        <v>44985</v>
      </c>
      <c r="C13047" s="3" t="inlineStr">
        <is>
          <t>Expenses</t>
        </is>
      </c>
      <c r="D13047" s="3" t="inlineStr">
        <is>
          <t>2000/145</t>
        </is>
      </c>
      <c r="E13047" s="3" t="inlineStr">
        <is>
          <t>Referral commission - W Thomason</t>
        </is>
      </c>
      <c r="F13047" s="3" t="n">
        <v>4800</v>
      </c>
      <c r="G13047" s="3" t="n">
        <v>40800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2000/147</t>
        </is>
      </c>
      <c r="E13048" s="3" t="inlineStr">
        <is>
          <t>COS - Sales Comm Heron Fields - Yvette</t>
        </is>
      </c>
      <c r="F13048" s="3" t="n">
        <v>31535.78</v>
      </c>
      <c r="G13048" s="3" t="n">
        <v>146241.96</v>
      </c>
    </row>
    <row r="13049">
      <c r="A13049" s="3" t="inlineStr">
        <is>
          <t>Endulini (Pty) Ltd</t>
        </is>
      </c>
      <c r="B13049" s="4" t="n">
        <v>44985</v>
      </c>
      <c r="C13049" s="3" t="inlineStr">
        <is>
          <t>Expenses</t>
        </is>
      </c>
      <c r="D13049" s="3" t="inlineStr">
        <is>
          <t>2000/150</t>
        </is>
      </c>
      <c r="E13049" s="3" t="inlineStr">
        <is>
          <t>COS - Levies special agreement</t>
        </is>
      </c>
      <c r="F13049" s="3" t="n">
        <v>8762.940000000001</v>
      </c>
      <c r="G13049" s="3" t="n">
        <v>45603.26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2000/162</t>
        </is>
      </c>
      <c r="E13050" s="3" t="inlineStr">
        <is>
          <t>COS - Sales Comm Heron View - Yvette</t>
        </is>
      </c>
      <c r="F13050" s="3" t="n">
        <v>11764.5</v>
      </c>
      <c r="G13050" s="3" t="n">
        <v>24384.66</v>
      </c>
    </row>
    <row r="13051">
      <c r="A13051" s="3" t="inlineStr">
        <is>
          <t>Noble Shield (Pty) Ltd ta Go Letting</t>
        </is>
      </c>
      <c r="B13051" s="4" t="n">
        <v>44985</v>
      </c>
      <c r="C13051" s="3" t="inlineStr">
        <is>
          <t>Expenses</t>
        </is>
      </c>
      <c r="D13051" s="3" t="inlineStr">
        <is>
          <t>2000/200</t>
        </is>
      </c>
      <c r="E13051" s="3" t="inlineStr">
        <is>
          <t>COS - Commission on external sales</t>
        </is>
      </c>
      <c r="F13051" s="3" t="n">
        <v>0</v>
      </c>
      <c r="G13051" s="3" t="n">
        <v>18000</v>
      </c>
    </row>
    <row r="13052">
      <c r="A13052" s="3" t="inlineStr">
        <is>
          <t>Trademark Holdings (Pty) Ltd</t>
        </is>
      </c>
      <c r="B13052" s="4" t="n">
        <v>44985</v>
      </c>
      <c r="C13052" s="3" t="inlineStr">
        <is>
          <t>Expenses</t>
        </is>
      </c>
      <c r="D13052" s="3" t="inlineStr">
        <is>
          <t>2000/300</t>
        </is>
      </c>
      <c r="E13052" s="3" t="inlineStr">
        <is>
          <t>COS - Commission Paid</t>
        </is>
      </c>
      <c r="F13052" s="3" t="n">
        <v>14543.87</v>
      </c>
      <c r="G13052" s="3" t="n">
        <v>95576.92</v>
      </c>
    </row>
    <row r="13053">
      <c r="A13053" s="3" t="inlineStr">
        <is>
          <t>Opportunity Global Sales (PTY) LTD</t>
        </is>
      </c>
      <c r="B13053" s="4" t="n">
        <v>44985</v>
      </c>
      <c r="C13053" s="3" t="inlineStr">
        <is>
          <t>Expenses</t>
        </is>
      </c>
      <c r="D13053" s="3" t="inlineStr">
        <is>
          <t>2000/350</t>
        </is>
      </c>
      <c r="E13053" s="3" t="inlineStr">
        <is>
          <t>COS - Overrider Comm Endulini - Donovan</t>
        </is>
      </c>
      <c r="F13053" s="3" t="n">
        <v>0</v>
      </c>
      <c r="G13053" s="3" t="n">
        <v>81928.42</v>
      </c>
    </row>
    <row r="13054">
      <c r="A13054" s="3" t="inlineStr">
        <is>
          <t>Opportunity Global Sales (PTY) LTD</t>
        </is>
      </c>
      <c r="B13054" s="4" t="n">
        <v>44985</v>
      </c>
      <c r="C13054" s="3" t="inlineStr">
        <is>
          <t>Expenses</t>
        </is>
      </c>
      <c r="D13054" s="3" t="inlineStr">
        <is>
          <t>2000/351</t>
        </is>
      </c>
      <c r="E13054" s="3" t="inlineStr">
        <is>
          <t>COS - Overrider Comm External - Donovan</t>
        </is>
      </c>
      <c r="F13054" s="3" t="n">
        <v>0</v>
      </c>
      <c r="G13054" s="3" t="n">
        <v>7030.44</v>
      </c>
    </row>
    <row r="13055">
      <c r="A13055" s="3" t="inlineStr">
        <is>
          <t>Opportunity Global Sales (PTY) LTD</t>
        </is>
      </c>
      <c r="B13055" s="4" t="n">
        <v>44985</v>
      </c>
      <c r="C13055" s="3" t="inlineStr">
        <is>
          <t>Expenses</t>
        </is>
      </c>
      <c r="D13055" s="3" t="inlineStr">
        <is>
          <t>2000/352</t>
        </is>
      </c>
      <c r="E13055" s="3" t="inlineStr">
        <is>
          <t>COS - Overrider Comm Heron Fields - Donovan</t>
        </is>
      </c>
      <c r="F13055" s="3" t="n">
        <v>0</v>
      </c>
      <c r="G13055" s="3" t="n">
        <v>44709.92</v>
      </c>
    </row>
    <row r="13056">
      <c r="A13056" s="3" t="inlineStr">
        <is>
          <t>Opportunity Global Sales (PTY) LTD</t>
        </is>
      </c>
      <c r="B13056" s="4" t="n">
        <v>44985</v>
      </c>
      <c r="C13056" s="3" t="inlineStr">
        <is>
          <t>Expenses</t>
        </is>
      </c>
      <c r="D13056" s="3" t="inlineStr">
        <is>
          <t>2000/370</t>
        </is>
      </c>
      <c r="E13056" s="3" t="inlineStr">
        <is>
          <t>COS - Overrider Comm Endulini - Morne</t>
        </is>
      </c>
      <c r="F13056" s="3" t="n">
        <v>0</v>
      </c>
      <c r="G13056" s="3" t="n">
        <v>30323.61</v>
      </c>
    </row>
    <row r="13057">
      <c r="A13057" s="3" t="inlineStr">
        <is>
          <t>Opportunity Global Sales (PTY) LTD</t>
        </is>
      </c>
      <c r="B13057" s="4" t="n">
        <v>44985</v>
      </c>
      <c r="C13057" s="3" t="inlineStr">
        <is>
          <t>Expenses</t>
        </is>
      </c>
      <c r="D13057" s="3" t="inlineStr">
        <is>
          <t>2000/380</t>
        </is>
      </c>
      <c r="E13057" s="3" t="inlineStr">
        <is>
          <t>COS - Overrider Comm Heron Fields - Morne</t>
        </is>
      </c>
      <c r="F13057" s="3" t="n">
        <v>0</v>
      </c>
      <c r="G13057" s="3" t="n">
        <v>35640.17</v>
      </c>
    </row>
    <row r="13058">
      <c r="A13058" s="3" t="inlineStr">
        <is>
          <t>Opportunity Global Sales (PTY) LTD</t>
        </is>
      </c>
      <c r="B13058" s="4" t="n">
        <v>44985</v>
      </c>
      <c r="C13058" s="3" t="inlineStr">
        <is>
          <t>Expenses</t>
        </is>
      </c>
      <c r="D13058" s="3" t="inlineStr">
        <is>
          <t>2000/383</t>
        </is>
      </c>
      <c r="E13058" s="3" t="inlineStr">
        <is>
          <t>COS - Overrider Comm Heron View - Morne</t>
        </is>
      </c>
      <c r="F13058" s="3" t="n">
        <v>0</v>
      </c>
      <c r="G13058" s="3" t="n">
        <v>2249.87</v>
      </c>
    </row>
    <row r="13059">
      <c r="A13059" s="3" t="inlineStr">
        <is>
          <t>Trademark Holdings (Pty) Ltd</t>
        </is>
      </c>
      <c r="B13059" s="4" t="n">
        <v>44985</v>
      </c>
      <c r="C13059" s="3" t="inlineStr">
        <is>
          <t>Expenses</t>
        </is>
      </c>
      <c r="D13059" s="3" t="inlineStr">
        <is>
          <t>2000/400</t>
        </is>
      </c>
      <c r="E13059" s="3" t="inlineStr">
        <is>
          <t>COS - Commission on external sales</t>
        </is>
      </c>
      <c r="F13059" s="3" t="n">
        <v>0</v>
      </c>
      <c r="G13059" s="3" t="n">
        <v>48000</v>
      </c>
    </row>
    <row r="13060">
      <c r="A13060" s="3" t="inlineStr">
        <is>
          <t>Endulini (Pty) Ltd</t>
        </is>
      </c>
      <c r="B13060" s="4" t="n">
        <v>44985</v>
      </c>
      <c r="C13060" s="3" t="inlineStr">
        <is>
          <t>Expenses</t>
        </is>
      </c>
      <c r="D13060" s="3" t="inlineStr">
        <is>
          <t>2000/400</t>
        </is>
      </c>
      <c r="E13060" s="3" t="inlineStr">
        <is>
          <t>COS - Gifts</t>
        </is>
      </c>
      <c r="F13060" s="3" t="n">
        <v>0</v>
      </c>
      <c r="G13060" s="3" t="n">
        <v>4270</v>
      </c>
    </row>
    <row r="13061">
      <c r="A13061" s="3" t="inlineStr">
        <is>
          <t>Opportunity Global Sales (PTY) LTD</t>
        </is>
      </c>
      <c r="B13061" s="4" t="n">
        <v>44985</v>
      </c>
      <c r="C13061" s="3" t="inlineStr">
        <is>
          <t>Expenses</t>
        </is>
      </c>
      <c r="D13061" s="3" t="inlineStr">
        <is>
          <t>2000/500</t>
        </is>
      </c>
      <c r="E13061" s="3" t="inlineStr">
        <is>
          <t>COS - Electricity Costs Endulini</t>
        </is>
      </c>
      <c r="F13061" s="3" t="n">
        <v>0</v>
      </c>
      <c r="G13061" s="3" t="n">
        <v>536.96</v>
      </c>
    </row>
    <row r="13062">
      <c r="A13062" s="3" t="inlineStr">
        <is>
          <t>Endulini (Pty) Ltd</t>
        </is>
      </c>
      <c r="B13062" s="4" t="n">
        <v>44985</v>
      </c>
      <c r="C13062" s="3" t="inlineStr">
        <is>
          <t>Expenses</t>
        </is>
      </c>
      <c r="D13062" s="3" t="inlineStr">
        <is>
          <t>2000/500</t>
        </is>
      </c>
      <c r="E13062" s="3" t="inlineStr">
        <is>
          <t>COS - Legal Fees Opening of Sec Title Scheme</t>
        </is>
      </c>
      <c r="F13062" s="3" t="n">
        <v>0</v>
      </c>
      <c r="G13062" s="3" t="n">
        <v>56287.76</v>
      </c>
    </row>
    <row r="13063">
      <c r="A13063" s="3" t="inlineStr">
        <is>
          <t>Opportunity Global Sales (PTY) LTD</t>
        </is>
      </c>
      <c r="B13063" s="4" t="n">
        <v>44985</v>
      </c>
      <c r="C13063" s="3" t="inlineStr">
        <is>
          <t>Expenses</t>
        </is>
      </c>
      <c r="D13063" s="3" t="inlineStr">
        <is>
          <t>2000/550</t>
        </is>
      </c>
      <c r="E13063" s="3" t="inlineStr">
        <is>
          <t>COS - Electricity Costs Heron Fields</t>
        </is>
      </c>
      <c r="F13063" s="3" t="n">
        <v>100</v>
      </c>
      <c r="G13063" s="3" t="n">
        <v>578.26</v>
      </c>
    </row>
    <row r="13064">
      <c r="A13064" s="3" t="inlineStr">
        <is>
          <t>Opportunity Global Sales (PTY) LTD</t>
        </is>
      </c>
      <c r="B13064" s="4" t="n">
        <v>44985</v>
      </c>
      <c r="C13064" s="3" t="inlineStr">
        <is>
          <t>Expenses</t>
        </is>
      </c>
      <c r="D13064" s="3" t="inlineStr">
        <is>
          <t>2000/600</t>
        </is>
      </c>
      <c r="E13064" s="3" t="inlineStr">
        <is>
          <t>COS - Heron Fields Show House</t>
        </is>
      </c>
      <c r="F13064" s="3" t="n">
        <v>574.9400000000001</v>
      </c>
      <c r="G13064" s="3" t="n">
        <v>574.9400000000001</v>
      </c>
    </row>
    <row r="13065">
      <c r="A13065" s="3" t="inlineStr">
        <is>
          <t>Endulini (Pty) Ltd</t>
        </is>
      </c>
      <c r="B13065" s="4" t="n">
        <v>44985</v>
      </c>
      <c r="C13065" s="3" t="inlineStr">
        <is>
          <t>Expenses</t>
        </is>
      </c>
      <c r="D13065" s="3" t="inlineStr">
        <is>
          <t>2000/600</t>
        </is>
      </c>
      <c r="E13065" s="3" t="inlineStr">
        <is>
          <t>COS - Legal fees</t>
        </is>
      </c>
      <c r="F13065" s="3" t="n">
        <v>34859.85</v>
      </c>
      <c r="G13065" s="3" t="n">
        <v>1068299.43</v>
      </c>
    </row>
    <row r="13066">
      <c r="A13066" s="3" t="inlineStr">
        <is>
          <t>Endulini (Pty) Ltd</t>
        </is>
      </c>
      <c r="B13066" s="4" t="n">
        <v>44985</v>
      </c>
      <c r="C13066" s="3" t="inlineStr">
        <is>
          <t>Expenses</t>
        </is>
      </c>
      <c r="D13066" s="3" t="inlineStr">
        <is>
          <t>2000/700</t>
        </is>
      </c>
      <c r="E13066" s="3" t="inlineStr">
        <is>
          <t>COS - C2M Certificate for transfer</t>
        </is>
      </c>
      <c r="F13066" s="3" t="n">
        <v>0</v>
      </c>
      <c r="G13066" s="3" t="n">
        <v>5450</v>
      </c>
    </row>
    <row r="13067">
      <c r="A13067" s="3" t="inlineStr">
        <is>
          <t>Opportunity Global Sales (PTY) LTD</t>
        </is>
      </c>
      <c r="B13067" s="4" t="n">
        <v>44985</v>
      </c>
      <c r="C13067" s="3" t="inlineStr">
        <is>
          <t>Expenses</t>
        </is>
      </c>
      <c r="D13067" s="3" t="inlineStr">
        <is>
          <t>2000/800</t>
        </is>
      </c>
      <c r="E13067" s="3" t="inlineStr">
        <is>
          <t>COS - Gifts</t>
        </is>
      </c>
      <c r="F13067" s="3" t="n">
        <v>1591</v>
      </c>
      <c r="G13067" s="3" t="n">
        <v>1591</v>
      </c>
    </row>
    <row r="13068">
      <c r="A13068" s="3" t="inlineStr">
        <is>
          <t>Endulini (Pty) Ltd</t>
        </is>
      </c>
      <c r="B13068" s="4" t="n">
        <v>44985</v>
      </c>
      <c r="C13068" s="3" t="inlineStr">
        <is>
          <t>Expenses</t>
        </is>
      </c>
      <c r="D13068" s="3" t="inlineStr">
        <is>
          <t>2000/800</t>
        </is>
      </c>
      <c r="E13068" s="3" t="inlineStr">
        <is>
          <t>COS - Purchaser Variations</t>
        </is>
      </c>
      <c r="F13068" s="3" t="n">
        <v>0</v>
      </c>
      <c r="G13068" s="3" t="n">
        <v>8734.540000000001</v>
      </c>
    </row>
    <row r="13069">
      <c r="A13069" s="3" t="inlineStr">
        <is>
          <t>Endulini (Pty) Ltd</t>
        </is>
      </c>
      <c r="B13069" s="4" t="n">
        <v>44985</v>
      </c>
      <c r="C13069" s="3" t="inlineStr">
        <is>
          <t>Expenses</t>
        </is>
      </c>
      <c r="D13069" s="3" t="inlineStr">
        <is>
          <t>2000/900</t>
        </is>
      </c>
      <c r="E13069" s="3" t="inlineStr">
        <is>
          <t>COS - Legal fees Phase 2</t>
        </is>
      </c>
      <c r="F13069" s="3" t="n">
        <v>0</v>
      </c>
      <c r="G13069" s="3" t="n">
        <v>35638</v>
      </c>
    </row>
    <row r="13070">
      <c r="A13070" s="3" t="inlineStr">
        <is>
          <t>Quinate Consulting (Pty) Ltd</t>
        </is>
      </c>
      <c r="B13070" s="4" t="n">
        <v>44985</v>
      </c>
      <c r="C13070" s="3" t="inlineStr">
        <is>
          <t>Revenue</t>
        </is>
      </c>
      <c r="D13070" s="3" t="inlineStr">
        <is>
          <t>2400/200</t>
        </is>
      </c>
      <c r="E13070" s="3" t="inlineStr">
        <is>
          <t>Recovery Acc - Electricity SH</t>
        </is>
      </c>
      <c r="F13070" s="3" t="n">
        <v>-20544.74</v>
      </c>
      <c r="G13070" s="3" t="n">
        <v>-294852.08</v>
      </c>
    </row>
    <row r="13071">
      <c r="A13071" s="3" t="inlineStr">
        <is>
          <t>Quinate Consulting (Pty) Ltd</t>
        </is>
      </c>
      <c r="B13071" s="4" t="n">
        <v>44985</v>
      </c>
      <c r="C13071" s="3" t="inlineStr">
        <is>
          <t>Revenue</t>
        </is>
      </c>
      <c r="D13071" s="3" t="inlineStr">
        <is>
          <t>2400/300</t>
        </is>
      </c>
      <c r="E13071" s="3" t="inlineStr">
        <is>
          <t>Recovery Account - Electricity SW</t>
        </is>
      </c>
      <c r="F13071" s="3" t="n">
        <v>-16308.83</v>
      </c>
      <c r="G13071" s="3" t="n">
        <v>-221136.39</v>
      </c>
    </row>
    <row r="13072">
      <c r="A13072" s="3" t="inlineStr">
        <is>
          <t>Endulini (Pty) Ltd</t>
        </is>
      </c>
      <c r="B13072" s="4" t="n">
        <v>44985</v>
      </c>
      <c r="C13072" s="3" t="inlineStr">
        <is>
          <t>Revenue</t>
        </is>
      </c>
      <c r="D13072" s="3" t="inlineStr">
        <is>
          <t>2750/000</t>
        </is>
      </c>
      <c r="E13072" s="3" t="inlineStr">
        <is>
          <t>Interest Received</t>
        </is>
      </c>
      <c r="F13072" s="3" t="n">
        <v>0</v>
      </c>
      <c r="G13072" s="3" t="n">
        <v>-560.63</v>
      </c>
    </row>
    <row r="13073">
      <c r="A13073" s="3" t="inlineStr">
        <is>
          <t>Opportunity Management Holdings (PTY) LTD</t>
        </is>
      </c>
      <c r="B13073" s="4" t="n">
        <v>44985</v>
      </c>
      <c r="C13073" s="3" t="inlineStr">
        <is>
          <t>Revenue</t>
        </is>
      </c>
      <c r="D13073" s="3" t="inlineStr">
        <is>
          <t>2750/000</t>
        </is>
      </c>
      <c r="E13073" s="3" t="inlineStr">
        <is>
          <t>Interest Received</t>
        </is>
      </c>
      <c r="F13073" s="3" t="n">
        <v>-4.66</v>
      </c>
      <c r="G13073" s="3" t="n">
        <v>-380.89</v>
      </c>
    </row>
    <row r="13074">
      <c r="A13074" s="3" t="inlineStr">
        <is>
          <t>Opportunity Global Investment (PTY) LTD</t>
        </is>
      </c>
      <c r="B13074" s="4" t="n">
        <v>44985</v>
      </c>
      <c r="C13074" s="3" t="inlineStr">
        <is>
          <t>Revenue</t>
        </is>
      </c>
      <c r="D13074" s="3" t="inlineStr">
        <is>
          <t>2750/000</t>
        </is>
      </c>
      <c r="E13074" s="3" t="inlineStr">
        <is>
          <t>Interest Received - Bank</t>
        </is>
      </c>
      <c r="F13074" s="3" t="n">
        <v>-0.08</v>
      </c>
      <c r="G13074" s="3" t="n">
        <v>-0.08</v>
      </c>
    </row>
    <row r="13075">
      <c r="A13075" s="3" t="inlineStr">
        <is>
          <t>Opportunity Global Sales (PTY) LTD</t>
        </is>
      </c>
      <c r="B13075" s="4" t="n">
        <v>44985</v>
      </c>
      <c r="C13075" s="3" t="inlineStr">
        <is>
          <t>Revenue</t>
        </is>
      </c>
      <c r="D13075" s="3" t="inlineStr">
        <is>
          <t>2750/000</t>
        </is>
      </c>
      <c r="E13075" s="3" t="inlineStr">
        <is>
          <t>Interest Received - Bank</t>
        </is>
      </c>
      <c r="F13075" s="3" t="n">
        <v>0</v>
      </c>
      <c r="G13075" s="3" t="n">
        <v>-17.48</v>
      </c>
    </row>
    <row r="13076">
      <c r="A13076" s="3" t="inlineStr">
        <is>
          <t>Opportunity Global Investment (PTY) LTD</t>
        </is>
      </c>
      <c r="B13076" s="4" t="n">
        <v>44985</v>
      </c>
      <c r="C13076" s="3" t="inlineStr">
        <is>
          <t>Revenue</t>
        </is>
      </c>
      <c r="D13076" s="3" t="inlineStr">
        <is>
          <t>2753/000</t>
        </is>
      </c>
      <c r="E13076" s="3" t="inlineStr">
        <is>
          <t>Interest received - Momentum</t>
        </is>
      </c>
      <c r="F13076" s="3" t="n">
        <v>0</v>
      </c>
      <c r="G13076" s="3" t="n">
        <v>-240.96</v>
      </c>
    </row>
    <row r="13077">
      <c r="A13077" s="3" t="inlineStr">
        <is>
          <t>Endulini (Pty) Ltd</t>
        </is>
      </c>
      <c r="B13077" s="4" t="n">
        <v>44985</v>
      </c>
      <c r="C13077" s="3" t="inlineStr">
        <is>
          <t>Revenue</t>
        </is>
      </c>
      <c r="D13077" s="3" t="inlineStr">
        <is>
          <t>2755/001</t>
        </is>
      </c>
      <c r="E13077" s="3" t="inlineStr">
        <is>
          <t>Interest Received - Momentum</t>
        </is>
      </c>
      <c r="F13077" s="3" t="n">
        <v>-62.58</v>
      </c>
      <c r="G13077" s="3" t="n">
        <v>-26661.3</v>
      </c>
    </row>
    <row r="13078">
      <c r="A13078" s="3" t="inlineStr">
        <is>
          <t>Quinate Consulting (Pty) Ltd</t>
        </is>
      </c>
      <c r="B13078" s="4" t="n">
        <v>44985</v>
      </c>
      <c r="C13078" s="3" t="inlineStr">
        <is>
          <t>Revenue</t>
        </is>
      </c>
      <c r="D13078" s="3" t="inlineStr">
        <is>
          <t>2755/001</t>
        </is>
      </c>
      <c r="E13078" s="3" t="inlineStr">
        <is>
          <t>Interest Received - Momentum</t>
        </is>
      </c>
      <c r="F13078" s="3" t="n">
        <v>-12.54</v>
      </c>
      <c r="G13078" s="3" t="n">
        <v>-30.65</v>
      </c>
    </row>
    <row r="13079">
      <c r="A13079" s="3" t="inlineStr">
        <is>
          <t>Opportunity Global Investment (PTY) LTD</t>
        </is>
      </c>
      <c r="B13079" s="4" t="n">
        <v>44985</v>
      </c>
      <c r="C13079" s="3" t="inlineStr">
        <is>
          <t>Expenses</t>
        </is>
      </c>
      <c r="D13079" s="3" t="inlineStr">
        <is>
          <t>3000/150</t>
        </is>
      </c>
      <c r="E13079" s="3" t="inlineStr">
        <is>
          <t>Accounting Fees - Audit</t>
        </is>
      </c>
      <c r="F13079" s="3" t="n">
        <v>0</v>
      </c>
      <c r="G13079" s="3" t="n">
        <v>7225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3000/200</t>
        </is>
      </c>
      <c r="E13080" s="3" t="inlineStr">
        <is>
          <t>Accounting Fees - General</t>
        </is>
      </c>
      <c r="F13080" s="3" t="n">
        <v>0</v>
      </c>
      <c r="G13080" s="3" t="n">
        <v>540</v>
      </c>
    </row>
    <row r="13081">
      <c r="A13081" s="3" t="inlineStr">
        <is>
          <t>Noble Shield (Pty) Ltd ta Go Letting</t>
        </is>
      </c>
      <c r="B13081" s="4" t="n">
        <v>44985</v>
      </c>
      <c r="C13081" s="3" t="inlineStr">
        <is>
          <t>Expenses</t>
        </is>
      </c>
      <c r="D13081" s="3" t="inlineStr">
        <is>
          <t>3000/300</t>
        </is>
      </c>
      <c r="E13081" s="3" t="inlineStr">
        <is>
          <t>Accounting Fees - Audit</t>
        </is>
      </c>
      <c r="F13081" s="3" t="n">
        <v>0</v>
      </c>
      <c r="G13081" s="3" t="n">
        <v>22367.5</v>
      </c>
    </row>
    <row r="13082">
      <c r="A13082" s="3" t="inlineStr">
        <is>
          <t>Trademark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3000/300</t>
        </is>
      </c>
      <c r="E13082" s="3" t="inlineStr">
        <is>
          <t>Accounting Fees - Audit</t>
        </is>
      </c>
      <c r="F13082" s="3" t="n">
        <v>0</v>
      </c>
      <c r="G13082" s="3" t="n">
        <v>22367.5</v>
      </c>
    </row>
    <row r="13083">
      <c r="A13083" s="3" t="inlineStr">
        <is>
          <t>Quinate Consulting (Pty) Ltd</t>
        </is>
      </c>
      <c r="B13083" s="4" t="n">
        <v>44985</v>
      </c>
      <c r="C13083" s="3" t="inlineStr">
        <is>
          <t>Expenses</t>
        </is>
      </c>
      <c r="D13083" s="3" t="inlineStr">
        <is>
          <t>3001/000</t>
        </is>
      </c>
      <c r="E13083" s="3" t="inlineStr">
        <is>
          <t>Accounting fees - Other</t>
        </is>
      </c>
      <c r="F13083" s="3" t="n">
        <v>0</v>
      </c>
      <c r="G13083" s="3" t="n">
        <v>1850</v>
      </c>
    </row>
    <row r="13084">
      <c r="A13084" s="3" t="inlineStr">
        <is>
          <t>Opportunity Management Holdings (PTY) LTD</t>
        </is>
      </c>
      <c r="B13084" s="4" t="n">
        <v>44985</v>
      </c>
      <c r="C13084" s="3" t="inlineStr">
        <is>
          <t>Expenses</t>
        </is>
      </c>
      <c r="D13084" s="3" t="inlineStr">
        <is>
          <t>3004/000</t>
        </is>
      </c>
      <c r="E13084" s="3" t="inlineStr">
        <is>
          <t>Accounting fees - Janine Theart</t>
        </is>
      </c>
      <c r="F13084" s="3" t="n">
        <v>0</v>
      </c>
      <c r="G13084" s="3" t="n">
        <v>73432.16</v>
      </c>
    </row>
    <row r="13085">
      <c r="A13085" s="3" t="inlineStr">
        <is>
          <t>Quinate Consulting (Pty) Ltd</t>
        </is>
      </c>
      <c r="B13085" s="4" t="n">
        <v>44985</v>
      </c>
      <c r="C13085" s="3" t="inlineStr">
        <is>
          <t>Expenses</t>
        </is>
      </c>
      <c r="D13085" s="3" t="inlineStr">
        <is>
          <t>3005/000</t>
        </is>
      </c>
      <c r="E13085" s="3" t="inlineStr">
        <is>
          <t>Accounting fees - Audit</t>
        </is>
      </c>
      <c r="F13085" s="3" t="n">
        <v>0</v>
      </c>
      <c r="G13085" s="3" t="n">
        <v>19250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3005/000</t>
        </is>
      </c>
      <c r="E13086" s="3" t="inlineStr">
        <is>
          <t>Accounting fees - Deric Dudley</t>
        </is>
      </c>
      <c r="F13086" s="3" t="n">
        <v>0</v>
      </c>
      <c r="G13086" s="3" t="n">
        <v>210000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3006/000</t>
        </is>
      </c>
      <c r="E13087" s="3" t="inlineStr">
        <is>
          <t>Accounting fees - CIPC</t>
        </is>
      </c>
      <c r="F13087" s="3" t="n">
        <v>0</v>
      </c>
      <c r="G13087" s="3" t="n">
        <v>350</v>
      </c>
    </row>
    <row r="13088">
      <c r="A13088" s="3" t="inlineStr">
        <is>
          <t>Opportunity Management Holdings (PTY) LTD</t>
        </is>
      </c>
      <c r="B13088" s="4" t="n">
        <v>44985</v>
      </c>
      <c r="C13088" s="3" t="inlineStr">
        <is>
          <t>Expenses</t>
        </is>
      </c>
      <c r="D13088" s="3" t="inlineStr">
        <is>
          <t>3007/000</t>
        </is>
      </c>
      <c r="E13088" s="3" t="inlineStr">
        <is>
          <t>Accounting fees - Warwick</t>
        </is>
      </c>
      <c r="F13088" s="3" t="n">
        <v>0</v>
      </c>
      <c r="G13088" s="3" t="n">
        <v>54000</v>
      </c>
    </row>
    <row r="13089">
      <c r="A13089" s="3" t="inlineStr">
        <is>
          <t>Endulini (Pty) Ltd</t>
        </is>
      </c>
      <c r="B13089" s="4" t="n">
        <v>44985</v>
      </c>
      <c r="C13089" s="3" t="inlineStr">
        <is>
          <t>Expenses</t>
        </is>
      </c>
      <c r="D13089" s="3" t="inlineStr">
        <is>
          <t>3050/000</t>
        </is>
      </c>
      <c r="E13089" s="3" t="inlineStr">
        <is>
          <t>Advertising _AND_ Promotions</t>
        </is>
      </c>
      <c r="F13089" s="3" t="n">
        <v>2102.5</v>
      </c>
      <c r="G13089" s="3" t="n">
        <v>25700.5</v>
      </c>
    </row>
    <row r="13090">
      <c r="A13090" s="3" t="inlineStr">
        <is>
          <t>Noble Shield (Pty) Ltd ta Go Letting</t>
        </is>
      </c>
      <c r="B13090" s="4" t="n">
        <v>44985</v>
      </c>
      <c r="C13090" s="3" t="inlineStr">
        <is>
          <t>Expenses</t>
        </is>
      </c>
      <c r="D13090" s="3" t="inlineStr">
        <is>
          <t>3050/000</t>
        </is>
      </c>
      <c r="E13090" s="3" t="inlineStr">
        <is>
          <t>Advertising _AND_ Promotions</t>
        </is>
      </c>
      <c r="F13090" s="3" t="n">
        <v>0</v>
      </c>
      <c r="G13090" s="3" t="n">
        <v>1543.99</v>
      </c>
    </row>
    <row r="13091">
      <c r="A13091" s="3" t="inlineStr">
        <is>
          <t>Opportunity Management Holdings (PTY) LTD</t>
        </is>
      </c>
      <c r="B13091" s="4" t="n">
        <v>44985</v>
      </c>
      <c r="C13091" s="3" t="inlineStr">
        <is>
          <t>Expenses</t>
        </is>
      </c>
      <c r="D13091" s="3" t="inlineStr">
        <is>
          <t>3050/000</t>
        </is>
      </c>
      <c r="E13091" s="3" t="inlineStr">
        <is>
          <t>Advertising _AND_ Promotions</t>
        </is>
      </c>
      <c r="F13091" s="3" t="n">
        <v>0</v>
      </c>
      <c r="G13091" s="3" t="n">
        <v>500</v>
      </c>
    </row>
    <row r="13092">
      <c r="A13092" s="3" t="inlineStr">
        <is>
          <t>Quinate Consulting (Pty) Ltd</t>
        </is>
      </c>
      <c r="B13092" s="4" t="n">
        <v>44985</v>
      </c>
      <c r="C13092" s="3" t="inlineStr">
        <is>
          <t>Expenses</t>
        </is>
      </c>
      <c r="D13092" s="3" t="inlineStr">
        <is>
          <t>3050/000</t>
        </is>
      </c>
      <c r="E13092" s="3" t="inlineStr">
        <is>
          <t>Advertising _AND_ Promotions</t>
        </is>
      </c>
      <c r="F13092" s="3" t="n">
        <v>0</v>
      </c>
      <c r="G13092" s="3" t="n">
        <v>1875.22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Expenses</t>
        </is>
      </c>
      <c r="D13093" s="3" t="inlineStr">
        <is>
          <t>3050/000</t>
        </is>
      </c>
      <c r="E13093" s="3" t="inlineStr">
        <is>
          <t>Advertising _AND_ Promotions</t>
        </is>
      </c>
      <c r="F13093" s="3" t="n">
        <v>0</v>
      </c>
      <c r="G13093" s="3" t="n">
        <v>6852.5</v>
      </c>
    </row>
    <row r="13094">
      <c r="A13094" s="3" t="inlineStr">
        <is>
          <t>Endulini (Pty) Ltd</t>
        </is>
      </c>
      <c r="B13094" s="4" t="n">
        <v>44985</v>
      </c>
      <c r="C13094" s="3" t="inlineStr">
        <is>
          <t>Expenses</t>
        </is>
      </c>
      <c r="D13094" s="3" t="inlineStr">
        <is>
          <t>3050/001</t>
        </is>
      </c>
      <c r="E13094" s="3" t="inlineStr">
        <is>
          <t>Advertising _AND_ Promotions - Media Agenda</t>
        </is>
      </c>
      <c r="F13094" s="3" t="n">
        <v>0</v>
      </c>
      <c r="G13094" s="3" t="n">
        <v>13800</v>
      </c>
    </row>
    <row r="13095">
      <c r="A13095" s="3" t="inlineStr">
        <is>
          <t>Noble Shield (Pty) Ltd ta Go Letting</t>
        </is>
      </c>
      <c r="B13095" s="4" t="n">
        <v>44985</v>
      </c>
      <c r="C13095" s="3" t="inlineStr">
        <is>
          <t>Expenses</t>
        </is>
      </c>
      <c r="D13095" s="3" t="inlineStr">
        <is>
          <t>3050/050</t>
        </is>
      </c>
      <c r="E13095" s="3" t="inlineStr">
        <is>
          <t>Advertising - Prop 24</t>
        </is>
      </c>
      <c r="F13095" s="3" t="n">
        <v>2737</v>
      </c>
      <c r="G13095" s="3" t="n">
        <v>17696.2</v>
      </c>
    </row>
    <row r="13096">
      <c r="A13096" s="3" t="inlineStr">
        <is>
          <t>Opportunity Global Sales (PTY) LTD</t>
        </is>
      </c>
      <c r="B13096" s="4" t="n">
        <v>44985</v>
      </c>
      <c r="C13096" s="3" t="inlineStr">
        <is>
          <t>Expenses</t>
        </is>
      </c>
      <c r="D13096" s="3" t="inlineStr">
        <is>
          <t>3050/100</t>
        </is>
      </c>
      <c r="E13096" s="3" t="inlineStr">
        <is>
          <t>Advertising - Facebook</t>
        </is>
      </c>
      <c r="F13096" s="3" t="n">
        <v>20999.97</v>
      </c>
      <c r="G13096" s="3" t="n">
        <v>155274.07</v>
      </c>
    </row>
    <row r="13097">
      <c r="A13097" s="3" t="inlineStr">
        <is>
          <t>Opportunity Global Sales (PTY) LTD</t>
        </is>
      </c>
      <c r="B13097" s="4" t="n">
        <v>44985</v>
      </c>
      <c r="C13097" s="3" t="inlineStr">
        <is>
          <t>Expenses</t>
        </is>
      </c>
      <c r="D13097" s="3" t="inlineStr">
        <is>
          <t>3050/140</t>
        </is>
      </c>
      <c r="E13097" s="3" t="inlineStr">
        <is>
          <t>Advertising - Media Agenda</t>
        </is>
      </c>
      <c r="F13097" s="3" t="n">
        <v>575</v>
      </c>
      <c r="G13097" s="3" t="n">
        <v>10575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Expenses</t>
        </is>
      </c>
      <c r="D13098" s="3" t="inlineStr">
        <is>
          <t>3050/250</t>
        </is>
      </c>
      <c r="E13098" s="3" t="inlineStr">
        <is>
          <t>Advertising - General</t>
        </is>
      </c>
      <c r="F13098" s="3" t="n">
        <v>3872.4</v>
      </c>
      <c r="G13098" s="3" t="n">
        <v>10964.23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Expenses</t>
        </is>
      </c>
      <c r="D13099" s="3" t="inlineStr">
        <is>
          <t>3050/250</t>
        </is>
      </c>
      <c r="E13099" s="3" t="inlineStr">
        <is>
          <t>Advertising - General</t>
        </is>
      </c>
      <c r="F13099" s="3" t="n">
        <v>2665</v>
      </c>
      <c r="G13099" s="3" t="n">
        <v>49958.58</v>
      </c>
    </row>
    <row r="13100">
      <c r="A13100" s="3" t="inlineStr">
        <is>
          <t>Opportunity Global Investment (PTY) LTD</t>
        </is>
      </c>
      <c r="B13100" s="4" t="n">
        <v>44985</v>
      </c>
      <c r="C13100" s="3" t="inlineStr">
        <is>
          <t>Expenses</t>
        </is>
      </c>
      <c r="D13100" s="3" t="inlineStr">
        <is>
          <t>3050/260</t>
        </is>
      </c>
      <c r="E13100" s="3" t="inlineStr">
        <is>
          <t>Advertising - Media Agenda</t>
        </is>
      </c>
      <c r="F13100" s="3" t="n">
        <v>0</v>
      </c>
      <c r="G13100" s="3" t="n">
        <v>3575</v>
      </c>
    </row>
    <row r="13101">
      <c r="A13101" s="3" t="inlineStr">
        <is>
          <t>Opportunity Global Investment (PTY) LTD</t>
        </is>
      </c>
      <c r="B13101" s="4" t="n">
        <v>44985</v>
      </c>
      <c r="C13101" s="3" t="inlineStr">
        <is>
          <t>Expenses</t>
        </is>
      </c>
      <c r="D13101" s="3" t="inlineStr">
        <is>
          <t>3050/270</t>
        </is>
      </c>
      <c r="E13101" s="3" t="inlineStr">
        <is>
          <t>Advertising - Radia and TV Interviews</t>
        </is>
      </c>
      <c r="F13101" s="3" t="n">
        <v>50000</v>
      </c>
      <c r="G13101" s="3" t="n">
        <v>260072</v>
      </c>
    </row>
    <row r="13102">
      <c r="A13102" s="3" t="inlineStr">
        <is>
          <t>Opportunity Global Investment (PTY) LTD</t>
        </is>
      </c>
      <c r="B13102" s="4" t="n">
        <v>44985</v>
      </c>
      <c r="C13102" s="3" t="inlineStr">
        <is>
          <t>Expenses</t>
        </is>
      </c>
      <c r="D13102" s="3" t="inlineStr">
        <is>
          <t>3050/290</t>
        </is>
      </c>
      <c r="E13102" s="3" t="inlineStr">
        <is>
          <t>Advertising - Serene Living</t>
        </is>
      </c>
      <c r="F13102" s="3" t="n">
        <v>65086</v>
      </c>
      <c r="G13102" s="3" t="n">
        <v>781032</v>
      </c>
    </row>
    <row r="13103">
      <c r="A13103" s="3" t="inlineStr">
        <is>
          <t>Opportunity Global Investment (PTY) LTD</t>
        </is>
      </c>
      <c r="B13103" s="4" t="n">
        <v>44985</v>
      </c>
      <c r="C13103" s="3" t="inlineStr">
        <is>
          <t>Expenses</t>
        </is>
      </c>
      <c r="D13103" s="3" t="inlineStr">
        <is>
          <t>3050/295</t>
        </is>
      </c>
      <c r="E13103" s="3" t="inlineStr">
        <is>
          <t>Advertising - Reale Activation</t>
        </is>
      </c>
      <c r="F13103" s="3" t="n">
        <v>1807.17</v>
      </c>
      <c r="G13103" s="3" t="n">
        <v>76953.11</v>
      </c>
    </row>
    <row r="13104">
      <c r="A13104" s="3" t="inlineStr">
        <is>
          <t>Opportunity Global Investment (PTY) LTD</t>
        </is>
      </c>
      <c r="B13104" s="4" t="n">
        <v>44985</v>
      </c>
      <c r="C13104" s="3" t="inlineStr">
        <is>
          <t>Expenses</t>
        </is>
      </c>
      <c r="D13104" s="3" t="inlineStr">
        <is>
          <t>3050/300</t>
        </is>
      </c>
      <c r="E13104" s="3" t="inlineStr">
        <is>
          <t>Advertising - Design</t>
        </is>
      </c>
      <c r="F13104" s="3" t="n">
        <v>0</v>
      </c>
      <c r="G13104" s="3" t="n">
        <v>51191</v>
      </c>
    </row>
    <row r="13105">
      <c r="A13105" s="3" t="inlineStr">
        <is>
          <t>Opportunity Global Sales (PTY) LTD</t>
        </is>
      </c>
      <c r="B13105" s="4" t="n">
        <v>44985</v>
      </c>
      <c r="C13105" s="3" t="inlineStr">
        <is>
          <t>Expenses</t>
        </is>
      </c>
      <c r="D13105" s="3" t="inlineStr">
        <is>
          <t>3050/350</t>
        </is>
      </c>
      <c r="E13105" s="3" t="inlineStr">
        <is>
          <t>Advertising - Private Property</t>
        </is>
      </c>
      <c r="F13105" s="3" t="n">
        <v>0</v>
      </c>
      <c r="G13105" s="3" t="n">
        <v>8750</v>
      </c>
    </row>
    <row r="13106">
      <c r="A13106" s="3" t="inlineStr">
        <is>
          <t>Opportunity Global Sales (PTY) LTD</t>
        </is>
      </c>
      <c r="B13106" s="4" t="n">
        <v>44985</v>
      </c>
      <c r="C13106" s="3" t="inlineStr">
        <is>
          <t>Expenses</t>
        </is>
      </c>
      <c r="D13106" s="3" t="inlineStr">
        <is>
          <t>3050/370</t>
        </is>
      </c>
      <c r="E13106" s="3" t="inlineStr">
        <is>
          <t>Advertising - HR</t>
        </is>
      </c>
      <c r="F13106" s="3" t="n">
        <v>0</v>
      </c>
      <c r="G13106" s="3" t="n">
        <v>2467.44</v>
      </c>
    </row>
    <row r="13107">
      <c r="A13107" s="3" t="inlineStr">
        <is>
          <t>Quinate Consulting (Pty) Ltd</t>
        </is>
      </c>
      <c r="B13107" s="4" t="n">
        <v>44985</v>
      </c>
      <c r="C13107" s="3" t="inlineStr">
        <is>
          <t>Expenses</t>
        </is>
      </c>
      <c r="D13107" s="3" t="inlineStr">
        <is>
          <t>3050/400</t>
        </is>
      </c>
      <c r="E13107" s="3" t="inlineStr">
        <is>
          <t>Advertising - Prop24</t>
        </is>
      </c>
      <c r="F13107" s="3" t="n">
        <v>15851.98</v>
      </c>
      <c r="G13107" s="3" t="n">
        <v>179582.98</v>
      </c>
    </row>
    <row r="13108">
      <c r="A13108" s="3" t="inlineStr">
        <is>
          <t>Quinate Consulting (Pty) Ltd</t>
        </is>
      </c>
      <c r="B13108" s="4" t="n">
        <v>44985</v>
      </c>
      <c r="C13108" s="3" t="inlineStr">
        <is>
          <t>Expenses</t>
        </is>
      </c>
      <c r="D13108" s="3" t="inlineStr">
        <is>
          <t>3050/450</t>
        </is>
      </c>
      <c r="E13108" s="3" t="inlineStr">
        <is>
          <t>Advertising - Facebook</t>
        </is>
      </c>
      <c r="F13108" s="3" t="n">
        <v>9097.639999999999</v>
      </c>
      <c r="G13108" s="3" t="n">
        <v>110331.26</v>
      </c>
    </row>
    <row r="13109">
      <c r="A13109" s="3" t="inlineStr">
        <is>
          <t>Opportunity Global Investment (PTY) LTD</t>
        </is>
      </c>
      <c r="B13109" s="4" t="n">
        <v>44985</v>
      </c>
      <c r="C13109" s="3" t="inlineStr">
        <is>
          <t>Expenses</t>
        </is>
      </c>
      <c r="D13109" s="3" t="inlineStr">
        <is>
          <t>3051/000</t>
        </is>
      </c>
      <c r="E13109" s="3" t="inlineStr">
        <is>
          <t>Advertising - Facebook</t>
        </is>
      </c>
      <c r="F13109" s="3" t="n">
        <v>11551.92</v>
      </c>
      <c r="G13109" s="3" t="n">
        <v>207131.75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Expenses</t>
        </is>
      </c>
      <c r="D13110" s="3" t="inlineStr">
        <is>
          <t>3053/000</t>
        </is>
      </c>
      <c r="E13110" s="3" t="inlineStr">
        <is>
          <t>Advertising - Google Ads</t>
        </is>
      </c>
      <c r="F13110" s="3" t="n">
        <v>0</v>
      </c>
      <c r="G13110" s="3" t="n">
        <v>6207.42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Expenses</t>
        </is>
      </c>
      <c r="D13111" s="3" t="inlineStr">
        <is>
          <t>3200/000</t>
        </is>
      </c>
      <c r="E13111" s="3" t="inlineStr">
        <is>
          <t>Bank Charges</t>
        </is>
      </c>
      <c r="F13111" s="3" t="n">
        <v>105.82</v>
      </c>
      <c r="G13111" s="3" t="n">
        <v>6313.77</v>
      </c>
    </row>
    <row r="13112">
      <c r="A13112" s="3" t="inlineStr">
        <is>
          <t>Noble Shield (Pty) Ltd ta Go Letting</t>
        </is>
      </c>
      <c r="B13112" s="4" t="n">
        <v>44985</v>
      </c>
      <c r="C13112" s="3" t="inlineStr">
        <is>
          <t>Expenses</t>
        </is>
      </c>
      <c r="D13112" s="3" t="inlineStr">
        <is>
          <t>3200/000</t>
        </is>
      </c>
      <c r="E13112" s="3" t="inlineStr">
        <is>
          <t>Bank Charges</t>
        </is>
      </c>
      <c r="F13112" s="3" t="n">
        <v>508.9</v>
      </c>
      <c r="G13112" s="3" t="n">
        <v>4361.75</v>
      </c>
    </row>
    <row r="13113">
      <c r="A13113" s="3" t="inlineStr">
        <is>
          <t>Opportunity Global Investment (PTY) LTD</t>
        </is>
      </c>
      <c r="B13113" s="4" t="n">
        <v>44985</v>
      </c>
      <c r="C13113" s="3" t="inlineStr">
        <is>
          <t>Expenses</t>
        </is>
      </c>
      <c r="D13113" s="3" t="inlineStr">
        <is>
          <t>3200/000</t>
        </is>
      </c>
      <c r="E13113" s="3" t="inlineStr">
        <is>
          <t>Bank Charges</t>
        </is>
      </c>
      <c r="F13113" s="3" t="n">
        <v>464.61</v>
      </c>
      <c r="G13113" s="3" t="n">
        <v>16092.67</v>
      </c>
    </row>
    <row r="13114">
      <c r="A13114" s="3" t="inlineStr">
        <is>
          <t>Opportunity Global Sales (PTY) LTD</t>
        </is>
      </c>
      <c r="B13114" s="4" t="n">
        <v>44985</v>
      </c>
      <c r="C13114" s="3" t="inlineStr">
        <is>
          <t>Expenses</t>
        </is>
      </c>
      <c r="D13114" s="3" t="inlineStr">
        <is>
          <t>3200/000</t>
        </is>
      </c>
      <c r="E13114" s="3" t="inlineStr">
        <is>
          <t>Bank Charges</t>
        </is>
      </c>
      <c r="F13114" s="3" t="n">
        <v>295.17</v>
      </c>
      <c r="G13114" s="3" t="n">
        <v>9484.690000000001</v>
      </c>
    </row>
    <row r="13115">
      <c r="A13115" s="3" t="inlineStr">
        <is>
          <t>Opportunity Management Holdings (PTY) LTD</t>
        </is>
      </c>
      <c r="B13115" s="4" t="n">
        <v>44985</v>
      </c>
      <c r="C13115" s="3" t="inlineStr">
        <is>
          <t>Expenses</t>
        </is>
      </c>
      <c r="D13115" s="3" t="inlineStr">
        <is>
          <t>3200/000</t>
        </is>
      </c>
      <c r="E13115" s="3" t="inlineStr">
        <is>
          <t>Bank Charges</t>
        </is>
      </c>
      <c r="F13115" s="3" t="n">
        <v>655.52</v>
      </c>
      <c r="G13115" s="3" t="n">
        <v>4468.16</v>
      </c>
    </row>
    <row r="13116">
      <c r="A13116" s="3" t="inlineStr">
        <is>
          <t>Quinate Consulting (Pty) Ltd</t>
        </is>
      </c>
      <c r="B13116" s="4" t="n">
        <v>44985</v>
      </c>
      <c r="C13116" s="3" t="inlineStr">
        <is>
          <t>Expenses</t>
        </is>
      </c>
      <c r="D13116" s="3" t="inlineStr">
        <is>
          <t>3200/000</t>
        </is>
      </c>
      <c r="E13116" s="3" t="inlineStr">
        <is>
          <t>Bank Charges</t>
        </is>
      </c>
      <c r="F13116" s="3" t="n">
        <v>520.09</v>
      </c>
      <c r="G13116" s="3" t="n">
        <v>16315.26</v>
      </c>
    </row>
    <row r="13117">
      <c r="A13117" s="3" t="inlineStr">
        <is>
          <t>Trademark Holdings (Pty) Ltd</t>
        </is>
      </c>
      <c r="B13117" s="4" t="n">
        <v>44985</v>
      </c>
      <c r="C13117" s="3" t="inlineStr">
        <is>
          <t>Expenses</t>
        </is>
      </c>
      <c r="D13117" s="3" t="inlineStr">
        <is>
          <t>3200/000</t>
        </is>
      </c>
      <c r="E13117" s="3" t="inlineStr">
        <is>
          <t>Bank Charges</t>
        </is>
      </c>
      <c r="F13117" s="3" t="n">
        <v>354.26</v>
      </c>
      <c r="G13117" s="3" t="n">
        <v>2514.62</v>
      </c>
    </row>
    <row r="13118">
      <c r="A13118" s="3" t="inlineStr">
        <is>
          <t>Quinate Consulting (Pty) Ltd</t>
        </is>
      </c>
      <c r="B13118" s="4" t="n">
        <v>44985</v>
      </c>
      <c r="C13118" s="3" t="inlineStr">
        <is>
          <t>Expenses</t>
        </is>
      </c>
      <c r="D13118" s="3" t="inlineStr">
        <is>
          <t>3220/000</t>
        </is>
      </c>
      <c r="E13118" s="3" t="inlineStr">
        <is>
          <t>Bank Charges - Bond Fees</t>
        </is>
      </c>
      <c r="F13118" s="3" t="n">
        <v>1117.41</v>
      </c>
      <c r="G13118" s="3" t="n">
        <v>13408.92</v>
      </c>
    </row>
    <row r="13119">
      <c r="A13119" s="3" t="inlineStr">
        <is>
          <t>Noble Shield (Pty) Ltd ta Go Letting</t>
        </is>
      </c>
      <c r="B13119" s="4" t="n">
        <v>44985</v>
      </c>
      <c r="C13119" s="3" t="inlineStr">
        <is>
          <t>Expenses</t>
        </is>
      </c>
      <c r="D13119" s="3" t="inlineStr">
        <is>
          <t>3230/000</t>
        </is>
      </c>
      <c r="E13119" s="3" t="inlineStr">
        <is>
          <t>Cell Phone - NM</t>
        </is>
      </c>
      <c r="F13119" s="3" t="n">
        <v>2366.64</v>
      </c>
      <c r="G13119" s="3" t="n">
        <v>13536.84</v>
      </c>
    </row>
    <row r="13120">
      <c r="A13120" s="3" t="inlineStr">
        <is>
          <t>Noble Shield (Pty) Ltd ta Go Letting</t>
        </is>
      </c>
      <c r="B13120" s="4" t="n">
        <v>44985</v>
      </c>
      <c r="C13120" s="3" t="inlineStr">
        <is>
          <t>Expenses</t>
        </is>
      </c>
      <c r="D13120" s="3" t="inlineStr">
        <is>
          <t>3233/000</t>
        </is>
      </c>
      <c r="E13120" s="3" t="inlineStr">
        <is>
          <t>Cell Data - Other</t>
        </is>
      </c>
      <c r="F13120" s="3" t="n">
        <v>199</v>
      </c>
      <c r="G13120" s="3" t="n">
        <v>1194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Expenses</t>
        </is>
      </c>
      <c r="D13121" s="3" t="inlineStr">
        <is>
          <t>3233/100</t>
        </is>
      </c>
      <c r="E13121" s="3" t="inlineStr">
        <is>
          <t>Cell Data - Sales office Wifi</t>
        </is>
      </c>
      <c r="F13121" s="3" t="n">
        <v>369</v>
      </c>
      <c r="G13121" s="3" t="n">
        <v>2214</v>
      </c>
    </row>
    <row r="13122">
      <c r="A13122" s="3" t="inlineStr">
        <is>
          <t>Noble Shield (Pty) Ltd ta Go Letting</t>
        </is>
      </c>
      <c r="B13122" s="4" t="n">
        <v>44985</v>
      </c>
      <c r="C13122" s="3" t="inlineStr">
        <is>
          <t>Expenses</t>
        </is>
      </c>
      <c r="D13122" s="3" t="inlineStr">
        <is>
          <t>3250/000</t>
        </is>
      </c>
      <c r="E13122" s="3" t="inlineStr">
        <is>
          <t>Cleaning</t>
        </is>
      </c>
      <c r="F13122" s="3" t="n">
        <v>0</v>
      </c>
      <c r="G13122" s="3" t="n">
        <v>289.4</v>
      </c>
    </row>
    <row r="13123">
      <c r="A13123" s="3" t="inlineStr">
        <is>
          <t>Opportunity Global Investment (PTY) LTD</t>
        </is>
      </c>
      <c r="B13123" s="4" t="n">
        <v>44985</v>
      </c>
      <c r="C13123" s="3" t="inlineStr">
        <is>
          <t>Expenses</t>
        </is>
      </c>
      <c r="D13123" s="3" t="inlineStr">
        <is>
          <t>3250/000</t>
        </is>
      </c>
      <c r="E13123" s="3" t="inlineStr">
        <is>
          <t>Cleaning</t>
        </is>
      </c>
      <c r="F13123" s="3" t="n">
        <v>2700</v>
      </c>
      <c r="G13123" s="3" t="n">
        <v>32400</v>
      </c>
    </row>
    <row r="13124">
      <c r="A13124" s="3" t="inlineStr">
        <is>
          <t>Opportunity Management Holdings (PTY) LTD</t>
        </is>
      </c>
      <c r="B13124" s="4" t="n">
        <v>44985</v>
      </c>
      <c r="C13124" s="3" t="inlineStr">
        <is>
          <t>Expenses</t>
        </is>
      </c>
      <c r="D13124" s="3" t="inlineStr">
        <is>
          <t>3250/000</t>
        </is>
      </c>
      <c r="E13124" s="3" t="inlineStr">
        <is>
          <t>Cleaning</t>
        </is>
      </c>
      <c r="F13124" s="3" t="n">
        <v>2000</v>
      </c>
      <c r="G13124" s="3" t="n">
        <v>12818.15</v>
      </c>
    </row>
    <row r="13125">
      <c r="A13125" s="3" t="inlineStr">
        <is>
          <t>Trademark Holdings (Pty) Ltd</t>
        </is>
      </c>
      <c r="B13125" s="4" t="n">
        <v>44985</v>
      </c>
      <c r="C13125" s="3" t="inlineStr">
        <is>
          <t>Expenses</t>
        </is>
      </c>
      <c r="D13125" s="3" t="inlineStr">
        <is>
          <t>3250/000</t>
        </is>
      </c>
      <c r="E13125" s="3" t="inlineStr">
        <is>
          <t>Cleaning</t>
        </is>
      </c>
      <c r="F13125" s="3" t="n">
        <v>1040</v>
      </c>
      <c r="G13125" s="3" t="n">
        <v>5720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Expenses</t>
        </is>
      </c>
      <c r="D13126" s="3" t="inlineStr">
        <is>
          <t>3300/000</t>
        </is>
      </c>
      <c r="E13126" s="3" t="inlineStr">
        <is>
          <t>Computer Expenses</t>
        </is>
      </c>
      <c r="F13126" s="3" t="n">
        <v>950</v>
      </c>
      <c r="G13126" s="3" t="n">
        <v>1300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Expenses</t>
        </is>
      </c>
      <c r="D13127" s="3" t="inlineStr">
        <is>
          <t>3300/000</t>
        </is>
      </c>
      <c r="E13127" s="3" t="inlineStr">
        <is>
          <t>Computer Expenses</t>
        </is>
      </c>
      <c r="F13127" s="3" t="n">
        <v>0</v>
      </c>
      <c r="G13127" s="3" t="n">
        <v>1216.47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Expenses</t>
        </is>
      </c>
      <c r="D13128" s="3" t="inlineStr">
        <is>
          <t>3300/000</t>
        </is>
      </c>
      <c r="E13128" s="3" t="inlineStr">
        <is>
          <t>Computer Expenses</t>
        </is>
      </c>
      <c r="F13128" s="3" t="n">
        <v>0</v>
      </c>
      <c r="G13128" s="3" t="n">
        <v>2075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Expenses</t>
        </is>
      </c>
      <c r="D13129" s="3" t="inlineStr">
        <is>
          <t>3300/000</t>
        </is>
      </c>
      <c r="E13129" s="3" t="inlineStr">
        <is>
          <t>Computer Expenses</t>
        </is>
      </c>
      <c r="F13129" s="3" t="n">
        <v>304.35</v>
      </c>
      <c r="G13129" s="3" t="n">
        <v>3723.26</v>
      </c>
    </row>
    <row r="13130">
      <c r="A13130" s="3" t="inlineStr">
        <is>
          <t>Quinate Consulting (Pty) Ltd</t>
        </is>
      </c>
      <c r="B13130" s="4" t="n">
        <v>44985</v>
      </c>
      <c r="C13130" s="3" t="inlineStr">
        <is>
          <t>Expenses</t>
        </is>
      </c>
      <c r="D13130" s="3" t="inlineStr">
        <is>
          <t>3300/000</t>
        </is>
      </c>
      <c r="E13130" s="3" t="inlineStr">
        <is>
          <t>Computer Expenses</t>
        </is>
      </c>
      <c r="F13130" s="3" t="n">
        <v>0</v>
      </c>
      <c r="G13130" s="3" t="n">
        <v>509.04</v>
      </c>
    </row>
    <row r="13131">
      <c r="A13131" s="3" t="inlineStr">
        <is>
          <t>Noble Shield (Pty) Ltd ta Go Letting</t>
        </is>
      </c>
      <c r="B13131" s="4" t="n">
        <v>44985</v>
      </c>
      <c r="C13131" s="3" t="inlineStr">
        <is>
          <t>Expenses</t>
        </is>
      </c>
      <c r="D13131" s="3" t="inlineStr">
        <is>
          <t>3300/120</t>
        </is>
      </c>
      <c r="E13131" s="3" t="inlineStr">
        <is>
          <t>Computer IT - Software Propworx</t>
        </is>
      </c>
      <c r="F13131" s="3" t="n">
        <v>2167.75</v>
      </c>
      <c r="G13131" s="3" t="n">
        <v>12926</v>
      </c>
    </row>
    <row r="13132">
      <c r="A13132" s="3" t="inlineStr">
        <is>
          <t>Trademark Holdings (Pty) Ltd</t>
        </is>
      </c>
      <c r="B13132" s="4" t="n">
        <v>44985</v>
      </c>
      <c r="C13132" s="3" t="inlineStr">
        <is>
          <t>Expenses</t>
        </is>
      </c>
      <c r="D13132" s="3" t="inlineStr">
        <is>
          <t>3300/130</t>
        </is>
      </c>
      <c r="E13132" s="3" t="inlineStr">
        <is>
          <t>Computer IT - Internet/Hosting Fees</t>
        </is>
      </c>
      <c r="F13132" s="3" t="n">
        <v>0</v>
      </c>
      <c r="G13132" s="3" t="n">
        <v>-3599.5</v>
      </c>
    </row>
    <row r="13133">
      <c r="A13133" s="3" t="inlineStr">
        <is>
          <t>Opportunity Management Holdings (PTY) LTD</t>
        </is>
      </c>
      <c r="B13133" s="4" t="n">
        <v>44985</v>
      </c>
      <c r="C13133" s="3" t="inlineStr">
        <is>
          <t>Expenses</t>
        </is>
      </c>
      <c r="D13133" s="3" t="inlineStr">
        <is>
          <t>3300/140</t>
        </is>
      </c>
      <c r="E13133" s="3" t="inlineStr">
        <is>
          <t>Computer IT</t>
        </is>
      </c>
      <c r="F13133" s="3" t="n">
        <v>0</v>
      </c>
      <c r="G13133" s="3" t="n">
        <v>22364.04</v>
      </c>
    </row>
    <row r="13134">
      <c r="A13134" s="3" t="inlineStr">
        <is>
          <t>Trademark Holdings (Pty) Ltd</t>
        </is>
      </c>
      <c r="B13134" s="4" t="n">
        <v>44985</v>
      </c>
      <c r="C13134" s="3" t="inlineStr">
        <is>
          <t>Expenses</t>
        </is>
      </c>
      <c r="D13134" s="3" t="inlineStr">
        <is>
          <t>3300/145</t>
        </is>
      </c>
      <c r="E13134" s="3" t="inlineStr">
        <is>
          <t>Computer IT - Cloud Solve</t>
        </is>
      </c>
      <c r="F13134" s="3" t="n">
        <v>0</v>
      </c>
      <c r="G13134" s="3" t="n">
        <v>6313.5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Expenses</t>
        </is>
      </c>
      <c r="D13135" s="3" t="inlineStr">
        <is>
          <t>3300/170</t>
        </is>
      </c>
      <c r="E13135" s="3" t="inlineStr">
        <is>
          <t>Computer IT - VDB office Fibre</t>
        </is>
      </c>
      <c r="F13135" s="3" t="n">
        <v>790</v>
      </c>
      <c r="G13135" s="3" t="n">
        <v>4740</v>
      </c>
    </row>
    <row r="13136">
      <c r="A13136" s="3" t="inlineStr">
        <is>
          <t>Trademark Holdings (Pty) Ltd</t>
        </is>
      </c>
      <c r="B13136" s="4" t="n">
        <v>44985</v>
      </c>
      <c r="C13136" s="3" t="inlineStr">
        <is>
          <t>Expenses</t>
        </is>
      </c>
      <c r="D13136" s="3" t="inlineStr">
        <is>
          <t>3350/000</t>
        </is>
      </c>
      <c r="E13136" s="3" t="inlineStr">
        <is>
          <t>Consulting Fees</t>
        </is>
      </c>
      <c r="F13136" s="3" t="n">
        <v>21000</v>
      </c>
      <c r="G13136" s="3" t="n">
        <v>168000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Expenses</t>
        </is>
      </c>
      <c r="D13137" s="3" t="inlineStr">
        <is>
          <t>3350/100</t>
        </is>
      </c>
      <c r="E13137" s="3" t="inlineStr">
        <is>
          <t>Consulting Fee - Dirk Coetzee</t>
        </is>
      </c>
      <c r="F13137" s="3" t="n">
        <v>6000</v>
      </c>
      <c r="G13137" s="3" t="n">
        <v>46000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Expenses</t>
        </is>
      </c>
      <c r="D13138" s="3" t="inlineStr">
        <is>
          <t>3350/100</t>
        </is>
      </c>
      <c r="E13138" s="3" t="inlineStr">
        <is>
          <t>Consulting Fees</t>
        </is>
      </c>
      <c r="F13138" s="3" t="n">
        <v>15000</v>
      </c>
      <c r="G13138" s="3" t="n">
        <v>0</v>
      </c>
    </row>
    <row r="13139">
      <c r="A13139" s="3" t="inlineStr">
        <is>
          <t>Endulini (Pty) Ltd</t>
        </is>
      </c>
      <c r="B13139" s="4" t="n">
        <v>44985</v>
      </c>
      <c r="C13139" s="3" t="inlineStr">
        <is>
          <t>Expenses</t>
        </is>
      </c>
      <c r="D13139" s="3" t="inlineStr">
        <is>
          <t>3350/100</t>
        </is>
      </c>
      <c r="E13139" s="3" t="inlineStr">
        <is>
          <t>Consulting Fees - Admin and Finance</t>
        </is>
      </c>
      <c r="F13139" s="3" t="n">
        <v>56350</v>
      </c>
      <c r="G13139" s="3" t="n">
        <v>942729.12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Expenses</t>
        </is>
      </c>
      <c r="D13140" s="3" t="inlineStr">
        <is>
          <t>3350/100</t>
        </is>
      </c>
      <c r="E13140" s="3" t="inlineStr">
        <is>
          <t>Consulting Fees - Admin and Finance</t>
        </is>
      </c>
      <c r="F13140" s="3" t="n">
        <v>12957.5</v>
      </c>
      <c r="G13140" s="3" t="n">
        <v>102232.5</v>
      </c>
    </row>
    <row r="13141">
      <c r="A13141" s="3" t="inlineStr">
        <is>
          <t>Opportunity Global Sales (PTY) LTD</t>
        </is>
      </c>
      <c r="B13141" s="4" t="n">
        <v>44985</v>
      </c>
      <c r="C13141" s="3" t="inlineStr">
        <is>
          <t>Expenses</t>
        </is>
      </c>
      <c r="D13141" s="3" t="inlineStr">
        <is>
          <t>3350/100</t>
        </is>
      </c>
      <c r="E13141" s="3" t="inlineStr">
        <is>
          <t>Consulting Fees - Admin and Finance</t>
        </is>
      </c>
      <c r="F13141" s="3" t="n">
        <v>14757.5</v>
      </c>
      <c r="G13141" s="3" t="n">
        <v>118817.5</v>
      </c>
    </row>
    <row r="13142">
      <c r="A13142" s="3" t="inlineStr">
        <is>
          <t>Opportunity Management Holdings (PTY) LTD</t>
        </is>
      </c>
      <c r="B13142" s="4" t="n">
        <v>44985</v>
      </c>
      <c r="C13142" s="3" t="inlineStr">
        <is>
          <t>Expenses</t>
        </is>
      </c>
      <c r="D13142" s="3" t="inlineStr">
        <is>
          <t>3350/200</t>
        </is>
      </c>
      <c r="E13142" s="3" t="inlineStr">
        <is>
          <t>Consulting Fee - Staff recruitment</t>
        </is>
      </c>
      <c r="F13142" s="3" t="n">
        <v>0</v>
      </c>
      <c r="G13142" s="3" t="n">
        <v>18240</v>
      </c>
    </row>
    <row r="13143">
      <c r="A13143" s="3" t="inlineStr">
        <is>
          <t>Opportunity Global Sales (PTY) LTD</t>
        </is>
      </c>
      <c r="B13143" s="4" t="n">
        <v>44985</v>
      </c>
      <c r="C13143" s="3" t="inlineStr">
        <is>
          <t>Expenses</t>
        </is>
      </c>
      <c r="D13143" s="3" t="inlineStr">
        <is>
          <t>3350/200</t>
        </is>
      </c>
      <c r="E13143" s="3" t="inlineStr">
        <is>
          <t>Consulting Fees - Agent Karien Muller</t>
        </is>
      </c>
      <c r="F13143" s="3" t="n">
        <v>10000</v>
      </c>
      <c r="G13143" s="3" t="n">
        <v>70000</v>
      </c>
    </row>
    <row r="13144">
      <c r="A13144" s="3" t="inlineStr">
        <is>
          <t>Opportunity Global Investment (PTY) LTD</t>
        </is>
      </c>
      <c r="B13144" s="4" t="n">
        <v>44985</v>
      </c>
      <c r="C13144" s="3" t="inlineStr">
        <is>
          <t>Expenses</t>
        </is>
      </c>
      <c r="D13144" s="3" t="inlineStr">
        <is>
          <t>3350/200</t>
        </is>
      </c>
      <c r="E13144" s="3" t="inlineStr">
        <is>
          <t>Consulting Fees - Rockfin</t>
        </is>
      </c>
      <c r="F13144" s="3" t="n">
        <v>10000</v>
      </c>
      <c r="G13144" s="3" t="n">
        <v>102700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Expenses</t>
        </is>
      </c>
      <c r="D13145" s="3" t="inlineStr">
        <is>
          <t>3350/300</t>
        </is>
      </c>
      <c r="E13145" s="3" t="inlineStr">
        <is>
          <t>Consulting Fees - Admin and Finance</t>
        </is>
      </c>
      <c r="F13145" s="3" t="n">
        <v>2000</v>
      </c>
      <c r="G13145" s="3" t="n">
        <v>25700</v>
      </c>
    </row>
    <row r="13146">
      <c r="A13146" s="3" t="inlineStr">
        <is>
          <t>Opportunity Global Investment (PTY) LTD</t>
        </is>
      </c>
      <c r="B13146" s="4" t="n">
        <v>44985</v>
      </c>
      <c r="C13146" s="3" t="inlineStr">
        <is>
          <t>Expenses</t>
        </is>
      </c>
      <c r="D13146" s="3" t="inlineStr">
        <is>
          <t>3351/000</t>
        </is>
      </c>
      <c r="E13146" s="3" t="inlineStr">
        <is>
          <t>Consulting Fees - HR Joblaw</t>
        </is>
      </c>
      <c r="F13146" s="3" t="n">
        <v>2135.3</v>
      </c>
      <c r="G13146" s="3" t="n">
        <v>17722.4</v>
      </c>
    </row>
    <row r="13147">
      <c r="A13147" s="3" t="inlineStr">
        <is>
          <t>Quinate Consulting (Pty) Ltd</t>
        </is>
      </c>
      <c r="B13147" s="4" t="n">
        <v>44985</v>
      </c>
      <c r="C13147" s="3" t="inlineStr">
        <is>
          <t>Expenses</t>
        </is>
      </c>
      <c r="D13147" s="3" t="inlineStr">
        <is>
          <t>3351/000</t>
        </is>
      </c>
      <c r="E13147" s="3" t="inlineStr">
        <is>
          <t>Consulting fees - Trustees</t>
        </is>
      </c>
      <c r="F13147" s="3" t="n">
        <v>8600</v>
      </c>
      <c r="G13147" s="3" t="n">
        <v>111600</v>
      </c>
    </row>
    <row r="13148">
      <c r="A13148" s="3" t="inlineStr">
        <is>
          <t>Opportunity Global Investment (PTY) LTD</t>
        </is>
      </c>
      <c r="B13148" s="4" t="n">
        <v>44985</v>
      </c>
      <c r="C13148" s="3" t="inlineStr">
        <is>
          <t>Expenses</t>
        </is>
      </c>
      <c r="D13148" s="3" t="inlineStr">
        <is>
          <t>3352/000</t>
        </is>
      </c>
      <c r="E13148" s="3" t="inlineStr">
        <is>
          <t>Consulting Fees - Kert Scalzini</t>
        </is>
      </c>
      <c r="F13148" s="3" t="n">
        <v>0</v>
      </c>
      <c r="G13148" s="3" t="n">
        <v>20000</v>
      </c>
    </row>
    <row r="13149">
      <c r="A13149" s="3" t="inlineStr">
        <is>
          <t>Opportunity Global Investment (PTY) LTD</t>
        </is>
      </c>
      <c r="B13149" s="4" t="n">
        <v>44985</v>
      </c>
      <c r="C13149" s="3" t="inlineStr">
        <is>
          <t>Expenses</t>
        </is>
      </c>
      <c r="D13149" s="3" t="inlineStr">
        <is>
          <t>3353/000</t>
        </is>
      </c>
      <c r="E13149" s="3" t="inlineStr">
        <is>
          <t>Consulting Fees - Yolanda Steyn</t>
        </is>
      </c>
      <c r="F13149" s="3" t="n">
        <v>0</v>
      </c>
      <c r="G13149" s="3" t="n">
        <v>2000</v>
      </c>
    </row>
    <row r="13150">
      <c r="A13150" s="3" t="inlineStr">
        <is>
          <t>Quinate Consulting (Pty) Ltd</t>
        </is>
      </c>
      <c r="B13150" s="4" t="n">
        <v>44985</v>
      </c>
      <c r="C13150" s="3" t="inlineStr">
        <is>
          <t>Expenses</t>
        </is>
      </c>
      <c r="D13150" s="3" t="inlineStr">
        <is>
          <t>3450/001</t>
        </is>
      </c>
      <c r="E13150" s="3" t="inlineStr">
        <is>
          <t>Depreciation - Computer Equipment</t>
        </is>
      </c>
      <c r="F13150" s="3" t="n">
        <v>2331.66</v>
      </c>
      <c r="G13150" s="3" t="n">
        <v>36077.13</v>
      </c>
    </row>
    <row r="13151">
      <c r="A13151" s="3" t="inlineStr">
        <is>
          <t>Opportunity Global Investment (PTY) LTD</t>
        </is>
      </c>
      <c r="B13151" s="4" t="n">
        <v>44985</v>
      </c>
      <c r="C13151" s="3" t="inlineStr">
        <is>
          <t>Expenses</t>
        </is>
      </c>
      <c r="D13151" s="3" t="inlineStr">
        <is>
          <t>3450/001</t>
        </is>
      </c>
      <c r="E13151" s="3" t="inlineStr">
        <is>
          <t>Depreciation - Computer equipment</t>
        </is>
      </c>
      <c r="F13151" s="3" t="n">
        <v>880.08</v>
      </c>
      <c r="G13151" s="3" t="n">
        <v>1760.16</v>
      </c>
    </row>
    <row r="13152">
      <c r="A13152" s="3" t="inlineStr">
        <is>
          <t>Quinate Consulting (Pty) Ltd</t>
        </is>
      </c>
      <c r="B13152" s="4" t="n">
        <v>44985</v>
      </c>
      <c r="C13152" s="3" t="inlineStr">
        <is>
          <t>Expenses</t>
        </is>
      </c>
      <c r="D13152" s="3" t="inlineStr">
        <is>
          <t>3450/002</t>
        </is>
      </c>
      <c r="E13152" s="3" t="inlineStr">
        <is>
          <t>Depreciation - Site Containers</t>
        </is>
      </c>
      <c r="F13152" s="3" t="n">
        <v>318.86</v>
      </c>
      <c r="G13152" s="3" t="n">
        <v>3826.1</v>
      </c>
    </row>
    <row r="13153">
      <c r="A13153" s="3" t="inlineStr">
        <is>
          <t>Opportunity Global Sales (PTY) LTD</t>
        </is>
      </c>
      <c r="B13153" s="4" t="n">
        <v>44985</v>
      </c>
      <c r="C13153" s="3" t="inlineStr">
        <is>
          <t>Expenses</t>
        </is>
      </c>
      <c r="D13153" s="3" t="inlineStr">
        <is>
          <t>3450/030</t>
        </is>
      </c>
      <c r="E13153" s="3" t="inlineStr">
        <is>
          <t>Depreciation - Furniture and Fittings</t>
        </is>
      </c>
      <c r="F13153" s="3" t="n">
        <v>408.05</v>
      </c>
      <c r="G13153" s="3" t="n">
        <v>3264.41</v>
      </c>
    </row>
    <row r="13154">
      <c r="A13154" s="3" t="inlineStr">
        <is>
          <t>Opportunity Management Holdings (PTY) LTD</t>
        </is>
      </c>
      <c r="B13154" s="4" t="n">
        <v>44985</v>
      </c>
      <c r="C13154" s="3" t="inlineStr">
        <is>
          <t>Expenses</t>
        </is>
      </c>
      <c r="D13154" s="3" t="inlineStr">
        <is>
          <t>3451/000</t>
        </is>
      </c>
      <c r="E13154" s="3" t="inlineStr">
        <is>
          <t>Depreciation - Computer Equipment</t>
        </is>
      </c>
      <c r="F13154" s="3" t="n">
        <v>1035.18</v>
      </c>
      <c r="G13154" s="3" t="n">
        <v>4377.75</v>
      </c>
    </row>
    <row r="13155">
      <c r="A13155" s="3" t="inlineStr">
        <is>
          <t>Quinate Consulting (Pty) Ltd</t>
        </is>
      </c>
      <c r="B13155" s="4" t="n">
        <v>44985</v>
      </c>
      <c r="C13155" s="3" t="inlineStr">
        <is>
          <t>Expenses</t>
        </is>
      </c>
      <c r="D13155" s="3" t="inlineStr">
        <is>
          <t>3600/000</t>
        </is>
      </c>
      <c r="E13155" s="3" t="inlineStr">
        <is>
          <t>Donations</t>
        </is>
      </c>
      <c r="F13155" s="3" t="n">
        <v>572.45</v>
      </c>
      <c r="G13155" s="3" t="n">
        <v>6494.9</v>
      </c>
    </row>
    <row r="13156">
      <c r="A13156" s="3" t="inlineStr">
        <is>
          <t>Endulini (Pty) Ltd</t>
        </is>
      </c>
      <c r="B13156" s="4" t="n">
        <v>44985</v>
      </c>
      <c r="C13156" s="3" t="inlineStr">
        <is>
          <t>Expenses</t>
        </is>
      </c>
      <c r="D13156" s="3" t="inlineStr">
        <is>
          <t>3630/000</t>
        </is>
      </c>
      <c r="E13156" s="3" t="inlineStr">
        <is>
          <t>Electricity</t>
        </is>
      </c>
      <c r="F13156" s="3" t="n">
        <v>0</v>
      </c>
      <c r="G13156" s="3" t="n">
        <v>6713.99</v>
      </c>
    </row>
    <row r="13157">
      <c r="A13157" s="3" t="inlineStr">
        <is>
          <t>Noble Shield (Pty) Ltd ta Go Letting</t>
        </is>
      </c>
      <c r="B13157" s="4" t="n">
        <v>44985</v>
      </c>
      <c r="C13157" s="3" t="inlineStr">
        <is>
          <t>Expenses</t>
        </is>
      </c>
      <c r="D13157" s="3" t="inlineStr">
        <is>
          <t>3650/000</t>
        </is>
      </c>
      <c r="E13157" s="3" t="inlineStr">
        <is>
          <t>Electricity _AND_ Water</t>
        </is>
      </c>
      <c r="F13157" s="3" t="n">
        <v>1400</v>
      </c>
      <c r="G13157" s="3" t="n">
        <v>3400</v>
      </c>
    </row>
    <row r="13158">
      <c r="A13158" s="3" t="inlineStr">
        <is>
          <t>Opportunity Global Investment (PTY) LTD</t>
        </is>
      </c>
      <c r="B13158" s="4" t="n">
        <v>44985</v>
      </c>
      <c r="C13158" s="3" t="inlineStr">
        <is>
          <t>Expenses</t>
        </is>
      </c>
      <c r="D13158" s="3" t="inlineStr">
        <is>
          <t>3650/000</t>
        </is>
      </c>
      <c r="E13158" s="3" t="inlineStr">
        <is>
          <t>Electricity _AND_ Water</t>
        </is>
      </c>
      <c r="F13158" s="3" t="n">
        <v>2950</v>
      </c>
      <c r="G13158" s="3" t="n">
        <v>35400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Expenses</t>
        </is>
      </c>
      <c r="D13159" s="3" t="inlineStr">
        <is>
          <t>3650/000</t>
        </is>
      </c>
      <c r="E13159" s="3" t="inlineStr">
        <is>
          <t>Water</t>
        </is>
      </c>
      <c r="F13159" s="3" t="n">
        <v>0</v>
      </c>
      <c r="G13159" s="3" t="n">
        <v>4310.7</v>
      </c>
    </row>
    <row r="13160">
      <c r="A13160" s="3" t="inlineStr">
        <is>
          <t>Quinate Consulting (Pty) Ltd</t>
        </is>
      </c>
      <c r="B13160" s="4" t="n">
        <v>44985</v>
      </c>
      <c r="C13160" s="3" t="inlineStr">
        <is>
          <t>Expenses</t>
        </is>
      </c>
      <c r="D13160" s="3" t="inlineStr">
        <is>
          <t>3651/000</t>
        </is>
      </c>
      <c r="E13160" s="3" t="inlineStr">
        <is>
          <t>Electricity _AND_ Water - Southwark</t>
        </is>
      </c>
      <c r="F13160" s="3" t="n">
        <v>3476.23</v>
      </c>
      <c r="G13160" s="3" t="n">
        <v>147054.7</v>
      </c>
    </row>
    <row r="13161">
      <c r="A13161" s="3" t="inlineStr">
        <is>
          <t>Quinate Consulting (Pty) Ltd</t>
        </is>
      </c>
      <c r="B13161" s="4" t="n">
        <v>44985</v>
      </c>
      <c r="C13161" s="3" t="inlineStr">
        <is>
          <t>Expenses</t>
        </is>
      </c>
      <c r="D13161" s="3" t="inlineStr">
        <is>
          <t>3652/000</t>
        </is>
      </c>
      <c r="E13161" s="3" t="inlineStr">
        <is>
          <t>Electricity _AND_ Water - Soho</t>
        </is>
      </c>
      <c r="F13161" s="3" t="n">
        <v>19148.71</v>
      </c>
      <c r="G13161" s="3" t="n">
        <v>286486.37</v>
      </c>
    </row>
    <row r="13162">
      <c r="A13162" s="3" t="inlineStr">
        <is>
          <t>Quinate Consulting (Pty) Ltd</t>
        </is>
      </c>
      <c r="B13162" s="4" t="n">
        <v>44985</v>
      </c>
      <c r="C13162" s="3" t="inlineStr">
        <is>
          <t>Expenses</t>
        </is>
      </c>
      <c r="D13162" s="3" t="inlineStr">
        <is>
          <t>3653/000</t>
        </is>
      </c>
      <c r="E13162" s="3" t="inlineStr">
        <is>
          <t>Electricity _AND_ Water - Endulini</t>
        </is>
      </c>
      <c r="F13162" s="3" t="n">
        <v>1731.62</v>
      </c>
      <c r="G13162" s="3" t="n">
        <v>0</v>
      </c>
    </row>
    <row r="13163">
      <c r="A13163" s="3" t="inlineStr">
        <is>
          <t>Noble Shield (Pty) Ltd ta Go Letting</t>
        </is>
      </c>
      <c r="B13163" s="4" t="n">
        <v>44985</v>
      </c>
      <c r="C13163" s="3" t="inlineStr">
        <is>
          <t>Expenses</t>
        </is>
      </c>
      <c r="D13163" s="3" t="inlineStr">
        <is>
          <t>3700/000</t>
        </is>
      </c>
      <c r="E13163" s="3" t="inlineStr">
        <is>
          <t>Entertainment Expenses</t>
        </is>
      </c>
      <c r="F13163" s="3" t="n">
        <v>0</v>
      </c>
      <c r="G13163" s="3" t="n">
        <v>1900</v>
      </c>
    </row>
    <row r="13164">
      <c r="A13164" s="3" t="inlineStr">
        <is>
          <t>Opportunity Global Investment (PTY) LTD</t>
        </is>
      </c>
      <c r="B13164" s="4" t="n">
        <v>44985</v>
      </c>
      <c r="C13164" s="3" t="inlineStr">
        <is>
          <t>Expenses</t>
        </is>
      </c>
      <c r="D13164" s="3" t="inlineStr">
        <is>
          <t>3700/000</t>
        </is>
      </c>
      <c r="E13164" s="3" t="inlineStr">
        <is>
          <t>Entertainment Expenses</t>
        </is>
      </c>
      <c r="F13164" s="3" t="n">
        <v>0</v>
      </c>
      <c r="G13164" s="3" t="n">
        <v>9720.67</v>
      </c>
    </row>
    <row r="13165">
      <c r="A13165" s="3" t="inlineStr">
        <is>
          <t>Opportunity Global Sales (PTY) LTD</t>
        </is>
      </c>
      <c r="B13165" s="4" t="n">
        <v>44985</v>
      </c>
      <c r="C13165" s="3" t="inlineStr">
        <is>
          <t>Expenses</t>
        </is>
      </c>
      <c r="D13165" s="3" t="inlineStr">
        <is>
          <t>3700/000</t>
        </is>
      </c>
      <c r="E13165" s="3" t="inlineStr">
        <is>
          <t>Entertainment Expenses</t>
        </is>
      </c>
      <c r="F13165" s="3" t="n">
        <v>0</v>
      </c>
      <c r="G13165" s="3" t="n">
        <v>700</v>
      </c>
    </row>
    <row r="13166">
      <c r="A13166" s="3" t="inlineStr">
        <is>
          <t>Opportunity Management Holdings (PTY) LTD</t>
        </is>
      </c>
      <c r="B13166" s="4" t="n">
        <v>44985</v>
      </c>
      <c r="C13166" s="3" t="inlineStr">
        <is>
          <t>Expenses</t>
        </is>
      </c>
      <c r="D13166" s="3" t="inlineStr">
        <is>
          <t>3700/000</t>
        </is>
      </c>
      <c r="E13166" s="3" t="inlineStr">
        <is>
          <t>Entertainment Expenses</t>
        </is>
      </c>
      <c r="F13166" s="3" t="n">
        <v>0</v>
      </c>
      <c r="G13166" s="3" t="n">
        <v>1148.38</v>
      </c>
    </row>
    <row r="13167">
      <c r="A13167" s="3" t="inlineStr">
        <is>
          <t>Quinate Consulting (Pty) Ltd</t>
        </is>
      </c>
      <c r="B13167" s="4" t="n">
        <v>44985</v>
      </c>
      <c r="C13167" s="3" t="inlineStr">
        <is>
          <t>Expenses</t>
        </is>
      </c>
      <c r="D13167" s="3" t="inlineStr">
        <is>
          <t>3700/000</t>
        </is>
      </c>
      <c r="E13167" s="3" t="inlineStr">
        <is>
          <t>Entertainment Expenses</t>
        </is>
      </c>
      <c r="F13167" s="3" t="n">
        <v>1089.83</v>
      </c>
      <c r="G13167" s="3" t="n">
        <v>10253.64</v>
      </c>
    </row>
    <row r="13168">
      <c r="A13168" s="3" t="inlineStr">
        <is>
          <t>Opportunity Global Investment (PTY) LTD</t>
        </is>
      </c>
      <c r="B13168" s="4" t="n">
        <v>44985</v>
      </c>
      <c r="C13168" s="3" t="inlineStr">
        <is>
          <t>Expenses</t>
        </is>
      </c>
      <c r="D13168" s="3" t="inlineStr">
        <is>
          <t>3800/010</t>
        </is>
      </c>
      <c r="E13168" s="3" t="inlineStr">
        <is>
          <t>General Expences - Gifts</t>
        </is>
      </c>
      <c r="F13168" s="3" t="n">
        <v>0</v>
      </c>
      <c r="G13168" s="3" t="n">
        <v>600.99</v>
      </c>
    </row>
    <row r="13169">
      <c r="A13169" s="3" t="inlineStr">
        <is>
          <t>Opportunity Management Holdings (PTY) LTD</t>
        </is>
      </c>
      <c r="B13169" s="4" t="n">
        <v>44985</v>
      </c>
      <c r="C13169" s="3" t="inlineStr">
        <is>
          <t>Expenses</t>
        </is>
      </c>
      <c r="D13169" s="3" t="inlineStr">
        <is>
          <t>3850/000</t>
        </is>
      </c>
      <c r="E13169" s="3" t="inlineStr">
        <is>
          <t>Insurance - Momentum</t>
        </is>
      </c>
      <c r="F13169" s="3" t="n">
        <v>1696.06</v>
      </c>
      <c r="G13169" s="3" t="n">
        <v>9270.16</v>
      </c>
    </row>
    <row r="13170">
      <c r="A13170" s="3" t="inlineStr">
        <is>
          <t>Noble Shield (Pty) Ltd ta Go Letting</t>
        </is>
      </c>
      <c r="B13170" s="4" t="n">
        <v>44985</v>
      </c>
      <c r="C13170" s="3" t="inlineStr">
        <is>
          <t>Expenses</t>
        </is>
      </c>
      <c r="D13170" s="3" t="inlineStr">
        <is>
          <t>3850/100</t>
        </is>
      </c>
      <c r="E13170" s="3" t="inlineStr">
        <is>
          <t>Insurance - Santam</t>
        </is>
      </c>
      <c r="F13170" s="3" t="n">
        <v>3950.52</v>
      </c>
      <c r="G13170" s="3" t="n">
        <v>22721.47</v>
      </c>
    </row>
    <row r="13171">
      <c r="A13171" s="3" t="inlineStr">
        <is>
          <t>Noble Shield (Pty) Ltd ta Go Letting</t>
        </is>
      </c>
      <c r="B13171" s="4" t="n">
        <v>44985</v>
      </c>
      <c r="C13171" s="3" t="inlineStr">
        <is>
          <t>Expenses</t>
        </is>
      </c>
      <c r="D13171" s="3" t="inlineStr">
        <is>
          <t>3850/200</t>
        </is>
      </c>
      <c r="E13171" s="3" t="inlineStr">
        <is>
          <t>Insurance - A_AND_G</t>
        </is>
      </c>
      <c r="F13171" s="3" t="n">
        <v>1796</v>
      </c>
      <c r="G13171" s="3" t="n">
        <v>10776</v>
      </c>
    </row>
    <row r="13172">
      <c r="A13172" s="3" t="inlineStr">
        <is>
          <t>Quinate Consulting (Pty) Ltd</t>
        </is>
      </c>
      <c r="B13172" s="4" t="n">
        <v>44985</v>
      </c>
      <c r="C13172" s="3" t="inlineStr">
        <is>
          <t>Expenses</t>
        </is>
      </c>
      <c r="D13172" s="3" t="inlineStr">
        <is>
          <t>3851/000</t>
        </is>
      </c>
      <c r="E13172" s="3" t="inlineStr">
        <is>
          <t>Insurance - Momentum</t>
        </is>
      </c>
      <c r="F13172" s="3" t="n">
        <v>7990.64</v>
      </c>
      <c r="G13172" s="3" t="n">
        <v>87734.71000000001</v>
      </c>
    </row>
    <row r="13173">
      <c r="A13173" s="3" t="inlineStr">
        <is>
          <t>Quinate Consulting (Pty) Ltd</t>
        </is>
      </c>
      <c r="B13173" s="4" t="n">
        <v>44985</v>
      </c>
      <c r="C13173" s="3" t="inlineStr">
        <is>
          <t>Expenses</t>
        </is>
      </c>
      <c r="D13173" s="3" t="inlineStr">
        <is>
          <t>3900/000</t>
        </is>
      </c>
      <c r="E13173" s="3" t="inlineStr">
        <is>
          <t>Interest Paid</t>
        </is>
      </c>
      <c r="F13173" s="3" t="n">
        <v>168.63</v>
      </c>
      <c r="G13173" s="3" t="n">
        <v>1333.5</v>
      </c>
    </row>
    <row r="13174">
      <c r="A13174" s="3" t="inlineStr">
        <is>
          <t>Quinate Consulting (Pty) Ltd</t>
        </is>
      </c>
      <c r="B13174" s="4" t="n">
        <v>44985</v>
      </c>
      <c r="C13174" s="3" t="inlineStr">
        <is>
          <t>Expenses</t>
        </is>
      </c>
      <c r="D13174" s="3" t="inlineStr">
        <is>
          <t>3900/050</t>
        </is>
      </c>
      <c r="E13174" s="3" t="inlineStr">
        <is>
          <t>Interest Paid - STD Bond Accounts</t>
        </is>
      </c>
      <c r="F13174" s="3" t="n">
        <v>56421.48</v>
      </c>
      <c r="G13174" s="3" t="n">
        <v>630428.03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Expenses</t>
        </is>
      </c>
      <c r="D13175" s="3" t="inlineStr">
        <is>
          <t>3900/111</t>
        </is>
      </c>
      <c r="E13175" s="3" t="inlineStr">
        <is>
          <t>Interest Paid - Investors @ 6.25%</t>
        </is>
      </c>
      <c r="F13175" s="3" t="n">
        <v>8869.860000000001</v>
      </c>
      <c r="G13175" s="3" t="n">
        <v>525328.03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Expenses</t>
        </is>
      </c>
      <c r="D13176" s="3" t="inlineStr">
        <is>
          <t>3900/112</t>
        </is>
      </c>
      <c r="E13176" s="3" t="inlineStr">
        <is>
          <t>Interest Paid - Investors @ 6.5%</t>
        </is>
      </c>
      <c r="F13176" s="3" t="n">
        <v>1086.29</v>
      </c>
      <c r="G13176" s="3" t="n">
        <v>43968.98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Expenses</t>
        </is>
      </c>
      <c r="D13177" s="3" t="inlineStr">
        <is>
          <t>3900/113</t>
        </is>
      </c>
      <c r="E13177" s="3" t="inlineStr">
        <is>
          <t>Interest Paid - Investors @ 6.75%</t>
        </is>
      </c>
      <c r="F13177" s="3" t="n">
        <v>0</v>
      </c>
      <c r="G13177" s="3" t="n">
        <v>73.97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Expenses</t>
        </is>
      </c>
      <c r="D13178" s="3" t="inlineStr">
        <is>
          <t>3900/120</t>
        </is>
      </c>
      <c r="E13178" s="3" t="inlineStr">
        <is>
          <t>Interest Paid - Investors @ 7%</t>
        </is>
      </c>
      <c r="F13178" s="3" t="n">
        <v>0</v>
      </c>
      <c r="G13178" s="3" t="n">
        <v>43401.3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Expenses</t>
        </is>
      </c>
      <c r="D13179" s="3" t="inlineStr">
        <is>
          <t>3900/121</t>
        </is>
      </c>
      <c r="E13179" s="3" t="inlineStr">
        <is>
          <t>Interest Paid - Investors @ 7.25%</t>
        </is>
      </c>
      <c r="F13179" s="3" t="n">
        <v>0</v>
      </c>
      <c r="G13179" s="3" t="n">
        <v>6952.05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Expenses</t>
        </is>
      </c>
      <c r="D13180" s="3" t="inlineStr">
        <is>
          <t>3900/122</t>
        </is>
      </c>
      <c r="E13180" s="3" t="inlineStr">
        <is>
          <t>Interest Paid - Investors @ 7.5%</t>
        </is>
      </c>
      <c r="F13180" s="3" t="n">
        <v>0</v>
      </c>
      <c r="G13180" s="3" t="n">
        <v>13561.64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Expenses</t>
        </is>
      </c>
      <c r="D13181" s="3" t="inlineStr">
        <is>
          <t>3900/123</t>
        </is>
      </c>
      <c r="E13181" s="3" t="inlineStr">
        <is>
          <t>Interest Paid - Investors @ 7.75%</t>
        </is>
      </c>
      <c r="F13181" s="3" t="n">
        <v>0</v>
      </c>
      <c r="G13181" s="3" t="n">
        <v>5945.21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Expenses</t>
        </is>
      </c>
      <c r="D13182" s="3" t="inlineStr">
        <is>
          <t>3900/130</t>
        </is>
      </c>
      <c r="E13182" s="3" t="inlineStr">
        <is>
          <t>Interest Paid - Investors @ 8%</t>
        </is>
      </c>
      <c r="F13182" s="3" t="n">
        <v>0</v>
      </c>
      <c r="G13182" s="3" t="n">
        <v>8309.6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Expenses</t>
        </is>
      </c>
      <c r="D13183" s="3" t="inlineStr">
        <is>
          <t>3900/131</t>
        </is>
      </c>
      <c r="E13183" s="3" t="inlineStr">
        <is>
          <t>Interest Paid - Investors @ 8.25%</t>
        </is>
      </c>
      <c r="F13183" s="3" t="n">
        <v>0</v>
      </c>
      <c r="G13183" s="3" t="n">
        <v>7797.94</v>
      </c>
    </row>
    <row r="13184">
      <c r="A13184" s="3" t="inlineStr">
        <is>
          <t>Endulini (Pty) Ltd</t>
        </is>
      </c>
      <c r="B13184" s="4" t="n">
        <v>44985</v>
      </c>
      <c r="C13184" s="3" t="inlineStr">
        <is>
          <t>Expenses</t>
        </is>
      </c>
      <c r="D13184" s="3" t="inlineStr">
        <is>
          <t>3900/140</t>
        </is>
      </c>
      <c r="E13184" s="3" t="inlineStr">
        <is>
          <t>Interest Paid - Investors @ 9%</t>
        </is>
      </c>
      <c r="F13184" s="3" t="n">
        <v>0</v>
      </c>
      <c r="G13184" s="3" t="n">
        <v>12562.51</v>
      </c>
    </row>
    <row r="13185">
      <c r="A13185" s="3" t="inlineStr">
        <is>
          <t>Endulini (Pty) Ltd</t>
        </is>
      </c>
      <c r="B13185" s="4" t="n">
        <v>44985</v>
      </c>
      <c r="C13185" s="3" t="inlineStr">
        <is>
          <t>Expenses</t>
        </is>
      </c>
      <c r="D13185" s="3" t="inlineStr">
        <is>
          <t>3900/143</t>
        </is>
      </c>
      <c r="E13185" s="3" t="inlineStr">
        <is>
          <t>Interest Paid - Investors @ 9.75%</t>
        </is>
      </c>
      <c r="F13185" s="3" t="n">
        <v>0</v>
      </c>
      <c r="G13185" s="3" t="n">
        <v>1469.19</v>
      </c>
    </row>
    <row r="13186">
      <c r="A13186" s="3" t="inlineStr">
        <is>
          <t>Quinate Consulting (Pty) Ltd</t>
        </is>
      </c>
      <c r="B13186" s="4" t="n">
        <v>44985</v>
      </c>
      <c r="C13186" s="3" t="inlineStr">
        <is>
          <t>Expenses</t>
        </is>
      </c>
      <c r="D13186" s="3" t="inlineStr">
        <is>
          <t>3900/150</t>
        </is>
      </c>
      <c r="E13186" s="3" t="inlineStr">
        <is>
          <t>Interest Paid - Suppliers</t>
        </is>
      </c>
      <c r="F13186" s="3" t="n">
        <v>41.4</v>
      </c>
      <c r="G13186" s="3" t="n">
        <v>1093.45</v>
      </c>
    </row>
    <row r="13187">
      <c r="A13187" s="3" t="inlineStr">
        <is>
          <t>Quinate Consulting (Pty) Ltd</t>
        </is>
      </c>
      <c r="B13187" s="4" t="n">
        <v>44985</v>
      </c>
      <c r="C13187" s="3" t="inlineStr">
        <is>
          <t>Expenses</t>
        </is>
      </c>
      <c r="D13187" s="3" t="inlineStr">
        <is>
          <t>3900/152</t>
        </is>
      </c>
      <c r="E13187" s="3" t="inlineStr">
        <is>
          <t>Interest Paid - Gengis</t>
        </is>
      </c>
      <c r="F13187" s="3" t="n">
        <v>23898.06</v>
      </c>
      <c r="G13187" s="3" t="n">
        <v>40566.57</v>
      </c>
    </row>
    <row r="13188">
      <c r="A13188" s="3" t="inlineStr">
        <is>
          <t>Endulini (Pty) Ltd</t>
        </is>
      </c>
      <c r="B13188" s="4" t="n">
        <v>44985</v>
      </c>
      <c r="C13188" s="3" t="inlineStr">
        <is>
          <t>Expenses</t>
        </is>
      </c>
      <c r="D13188" s="3" t="inlineStr">
        <is>
          <t>3900/190</t>
        </is>
      </c>
      <c r="E13188" s="3" t="inlineStr">
        <is>
          <t>Interest Paid - Investors @ 14%</t>
        </is>
      </c>
      <c r="F13188" s="3" t="n">
        <v>25315.07</v>
      </c>
      <c r="G13188" s="3" t="n">
        <v>127595.34</v>
      </c>
    </row>
    <row r="13189">
      <c r="A13189" s="3" t="inlineStr">
        <is>
          <t>Endulini (Pty) Ltd</t>
        </is>
      </c>
      <c r="B13189" s="4" t="n">
        <v>44985</v>
      </c>
      <c r="C13189" s="3" t="inlineStr">
        <is>
          <t>Expenses</t>
        </is>
      </c>
      <c r="D13189" s="3" t="inlineStr">
        <is>
          <t>3900/200</t>
        </is>
      </c>
      <c r="E13189" s="3" t="inlineStr">
        <is>
          <t>Interest Paid - Investors @ 15%</t>
        </is>
      </c>
      <c r="F13189" s="3" t="n">
        <v>0</v>
      </c>
      <c r="G13189" s="3" t="n">
        <v>510596.24</v>
      </c>
    </row>
    <row r="13190">
      <c r="A13190" s="3" t="inlineStr">
        <is>
          <t>Endulini (Pty) Ltd</t>
        </is>
      </c>
      <c r="B13190" s="4" t="n">
        <v>44985</v>
      </c>
      <c r="C13190" s="3" t="inlineStr">
        <is>
          <t>Expenses</t>
        </is>
      </c>
      <c r="D13190" s="3" t="inlineStr">
        <is>
          <t>3900/210</t>
        </is>
      </c>
      <c r="E13190" s="3" t="inlineStr">
        <is>
          <t>Interest Paid - Investors @ 16%</t>
        </is>
      </c>
      <c r="F13190" s="3" t="n">
        <v>106476.72</v>
      </c>
      <c r="G13190" s="3" t="n">
        <v>205216.45</v>
      </c>
    </row>
    <row r="13191">
      <c r="A13191" s="3" t="inlineStr">
        <is>
          <t>Endulini (Pty) Ltd</t>
        </is>
      </c>
      <c r="B13191" s="4" t="n">
        <v>44985</v>
      </c>
      <c r="C13191" s="3" t="inlineStr">
        <is>
          <t>Expenses</t>
        </is>
      </c>
      <c r="D13191" s="3" t="inlineStr">
        <is>
          <t>3900/230</t>
        </is>
      </c>
      <c r="E13191" s="3" t="inlineStr">
        <is>
          <t>Interest Paid - Investors @ 18%</t>
        </is>
      </c>
      <c r="F13191" s="3" t="n">
        <v>270739.73</v>
      </c>
      <c r="G13191" s="3" t="n">
        <v>6553775</v>
      </c>
    </row>
    <row r="13192">
      <c r="A13192" s="3" t="inlineStr">
        <is>
          <t>Opportunity Global Investment (PTY) LTD</t>
        </is>
      </c>
      <c r="B13192" s="4" t="n">
        <v>44985</v>
      </c>
      <c r="C13192" s="3" t="inlineStr">
        <is>
          <t>Expenses</t>
        </is>
      </c>
      <c r="D13192" s="3" t="inlineStr">
        <is>
          <t>3901/000</t>
        </is>
      </c>
      <c r="E13192" s="3" t="inlineStr">
        <is>
          <t>Interest Paid - Department of Labour</t>
        </is>
      </c>
      <c r="F13192" s="3" t="n">
        <v>0</v>
      </c>
      <c r="G13192" s="3" t="n">
        <v>1592.36</v>
      </c>
    </row>
    <row r="13193">
      <c r="A13193" s="3" t="inlineStr">
        <is>
          <t>Opportunity Management Holdings (PTY) LTD</t>
        </is>
      </c>
      <c r="B13193" s="4" t="n">
        <v>44985</v>
      </c>
      <c r="C13193" s="3" t="inlineStr">
        <is>
          <t>Expenses</t>
        </is>
      </c>
      <c r="D13193" s="3" t="inlineStr">
        <is>
          <t>3960/000</t>
        </is>
      </c>
      <c r="E13193" s="3" t="inlineStr">
        <is>
          <t>Internet Fees</t>
        </is>
      </c>
      <c r="F13193" s="3" t="n">
        <v>589.23</v>
      </c>
      <c r="G13193" s="3" t="n">
        <v>3488.6</v>
      </c>
    </row>
    <row r="13194">
      <c r="A13194" s="3" t="inlineStr">
        <is>
          <t>Quinate Consulting (Pty) Ltd</t>
        </is>
      </c>
      <c r="B13194" s="4" t="n">
        <v>44985</v>
      </c>
      <c r="C13194" s="3" t="inlineStr">
        <is>
          <t>Expenses</t>
        </is>
      </c>
      <c r="D13194" s="3" t="inlineStr">
        <is>
          <t>4000/000</t>
        </is>
      </c>
      <c r="E13194" s="3" t="inlineStr">
        <is>
          <t>Legal Fees</t>
        </is>
      </c>
      <c r="F13194" s="3" t="n">
        <v>0</v>
      </c>
      <c r="G13194" s="3" t="n">
        <v>137570.3</v>
      </c>
    </row>
    <row r="13195">
      <c r="A13195" s="3" t="inlineStr">
        <is>
          <t>Quinate Consulting (Pty) Ltd</t>
        </is>
      </c>
      <c r="B13195" s="4" t="n">
        <v>44985</v>
      </c>
      <c r="C13195" s="3" t="inlineStr">
        <is>
          <t>Expenses</t>
        </is>
      </c>
      <c r="D13195" s="3" t="inlineStr">
        <is>
          <t>4065/000</t>
        </is>
      </c>
      <c r="E13195" s="3" t="inlineStr">
        <is>
          <t>Levies - SoHo</t>
        </is>
      </c>
      <c r="F13195" s="3" t="n">
        <v>6539.43</v>
      </c>
      <c r="G13195" s="3" t="n">
        <v>77179.09</v>
      </c>
    </row>
    <row r="13196">
      <c r="A13196" s="3" t="inlineStr">
        <is>
          <t>Quinate Consulting (Pty) Ltd</t>
        </is>
      </c>
      <c r="B13196" s="4" t="n">
        <v>44985</v>
      </c>
      <c r="C13196" s="3" t="inlineStr">
        <is>
          <t>Expenses</t>
        </is>
      </c>
      <c r="D13196" s="3" t="inlineStr">
        <is>
          <t>4066/000</t>
        </is>
      </c>
      <c r="E13196" s="3" t="inlineStr">
        <is>
          <t>Levies - Southwark</t>
        </is>
      </c>
      <c r="F13196" s="3" t="n">
        <v>3422.18</v>
      </c>
      <c r="G13196" s="3" t="n">
        <v>38730.76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Expenses</t>
        </is>
      </c>
      <c r="D13197" s="3" t="inlineStr">
        <is>
          <t>4067/000</t>
        </is>
      </c>
      <c r="E13197" s="3" t="inlineStr">
        <is>
          <t>Levies - C4 Property</t>
        </is>
      </c>
      <c r="F13197" s="3" t="n">
        <v>2827.14</v>
      </c>
      <c r="G13197" s="3" t="n">
        <v>8481.42</v>
      </c>
    </row>
    <row r="13198">
      <c r="A13198" s="3" t="inlineStr">
        <is>
          <t>Endulini (Pty) Ltd</t>
        </is>
      </c>
      <c r="B13198" s="4" t="n">
        <v>44985</v>
      </c>
      <c r="C13198" s="3" t="inlineStr">
        <is>
          <t>Expenses</t>
        </is>
      </c>
      <c r="D13198" s="3" t="inlineStr">
        <is>
          <t>4100/001</t>
        </is>
      </c>
      <c r="E13198" s="3" t="inlineStr">
        <is>
          <t>Momentum Admin Fee</t>
        </is>
      </c>
      <c r="F13198" s="3" t="n">
        <v>-148319.89</v>
      </c>
      <c r="G13198" s="3" t="n">
        <v>-95960.83</v>
      </c>
    </row>
    <row r="13199">
      <c r="A13199" s="3" t="inlineStr">
        <is>
          <t>Quinate Consulting (Pty) Ltd</t>
        </is>
      </c>
      <c r="B13199" s="4" t="n">
        <v>44985</v>
      </c>
      <c r="C13199" s="3" t="inlineStr">
        <is>
          <t>Expenses</t>
        </is>
      </c>
      <c r="D13199" s="3" t="inlineStr">
        <is>
          <t>4100/001</t>
        </is>
      </c>
      <c r="E13199" s="3" t="inlineStr">
        <is>
          <t>Momentum Advise Fee</t>
        </is>
      </c>
      <c r="F13199" s="3" t="n">
        <v>0.9</v>
      </c>
      <c r="G13199" s="3" t="n">
        <v>2.61</v>
      </c>
    </row>
    <row r="13200">
      <c r="A13200" s="3" t="inlineStr">
        <is>
          <t>Opportunity Global Investment (PTY) LTD</t>
        </is>
      </c>
      <c r="B13200" s="4" t="n">
        <v>44985</v>
      </c>
      <c r="C13200" s="3" t="inlineStr">
        <is>
          <t>Expenses</t>
        </is>
      </c>
      <c r="D13200" s="3" t="inlineStr">
        <is>
          <t>4100/100</t>
        </is>
      </c>
      <c r="E13200" s="3" t="inlineStr">
        <is>
          <t>Members Salaries - Nick Morgan</t>
        </is>
      </c>
      <c r="F13200" s="3" t="n">
        <v>40937.35</v>
      </c>
      <c r="G13200" s="3" t="n">
        <v>491246.36</v>
      </c>
    </row>
    <row r="13201">
      <c r="A13201" s="3" t="inlineStr">
        <is>
          <t>Opportunity Global Investment (PTY) LTD</t>
        </is>
      </c>
      <c r="B13201" s="4" t="n">
        <v>44985</v>
      </c>
      <c r="C13201" s="3" t="inlineStr">
        <is>
          <t>Expenses</t>
        </is>
      </c>
      <c r="D13201" s="3" t="inlineStr">
        <is>
          <t>4200/000</t>
        </is>
      </c>
      <c r="E13201" s="3" t="inlineStr">
        <is>
          <t>Printing _AND_ Stationery</t>
        </is>
      </c>
      <c r="F13201" s="3" t="n">
        <v>3687</v>
      </c>
      <c r="G13201" s="3" t="n">
        <v>29724</v>
      </c>
    </row>
    <row r="13202">
      <c r="A13202" s="3" t="inlineStr">
        <is>
          <t>Opportunity Global Sales (PTY) LTD</t>
        </is>
      </c>
      <c r="B13202" s="4" t="n">
        <v>44985</v>
      </c>
      <c r="C13202" s="3" t="inlineStr">
        <is>
          <t>Expenses</t>
        </is>
      </c>
      <c r="D13202" s="3" t="inlineStr">
        <is>
          <t>4200/000</t>
        </is>
      </c>
      <c r="E13202" s="3" t="inlineStr">
        <is>
          <t>Printing _AND_ Stationery</t>
        </is>
      </c>
      <c r="F13202" s="3" t="n">
        <v>0</v>
      </c>
      <c r="G13202" s="3" t="n">
        <v>3101.96</v>
      </c>
    </row>
    <row r="13203">
      <c r="A13203" s="3" t="inlineStr">
        <is>
          <t>Opportunity Management Holdings (PTY) LTD</t>
        </is>
      </c>
      <c r="B13203" s="4" t="n">
        <v>44985</v>
      </c>
      <c r="C13203" s="3" t="inlineStr">
        <is>
          <t>Expenses</t>
        </is>
      </c>
      <c r="D13203" s="3" t="inlineStr">
        <is>
          <t>4200/000</t>
        </is>
      </c>
      <c r="E13203" s="3" t="inlineStr">
        <is>
          <t>Printing _AND_ Stationery</t>
        </is>
      </c>
      <c r="F13203" s="3" t="n">
        <v>3847.22</v>
      </c>
      <c r="G13203" s="3" t="n">
        <v>13713.05</v>
      </c>
    </row>
    <row r="13204">
      <c r="A13204" s="3" t="inlineStr">
        <is>
          <t>Quinate Consulting (Pty) Ltd</t>
        </is>
      </c>
      <c r="B13204" s="4" t="n">
        <v>44985</v>
      </c>
      <c r="C13204" s="3" t="inlineStr">
        <is>
          <t>Expenses</t>
        </is>
      </c>
      <c r="D13204" s="3" t="inlineStr">
        <is>
          <t>4200/000</t>
        </is>
      </c>
      <c r="E13204" s="3" t="inlineStr">
        <is>
          <t>Printing _AND_ Stationery</t>
        </is>
      </c>
      <c r="F13204" s="3" t="n">
        <v>0</v>
      </c>
      <c r="G13204" s="3" t="n">
        <v>1232.17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Expenses</t>
        </is>
      </c>
      <c r="D13205" s="3" t="inlineStr">
        <is>
          <t>4200/100</t>
        </is>
      </c>
      <c r="E13205" s="3" t="inlineStr">
        <is>
          <t>Printing - Merchant West- Printer Rental</t>
        </is>
      </c>
      <c r="F13205" s="3" t="n">
        <v>1629.84</v>
      </c>
      <c r="G13205" s="3" t="n">
        <v>9765.25</v>
      </c>
    </row>
    <row r="13206">
      <c r="A13206" s="3" t="inlineStr">
        <is>
          <t>Noble Shield (Pty) Ltd ta Go Letting</t>
        </is>
      </c>
      <c r="B13206" s="4" t="n">
        <v>44985</v>
      </c>
      <c r="C13206" s="3" t="inlineStr">
        <is>
          <t>Expenses</t>
        </is>
      </c>
      <c r="D13206" s="3" t="inlineStr">
        <is>
          <t>4200/120</t>
        </is>
      </c>
      <c r="E13206" s="3" t="inlineStr">
        <is>
          <t>Printing - Ivy Line - Prints</t>
        </is>
      </c>
      <c r="F13206" s="3" t="n">
        <v>1215.07</v>
      </c>
      <c r="G13206" s="3" t="n">
        <v>5448.91</v>
      </c>
    </row>
    <row r="13207">
      <c r="A13207" s="3" t="inlineStr">
        <is>
          <t>Noble Shield (Pty) Ltd ta Go Letting</t>
        </is>
      </c>
      <c r="B13207" s="4" t="n">
        <v>44985</v>
      </c>
      <c r="C13207" s="3" t="inlineStr">
        <is>
          <t>Expenses</t>
        </is>
      </c>
      <c r="D13207" s="3" t="inlineStr">
        <is>
          <t>4200/180</t>
        </is>
      </c>
      <c r="E13207" s="3" t="inlineStr">
        <is>
          <t>Printing - Ikon</t>
        </is>
      </c>
      <c r="F13207" s="3" t="n">
        <v>108.49</v>
      </c>
      <c r="G13207" s="3" t="n">
        <v>599.02</v>
      </c>
    </row>
    <row r="13208">
      <c r="A13208" s="3" t="inlineStr">
        <is>
          <t>Noble Shield (Pty) Ltd ta Go Letting</t>
        </is>
      </c>
      <c r="B13208" s="4" t="n">
        <v>44985</v>
      </c>
      <c r="C13208" s="3" t="inlineStr">
        <is>
          <t>Expenses</t>
        </is>
      </c>
      <c r="D13208" s="3" t="inlineStr">
        <is>
          <t>4200/190</t>
        </is>
      </c>
      <c r="E13208" s="3" t="inlineStr">
        <is>
          <t>Printing - Centrafin printer rental</t>
        </is>
      </c>
      <c r="F13208" s="3" t="n">
        <v>2872.94</v>
      </c>
      <c r="G13208" s="3" t="n">
        <v>16020.38</v>
      </c>
    </row>
    <row r="13209">
      <c r="A13209" s="3" t="inlineStr">
        <is>
          <t>Noble Shield (Pty) Ltd ta Go Letting</t>
        </is>
      </c>
      <c r="B13209" s="4" t="n">
        <v>44985</v>
      </c>
      <c r="C13209" s="3" t="inlineStr">
        <is>
          <t>Expenses</t>
        </is>
      </c>
      <c r="D13209" s="3" t="inlineStr">
        <is>
          <t>4200/200</t>
        </is>
      </c>
      <c r="E13209" s="3" t="inlineStr">
        <is>
          <t>Printing - General Stationery VDB Office</t>
        </is>
      </c>
      <c r="F13209" s="3" t="n">
        <v>1348.5</v>
      </c>
      <c r="G13209" s="3" t="n">
        <v>5661.22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Expenses</t>
        </is>
      </c>
      <c r="D13210" s="3" t="inlineStr">
        <is>
          <t>4220/000</t>
        </is>
      </c>
      <c r="E13210" s="3" t="inlineStr">
        <is>
          <t>Motor Vehicle Expenses - Petrol _AND_ Oil</t>
        </is>
      </c>
      <c r="F13210" s="3" t="n">
        <v>2469.86</v>
      </c>
      <c r="G13210" s="3" t="n">
        <v>3297.12</v>
      </c>
    </row>
    <row r="13211">
      <c r="A13211" s="3" t="inlineStr">
        <is>
          <t>Noble Shield (Pty) Ltd ta Go Letting</t>
        </is>
      </c>
      <c r="B13211" s="4" t="n">
        <v>44985</v>
      </c>
      <c r="C13211" s="3" t="inlineStr">
        <is>
          <t>Expenses</t>
        </is>
      </c>
      <c r="D13211" s="3" t="inlineStr">
        <is>
          <t>4290/000</t>
        </is>
      </c>
      <c r="E13211" s="3" t="inlineStr">
        <is>
          <t>Refreshments - CT Office</t>
        </is>
      </c>
      <c r="F13211" s="3" t="n">
        <v>1061.57</v>
      </c>
      <c r="G13211" s="3" t="n">
        <v>5781.77</v>
      </c>
    </row>
    <row r="13212">
      <c r="A13212" s="3" t="inlineStr">
        <is>
          <t>Opportunity Global Investment (PTY) LTD</t>
        </is>
      </c>
      <c r="B13212" s="4" t="n">
        <v>44985</v>
      </c>
      <c r="C13212" s="3" t="inlineStr">
        <is>
          <t>Expenses</t>
        </is>
      </c>
      <c r="D13212" s="3" t="inlineStr">
        <is>
          <t>4290/000</t>
        </is>
      </c>
      <c r="E13212" s="3" t="inlineStr">
        <is>
          <t>Rent</t>
        </is>
      </c>
      <c r="F13212" s="3" t="n">
        <v>8770</v>
      </c>
      <c r="G13212" s="3" t="n">
        <v>105240</v>
      </c>
    </row>
    <row r="13213">
      <c r="A13213" s="3" t="inlineStr">
        <is>
          <t>Noble Shield (Pty) Ltd ta Go Letting</t>
        </is>
      </c>
      <c r="B13213" s="4" t="n">
        <v>44985</v>
      </c>
      <c r="C13213" s="3" t="inlineStr">
        <is>
          <t>Expenses</t>
        </is>
      </c>
      <c r="D13213" s="3" t="inlineStr">
        <is>
          <t>4291/000</t>
        </is>
      </c>
      <c r="E13213" s="3" t="inlineStr">
        <is>
          <t>Refreshments - VDB Office</t>
        </is>
      </c>
      <c r="F13213" s="3" t="n">
        <v>419.95</v>
      </c>
      <c r="G13213" s="3" t="n">
        <v>3130.25</v>
      </c>
    </row>
    <row r="13214">
      <c r="A13214" s="3" t="inlineStr">
        <is>
          <t>Trademark Holdings (Pty) Ltd</t>
        </is>
      </c>
      <c r="B13214" s="4" t="n">
        <v>44985</v>
      </c>
      <c r="C13214" s="3" t="inlineStr">
        <is>
          <t>Expenses</t>
        </is>
      </c>
      <c r="D13214" s="3" t="inlineStr">
        <is>
          <t>4300/000</t>
        </is>
      </c>
      <c r="E13214" s="3" t="inlineStr">
        <is>
          <t>Rent Paid</t>
        </is>
      </c>
      <c r="F13214" s="3" t="n">
        <v>6532</v>
      </c>
      <c r="G13214" s="3" t="n">
        <v>38968.57</v>
      </c>
    </row>
    <row r="13215">
      <c r="A13215" s="3" t="inlineStr">
        <is>
          <t>Endulini (Pty) Ltd</t>
        </is>
      </c>
      <c r="B13215" s="4" t="n">
        <v>44985</v>
      </c>
      <c r="C13215" s="3" t="inlineStr">
        <is>
          <t>Expenses</t>
        </is>
      </c>
      <c r="D13215" s="3" t="inlineStr">
        <is>
          <t>4310/000</t>
        </is>
      </c>
      <c r="E13215" s="3" t="inlineStr">
        <is>
          <t>Rates</t>
        </is>
      </c>
      <c r="F13215" s="3" t="n">
        <v>0</v>
      </c>
      <c r="G13215" s="3" t="n">
        <v>27929.15</v>
      </c>
    </row>
    <row r="13216">
      <c r="A13216" s="3" t="inlineStr">
        <is>
          <t>Opportunity Global Investment (PTY) LTD</t>
        </is>
      </c>
      <c r="B13216" s="4" t="n">
        <v>44985</v>
      </c>
      <c r="C13216" s="3" t="inlineStr">
        <is>
          <t>Expenses</t>
        </is>
      </c>
      <c r="D13216" s="3" t="inlineStr">
        <is>
          <t>4310/000</t>
        </is>
      </c>
      <c r="E13216" s="3" t="inlineStr">
        <is>
          <t>Refreshments</t>
        </is>
      </c>
      <c r="F13216" s="3" t="n">
        <v>2521</v>
      </c>
      <c r="G13216" s="3" t="n">
        <v>30252</v>
      </c>
    </row>
    <row r="13217">
      <c r="A13217" s="3" t="inlineStr">
        <is>
          <t>Opportunity Management Holdings (PTY) LTD</t>
        </is>
      </c>
      <c r="B13217" s="4" t="n">
        <v>44985</v>
      </c>
      <c r="C13217" s="3" t="inlineStr">
        <is>
          <t>Expenses</t>
        </is>
      </c>
      <c r="D13217" s="3" t="inlineStr">
        <is>
          <t>4310/000</t>
        </is>
      </c>
      <c r="E13217" s="3" t="inlineStr">
        <is>
          <t>Refreshments</t>
        </is>
      </c>
      <c r="F13217" s="3" t="n">
        <v>33.83</v>
      </c>
      <c r="G13217" s="3" t="n">
        <v>6398.35</v>
      </c>
    </row>
    <row r="13218">
      <c r="A13218" s="3" t="inlineStr">
        <is>
          <t>Quinate Consulting (Pty) Ltd</t>
        </is>
      </c>
      <c r="B13218" s="4" t="n">
        <v>44985</v>
      </c>
      <c r="C13218" s="3" t="inlineStr">
        <is>
          <t>Expenses</t>
        </is>
      </c>
      <c r="D13218" s="3" t="inlineStr">
        <is>
          <t>4312/000</t>
        </is>
      </c>
      <c r="E13218" s="3" t="inlineStr">
        <is>
          <t>Rates - SoHo Units</t>
        </is>
      </c>
      <c r="F13218" s="3" t="n">
        <v>2459.56</v>
      </c>
      <c r="G13218" s="3" t="n">
        <v>28825.86</v>
      </c>
    </row>
    <row r="13219">
      <c r="A13219" s="3" t="inlineStr">
        <is>
          <t>Endulini (Pty) Ltd</t>
        </is>
      </c>
      <c r="B13219" s="4" t="n">
        <v>44985</v>
      </c>
      <c r="C13219" s="3" t="inlineStr">
        <is>
          <t>Expenses</t>
        </is>
      </c>
      <c r="D13219" s="3" t="inlineStr">
        <is>
          <t>4350/000</t>
        </is>
      </c>
      <c r="E13219" s="3" t="inlineStr">
        <is>
          <t>Repairs _AND_ Maintenance</t>
        </is>
      </c>
      <c r="F13219" s="3" t="n">
        <v>0</v>
      </c>
      <c r="G13219" s="3" t="n">
        <v>14630.19</v>
      </c>
    </row>
    <row r="13220">
      <c r="A13220" s="3" t="inlineStr">
        <is>
          <t>Noble Shield (Pty) Ltd ta Go Letting</t>
        </is>
      </c>
      <c r="B13220" s="4" t="n">
        <v>44985</v>
      </c>
      <c r="C13220" s="3" t="inlineStr">
        <is>
          <t>Expenses</t>
        </is>
      </c>
      <c r="D13220" s="3" t="inlineStr">
        <is>
          <t>4350/000</t>
        </is>
      </c>
      <c r="E13220" s="3" t="inlineStr">
        <is>
          <t>Repairs _AND_ Maintenance</t>
        </is>
      </c>
      <c r="F13220" s="3" t="n">
        <v>0</v>
      </c>
      <c r="G13220" s="3" t="n">
        <v>710</v>
      </c>
    </row>
    <row r="13221">
      <c r="A13221" s="3" t="inlineStr">
        <is>
          <t>Opportunity Management Holdings (PTY) LTD</t>
        </is>
      </c>
      <c r="B13221" s="4" t="n">
        <v>44985</v>
      </c>
      <c r="C13221" s="3" t="inlineStr">
        <is>
          <t>Expenses</t>
        </is>
      </c>
      <c r="D13221" s="3" t="inlineStr">
        <is>
          <t>4350/000</t>
        </is>
      </c>
      <c r="E13221" s="3" t="inlineStr">
        <is>
          <t>Repairs _AND_ Maintenance</t>
        </is>
      </c>
      <c r="F13221" s="3" t="n">
        <v>386.84</v>
      </c>
      <c r="G13221" s="3" t="n">
        <v>843.37</v>
      </c>
    </row>
    <row r="13222">
      <c r="A13222" s="3" t="inlineStr">
        <is>
          <t>Quinate Consulting (Pty) Ltd</t>
        </is>
      </c>
      <c r="B13222" s="4" t="n">
        <v>44985</v>
      </c>
      <c r="C13222" s="3" t="inlineStr">
        <is>
          <t>Expenses</t>
        </is>
      </c>
      <c r="D13222" s="3" t="inlineStr">
        <is>
          <t>4350/000</t>
        </is>
      </c>
      <c r="E13222" s="3" t="inlineStr">
        <is>
          <t>Repairs and Maintenance - Southwark Units</t>
        </is>
      </c>
      <c r="F13222" s="3" t="n">
        <v>0</v>
      </c>
      <c r="G13222" s="3" t="n">
        <v>15420.12</v>
      </c>
    </row>
    <row r="13223">
      <c r="A13223" s="3" t="inlineStr">
        <is>
          <t>Opportunity Global Investment (PTY) LTD</t>
        </is>
      </c>
      <c r="B13223" s="4" t="n">
        <v>44985</v>
      </c>
      <c r="C13223" s="3" t="inlineStr">
        <is>
          <t>Expenses</t>
        </is>
      </c>
      <c r="D13223" s="3" t="inlineStr">
        <is>
          <t>4360/000</t>
        </is>
      </c>
      <c r="E13223" s="3" t="inlineStr">
        <is>
          <t>Secretarial - CIPC</t>
        </is>
      </c>
      <c r="F13223" s="3" t="n">
        <v>0</v>
      </c>
      <c r="G13223" s="3" t="n">
        <v>600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Expenses</t>
        </is>
      </c>
      <c r="D13224" s="3" t="inlineStr">
        <is>
          <t>4390/000</t>
        </is>
      </c>
      <c r="E13224" s="3" t="inlineStr">
        <is>
          <t>Small Assets</t>
        </is>
      </c>
      <c r="F13224" s="3" t="n">
        <v>5490.43</v>
      </c>
      <c r="G13224" s="3" t="n">
        <v>7380.86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Expenses</t>
        </is>
      </c>
      <c r="D13225" s="3" t="inlineStr">
        <is>
          <t>4390/000</t>
        </is>
      </c>
      <c r="E13225" s="3" t="inlineStr">
        <is>
          <t>Small Assets</t>
        </is>
      </c>
      <c r="F13225" s="3" t="n">
        <v>0</v>
      </c>
      <c r="G13225" s="3" t="n">
        <v>18486.87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Expenses</t>
        </is>
      </c>
      <c r="D13226" s="3" t="inlineStr">
        <is>
          <t>4390/000</t>
        </is>
      </c>
      <c r="E13226" s="3" t="inlineStr">
        <is>
          <t>Small Assets</t>
        </is>
      </c>
      <c r="F13226" s="3" t="n">
        <v>1000</v>
      </c>
      <c r="G13226" s="3" t="n">
        <v>18288.69</v>
      </c>
    </row>
    <row r="13227">
      <c r="A13227" s="3" t="inlineStr">
        <is>
          <t>Noble Shield (Pty) Ltd ta Go Letting</t>
        </is>
      </c>
      <c r="B13227" s="4" t="n">
        <v>44985</v>
      </c>
      <c r="C13227" s="3" t="inlineStr">
        <is>
          <t>Expenses</t>
        </is>
      </c>
      <c r="D13227" s="3" t="inlineStr">
        <is>
          <t>4400/000</t>
        </is>
      </c>
      <c r="E13227" s="3" t="inlineStr">
        <is>
          <t>Salaries _AND_ Wages</t>
        </is>
      </c>
      <c r="F13227" s="3" t="n">
        <v>26848.24</v>
      </c>
      <c r="G13227" s="3" t="n">
        <v>161089.22</v>
      </c>
    </row>
    <row r="13228">
      <c r="A13228" s="3" t="inlineStr">
        <is>
          <t>Opportunity Global Sales (PTY) LTD</t>
        </is>
      </c>
      <c r="B13228" s="4" t="n">
        <v>44985</v>
      </c>
      <c r="C13228" s="3" t="inlineStr">
        <is>
          <t>Expenses</t>
        </is>
      </c>
      <c r="D13228" s="3" t="inlineStr">
        <is>
          <t>4400/000</t>
        </is>
      </c>
      <c r="E13228" s="3" t="inlineStr">
        <is>
          <t>Salaries _AND_ Wages</t>
        </is>
      </c>
      <c r="F13228" s="3" t="n">
        <v>43762.99</v>
      </c>
      <c r="G13228" s="3" t="n">
        <v>473484.58</v>
      </c>
    </row>
    <row r="13229">
      <c r="A13229" s="3" t="inlineStr">
        <is>
          <t>Opportunity Management Holdings (PTY) LTD</t>
        </is>
      </c>
      <c r="B13229" s="4" t="n">
        <v>44985</v>
      </c>
      <c r="C13229" s="3" t="inlineStr">
        <is>
          <t>Expenses</t>
        </is>
      </c>
      <c r="D13229" s="3" t="inlineStr">
        <is>
          <t>4400/000</t>
        </is>
      </c>
      <c r="E13229" s="3" t="inlineStr">
        <is>
          <t>Salaries _AND_ Wages</t>
        </is>
      </c>
      <c r="F13229" s="3" t="n">
        <v>285538.44</v>
      </c>
      <c r="G13229" s="3" t="n">
        <v>1472453.65</v>
      </c>
    </row>
    <row r="13230">
      <c r="A13230" s="3" t="inlineStr">
        <is>
          <t>Trademark Holdings (Pty) Ltd</t>
        </is>
      </c>
      <c r="B13230" s="4" t="n">
        <v>44985</v>
      </c>
      <c r="C13230" s="3" t="inlineStr">
        <is>
          <t>Expenses</t>
        </is>
      </c>
      <c r="D13230" s="3" t="inlineStr">
        <is>
          <t>4400/000</t>
        </is>
      </c>
      <c r="E13230" s="3" t="inlineStr">
        <is>
          <t>Salaries _AND_ Wages</t>
        </is>
      </c>
      <c r="F13230" s="3" t="n">
        <v>12429.45</v>
      </c>
      <c r="G13230" s="3" t="n">
        <v>74576.7</v>
      </c>
    </row>
    <row r="13231">
      <c r="A13231" s="3" t="inlineStr">
        <is>
          <t>Opportunity Global Investment (PTY) LTD</t>
        </is>
      </c>
      <c r="B13231" s="4" t="n">
        <v>44985</v>
      </c>
      <c r="C13231" s="3" t="inlineStr">
        <is>
          <t>Expenses</t>
        </is>
      </c>
      <c r="D13231" s="3" t="inlineStr">
        <is>
          <t>4403/000</t>
        </is>
      </c>
      <c r="E13231" s="3" t="inlineStr">
        <is>
          <t>Study fees - Nick</t>
        </is>
      </c>
      <c r="F13231" s="3" t="n">
        <v>0</v>
      </c>
      <c r="G13231" s="3" t="n">
        <v>124769.07</v>
      </c>
    </row>
    <row r="13232">
      <c r="A13232" s="3" t="inlineStr">
        <is>
          <t>Trademark Holdings (Pty) Ltd</t>
        </is>
      </c>
      <c r="B13232" s="4" t="n">
        <v>44985</v>
      </c>
      <c r="C13232" s="3" t="inlineStr">
        <is>
          <t>Expenses</t>
        </is>
      </c>
      <c r="D13232" s="3" t="inlineStr">
        <is>
          <t>4410/000</t>
        </is>
      </c>
      <c r="E13232" s="3" t="inlineStr">
        <is>
          <t>Salaries _AND_ Wages - WCA</t>
        </is>
      </c>
      <c r="F13232" s="3" t="n">
        <v>0</v>
      </c>
      <c r="G13232" s="3" t="n">
        <v>1397.74</v>
      </c>
    </row>
    <row r="13233">
      <c r="A13233" s="3" t="inlineStr">
        <is>
          <t>Quinate Consulting (Pty) Ltd</t>
        </is>
      </c>
      <c r="B13233" s="4" t="n">
        <v>44985</v>
      </c>
      <c r="C13233" s="3" t="inlineStr">
        <is>
          <t>Expenses</t>
        </is>
      </c>
      <c r="D13233" s="3" t="inlineStr">
        <is>
          <t>4430/000</t>
        </is>
      </c>
      <c r="E13233" s="3" t="inlineStr">
        <is>
          <t>Small Assets</t>
        </is>
      </c>
      <c r="F13233" s="3" t="n">
        <v>0</v>
      </c>
      <c r="G13233" s="3" t="n">
        <v>38.66</v>
      </c>
    </row>
    <row r="13234">
      <c r="A13234" s="3" t="inlineStr">
        <is>
          <t>Opportunity Management Holdings (PTY) LTD</t>
        </is>
      </c>
      <c r="B13234" s="4" t="n">
        <v>44985</v>
      </c>
      <c r="C13234" s="3" t="inlineStr">
        <is>
          <t>Expenses</t>
        </is>
      </c>
      <c r="D13234" s="3" t="inlineStr">
        <is>
          <t>4450/000</t>
        </is>
      </c>
      <c r="E13234" s="3" t="inlineStr">
        <is>
          <t>Staff Training</t>
        </is>
      </c>
      <c r="F13234" s="3" t="n">
        <v>2001.78</v>
      </c>
      <c r="G13234" s="3" t="n">
        <v>2001.78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Expenses</t>
        </is>
      </c>
      <c r="D13235" s="3" t="inlineStr">
        <is>
          <t>4500/000</t>
        </is>
      </c>
      <c r="E13235" s="3" t="inlineStr">
        <is>
          <t>Staff Welfare</t>
        </is>
      </c>
      <c r="F13235" s="3" t="n">
        <v>4500</v>
      </c>
      <c r="G13235" s="3" t="n">
        <v>4500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Expenses</t>
        </is>
      </c>
      <c r="D13236" s="3" t="inlineStr">
        <is>
          <t>4500/000</t>
        </is>
      </c>
      <c r="E13236" s="3" t="inlineStr">
        <is>
          <t>Staff Welfare</t>
        </is>
      </c>
      <c r="F13236" s="3" t="n">
        <v>0</v>
      </c>
      <c r="G13236" s="3" t="n">
        <v>3951.25</v>
      </c>
    </row>
    <row r="13237">
      <c r="A13237" s="3" t="inlineStr">
        <is>
          <t>Opportunity Global Sales (PTY) LTD</t>
        </is>
      </c>
      <c r="B13237" s="4" t="n">
        <v>44985</v>
      </c>
      <c r="C13237" s="3" t="inlineStr">
        <is>
          <t>Expenses</t>
        </is>
      </c>
      <c r="D13237" s="3" t="inlineStr">
        <is>
          <t>4500/000</t>
        </is>
      </c>
      <c r="E13237" s="3" t="inlineStr">
        <is>
          <t>Staff Welfare</t>
        </is>
      </c>
      <c r="F13237" s="3" t="n">
        <v>0</v>
      </c>
      <c r="G13237" s="3" t="n">
        <v>2499</v>
      </c>
    </row>
    <row r="13238">
      <c r="A13238" s="3" t="inlineStr">
        <is>
          <t>Opportunity Management Holdings (PTY) LTD</t>
        </is>
      </c>
      <c r="B13238" s="4" t="n">
        <v>44985</v>
      </c>
      <c r="C13238" s="3" t="inlineStr">
        <is>
          <t>Expenses</t>
        </is>
      </c>
      <c r="D13238" s="3" t="inlineStr">
        <is>
          <t>4500/000</t>
        </is>
      </c>
      <c r="E13238" s="3" t="inlineStr">
        <is>
          <t>Staff Welfare</t>
        </is>
      </c>
      <c r="F13238" s="3" t="n">
        <v>5875.86</v>
      </c>
      <c r="G13238" s="3" t="n">
        <v>48972.94</v>
      </c>
    </row>
    <row r="13239">
      <c r="A13239" s="3" t="inlineStr">
        <is>
          <t>Quinate Consulting (Pty) Ltd</t>
        </is>
      </c>
      <c r="B13239" s="4" t="n">
        <v>44985</v>
      </c>
      <c r="C13239" s="3" t="inlineStr">
        <is>
          <t>Expenses</t>
        </is>
      </c>
      <c r="D13239" s="3" t="inlineStr">
        <is>
          <t>4500/000</t>
        </is>
      </c>
      <c r="E13239" s="3" t="inlineStr">
        <is>
          <t>Staff Welfare</t>
        </is>
      </c>
      <c r="F13239" s="3" t="n">
        <v>0</v>
      </c>
      <c r="G13239" s="3" t="n">
        <v>635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Expenses</t>
        </is>
      </c>
      <c r="D13240" s="3" t="inlineStr">
        <is>
          <t>4500/000</t>
        </is>
      </c>
      <c r="E13240" s="3" t="inlineStr">
        <is>
          <t>Staff Welfare _AND_ Refreshments</t>
        </is>
      </c>
      <c r="F13240" s="3" t="n">
        <v>4500</v>
      </c>
      <c r="G13240" s="3" t="n">
        <v>4500</v>
      </c>
    </row>
    <row r="13241">
      <c r="A13241" s="3" t="inlineStr">
        <is>
          <t>Noble Shield (Pty) Ltd ta Go Letting</t>
        </is>
      </c>
      <c r="B13241" s="4" t="n">
        <v>44985</v>
      </c>
      <c r="C13241" s="3" t="inlineStr">
        <is>
          <t>Expenses</t>
        </is>
      </c>
      <c r="D13241" s="3" t="inlineStr">
        <is>
          <t>4520/000</t>
        </is>
      </c>
      <c r="E13241" s="3" t="inlineStr">
        <is>
          <t>Security</t>
        </is>
      </c>
      <c r="F13241" s="3" t="n">
        <v>815</v>
      </c>
      <c r="G13241" s="3" t="n">
        <v>5026.44</v>
      </c>
    </row>
    <row r="13242">
      <c r="A13242" s="3" t="inlineStr">
        <is>
          <t>Opportunity Global Investment (PTY) LTD</t>
        </is>
      </c>
      <c r="B13242" s="4" t="n">
        <v>44985</v>
      </c>
      <c r="C13242" s="3" t="inlineStr">
        <is>
          <t>Expenses</t>
        </is>
      </c>
      <c r="D13242" s="3" t="inlineStr">
        <is>
          <t>4550/000</t>
        </is>
      </c>
      <c r="E13242" s="3" t="inlineStr">
        <is>
          <t>Subscriptions</t>
        </is>
      </c>
      <c r="F13242" s="3" t="n">
        <v>0</v>
      </c>
      <c r="G13242" s="3" t="n">
        <v>510.33</v>
      </c>
    </row>
    <row r="13243">
      <c r="A13243" s="3" t="inlineStr">
        <is>
          <t>Opportunity Global Sales (PTY) LTD</t>
        </is>
      </c>
      <c r="B13243" s="4" t="n">
        <v>44985</v>
      </c>
      <c r="C13243" s="3" t="inlineStr">
        <is>
          <t>Expenses</t>
        </is>
      </c>
      <c r="D13243" s="3" t="inlineStr">
        <is>
          <t>4550/000</t>
        </is>
      </c>
      <c r="E13243" s="3" t="inlineStr">
        <is>
          <t>Subscriptions - General</t>
        </is>
      </c>
      <c r="F13243" s="3" t="n">
        <v>0</v>
      </c>
      <c r="G13243" s="3" t="n">
        <v>2795.74</v>
      </c>
    </row>
    <row r="13244">
      <c r="A13244" s="3" t="inlineStr">
        <is>
          <t>Quinate Consulting (Pty) Ltd</t>
        </is>
      </c>
      <c r="B13244" s="4" t="n">
        <v>44985</v>
      </c>
      <c r="C13244" s="3" t="inlineStr">
        <is>
          <t>Expenses</t>
        </is>
      </c>
      <c r="D13244" s="3" t="inlineStr">
        <is>
          <t>4550/000</t>
        </is>
      </c>
      <c r="E13244" s="3" t="inlineStr">
        <is>
          <t>Subscriptions / Licenses</t>
        </is>
      </c>
      <c r="F13244" s="3" t="n">
        <v>11043.29</v>
      </c>
      <c r="G13244" s="3" t="n">
        <v>113227.87</v>
      </c>
    </row>
    <row r="13245">
      <c r="A13245" s="3" t="inlineStr">
        <is>
          <t>Opportunity Management Holdings (PTY) LTD</t>
        </is>
      </c>
      <c r="B13245" s="4" t="n">
        <v>44985</v>
      </c>
      <c r="C13245" s="3" t="inlineStr">
        <is>
          <t>Expenses</t>
        </is>
      </c>
      <c r="D13245" s="3" t="inlineStr">
        <is>
          <t>4550/000</t>
        </is>
      </c>
      <c r="E13245" s="3" t="inlineStr">
        <is>
          <t>Subscriptions _AND_ Lisences</t>
        </is>
      </c>
      <c r="F13245" s="3" t="n">
        <v>18572.37</v>
      </c>
      <c r="G13245" s="3" t="n">
        <v>32019.38</v>
      </c>
    </row>
    <row r="13246">
      <c r="A13246" s="3" t="inlineStr">
        <is>
          <t>Opportunity Global Investment (PTY) LTD</t>
        </is>
      </c>
      <c r="B13246" s="4" t="n">
        <v>44985</v>
      </c>
      <c r="C13246" s="3" t="inlineStr">
        <is>
          <t>Expenses</t>
        </is>
      </c>
      <c r="D13246" s="3" t="inlineStr">
        <is>
          <t>4550/050</t>
        </is>
      </c>
      <c r="E13246" s="3" t="inlineStr">
        <is>
          <t>Subscriptions - EAAB</t>
        </is>
      </c>
      <c r="F13246" s="3" t="n">
        <v>0</v>
      </c>
      <c r="G13246" s="3" t="n">
        <v>2340</v>
      </c>
    </row>
    <row r="13247">
      <c r="A13247" s="3" t="inlineStr">
        <is>
          <t>Noble Shield (Pty) Ltd ta Go Letting</t>
        </is>
      </c>
      <c r="B13247" s="4" t="n">
        <v>44985</v>
      </c>
      <c r="C13247" s="3" t="inlineStr">
        <is>
          <t>Expenses</t>
        </is>
      </c>
      <c r="D13247" s="3" t="inlineStr">
        <is>
          <t>4550/100</t>
        </is>
      </c>
      <c r="E13247" s="3" t="inlineStr">
        <is>
          <t>Subscriptions - EAAB</t>
        </is>
      </c>
      <c r="F13247" s="3" t="n">
        <v>0</v>
      </c>
      <c r="G13247" s="3" t="n">
        <v>2340</v>
      </c>
    </row>
    <row r="13248">
      <c r="A13248" s="3" t="inlineStr">
        <is>
          <t>Trademark Holdings (Pty) Ltd</t>
        </is>
      </c>
      <c r="B13248" s="4" t="n">
        <v>44985</v>
      </c>
      <c r="C13248" s="3" t="inlineStr">
        <is>
          <t>Expenses</t>
        </is>
      </c>
      <c r="D13248" s="3" t="inlineStr">
        <is>
          <t>4550/100</t>
        </is>
      </c>
      <c r="E13248" s="3" t="inlineStr">
        <is>
          <t>Subscriptions - EAAB</t>
        </is>
      </c>
      <c r="F13248" s="3" t="n">
        <v>0</v>
      </c>
      <c r="G13248" s="3" t="n">
        <v>2340</v>
      </c>
    </row>
    <row r="13249">
      <c r="A13249" s="3" t="inlineStr">
        <is>
          <t>Opportunity Global Investment (PTY) LTD</t>
        </is>
      </c>
      <c r="B13249" s="4" t="n">
        <v>44985</v>
      </c>
      <c r="C13249" s="3" t="inlineStr">
        <is>
          <t>Expenses</t>
        </is>
      </c>
      <c r="D13249" s="3" t="inlineStr">
        <is>
          <t>4550/150</t>
        </is>
      </c>
      <c r="E13249" s="3" t="inlineStr">
        <is>
          <t>Subscriptions - Webbox</t>
        </is>
      </c>
      <c r="F13249" s="3" t="n">
        <v>1259</v>
      </c>
      <c r="G13249" s="3" t="n">
        <v>15014</v>
      </c>
    </row>
    <row r="13250">
      <c r="A13250" s="3" t="inlineStr">
        <is>
          <t>Opportunity Global Investment (PTY) LTD</t>
        </is>
      </c>
      <c r="B13250" s="4" t="n">
        <v>44985</v>
      </c>
      <c r="C13250" s="3" t="inlineStr">
        <is>
          <t>Expenses</t>
        </is>
      </c>
      <c r="D13250" s="3" t="inlineStr">
        <is>
          <t>4550/200</t>
        </is>
      </c>
      <c r="E13250" s="3" t="inlineStr">
        <is>
          <t>Subscriptions - Zoom</t>
        </is>
      </c>
      <c r="F13250" s="3" t="n">
        <v>0</v>
      </c>
      <c r="G13250" s="3" t="n">
        <v>2309.08</v>
      </c>
    </row>
    <row r="13251">
      <c r="A13251" s="3" t="inlineStr">
        <is>
          <t>Opportunity Global Investment (PTY) LTD</t>
        </is>
      </c>
      <c r="B13251" s="4" t="n">
        <v>44985</v>
      </c>
      <c r="C13251" s="3" t="inlineStr">
        <is>
          <t>Expenses</t>
        </is>
      </c>
      <c r="D13251" s="3" t="inlineStr">
        <is>
          <t>4550/250</t>
        </is>
      </c>
      <c r="E13251" s="3" t="inlineStr">
        <is>
          <t>Subscriptions - LinkedIn</t>
        </is>
      </c>
      <c r="F13251" s="3" t="n">
        <v>0</v>
      </c>
      <c r="G13251" s="3" t="n">
        <v>12005.88</v>
      </c>
    </row>
    <row r="13252">
      <c r="A13252" s="3" t="inlineStr">
        <is>
          <t>Opportunity Global Investment (PTY) LTD</t>
        </is>
      </c>
      <c r="B13252" s="4" t="n">
        <v>44985</v>
      </c>
      <c r="C13252" s="3" t="inlineStr">
        <is>
          <t>Expenses</t>
        </is>
      </c>
      <c r="D13252" s="3" t="inlineStr">
        <is>
          <t>4550/350</t>
        </is>
      </c>
      <c r="E13252" s="3" t="inlineStr">
        <is>
          <t>Subscriptions - Xero</t>
        </is>
      </c>
      <c r="F13252" s="3" t="n">
        <v>600</v>
      </c>
      <c r="G13252" s="3" t="n">
        <v>7200</v>
      </c>
    </row>
    <row r="13253">
      <c r="A13253" s="3" t="inlineStr">
        <is>
          <t>Opportunity Global Investment (PTY) LTD</t>
        </is>
      </c>
      <c r="B13253" s="4" t="n">
        <v>44985</v>
      </c>
      <c r="C13253" s="3" t="inlineStr">
        <is>
          <t>Expenses</t>
        </is>
      </c>
      <c r="D13253" s="3" t="inlineStr">
        <is>
          <t>4550/400</t>
        </is>
      </c>
      <c r="E13253" s="3" t="inlineStr">
        <is>
          <t>Subscriptions - Moneyweb</t>
        </is>
      </c>
      <c r="F13253" s="3" t="n">
        <v>54.78</v>
      </c>
      <c r="G13253" s="3" t="n">
        <v>657.36</v>
      </c>
    </row>
    <row r="13254">
      <c r="A13254" s="3" t="inlineStr">
        <is>
          <t>Trademark Holdings (Pty) Ltd</t>
        </is>
      </c>
      <c r="B13254" s="4" t="n">
        <v>44985</v>
      </c>
      <c r="C13254" s="3" t="inlineStr">
        <is>
          <t>Expenses</t>
        </is>
      </c>
      <c r="D13254" s="3" t="inlineStr">
        <is>
          <t>4550/400</t>
        </is>
      </c>
      <c r="E13254" s="3" t="inlineStr">
        <is>
          <t>Subscriptions - Xero</t>
        </is>
      </c>
      <c r="F13254" s="3" t="n">
        <v>600</v>
      </c>
      <c r="G13254" s="3" t="n">
        <v>3600</v>
      </c>
    </row>
    <row r="13255">
      <c r="A13255" s="3" t="inlineStr">
        <is>
          <t>Opportunity Global Investment (PTY) LTD</t>
        </is>
      </c>
      <c r="B13255" s="4" t="n">
        <v>44985</v>
      </c>
      <c r="C13255" s="3" t="inlineStr">
        <is>
          <t>Expenses</t>
        </is>
      </c>
      <c r="D13255" s="3" t="inlineStr">
        <is>
          <t>4550/450</t>
        </is>
      </c>
      <c r="E13255" s="3" t="inlineStr">
        <is>
          <t>Subscriptions - Adobe</t>
        </is>
      </c>
      <c r="F13255" s="3" t="n">
        <v>581.54</v>
      </c>
      <c r="G13255" s="3" t="n">
        <v>6478.05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4550/500</t>
        </is>
      </c>
      <c r="E13256" s="3" t="inlineStr">
        <is>
          <t>Subscriptions - Pandadoc</t>
        </is>
      </c>
      <c r="F13256" s="3" t="n">
        <v>527.58</v>
      </c>
      <c r="G13256" s="3" t="n">
        <v>1043.74</v>
      </c>
    </row>
    <row r="13257">
      <c r="A13257" s="3" t="inlineStr">
        <is>
          <t>Noble Shield (Pty) Ltd ta Go Letting</t>
        </is>
      </c>
      <c r="B13257" s="4" t="n">
        <v>44985</v>
      </c>
      <c r="C13257" s="3" t="inlineStr">
        <is>
          <t>Expenses</t>
        </is>
      </c>
      <c r="D13257" s="3" t="inlineStr">
        <is>
          <t>4550/600</t>
        </is>
      </c>
      <c r="E13257" s="3" t="inlineStr">
        <is>
          <t>Subscriptions - Webbox</t>
        </is>
      </c>
      <c r="F13257" s="3" t="n">
        <v>1331.7</v>
      </c>
      <c r="G13257" s="3" t="n">
        <v>7951.1</v>
      </c>
    </row>
    <row r="13258">
      <c r="A13258" s="3" t="inlineStr">
        <is>
          <t>Noble Shield (Pty) Ltd ta Go Letting</t>
        </is>
      </c>
      <c r="B13258" s="4" t="n">
        <v>44985</v>
      </c>
      <c r="C13258" s="3" t="inlineStr">
        <is>
          <t>Expenses</t>
        </is>
      </c>
      <c r="D13258" s="3" t="inlineStr">
        <is>
          <t>4550/650</t>
        </is>
      </c>
      <c r="E13258" s="3" t="inlineStr">
        <is>
          <t>Subscriptions - Xero</t>
        </is>
      </c>
      <c r="F13258" s="3" t="n">
        <v>600</v>
      </c>
      <c r="G13258" s="3" t="n">
        <v>3600</v>
      </c>
    </row>
    <row r="13259">
      <c r="A13259" s="3" t="inlineStr">
        <is>
          <t>Noble Shield (Pty) Ltd ta Go Letting</t>
        </is>
      </c>
      <c r="B13259" s="4" t="n">
        <v>44985</v>
      </c>
      <c r="C13259" s="3" t="inlineStr">
        <is>
          <t>Expenses</t>
        </is>
      </c>
      <c r="D13259" s="3" t="inlineStr">
        <is>
          <t>4550/700</t>
        </is>
      </c>
      <c r="E13259" s="3" t="inlineStr">
        <is>
          <t>Subscriptions - Domain renewals</t>
        </is>
      </c>
      <c r="F13259" s="3" t="n">
        <v>0</v>
      </c>
      <c r="G13259" s="3" t="n">
        <v>440.45</v>
      </c>
    </row>
    <row r="13260">
      <c r="A13260" s="3" t="inlineStr">
        <is>
          <t>Noble Shield (Pty) Ltd ta Go Letting</t>
        </is>
      </c>
      <c r="B13260" s="4" t="n">
        <v>44985</v>
      </c>
      <c r="C13260" s="3" t="inlineStr">
        <is>
          <t>Expenses</t>
        </is>
      </c>
      <c r="D13260" s="3" t="inlineStr">
        <is>
          <t>4550/800</t>
        </is>
      </c>
      <c r="E13260" s="3" t="inlineStr">
        <is>
          <t>Subscriptions - Adobe</t>
        </is>
      </c>
      <c r="F13260" s="3" t="n">
        <v>311.2</v>
      </c>
      <c r="G13260" s="3" t="n">
        <v>1863.28</v>
      </c>
    </row>
    <row r="13261">
      <c r="A13261" s="3" t="inlineStr">
        <is>
          <t>Opportunity Global Sales (PTY) LTD</t>
        </is>
      </c>
      <c r="B13261" s="4" t="n">
        <v>44985</v>
      </c>
      <c r="C13261" s="3" t="inlineStr">
        <is>
          <t>Expenses</t>
        </is>
      </c>
      <c r="D13261" s="3" t="inlineStr">
        <is>
          <t>4551/000</t>
        </is>
      </c>
      <c r="E13261" s="3" t="inlineStr">
        <is>
          <t>Subscriptions - Payprop</t>
        </is>
      </c>
      <c r="F13261" s="3" t="n">
        <v>886.95</v>
      </c>
      <c r="G13261" s="3" t="n">
        <v>10507.98</v>
      </c>
    </row>
    <row r="13262">
      <c r="A13262" s="3" t="inlineStr">
        <is>
          <t>Quinate Consulting (Pty) Ltd</t>
        </is>
      </c>
      <c r="B13262" s="4" t="n">
        <v>44985</v>
      </c>
      <c r="C13262" s="3" t="inlineStr">
        <is>
          <t>Expenses</t>
        </is>
      </c>
      <c r="D13262" s="3" t="inlineStr">
        <is>
          <t>4551/000</t>
        </is>
      </c>
      <c r="E13262" s="3" t="inlineStr">
        <is>
          <t>Subscriptions - Zoho</t>
        </is>
      </c>
      <c r="F13262" s="3" t="n">
        <v>1125</v>
      </c>
      <c r="G13262" s="3" t="n">
        <v>13500</v>
      </c>
    </row>
    <row r="13263">
      <c r="A13263" s="3" t="inlineStr">
        <is>
          <t>Endulini (Pty) Ltd</t>
        </is>
      </c>
      <c r="B13263" s="4" t="n">
        <v>44985</v>
      </c>
      <c r="C13263" s="3" t="inlineStr">
        <is>
          <t>Expenses</t>
        </is>
      </c>
      <c r="D13263" s="3" t="inlineStr">
        <is>
          <t>4552/000</t>
        </is>
      </c>
      <c r="E13263" s="3" t="inlineStr">
        <is>
          <t>Subscriptions - Xero</t>
        </is>
      </c>
      <c r="F13263" s="3" t="n">
        <v>2400</v>
      </c>
      <c r="G13263" s="3" t="n">
        <v>7200</v>
      </c>
    </row>
    <row r="13264">
      <c r="A13264" s="3" t="inlineStr">
        <is>
          <t>Opportunity Global Sales (PTY) LTD</t>
        </is>
      </c>
      <c r="B13264" s="4" t="n">
        <v>44985</v>
      </c>
      <c r="C13264" s="3" t="inlineStr">
        <is>
          <t>Expenses</t>
        </is>
      </c>
      <c r="D13264" s="3" t="inlineStr">
        <is>
          <t>4552/000</t>
        </is>
      </c>
      <c r="E13264" s="3" t="inlineStr">
        <is>
          <t>Subscriptions - Xero</t>
        </is>
      </c>
      <c r="F13264" s="3" t="n">
        <v>600</v>
      </c>
      <c r="G13264" s="3" t="n">
        <v>7200</v>
      </c>
    </row>
    <row r="13265">
      <c r="A13265" s="3" t="inlineStr">
        <is>
          <t>Opportunity Management Holdings (PTY) LTD</t>
        </is>
      </c>
      <c r="B13265" s="4" t="n">
        <v>44985</v>
      </c>
      <c r="C13265" s="3" t="inlineStr">
        <is>
          <t>Expenses</t>
        </is>
      </c>
      <c r="D13265" s="3" t="inlineStr">
        <is>
          <t>4552/000</t>
        </is>
      </c>
      <c r="E13265" s="3" t="inlineStr">
        <is>
          <t>Subscriptions - Xero</t>
        </is>
      </c>
      <c r="F13265" s="3" t="n">
        <v>600</v>
      </c>
      <c r="G13265" s="3" t="n">
        <v>3600</v>
      </c>
    </row>
    <row r="13266">
      <c r="A13266" s="3" t="inlineStr">
        <is>
          <t>Opportunity Global Sales (PTY) LTD</t>
        </is>
      </c>
      <c r="B13266" s="4" t="n">
        <v>44985</v>
      </c>
      <c r="C13266" s="3" t="inlineStr">
        <is>
          <t>Expenses</t>
        </is>
      </c>
      <c r="D13266" s="3" t="inlineStr">
        <is>
          <t>4553/000</t>
        </is>
      </c>
      <c r="E13266" s="3" t="inlineStr">
        <is>
          <t>Subscriptions - CMA</t>
        </is>
      </c>
      <c r="F13266" s="3" t="n">
        <v>680</v>
      </c>
      <c r="G13266" s="3" t="n">
        <v>8160</v>
      </c>
    </row>
    <row r="13267">
      <c r="A13267" s="3" t="inlineStr">
        <is>
          <t>Quinate Consulting (Pty) Ltd</t>
        </is>
      </c>
      <c r="B13267" s="4" t="n">
        <v>44985</v>
      </c>
      <c r="C13267" s="3" t="inlineStr">
        <is>
          <t>Expenses</t>
        </is>
      </c>
      <c r="D13267" s="3" t="inlineStr">
        <is>
          <t>4554/000</t>
        </is>
      </c>
      <c r="E13267" s="3" t="inlineStr">
        <is>
          <t>Subscriptions - Xero</t>
        </is>
      </c>
      <c r="F13267" s="3" t="n">
        <v>600</v>
      </c>
      <c r="G13267" s="3" t="n">
        <v>7200</v>
      </c>
    </row>
    <row r="13268">
      <c r="A13268" s="3" t="inlineStr">
        <is>
          <t>Opportunity Global Sales (PTY) LTD</t>
        </is>
      </c>
      <c r="B13268" s="4" t="n">
        <v>44985</v>
      </c>
      <c r="C13268" s="3" t="inlineStr">
        <is>
          <t>Expenses</t>
        </is>
      </c>
      <c r="D13268" s="3" t="inlineStr">
        <is>
          <t>4554/000</t>
        </is>
      </c>
      <c r="E13268" s="3" t="inlineStr">
        <is>
          <t>Subscriptions - Zoho</t>
        </is>
      </c>
      <c r="F13268" s="3" t="n">
        <v>750</v>
      </c>
      <c r="G13268" s="3" t="n">
        <v>8505</v>
      </c>
    </row>
    <row r="13269">
      <c r="A13269" s="3" t="inlineStr">
        <is>
          <t>Opportunity Global Sales (PTY) LTD</t>
        </is>
      </c>
      <c r="B13269" s="4" t="n">
        <v>44985</v>
      </c>
      <c r="C13269" s="3" t="inlineStr">
        <is>
          <t>Expenses</t>
        </is>
      </c>
      <c r="D13269" s="3" t="inlineStr">
        <is>
          <t>4555/000</t>
        </is>
      </c>
      <c r="E13269" s="3" t="inlineStr">
        <is>
          <t>Subscriptions - EAAB</t>
        </is>
      </c>
      <c r="F13269" s="3" t="n">
        <v>0</v>
      </c>
      <c r="G13269" s="3" t="n">
        <v>15520</v>
      </c>
    </row>
    <row r="13270">
      <c r="A13270" s="3" t="inlineStr">
        <is>
          <t>Quinate Consulting (Pty) Ltd</t>
        </is>
      </c>
      <c r="B13270" s="4" t="n">
        <v>44985</v>
      </c>
      <c r="C13270" s="3" t="inlineStr">
        <is>
          <t>Expenses</t>
        </is>
      </c>
      <c r="D13270" s="3" t="inlineStr">
        <is>
          <t>4555/000</t>
        </is>
      </c>
      <c r="E13270" s="3" t="inlineStr">
        <is>
          <t>Subscriptions - OUMS</t>
        </is>
      </c>
      <c r="F13270" s="3" t="n">
        <v>7636.17</v>
      </c>
      <c r="G13270" s="3" t="n">
        <v>78871.07000000001</v>
      </c>
    </row>
    <row r="13271">
      <c r="A13271" s="3" t="inlineStr">
        <is>
          <t>Opportunity Global Investment (PTY) LTD</t>
        </is>
      </c>
      <c r="B13271" s="4" t="n">
        <v>44985</v>
      </c>
      <c r="C13271" s="3" t="inlineStr">
        <is>
          <t>Expenses</t>
        </is>
      </c>
      <c r="D13271" s="3" t="inlineStr">
        <is>
          <t>4600/000</t>
        </is>
      </c>
      <c r="E13271" s="3" t="inlineStr">
        <is>
          <t>Telephone _AND_ Fax</t>
        </is>
      </c>
      <c r="F13271" s="3" t="n">
        <v>3355</v>
      </c>
      <c r="G13271" s="3" t="n">
        <v>40260</v>
      </c>
    </row>
    <row r="13272">
      <c r="A13272" s="3" t="inlineStr">
        <is>
          <t>Trademark Holdings (Pty) Ltd</t>
        </is>
      </c>
      <c r="B13272" s="4" t="n">
        <v>44985</v>
      </c>
      <c r="C13272" s="3" t="inlineStr">
        <is>
          <t>Expenses</t>
        </is>
      </c>
      <c r="D13272" s="3" t="inlineStr">
        <is>
          <t>4600/000</t>
        </is>
      </c>
      <c r="E13272" s="3" t="inlineStr">
        <is>
          <t>Telephone _AND_ Fax</t>
        </is>
      </c>
      <c r="F13272" s="3" t="n">
        <v>1232.94</v>
      </c>
      <c r="G13272" s="3" t="n">
        <v>8254.93</v>
      </c>
    </row>
    <row r="13273">
      <c r="A13273" s="3" t="inlineStr">
        <is>
          <t>Noble Shield (Pty) Ltd ta Go Letting</t>
        </is>
      </c>
      <c r="B13273" s="4" t="n">
        <v>44985</v>
      </c>
      <c r="C13273" s="3" t="inlineStr">
        <is>
          <t>Expenses</t>
        </is>
      </c>
      <c r="D13273" s="3" t="inlineStr">
        <is>
          <t>4610/000</t>
        </is>
      </c>
      <c r="E13273" s="3" t="inlineStr">
        <is>
          <t>Telephone - CT Office</t>
        </is>
      </c>
      <c r="F13273" s="3" t="n">
        <v>792.96</v>
      </c>
      <c r="G13273" s="3" t="n">
        <v>6240.58</v>
      </c>
    </row>
    <row r="13274">
      <c r="A13274" s="3" t="inlineStr">
        <is>
          <t>Noble Shield (Pty) Ltd ta Go Letting</t>
        </is>
      </c>
      <c r="B13274" s="4" t="n">
        <v>44985</v>
      </c>
      <c r="C13274" s="3" t="inlineStr">
        <is>
          <t>Expenses</t>
        </is>
      </c>
      <c r="D13274" s="3" t="inlineStr">
        <is>
          <t>4650/000</t>
        </is>
      </c>
      <c r="E13274" s="3" t="inlineStr">
        <is>
          <t>Travel _AND_ Accommodation</t>
        </is>
      </c>
      <c r="F13274" s="3" t="n">
        <v>0</v>
      </c>
      <c r="G13274" s="3" t="n">
        <v>500</v>
      </c>
    </row>
    <row r="13275">
      <c r="A13275" s="3" t="inlineStr">
        <is>
          <t>Opportunity Global Investment (PTY) LTD</t>
        </is>
      </c>
      <c r="B13275" s="4" t="n">
        <v>44985</v>
      </c>
      <c r="C13275" s="3" t="inlineStr">
        <is>
          <t>Expenses</t>
        </is>
      </c>
      <c r="D13275" s="3" t="inlineStr">
        <is>
          <t>4650/000</t>
        </is>
      </c>
      <c r="E13275" s="3" t="inlineStr">
        <is>
          <t>Travel _AND_ Accommodation</t>
        </is>
      </c>
      <c r="F13275" s="3" t="n">
        <v>0</v>
      </c>
      <c r="G13275" s="3" t="n">
        <v>5699.16</v>
      </c>
    </row>
    <row r="13276">
      <c r="A13276" s="3" t="inlineStr">
        <is>
          <t>Opportunity Management Holdings (PTY) LTD</t>
        </is>
      </c>
      <c r="B13276" s="4" t="n">
        <v>44985</v>
      </c>
      <c r="C13276" s="3" t="inlineStr">
        <is>
          <t>Expenses</t>
        </is>
      </c>
      <c r="D13276" s="3" t="inlineStr">
        <is>
          <t>4650/000</t>
        </is>
      </c>
      <c r="E13276" s="3" t="inlineStr">
        <is>
          <t>Travel _AND_ Accommodation</t>
        </is>
      </c>
      <c r="F13276" s="3" t="n">
        <v>0</v>
      </c>
      <c r="G13276" s="3" t="n">
        <v>572.3200000000001</v>
      </c>
    </row>
    <row r="13277">
      <c r="A13277" s="3" t="inlineStr">
        <is>
          <t>Quinate Consulting (Pty) Ltd</t>
        </is>
      </c>
      <c r="B13277" s="4" t="n">
        <v>44985</v>
      </c>
      <c r="C13277" s="3" t="inlineStr">
        <is>
          <t>Expenses</t>
        </is>
      </c>
      <c r="D13277" s="3" t="inlineStr">
        <is>
          <t>4650/000</t>
        </is>
      </c>
      <c r="E13277" s="3" t="inlineStr">
        <is>
          <t>Travel _AND_ Accommodation</t>
        </is>
      </c>
      <c r="F13277" s="3" t="n">
        <v>0</v>
      </c>
      <c r="G13277" s="3" t="n">
        <v>5699.04</v>
      </c>
    </row>
    <row r="13278">
      <c r="A13278" s="3" t="inlineStr">
        <is>
          <t>Quinate Consulting (Pty) Ltd</t>
        </is>
      </c>
      <c r="B13278" s="4" t="n">
        <v>44985</v>
      </c>
      <c r="C13278" s="3" t="inlineStr">
        <is>
          <t>Expenses</t>
        </is>
      </c>
      <c r="D13278" s="3" t="inlineStr">
        <is>
          <t>4650/010</t>
        </is>
      </c>
      <c r="E13278" s="3" t="inlineStr">
        <is>
          <t>Travel - Local Flights</t>
        </is>
      </c>
      <c r="F13278" s="3" t="n">
        <v>0</v>
      </c>
      <c r="G13278" s="3" t="n">
        <v>6912.27</v>
      </c>
    </row>
    <row r="13279">
      <c r="A13279" s="3" t="inlineStr">
        <is>
          <t>Opportunity Global Investment (PTY) LTD</t>
        </is>
      </c>
      <c r="B13279" s="4" t="n">
        <v>44985</v>
      </c>
      <c r="C13279" s="3" t="inlineStr">
        <is>
          <t>Expenses</t>
        </is>
      </c>
      <c r="D13279" s="3" t="inlineStr">
        <is>
          <t>4650/020</t>
        </is>
      </c>
      <c r="E13279" s="3" t="inlineStr">
        <is>
          <t>Travel Accomodation - Car Hire</t>
        </is>
      </c>
      <c r="F13279" s="3" t="n">
        <v>0</v>
      </c>
      <c r="G13279" s="3" t="n">
        <v>457.39</v>
      </c>
    </row>
    <row r="13280">
      <c r="A13280" s="3" t="inlineStr">
        <is>
          <t>Quinate Consulting (Pty) Ltd</t>
        </is>
      </c>
      <c r="B13280" s="4" t="n">
        <v>44985</v>
      </c>
      <c r="C13280" s="3" t="inlineStr">
        <is>
          <t>Expenses</t>
        </is>
      </c>
      <c r="D13280" s="3" t="inlineStr">
        <is>
          <t>4650/030</t>
        </is>
      </c>
      <c r="E13280" s="3" t="inlineStr">
        <is>
          <t>Travel - Parking</t>
        </is>
      </c>
      <c r="F13280" s="3" t="n">
        <v>34.78</v>
      </c>
      <c r="G13280" s="3" t="n">
        <v>191.3</v>
      </c>
    </row>
    <row r="13281">
      <c r="A13281" s="3" t="inlineStr">
        <is>
          <t>Quinate Consulting (Pty) Ltd</t>
        </is>
      </c>
      <c r="B13281" s="4" t="n">
        <v>44985</v>
      </c>
      <c r="C13281" s="3" t="inlineStr">
        <is>
          <t>Expenses</t>
        </is>
      </c>
      <c r="D13281" s="3" t="inlineStr">
        <is>
          <t>4650/040</t>
        </is>
      </c>
      <c r="E13281" s="3" t="inlineStr">
        <is>
          <t>Travel - Local Car Hire</t>
        </is>
      </c>
      <c r="F13281" s="3" t="n">
        <v>0</v>
      </c>
      <c r="G13281" s="3" t="n">
        <v>1873</v>
      </c>
    </row>
    <row r="13282">
      <c r="A13282" s="3" t="inlineStr">
        <is>
          <t>Noble Shield (Pty) Ltd ta Go Letting</t>
        </is>
      </c>
      <c r="B13282" s="4" t="n">
        <v>44985</v>
      </c>
      <c r="C13282" s="3" t="inlineStr">
        <is>
          <t>Expenses</t>
        </is>
      </c>
      <c r="D13282" s="3" t="inlineStr">
        <is>
          <t>4650/050</t>
        </is>
      </c>
      <c r="E13282" s="3" t="inlineStr">
        <is>
          <t>Travel - Parking</t>
        </is>
      </c>
      <c r="F13282" s="3" t="n">
        <v>16</v>
      </c>
      <c r="G13282" s="3" t="n">
        <v>16</v>
      </c>
    </row>
    <row r="13283">
      <c r="A13283" s="3" t="inlineStr">
        <is>
          <t>Opportunity Global Investment (PTY) LTD</t>
        </is>
      </c>
      <c r="B13283" s="4" t="n">
        <v>44985</v>
      </c>
      <c r="C13283" s="3" t="inlineStr">
        <is>
          <t>Expenses</t>
        </is>
      </c>
      <c r="D13283" s="3" t="inlineStr">
        <is>
          <t>4650/080</t>
        </is>
      </c>
      <c r="E13283" s="3" t="inlineStr">
        <is>
          <t>Travel &amp; Accommodation - Staff Reimbursements</t>
        </is>
      </c>
      <c r="F13283" s="3" t="n">
        <v>0</v>
      </c>
      <c r="G13283" s="3" t="n">
        <v>453.72</v>
      </c>
    </row>
    <row r="13284">
      <c r="A13284" s="3" t="inlineStr">
        <is>
          <t>Opportunity Global Investment (PTY) LTD</t>
        </is>
      </c>
      <c r="B13284" s="4" t="n">
        <v>44985</v>
      </c>
      <c r="C13284" s="3" t="inlineStr">
        <is>
          <t>Expenses</t>
        </is>
      </c>
      <c r="D13284" s="3" t="inlineStr">
        <is>
          <t>4650/090</t>
        </is>
      </c>
      <c r="E13284" s="3" t="inlineStr">
        <is>
          <t>Travel &amp; Accom - Fuel</t>
        </is>
      </c>
      <c r="F13284" s="3" t="n">
        <v>0</v>
      </c>
      <c r="G13284" s="3" t="n">
        <v>33721.31</v>
      </c>
    </row>
    <row r="13285">
      <c r="A13285" s="3" t="inlineStr">
        <is>
          <t>Quinate Consulting (Pty) Ltd</t>
        </is>
      </c>
      <c r="B13285" s="4" t="n">
        <v>44985</v>
      </c>
      <c r="C13285" s="3" t="inlineStr">
        <is>
          <t>Expenses</t>
        </is>
      </c>
      <c r="D13285" s="3" t="inlineStr">
        <is>
          <t>4650/600</t>
        </is>
      </c>
      <c r="E13285" s="3" t="inlineStr">
        <is>
          <t>Travel - Fuel</t>
        </is>
      </c>
      <c r="F13285" s="3" t="n">
        <v>0</v>
      </c>
      <c r="G13285" s="3" t="n">
        <v>983.1799999999999</v>
      </c>
    </row>
    <row r="13286">
      <c r="A13286" s="3" t="inlineStr">
        <is>
          <t>Noble Shield (Pty) Ltd ta Go Letting</t>
        </is>
      </c>
      <c r="B13286" s="4" t="n">
        <v>44985</v>
      </c>
      <c r="C13286" s="3" t="inlineStr">
        <is>
          <t>Expenses</t>
        </is>
      </c>
      <c r="D13286" s="3" t="inlineStr">
        <is>
          <t>4700/000</t>
        </is>
      </c>
      <c r="E13286" s="3" t="inlineStr">
        <is>
          <t>PAYE Contributions</t>
        </is>
      </c>
      <c r="F13286" s="3" t="n">
        <v>5044.39</v>
      </c>
      <c r="G13286" s="3" t="n">
        <v>28841.88</v>
      </c>
    </row>
    <row r="13287">
      <c r="A13287" s="3" t="inlineStr">
        <is>
          <t>Trademark Holdings (Pty) Ltd</t>
        </is>
      </c>
      <c r="B13287" s="4" t="n">
        <v>44985</v>
      </c>
      <c r="C13287" s="3" t="inlineStr">
        <is>
          <t>Expenses</t>
        </is>
      </c>
      <c r="D13287" s="3" t="inlineStr">
        <is>
          <t>4700/000</t>
        </is>
      </c>
      <c r="E13287" s="3" t="inlineStr">
        <is>
          <t>PAYE Contributions</t>
        </is>
      </c>
      <c r="F13287" s="3" t="n">
        <v>4513.74</v>
      </c>
      <c r="G13287" s="3" t="n">
        <v>30818.44</v>
      </c>
    </row>
    <row r="13288">
      <c r="A13288" s="3" t="inlineStr">
        <is>
          <t>Opportunity Global Investment (PTY) LTD</t>
        </is>
      </c>
      <c r="B13288" s="4" t="n">
        <v>44985</v>
      </c>
      <c r="C13288" s="3" t="inlineStr">
        <is>
          <t>Expenses</t>
        </is>
      </c>
      <c r="D13288" s="3" t="inlineStr">
        <is>
          <t>4700/000</t>
        </is>
      </c>
      <c r="E13288" s="3" t="inlineStr">
        <is>
          <t>UIF Contributions</t>
        </is>
      </c>
      <c r="F13288" s="3" t="n">
        <v>177.12</v>
      </c>
      <c r="G13288" s="3" t="n">
        <v>2125.44</v>
      </c>
    </row>
    <row r="13289">
      <c r="A13289" s="3" t="inlineStr">
        <is>
          <t>Opportunity Global Sales (PTY) LTD</t>
        </is>
      </c>
      <c r="B13289" s="4" t="n">
        <v>44985</v>
      </c>
      <c r="C13289" s="3" t="inlineStr">
        <is>
          <t>Expenses</t>
        </is>
      </c>
      <c r="D13289" s="3" t="inlineStr">
        <is>
          <t>4700/000</t>
        </is>
      </c>
      <c r="E13289" s="3" t="inlineStr">
        <is>
          <t>UIF Contributions</t>
        </is>
      </c>
      <c r="F13289" s="3" t="n">
        <v>177.12</v>
      </c>
      <c r="G13289" s="3" t="n">
        <v>2225.44</v>
      </c>
    </row>
    <row r="13290">
      <c r="A13290" s="3" t="inlineStr">
        <is>
          <t>Opportunity Global Sales (PTY) LTD</t>
        </is>
      </c>
      <c r="B13290" s="4" t="n">
        <v>44985</v>
      </c>
      <c r="C13290" s="3" t="inlineStr">
        <is>
          <t>Expenses</t>
        </is>
      </c>
      <c r="D13290" s="3" t="inlineStr">
        <is>
          <t>4701/000</t>
        </is>
      </c>
      <c r="E13290" s="3" t="inlineStr">
        <is>
          <t>UIF Employee Contribution</t>
        </is>
      </c>
      <c r="F13290" s="3" t="n">
        <v>177.12</v>
      </c>
      <c r="G13290" s="3" t="n">
        <v>2225.44</v>
      </c>
    </row>
    <row r="13291">
      <c r="A13291" s="3" t="inlineStr">
        <is>
          <t>Opportunity Global Investment (PTY) LTD</t>
        </is>
      </c>
      <c r="B13291" s="4" t="n">
        <v>44985</v>
      </c>
      <c r="C13291" s="3" t="inlineStr">
        <is>
          <t>Expenses</t>
        </is>
      </c>
      <c r="D13291" s="3" t="inlineStr">
        <is>
          <t>4701/000</t>
        </is>
      </c>
      <c r="E13291" s="3" t="inlineStr">
        <is>
          <t>UIF Employee Contributions</t>
        </is>
      </c>
      <c r="F13291" s="3" t="n">
        <v>177.12</v>
      </c>
      <c r="G13291" s="3" t="n">
        <v>2125.44</v>
      </c>
    </row>
    <row r="13292">
      <c r="A13292" s="3" t="inlineStr">
        <is>
          <t>Noble Shield (Pty) Ltd ta Go Letting</t>
        </is>
      </c>
      <c r="B13292" s="4" t="n">
        <v>44985</v>
      </c>
      <c r="C13292" s="3" t="inlineStr">
        <is>
          <t>Expenses</t>
        </is>
      </c>
      <c r="D13292" s="3" t="inlineStr">
        <is>
          <t>4710/000</t>
        </is>
      </c>
      <c r="E13292" s="3" t="inlineStr">
        <is>
          <t>UIF Company Contributions</t>
        </is>
      </c>
      <c r="F13292" s="3" t="n">
        <v>245.25</v>
      </c>
      <c r="G13292" s="3" t="n">
        <v>1471.5</v>
      </c>
    </row>
    <row r="13293">
      <c r="A13293" s="3" t="inlineStr">
        <is>
          <t>Trademark Holdings (Pty) Ltd</t>
        </is>
      </c>
      <c r="B13293" s="4" t="n">
        <v>44985</v>
      </c>
      <c r="C13293" s="3" t="inlineStr">
        <is>
          <t>Expenses</t>
        </is>
      </c>
      <c r="D13293" s="3" t="inlineStr">
        <is>
          <t>4710/000</t>
        </is>
      </c>
      <c r="E13293" s="3" t="inlineStr">
        <is>
          <t>UIF Company Contributions</t>
        </is>
      </c>
      <c r="F13293" s="3" t="n">
        <v>95.25</v>
      </c>
      <c r="G13293" s="3" t="n">
        <v>571.5</v>
      </c>
    </row>
    <row r="13294">
      <c r="A13294" s="3" t="inlineStr">
        <is>
          <t>Noble Shield (Pty) Ltd ta Go Letting</t>
        </is>
      </c>
      <c r="B13294" s="4" t="n">
        <v>44985</v>
      </c>
      <c r="C13294" s="3" t="inlineStr">
        <is>
          <t>Expenses</t>
        </is>
      </c>
      <c r="D13294" s="3" t="inlineStr">
        <is>
          <t>4711/000</t>
        </is>
      </c>
      <c r="E13294" s="3" t="inlineStr">
        <is>
          <t>UIF Employee Contribution</t>
        </is>
      </c>
      <c r="F13294" s="3" t="n">
        <v>245.25</v>
      </c>
      <c r="G13294" s="3" t="n">
        <v>1471.5</v>
      </c>
    </row>
    <row r="13295">
      <c r="A13295" s="3" t="inlineStr">
        <is>
          <t>Trademark Holdings (Pty) Ltd</t>
        </is>
      </c>
      <c r="B13295" s="4" t="n">
        <v>44985</v>
      </c>
      <c r="C13295" s="3" t="inlineStr">
        <is>
          <t>Expenses</t>
        </is>
      </c>
      <c r="D13295" s="3" t="inlineStr">
        <is>
          <t>4711/000</t>
        </is>
      </c>
      <c r="E13295" s="3" t="inlineStr">
        <is>
          <t>UIF Employee Contributions</t>
        </is>
      </c>
      <c r="F13295" s="3" t="n">
        <v>95.25</v>
      </c>
      <c r="G13295" s="3" t="n">
        <v>571.5</v>
      </c>
    </row>
    <row r="13296">
      <c r="A13296" s="3" t="inlineStr">
        <is>
          <t>Noble Shield (Pty) Ltd ta Go Letting</t>
        </is>
      </c>
      <c r="B13296" s="4" t="n">
        <v>44985</v>
      </c>
      <c r="C13296" s="3" t="inlineStr">
        <is>
          <t>Expenses</t>
        </is>
      </c>
      <c r="D13296" s="3" t="inlineStr">
        <is>
          <t>4720/000</t>
        </is>
      </c>
      <c r="E13296" s="3" t="inlineStr">
        <is>
          <t>SDL Contributions</t>
        </is>
      </c>
      <c r="F13296" s="3" t="n">
        <v>438.03</v>
      </c>
      <c r="G13296" s="3" t="n">
        <v>2573.35</v>
      </c>
    </row>
    <row r="13297">
      <c r="A13297" s="3" t="inlineStr">
        <is>
          <t>Trademark Holdings (Pty) Ltd</t>
        </is>
      </c>
      <c r="B13297" s="4" t="n">
        <v>44985</v>
      </c>
      <c r="C13297" s="3" t="inlineStr">
        <is>
          <t>Expenses</t>
        </is>
      </c>
      <c r="D13297" s="3" t="inlineStr">
        <is>
          <t>4720/000</t>
        </is>
      </c>
      <c r="E13297" s="3" t="inlineStr">
        <is>
          <t>SDL Contributions</t>
        </is>
      </c>
      <c r="F13297" s="3" t="n">
        <v>285.82</v>
      </c>
      <c r="G13297" s="3" t="n">
        <v>1835.43</v>
      </c>
    </row>
    <row r="13298">
      <c r="A13298" s="3" t="inlineStr">
        <is>
          <t>Opportunity Global Investment (PTY) LTD</t>
        </is>
      </c>
      <c r="B13298" s="4" t="n">
        <v>44985</v>
      </c>
      <c r="C13298" s="3" t="inlineStr">
        <is>
          <t>Expenses</t>
        </is>
      </c>
      <c r="D13298" s="3" t="inlineStr">
        <is>
          <t>4730/000</t>
        </is>
      </c>
      <c r="E13298" s="3" t="inlineStr">
        <is>
          <t>PAYE Contributions</t>
        </is>
      </c>
      <c r="F13298" s="3" t="n">
        <v>9136.530000000001</v>
      </c>
      <c r="G13298" s="3" t="n">
        <v>109640.2</v>
      </c>
    </row>
    <row r="13299">
      <c r="A13299" s="3" t="inlineStr">
        <is>
          <t>Opportunity Global Sales (PTY) LTD</t>
        </is>
      </c>
      <c r="B13299" s="4" t="n">
        <v>44985</v>
      </c>
      <c r="C13299" s="3" t="inlineStr">
        <is>
          <t>Expenses</t>
        </is>
      </c>
      <c r="D13299" s="3" t="inlineStr">
        <is>
          <t>4730/000</t>
        </is>
      </c>
      <c r="E13299" s="3" t="inlineStr">
        <is>
          <t>PAYE Contributions</t>
        </is>
      </c>
      <c r="F13299" s="3" t="n">
        <v>8367.23</v>
      </c>
      <c r="G13299" s="3" t="n">
        <v>227975.96</v>
      </c>
    </row>
    <row r="13300">
      <c r="A13300" s="3" t="inlineStr">
        <is>
          <t>Opportunity Management Holdings (PTY) LTD</t>
        </is>
      </c>
      <c r="B13300" s="4" t="n">
        <v>44985</v>
      </c>
      <c r="C13300" s="3" t="inlineStr">
        <is>
          <t>Expenses</t>
        </is>
      </c>
      <c r="D13300" s="3" t="inlineStr">
        <is>
          <t>4730/000</t>
        </is>
      </c>
      <c r="E13300" s="3" t="inlineStr">
        <is>
          <t>PAYE Contributions</t>
        </is>
      </c>
      <c r="F13300" s="3" t="n">
        <v>53772.54</v>
      </c>
      <c r="G13300" s="3" t="n">
        <v>284196.39</v>
      </c>
    </row>
    <row r="13301">
      <c r="A13301" s="3" t="inlineStr">
        <is>
          <t>Opportunity Global Investment (PTY) LTD</t>
        </is>
      </c>
      <c r="B13301" s="4" t="n">
        <v>44985</v>
      </c>
      <c r="C13301" s="3" t="inlineStr">
        <is>
          <t>Expenses</t>
        </is>
      </c>
      <c r="D13301" s="3" t="inlineStr">
        <is>
          <t>4740/000</t>
        </is>
      </c>
      <c r="E13301" s="3" t="inlineStr">
        <is>
          <t>SDL Contributions</t>
        </is>
      </c>
      <c r="F13301" s="3" t="n">
        <v>431.1</v>
      </c>
      <c r="G13301" s="3" t="n">
        <v>5173.2</v>
      </c>
    </row>
    <row r="13302">
      <c r="A13302" s="3" t="inlineStr">
        <is>
          <t>Opportunity Global Sales (PTY) LTD</t>
        </is>
      </c>
      <c r="B13302" s="4" t="n">
        <v>44985</v>
      </c>
      <c r="C13302" s="3" t="inlineStr">
        <is>
          <t>Expenses</t>
        </is>
      </c>
      <c r="D13302" s="3" t="inlineStr">
        <is>
          <t>4740/000</t>
        </is>
      </c>
      <c r="E13302" s="3" t="inlineStr">
        <is>
          <t>SDL Contributions</t>
        </is>
      </c>
      <c r="F13302" s="3" t="n">
        <v>1841.99</v>
      </c>
      <c r="G13302" s="3" t="n">
        <v>22281.97</v>
      </c>
    </row>
    <row r="13303">
      <c r="A13303" s="3" t="inlineStr">
        <is>
          <t>Opportunity Management Holdings (PTY) LTD</t>
        </is>
      </c>
      <c r="B13303" s="4" t="n">
        <v>44985</v>
      </c>
      <c r="C13303" s="3" t="inlineStr">
        <is>
          <t>Expenses</t>
        </is>
      </c>
      <c r="D13303" s="3" t="inlineStr">
        <is>
          <t>4740/000</t>
        </is>
      </c>
      <c r="E13303" s="3" t="inlineStr">
        <is>
          <t>UIF Company Contribution</t>
        </is>
      </c>
      <c r="F13303" s="3" t="n">
        <v>1919.02</v>
      </c>
      <c r="G13303" s="3" t="n">
        <v>9808.389999999999</v>
      </c>
    </row>
    <row r="13304">
      <c r="A13304" s="3" t="inlineStr">
        <is>
          <t>Opportunity Management Holdings (PTY) LTD</t>
        </is>
      </c>
      <c r="B13304" s="4" t="n">
        <v>44985</v>
      </c>
      <c r="C13304" s="3" t="inlineStr">
        <is>
          <t>Expenses</t>
        </is>
      </c>
      <c r="D13304" s="3" t="inlineStr">
        <is>
          <t>4741/000</t>
        </is>
      </c>
      <c r="E13304" s="3" t="inlineStr">
        <is>
          <t>UIF Employee Contribution</t>
        </is>
      </c>
      <c r="F13304" s="3" t="n">
        <v>1919.02</v>
      </c>
      <c r="G13304" s="3" t="n">
        <v>9808.389999999999</v>
      </c>
    </row>
    <row r="13305">
      <c r="A13305" s="3" t="inlineStr">
        <is>
          <t>Opportunity Management Holdings (PTY) LTD</t>
        </is>
      </c>
      <c r="B13305" s="4" t="n">
        <v>44985</v>
      </c>
      <c r="C13305" s="3" t="inlineStr">
        <is>
          <t>Expenses</t>
        </is>
      </c>
      <c r="D13305" s="3" t="inlineStr">
        <is>
          <t>4750/000</t>
        </is>
      </c>
      <c r="E13305" s="3" t="inlineStr">
        <is>
          <t>SDL Contribution</t>
        </is>
      </c>
      <c r="F13305" s="3" t="n">
        <v>3076.3</v>
      </c>
      <c r="G13305" s="3" t="n">
        <v>16348.58</v>
      </c>
    </row>
    <row r="13306">
      <c r="A13306" s="3" t="inlineStr">
        <is>
          <t>Opportunity Global Investment (PTY) LTD</t>
        </is>
      </c>
      <c r="B13306" s="4" t="n">
        <v>44985</v>
      </c>
      <c r="C13306" s="3" t="inlineStr">
        <is>
          <t>Expenses</t>
        </is>
      </c>
      <c r="D13306" s="3" t="inlineStr">
        <is>
          <t>4800/000</t>
        </is>
      </c>
      <c r="E13306" s="3" t="inlineStr">
        <is>
          <t>Ordinary Dividend</t>
        </is>
      </c>
      <c r="F13306" s="3" t="n">
        <v>150000</v>
      </c>
      <c r="G13306" s="3" t="n">
        <v>150000</v>
      </c>
    </row>
    <row r="13307">
      <c r="A13307" s="3" t="inlineStr">
        <is>
          <t>Noble Shield (Pty) Ltd ta Go Letting</t>
        </is>
      </c>
      <c r="B13307" s="4" t="n">
        <v>44985</v>
      </c>
      <c r="C13307" s="3" t="inlineStr">
        <is>
          <t>Equity</t>
        </is>
      </c>
      <c r="D13307" s="3" t="inlineStr">
        <is>
          <t>5100/000</t>
        </is>
      </c>
      <c r="E13307" s="3" t="inlineStr">
        <is>
          <t>Share Capital</t>
        </is>
      </c>
      <c r="F13307" s="3" t="n">
        <v>0</v>
      </c>
      <c r="G13307" s="3" t="n">
        <v>-1</v>
      </c>
    </row>
    <row r="13308">
      <c r="A13308" s="3" t="inlineStr">
        <is>
          <t>Opportunity Management Holdings (PTY) LTD</t>
        </is>
      </c>
      <c r="B13308" s="4" t="n">
        <v>44985</v>
      </c>
      <c r="C13308" s="3" t="inlineStr">
        <is>
          <t>Equity</t>
        </is>
      </c>
      <c r="D13308" s="3" t="inlineStr">
        <is>
          <t>5100/000</t>
        </is>
      </c>
      <c r="E13308" s="3" t="inlineStr">
        <is>
          <t>Share Capital / Members Contribution</t>
        </is>
      </c>
      <c r="F13308" s="3" t="n">
        <v>0</v>
      </c>
      <c r="G13308" s="3" t="n">
        <v>-120</v>
      </c>
    </row>
    <row r="13309">
      <c r="A13309" s="3" t="inlineStr">
        <is>
          <t>Quinate Consulting (Pty) Ltd</t>
        </is>
      </c>
      <c r="B13309" s="4" t="n">
        <v>44985</v>
      </c>
      <c r="C13309" s="3" t="inlineStr">
        <is>
          <t>Equity</t>
        </is>
      </c>
      <c r="D13309" s="3" t="inlineStr">
        <is>
          <t>5100/000</t>
        </is>
      </c>
      <c r="E13309" s="3" t="inlineStr">
        <is>
          <t>Share Capital / Members Contribution</t>
        </is>
      </c>
      <c r="F13309" s="3" t="n">
        <v>0</v>
      </c>
      <c r="G13309" s="3" t="n">
        <v>-120</v>
      </c>
    </row>
    <row r="13310">
      <c r="A13310" s="3" t="inlineStr">
        <is>
          <t>Trademark Holdings (Pty) Ltd</t>
        </is>
      </c>
      <c r="B13310" s="4" t="n">
        <v>44985</v>
      </c>
      <c r="C13310" s="3" t="inlineStr">
        <is>
          <t>Equity</t>
        </is>
      </c>
      <c r="D13310" s="3" t="inlineStr">
        <is>
          <t>5100/001</t>
        </is>
      </c>
      <c r="E13310" s="3" t="inlineStr">
        <is>
          <t>Share Capital - GFY Investments</t>
        </is>
      </c>
      <c r="F13310" s="3" t="n">
        <v>0</v>
      </c>
      <c r="G13310" s="3" t="n">
        <v>-60</v>
      </c>
    </row>
    <row r="13311">
      <c r="A13311" s="3" t="inlineStr">
        <is>
          <t>Trademark Holdings (Pty) Ltd</t>
        </is>
      </c>
      <c r="B13311" s="4" t="n">
        <v>44985</v>
      </c>
      <c r="C13311" s="3" t="inlineStr">
        <is>
          <t>Equity</t>
        </is>
      </c>
      <c r="D13311" s="3" t="inlineStr">
        <is>
          <t>5100/002</t>
        </is>
      </c>
      <c r="E13311" s="3" t="inlineStr">
        <is>
          <t>Share Capital - Zak Trust</t>
        </is>
      </c>
      <c r="F13311" s="3" t="n">
        <v>0</v>
      </c>
      <c r="G13311" s="3" t="n">
        <v>-60</v>
      </c>
    </row>
    <row r="13312">
      <c r="A13312" s="3" t="inlineStr">
        <is>
          <t>Opportunity Global Investment (PTY) LTD</t>
        </is>
      </c>
      <c r="B13312" s="4" t="n">
        <v>44985</v>
      </c>
      <c r="C13312" s="3" t="inlineStr">
        <is>
          <t>Equity</t>
        </is>
      </c>
      <c r="D13312" s="3" t="inlineStr">
        <is>
          <t>5101/000</t>
        </is>
      </c>
      <c r="E13312" s="3" t="inlineStr">
        <is>
          <t>Share Capital - Ordinary Type A</t>
        </is>
      </c>
      <c r="F13312" s="3" t="n">
        <v>0</v>
      </c>
      <c r="G13312" s="3" t="n">
        <v>-70</v>
      </c>
    </row>
    <row r="13313">
      <c r="A13313" s="3" t="inlineStr">
        <is>
          <t>Opportunity Global Investment (PTY) LTD</t>
        </is>
      </c>
      <c r="B13313" s="4" t="n">
        <v>44985</v>
      </c>
      <c r="C13313" s="3" t="inlineStr">
        <is>
          <t>Equity</t>
        </is>
      </c>
      <c r="D13313" s="3" t="inlineStr">
        <is>
          <t>5102/000</t>
        </is>
      </c>
      <c r="E13313" s="3" t="inlineStr">
        <is>
          <t>Share Capital - Ordinary Type B</t>
        </is>
      </c>
      <c r="F13313" s="3" t="n">
        <v>0</v>
      </c>
      <c r="G13313" s="3" t="n">
        <v>-30</v>
      </c>
    </row>
    <row r="13314">
      <c r="A13314" s="3" t="inlineStr">
        <is>
          <t>Endulini (Pty) Ltd</t>
        </is>
      </c>
      <c r="B13314" s="4" t="n">
        <v>44985</v>
      </c>
      <c r="C13314" s="3" t="inlineStr">
        <is>
          <t>Equity</t>
        </is>
      </c>
      <c r="D13314" s="3" t="inlineStr">
        <is>
          <t>5200/000</t>
        </is>
      </c>
      <c r="E13314" s="3" t="inlineStr">
        <is>
          <t>Retained Earnings / Loss</t>
        </is>
      </c>
      <c r="F13314" s="3" t="n">
        <v>0</v>
      </c>
      <c r="G13314" s="3" t="n">
        <v>-4937860.07</v>
      </c>
    </row>
    <row r="13315">
      <c r="A13315" s="3" t="inlineStr">
        <is>
          <t>Noble Shield (Pty) Ltd ta Go Letting</t>
        </is>
      </c>
      <c r="B13315" s="4" t="n">
        <v>44985</v>
      </c>
      <c r="C13315" s="3" t="inlineStr">
        <is>
          <t>Equity</t>
        </is>
      </c>
      <c r="D13315" s="3" t="inlineStr">
        <is>
          <t>5200/000</t>
        </is>
      </c>
      <c r="E13315" s="3" t="inlineStr">
        <is>
          <t>Retained Earnings / Loss</t>
        </is>
      </c>
      <c r="F13315" s="3" t="n">
        <v>0</v>
      </c>
      <c r="G13315" s="3" t="n">
        <v>-64792.67</v>
      </c>
    </row>
    <row r="13316">
      <c r="A13316" s="3" t="inlineStr">
        <is>
          <t>Opportunity Global Investment (PTY) LTD</t>
        </is>
      </c>
      <c r="B13316" s="4" t="n">
        <v>44985</v>
      </c>
      <c r="C13316" s="3" t="inlineStr">
        <is>
          <t>Equity</t>
        </is>
      </c>
      <c r="D13316" s="3" t="inlineStr">
        <is>
          <t>5200/000</t>
        </is>
      </c>
      <c r="E13316" s="3" t="inlineStr">
        <is>
          <t>Retained Earnings / Loss</t>
        </is>
      </c>
      <c r="F13316" s="3" t="n">
        <v>0</v>
      </c>
      <c r="G13316" s="3" t="n">
        <v>465853.58</v>
      </c>
    </row>
    <row r="13317">
      <c r="A13317" s="3" t="inlineStr">
        <is>
          <t>Opportunity Global Sales (PTY) LTD</t>
        </is>
      </c>
      <c r="B13317" s="4" t="n">
        <v>44985</v>
      </c>
      <c r="C13317" s="3" t="inlineStr">
        <is>
          <t>Equity</t>
        </is>
      </c>
      <c r="D13317" s="3" t="inlineStr">
        <is>
          <t>5200/000</t>
        </is>
      </c>
      <c r="E13317" s="3" t="inlineStr">
        <is>
          <t>Retained Earnings / Loss</t>
        </is>
      </c>
      <c r="F13317" s="3" t="n">
        <v>0</v>
      </c>
      <c r="G13317" s="3" t="n">
        <v>-565683.55</v>
      </c>
    </row>
    <row r="13318">
      <c r="A13318" s="3" t="inlineStr">
        <is>
          <t>Opportunity Management Holdings (PTY) LTD</t>
        </is>
      </c>
      <c r="B13318" s="4" t="n">
        <v>44985</v>
      </c>
      <c r="C13318" s="3" t="inlineStr">
        <is>
          <t>Equity</t>
        </is>
      </c>
      <c r="D13318" s="3" t="inlineStr">
        <is>
          <t>5200/000</t>
        </is>
      </c>
      <c r="E13318" s="3" t="inlineStr">
        <is>
          <t>Retained Earnings / Loss</t>
        </is>
      </c>
      <c r="F13318" s="3" t="n">
        <v>0</v>
      </c>
      <c r="G13318" s="3" t="n">
        <v>1230800.76</v>
      </c>
    </row>
    <row r="13319">
      <c r="A13319" s="3" t="inlineStr">
        <is>
          <t>Quinate Consulting (Pty) Ltd</t>
        </is>
      </c>
      <c r="B13319" s="4" t="n">
        <v>44985</v>
      </c>
      <c r="C13319" s="3" t="inlineStr">
        <is>
          <t>Equity</t>
        </is>
      </c>
      <c r="D13319" s="3" t="inlineStr">
        <is>
          <t>5200/000</t>
        </is>
      </c>
      <c r="E13319" s="3" t="inlineStr">
        <is>
          <t>Retained Earnings / Loss</t>
        </is>
      </c>
      <c r="F13319" s="3" t="n">
        <v>0</v>
      </c>
      <c r="G13319" s="3" t="n">
        <v>571333.3</v>
      </c>
    </row>
    <row r="13320">
      <c r="A13320" s="3" t="inlineStr">
        <is>
          <t>Trademark Holdings (Pty) Ltd</t>
        </is>
      </c>
      <c r="B13320" s="4" t="n">
        <v>44985</v>
      </c>
      <c r="C13320" s="3" t="inlineStr">
        <is>
          <t>Equity</t>
        </is>
      </c>
      <c r="D13320" s="3" t="inlineStr">
        <is>
          <t>5200/000</t>
        </is>
      </c>
      <c r="E13320" s="3" t="inlineStr">
        <is>
          <t>Retained Earnings / Loss</t>
        </is>
      </c>
      <c r="F13320" s="3" t="n">
        <v>0</v>
      </c>
      <c r="G13320" s="3" t="n">
        <v>-155356.41</v>
      </c>
    </row>
    <row r="13321">
      <c r="A13321" s="3" t="inlineStr">
        <is>
          <t>Quinate Consulting (Pty) Ltd</t>
        </is>
      </c>
      <c r="B13321" s="4" t="n">
        <v>44985</v>
      </c>
      <c r="C13321" s="3" t="inlineStr">
        <is>
          <t>Assets</t>
        </is>
      </c>
      <c r="D13321" s="3" t="inlineStr">
        <is>
          <t>5400/011</t>
        </is>
      </c>
      <c r="E13321" s="3" t="inlineStr">
        <is>
          <t>Members Loan - Nick Morgan</t>
        </is>
      </c>
      <c r="F13321" s="3" t="n">
        <v>0</v>
      </c>
      <c r="G13321" s="3" t="n">
        <v>-85743.69</v>
      </c>
    </row>
    <row r="13322">
      <c r="A13322" s="3" t="inlineStr">
        <is>
          <t>Opportunity Management Holdings (PTY) LTD</t>
        </is>
      </c>
      <c r="B13322" s="4" t="n">
        <v>44985</v>
      </c>
      <c r="C13322" s="3" t="inlineStr">
        <is>
          <t>Assets</t>
        </is>
      </c>
      <c r="D13322" s="3" t="inlineStr">
        <is>
          <t>5400/500</t>
        </is>
      </c>
      <c r="E13322" s="3" t="inlineStr">
        <is>
          <t>Shareholder - Zak Loan</t>
        </is>
      </c>
      <c r="F13322" s="3" t="n">
        <v>0</v>
      </c>
      <c r="G13322" s="3" t="n">
        <v>-171798.21</v>
      </c>
    </row>
    <row r="13323">
      <c r="A13323" s="3" t="inlineStr">
        <is>
          <t>Quinate Consulting (Pty) Ltd</t>
        </is>
      </c>
      <c r="B13323" s="4" t="n">
        <v>44985</v>
      </c>
      <c r="C13323" s="3" t="inlineStr">
        <is>
          <t>Liabilities</t>
        </is>
      </c>
      <c r="D13323" s="3" t="inlineStr">
        <is>
          <t>5500/010</t>
        </is>
      </c>
      <c r="E13323" s="3" t="inlineStr">
        <is>
          <t>Loan - Wynand Haywood</t>
        </is>
      </c>
      <c r="F13323" s="3" t="n">
        <v>0</v>
      </c>
      <c r="G13323" s="3" t="n">
        <v>1928.67</v>
      </c>
    </row>
    <row r="13324">
      <c r="A13324" s="3" t="inlineStr">
        <is>
          <t>Quinate Consulting (Pty) Ltd</t>
        </is>
      </c>
      <c r="B13324" s="4" t="n">
        <v>44985</v>
      </c>
      <c r="C13324" s="3" t="inlineStr">
        <is>
          <t>Liabilities</t>
        </is>
      </c>
      <c r="D13324" s="3" t="inlineStr">
        <is>
          <t>5500/030</t>
        </is>
      </c>
      <c r="E13324" s="3" t="inlineStr">
        <is>
          <t>Loan - Heron Projects</t>
        </is>
      </c>
      <c r="F13324" s="3" t="n">
        <v>-4000</v>
      </c>
      <c r="G13324" s="3" t="n">
        <v>0</v>
      </c>
    </row>
    <row r="13325">
      <c r="A13325" s="3" t="inlineStr">
        <is>
          <t>Opportunity Global Investment (PTY) LTD</t>
        </is>
      </c>
      <c r="B13325" s="4" t="n">
        <v>44985</v>
      </c>
      <c r="C13325" s="3" t="inlineStr">
        <is>
          <t>Liabilities</t>
        </is>
      </c>
      <c r="D13325" s="3" t="inlineStr">
        <is>
          <t>5500/100</t>
        </is>
      </c>
      <c r="E13325" s="3" t="inlineStr">
        <is>
          <t>Loan - Cape Projects Construction</t>
        </is>
      </c>
      <c r="F13325" s="3" t="n">
        <v>90000</v>
      </c>
      <c r="G13325" s="3" t="n">
        <v>361000</v>
      </c>
    </row>
    <row r="13326">
      <c r="A13326" s="3" t="inlineStr">
        <is>
          <t>Noble Shield (Pty) Ltd ta Go Letting</t>
        </is>
      </c>
      <c r="B13326" s="4" t="n">
        <v>44985</v>
      </c>
      <c r="C13326" s="3" t="inlineStr">
        <is>
          <t>Liabilities</t>
        </is>
      </c>
      <c r="D13326" s="3" t="inlineStr">
        <is>
          <t>5500/100</t>
        </is>
      </c>
      <c r="E13326" s="3" t="inlineStr">
        <is>
          <t>Loan - Jupiter Trust</t>
        </is>
      </c>
      <c r="F13326" s="3" t="n">
        <v>0</v>
      </c>
      <c r="G13326" s="3" t="n">
        <v>-100228.75</v>
      </c>
    </row>
    <row r="13327">
      <c r="A13327" s="3" t="inlineStr">
        <is>
          <t>Endulini (Pty) Ltd</t>
        </is>
      </c>
      <c r="B13327" s="4" t="n">
        <v>44985</v>
      </c>
      <c r="C13327" s="3" t="inlineStr">
        <is>
          <t>Liabilities</t>
        </is>
      </c>
      <c r="D13327" s="3" t="inlineStr">
        <is>
          <t>5500/100</t>
        </is>
      </c>
      <c r="E13327" s="3" t="inlineStr">
        <is>
          <t>Loan - Quinate Consulting</t>
        </is>
      </c>
      <c r="F13327" s="3" t="n">
        <v>-17400</v>
      </c>
      <c r="G13327" s="3" t="n">
        <v>-9425149.1</v>
      </c>
    </row>
    <row r="13328">
      <c r="A13328" s="3" t="inlineStr">
        <is>
          <t>Opportunity Global Investment (PTY) LTD</t>
        </is>
      </c>
      <c r="B13328" s="4" t="n">
        <v>44985</v>
      </c>
      <c r="C13328" s="3" t="inlineStr">
        <is>
          <t>Liabilities</t>
        </is>
      </c>
      <c r="D13328" s="3" t="inlineStr">
        <is>
          <t>5500/112</t>
        </is>
      </c>
      <c r="E13328" s="3" t="inlineStr">
        <is>
          <t>Loan - GFY</t>
        </is>
      </c>
      <c r="F13328" s="3" t="n">
        <v>-105000</v>
      </c>
      <c r="G13328" s="3" t="n">
        <v>-249500</v>
      </c>
    </row>
    <row r="13329">
      <c r="A13329" s="3" t="inlineStr">
        <is>
          <t>Endulini (Pty) Ltd</t>
        </is>
      </c>
      <c r="B13329" s="4" t="n">
        <v>44985</v>
      </c>
      <c r="C13329" s="3" t="inlineStr">
        <is>
          <t>Liabilities</t>
        </is>
      </c>
      <c r="D13329" s="3" t="inlineStr">
        <is>
          <t>5500/150</t>
        </is>
      </c>
      <c r="E13329" s="3" t="inlineStr">
        <is>
          <t>Loan - Cape Projects Construction</t>
        </is>
      </c>
      <c r="F13329" s="3" t="n">
        <v>140000</v>
      </c>
      <c r="G13329" s="3" t="n">
        <v>-5919000</v>
      </c>
    </row>
    <row r="13330">
      <c r="A13330" s="3" t="inlineStr">
        <is>
          <t>Quinate Consulting (Pty) Ltd</t>
        </is>
      </c>
      <c r="B13330" s="4" t="n">
        <v>44985</v>
      </c>
      <c r="C13330" s="3" t="inlineStr">
        <is>
          <t>Liabilities</t>
        </is>
      </c>
      <c r="D13330" s="3" t="inlineStr">
        <is>
          <t>5500/160</t>
        </is>
      </c>
      <c r="E13330" s="3" t="inlineStr">
        <is>
          <t>Loan - GFY Investment and Consulting</t>
        </is>
      </c>
      <c r="F13330" s="3" t="n">
        <v>0</v>
      </c>
      <c r="G13330" s="3" t="n">
        <v>-1750249.93</v>
      </c>
    </row>
    <row r="13331">
      <c r="A13331" s="3" t="inlineStr">
        <is>
          <t>Opportunity Management Holdings (PTY) LTD</t>
        </is>
      </c>
      <c r="B13331" s="4" t="n">
        <v>44985</v>
      </c>
      <c r="C13331" s="3" t="inlineStr">
        <is>
          <t>Liabilities</t>
        </is>
      </c>
      <c r="D13331" s="3" t="inlineStr">
        <is>
          <t>5500/200</t>
        </is>
      </c>
      <c r="E13331" s="3" t="inlineStr">
        <is>
          <t>Loan - Cape Projects</t>
        </is>
      </c>
      <c r="F13331" s="3" t="n">
        <v>0</v>
      </c>
      <c r="G13331" s="3" t="n">
        <v>120000</v>
      </c>
    </row>
    <row r="13332">
      <c r="A13332" s="3" t="inlineStr">
        <is>
          <t>Trademark Holdings (Pty) Ltd</t>
        </is>
      </c>
      <c r="B13332" s="4" t="n">
        <v>44985</v>
      </c>
      <c r="C13332" s="3" t="inlineStr">
        <is>
          <t>Liabilities</t>
        </is>
      </c>
      <c r="D13332" s="3" t="inlineStr">
        <is>
          <t>5500/250</t>
        </is>
      </c>
      <c r="E13332" s="3" t="inlineStr">
        <is>
          <t>Loan - Noble Shield</t>
        </is>
      </c>
      <c r="F13332" s="3" t="n">
        <v>25000</v>
      </c>
      <c r="G13332" s="3" t="n">
        <v>133165.59</v>
      </c>
    </row>
    <row r="13333">
      <c r="A13333" s="3" t="inlineStr">
        <is>
          <t>Quinate Consulting (Pty) Ltd</t>
        </is>
      </c>
      <c r="B13333" s="4" t="n">
        <v>44985</v>
      </c>
      <c r="C13333" s="3" t="inlineStr">
        <is>
          <t>Liabilities</t>
        </is>
      </c>
      <c r="D13333" s="3" t="inlineStr">
        <is>
          <t>5500/300</t>
        </is>
      </c>
      <c r="E13333" s="3" t="inlineStr">
        <is>
          <t>Loan - Gengis</t>
        </is>
      </c>
      <c r="F13333" s="3" t="n">
        <v>-23898.06</v>
      </c>
      <c r="G13333" s="3" t="n">
        <v>-305383.01</v>
      </c>
    </row>
    <row r="13334">
      <c r="A13334" s="3" t="inlineStr">
        <is>
          <t>Opportunity Management Holdings (PTY) LTD</t>
        </is>
      </c>
      <c r="B13334" s="4" t="n">
        <v>44985</v>
      </c>
      <c r="C13334" s="3" t="inlineStr">
        <is>
          <t>Liabilities</t>
        </is>
      </c>
      <c r="D13334" s="3" t="inlineStr">
        <is>
          <t>5500/300</t>
        </is>
      </c>
      <c r="E13334" s="3" t="inlineStr">
        <is>
          <t>Loan - Opportunity Prop Management</t>
        </is>
      </c>
      <c r="F13334" s="3" t="n">
        <v>0</v>
      </c>
      <c r="G13334" s="3" t="n">
        <v>-1220204.15</v>
      </c>
    </row>
    <row r="13335">
      <c r="A13335" s="3" t="inlineStr">
        <is>
          <t>Noble Shield (Pty) Ltd ta Go Letting</t>
        </is>
      </c>
      <c r="B13335" s="4" t="n">
        <v>44985</v>
      </c>
      <c r="C13335" s="3" t="inlineStr">
        <is>
          <t>Liabilities</t>
        </is>
      </c>
      <c r="D13335" s="3" t="inlineStr">
        <is>
          <t>5500/300</t>
        </is>
      </c>
      <c r="E13335" s="3" t="inlineStr">
        <is>
          <t>Loan - Trademark Holdings</t>
        </is>
      </c>
      <c r="F13335" s="3" t="n">
        <v>-25000</v>
      </c>
      <c r="G13335" s="3" t="n">
        <v>-133165.59</v>
      </c>
    </row>
    <row r="13336">
      <c r="A13336" s="3" t="inlineStr">
        <is>
          <t>Trademark Holdings (Pty) Ltd</t>
        </is>
      </c>
      <c r="B13336" s="4" t="n">
        <v>44985</v>
      </c>
      <c r="C13336" s="3" t="inlineStr">
        <is>
          <t>Liabilities</t>
        </is>
      </c>
      <c r="D13336" s="3" t="inlineStr">
        <is>
          <t>5500/375</t>
        </is>
      </c>
      <c r="E13336" s="3" t="inlineStr">
        <is>
          <t>Loan - Opportunity Management Holdings Pty Ltd</t>
        </is>
      </c>
      <c r="F13336" s="3" t="n">
        <v>0</v>
      </c>
      <c r="G13336" s="3" t="n">
        <v>19000</v>
      </c>
    </row>
    <row r="13337">
      <c r="A13337" s="3" t="inlineStr">
        <is>
          <t>Trademark Holdings (Pty) Ltd</t>
        </is>
      </c>
      <c r="B13337" s="4" t="n">
        <v>44985</v>
      </c>
      <c r="C13337" s="3" t="inlineStr">
        <is>
          <t>Liabilities</t>
        </is>
      </c>
      <c r="D13337" s="3" t="inlineStr">
        <is>
          <t>5500/450</t>
        </is>
      </c>
      <c r="E13337" s="3" t="inlineStr">
        <is>
          <t>Loan - Cape Projects Construction</t>
        </is>
      </c>
      <c r="F13337" s="3" t="n">
        <v>1200</v>
      </c>
      <c r="G13337" s="3" t="n">
        <v>0</v>
      </c>
    </row>
    <row r="13338">
      <c r="A13338" s="3" t="inlineStr">
        <is>
          <t>Trademark Holdings (Pty) Ltd</t>
        </is>
      </c>
      <c r="B13338" s="4" t="n">
        <v>44985</v>
      </c>
      <c r="C13338" s="3" t="inlineStr">
        <is>
          <t>Liabilities</t>
        </is>
      </c>
      <c r="D13338" s="3" t="inlineStr">
        <is>
          <t>5500/500</t>
        </is>
      </c>
      <c r="E13338" s="3" t="inlineStr">
        <is>
          <t>Go Letting Brand Name</t>
        </is>
      </c>
      <c r="F13338" s="3" t="n">
        <v>0</v>
      </c>
      <c r="G13338" s="3" t="n">
        <v>93420</v>
      </c>
    </row>
    <row r="13339">
      <c r="A13339" s="3" t="inlineStr">
        <is>
          <t>Noble Shield (Pty) Ltd ta Go Letting</t>
        </is>
      </c>
      <c r="B13339" s="4" t="n">
        <v>44985</v>
      </c>
      <c r="C13339" s="3" t="inlineStr">
        <is>
          <t>Liabilities</t>
        </is>
      </c>
      <c r="D13339" s="3" t="inlineStr">
        <is>
          <t>5500/500</t>
        </is>
      </c>
      <c r="E13339" s="3" t="inlineStr">
        <is>
          <t>Loan - Cape Projects Construction</t>
        </is>
      </c>
      <c r="F13339" s="3" t="n">
        <v>1200</v>
      </c>
      <c r="G13339" s="3" t="n">
        <v>0</v>
      </c>
    </row>
    <row r="13340">
      <c r="A13340" s="3" t="inlineStr">
        <is>
          <t>Quinate Consulting (Pty) Ltd</t>
        </is>
      </c>
      <c r="B13340" s="4" t="n">
        <v>44985</v>
      </c>
      <c r="C13340" s="3" t="inlineStr">
        <is>
          <t>Liabilities</t>
        </is>
      </c>
      <c r="D13340" s="3" t="inlineStr">
        <is>
          <t>5500/500</t>
        </is>
      </c>
      <c r="E13340" s="3" t="inlineStr">
        <is>
          <t>Loan - Opportunity Development Struct.</t>
        </is>
      </c>
      <c r="F13340" s="3" t="n">
        <v>0</v>
      </c>
      <c r="G13340" s="3" t="n">
        <v>-2380000</v>
      </c>
    </row>
    <row r="13341">
      <c r="A13341" s="3" t="inlineStr">
        <is>
          <t>Opportunity Management Holdings (PTY) LTD</t>
        </is>
      </c>
      <c r="B13341" s="4" t="n">
        <v>44985</v>
      </c>
      <c r="C13341" s="3" t="inlineStr">
        <is>
          <t>Liabilities</t>
        </is>
      </c>
      <c r="D13341" s="3" t="inlineStr">
        <is>
          <t>5500/500</t>
        </is>
      </c>
      <c r="E13341" s="3" t="inlineStr">
        <is>
          <t>Loan - Opportunity Tradermark Holdings</t>
        </is>
      </c>
      <c r="F13341" s="3" t="n">
        <v>0</v>
      </c>
      <c r="G13341" s="3" t="n">
        <v>-19000</v>
      </c>
    </row>
    <row r="13342">
      <c r="A13342" s="3" t="inlineStr">
        <is>
          <t>Quinate Consulting (Pty) Ltd</t>
        </is>
      </c>
      <c r="B13342" s="4" t="n">
        <v>44985</v>
      </c>
      <c r="C13342" s="3" t="inlineStr">
        <is>
          <t>Liabilities</t>
        </is>
      </c>
      <c r="D13342" s="3" t="inlineStr">
        <is>
          <t>5500/520</t>
        </is>
      </c>
      <c r="E13342" s="3" t="inlineStr">
        <is>
          <t>Loan - Opportunity Management Holdings</t>
        </is>
      </c>
      <c r="F13342" s="3" t="n">
        <v>0</v>
      </c>
      <c r="G13342" s="3" t="n">
        <v>-3900</v>
      </c>
    </row>
    <row r="13343">
      <c r="A13343" s="3" t="inlineStr">
        <is>
          <t>Opportunity Management Holdings (PTY) LTD</t>
        </is>
      </c>
      <c r="B13343" s="4" t="n">
        <v>44985</v>
      </c>
      <c r="C13343" s="3" t="inlineStr">
        <is>
          <t>Liabilities</t>
        </is>
      </c>
      <c r="D13343" s="3" t="inlineStr">
        <is>
          <t>5500/550</t>
        </is>
      </c>
      <c r="E13343" s="3" t="inlineStr">
        <is>
          <t>Loan - Heron Projects</t>
        </is>
      </c>
      <c r="F13343" s="3" t="n">
        <v>2000</v>
      </c>
      <c r="G13343" s="3" t="n">
        <v>-23000</v>
      </c>
    </row>
    <row r="13344">
      <c r="A13344" s="3" t="inlineStr">
        <is>
          <t>Noble Shield (Pty) Ltd ta Go Letting</t>
        </is>
      </c>
      <c r="B13344" s="4" t="n">
        <v>44985</v>
      </c>
      <c r="C13344" s="3" t="inlineStr">
        <is>
          <t>Liabilities</t>
        </is>
      </c>
      <c r="D13344" s="3" t="inlineStr">
        <is>
          <t>5500/600</t>
        </is>
      </c>
      <c r="E13344" s="3" t="inlineStr">
        <is>
          <t>Loan - Heron Projects</t>
        </is>
      </c>
      <c r="F13344" s="3" t="n">
        <v>20898.22</v>
      </c>
      <c r="G13344" s="3" t="n">
        <v>20898.22</v>
      </c>
    </row>
    <row r="13345">
      <c r="A13345" s="3" t="inlineStr">
        <is>
          <t>Opportunity Global Investment (PTY) LTD</t>
        </is>
      </c>
      <c r="B13345" s="4" t="n">
        <v>44985</v>
      </c>
      <c r="C13345" s="3" t="inlineStr">
        <is>
          <t>Liabilities</t>
        </is>
      </c>
      <c r="D13345" s="3" t="inlineStr">
        <is>
          <t>5500/650</t>
        </is>
      </c>
      <c r="E13345" s="3" t="inlineStr">
        <is>
          <t>Loan - Opportunit Global - Sales</t>
        </is>
      </c>
      <c r="F13345" s="3" t="n">
        <v>-177664.32</v>
      </c>
      <c r="G13345" s="3" t="n">
        <v>-2348681.14</v>
      </c>
    </row>
    <row r="13346">
      <c r="A13346" s="3" t="inlineStr">
        <is>
          <t>Opportunity Global Sales (PTY) LTD</t>
        </is>
      </c>
      <c r="B13346" s="4" t="n">
        <v>44985</v>
      </c>
      <c r="C13346" s="3" t="inlineStr">
        <is>
          <t>Liabilities</t>
        </is>
      </c>
      <c r="D13346" s="3" t="inlineStr">
        <is>
          <t>5500/650</t>
        </is>
      </c>
      <c r="E13346" s="3" t="inlineStr">
        <is>
          <t>Loan - Opportunity Investments</t>
        </is>
      </c>
      <c r="F13346" s="3" t="n">
        <v>177664.32</v>
      </c>
      <c r="G13346" s="3" t="n">
        <v>2348681.14</v>
      </c>
    </row>
    <row r="13347">
      <c r="A13347" s="3" t="inlineStr">
        <is>
          <t>Opportunity Management Holdings (PTY) LTD</t>
        </is>
      </c>
      <c r="B13347" s="4" t="n">
        <v>44985</v>
      </c>
      <c r="C13347" s="3" t="inlineStr">
        <is>
          <t>Liabilities</t>
        </is>
      </c>
      <c r="D13347" s="3" t="inlineStr">
        <is>
          <t>5500/700</t>
        </is>
      </c>
      <c r="E13347" s="3" t="inlineStr">
        <is>
          <t>Loan - Go Letting</t>
        </is>
      </c>
      <c r="F13347" s="3" t="n">
        <v>0</v>
      </c>
      <c r="G13347" s="3" t="n">
        <v>-120</v>
      </c>
    </row>
    <row r="13348">
      <c r="A13348" s="3" t="inlineStr">
        <is>
          <t>Opportunity Global Investment (PTY) LTD</t>
        </is>
      </c>
      <c r="B13348" s="4" t="n">
        <v>44985</v>
      </c>
      <c r="C13348" s="3" t="inlineStr">
        <is>
          <t>Liabilities</t>
        </is>
      </c>
      <c r="D13348" s="3" t="inlineStr">
        <is>
          <t>5500/750</t>
        </is>
      </c>
      <c r="E13348" s="3" t="inlineStr">
        <is>
          <t>Loan - Heron Projects</t>
        </is>
      </c>
      <c r="F13348" s="3" t="n">
        <v>-171000</v>
      </c>
      <c r="G13348" s="3" t="n">
        <v>-548000</v>
      </c>
    </row>
    <row r="13349">
      <c r="A13349" s="3" t="inlineStr">
        <is>
          <t>Opportunity Global Investment (PTY) LTD</t>
        </is>
      </c>
      <c r="B13349" s="4" t="n">
        <v>44985</v>
      </c>
      <c r="C13349" s="3" t="inlineStr">
        <is>
          <t>Liabilities</t>
        </is>
      </c>
      <c r="D13349" s="3" t="inlineStr">
        <is>
          <t>5500/850</t>
        </is>
      </c>
      <c r="E13349" s="3" t="inlineStr">
        <is>
          <t>Loan - Nick Morgan</t>
        </is>
      </c>
      <c r="F13349" s="3" t="n">
        <v>0</v>
      </c>
      <c r="G13349" s="3" t="n">
        <v>6200</v>
      </c>
    </row>
    <row r="13350">
      <c r="A13350" s="3" t="inlineStr">
        <is>
          <t>Opportunity Global Investment (PTY) LTD</t>
        </is>
      </c>
      <c r="B13350" s="4" t="n">
        <v>44985</v>
      </c>
      <c r="C13350" s="3" t="inlineStr">
        <is>
          <t>Liabilities</t>
        </is>
      </c>
      <c r="D13350" s="3" t="inlineStr">
        <is>
          <t>5500/950</t>
        </is>
      </c>
      <c r="E13350" s="3" t="inlineStr">
        <is>
          <t>Loan - Gengis</t>
        </is>
      </c>
      <c r="F13350" s="3" t="n">
        <v>-45000</v>
      </c>
      <c r="G13350" s="3" t="n">
        <v>-107050</v>
      </c>
    </row>
    <row r="13351">
      <c r="A13351" s="3" t="inlineStr">
        <is>
          <t>Quinate Consulting (Pty) Ltd</t>
        </is>
      </c>
      <c r="B13351" s="4" t="n">
        <v>44985</v>
      </c>
      <c r="C13351" s="3" t="inlineStr">
        <is>
          <t>Liabilities</t>
        </is>
      </c>
      <c r="D13351" s="3" t="inlineStr">
        <is>
          <t>5501/001</t>
        </is>
      </c>
      <c r="E13351" s="3" t="inlineStr">
        <is>
          <t>Loan - Endulini CIP Costs</t>
        </is>
      </c>
      <c r="F13351" s="3" t="n">
        <v>131787.4</v>
      </c>
      <c r="G13351" s="3" t="n">
        <v>9425149.1</v>
      </c>
    </row>
    <row r="13352">
      <c r="A13352" s="3" t="inlineStr">
        <is>
          <t>Opportunity Management Holdings (PTY) LTD</t>
        </is>
      </c>
      <c r="B13352" s="4" t="n">
        <v>44985</v>
      </c>
      <c r="C13352" s="3" t="inlineStr">
        <is>
          <t>Liabilities</t>
        </is>
      </c>
      <c r="D13352" s="3" t="inlineStr">
        <is>
          <t>5510/100</t>
        </is>
      </c>
      <c r="E13352" s="3" t="inlineStr">
        <is>
          <t>Staff loan - Debbie Landsberg</t>
        </is>
      </c>
      <c r="F13352" s="3" t="n">
        <v>200</v>
      </c>
      <c r="G13352" s="3" t="n">
        <v>5100</v>
      </c>
    </row>
    <row r="13353">
      <c r="A13353" s="3" t="inlineStr">
        <is>
          <t>Noble Shield (Pty) Ltd ta Go Letting</t>
        </is>
      </c>
      <c r="B13353" s="4" t="n">
        <v>44985</v>
      </c>
      <c r="C13353" s="3" t="inlineStr">
        <is>
          <t>Assets</t>
        </is>
      </c>
      <c r="D13353" s="3" t="inlineStr">
        <is>
          <t>6250/010</t>
        </is>
      </c>
      <c r="E13353" s="3" t="inlineStr">
        <is>
          <t>Computer Equipment - @ Cost</t>
        </is>
      </c>
      <c r="F13353" s="3" t="n">
        <v>0</v>
      </c>
      <c r="G13353" s="3" t="n">
        <v>20397</v>
      </c>
    </row>
    <row r="13354">
      <c r="A13354" s="3" t="inlineStr">
        <is>
          <t>Opportunity Global Investment (PTY) LTD</t>
        </is>
      </c>
      <c r="B13354" s="4" t="n">
        <v>44985</v>
      </c>
      <c r="C13354" s="3" t="inlineStr">
        <is>
          <t>Assets</t>
        </is>
      </c>
      <c r="D13354" s="3" t="inlineStr">
        <is>
          <t>6250/010</t>
        </is>
      </c>
      <c r="E13354" s="3" t="inlineStr">
        <is>
          <t>Computer Equipment - @ Cost</t>
        </is>
      </c>
      <c r="F13354" s="3" t="n">
        <v>0</v>
      </c>
      <c r="G13354" s="3" t="n">
        <v>31683.04</v>
      </c>
    </row>
    <row r="13355">
      <c r="A13355" s="3" t="inlineStr">
        <is>
          <t>Opportunity Management Holdings (PTY) LTD</t>
        </is>
      </c>
      <c r="B13355" s="4" t="n">
        <v>44985</v>
      </c>
      <c r="C13355" s="3" t="inlineStr">
        <is>
          <t>Assets</t>
        </is>
      </c>
      <c r="D13355" s="3" t="inlineStr">
        <is>
          <t>6250/010</t>
        </is>
      </c>
      <c r="E13355" s="3" t="inlineStr">
        <is>
          <t>Computer Equipment - @ Cost</t>
        </is>
      </c>
      <c r="F13355" s="3" t="n">
        <v>13200</v>
      </c>
      <c r="G13355" s="3" t="n">
        <v>52177.85</v>
      </c>
    </row>
    <row r="13356">
      <c r="A13356" s="3" t="inlineStr">
        <is>
          <t>Quinate Consulting (Pty) Ltd</t>
        </is>
      </c>
      <c r="B13356" s="4" t="n">
        <v>44985</v>
      </c>
      <c r="C13356" s="3" t="inlineStr">
        <is>
          <t>Assets</t>
        </is>
      </c>
      <c r="D13356" s="3" t="inlineStr">
        <is>
          <t>6250/010</t>
        </is>
      </c>
      <c r="E13356" s="3" t="inlineStr">
        <is>
          <t>Computer Equipment - @ Cost</t>
        </is>
      </c>
      <c r="F13356" s="3" t="n">
        <v>0</v>
      </c>
      <c r="G13356" s="3" t="n">
        <v>137059.7</v>
      </c>
    </row>
    <row r="13357">
      <c r="A13357" s="3" t="inlineStr">
        <is>
          <t>Noble Shield (Pty) Ltd ta Go Letting</t>
        </is>
      </c>
      <c r="B13357" s="4" t="n">
        <v>44985</v>
      </c>
      <c r="C13357" s="3" t="inlineStr">
        <is>
          <t>Assets</t>
        </is>
      </c>
      <c r="D13357" s="3" t="inlineStr">
        <is>
          <t>6250/020</t>
        </is>
      </c>
      <c r="E13357" s="3" t="inlineStr">
        <is>
          <t>Computer Equipment - Accum Depre</t>
        </is>
      </c>
      <c r="F13357" s="3" t="n">
        <v>0</v>
      </c>
      <c r="G13357" s="3" t="n">
        <v>-12040.89</v>
      </c>
    </row>
    <row r="13358">
      <c r="A13358" s="3" t="inlineStr">
        <is>
          <t>Opportunity Global Investment (PTY) LTD</t>
        </is>
      </c>
      <c r="B13358" s="4" t="n">
        <v>44985</v>
      </c>
      <c r="C13358" s="3" t="inlineStr">
        <is>
          <t>Assets</t>
        </is>
      </c>
      <c r="D13358" s="3" t="inlineStr">
        <is>
          <t>6250/020</t>
        </is>
      </c>
      <c r="E13358" s="3" t="inlineStr">
        <is>
          <t>Computer Equipment - Accum Depre</t>
        </is>
      </c>
      <c r="F13358" s="3" t="n">
        <v>-880.08</v>
      </c>
      <c r="G13358" s="3" t="n">
        <v>-1760.16</v>
      </c>
    </row>
    <row r="13359">
      <c r="A13359" s="3" t="inlineStr">
        <is>
          <t>Opportunity Management Holdings (PTY) LTD</t>
        </is>
      </c>
      <c r="B13359" s="4" t="n">
        <v>44985</v>
      </c>
      <c r="C13359" s="3" t="inlineStr">
        <is>
          <t>Assets</t>
        </is>
      </c>
      <c r="D13359" s="3" t="inlineStr">
        <is>
          <t>6250/020</t>
        </is>
      </c>
      <c r="E13359" s="3" t="inlineStr">
        <is>
          <t>Computer Equipment - Accum Depre</t>
        </is>
      </c>
      <c r="F13359" s="3" t="n">
        <v>-1035.18</v>
      </c>
      <c r="G13359" s="3" t="n">
        <v>-5609.2</v>
      </c>
    </row>
    <row r="13360">
      <c r="A13360" s="3" t="inlineStr">
        <is>
          <t>Quinate Consulting (Pty) Ltd</t>
        </is>
      </c>
      <c r="B13360" s="4" t="n">
        <v>44985</v>
      </c>
      <c r="C13360" s="3" t="inlineStr">
        <is>
          <t>Assets</t>
        </is>
      </c>
      <c r="D13360" s="3" t="inlineStr">
        <is>
          <t>6250/020</t>
        </is>
      </c>
      <c r="E13360" s="3" t="inlineStr">
        <is>
          <t>Computer Equipment - Accum Depre</t>
        </is>
      </c>
      <c r="F13360" s="3" t="n">
        <v>-2331.66</v>
      </c>
      <c r="G13360" s="3" t="n">
        <v>-98373.82000000001</v>
      </c>
    </row>
    <row r="13361">
      <c r="A13361" s="3" t="inlineStr">
        <is>
          <t>Opportunity Management Holdings (PTY) LTD</t>
        </is>
      </c>
      <c r="B13361" s="4" t="n">
        <v>44985</v>
      </c>
      <c r="C13361" s="3" t="inlineStr">
        <is>
          <t>Assets</t>
        </is>
      </c>
      <c r="D13361" s="3" t="inlineStr">
        <is>
          <t>6250/030</t>
        </is>
      </c>
      <c r="E13361" s="3" t="inlineStr">
        <is>
          <t>Acc Depreciation - Computer Equipment</t>
        </is>
      </c>
      <c r="F13361" s="3" t="n">
        <v>0</v>
      </c>
      <c r="G13361" s="3" t="n">
        <v>-9441.25</v>
      </c>
    </row>
    <row r="13362">
      <c r="A13362" s="3" t="inlineStr">
        <is>
          <t>Quinate Consulting (Pty) Ltd</t>
        </is>
      </c>
      <c r="B13362" s="4" t="n">
        <v>44985</v>
      </c>
      <c r="C13362" s="3" t="inlineStr">
        <is>
          <t>Assets</t>
        </is>
      </c>
      <c r="D13362" s="3" t="inlineStr">
        <is>
          <t>6270/010</t>
        </is>
      </c>
      <c r="E13362" s="3" t="inlineStr">
        <is>
          <t>Site Containers - @ Cost</t>
        </is>
      </c>
      <c r="F13362" s="3" t="n">
        <v>0</v>
      </c>
      <c r="G13362" s="3" t="n">
        <v>19130.44</v>
      </c>
    </row>
    <row r="13363">
      <c r="A13363" s="3" t="inlineStr">
        <is>
          <t>Quinate Consulting (Pty) Ltd</t>
        </is>
      </c>
      <c r="B13363" s="4" t="n">
        <v>44985</v>
      </c>
      <c r="C13363" s="3" t="inlineStr">
        <is>
          <t>Assets</t>
        </is>
      </c>
      <c r="D13363" s="3" t="inlineStr">
        <is>
          <t>6270/020</t>
        </is>
      </c>
      <c r="E13363" s="3" t="inlineStr">
        <is>
          <t>Site Containers - Accum Depre</t>
        </is>
      </c>
      <c r="F13363" s="3" t="n">
        <v>-318.86</v>
      </c>
      <c r="G13363" s="3" t="n">
        <v>-7652.18</v>
      </c>
    </row>
    <row r="13364">
      <c r="A13364" s="3" t="inlineStr">
        <is>
          <t>Noble Shield (Pty) Ltd ta Go Letting</t>
        </is>
      </c>
      <c r="B13364" s="4" t="n">
        <v>44985</v>
      </c>
      <c r="C13364" s="3" t="inlineStr">
        <is>
          <t>Assets</t>
        </is>
      </c>
      <c r="D13364" s="3" t="inlineStr">
        <is>
          <t>6350/010</t>
        </is>
      </c>
      <c r="E13364" s="3" t="inlineStr">
        <is>
          <t>Furniture _AND_ Fittings - @ Cost</t>
        </is>
      </c>
      <c r="F13364" s="3" t="n">
        <v>0</v>
      </c>
      <c r="G13364" s="3" t="n">
        <v>2242</v>
      </c>
    </row>
    <row r="13365">
      <c r="A13365" s="3" t="inlineStr">
        <is>
          <t>Opportunity Global Sales (PTY) LTD</t>
        </is>
      </c>
      <c r="B13365" s="4" t="n">
        <v>44985</v>
      </c>
      <c r="C13365" s="3" t="inlineStr">
        <is>
          <t>Assets</t>
        </is>
      </c>
      <c r="D13365" s="3" t="inlineStr">
        <is>
          <t>6350/010</t>
        </is>
      </c>
      <c r="E13365" s="3" t="inlineStr">
        <is>
          <t>Furniture _AND_ Fittings - @ Cost</t>
        </is>
      </c>
      <c r="F13365" s="3" t="n">
        <v>0</v>
      </c>
      <c r="G13365" s="3" t="n">
        <v>29379.7</v>
      </c>
    </row>
    <row r="13366">
      <c r="A13366" s="3" t="inlineStr">
        <is>
          <t>Noble Shield (Pty) Ltd ta Go Letting</t>
        </is>
      </c>
      <c r="B13366" s="4" t="n">
        <v>44985</v>
      </c>
      <c r="C13366" s="3" t="inlineStr">
        <is>
          <t>Assets</t>
        </is>
      </c>
      <c r="D13366" s="3" t="inlineStr">
        <is>
          <t>6350/020</t>
        </is>
      </c>
      <c r="E13366" s="3" t="inlineStr">
        <is>
          <t>Furniture _AND_ Fittings - Accum Depre</t>
        </is>
      </c>
      <c r="F13366" s="3" t="n">
        <v>0</v>
      </c>
      <c r="G13366" s="3" t="n">
        <v>-2239</v>
      </c>
    </row>
    <row r="13367">
      <c r="A13367" s="3" t="inlineStr">
        <is>
          <t>Opportunity Global Sales (PTY) LTD</t>
        </is>
      </c>
      <c r="B13367" s="4" t="n">
        <v>44985</v>
      </c>
      <c r="C13367" s="3" t="inlineStr">
        <is>
          <t>Assets</t>
        </is>
      </c>
      <c r="D13367" s="3" t="inlineStr">
        <is>
          <t>6350/020</t>
        </is>
      </c>
      <c r="E13367" s="3" t="inlineStr">
        <is>
          <t>Furniture _AND_ Fittings - Accum Depre</t>
        </is>
      </c>
      <c r="F13367" s="3" t="n">
        <v>-408.05</v>
      </c>
      <c r="G13367" s="3" t="n">
        <v>-3264.41</v>
      </c>
    </row>
    <row r="13368">
      <c r="A13368" s="3" t="inlineStr">
        <is>
          <t>Opportunity Management Holdings (PTY) LTD</t>
        </is>
      </c>
      <c r="B13368" s="4" t="n">
        <v>44985</v>
      </c>
      <c r="C13368" s="3" t="inlineStr">
        <is>
          <t>Liabilities</t>
        </is>
      </c>
      <c r="D13368" s="3" t="inlineStr">
        <is>
          <t>6500/000</t>
        </is>
      </c>
      <c r="E13368" s="3" t="inlineStr">
        <is>
          <t>Deposits - Held</t>
        </is>
      </c>
      <c r="F13368" s="3" t="n">
        <v>0</v>
      </c>
      <c r="G13368" s="3" t="n">
        <v>-12028.1</v>
      </c>
    </row>
    <row r="13369">
      <c r="A13369" s="3" t="inlineStr">
        <is>
          <t>Opportunity Management Holdings (PTY) LTD</t>
        </is>
      </c>
      <c r="B13369" s="4" t="n">
        <v>44985</v>
      </c>
      <c r="C13369" s="3" t="inlineStr">
        <is>
          <t>Liabilities</t>
        </is>
      </c>
      <c r="D13369" s="3" t="inlineStr">
        <is>
          <t>6510/000</t>
        </is>
      </c>
      <c r="E13369" s="3" t="inlineStr">
        <is>
          <t>Deposits Paid - Anicol Properties</t>
        </is>
      </c>
      <c r="F13369" s="3" t="n">
        <v>0</v>
      </c>
      <c r="G13369" s="3" t="n">
        <v>13755</v>
      </c>
    </row>
    <row r="13370">
      <c r="A13370" s="3" t="inlineStr">
        <is>
          <t>Opportunity Management Holdings (PTY) LTD</t>
        </is>
      </c>
      <c r="B13370" s="4" t="n">
        <v>44985</v>
      </c>
      <c r="C13370" s="3" t="inlineStr">
        <is>
          <t>Liabilities</t>
        </is>
      </c>
      <c r="D13370" s="3" t="inlineStr">
        <is>
          <t>6515/000</t>
        </is>
      </c>
      <c r="E13370" s="3" t="inlineStr">
        <is>
          <t>Deposits Paid</t>
        </is>
      </c>
      <c r="F13370" s="3" t="n">
        <v>0</v>
      </c>
      <c r="G13370" s="3" t="n">
        <v>3852.5</v>
      </c>
    </row>
    <row r="13371">
      <c r="A13371" s="3" t="inlineStr">
        <is>
          <t>Quinate Consulting (Pty) Ltd</t>
        </is>
      </c>
      <c r="B13371" s="4" t="n">
        <v>44985</v>
      </c>
      <c r="C13371" s="3" t="inlineStr">
        <is>
          <t>Assets</t>
        </is>
      </c>
      <c r="D13371" s="3" t="inlineStr">
        <is>
          <t>6600/010</t>
        </is>
      </c>
      <c r="E13371" s="3" t="inlineStr">
        <is>
          <t>Other Fixed Assets - @ Cost</t>
        </is>
      </c>
      <c r="F13371" s="3" t="n">
        <v>0</v>
      </c>
      <c r="G13371" s="3" t="n">
        <v>14442.5</v>
      </c>
    </row>
    <row r="13372">
      <c r="A13372" s="3" t="inlineStr">
        <is>
          <t>Quinate Consulting (Pty) Ltd</t>
        </is>
      </c>
      <c r="B13372" s="4" t="n">
        <v>44985</v>
      </c>
      <c r="C13372" s="3" t="inlineStr">
        <is>
          <t>Assets</t>
        </is>
      </c>
      <c r="D13372" s="3" t="inlineStr">
        <is>
          <t>6600/020</t>
        </is>
      </c>
      <c r="E13372" s="3" t="inlineStr">
        <is>
          <t>Other Fixed Assets - Accum Depre</t>
        </is>
      </c>
      <c r="F13372" s="3" t="n">
        <v>0</v>
      </c>
      <c r="G13372" s="3" t="n">
        <v>-14441.5</v>
      </c>
    </row>
    <row r="13373">
      <c r="A13373" s="3" t="inlineStr">
        <is>
          <t>Noble Shield (Pty) Ltd ta Go Letting</t>
        </is>
      </c>
      <c r="B13373" s="4" t="n">
        <v>44985</v>
      </c>
      <c r="C13373" s="3" t="inlineStr">
        <is>
          <t>Assets</t>
        </is>
      </c>
      <c r="D13373" s="3" t="inlineStr">
        <is>
          <t>7000/100</t>
        </is>
      </c>
      <c r="E13373" s="3" t="inlineStr">
        <is>
          <t>Goodwill - Purchase of Go Letting</t>
        </is>
      </c>
      <c r="F13373" s="3" t="n">
        <v>0</v>
      </c>
      <c r="G13373" s="3" t="n">
        <v>106580</v>
      </c>
    </row>
    <row r="13374">
      <c r="A13374" s="3" t="inlineStr">
        <is>
          <t>Opportunity Management Holdings (PTY) LTD</t>
        </is>
      </c>
      <c r="B13374" s="4" t="n">
        <v>44985</v>
      </c>
      <c r="C13374" s="3" t="inlineStr">
        <is>
          <t>Assets</t>
        </is>
      </c>
      <c r="D13374" s="3" t="inlineStr">
        <is>
          <t>7200/000</t>
        </is>
      </c>
      <c r="E13374" s="3" t="inlineStr">
        <is>
          <t>Shares in Subsidiary Companies</t>
        </is>
      </c>
      <c r="F13374" s="3" t="n">
        <v>0</v>
      </c>
      <c r="G13374" s="3" t="n">
        <v>120</v>
      </c>
    </row>
    <row r="13375">
      <c r="A13375" s="3" t="inlineStr">
        <is>
          <t>Endulini (Pty) Ltd</t>
        </is>
      </c>
      <c r="B13375" s="4" t="n">
        <v>44985</v>
      </c>
      <c r="C13375" s="3" t="inlineStr">
        <is>
          <t>Assets</t>
        </is>
      </c>
      <c r="D13375" s="3" t="inlineStr">
        <is>
          <t>7610/100</t>
        </is>
      </c>
      <c r="E13375" s="3" t="inlineStr">
        <is>
          <t>Endulini Land</t>
        </is>
      </c>
      <c r="F13375" s="3" t="n">
        <v>0</v>
      </c>
      <c r="G13375" s="3" t="n">
        <v>10572851.37</v>
      </c>
    </row>
    <row r="13376">
      <c r="A13376" s="3" t="inlineStr">
        <is>
          <t>Endulini (Pty) Ltd</t>
        </is>
      </c>
      <c r="B13376" s="4" t="n">
        <v>44985</v>
      </c>
      <c r="C13376" s="3" t="inlineStr">
        <is>
          <t>Assets</t>
        </is>
      </c>
      <c r="D13376" s="3" t="inlineStr">
        <is>
          <t>7610/111</t>
        </is>
      </c>
      <c r="E13376" s="3" t="inlineStr">
        <is>
          <t>Endulini Closing Stock February 2021</t>
        </is>
      </c>
      <c r="F13376" s="3" t="n">
        <v>-676000</v>
      </c>
      <c r="G13376" s="3" t="n">
        <v>14368610.11</v>
      </c>
    </row>
    <row r="13377">
      <c r="A13377" s="3" t="inlineStr">
        <is>
          <t>Endulini (Pty) Ltd</t>
        </is>
      </c>
      <c r="B13377" s="4" t="n">
        <v>44985</v>
      </c>
      <c r="C13377" s="3" t="inlineStr">
        <is>
          <t>Assets</t>
        </is>
      </c>
      <c r="D13377" s="3" t="inlineStr">
        <is>
          <t>7610/180</t>
        </is>
      </c>
      <c r="E13377" s="3" t="inlineStr">
        <is>
          <t>Endulini CIP Architects</t>
        </is>
      </c>
      <c r="F13377" s="3" t="n">
        <v>0</v>
      </c>
      <c r="G13377" s="3" t="n">
        <v>1251503.01</v>
      </c>
    </row>
    <row r="13378">
      <c r="A13378" s="3" t="inlineStr">
        <is>
          <t>Endulini (Pty) Ltd</t>
        </is>
      </c>
      <c r="B13378" s="4" t="n">
        <v>44985</v>
      </c>
      <c r="C13378" s="3" t="inlineStr">
        <is>
          <t>Assets</t>
        </is>
      </c>
      <c r="D13378" s="3" t="inlineStr">
        <is>
          <t>7610/200</t>
        </is>
      </c>
      <c r="E13378" s="3" t="inlineStr">
        <is>
          <t>Endulini CIP CoCT Land Use App</t>
        </is>
      </c>
      <c r="F13378" s="3" t="n">
        <v>0</v>
      </c>
      <c r="G13378" s="3" t="n">
        <v>232891.06</v>
      </c>
    </row>
    <row r="13379">
      <c r="A13379" s="3" t="inlineStr">
        <is>
          <t>Endulini (Pty) Ltd</t>
        </is>
      </c>
      <c r="B13379" s="4" t="n">
        <v>44985</v>
      </c>
      <c r="C13379" s="3" t="inlineStr">
        <is>
          <t>Assets</t>
        </is>
      </c>
      <c r="D13379" s="3" t="inlineStr">
        <is>
          <t>7610/205</t>
        </is>
      </c>
      <c r="E13379" s="3" t="inlineStr">
        <is>
          <t>Endulini CIP Site Establishments</t>
        </is>
      </c>
      <c r="F13379" s="3" t="n">
        <v>0</v>
      </c>
      <c r="G13379" s="3" t="n">
        <v>32428975.01</v>
      </c>
    </row>
    <row r="13380">
      <c r="A13380" s="3" t="inlineStr">
        <is>
          <t>Endulini (Pty) Ltd</t>
        </is>
      </c>
      <c r="B13380" s="4" t="n">
        <v>44985</v>
      </c>
      <c r="C13380" s="3" t="inlineStr">
        <is>
          <t>Assets</t>
        </is>
      </c>
      <c r="D13380" s="3" t="inlineStr">
        <is>
          <t>7610/209</t>
        </is>
      </c>
      <c r="E13380" s="3" t="inlineStr">
        <is>
          <t>Endulini CIP Construction Management</t>
        </is>
      </c>
      <c r="F13380" s="3" t="n">
        <v>0</v>
      </c>
      <c r="G13380" s="3" t="n">
        <v>221875</v>
      </c>
    </row>
    <row r="13381">
      <c r="A13381" s="3" t="inlineStr">
        <is>
          <t>Endulini (Pty) Ltd</t>
        </is>
      </c>
      <c r="B13381" s="4" t="n">
        <v>44985</v>
      </c>
      <c r="C13381" s="3" t="inlineStr">
        <is>
          <t>Assets</t>
        </is>
      </c>
      <c r="D13381" s="3" t="inlineStr">
        <is>
          <t>7610/210</t>
        </is>
      </c>
      <c r="E13381" s="3" t="inlineStr">
        <is>
          <t>Endulini CIP Civil Works</t>
        </is>
      </c>
      <c r="F13381" s="3" t="n">
        <v>0</v>
      </c>
      <c r="G13381" s="3" t="n">
        <v>6295702.14</v>
      </c>
    </row>
    <row r="13382">
      <c r="A13382" s="3" t="inlineStr">
        <is>
          <t>Endulini (Pty) Ltd</t>
        </is>
      </c>
      <c r="B13382" s="4" t="n">
        <v>44985</v>
      </c>
      <c r="C13382" s="3" t="inlineStr">
        <is>
          <t>Assets</t>
        </is>
      </c>
      <c r="D13382" s="3" t="inlineStr">
        <is>
          <t>7610/215</t>
        </is>
      </c>
      <c r="E13382" s="3" t="inlineStr">
        <is>
          <t>Endulini CIP Civil Engineers</t>
        </is>
      </c>
      <c r="F13382" s="3" t="n">
        <v>0</v>
      </c>
      <c r="G13382" s="3" t="n">
        <v>183000</v>
      </c>
    </row>
    <row r="13383">
      <c r="A13383" s="3" t="inlineStr">
        <is>
          <t>Endulini (Pty) Ltd</t>
        </is>
      </c>
      <c r="B13383" s="4" t="n">
        <v>44985</v>
      </c>
      <c r="C13383" s="3" t="inlineStr">
        <is>
          <t>Assets</t>
        </is>
      </c>
      <c r="D13383" s="3" t="inlineStr">
        <is>
          <t>7610/220</t>
        </is>
      </c>
      <c r="E13383" s="3" t="inlineStr">
        <is>
          <t>Endulini CIP Structuring Project Fee Opp Invest</t>
        </is>
      </c>
      <c r="F13383" s="3" t="n">
        <v>0</v>
      </c>
      <c r="G13383" s="3" t="n">
        <v>483735.96</v>
      </c>
    </row>
    <row r="13384">
      <c r="A13384" s="3" t="inlineStr">
        <is>
          <t>Endulini (Pty) Ltd</t>
        </is>
      </c>
      <c r="B13384" s="4" t="n">
        <v>44985</v>
      </c>
      <c r="C13384" s="3" t="inlineStr">
        <is>
          <t>Assets</t>
        </is>
      </c>
      <c r="D13384" s="3" t="inlineStr">
        <is>
          <t>7610/225</t>
        </is>
      </c>
      <c r="E13384" s="3" t="inlineStr">
        <is>
          <t>Endulini CIP Structural engineering fee</t>
        </is>
      </c>
      <c r="F13384" s="3" t="n">
        <v>0</v>
      </c>
      <c r="G13384" s="3" t="n">
        <v>346268.03</v>
      </c>
    </row>
    <row r="13385">
      <c r="A13385" s="3" t="inlineStr">
        <is>
          <t>Endulini (Pty) Ltd</t>
        </is>
      </c>
      <c r="B13385" s="4" t="n">
        <v>44985</v>
      </c>
      <c r="C13385" s="3" t="inlineStr">
        <is>
          <t>Assets</t>
        </is>
      </c>
      <c r="D13385" s="3" t="inlineStr">
        <is>
          <t>7610/230</t>
        </is>
      </c>
      <c r="E13385" s="3" t="inlineStr">
        <is>
          <t>Endulini CIP Mechanical Engineering</t>
        </is>
      </c>
      <c r="F13385" s="3" t="n">
        <v>0</v>
      </c>
      <c r="G13385" s="3" t="n">
        <v>15570</v>
      </c>
    </row>
    <row r="13386">
      <c r="A13386" s="3" t="inlineStr">
        <is>
          <t>Endulini (Pty) Ltd</t>
        </is>
      </c>
      <c r="B13386" s="4" t="n">
        <v>44985</v>
      </c>
      <c r="C13386" s="3" t="inlineStr">
        <is>
          <t>Assets</t>
        </is>
      </c>
      <c r="D13386" s="3" t="inlineStr">
        <is>
          <t>7610/235</t>
        </is>
      </c>
      <c r="E13386" s="3" t="inlineStr">
        <is>
          <t>Endulini CIP Electrical Installation</t>
        </is>
      </c>
      <c r="F13386" s="3" t="n">
        <v>0</v>
      </c>
      <c r="G13386" s="3" t="n">
        <v>1034019.08</v>
      </c>
    </row>
    <row r="13387">
      <c r="A13387" s="3" t="inlineStr">
        <is>
          <t>Endulini (Pty) Ltd</t>
        </is>
      </c>
      <c r="B13387" s="4" t="n">
        <v>44985</v>
      </c>
      <c r="C13387" s="3" t="inlineStr">
        <is>
          <t>Assets</t>
        </is>
      </c>
      <c r="D13387" s="3" t="inlineStr">
        <is>
          <t>7610/250</t>
        </is>
      </c>
      <c r="E13387" s="3" t="inlineStr">
        <is>
          <t>Endulini CIP Boundary Wall</t>
        </is>
      </c>
      <c r="F13387" s="3" t="n">
        <v>0</v>
      </c>
      <c r="G13387" s="3" t="n">
        <v>88400.8</v>
      </c>
    </row>
    <row r="13388">
      <c r="A13388" s="3" t="inlineStr">
        <is>
          <t>Endulini (Pty) Ltd</t>
        </is>
      </c>
      <c r="B13388" s="4" t="n">
        <v>44985</v>
      </c>
      <c r="C13388" s="3" t="inlineStr">
        <is>
          <t>Assets</t>
        </is>
      </c>
      <c r="D13388" s="3" t="inlineStr">
        <is>
          <t>7610/290</t>
        </is>
      </c>
      <c r="E13388" s="3" t="inlineStr">
        <is>
          <t>Endulini CIP Development Management Fees</t>
        </is>
      </c>
      <c r="F13388" s="3" t="n">
        <v>0</v>
      </c>
      <c r="G13388" s="3" t="n">
        <v>237496.62</v>
      </c>
    </row>
    <row r="13389">
      <c r="A13389" s="3" t="inlineStr">
        <is>
          <t>Endulini (Pty) Ltd</t>
        </is>
      </c>
      <c r="B13389" s="4" t="n">
        <v>44985</v>
      </c>
      <c r="C13389" s="3" t="inlineStr">
        <is>
          <t>Assets</t>
        </is>
      </c>
      <c r="D13389" s="3" t="inlineStr">
        <is>
          <t>7610/310</t>
        </is>
      </c>
      <c r="E13389" s="3" t="inlineStr">
        <is>
          <t>Endulini CIP Enviromental consultants</t>
        </is>
      </c>
      <c r="F13389" s="3" t="n">
        <v>0</v>
      </c>
      <c r="G13389" s="3" t="n">
        <v>115730</v>
      </c>
    </row>
    <row r="13390">
      <c r="A13390" s="3" t="inlineStr">
        <is>
          <t>Endulini (Pty) Ltd</t>
        </is>
      </c>
      <c r="B13390" s="4" t="n">
        <v>44985</v>
      </c>
      <c r="C13390" s="3" t="inlineStr">
        <is>
          <t>Assets</t>
        </is>
      </c>
      <c r="D13390" s="3" t="inlineStr">
        <is>
          <t>7610/320</t>
        </is>
      </c>
      <c r="E13390" s="3" t="inlineStr">
        <is>
          <t>Endulini CIP Geotechnical</t>
        </is>
      </c>
      <c r="F13390" s="3" t="n">
        <v>0</v>
      </c>
      <c r="G13390" s="3" t="n">
        <v>13575</v>
      </c>
    </row>
    <row r="13391">
      <c r="A13391" s="3" t="inlineStr">
        <is>
          <t>Endulini (Pty) Ltd</t>
        </is>
      </c>
      <c r="B13391" s="4" t="n">
        <v>44985</v>
      </c>
      <c r="C13391" s="3" t="inlineStr">
        <is>
          <t>Assets</t>
        </is>
      </c>
      <c r="D13391" s="3" t="inlineStr">
        <is>
          <t>7610/330</t>
        </is>
      </c>
      <c r="E13391" s="3" t="inlineStr">
        <is>
          <t>Endulini CIP Health and Safety</t>
        </is>
      </c>
      <c r="F13391" s="3" t="n">
        <v>0</v>
      </c>
      <c r="G13391" s="3" t="n">
        <v>40200</v>
      </c>
    </row>
    <row r="13392">
      <c r="A13392" s="3" t="inlineStr">
        <is>
          <t>Endulini (Pty) Ltd</t>
        </is>
      </c>
      <c r="B13392" s="4" t="n">
        <v>44985</v>
      </c>
      <c r="C13392" s="3" t="inlineStr">
        <is>
          <t>Assets</t>
        </is>
      </c>
      <c r="D13392" s="3" t="inlineStr">
        <is>
          <t>7610/390</t>
        </is>
      </c>
      <c r="E13392" s="3" t="inlineStr">
        <is>
          <t>Endulini CIP Land Surveyor</t>
        </is>
      </c>
      <c r="F13392" s="3" t="n">
        <v>0</v>
      </c>
      <c r="G13392" s="3" t="n">
        <v>186021.2</v>
      </c>
    </row>
    <row r="13393">
      <c r="A13393" s="3" t="inlineStr">
        <is>
          <t>Endulini (Pty) Ltd</t>
        </is>
      </c>
      <c r="B13393" s="4" t="n">
        <v>44985</v>
      </c>
      <c r="C13393" s="3" t="inlineStr">
        <is>
          <t>Assets</t>
        </is>
      </c>
      <c r="D13393" s="3" t="inlineStr">
        <is>
          <t>7610/392</t>
        </is>
      </c>
      <c r="E13393" s="3" t="inlineStr">
        <is>
          <t>Endulini CIP Landscaping</t>
        </is>
      </c>
      <c r="F13393" s="3" t="n">
        <v>0</v>
      </c>
      <c r="G13393" s="3" t="n">
        <v>6100</v>
      </c>
    </row>
    <row r="13394">
      <c r="A13394" s="3" t="inlineStr">
        <is>
          <t>Endulini (Pty) Ltd</t>
        </is>
      </c>
      <c r="B13394" s="4" t="n">
        <v>44985</v>
      </c>
      <c r="C13394" s="3" t="inlineStr">
        <is>
          <t>Assets</t>
        </is>
      </c>
      <c r="D13394" s="3" t="inlineStr">
        <is>
          <t>7610/395</t>
        </is>
      </c>
      <c r="E13394" s="3" t="inlineStr">
        <is>
          <t>Endulini CIP NHBRC</t>
        </is>
      </c>
      <c r="F13394" s="3" t="n">
        <v>0</v>
      </c>
      <c r="G13394" s="3" t="n">
        <v>928847.49</v>
      </c>
    </row>
    <row r="13395">
      <c r="A13395" s="3" t="inlineStr">
        <is>
          <t>Endulini (Pty) Ltd</t>
        </is>
      </c>
      <c r="B13395" s="4" t="n">
        <v>44985</v>
      </c>
      <c r="C13395" s="3" t="inlineStr">
        <is>
          <t>Assets</t>
        </is>
      </c>
      <c r="D13395" s="3" t="inlineStr">
        <is>
          <t>7610/400</t>
        </is>
      </c>
      <c r="E13395" s="3" t="inlineStr">
        <is>
          <t>Endulini CIP Quantity Surveyor</t>
        </is>
      </c>
      <c r="F13395" s="3" t="n">
        <v>0</v>
      </c>
      <c r="G13395" s="3" t="n">
        <v>82136.36</v>
      </c>
    </row>
    <row r="13396">
      <c r="A13396" s="3" t="inlineStr">
        <is>
          <t>Endulini (Pty) Ltd</t>
        </is>
      </c>
      <c r="B13396" s="4" t="n">
        <v>44985</v>
      </c>
      <c r="C13396" s="3" t="inlineStr">
        <is>
          <t>Assets</t>
        </is>
      </c>
      <c r="D13396" s="3" t="inlineStr">
        <is>
          <t>7610/600</t>
        </is>
      </c>
      <c r="E13396" s="3" t="inlineStr">
        <is>
          <t>Endulini CIP Town Planning</t>
        </is>
      </c>
      <c r="F13396" s="3" t="n">
        <v>0</v>
      </c>
      <c r="G13396" s="3" t="n">
        <v>21105</v>
      </c>
    </row>
    <row r="13397">
      <c r="A13397" s="3" t="inlineStr">
        <is>
          <t>Endulini (Pty) Ltd</t>
        </is>
      </c>
      <c r="B13397" s="4" t="n">
        <v>44985</v>
      </c>
      <c r="C13397" s="3" t="inlineStr">
        <is>
          <t>Assets</t>
        </is>
      </c>
      <c r="D13397" s="3" t="inlineStr">
        <is>
          <t>7610/620</t>
        </is>
      </c>
      <c r="E13397" s="3" t="inlineStr">
        <is>
          <t>Endulini CIP Traffic Impact</t>
        </is>
      </c>
      <c r="F13397" s="3" t="n">
        <v>0</v>
      </c>
      <c r="G13397" s="3" t="n">
        <v>24915</v>
      </c>
    </row>
    <row r="13398">
      <c r="A13398" s="3" t="inlineStr">
        <is>
          <t>Endulini (Pty) Ltd</t>
        </is>
      </c>
      <c r="B13398" s="4" t="n">
        <v>44985</v>
      </c>
      <c r="C13398" s="3" t="inlineStr">
        <is>
          <t>Assets</t>
        </is>
      </c>
      <c r="D13398" s="3" t="inlineStr">
        <is>
          <t>7610/630</t>
        </is>
      </c>
      <c r="E13398" s="3" t="inlineStr">
        <is>
          <t>Endulini CIP CoCT Development Contributi</t>
        </is>
      </c>
      <c r="F13398" s="3" t="n">
        <v>0</v>
      </c>
      <c r="G13398" s="3" t="n">
        <v>661860.3100000001</v>
      </c>
    </row>
    <row r="13399">
      <c r="A13399" s="3" t="inlineStr">
        <is>
          <t>Endulini (Pty) Ltd</t>
        </is>
      </c>
      <c r="B13399" s="4" t="n">
        <v>44985</v>
      </c>
      <c r="C13399" s="3" t="inlineStr">
        <is>
          <t>Assets</t>
        </is>
      </c>
      <c r="D13399" s="3" t="inlineStr">
        <is>
          <t>7610/640</t>
        </is>
      </c>
      <c r="E13399" s="3" t="inlineStr">
        <is>
          <t>Endulini CIP CoCT Building plan application</t>
        </is>
      </c>
      <c r="F13399" s="3" t="n">
        <v>0</v>
      </c>
      <c r="G13399" s="3" t="n">
        <v>111203.22</v>
      </c>
    </row>
    <row r="13400">
      <c r="A13400" s="3" t="inlineStr">
        <is>
          <t>Endulini (Pty) Ltd</t>
        </is>
      </c>
      <c r="B13400" s="4" t="n">
        <v>44985</v>
      </c>
      <c r="C13400" s="3" t="inlineStr">
        <is>
          <t>Assets</t>
        </is>
      </c>
      <c r="D13400" s="3" t="inlineStr">
        <is>
          <t>7610/650</t>
        </is>
      </c>
      <c r="E13400" s="3" t="inlineStr">
        <is>
          <t>Endulini CIP - P&amp;G recoveries - Endulini&amp;Heron Fields/View</t>
        </is>
      </c>
      <c r="F13400" s="3" t="n">
        <v>3023829.42</v>
      </c>
      <c r="G13400" s="3" t="n">
        <v>0</v>
      </c>
    </row>
    <row r="13401">
      <c r="A13401" s="3" t="inlineStr">
        <is>
          <t>Endulini (Pty) Ltd</t>
        </is>
      </c>
      <c r="B13401" s="4" t="n">
        <v>44985</v>
      </c>
      <c r="C13401" s="3" t="inlineStr">
        <is>
          <t>Assets</t>
        </is>
      </c>
      <c r="D13401" s="3" t="inlineStr">
        <is>
          <t>7610/900</t>
        </is>
      </c>
      <c r="E13401" s="3" t="inlineStr">
        <is>
          <t>Endulini CIP Cost of Sales</t>
        </is>
      </c>
      <c r="F13401" s="3" t="n">
        <v>-55000</v>
      </c>
      <c r="G13401" s="3" t="n">
        <v>-28210981.9</v>
      </c>
    </row>
    <row r="13402">
      <c r="A13402" s="3" t="inlineStr">
        <is>
          <t>Quinate Consulting (Pty) Ltd</t>
        </is>
      </c>
      <c r="B13402" s="4" t="n">
        <v>44985</v>
      </c>
      <c r="C13402" s="3" t="inlineStr">
        <is>
          <t>Assets</t>
        </is>
      </c>
      <c r="D13402" s="3" t="inlineStr">
        <is>
          <t>7800/104</t>
        </is>
      </c>
      <c r="E13402" s="3" t="inlineStr">
        <is>
          <t>Stock - Closing Stock SW - 28 Feb 21</t>
        </is>
      </c>
      <c r="F13402" s="3" t="n">
        <v>0</v>
      </c>
      <c r="G13402" s="3" t="n">
        <v>2874478.88</v>
      </c>
    </row>
    <row r="13403">
      <c r="A13403" s="3" t="inlineStr">
        <is>
          <t>Quinate Consulting (Pty) Ltd</t>
        </is>
      </c>
      <c r="B13403" s="4" t="n">
        <v>44985</v>
      </c>
      <c r="C13403" s="3" t="inlineStr">
        <is>
          <t>Assets</t>
        </is>
      </c>
      <c r="D13403" s="3" t="inlineStr">
        <is>
          <t>7800/105</t>
        </is>
      </c>
      <c r="E13403" s="3" t="inlineStr">
        <is>
          <t>Stock - Closing Stock SH - 28 Feb 21</t>
        </is>
      </c>
      <c r="F13403" s="3" t="n">
        <v>0</v>
      </c>
      <c r="G13403" s="3" t="n">
        <v>2843477.6</v>
      </c>
    </row>
    <row r="13404">
      <c r="A13404" s="3" t="inlineStr">
        <is>
          <t>Endulini (Pty) Ltd</t>
        </is>
      </c>
      <c r="B13404" s="4" t="n">
        <v>44985</v>
      </c>
      <c r="C13404" s="3" t="inlineStr">
        <is>
          <t>Assets</t>
        </is>
      </c>
      <c r="D13404" s="3" t="inlineStr">
        <is>
          <t>8000/000</t>
        </is>
      </c>
      <c r="E13404" s="3" t="inlineStr">
        <is>
          <t>Customer Control Account</t>
        </is>
      </c>
      <c r="F13404" s="3" t="n">
        <v>-3307965.11</v>
      </c>
      <c r="G13404" s="3" t="n">
        <v>170572.96</v>
      </c>
    </row>
    <row r="13405">
      <c r="A13405" s="3" t="inlineStr">
        <is>
          <t>Noble Shield (Pty) Ltd ta Go Letting</t>
        </is>
      </c>
      <c r="B13405" s="4" t="n">
        <v>44985</v>
      </c>
      <c r="C13405" s="3" t="inlineStr">
        <is>
          <t>Assets</t>
        </is>
      </c>
      <c r="D13405" s="3" t="inlineStr">
        <is>
          <t>8000/000</t>
        </is>
      </c>
      <c r="E13405" s="3" t="inlineStr">
        <is>
          <t>Customer Control Account</t>
        </is>
      </c>
      <c r="F13405" s="3" t="n">
        <v>0</v>
      </c>
      <c r="G13405" s="3" t="n">
        <v>60289.32</v>
      </c>
    </row>
    <row r="13406">
      <c r="A13406" s="3" t="inlineStr">
        <is>
          <t>Opportunity Global Investment (PTY) LTD</t>
        </is>
      </c>
      <c r="B13406" s="4" t="n">
        <v>44985</v>
      </c>
      <c r="C13406" s="3" t="inlineStr">
        <is>
          <t>Assets</t>
        </is>
      </c>
      <c r="D13406" s="3" t="inlineStr">
        <is>
          <t>8000/000</t>
        </is>
      </c>
      <c r="E13406" s="3" t="inlineStr">
        <is>
          <t>Customer Control Account</t>
        </is>
      </c>
      <c r="F13406" s="3" t="n">
        <v>200000</v>
      </c>
      <c r="G13406" s="3" t="n">
        <v>200000</v>
      </c>
    </row>
    <row r="13407">
      <c r="A13407" s="3" t="inlineStr">
        <is>
          <t>Opportunity Global Sales (PTY) LTD</t>
        </is>
      </c>
      <c r="B13407" s="4" t="n">
        <v>44985</v>
      </c>
      <c r="C13407" s="3" t="inlineStr">
        <is>
          <t>Assets</t>
        </is>
      </c>
      <c r="D13407" s="3" t="inlineStr">
        <is>
          <t>8000/000</t>
        </is>
      </c>
      <c r="E13407" s="3" t="inlineStr">
        <is>
          <t>Customer Control Account</t>
        </is>
      </c>
      <c r="F13407" s="3" t="n">
        <v>182879.56</v>
      </c>
      <c r="G13407" s="3" t="n">
        <v>485848.12</v>
      </c>
    </row>
    <row r="13408">
      <c r="A13408" s="3" t="inlineStr">
        <is>
          <t>Opportunity Management Holdings (PTY) LTD</t>
        </is>
      </c>
      <c r="B13408" s="4" t="n">
        <v>44985</v>
      </c>
      <c r="C13408" s="3" t="inlineStr">
        <is>
          <t>Assets</t>
        </is>
      </c>
      <c r="D13408" s="3" t="inlineStr">
        <is>
          <t>8000/000</t>
        </is>
      </c>
      <c r="E13408" s="3" t="inlineStr">
        <is>
          <t>Customer Control Account</t>
        </is>
      </c>
      <c r="F13408" s="3" t="n">
        <v>4347</v>
      </c>
      <c r="G13408" s="3" t="n">
        <v>15847</v>
      </c>
    </row>
    <row r="13409">
      <c r="A13409" s="3" t="inlineStr">
        <is>
          <t>Quinate Consulting (Pty) Ltd</t>
        </is>
      </c>
      <c r="B13409" s="4" t="n">
        <v>44985</v>
      </c>
      <c r="C13409" s="3" t="inlineStr">
        <is>
          <t>Assets</t>
        </is>
      </c>
      <c r="D13409" s="3" t="inlineStr">
        <is>
          <t>8000/000</t>
        </is>
      </c>
      <c r="E13409" s="3" t="inlineStr">
        <is>
          <t>Customer Control Account</t>
        </is>
      </c>
      <c r="F13409" s="3" t="n">
        <v>-39807.53</v>
      </c>
      <c r="G13409" s="3" t="n">
        <v>-15418.29</v>
      </c>
    </row>
    <row r="13410">
      <c r="A13410" s="3" t="inlineStr">
        <is>
          <t>Quinate Consulting (Pty) Ltd</t>
        </is>
      </c>
      <c r="B13410" s="4" t="n">
        <v>44985</v>
      </c>
      <c r="C13410" s="3" t="inlineStr">
        <is>
          <t>Assets</t>
        </is>
      </c>
      <c r="D13410" s="3" t="inlineStr">
        <is>
          <t>8001</t>
        </is>
      </c>
      <c r="E13410" s="3" t="inlineStr">
        <is>
          <t>Customer Control</t>
        </is>
      </c>
      <c r="F13410" s="3" t="n">
        <v>0</v>
      </c>
      <c r="G13410" s="3" t="n">
        <v>29487.49</v>
      </c>
    </row>
    <row r="13411">
      <c r="A13411" s="3" t="inlineStr">
        <is>
          <t>Quinate Consulting (Pty) Ltd</t>
        </is>
      </c>
      <c r="B13411" s="4" t="n">
        <v>44985</v>
      </c>
      <c r="C13411" s="3" t="inlineStr">
        <is>
          <t>Assets</t>
        </is>
      </c>
      <c r="D13411" s="3" t="inlineStr">
        <is>
          <t>8200/010</t>
        </is>
      </c>
      <c r="E13411" s="3" t="inlineStr">
        <is>
          <t>Prepayments / Prepaid Expenses</t>
        </is>
      </c>
      <c r="F13411" s="3" t="n">
        <v>0</v>
      </c>
      <c r="G13411" s="3" t="n">
        <v>109675</v>
      </c>
    </row>
    <row r="13412">
      <c r="A13412" s="3" t="inlineStr">
        <is>
          <t>Opportunity Global Sales (PTY) LTD</t>
        </is>
      </c>
      <c r="B13412" s="4" t="n">
        <v>44985</v>
      </c>
      <c r="C13412" s="3" t="inlineStr">
        <is>
          <t>Assets</t>
        </is>
      </c>
      <c r="D13412" s="3" t="inlineStr">
        <is>
          <t>8300/100</t>
        </is>
      </c>
      <c r="E13412" s="3" t="inlineStr">
        <is>
          <t>Staff Loan - Yvette Mostert</t>
        </is>
      </c>
      <c r="F13412" s="3" t="n">
        <v>-1500</v>
      </c>
      <c r="G13412" s="3" t="n">
        <v>0</v>
      </c>
    </row>
    <row r="13413">
      <c r="A13413" s="3" t="inlineStr">
        <is>
          <t>Opportunity Global Investment (PTY) LTD</t>
        </is>
      </c>
      <c r="B13413" s="4" t="n">
        <v>44985</v>
      </c>
      <c r="C13413" s="3" t="inlineStr">
        <is>
          <t>Assets</t>
        </is>
      </c>
      <c r="D13413" s="3" t="inlineStr">
        <is>
          <t>8400/000</t>
        </is>
      </c>
      <c r="E13413" s="3" t="inlineStr">
        <is>
          <t>FNB 62093491696</t>
        </is>
      </c>
      <c r="F13413" s="3" t="n">
        <v>-41659.28</v>
      </c>
      <c r="G13413" s="3" t="n">
        <v>47469.86</v>
      </c>
    </row>
    <row r="13414">
      <c r="A13414" s="3" t="inlineStr">
        <is>
          <t>Opportunity Global Sales (PTY) LTD</t>
        </is>
      </c>
      <c r="B13414" s="4" t="n">
        <v>44985</v>
      </c>
      <c r="C13414" s="3" t="inlineStr">
        <is>
          <t>Assets</t>
        </is>
      </c>
      <c r="D13414" s="3" t="inlineStr">
        <is>
          <t>8400/000</t>
        </is>
      </c>
      <c r="E13414" s="3" t="inlineStr">
        <is>
          <t>FNB 62835620875</t>
        </is>
      </c>
      <c r="F13414" s="3" t="n">
        <v>-100773.5</v>
      </c>
      <c r="G13414" s="3" t="n">
        <v>91514.64999999999</v>
      </c>
    </row>
    <row r="13415">
      <c r="A13415" s="3" t="inlineStr">
        <is>
          <t>Quinate Consulting (Pty) Ltd</t>
        </is>
      </c>
      <c r="B13415" s="4" t="n">
        <v>44985</v>
      </c>
      <c r="C13415" s="3" t="inlineStr">
        <is>
          <t>Assets</t>
        </is>
      </c>
      <c r="D13415" s="3" t="inlineStr">
        <is>
          <t>8400/000</t>
        </is>
      </c>
      <c r="E13415" s="3" t="inlineStr">
        <is>
          <t>RMB - 62736659189 - Call Acc</t>
        </is>
      </c>
      <c r="F13415" s="3" t="n">
        <v>663.2</v>
      </c>
      <c r="G13415" s="3" t="n">
        <v>155873.86</v>
      </c>
    </row>
    <row r="13416">
      <c r="A13416" s="3" t="inlineStr">
        <is>
          <t>Trademark Holdings (Pty) Ltd</t>
        </is>
      </c>
      <c r="B13416" s="4" t="n">
        <v>44985</v>
      </c>
      <c r="C13416" s="3" t="inlineStr">
        <is>
          <t>Assets</t>
        </is>
      </c>
      <c r="D13416" s="3" t="inlineStr">
        <is>
          <t>8400/000</t>
        </is>
      </c>
      <c r="E13416" s="3" t="inlineStr">
        <is>
          <t>RMB 623 693 03640</t>
        </is>
      </c>
      <c r="F13416" s="3" t="n">
        <v>-46229.11</v>
      </c>
      <c r="G13416" s="3" t="n">
        <v>27449.07</v>
      </c>
    </row>
    <row r="13417">
      <c r="A13417" s="3" t="inlineStr">
        <is>
          <t>Noble Shield (Pty) Ltd ta Go Letting</t>
        </is>
      </c>
      <c r="B13417" s="4" t="n">
        <v>44985</v>
      </c>
      <c r="C13417" s="3" t="inlineStr">
        <is>
          <t>Assets</t>
        </is>
      </c>
      <c r="D13417" s="3" t="inlineStr">
        <is>
          <t>8400/000</t>
        </is>
      </c>
      <c r="E13417" s="3" t="inlineStr">
        <is>
          <t>RMB 6250 573 3833</t>
        </is>
      </c>
      <c r="F13417" s="3" t="n">
        <v>-22795.95</v>
      </c>
      <c r="G13417" s="3" t="n">
        <v>39648.72</v>
      </c>
    </row>
    <row r="13418">
      <c r="A13418" s="3" t="inlineStr">
        <is>
          <t>Endulini (Pty) Ltd</t>
        </is>
      </c>
      <c r="B13418" s="4" t="n">
        <v>44985</v>
      </c>
      <c r="C13418" s="3" t="inlineStr">
        <is>
          <t>Assets</t>
        </is>
      </c>
      <c r="D13418" s="3" t="inlineStr">
        <is>
          <t>8400/000</t>
        </is>
      </c>
      <c r="E13418" s="3" t="inlineStr">
        <is>
          <t>RMB 62906944576</t>
        </is>
      </c>
      <c r="F13418" s="3" t="n">
        <v>22377.13</v>
      </c>
      <c r="G13418" s="3" t="n">
        <v>29588.71</v>
      </c>
    </row>
    <row r="13419">
      <c r="A13419" s="3" t="inlineStr">
        <is>
          <t>Opportunity Management Holdings (PTY) LTD</t>
        </is>
      </c>
      <c r="B13419" s="4" t="n">
        <v>44985</v>
      </c>
      <c r="C13419" s="3" t="inlineStr">
        <is>
          <t>Assets</t>
        </is>
      </c>
      <c r="D13419" s="3" t="inlineStr">
        <is>
          <t>8400/000</t>
        </is>
      </c>
      <c r="E13419" s="3" t="inlineStr">
        <is>
          <t>RMB Cheq - 62312246920</t>
        </is>
      </c>
      <c r="F13419" s="3" t="n">
        <v>-109777.32</v>
      </c>
      <c r="G13419" s="3" t="n">
        <v>9315.43</v>
      </c>
    </row>
    <row r="13420">
      <c r="A13420" s="3" t="inlineStr">
        <is>
          <t>Opportunity Global Investment (PTY) LTD</t>
        </is>
      </c>
      <c r="B13420" s="4" t="n">
        <v>44985</v>
      </c>
      <c r="C13420" s="3" t="inlineStr">
        <is>
          <t>Assets</t>
        </is>
      </c>
      <c r="D13420" s="3" t="inlineStr">
        <is>
          <t>8405/000</t>
        </is>
      </c>
      <c r="E13420" s="3" t="inlineStr">
        <is>
          <t>FNB Trust 62762449265</t>
        </is>
      </c>
      <c r="F13420" s="3" t="n">
        <v>-71.40000000000001</v>
      </c>
      <c r="G13420" s="3" t="n">
        <v>685.26</v>
      </c>
    </row>
    <row r="13421">
      <c r="A13421" s="3" t="inlineStr">
        <is>
          <t>Endulini (Pty) Ltd</t>
        </is>
      </c>
      <c r="B13421" s="4" t="n">
        <v>44985</v>
      </c>
      <c r="C13421" s="3" t="inlineStr">
        <is>
          <t>Assets</t>
        </is>
      </c>
      <c r="D13421" s="3" t="inlineStr">
        <is>
          <t>8410/000</t>
        </is>
      </c>
      <c r="E13421" s="3" t="inlineStr">
        <is>
          <t>Momentum Investor Account : RU 502229883</t>
        </is>
      </c>
      <c r="F13421" s="3" t="n">
        <v>57.49</v>
      </c>
      <c r="G13421" s="3" t="n">
        <v>2671.73</v>
      </c>
    </row>
    <row r="13422">
      <c r="A13422" s="3" t="inlineStr">
        <is>
          <t>Opportunity Management Holdings (PTY) LTD</t>
        </is>
      </c>
      <c r="B13422" s="4" t="n">
        <v>44985</v>
      </c>
      <c r="C13422" s="3" t="inlineStr">
        <is>
          <t>Assets</t>
        </is>
      </c>
      <c r="D13422" s="3" t="inlineStr">
        <is>
          <t>8410/000</t>
        </is>
      </c>
      <c r="E13422" s="3" t="inlineStr">
        <is>
          <t>RMB Call Acc - 62312248851</t>
        </is>
      </c>
      <c r="F13422" s="3" t="n">
        <v>-1.66</v>
      </c>
      <c r="G13422" s="3" t="n">
        <v>1434.82</v>
      </c>
    </row>
    <row r="13423">
      <c r="A13423" s="3" t="inlineStr">
        <is>
          <t>Noble Shield (Pty) Ltd ta Go Letting</t>
        </is>
      </c>
      <c r="B13423" s="4" t="n">
        <v>44985</v>
      </c>
      <c r="C13423" s="3" t="inlineStr">
        <is>
          <t>Assets</t>
        </is>
      </c>
      <c r="D13423" s="3" t="inlineStr">
        <is>
          <t>8410/000</t>
        </is>
      </c>
      <c r="E13423" s="3" t="inlineStr">
        <is>
          <t>RMB Trust Acc - 6250 615 1365</t>
        </is>
      </c>
      <c r="F13423" s="3" t="n">
        <v>-15.8</v>
      </c>
      <c r="G13423" s="3" t="n">
        <v>573.74</v>
      </c>
    </row>
    <row r="13424">
      <c r="A13424" s="3" t="inlineStr">
        <is>
          <t>Quinate Consulting (Pty) Ltd</t>
        </is>
      </c>
      <c r="B13424" s="4" t="n">
        <v>44985</v>
      </c>
      <c r="C13424" s="3" t="inlineStr">
        <is>
          <t>Assets</t>
        </is>
      </c>
      <c r="D13424" s="3" t="inlineStr">
        <is>
          <t>8415/000</t>
        </is>
      </c>
      <c r="E13424" s="3" t="inlineStr">
        <is>
          <t>STD Acc 071 958 959 - Facility Acc</t>
        </is>
      </c>
      <c r="F13424" s="3" t="n">
        <v>-85</v>
      </c>
      <c r="G13424" s="3" t="n">
        <v>3296.21</v>
      </c>
    </row>
    <row r="13425">
      <c r="A13425" s="3" t="inlineStr">
        <is>
          <t>Trademark Holdings (Pty) Ltd</t>
        </is>
      </c>
      <c r="B13425" s="4" t="n">
        <v>44985</v>
      </c>
      <c r="C13425" s="3" t="inlineStr">
        <is>
          <t>Assets</t>
        </is>
      </c>
      <c r="D13425" s="3" t="inlineStr">
        <is>
          <t>8420/000</t>
        </is>
      </c>
      <c r="E13425" s="3" t="inlineStr">
        <is>
          <t>FNB Credit Card</t>
        </is>
      </c>
      <c r="F13425" s="3" t="n">
        <v>0</v>
      </c>
      <c r="G13425" s="3" t="n">
        <v>52</v>
      </c>
    </row>
    <row r="13426">
      <c r="A13426" s="3" t="inlineStr">
        <is>
          <t>Quinate Consulting (Pty) Ltd</t>
        </is>
      </c>
      <c r="B13426" s="4" t="n">
        <v>44985</v>
      </c>
      <c r="C13426" s="3" t="inlineStr">
        <is>
          <t>Assets</t>
        </is>
      </c>
      <c r="D13426" s="3" t="inlineStr">
        <is>
          <t>8430/000</t>
        </is>
      </c>
      <c r="E13426" s="3" t="inlineStr">
        <is>
          <t>Momentum Investment Acc - RU502230185</t>
        </is>
      </c>
      <c r="F13426" s="3" t="n">
        <v>11.51</v>
      </c>
      <c r="G13426" s="3" t="n">
        <v>535.15</v>
      </c>
    </row>
    <row r="13427">
      <c r="A13427" s="3" t="inlineStr">
        <is>
          <t>Opportunity Global Investment (PTY) LTD</t>
        </is>
      </c>
      <c r="B13427" s="4" t="n">
        <v>44985</v>
      </c>
      <c r="C13427" s="3" t="inlineStr">
        <is>
          <t>Assets</t>
        </is>
      </c>
      <c r="D13427" s="3" t="inlineStr">
        <is>
          <t>8440/000</t>
        </is>
      </c>
      <c r="E13427" s="3" t="inlineStr">
        <is>
          <t>FNB - Call 627602764438</t>
        </is>
      </c>
      <c r="F13427" s="3" t="n">
        <v>-9.48</v>
      </c>
      <c r="G13427" s="3" t="n">
        <v>943.05</v>
      </c>
    </row>
    <row r="13428">
      <c r="A13428" s="3" t="inlineStr">
        <is>
          <t>Opportunity Global Investment (PTY) LTD</t>
        </is>
      </c>
      <c r="B13428" s="4" t="n">
        <v>44985</v>
      </c>
      <c r="C13428" s="3" t="inlineStr">
        <is>
          <t>Assets</t>
        </is>
      </c>
      <c r="D13428" s="3" t="inlineStr">
        <is>
          <t>8445/000</t>
        </is>
      </c>
      <c r="E13428" s="3" t="inlineStr">
        <is>
          <t>Momentum RU502230096</t>
        </is>
      </c>
      <c r="F13428" s="3" t="n">
        <v>0</v>
      </c>
      <c r="G13428" s="3" t="n">
        <v>4676.12</v>
      </c>
    </row>
    <row r="13429">
      <c r="A13429" s="3" t="inlineStr">
        <is>
          <t>Quinate Consulting (Pty) Ltd</t>
        </is>
      </c>
      <c r="B13429" s="4" t="n">
        <v>44985</v>
      </c>
      <c r="C13429" s="3" t="inlineStr">
        <is>
          <t>Assets</t>
        </is>
      </c>
      <c r="D13429" s="3" t="inlineStr">
        <is>
          <t>8450/000</t>
        </is>
      </c>
      <c r="E13429" s="3" t="inlineStr">
        <is>
          <t>A RMB 62275810820</t>
        </is>
      </c>
      <c r="F13429" s="3" t="n">
        <v>84244.8</v>
      </c>
      <c r="G13429" s="3" t="n">
        <v>117212.35</v>
      </c>
    </row>
    <row r="13430">
      <c r="A13430" s="3" t="inlineStr">
        <is>
          <t>Opportunity Management Holdings (PTY) LTD</t>
        </is>
      </c>
      <c r="B13430" s="4" t="n">
        <v>44985</v>
      </c>
      <c r="C13430" s="3" t="inlineStr">
        <is>
          <t>Assets</t>
        </is>
      </c>
      <c r="D13430" s="3" t="inlineStr">
        <is>
          <t>8450/000</t>
        </is>
      </c>
      <c r="E13430" s="3" t="inlineStr">
        <is>
          <t>Petty Cash - CT Office</t>
        </is>
      </c>
      <c r="F13430" s="3" t="n">
        <v>258.3</v>
      </c>
      <c r="G13430" s="3" t="n">
        <v>337.2</v>
      </c>
    </row>
    <row r="13431">
      <c r="A13431" s="3" t="inlineStr">
        <is>
          <t>Quinate Consulting (Pty) Ltd</t>
        </is>
      </c>
      <c r="B13431" s="4" t="n">
        <v>44985</v>
      </c>
      <c r="C13431" s="3" t="inlineStr">
        <is>
          <t>Liabilities</t>
        </is>
      </c>
      <c r="D13431" s="3" t="inlineStr">
        <is>
          <t>8480/100</t>
        </is>
      </c>
      <c r="E13431" s="3" t="inlineStr">
        <is>
          <t>Bond - SH20 - STD Bank 532010558</t>
        </is>
      </c>
      <c r="F13431" s="3" t="n">
        <v>3702.88</v>
      </c>
      <c r="G13431" s="3" t="n">
        <v>-1354229.13</v>
      </c>
    </row>
    <row r="13432">
      <c r="A13432" s="3" t="inlineStr">
        <is>
          <t>Quinate Consulting (Pty) Ltd</t>
        </is>
      </c>
      <c r="B13432" s="4" t="n">
        <v>44985</v>
      </c>
      <c r="C13432" s="3" t="inlineStr">
        <is>
          <t>Liabilities</t>
        </is>
      </c>
      <c r="D13432" s="3" t="inlineStr">
        <is>
          <t>8480/200</t>
        </is>
      </c>
      <c r="E13432" s="3" t="inlineStr">
        <is>
          <t>Bond - SH23 - STD Bank 532010035</t>
        </is>
      </c>
      <c r="F13432" s="3" t="n">
        <v>3699.51</v>
      </c>
      <c r="G13432" s="3" t="n">
        <v>-1354075.21</v>
      </c>
    </row>
    <row r="13433">
      <c r="A13433" s="3" t="inlineStr">
        <is>
          <t>Quinate Consulting (Pty) Ltd</t>
        </is>
      </c>
      <c r="B13433" s="4" t="n">
        <v>44985</v>
      </c>
      <c r="C13433" s="3" t="inlineStr">
        <is>
          <t>Liabilities</t>
        </is>
      </c>
      <c r="D13433" s="3" t="inlineStr">
        <is>
          <t>8480/300</t>
        </is>
      </c>
      <c r="E13433" s="3" t="inlineStr">
        <is>
          <t>Bond - SH24 - STD Bank 532372662</t>
        </is>
      </c>
      <c r="F13433" s="3" t="n">
        <v>2060.04</v>
      </c>
      <c r="G13433" s="3" t="n">
        <v>-1452528.01</v>
      </c>
    </row>
    <row r="13434">
      <c r="A13434" s="3" t="inlineStr">
        <is>
          <t>Quinate Consulting (Pty) Ltd</t>
        </is>
      </c>
      <c r="B13434" s="4" t="n">
        <v>44985</v>
      </c>
      <c r="C13434" s="3" t="inlineStr">
        <is>
          <t>Liabilities</t>
        </is>
      </c>
      <c r="D13434" s="3" t="inlineStr">
        <is>
          <t>8480/400</t>
        </is>
      </c>
      <c r="E13434" s="3" t="inlineStr">
        <is>
          <t>Bond - SW01 - STD Bank 532920627</t>
        </is>
      </c>
      <c r="F13434" s="3" t="n">
        <v>1385.33</v>
      </c>
      <c r="G13434" s="3" t="n">
        <v>-1293116</v>
      </c>
    </row>
    <row r="13435">
      <c r="A13435" s="3" t="inlineStr">
        <is>
          <t>Quinate Consulting (Pty) Ltd</t>
        </is>
      </c>
      <c r="B13435" s="4" t="n">
        <v>44985</v>
      </c>
      <c r="C13435" s="3" t="inlineStr">
        <is>
          <t>Liabilities</t>
        </is>
      </c>
      <c r="D13435" s="3" t="inlineStr">
        <is>
          <t>8480/401</t>
        </is>
      </c>
      <c r="E13435" s="3" t="inlineStr">
        <is>
          <t>Bond - SW21 - STD Bank 532920597</t>
        </is>
      </c>
      <c r="F13435" s="3" t="n">
        <v>1386.18</v>
      </c>
      <c r="G13435" s="3" t="n">
        <v>-1293629.08</v>
      </c>
    </row>
    <row r="13436">
      <c r="A13436" s="3" t="inlineStr">
        <is>
          <t>Opportunity Global Investment (PTY) LTD</t>
        </is>
      </c>
      <c r="B13436" s="4" t="n">
        <v>44985</v>
      </c>
      <c r="C13436" s="3" t="inlineStr">
        <is>
          <t>Liabilities</t>
        </is>
      </c>
      <c r="D13436" s="3" t="inlineStr">
        <is>
          <t>860</t>
        </is>
      </c>
      <c r="E13436" s="3" t="inlineStr">
        <is>
          <t>Rounding</t>
        </is>
      </c>
      <c r="F13436" s="3" t="n">
        <v>0</v>
      </c>
      <c r="G13436" s="3" t="n">
        <v>-0.04</v>
      </c>
    </row>
    <row r="13437">
      <c r="A13437" s="3" t="inlineStr">
        <is>
          <t>Opportunity Global Sales (PTY) LTD</t>
        </is>
      </c>
      <c r="B13437" s="4" t="n">
        <v>44985</v>
      </c>
      <c r="C13437" s="3" t="inlineStr">
        <is>
          <t>Liabilities</t>
        </is>
      </c>
      <c r="D13437" s="3" t="inlineStr">
        <is>
          <t>860</t>
        </is>
      </c>
      <c r="E13437" s="3" t="inlineStr">
        <is>
          <t>Rounding</t>
        </is>
      </c>
      <c r="F13437" s="3" t="n">
        <v>0</v>
      </c>
      <c r="G13437" s="3" t="n">
        <v>-1</v>
      </c>
    </row>
    <row r="13438">
      <c r="A13438" s="3" t="inlineStr">
        <is>
          <t>Quinate Consulting (Pty) Ltd</t>
        </is>
      </c>
      <c r="B13438" s="4" t="n">
        <v>44985</v>
      </c>
      <c r="C13438" s="3" t="inlineStr">
        <is>
          <t>Liabilities</t>
        </is>
      </c>
      <c r="D13438" s="3" t="inlineStr">
        <is>
          <t>860</t>
        </is>
      </c>
      <c r="E13438" s="3" t="inlineStr">
        <is>
          <t>Rounding</t>
        </is>
      </c>
      <c r="F13438" s="3" t="n">
        <v>0.53</v>
      </c>
      <c r="G13438" s="3" t="n">
        <v>-2.53</v>
      </c>
    </row>
    <row r="13439">
      <c r="A13439" s="3" t="inlineStr">
        <is>
          <t>Trademark Holdings (Pty) Ltd</t>
        </is>
      </c>
      <c r="B13439" s="4" t="n">
        <v>44985</v>
      </c>
      <c r="C13439" s="3" t="inlineStr">
        <is>
          <t>Liabilities</t>
        </is>
      </c>
      <c r="D13439" s="3" t="inlineStr">
        <is>
          <t>860</t>
        </is>
      </c>
      <c r="E13439" s="3" t="inlineStr">
        <is>
          <t>Rounding</t>
        </is>
      </c>
      <c r="F13439" s="3" t="n">
        <v>0</v>
      </c>
      <c r="G13439" s="3" t="n">
        <v>0.2</v>
      </c>
    </row>
    <row r="13440">
      <c r="A13440" s="3" t="inlineStr">
        <is>
          <t>Endulini (Pty) Ltd</t>
        </is>
      </c>
      <c r="B13440" s="4" t="n">
        <v>44985</v>
      </c>
      <c r="C13440" s="3" t="inlineStr">
        <is>
          <t>Liabilities</t>
        </is>
      </c>
      <c r="D13440" s="3" t="inlineStr">
        <is>
          <t>9000/000</t>
        </is>
      </c>
      <c r="E13440" s="3" t="inlineStr">
        <is>
          <t>Supplier Control Account</t>
        </is>
      </c>
      <c r="F13440" s="3" t="n">
        <v>991237.0600000001</v>
      </c>
      <c r="G13440" s="3" t="n">
        <v>-18514901.86</v>
      </c>
    </row>
    <row r="13441">
      <c r="A13441" s="3" t="inlineStr">
        <is>
          <t>Noble Shield (Pty) Ltd ta Go Letting</t>
        </is>
      </c>
      <c r="B13441" s="4" t="n">
        <v>44985</v>
      </c>
      <c r="C13441" s="3" t="inlineStr">
        <is>
          <t>Liabilities</t>
        </is>
      </c>
      <c r="D13441" s="3" t="inlineStr">
        <is>
          <t>9000/000</t>
        </is>
      </c>
      <c r="E13441" s="3" t="inlineStr">
        <is>
          <t>Supplier Control Account</t>
        </is>
      </c>
      <c r="F13441" s="3" t="n">
        <v>21048.73</v>
      </c>
      <c r="G13441" s="3" t="n">
        <v>-24511.87</v>
      </c>
    </row>
    <row r="13442">
      <c r="A13442" s="3" t="inlineStr">
        <is>
          <t>Opportunity Global Investment (PTY) LTD</t>
        </is>
      </c>
      <c r="B13442" s="4" t="n">
        <v>44985</v>
      </c>
      <c r="C13442" s="3" t="inlineStr">
        <is>
          <t>Liabilities</t>
        </is>
      </c>
      <c r="D13442" s="3" t="inlineStr">
        <is>
          <t>9000/000</t>
        </is>
      </c>
      <c r="E13442" s="3" t="inlineStr">
        <is>
          <t>Supplier Control Account</t>
        </is>
      </c>
      <c r="F13442" s="3" t="n">
        <v>-24311.04</v>
      </c>
      <c r="G13442" s="3" t="n">
        <v>-62185.71</v>
      </c>
    </row>
    <row r="13443">
      <c r="A13443" s="3" t="inlineStr">
        <is>
          <t>Opportunity Global Sales (PTY) LTD</t>
        </is>
      </c>
      <c r="B13443" s="4" t="n">
        <v>44985</v>
      </c>
      <c r="C13443" s="3" t="inlineStr">
        <is>
          <t>Liabilities</t>
        </is>
      </c>
      <c r="D13443" s="3" t="inlineStr">
        <is>
          <t>9000/000</t>
        </is>
      </c>
      <c r="E13443" s="3" t="inlineStr">
        <is>
          <t>Supplier Control Account</t>
        </is>
      </c>
      <c r="F13443" s="3" t="n">
        <v>13881.67</v>
      </c>
      <c r="G13443" s="3" t="n">
        <v>-4757.91</v>
      </c>
    </row>
    <row r="13444">
      <c r="A13444" s="3" t="inlineStr">
        <is>
          <t>Opportunity Management Holdings (PTY) LTD</t>
        </is>
      </c>
      <c r="B13444" s="4" t="n">
        <v>44985</v>
      </c>
      <c r="C13444" s="3" t="inlineStr">
        <is>
          <t>Liabilities</t>
        </is>
      </c>
      <c r="D13444" s="3" t="inlineStr">
        <is>
          <t>9000/000</t>
        </is>
      </c>
      <c r="E13444" s="3" t="inlineStr">
        <is>
          <t>Supplier Control Account</t>
        </is>
      </c>
      <c r="F13444" s="3" t="n">
        <v>-3917.01</v>
      </c>
      <c r="G13444" s="3" t="n">
        <v>-284182.72</v>
      </c>
    </row>
    <row r="13445">
      <c r="A13445" s="3" t="inlineStr">
        <is>
          <t>Quinate Consulting (Pty) Ltd</t>
        </is>
      </c>
      <c r="B13445" s="4" t="n">
        <v>44985</v>
      </c>
      <c r="C13445" s="3" t="inlineStr">
        <is>
          <t>Liabilities</t>
        </is>
      </c>
      <c r="D13445" s="3" t="inlineStr">
        <is>
          <t>9000/000</t>
        </is>
      </c>
      <c r="E13445" s="3" t="inlineStr">
        <is>
          <t>Supplier Control Account</t>
        </is>
      </c>
      <c r="F13445" s="3" t="n">
        <v>47522.05</v>
      </c>
      <c r="G13445" s="3" t="n">
        <v>457517.33</v>
      </c>
    </row>
    <row r="13446">
      <c r="A13446" s="3" t="inlineStr">
        <is>
          <t>Trademark Holdings (Pty) Ltd</t>
        </is>
      </c>
      <c r="B13446" s="4" t="n">
        <v>44985</v>
      </c>
      <c r="C13446" s="3" t="inlineStr">
        <is>
          <t>Liabilities</t>
        </is>
      </c>
      <c r="D13446" s="3" t="inlineStr">
        <is>
          <t>9000/000</t>
        </is>
      </c>
      <c r="E13446" s="3" t="inlineStr">
        <is>
          <t>Supplier Control Account</t>
        </is>
      </c>
      <c r="F13446" s="3" t="n">
        <v>29094.81</v>
      </c>
      <c r="G13446" s="3" t="n">
        <v>-8407.75</v>
      </c>
    </row>
    <row r="13447">
      <c r="A13447" s="3" t="inlineStr">
        <is>
          <t>Quinate Consulting (Pty) Ltd</t>
        </is>
      </c>
      <c r="B13447" s="4" t="n">
        <v>44985</v>
      </c>
      <c r="C13447" s="3" t="inlineStr">
        <is>
          <t>Liabilities</t>
        </is>
      </c>
      <c r="D13447" s="3" t="inlineStr">
        <is>
          <t>9001</t>
        </is>
      </c>
      <c r="E13447" s="3" t="inlineStr">
        <is>
          <t>Supplier Control</t>
        </is>
      </c>
      <c r="F13447" s="3" t="n">
        <v>0</v>
      </c>
      <c r="G13447" s="3" t="n">
        <v>-347315.41</v>
      </c>
    </row>
    <row r="13448">
      <c r="A13448" s="3" t="inlineStr">
        <is>
          <t>Opportunity Management Holdings (PTY) LTD</t>
        </is>
      </c>
      <c r="B13448" s="4" t="n">
        <v>44985</v>
      </c>
      <c r="C13448" s="3" t="inlineStr">
        <is>
          <t>Liabilities</t>
        </is>
      </c>
      <c r="D13448" s="3" t="inlineStr">
        <is>
          <t>9100/000</t>
        </is>
      </c>
      <c r="E13448" s="3" t="inlineStr">
        <is>
          <t>PAYE/UIF/SDL Accrual - Prior Years ADJ</t>
        </is>
      </c>
      <c r="F13448" s="3" t="n">
        <v>0</v>
      </c>
      <c r="G13448" s="3" t="n">
        <v>-33739.36</v>
      </c>
    </row>
    <row r="13449">
      <c r="A13449" s="3" t="inlineStr">
        <is>
          <t>Opportunity Management Holdings (PTY) LTD</t>
        </is>
      </c>
      <c r="B13449" s="4" t="n">
        <v>44985</v>
      </c>
      <c r="C13449" s="3" t="inlineStr">
        <is>
          <t>Assets</t>
        </is>
      </c>
      <c r="D13449" s="3" t="inlineStr">
        <is>
          <t>9110/000</t>
        </is>
      </c>
      <c r="E13449" s="3" t="inlineStr">
        <is>
          <t>Deposit Received</t>
        </is>
      </c>
      <c r="F13449" s="3" t="n">
        <v>0</v>
      </c>
      <c r="G13449" s="3" t="n">
        <v>-3852.5</v>
      </c>
    </row>
    <row r="13450">
      <c r="A13450" s="3" t="inlineStr">
        <is>
          <t>Opportunity Global Investment (PTY) LTD</t>
        </is>
      </c>
      <c r="B13450" s="4" t="n">
        <v>44985</v>
      </c>
      <c r="C13450" s="3" t="inlineStr">
        <is>
          <t>Liabilities</t>
        </is>
      </c>
      <c r="D13450" s="3" t="inlineStr">
        <is>
          <t>9110/000</t>
        </is>
      </c>
      <c r="E13450" s="3" t="inlineStr">
        <is>
          <t>Taxation B/S</t>
        </is>
      </c>
      <c r="F13450" s="3" t="n">
        <v>57465.03</v>
      </c>
      <c r="G13450" s="3" t="n">
        <v>57442.84</v>
      </c>
    </row>
    <row r="13451">
      <c r="A13451" s="3" t="inlineStr">
        <is>
          <t>Noble Shield (Pty) Ltd ta Go Letting</t>
        </is>
      </c>
      <c r="B13451" s="4" t="n">
        <v>44985</v>
      </c>
      <c r="C13451" s="3" t="inlineStr">
        <is>
          <t>Liabilities</t>
        </is>
      </c>
      <c r="D13451" s="3" t="inlineStr">
        <is>
          <t>9250/010</t>
        </is>
      </c>
      <c r="E13451" s="3" t="inlineStr">
        <is>
          <t>SALARY CONTROL</t>
        </is>
      </c>
      <c r="F13451" s="3" t="n">
        <v>187.76</v>
      </c>
      <c r="G13451" s="3" t="n">
        <v>-17569.41</v>
      </c>
    </row>
    <row r="13452">
      <c r="A13452" s="3" t="inlineStr">
        <is>
          <t>Trademark Holdings (Pty) Ltd</t>
        </is>
      </c>
      <c r="B13452" s="4" t="n">
        <v>44985</v>
      </c>
      <c r="C13452" s="3" t="inlineStr">
        <is>
          <t>Liabilities</t>
        </is>
      </c>
      <c r="D13452" s="3" t="inlineStr">
        <is>
          <t>9250/010</t>
        </is>
      </c>
      <c r="E13452" s="3" t="inlineStr">
        <is>
          <t>SALARY CONTROL</t>
        </is>
      </c>
      <c r="F13452" s="3" t="n">
        <v>1881.75</v>
      </c>
      <c r="G13452" s="3" t="n">
        <v>-17448.62</v>
      </c>
    </row>
    <row r="13453">
      <c r="A13453" s="3" t="inlineStr">
        <is>
          <t>Noble Shield (Pty) Ltd ta Go Letting</t>
        </is>
      </c>
      <c r="B13453" s="4" t="n">
        <v>44985</v>
      </c>
      <c r="C13453" s="3" t="inlineStr">
        <is>
          <t>Liabilities</t>
        </is>
      </c>
      <c r="D13453" s="3" t="inlineStr">
        <is>
          <t>9250/020</t>
        </is>
      </c>
      <c r="E13453" s="3" t="inlineStr">
        <is>
          <t>PAYE, UIF AND SDL CONTROL</t>
        </is>
      </c>
      <c r="F13453" s="3" t="n">
        <v>68.64</v>
      </c>
      <c r="G13453" s="3" t="n">
        <v>-5972.92</v>
      </c>
    </row>
    <row r="13454">
      <c r="A13454" s="3" t="inlineStr">
        <is>
          <t>Opportunity Global Investment (PTY) LTD</t>
        </is>
      </c>
      <c r="B13454" s="4" t="n">
        <v>44985</v>
      </c>
      <c r="C13454" s="3" t="inlineStr">
        <is>
          <t>Liabilities</t>
        </is>
      </c>
      <c r="D13454" s="3" t="inlineStr">
        <is>
          <t>9250/020</t>
        </is>
      </c>
      <c r="E13454" s="3" t="inlineStr">
        <is>
          <t>PAYE, UIF AND SDL CONTROL</t>
        </is>
      </c>
      <c r="F13454" s="3" t="n">
        <v>-1945.58</v>
      </c>
      <c r="G13454" s="3" t="n">
        <v>-46657.55</v>
      </c>
    </row>
    <row r="13455">
      <c r="A13455" s="3" t="inlineStr">
        <is>
          <t>Opportunity Management Holdings (PTY) LTD</t>
        </is>
      </c>
      <c r="B13455" s="4" t="n">
        <v>44985</v>
      </c>
      <c r="C13455" s="3" t="inlineStr">
        <is>
          <t>Liabilities</t>
        </is>
      </c>
      <c r="D13455" s="3" t="inlineStr">
        <is>
          <t>9250/020</t>
        </is>
      </c>
      <c r="E13455" s="3" t="inlineStr">
        <is>
          <t>PAYE, UIF AND SDL CONTROL</t>
        </is>
      </c>
      <c r="F13455" s="3" t="n">
        <v>-5052.68</v>
      </c>
      <c r="G13455" s="3" t="n">
        <v>-60686.88</v>
      </c>
    </row>
    <row r="13456">
      <c r="A13456" s="3" t="inlineStr">
        <is>
          <t>Trademark Holdings (Pty) Ltd</t>
        </is>
      </c>
      <c r="B13456" s="4" t="n">
        <v>44985</v>
      </c>
      <c r="C13456" s="3" t="inlineStr">
        <is>
          <t>Liabilities</t>
        </is>
      </c>
      <c r="D13456" s="3" t="inlineStr">
        <is>
          <t>9250/020</t>
        </is>
      </c>
      <c r="E13456" s="3" t="inlineStr">
        <is>
          <t>PAYE, UIF AND SDL CONTROL</t>
        </is>
      </c>
      <c r="F13456" s="3" t="n">
        <v>872.87</v>
      </c>
      <c r="G13456" s="3" t="n">
        <v>-4990.06</v>
      </c>
    </row>
    <row r="13457">
      <c r="A13457" s="3" t="inlineStr">
        <is>
          <t>Opportunity Global Investment (PTY) LTD</t>
        </is>
      </c>
      <c r="B13457" s="4" t="n">
        <v>44985</v>
      </c>
      <c r="C13457" s="3" t="inlineStr">
        <is>
          <t>Liabilities</t>
        </is>
      </c>
      <c r="D13457" s="3" t="inlineStr">
        <is>
          <t>9400/030</t>
        </is>
      </c>
      <c r="E13457" s="3" t="inlineStr">
        <is>
          <t>Accrued Expenses - PAYE_AND_UIF</t>
        </is>
      </c>
      <c r="F13457" s="3" t="n">
        <v>0</v>
      </c>
      <c r="G13457" s="3" t="n">
        <v>-2</v>
      </c>
    </row>
    <row r="13458">
      <c r="A13458" s="3" t="inlineStr">
        <is>
          <t>Trademark Holdings (Pty) Ltd</t>
        </is>
      </c>
      <c r="B13458" s="4" t="n">
        <v>44985</v>
      </c>
      <c r="C13458" s="3" t="inlineStr">
        <is>
          <t>Liabilities</t>
        </is>
      </c>
      <c r="D13458" s="3" t="inlineStr">
        <is>
          <t>9400/400</t>
        </is>
      </c>
      <c r="E13458" s="3" t="inlineStr">
        <is>
          <t>Deemed Dividend Tax</t>
        </is>
      </c>
      <c r="F13458" s="3" t="n">
        <v>0</v>
      </c>
      <c r="G13458" s="3" t="n">
        <v>-699.13</v>
      </c>
    </row>
    <row r="13459">
      <c r="A13459" s="3" t="inlineStr">
        <is>
          <t>Opportunity Global Investment (PTY) LTD</t>
        </is>
      </c>
      <c r="B13459" s="4" t="n">
        <v>44985</v>
      </c>
      <c r="C13459" s="3" t="inlineStr">
        <is>
          <t>Liabilities</t>
        </is>
      </c>
      <c r="D13459" s="3" t="inlineStr">
        <is>
          <t>9500/000</t>
        </is>
      </c>
      <c r="E13459" s="3" t="inlineStr">
        <is>
          <t>VAT Control Account</t>
        </is>
      </c>
      <c r="F13459" s="3" t="n">
        <v>-12591.12</v>
      </c>
      <c r="G13459" s="3" t="n">
        <v>518986.7</v>
      </c>
    </row>
    <row r="13460">
      <c r="A13460" s="3" t="inlineStr">
        <is>
          <t>Opportunity Global Sales (PTY) LTD</t>
        </is>
      </c>
      <c r="B13460" s="4" t="n">
        <v>44985</v>
      </c>
      <c r="C13460" s="3" t="inlineStr">
        <is>
          <t>Liabilities</t>
        </is>
      </c>
      <c r="D13460" s="3" t="inlineStr">
        <is>
          <t>9500/000</t>
        </is>
      </c>
      <c r="E13460" s="3" t="inlineStr">
        <is>
          <t>VAT Control Account</t>
        </is>
      </c>
      <c r="F13460" s="3" t="n">
        <v>-61743.09</v>
      </c>
      <c r="G13460" s="3" t="n">
        <v>-660302.5</v>
      </c>
    </row>
    <row r="13461">
      <c r="A13461" s="3" t="inlineStr">
        <is>
          <t>Opportunity Management Holdings (PTY) LTD</t>
        </is>
      </c>
      <c r="B13461" s="4" t="n">
        <v>44985</v>
      </c>
      <c r="C13461" s="3" t="inlineStr">
        <is>
          <t>Liabilities</t>
        </is>
      </c>
      <c r="D13461" s="3" t="inlineStr">
        <is>
          <t>9500/000</t>
        </is>
      </c>
      <c r="E13461" s="3" t="inlineStr">
        <is>
          <t>VAT Control Account</t>
        </is>
      </c>
      <c r="F13461" s="3" t="n">
        <v>55189.65</v>
      </c>
      <c r="G13461" s="3" t="n">
        <v>124088.94</v>
      </c>
    </row>
    <row r="13462">
      <c r="A13462" s="3" t="inlineStr">
        <is>
          <t>Endulini (Pty) Ltd</t>
        </is>
      </c>
      <c r="B13462" s="4" t="n">
        <v>44985</v>
      </c>
      <c r="C13462" s="3" t="inlineStr">
        <is>
          <t>Liabilities</t>
        </is>
      </c>
      <c r="D13462" s="3" t="inlineStr">
        <is>
          <t>9500/000</t>
        </is>
      </c>
      <c r="E13462" s="3" t="inlineStr">
        <is>
          <t>Vat / Tax Control Account</t>
        </is>
      </c>
      <c r="F13462" s="3" t="n">
        <v>261867.8</v>
      </c>
      <c r="G13462" s="3" t="n">
        <v>-2068160.26</v>
      </c>
    </row>
    <row r="13463">
      <c r="A13463" s="3" t="inlineStr">
        <is>
          <t>Quinate Consulting (Pty) Ltd</t>
        </is>
      </c>
      <c r="B13463" s="4" t="n">
        <v>44985</v>
      </c>
      <c r="C13463" s="3" t="inlineStr">
        <is>
          <t>Liabilities</t>
        </is>
      </c>
      <c r="D13463" s="3" t="inlineStr">
        <is>
          <t>9500/000</t>
        </is>
      </c>
      <c r="E13463" s="3" t="inlineStr">
        <is>
          <t>Vat Control Account</t>
        </is>
      </c>
      <c r="F13463" s="3" t="n">
        <v>39098.52</v>
      </c>
      <c r="G13463" s="3" t="n">
        <v>2019689.39</v>
      </c>
    </row>
    <row r="13464">
      <c r="A13464" s="3" t="inlineStr">
        <is>
          <t>Opportunity Management Holdings (PTY) LTD</t>
        </is>
      </c>
      <c r="B13464" s="4" t="n">
        <v>44985</v>
      </c>
      <c r="C13464" s="3" t="inlineStr">
        <is>
          <t>Liabilities</t>
        </is>
      </c>
      <c r="D13464" s="3" t="inlineStr">
        <is>
          <t>9501/000</t>
        </is>
      </c>
      <c r="E13464" s="3" t="inlineStr">
        <is>
          <t>Vat Adjustments - C2M</t>
        </is>
      </c>
      <c r="F13464" s="3" t="n">
        <v>0</v>
      </c>
      <c r="G13464" s="3" t="n">
        <v>47274.04</v>
      </c>
    </row>
    <row r="13465">
      <c r="A13465" s="3" t="inlineStr">
        <is>
          <t>Endulini (Pty) Ltd</t>
        </is>
      </c>
      <c r="B13465" s="4" t="n">
        <v>44985</v>
      </c>
      <c r="C13465" s="3" t="inlineStr">
        <is>
          <t>Liabilities</t>
        </is>
      </c>
      <c r="D13465" s="3" t="inlineStr">
        <is>
          <t>9899/A101</t>
        </is>
      </c>
      <c r="E13465" s="3" t="inlineStr">
        <is>
          <t>Sales - Unit Reg Control A101</t>
        </is>
      </c>
      <c r="F13465" s="3" t="n">
        <v>1134.24</v>
      </c>
      <c r="G13465" s="3" t="n">
        <v>0</v>
      </c>
    </row>
    <row r="13466">
      <c r="A13466" s="3" t="inlineStr">
        <is>
          <t>Endulini (Pty) Ltd</t>
        </is>
      </c>
      <c r="B13466" s="4" t="n">
        <v>44985</v>
      </c>
      <c r="C13466" s="3" t="inlineStr">
        <is>
          <t>Liabilities</t>
        </is>
      </c>
      <c r="D13466" s="3" t="inlineStr">
        <is>
          <t>9899/A103</t>
        </is>
      </c>
      <c r="E13466" s="3" t="inlineStr">
        <is>
          <t>Sales - Unit Reg Control A103</t>
        </is>
      </c>
      <c r="F13466" s="3" t="n">
        <v>-79995</v>
      </c>
      <c r="G13466" s="3" t="n">
        <v>0</v>
      </c>
    </row>
    <row r="13467">
      <c r="A13467" s="3" t="inlineStr">
        <is>
          <t>Endulini (Pty) Ltd</t>
        </is>
      </c>
      <c r="B13467" s="4" t="n">
        <v>44985</v>
      </c>
      <c r="C13467" s="3" t="inlineStr">
        <is>
          <t>Liabilities</t>
        </is>
      </c>
      <c r="D13467" s="3" t="inlineStr">
        <is>
          <t>9899/A208</t>
        </is>
      </c>
      <c r="E13467" s="3" t="inlineStr">
        <is>
          <t>Sales - Unit Reg Control A208</t>
        </is>
      </c>
      <c r="F13467" s="3" t="n">
        <v>-134384.93</v>
      </c>
      <c r="G13467" s="3" t="n">
        <v>0</v>
      </c>
    </row>
    <row r="13468">
      <c r="A13468" s="3" t="inlineStr">
        <is>
          <t>Quinate Consulting (Pty) Ltd</t>
        </is>
      </c>
      <c r="B13468" s="4" t="n">
        <v>44985</v>
      </c>
      <c r="C13468" s="3" t="inlineStr">
        <is>
          <t>Liabilities</t>
        </is>
      </c>
      <c r="D13468" s="3" t="inlineStr">
        <is>
          <t>9960/000</t>
        </is>
      </c>
      <c r="E13468" s="3" t="inlineStr">
        <is>
          <t>Deposits - Southwark Rentals</t>
        </is>
      </c>
      <c r="F13468" s="3" t="n">
        <v>0</v>
      </c>
      <c r="G13468" s="3" t="n">
        <v>-11500</v>
      </c>
    </row>
    <row r="13469">
      <c r="A13469" s="3" t="inlineStr">
        <is>
          <t>Noble Shield (Pty) Ltd ta Go Letting</t>
        </is>
      </c>
      <c r="B13469" s="4" t="n">
        <v>44985</v>
      </c>
      <c r="C13469" s="3" t="inlineStr">
        <is>
          <t>Expenses</t>
        </is>
      </c>
      <c r="D13469" s="3" t="inlineStr">
        <is>
          <t>ACB Link</t>
        </is>
      </c>
      <c r="E13469" s="3" t="inlineStr">
        <is>
          <t>Subscriptions - TPN</t>
        </is>
      </c>
      <c r="F13469" s="3" t="n">
        <v>2985.55</v>
      </c>
      <c r="G13469" s="3" t="n">
        <v>14493.98</v>
      </c>
    </row>
    <row r="13470">
      <c r="A13470" s="3" t="inlineStr">
        <is>
          <t>Noble Shield (Pty) Ltd ta Go Letting</t>
        </is>
      </c>
      <c r="B13470" s="4" t="n">
        <v>44985</v>
      </c>
      <c r="C13470" s="3" t="inlineStr">
        <is>
          <t>Liabilities</t>
        </is>
      </c>
      <c r="D13470" s="3" t="inlineStr">
        <is>
          <t>B/S</t>
        </is>
      </c>
      <c r="E13470" s="3" t="inlineStr">
        <is>
          <t>Tax Payable</t>
        </is>
      </c>
      <c r="F13470" s="3" t="n">
        <v>0</v>
      </c>
      <c r="G13470" s="3" t="n">
        <v>-5166.4</v>
      </c>
    </row>
    <row r="13471">
      <c r="A13471" s="3" t="inlineStr">
        <is>
          <t>Quinate Consulting (Pty) Ltd</t>
        </is>
      </c>
      <c r="B13471" s="4" t="n">
        <v>44985</v>
      </c>
      <c r="C13471" s="3" t="inlineStr">
        <is>
          <t>Liabilities</t>
        </is>
      </c>
      <c r="D13471" s="3" t="inlineStr">
        <is>
          <t xml:space="preserve">B/S </t>
        </is>
      </c>
      <c r="E13471" s="3" t="inlineStr">
        <is>
          <t>Taxation Payable</t>
        </is>
      </c>
      <c r="F13471" s="3" t="n">
        <v>0</v>
      </c>
      <c r="G13471" s="3" t="n">
        <v>-15486</v>
      </c>
    </row>
    <row r="13472">
      <c r="A13472" s="3" t="inlineStr">
        <is>
          <t>Quinate Consulting (Pty) Ltd</t>
        </is>
      </c>
      <c r="B13472" s="4" t="n">
        <v>44985</v>
      </c>
      <c r="C13472" s="3" t="inlineStr">
        <is>
          <t>Liabilities</t>
        </is>
      </c>
      <c r="D13472" s="3" t="inlineStr">
        <is>
          <t>FV</t>
        </is>
      </c>
      <c r="E13472" s="3" t="inlineStr">
        <is>
          <t>Loan - Cape Projects Constuction</t>
        </is>
      </c>
      <c r="F13472" s="3" t="n">
        <v>-311187.4</v>
      </c>
      <c r="G13472" s="3" t="n">
        <v>-7411187.4</v>
      </c>
    </row>
    <row r="13473">
      <c r="A13473" s="3" t="inlineStr">
        <is>
          <t>Quinate Consulting (Pty) Ltd</t>
        </is>
      </c>
      <c r="B13473" s="4" t="n">
        <v>44985</v>
      </c>
      <c r="C13473" s="3" t="inlineStr">
        <is>
          <t>Liabilities</t>
        </is>
      </c>
      <c r="D13473" s="3" t="inlineStr">
        <is>
          <t>Sharehold OppDev</t>
        </is>
      </c>
      <c r="E13473" s="3" t="inlineStr">
        <is>
          <t>Loan - Justine Morgan</t>
        </is>
      </c>
      <c r="F13473" s="3" t="n">
        <v>0</v>
      </c>
      <c r="G13473" s="3" t="n">
        <v>-563766.76</v>
      </c>
    </row>
    <row r="13474">
      <c r="A13474" s="3" t="inlineStr">
        <is>
          <t>Opportunity Global Investment (PTY) LTD</t>
        </is>
      </c>
      <c r="B13474" s="4" t="n">
        <v>44985</v>
      </c>
      <c r="C13474" s="3" t="inlineStr">
        <is>
          <t>Expenses</t>
        </is>
      </c>
      <c r="D13474" s="3" t="inlineStr">
        <is>
          <t>Swiftshutter</t>
        </is>
      </c>
      <c r="E13474" s="3" t="inlineStr">
        <is>
          <t>Advertising - Rousseau Lotter</t>
        </is>
      </c>
      <c r="F13474" s="3" t="n">
        <v>0</v>
      </c>
      <c r="G13474" s="3" t="n">
        <v>22000</v>
      </c>
    </row>
    <row r="13475">
      <c r="A13475" s="3" t="inlineStr">
        <is>
          <t>Opportunity Global Sales (PTY) LTD</t>
        </is>
      </c>
      <c r="B13475" s="4" t="n">
        <v>45016</v>
      </c>
      <c r="C13475" s="3" t="inlineStr">
        <is>
          <t>Revenue</t>
        </is>
      </c>
      <c r="D13475" s="3" t="inlineStr">
        <is>
          <t>1000/009</t>
        </is>
      </c>
      <c r="E13475" s="3" t="inlineStr">
        <is>
          <t>Sales - Comm on Payprop</t>
        </is>
      </c>
      <c r="F13475" s="3" t="n">
        <v>-14480.78</v>
      </c>
      <c r="G13475" s="3" t="n">
        <v>-14480.78</v>
      </c>
    </row>
    <row r="13476">
      <c r="A13476" s="3" t="inlineStr">
        <is>
          <t>Quinate Consulting (Pty) Ltd</t>
        </is>
      </c>
      <c r="B13476" s="4" t="n">
        <v>45016</v>
      </c>
      <c r="C13476" s="3" t="inlineStr">
        <is>
          <t>Revenue</t>
        </is>
      </c>
      <c r="D13476" s="3" t="inlineStr">
        <is>
          <t>1000/011</t>
        </is>
      </c>
      <c r="E13476" s="3" t="inlineStr">
        <is>
          <t>Rent Received - Soho Unit 23</t>
        </is>
      </c>
      <c r="F13476" s="3" t="n">
        <v>-12500</v>
      </c>
      <c r="G13476" s="3" t="n">
        <v>-12500</v>
      </c>
    </row>
    <row r="13477">
      <c r="A13477" s="3" t="inlineStr">
        <is>
          <t>Quinate Consulting (Pty) Ltd</t>
        </is>
      </c>
      <c r="B13477" s="4" t="n">
        <v>45016</v>
      </c>
      <c r="C13477" s="3" t="inlineStr">
        <is>
          <t>Revenue</t>
        </is>
      </c>
      <c r="D13477" s="3" t="inlineStr">
        <is>
          <t>1000/012</t>
        </is>
      </c>
      <c r="E13477" s="3" t="inlineStr">
        <is>
          <t>Rent Received - Soho Unit 24</t>
        </is>
      </c>
      <c r="F13477" s="3" t="n">
        <v>-14445</v>
      </c>
      <c r="G13477" s="3" t="n">
        <v>-14445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Revenue</t>
        </is>
      </c>
      <c r="D13478" s="3" t="inlineStr">
        <is>
          <t>1000/013</t>
        </is>
      </c>
      <c r="E13478" s="3" t="inlineStr">
        <is>
          <t>Rent Recieved - Soho Unit 20</t>
        </is>
      </c>
      <c r="F13478" s="3" t="n">
        <v>-12500</v>
      </c>
      <c r="G13478" s="3" t="n">
        <v>-12500</v>
      </c>
    </row>
    <row r="13479">
      <c r="A13479" s="3" t="inlineStr">
        <is>
          <t>Quinate Consulting (Pty) Ltd</t>
        </is>
      </c>
      <c r="B13479" s="4" t="n">
        <v>45016</v>
      </c>
      <c r="C13479" s="3" t="inlineStr">
        <is>
          <t>Revenue</t>
        </is>
      </c>
      <c r="D13479" s="3" t="inlineStr">
        <is>
          <t>1000/016</t>
        </is>
      </c>
      <c r="E13479" s="3" t="inlineStr">
        <is>
          <t>Rent Recieved - Southwark Unit 21</t>
        </is>
      </c>
      <c r="F13479" s="3" t="n">
        <v>-10000</v>
      </c>
      <c r="G13479" s="3" t="n">
        <v>-10000</v>
      </c>
    </row>
    <row r="13480">
      <c r="A13480" s="3" t="inlineStr">
        <is>
          <t>Noble Shield (Pty) Ltd ta Go Letting</t>
        </is>
      </c>
      <c r="B13480" s="4" t="n">
        <v>45016</v>
      </c>
      <c r="C13480" s="3" t="inlineStr">
        <is>
          <t>Revenue</t>
        </is>
      </c>
      <c r="D13480" s="3" t="inlineStr">
        <is>
          <t>1000/100</t>
        </is>
      </c>
      <c r="E13480" s="3" t="inlineStr">
        <is>
          <t>Sales - Payprop 328 - Michelle</t>
        </is>
      </c>
      <c r="F13480" s="3" t="n">
        <v>-83318.96000000001</v>
      </c>
      <c r="G13480" s="3" t="n">
        <v>-540904.46</v>
      </c>
    </row>
    <row r="13481">
      <c r="A13481" s="3" t="inlineStr">
        <is>
          <t>Opportunity Global Sales (PTY) LTD</t>
        </is>
      </c>
      <c r="B13481" s="4" t="n">
        <v>45016</v>
      </c>
      <c r="C13481" s="3" t="inlineStr">
        <is>
          <t>Revenue</t>
        </is>
      </c>
      <c r="D13481" s="3" t="inlineStr">
        <is>
          <t>1000/120</t>
        </is>
      </c>
      <c r="E13481" s="3" t="inlineStr">
        <is>
          <t>Sales - Admin Fees on Rental Units</t>
        </is>
      </c>
      <c r="F13481" s="3" t="n">
        <v>-3478.24</v>
      </c>
      <c r="G13481" s="3" t="n">
        <v>-3478.24</v>
      </c>
    </row>
    <row r="13482">
      <c r="A13482" s="3" t="inlineStr">
        <is>
          <t>Opportunity Global Sales (PTY) LTD</t>
        </is>
      </c>
      <c r="B13482" s="4" t="n">
        <v>45016</v>
      </c>
      <c r="C13482" s="3" t="inlineStr">
        <is>
          <t>Revenue</t>
        </is>
      </c>
      <c r="D13482" s="3" t="inlineStr">
        <is>
          <t>1000/121</t>
        </is>
      </c>
      <c r="E13482" s="3" t="inlineStr">
        <is>
          <t>Sales - Admin Fees on Rental Units Endulini</t>
        </is>
      </c>
      <c r="F13482" s="3" t="n">
        <v>-434.78</v>
      </c>
      <c r="G13482" s="3" t="n">
        <v>-434.78</v>
      </c>
    </row>
    <row r="13483">
      <c r="A13483" s="3" t="inlineStr">
        <is>
          <t>Opportunity Global Sales (PTY) LTD</t>
        </is>
      </c>
      <c r="B13483" s="4" t="n">
        <v>45016</v>
      </c>
      <c r="C13483" s="3" t="inlineStr">
        <is>
          <t>Revenue</t>
        </is>
      </c>
      <c r="D13483" s="3" t="inlineStr">
        <is>
          <t>1000/122</t>
        </is>
      </c>
      <c r="E13483" s="3" t="inlineStr">
        <is>
          <t>Sales - Admin Fees on Rental Units Heron Fields</t>
        </is>
      </c>
      <c r="F13483" s="3" t="n">
        <v>-1739.14</v>
      </c>
      <c r="G13483" s="3" t="n">
        <v>-1739.14</v>
      </c>
    </row>
    <row r="13484">
      <c r="A13484" s="3" t="inlineStr">
        <is>
          <t>Opportunity Global Sales (PTY) LTD</t>
        </is>
      </c>
      <c r="B13484" s="4" t="n">
        <v>45016</v>
      </c>
      <c r="C13484" s="3" t="inlineStr">
        <is>
          <t>Revenue</t>
        </is>
      </c>
      <c r="D13484" s="3" t="inlineStr">
        <is>
          <t>1000/150</t>
        </is>
      </c>
      <c r="E13484" s="3" t="inlineStr">
        <is>
          <t>Sales - Comm on External Rental</t>
        </is>
      </c>
      <c r="F13484" s="3" t="n">
        <v>-29999.99</v>
      </c>
      <c r="G13484" s="3" t="n">
        <v>-29999.99</v>
      </c>
    </row>
    <row r="13485">
      <c r="A13485" s="3" t="inlineStr">
        <is>
          <t>Opportunity Global Sales (PTY) LTD</t>
        </is>
      </c>
      <c r="B13485" s="4" t="n">
        <v>45016</v>
      </c>
      <c r="C13485" s="3" t="inlineStr">
        <is>
          <t>Revenue</t>
        </is>
      </c>
      <c r="D13485" s="3" t="inlineStr">
        <is>
          <t>1000/300</t>
        </is>
      </c>
      <c r="E13485" s="3" t="inlineStr">
        <is>
          <t>Sales - Comm on Heron Fields</t>
        </is>
      </c>
      <c r="F13485" s="3" t="n">
        <v>-906591.3</v>
      </c>
      <c r="G13485" s="3" t="n">
        <v>-906591.3</v>
      </c>
    </row>
    <row r="13486">
      <c r="A13486" s="3" t="inlineStr">
        <is>
          <t>Trademark Holdings (Pty) Ltd</t>
        </is>
      </c>
      <c r="B13486" s="4" t="n">
        <v>45016</v>
      </c>
      <c r="C13486" s="3" t="inlineStr">
        <is>
          <t>Revenue</t>
        </is>
      </c>
      <c r="D13486" s="3" t="inlineStr">
        <is>
          <t>1000/300</t>
        </is>
      </c>
      <c r="E13486" s="3" t="inlineStr">
        <is>
          <t>Sales - Payprop - Lara</t>
        </is>
      </c>
      <c r="F13486" s="3" t="n">
        <v>-89943.85000000001</v>
      </c>
      <c r="G13486" s="3" t="n">
        <v>-615189.09</v>
      </c>
    </row>
    <row r="13487">
      <c r="A13487" s="3" t="inlineStr">
        <is>
          <t>Opportunity Global Investment (PTY) LTD</t>
        </is>
      </c>
      <c r="B13487" s="4" t="n">
        <v>45016</v>
      </c>
      <c r="C13487" s="3" t="inlineStr">
        <is>
          <t>Revenue</t>
        </is>
      </c>
      <c r="D13487" s="3" t="inlineStr">
        <is>
          <t>1000/360</t>
        </is>
      </c>
      <c r="E13487" s="3" t="inlineStr">
        <is>
          <t>Sales - Investor Management - Heron View</t>
        </is>
      </c>
      <c r="F13487" s="3" t="n">
        <v>-1826086.96</v>
      </c>
      <c r="G13487" s="3" t="n">
        <v>-1826086.96</v>
      </c>
    </row>
    <row r="13488">
      <c r="A13488" s="3" t="inlineStr">
        <is>
          <t>Noble Shield (Pty) Ltd ta Go Letting</t>
        </is>
      </c>
      <c r="B13488" s="4" t="n">
        <v>45016</v>
      </c>
      <c r="C13488" s="3" t="inlineStr">
        <is>
          <t>Revenue</t>
        </is>
      </c>
      <c r="D13488" s="3" t="inlineStr">
        <is>
          <t>1000/420</t>
        </is>
      </c>
      <c r="E13488" s="3" t="inlineStr">
        <is>
          <t>Sales - Commission Received - External</t>
        </is>
      </c>
      <c r="F13488" s="3" t="n">
        <v>0</v>
      </c>
      <c r="G13488" s="3" t="n">
        <v>-30000</v>
      </c>
    </row>
    <row r="13489">
      <c r="A13489" s="3" t="inlineStr">
        <is>
          <t>Trademark Holdings (Pty) Ltd</t>
        </is>
      </c>
      <c r="B13489" s="4" t="n">
        <v>45016</v>
      </c>
      <c r="C13489" s="3" t="inlineStr">
        <is>
          <t>Revenue</t>
        </is>
      </c>
      <c r="D13489" s="3" t="inlineStr">
        <is>
          <t>1000/500</t>
        </is>
      </c>
      <c r="E13489" s="3" t="inlineStr">
        <is>
          <t>Sales - Commission external sale</t>
        </is>
      </c>
      <c r="F13489" s="3" t="n">
        <v>0</v>
      </c>
      <c r="G13489" s="3" t="n">
        <v>-80000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Revenue</t>
        </is>
      </c>
      <c r="D13490" s="3" t="inlineStr">
        <is>
          <t>1004/000</t>
        </is>
      </c>
      <c r="E13490" s="3" t="inlineStr">
        <is>
          <t>Interest received</t>
        </is>
      </c>
      <c r="F13490" s="3" t="n">
        <v>-748.17</v>
      </c>
      <c r="G13490" s="3" t="n">
        <v>-748.17</v>
      </c>
    </row>
    <row r="13491">
      <c r="A13491" s="3" t="inlineStr">
        <is>
          <t>Quinate Consulting (Pty) Ltd</t>
        </is>
      </c>
      <c r="B13491" s="4" t="n">
        <v>45016</v>
      </c>
      <c r="C13491" s="3" t="inlineStr">
        <is>
          <t>Revenue</t>
        </is>
      </c>
      <c r="D13491" s="3" t="inlineStr">
        <is>
          <t>1006/100</t>
        </is>
      </c>
      <c r="E13491" s="3" t="inlineStr">
        <is>
          <t>Rental income - Payprop</t>
        </is>
      </c>
      <c r="F13491" s="3" t="n">
        <v>-82187.86</v>
      </c>
      <c r="G13491" s="3" t="n">
        <v>-82187.86</v>
      </c>
    </row>
    <row r="13492">
      <c r="A13492" s="3" t="inlineStr">
        <is>
          <t>Opportunity Management Holdings (PTY) LTD</t>
        </is>
      </c>
      <c r="B13492" s="4" t="n">
        <v>45016</v>
      </c>
      <c r="C13492" s="3" t="inlineStr">
        <is>
          <t>Revenue</t>
        </is>
      </c>
      <c r="D13492" s="3" t="inlineStr">
        <is>
          <t>1100/001</t>
        </is>
      </c>
      <c r="E13492" s="3" t="inlineStr">
        <is>
          <t>Salary Recharges</t>
        </is>
      </c>
      <c r="F13492" s="3" t="n">
        <v>-371102.84</v>
      </c>
      <c r="G13492" s="3" t="n">
        <v>-2534249.06</v>
      </c>
    </row>
    <row r="13493">
      <c r="A13493" s="3" t="inlineStr">
        <is>
          <t>Endulini (Pty) Ltd</t>
        </is>
      </c>
      <c r="B13493" s="4" t="n">
        <v>45016</v>
      </c>
      <c r="C13493" s="3" t="inlineStr">
        <is>
          <t>Expenses</t>
        </is>
      </c>
      <c r="D13493" s="3" t="inlineStr">
        <is>
          <t>2000/001</t>
        </is>
      </c>
      <c r="E13493" s="3" t="inlineStr">
        <is>
          <t>COS - CIP Construction</t>
        </is>
      </c>
      <c r="F13493" s="3" t="n">
        <v>2000</v>
      </c>
      <c r="G13493" s="3" t="n">
        <v>2000</v>
      </c>
    </row>
    <row r="13494">
      <c r="A13494" s="3" t="inlineStr">
        <is>
          <t>Opportunity Global Sales (PTY) LTD</t>
        </is>
      </c>
      <c r="B13494" s="4" t="n">
        <v>45016</v>
      </c>
      <c r="C13494" s="3" t="inlineStr">
        <is>
          <t>Expenses</t>
        </is>
      </c>
      <c r="D13494" s="3" t="inlineStr">
        <is>
          <t>2000/010</t>
        </is>
      </c>
      <c r="E13494" s="3" t="inlineStr">
        <is>
          <t>COS - PAYE on Commission</t>
        </is>
      </c>
      <c r="F13494" s="3" t="n">
        <v>28288.66</v>
      </c>
      <c r="G13494" s="3" t="n">
        <v>28288.66</v>
      </c>
    </row>
    <row r="13495">
      <c r="A13495" s="3" t="inlineStr">
        <is>
          <t>Noble Shield (Pty) Ltd ta Go Letting</t>
        </is>
      </c>
      <c r="B13495" s="4" t="n">
        <v>45016</v>
      </c>
      <c r="C13495" s="3" t="inlineStr">
        <is>
          <t>Expenses</t>
        </is>
      </c>
      <c r="D13495" s="3" t="inlineStr">
        <is>
          <t>2000/100</t>
        </is>
      </c>
      <c r="E13495" s="3" t="inlineStr">
        <is>
          <t>COS - Commission Paid</t>
        </is>
      </c>
      <c r="F13495" s="3" t="n">
        <v>15413.84</v>
      </c>
      <c r="G13495" s="3" t="n">
        <v>189555.61</v>
      </c>
    </row>
    <row r="13496">
      <c r="A13496" s="3" t="inlineStr">
        <is>
          <t>Opportunity Global Sales (PTY) LTD</t>
        </is>
      </c>
      <c r="B13496" s="4" t="n">
        <v>45016</v>
      </c>
      <c r="C13496" s="3" t="inlineStr">
        <is>
          <t>Expenses</t>
        </is>
      </c>
      <c r="D13496" s="3" t="inlineStr">
        <is>
          <t>2000/125</t>
        </is>
      </c>
      <c r="E13496" s="3" t="inlineStr">
        <is>
          <t>Commission Paid - Referal commission</t>
        </is>
      </c>
      <c r="F13496" s="3" t="n">
        <v>74342.61</v>
      </c>
      <c r="G13496" s="3" t="n">
        <v>74342.61</v>
      </c>
    </row>
    <row r="13497">
      <c r="A13497" s="3" t="inlineStr">
        <is>
          <t>Opportunity Global Investment (PTY) LTD</t>
        </is>
      </c>
      <c r="B13497" s="4" t="n">
        <v>45016</v>
      </c>
      <c r="C13497" s="3" t="inlineStr">
        <is>
          <t>Expenses</t>
        </is>
      </c>
      <c r="D13497" s="3" t="inlineStr">
        <is>
          <t>2000/135</t>
        </is>
      </c>
      <c r="E13497" s="3" t="inlineStr">
        <is>
          <t>Referral commission - Heron View</t>
        </is>
      </c>
      <c r="F13497" s="3" t="n">
        <v>8731.209999999999</v>
      </c>
      <c r="G13497" s="3" t="n">
        <v>8731.209999999999</v>
      </c>
    </row>
    <row r="13498">
      <c r="A13498" s="3" t="inlineStr">
        <is>
          <t>Opportunity Global Sales (PTY) LTD</t>
        </is>
      </c>
      <c r="B13498" s="4" t="n">
        <v>45016</v>
      </c>
      <c r="C13498" s="3" t="inlineStr">
        <is>
          <t>Expenses</t>
        </is>
      </c>
      <c r="D13498" s="3" t="inlineStr">
        <is>
          <t>2000/137</t>
        </is>
      </c>
      <c r="E13498" s="3" t="inlineStr">
        <is>
          <t>COS - Rental Comm External - Minette</t>
        </is>
      </c>
      <c r="F13498" s="3" t="n">
        <v>34310</v>
      </c>
      <c r="G13498" s="3" t="n">
        <v>34310</v>
      </c>
    </row>
    <row r="13499">
      <c r="A13499" s="3" t="inlineStr">
        <is>
          <t>Opportunity Global Sales (PTY) LTD</t>
        </is>
      </c>
      <c r="B13499" s="4" t="n">
        <v>45016</v>
      </c>
      <c r="C13499" s="3" t="inlineStr">
        <is>
          <t>Expenses</t>
        </is>
      </c>
      <c r="D13499" s="3" t="inlineStr">
        <is>
          <t>2000/139</t>
        </is>
      </c>
      <c r="E13499" s="3" t="inlineStr">
        <is>
          <t>COS - Sales Comm Heron Fields - Minette</t>
        </is>
      </c>
      <c r="F13499" s="3" t="n">
        <v>26084.87</v>
      </c>
      <c r="G13499" s="3" t="n">
        <v>26084.87</v>
      </c>
    </row>
    <row r="13500">
      <c r="A13500" s="3" t="inlineStr">
        <is>
          <t>Opportunity Global Investment (PTY) LTD</t>
        </is>
      </c>
      <c r="B13500" s="4" t="n">
        <v>45016</v>
      </c>
      <c r="C13500" s="3" t="inlineStr">
        <is>
          <t>Expenses</t>
        </is>
      </c>
      <c r="D13500" s="3" t="inlineStr">
        <is>
          <t>2000/140</t>
        </is>
      </c>
      <c r="E13500" s="3" t="inlineStr">
        <is>
          <t>Referral commission - F Geldenhuys</t>
        </is>
      </c>
      <c r="F13500" s="3" t="n">
        <v>12000</v>
      </c>
      <c r="G13500" s="3" t="n">
        <v>12000</v>
      </c>
    </row>
    <row r="13501">
      <c r="A13501" s="3" t="inlineStr">
        <is>
          <t>Opportunity Global Investment (PTY) LTD</t>
        </is>
      </c>
      <c r="B13501" s="4" t="n">
        <v>45016</v>
      </c>
      <c r="C13501" s="3" t="inlineStr">
        <is>
          <t>Expenses</t>
        </is>
      </c>
      <c r="D13501" s="3" t="inlineStr">
        <is>
          <t>2000/145</t>
        </is>
      </c>
      <c r="E13501" s="3" t="inlineStr">
        <is>
          <t>Referral commission - W Thomason</t>
        </is>
      </c>
      <c r="F13501" s="3" t="n">
        <v>12000</v>
      </c>
      <c r="G13501" s="3" t="n">
        <v>12000</v>
      </c>
    </row>
    <row r="13502">
      <c r="A13502" s="3" t="inlineStr">
        <is>
          <t>Opportunity Global Sales (PTY) LTD</t>
        </is>
      </c>
      <c r="B13502" s="4" t="n">
        <v>45016</v>
      </c>
      <c r="C13502" s="3" t="inlineStr">
        <is>
          <t>Expenses</t>
        </is>
      </c>
      <c r="D13502" s="3" t="inlineStr">
        <is>
          <t>2000/147</t>
        </is>
      </c>
      <c r="E13502" s="3" t="inlineStr">
        <is>
          <t>COS - Sales Comm Heron Fields - Yvette</t>
        </is>
      </c>
      <c r="F13502" s="3" t="n">
        <v>22851.62</v>
      </c>
      <c r="G13502" s="3" t="n">
        <v>22851.62</v>
      </c>
    </row>
    <row r="13503">
      <c r="A13503" s="3" t="inlineStr">
        <is>
          <t>Endulini (Pty) Ltd</t>
        </is>
      </c>
      <c r="B13503" s="4" t="n">
        <v>45016</v>
      </c>
      <c r="C13503" s="3" t="inlineStr">
        <is>
          <t>Expenses</t>
        </is>
      </c>
      <c r="D13503" s="3" t="inlineStr">
        <is>
          <t>2000/150</t>
        </is>
      </c>
      <c r="E13503" s="3" t="inlineStr">
        <is>
          <t>COS - Levies special agreement</t>
        </is>
      </c>
      <c r="F13503" s="3" t="n">
        <v>8762.940000000001</v>
      </c>
      <c r="G13503" s="3" t="n">
        <v>8762.940000000001</v>
      </c>
    </row>
    <row r="13504">
      <c r="A13504" s="3" t="inlineStr">
        <is>
          <t>Opportunity Global Sales (PTY) LTD</t>
        </is>
      </c>
      <c r="B13504" s="4" t="n">
        <v>45016</v>
      </c>
      <c r="C13504" s="3" t="inlineStr">
        <is>
          <t>Expenses</t>
        </is>
      </c>
      <c r="D13504" s="3" t="inlineStr">
        <is>
          <t>2000/160</t>
        </is>
      </c>
      <c r="E13504" s="3" t="inlineStr">
        <is>
          <t>COS - Sales Comm Heron View - Minette</t>
        </is>
      </c>
      <c r="F13504" s="3" t="n">
        <v>23163.83</v>
      </c>
      <c r="G13504" s="3" t="n">
        <v>23163.83</v>
      </c>
    </row>
    <row r="13505">
      <c r="A13505" s="3" t="inlineStr">
        <is>
          <t>Opportunity Global Sales (PTY) LTD</t>
        </is>
      </c>
      <c r="B13505" s="4" t="n">
        <v>45016</v>
      </c>
      <c r="C13505" s="3" t="inlineStr">
        <is>
          <t>Expenses</t>
        </is>
      </c>
      <c r="D13505" s="3" t="inlineStr">
        <is>
          <t>2000/162</t>
        </is>
      </c>
      <c r="E13505" s="3" t="inlineStr">
        <is>
          <t>COS - Sales Comm Heron View - Yvette</t>
        </is>
      </c>
      <c r="F13505" s="3" t="n">
        <v>12620.16</v>
      </c>
      <c r="G13505" s="3" t="n">
        <v>12620.16</v>
      </c>
    </row>
    <row r="13506">
      <c r="A13506" s="3" t="inlineStr">
        <is>
          <t>Noble Shield (Pty) Ltd ta Go Letting</t>
        </is>
      </c>
      <c r="B13506" s="4" t="n">
        <v>45016</v>
      </c>
      <c r="C13506" s="3" t="inlineStr">
        <is>
          <t>Expenses</t>
        </is>
      </c>
      <c r="D13506" s="3" t="inlineStr">
        <is>
          <t>2000/200</t>
        </is>
      </c>
      <c r="E13506" s="3" t="inlineStr">
        <is>
          <t>COS - Commission on external sales</t>
        </is>
      </c>
      <c r="F13506" s="3" t="n">
        <v>0</v>
      </c>
      <c r="G13506" s="3" t="n">
        <v>18000</v>
      </c>
    </row>
    <row r="13507">
      <c r="A13507" s="3" t="inlineStr">
        <is>
          <t>Trademark Holdings (Pty) Ltd</t>
        </is>
      </c>
      <c r="B13507" s="4" t="n">
        <v>45016</v>
      </c>
      <c r="C13507" s="3" t="inlineStr">
        <is>
          <t>Expenses</t>
        </is>
      </c>
      <c r="D13507" s="3" t="inlineStr">
        <is>
          <t>2000/300</t>
        </is>
      </c>
      <c r="E13507" s="3" t="inlineStr">
        <is>
          <t>COS - Commission Paid</t>
        </is>
      </c>
      <c r="F13507" s="3" t="n">
        <v>16520.18</v>
      </c>
      <c r="G13507" s="3" t="n">
        <v>112097.1</v>
      </c>
    </row>
    <row r="13508">
      <c r="A13508" s="3" t="inlineStr">
        <is>
          <t>Trademark Holdings (Pty) Ltd</t>
        </is>
      </c>
      <c r="B13508" s="4" t="n">
        <v>45016</v>
      </c>
      <c r="C13508" s="3" t="inlineStr">
        <is>
          <t>Expenses</t>
        </is>
      </c>
      <c r="D13508" s="3" t="inlineStr">
        <is>
          <t>2000/400</t>
        </is>
      </c>
      <c r="E13508" s="3" t="inlineStr">
        <is>
          <t>COS - Commission on external sales</t>
        </is>
      </c>
      <c r="F13508" s="3" t="n">
        <v>0</v>
      </c>
      <c r="G13508" s="3" t="n">
        <v>48000</v>
      </c>
    </row>
    <row r="13509">
      <c r="A13509" s="3" t="inlineStr">
        <is>
          <t>Opportunity Global Sales (PTY) LTD</t>
        </is>
      </c>
      <c r="B13509" s="4" t="n">
        <v>45016</v>
      </c>
      <c r="C13509" s="3" t="inlineStr">
        <is>
          <t>Expenses</t>
        </is>
      </c>
      <c r="D13509" s="3" t="inlineStr">
        <is>
          <t>2000/550</t>
        </is>
      </c>
      <c r="E13509" s="3" t="inlineStr">
        <is>
          <t>COS - Electricity Costs Heron Fields</t>
        </is>
      </c>
      <c r="F13509" s="3" t="n">
        <v>100</v>
      </c>
      <c r="G13509" s="3" t="n">
        <v>100</v>
      </c>
    </row>
    <row r="13510">
      <c r="A13510" s="3" t="inlineStr">
        <is>
          <t>Quinate Consulting (Pty) Ltd</t>
        </is>
      </c>
      <c r="B13510" s="4" t="n">
        <v>45016</v>
      </c>
      <c r="C13510" s="3" t="inlineStr">
        <is>
          <t>Revenue</t>
        </is>
      </c>
      <c r="D13510" s="3" t="inlineStr">
        <is>
          <t>2400/200</t>
        </is>
      </c>
      <c r="E13510" s="3" t="inlineStr">
        <is>
          <t>Recovery Acc - Electricity SH</t>
        </is>
      </c>
      <c r="F13510" s="3" t="n">
        <v>-18023.52</v>
      </c>
      <c r="G13510" s="3" t="n">
        <v>-18023.52</v>
      </c>
    </row>
    <row r="13511">
      <c r="A13511" s="3" t="inlineStr">
        <is>
          <t>Quinate Consulting (Pty) Ltd</t>
        </is>
      </c>
      <c r="B13511" s="4" t="n">
        <v>45016</v>
      </c>
      <c r="C13511" s="3" t="inlineStr">
        <is>
          <t>Revenue</t>
        </is>
      </c>
      <c r="D13511" s="3" t="inlineStr">
        <is>
          <t>2400/300</t>
        </is>
      </c>
      <c r="E13511" s="3" t="inlineStr">
        <is>
          <t>Recovery Account - Electricity SW</t>
        </is>
      </c>
      <c r="F13511" s="3" t="n">
        <v>-15390.56</v>
      </c>
      <c r="G13511" s="3" t="n">
        <v>-15390.56</v>
      </c>
    </row>
    <row r="13512">
      <c r="A13512" s="3" t="inlineStr">
        <is>
          <t>Opportunity Management Holdings (PTY) LTD</t>
        </is>
      </c>
      <c r="B13512" s="4" t="n">
        <v>45016</v>
      </c>
      <c r="C13512" s="3" t="inlineStr">
        <is>
          <t>Revenue</t>
        </is>
      </c>
      <c r="D13512" s="3" t="inlineStr">
        <is>
          <t>2750/000</t>
        </is>
      </c>
      <c r="E13512" s="3" t="inlineStr">
        <is>
          <t>Interest Received</t>
        </is>
      </c>
      <c r="F13512" s="3" t="n">
        <v>0</v>
      </c>
      <c r="G13512" s="3" t="n">
        <v>-380.89</v>
      </c>
    </row>
    <row r="13513">
      <c r="A13513" s="3" t="inlineStr">
        <is>
          <t>Noble Shield (Pty) Ltd ta Go Letting</t>
        </is>
      </c>
      <c r="B13513" s="4" t="n">
        <v>45016</v>
      </c>
      <c r="C13513" s="3" t="inlineStr">
        <is>
          <t>Revenue</t>
        </is>
      </c>
      <c r="D13513" s="3" t="inlineStr">
        <is>
          <t>2750/100</t>
        </is>
      </c>
      <c r="E13513" s="3" t="inlineStr">
        <is>
          <t>Interest Received - bank</t>
        </is>
      </c>
      <c r="F13513" s="3" t="n">
        <v>-0.1</v>
      </c>
      <c r="G13513" s="3" t="n">
        <v>-0.1</v>
      </c>
    </row>
    <row r="13514">
      <c r="A13514" s="3" t="inlineStr">
        <is>
          <t>Opportunity Global Investment (PTY) LTD</t>
        </is>
      </c>
      <c r="B13514" s="4" t="n">
        <v>45016</v>
      </c>
      <c r="C13514" s="3" t="inlineStr">
        <is>
          <t>Revenue</t>
        </is>
      </c>
      <c r="D13514" s="3" t="inlineStr">
        <is>
          <t>2753/000</t>
        </is>
      </c>
      <c r="E13514" s="3" t="inlineStr">
        <is>
          <t>Interest received - Momentum</t>
        </is>
      </c>
      <c r="F13514" s="3" t="n">
        <v>-59.26</v>
      </c>
      <c r="G13514" s="3" t="n">
        <v>-59.26</v>
      </c>
    </row>
    <row r="13515">
      <c r="A13515" s="3" t="inlineStr">
        <is>
          <t>Endulini (Pty) Ltd</t>
        </is>
      </c>
      <c r="B13515" s="4" t="n">
        <v>45016</v>
      </c>
      <c r="C13515" s="3" t="inlineStr">
        <is>
          <t>Revenue</t>
        </is>
      </c>
      <c r="D13515" s="3" t="inlineStr">
        <is>
          <t>2755/001</t>
        </is>
      </c>
      <c r="E13515" s="3" t="inlineStr">
        <is>
          <t>Interest Received - Momentum</t>
        </is>
      </c>
      <c r="F13515" s="3" t="n">
        <v>-17.91</v>
      </c>
      <c r="G13515" s="3" t="n">
        <v>-17.91</v>
      </c>
    </row>
    <row r="13516">
      <c r="A13516" s="3" t="inlineStr">
        <is>
          <t>Quinate Consulting (Pty) Ltd</t>
        </is>
      </c>
      <c r="B13516" s="4" t="n">
        <v>45016</v>
      </c>
      <c r="C13516" s="3" t="inlineStr">
        <is>
          <t>Revenue</t>
        </is>
      </c>
      <c r="D13516" s="3" t="inlineStr">
        <is>
          <t>2755/001</t>
        </is>
      </c>
      <c r="E13516" s="3" t="inlineStr">
        <is>
          <t>Interest Received - Momentum</t>
        </is>
      </c>
      <c r="F13516" s="3" t="n">
        <v>-3.59</v>
      </c>
      <c r="G13516" s="3" t="n">
        <v>-3.59</v>
      </c>
    </row>
    <row r="13517">
      <c r="A13517" s="3" t="inlineStr">
        <is>
          <t>Noble Shield (Pty) Ltd ta Go Letting</t>
        </is>
      </c>
      <c r="B13517" s="4" t="n">
        <v>45016</v>
      </c>
      <c r="C13517" s="3" t="inlineStr">
        <is>
          <t>Expenses</t>
        </is>
      </c>
      <c r="D13517" s="3" t="inlineStr">
        <is>
          <t>3000/300</t>
        </is>
      </c>
      <c r="E13517" s="3" t="inlineStr">
        <is>
          <t>Accounting Fees - Audit</t>
        </is>
      </c>
      <c r="F13517" s="3" t="n">
        <v>0</v>
      </c>
      <c r="G13517" s="3" t="n">
        <v>22367.5</v>
      </c>
    </row>
    <row r="13518">
      <c r="A13518" s="3" t="inlineStr">
        <is>
          <t>Trademark Holdings (Pty) Ltd</t>
        </is>
      </c>
      <c r="B13518" s="4" t="n">
        <v>45016</v>
      </c>
      <c r="C13518" s="3" t="inlineStr">
        <is>
          <t>Expenses</t>
        </is>
      </c>
      <c r="D13518" s="3" t="inlineStr">
        <is>
          <t>3000/300</t>
        </is>
      </c>
      <c r="E13518" s="3" t="inlineStr">
        <is>
          <t>Accounting Fees - Audit</t>
        </is>
      </c>
      <c r="F13518" s="3" t="n">
        <v>0</v>
      </c>
      <c r="G13518" s="3" t="n">
        <v>22367.5</v>
      </c>
    </row>
    <row r="13519">
      <c r="A13519" s="3" t="inlineStr">
        <is>
          <t>Opportunity Management Holdings (PTY) LTD</t>
        </is>
      </c>
      <c r="B13519" s="4" t="n">
        <v>45016</v>
      </c>
      <c r="C13519" s="3" t="inlineStr">
        <is>
          <t>Expenses</t>
        </is>
      </c>
      <c r="D13519" s="3" t="inlineStr">
        <is>
          <t>3004/000</t>
        </is>
      </c>
      <c r="E13519" s="3" t="inlineStr">
        <is>
          <t>Accounting fees - Janine Theart</t>
        </is>
      </c>
      <c r="F13519" s="3" t="n">
        <v>0</v>
      </c>
      <c r="G13519" s="3" t="n">
        <v>73432.16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Expenses</t>
        </is>
      </c>
      <c r="D13520" s="3" t="inlineStr">
        <is>
          <t>3005/000</t>
        </is>
      </c>
      <c r="E13520" s="3" t="inlineStr">
        <is>
          <t>Accounting fees - Deric Dudley</t>
        </is>
      </c>
      <c r="F13520" s="3" t="n">
        <v>0</v>
      </c>
      <c r="G13520" s="3" t="n">
        <v>210000</v>
      </c>
    </row>
    <row r="13521">
      <c r="A13521" s="3" t="inlineStr">
        <is>
          <t>Opportunity Management Holdings (PTY) LTD</t>
        </is>
      </c>
      <c r="B13521" s="4" t="n">
        <v>45016</v>
      </c>
      <c r="C13521" s="3" t="inlineStr">
        <is>
          <t>Expenses</t>
        </is>
      </c>
      <c r="D13521" s="3" t="inlineStr">
        <is>
          <t>3006/000</t>
        </is>
      </c>
      <c r="E13521" s="3" t="inlineStr">
        <is>
          <t>Accounting fees - CIPC</t>
        </is>
      </c>
      <c r="F13521" s="3" t="n">
        <v>1500</v>
      </c>
      <c r="G13521" s="3" t="n">
        <v>1850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Expenses</t>
        </is>
      </c>
      <c r="D13522" s="3" t="inlineStr">
        <is>
          <t>3007/000</t>
        </is>
      </c>
      <c r="E13522" s="3" t="inlineStr">
        <is>
          <t>Accounting fees - Warwick</t>
        </is>
      </c>
      <c r="F13522" s="3" t="n">
        <v>0</v>
      </c>
      <c r="G13522" s="3" t="n">
        <v>54000</v>
      </c>
    </row>
    <row r="13523">
      <c r="A13523" s="3" t="inlineStr">
        <is>
          <t>Noble Shield (Pty) Ltd ta Go Letting</t>
        </is>
      </c>
      <c r="B13523" s="4" t="n">
        <v>45016</v>
      </c>
      <c r="C13523" s="3" t="inlineStr">
        <is>
          <t>Expenses</t>
        </is>
      </c>
      <c r="D13523" s="3" t="inlineStr">
        <is>
          <t>3050/000</t>
        </is>
      </c>
      <c r="E13523" s="3" t="inlineStr">
        <is>
          <t>Advertising _AND_ Promotions</t>
        </is>
      </c>
      <c r="F13523" s="3" t="n">
        <v>0</v>
      </c>
      <c r="G13523" s="3" t="n">
        <v>1543.99</v>
      </c>
    </row>
    <row r="13524">
      <c r="A13524" s="3" t="inlineStr">
        <is>
          <t>Opportunity Management Holdings (PTY) LTD</t>
        </is>
      </c>
      <c r="B13524" s="4" t="n">
        <v>45016</v>
      </c>
      <c r="C13524" s="3" t="inlineStr">
        <is>
          <t>Expenses</t>
        </is>
      </c>
      <c r="D13524" s="3" t="inlineStr">
        <is>
          <t>3050/000</t>
        </is>
      </c>
      <c r="E13524" s="3" t="inlineStr">
        <is>
          <t>Advertising _AND_ Promotions</t>
        </is>
      </c>
      <c r="F13524" s="3" t="n">
        <v>0</v>
      </c>
      <c r="G13524" s="3" t="n">
        <v>500</v>
      </c>
    </row>
    <row r="13525">
      <c r="A13525" s="3" t="inlineStr">
        <is>
          <t>Trademark Holdings (Pty) Ltd</t>
        </is>
      </c>
      <c r="B13525" s="4" t="n">
        <v>45016</v>
      </c>
      <c r="C13525" s="3" t="inlineStr">
        <is>
          <t>Expenses</t>
        </is>
      </c>
      <c r="D13525" s="3" t="inlineStr">
        <is>
          <t>3050/000</t>
        </is>
      </c>
      <c r="E13525" s="3" t="inlineStr">
        <is>
          <t>Advertising _AND_ Promotions</t>
        </is>
      </c>
      <c r="F13525" s="3" t="n">
        <v>0</v>
      </c>
      <c r="G13525" s="3" t="n">
        <v>6852.5</v>
      </c>
    </row>
    <row r="13526">
      <c r="A13526" s="3" t="inlineStr">
        <is>
          <t>Endulini (Pty) Ltd</t>
        </is>
      </c>
      <c r="B13526" s="4" t="n">
        <v>45016</v>
      </c>
      <c r="C13526" s="3" t="inlineStr">
        <is>
          <t>Expenses</t>
        </is>
      </c>
      <c r="D13526" s="3" t="inlineStr">
        <is>
          <t>3050/001</t>
        </is>
      </c>
      <c r="E13526" s="3" t="inlineStr">
        <is>
          <t>Advertising _AND_ Promotions - Media Agenda</t>
        </is>
      </c>
      <c r="F13526" s="3" t="n">
        <v>1437.5</v>
      </c>
      <c r="G13526" s="3" t="n">
        <v>1437.5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Expenses</t>
        </is>
      </c>
      <c r="D13527" s="3" t="inlineStr">
        <is>
          <t>3050/050</t>
        </is>
      </c>
      <c r="E13527" s="3" t="inlineStr">
        <is>
          <t>Advertising - Prop 24</t>
        </is>
      </c>
      <c r="F13527" s="3" t="n">
        <v>542.8</v>
      </c>
      <c r="G13527" s="3" t="n">
        <v>18239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Expenses</t>
        </is>
      </c>
      <c r="D13528" s="3" t="inlineStr">
        <is>
          <t>3050/100</t>
        </is>
      </c>
      <c r="E13528" s="3" t="inlineStr">
        <is>
          <t>Advertising - Facebook</t>
        </is>
      </c>
      <c r="F13528" s="3" t="n">
        <v>2279.78</v>
      </c>
      <c r="G13528" s="3" t="n">
        <v>2279.78</v>
      </c>
    </row>
    <row r="13529">
      <c r="A13529" s="3" t="inlineStr">
        <is>
          <t>Opportunity Global Sales (PTY) LTD</t>
        </is>
      </c>
      <c r="B13529" s="4" t="n">
        <v>45016</v>
      </c>
      <c r="C13529" s="3" t="inlineStr">
        <is>
          <t>Expenses</t>
        </is>
      </c>
      <c r="D13529" s="3" t="inlineStr">
        <is>
          <t>3050/140</t>
        </is>
      </c>
      <c r="E13529" s="3" t="inlineStr">
        <is>
          <t>Advertising - Media Agenda</t>
        </is>
      </c>
      <c r="F13529" s="3" t="n">
        <v>1912.5</v>
      </c>
      <c r="G13529" s="3" t="n">
        <v>1912.5</v>
      </c>
    </row>
    <row r="13530">
      <c r="A13530" s="3" t="inlineStr">
        <is>
          <t>Opportunity Global Investment (PTY) LTD</t>
        </is>
      </c>
      <c r="B13530" s="4" t="n">
        <v>45016</v>
      </c>
      <c r="C13530" s="3" t="inlineStr">
        <is>
          <t>Expenses</t>
        </is>
      </c>
      <c r="D13530" s="3" t="inlineStr">
        <is>
          <t>3050/250</t>
        </is>
      </c>
      <c r="E13530" s="3" t="inlineStr">
        <is>
          <t>Advertising - General</t>
        </is>
      </c>
      <c r="F13530" s="3" t="n">
        <v>39303</v>
      </c>
      <c r="G13530" s="3" t="n">
        <v>39303</v>
      </c>
    </row>
    <row r="13531">
      <c r="A13531" s="3" t="inlineStr">
        <is>
          <t>Opportunity Global Sales (PTY) LTD</t>
        </is>
      </c>
      <c r="B13531" s="4" t="n">
        <v>45016</v>
      </c>
      <c r="C13531" s="3" t="inlineStr">
        <is>
          <t>Expenses</t>
        </is>
      </c>
      <c r="D13531" s="3" t="inlineStr">
        <is>
          <t>3050/250</t>
        </is>
      </c>
      <c r="E13531" s="3" t="inlineStr">
        <is>
          <t>Advertising - General</t>
        </is>
      </c>
      <c r="F13531" s="3" t="n">
        <v>2375.3</v>
      </c>
      <c r="G13531" s="3" t="n">
        <v>2375.3</v>
      </c>
    </row>
    <row r="13532">
      <c r="A13532" s="3" t="inlineStr">
        <is>
          <t>Opportunity Global Investment (PTY) LTD</t>
        </is>
      </c>
      <c r="B13532" s="4" t="n">
        <v>45016</v>
      </c>
      <c r="C13532" s="3" t="inlineStr">
        <is>
          <t>Expenses</t>
        </is>
      </c>
      <c r="D13532" s="3" t="inlineStr">
        <is>
          <t>3050/290</t>
        </is>
      </c>
      <c r="E13532" s="3" t="inlineStr">
        <is>
          <t>Advertising - Serene Living</t>
        </is>
      </c>
      <c r="F13532" s="3" t="n">
        <v>65086</v>
      </c>
      <c r="G13532" s="3" t="n">
        <v>65086</v>
      </c>
    </row>
    <row r="13533">
      <c r="A13533" s="3" t="inlineStr">
        <is>
          <t>Opportunity Global Investment (PTY) LTD</t>
        </is>
      </c>
      <c r="B13533" s="4" t="n">
        <v>45016</v>
      </c>
      <c r="C13533" s="3" t="inlineStr">
        <is>
          <t>Expenses</t>
        </is>
      </c>
      <c r="D13533" s="3" t="inlineStr">
        <is>
          <t>3050/295</t>
        </is>
      </c>
      <c r="E13533" s="3" t="inlineStr">
        <is>
          <t>Advertising - Reale Activation</t>
        </is>
      </c>
      <c r="F13533" s="3" t="n">
        <v>1821.18</v>
      </c>
      <c r="G13533" s="3" t="n">
        <v>1821.18</v>
      </c>
    </row>
    <row r="13534">
      <c r="A13534" s="3" t="inlineStr">
        <is>
          <t>Quinate Consulting (Pty) Ltd</t>
        </is>
      </c>
      <c r="B13534" s="4" t="n">
        <v>45016</v>
      </c>
      <c r="C13534" s="3" t="inlineStr">
        <is>
          <t>Expenses</t>
        </is>
      </c>
      <c r="D13534" s="3" t="inlineStr">
        <is>
          <t>3050/400</t>
        </is>
      </c>
      <c r="E13534" s="3" t="inlineStr">
        <is>
          <t>Advertising - Prop24</t>
        </is>
      </c>
      <c r="F13534" s="3" t="n">
        <v>254</v>
      </c>
      <c r="G13534" s="3" t="n">
        <v>254</v>
      </c>
    </row>
    <row r="13535">
      <c r="A13535" s="3" t="inlineStr">
        <is>
          <t>Quinate Consulting (Pty) Ltd</t>
        </is>
      </c>
      <c r="B13535" s="4" t="n">
        <v>45016</v>
      </c>
      <c r="C13535" s="3" t="inlineStr">
        <is>
          <t>Expenses</t>
        </is>
      </c>
      <c r="D13535" s="3" t="inlineStr">
        <is>
          <t>3050/450</t>
        </is>
      </c>
      <c r="E13535" s="3" t="inlineStr">
        <is>
          <t>Advertising - Facebook</t>
        </is>
      </c>
      <c r="F13535" s="3" t="n">
        <v>9882.389999999999</v>
      </c>
      <c r="G13535" s="3" t="n">
        <v>9882.389999999999</v>
      </c>
    </row>
    <row r="13536">
      <c r="A13536" s="3" t="inlineStr">
        <is>
          <t>Opportunity Global Investment (PTY) LTD</t>
        </is>
      </c>
      <c r="B13536" s="4" t="n">
        <v>45016</v>
      </c>
      <c r="C13536" s="3" t="inlineStr">
        <is>
          <t>Expenses</t>
        </is>
      </c>
      <c r="D13536" s="3" t="inlineStr">
        <is>
          <t>3051/000</t>
        </is>
      </c>
      <c r="E13536" s="3" t="inlineStr">
        <is>
          <t>Advertising - Facebook</t>
        </is>
      </c>
      <c r="F13536" s="3" t="n">
        <v>15431.53</v>
      </c>
      <c r="G13536" s="3" t="n">
        <v>15431.53</v>
      </c>
    </row>
    <row r="13537">
      <c r="A13537" s="3" t="inlineStr">
        <is>
          <t>Opportunity Global Investment (PTY) LTD</t>
        </is>
      </c>
      <c r="B13537" s="4" t="n">
        <v>45016</v>
      </c>
      <c r="C13537" s="3" t="inlineStr">
        <is>
          <t>Expenses</t>
        </is>
      </c>
      <c r="D13537" s="3" t="inlineStr">
        <is>
          <t>3053/000</t>
        </is>
      </c>
      <c r="E13537" s="3" t="inlineStr">
        <is>
          <t>Advertising - Google Ads</t>
        </is>
      </c>
      <c r="F13537" s="3" t="n">
        <v>971</v>
      </c>
      <c r="G13537" s="3" t="n">
        <v>971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Expenses</t>
        </is>
      </c>
      <c r="D13538" s="3" t="inlineStr">
        <is>
          <t>3200/000</t>
        </is>
      </c>
      <c r="E13538" s="3" t="inlineStr">
        <is>
          <t>Bank Charges</t>
        </is>
      </c>
      <c r="F13538" s="3" t="n">
        <v>108.92</v>
      </c>
      <c r="G13538" s="3" t="n">
        <v>108.92</v>
      </c>
    </row>
    <row r="13539">
      <c r="A13539" s="3" t="inlineStr">
        <is>
          <t>Noble Shield (Pty) Ltd ta Go Letting</t>
        </is>
      </c>
      <c r="B13539" s="4" t="n">
        <v>45016</v>
      </c>
      <c r="C13539" s="3" t="inlineStr">
        <is>
          <t>Expenses</t>
        </is>
      </c>
      <c r="D13539" s="3" t="inlineStr">
        <is>
          <t>3200/000</t>
        </is>
      </c>
      <c r="E13539" s="3" t="inlineStr">
        <is>
          <t>Bank Charges</t>
        </is>
      </c>
      <c r="F13539" s="3" t="n">
        <v>502.74</v>
      </c>
      <c r="G13539" s="3" t="n">
        <v>4864.49</v>
      </c>
    </row>
    <row r="13540">
      <c r="A13540" s="3" t="inlineStr">
        <is>
          <t>Opportunity Global Investment (PTY) LTD</t>
        </is>
      </c>
      <c r="B13540" s="4" t="n">
        <v>45016</v>
      </c>
      <c r="C13540" s="3" t="inlineStr">
        <is>
          <t>Expenses</t>
        </is>
      </c>
      <c r="D13540" s="3" t="inlineStr">
        <is>
          <t>3200/000</t>
        </is>
      </c>
      <c r="E13540" s="3" t="inlineStr">
        <is>
          <t>Bank Charges</t>
        </is>
      </c>
      <c r="F13540" s="3" t="n">
        <v>400.15</v>
      </c>
      <c r="G13540" s="3" t="n">
        <v>400.15</v>
      </c>
    </row>
    <row r="13541">
      <c r="A13541" s="3" t="inlineStr">
        <is>
          <t>Opportunity Global Sales (PTY) LTD</t>
        </is>
      </c>
      <c r="B13541" s="4" t="n">
        <v>45016</v>
      </c>
      <c r="C13541" s="3" t="inlineStr">
        <is>
          <t>Expenses</t>
        </is>
      </c>
      <c r="D13541" s="3" t="inlineStr">
        <is>
          <t>3200/000</t>
        </is>
      </c>
      <c r="E13541" s="3" t="inlineStr">
        <is>
          <t>Bank Charges</t>
        </is>
      </c>
      <c r="F13541" s="3" t="n">
        <v>368.31</v>
      </c>
      <c r="G13541" s="3" t="n">
        <v>368.31</v>
      </c>
    </row>
    <row r="13542">
      <c r="A13542" s="3" t="inlineStr">
        <is>
          <t>Opportunity Management Holdings (PTY) LTD</t>
        </is>
      </c>
      <c r="B13542" s="4" t="n">
        <v>45016</v>
      </c>
      <c r="C13542" s="3" t="inlineStr">
        <is>
          <t>Expenses</t>
        </is>
      </c>
      <c r="D13542" s="3" t="inlineStr">
        <is>
          <t>3200/000</t>
        </is>
      </c>
      <c r="E13542" s="3" t="inlineStr">
        <is>
          <t>Bank Charges</t>
        </is>
      </c>
      <c r="F13542" s="3" t="n">
        <v>801.0700000000001</v>
      </c>
      <c r="G13542" s="3" t="n">
        <v>5269.23</v>
      </c>
    </row>
    <row r="13543">
      <c r="A13543" s="3" t="inlineStr">
        <is>
          <t>Quinate Consulting (Pty) Ltd</t>
        </is>
      </c>
      <c r="B13543" s="4" t="n">
        <v>45016</v>
      </c>
      <c r="C13543" s="3" t="inlineStr">
        <is>
          <t>Expenses</t>
        </is>
      </c>
      <c r="D13543" s="3" t="inlineStr">
        <is>
          <t>3200/000</t>
        </is>
      </c>
      <c r="E13543" s="3" t="inlineStr">
        <is>
          <t>Bank Charges</t>
        </is>
      </c>
      <c r="F13543" s="3" t="n">
        <v>1520.52</v>
      </c>
      <c r="G13543" s="3" t="n">
        <v>1520.52</v>
      </c>
    </row>
    <row r="13544">
      <c r="A13544" s="3" t="inlineStr">
        <is>
          <t>Trademark Holdings (Pty) Ltd</t>
        </is>
      </c>
      <c r="B13544" s="4" t="n">
        <v>45016</v>
      </c>
      <c r="C13544" s="3" t="inlineStr">
        <is>
          <t>Expenses</t>
        </is>
      </c>
      <c r="D13544" s="3" t="inlineStr">
        <is>
          <t>3200/000</t>
        </is>
      </c>
      <c r="E13544" s="3" t="inlineStr">
        <is>
          <t>Bank Charges</t>
        </is>
      </c>
      <c r="F13544" s="3" t="n">
        <v>279.84</v>
      </c>
      <c r="G13544" s="3" t="n">
        <v>2794.46</v>
      </c>
    </row>
    <row r="13545">
      <c r="A13545" s="3" t="inlineStr">
        <is>
          <t>Quinate Consulting (Pty) Ltd</t>
        </is>
      </c>
      <c r="B13545" s="4" t="n">
        <v>45016</v>
      </c>
      <c r="C13545" s="3" t="inlineStr">
        <is>
          <t>Expenses</t>
        </is>
      </c>
      <c r="D13545" s="3" t="inlineStr">
        <is>
          <t>3220/000</t>
        </is>
      </c>
      <c r="E13545" s="3" t="inlineStr">
        <is>
          <t>Bank Charges - Bond Fees</t>
        </is>
      </c>
      <c r="F13545" s="3" t="n">
        <v>1117.41</v>
      </c>
      <c r="G13545" s="3" t="n">
        <v>1117.41</v>
      </c>
    </row>
    <row r="13546">
      <c r="A13546" s="3" t="inlineStr">
        <is>
          <t>Noble Shield (Pty) Ltd ta Go Letting</t>
        </is>
      </c>
      <c r="B13546" s="4" t="n">
        <v>45016</v>
      </c>
      <c r="C13546" s="3" t="inlineStr">
        <is>
          <t>Expenses</t>
        </is>
      </c>
      <c r="D13546" s="3" t="inlineStr">
        <is>
          <t>3230/000</t>
        </is>
      </c>
      <c r="E13546" s="3" t="inlineStr">
        <is>
          <t>Cell Phone - NM</t>
        </is>
      </c>
      <c r="F13546" s="3" t="n">
        <v>2129.74</v>
      </c>
      <c r="G13546" s="3" t="n">
        <v>15666.58</v>
      </c>
    </row>
    <row r="13547">
      <c r="A13547" s="3" t="inlineStr">
        <is>
          <t>Noble Shield (Pty) Ltd ta Go Letting</t>
        </is>
      </c>
      <c r="B13547" s="4" t="n">
        <v>45016</v>
      </c>
      <c r="C13547" s="3" t="inlineStr">
        <is>
          <t>Expenses</t>
        </is>
      </c>
      <c r="D13547" s="3" t="inlineStr">
        <is>
          <t>3233/000</t>
        </is>
      </c>
      <c r="E13547" s="3" t="inlineStr">
        <is>
          <t>Cell Data - Other</t>
        </is>
      </c>
      <c r="F13547" s="3" t="n">
        <v>199</v>
      </c>
      <c r="G13547" s="3" t="n">
        <v>1393</v>
      </c>
    </row>
    <row r="13548">
      <c r="A13548" s="3" t="inlineStr">
        <is>
          <t>Noble Shield (Pty) Ltd ta Go Letting</t>
        </is>
      </c>
      <c r="B13548" s="4" t="n">
        <v>45016</v>
      </c>
      <c r="C13548" s="3" t="inlineStr">
        <is>
          <t>Expenses</t>
        </is>
      </c>
      <c r="D13548" s="3" t="inlineStr">
        <is>
          <t>3233/100</t>
        </is>
      </c>
      <c r="E13548" s="3" t="inlineStr">
        <is>
          <t>Cell Data - Sales office Wifi</t>
        </is>
      </c>
      <c r="F13548" s="3" t="n">
        <v>369</v>
      </c>
      <c r="G13548" s="3" t="n">
        <v>2583</v>
      </c>
    </row>
    <row r="13549">
      <c r="A13549" s="3" t="inlineStr">
        <is>
          <t>Noble Shield (Pty) Ltd ta Go Letting</t>
        </is>
      </c>
      <c r="B13549" s="4" t="n">
        <v>45016</v>
      </c>
      <c r="C13549" s="3" t="inlineStr">
        <is>
          <t>Expenses</t>
        </is>
      </c>
      <c r="D13549" s="3" t="inlineStr">
        <is>
          <t>3250/000</t>
        </is>
      </c>
      <c r="E13549" s="3" t="inlineStr">
        <is>
          <t>Cleaning</t>
        </is>
      </c>
      <c r="F13549" s="3" t="n">
        <v>0</v>
      </c>
      <c r="G13549" s="3" t="n">
        <v>289.4</v>
      </c>
    </row>
    <row r="13550">
      <c r="A13550" s="3" t="inlineStr">
        <is>
          <t>Opportunity Global Investment (PTY) LTD</t>
        </is>
      </c>
      <c r="B13550" s="4" t="n">
        <v>45016</v>
      </c>
      <c r="C13550" s="3" t="inlineStr">
        <is>
          <t>Expenses</t>
        </is>
      </c>
      <c r="D13550" s="3" t="inlineStr">
        <is>
          <t>3250/000</t>
        </is>
      </c>
      <c r="E13550" s="3" t="inlineStr">
        <is>
          <t>Cleaning</t>
        </is>
      </c>
      <c r="F13550" s="3" t="n">
        <v>2700</v>
      </c>
      <c r="G13550" s="3" t="n">
        <v>2700</v>
      </c>
    </row>
    <row r="13551">
      <c r="A13551" s="3" t="inlineStr">
        <is>
          <t>Opportunity Management Holdings (PTY) LTD</t>
        </is>
      </c>
      <c r="B13551" s="4" t="n">
        <v>45016</v>
      </c>
      <c r="C13551" s="3" t="inlineStr">
        <is>
          <t>Expenses</t>
        </is>
      </c>
      <c r="D13551" s="3" t="inlineStr">
        <is>
          <t>3250/000</t>
        </is>
      </c>
      <c r="E13551" s="3" t="inlineStr">
        <is>
          <t>Cleaning</t>
        </is>
      </c>
      <c r="F13551" s="3" t="n">
        <v>2044.3</v>
      </c>
      <c r="G13551" s="3" t="n">
        <v>14862.45</v>
      </c>
    </row>
    <row r="13552">
      <c r="A13552" s="3" t="inlineStr">
        <is>
          <t>Trademark Holdings (Pty) Ltd</t>
        </is>
      </c>
      <c r="B13552" s="4" t="n">
        <v>45016</v>
      </c>
      <c r="C13552" s="3" t="inlineStr">
        <is>
          <t>Expenses</t>
        </is>
      </c>
      <c r="D13552" s="3" t="inlineStr">
        <is>
          <t>3250/000</t>
        </is>
      </c>
      <c r="E13552" s="3" t="inlineStr">
        <is>
          <t>Cleaning</t>
        </is>
      </c>
      <c r="F13552" s="3" t="n">
        <v>858</v>
      </c>
      <c r="G13552" s="3" t="n">
        <v>6578</v>
      </c>
    </row>
    <row r="13553">
      <c r="A13553" s="3" t="inlineStr">
        <is>
          <t>Noble Shield (Pty) Ltd ta Go Letting</t>
        </is>
      </c>
      <c r="B13553" s="4" t="n">
        <v>45016</v>
      </c>
      <c r="C13553" s="3" t="inlineStr">
        <is>
          <t>Expenses</t>
        </is>
      </c>
      <c r="D13553" s="3" t="inlineStr">
        <is>
          <t>3300/000</t>
        </is>
      </c>
      <c r="E13553" s="3" t="inlineStr">
        <is>
          <t>Computer Expenses</t>
        </is>
      </c>
      <c r="F13553" s="3" t="n">
        <v>0</v>
      </c>
      <c r="G13553" s="3" t="n">
        <v>1300</v>
      </c>
    </row>
    <row r="13554">
      <c r="A13554" s="3" t="inlineStr">
        <is>
          <t>Opportunity Management Holdings (PTY) LTD</t>
        </is>
      </c>
      <c r="B13554" s="4" t="n">
        <v>45016</v>
      </c>
      <c r="C13554" s="3" t="inlineStr">
        <is>
          <t>Expenses</t>
        </is>
      </c>
      <c r="D13554" s="3" t="inlineStr">
        <is>
          <t>3300/000</t>
        </is>
      </c>
      <c r="E13554" s="3" t="inlineStr">
        <is>
          <t>Computer Expenses</t>
        </is>
      </c>
      <c r="F13554" s="3" t="n">
        <v>2368.13</v>
      </c>
      <c r="G13554" s="3" t="n">
        <v>6091.39</v>
      </c>
    </row>
    <row r="13555">
      <c r="A13555" s="3" t="inlineStr">
        <is>
          <t>Noble Shield (Pty) Ltd ta Go Letting</t>
        </is>
      </c>
      <c r="B13555" s="4" t="n">
        <v>45016</v>
      </c>
      <c r="C13555" s="3" t="inlineStr">
        <is>
          <t>Expenses</t>
        </is>
      </c>
      <c r="D13555" s="3" t="inlineStr">
        <is>
          <t>3300/120</t>
        </is>
      </c>
      <c r="E13555" s="3" t="inlineStr">
        <is>
          <t>Computer IT - Software Propworx</t>
        </is>
      </c>
      <c r="F13555" s="3" t="n">
        <v>2167.75</v>
      </c>
      <c r="G13555" s="3" t="n">
        <v>15093.75</v>
      </c>
    </row>
    <row r="13556">
      <c r="A13556" s="3" t="inlineStr">
        <is>
          <t>Trademark Holdings (Pty) Ltd</t>
        </is>
      </c>
      <c r="B13556" s="4" t="n">
        <v>45016</v>
      </c>
      <c r="C13556" s="3" t="inlineStr">
        <is>
          <t>Expenses</t>
        </is>
      </c>
      <c r="D13556" s="3" t="inlineStr">
        <is>
          <t>3300/130</t>
        </is>
      </c>
      <c r="E13556" s="3" t="inlineStr">
        <is>
          <t>Computer IT - Internet/Hosting Fees</t>
        </is>
      </c>
      <c r="F13556" s="3" t="n">
        <v>0</v>
      </c>
      <c r="G13556" s="3" t="n">
        <v>-3599.5</v>
      </c>
    </row>
    <row r="13557">
      <c r="A13557" s="3" t="inlineStr">
        <is>
          <t>Opportunity Management Holdings (PTY) LTD</t>
        </is>
      </c>
      <c r="B13557" s="4" t="n">
        <v>45016</v>
      </c>
      <c r="C13557" s="3" t="inlineStr">
        <is>
          <t>Expenses</t>
        </is>
      </c>
      <c r="D13557" s="3" t="inlineStr">
        <is>
          <t>3300/140</t>
        </is>
      </c>
      <c r="E13557" s="3" t="inlineStr">
        <is>
          <t>Computer IT</t>
        </is>
      </c>
      <c r="F13557" s="3" t="n">
        <v>0</v>
      </c>
      <c r="G13557" s="3" t="n">
        <v>22364.04</v>
      </c>
    </row>
    <row r="13558">
      <c r="A13558" s="3" t="inlineStr">
        <is>
          <t>Trademark Holdings (Pty) Ltd</t>
        </is>
      </c>
      <c r="B13558" s="4" t="n">
        <v>45016</v>
      </c>
      <c r="C13558" s="3" t="inlineStr">
        <is>
          <t>Expenses</t>
        </is>
      </c>
      <c r="D13558" s="3" t="inlineStr">
        <is>
          <t>3300/145</t>
        </is>
      </c>
      <c r="E13558" s="3" t="inlineStr">
        <is>
          <t>Computer IT - Cloud Solve</t>
        </is>
      </c>
      <c r="F13558" s="3" t="n">
        <v>0</v>
      </c>
      <c r="G13558" s="3" t="n">
        <v>6313.5</v>
      </c>
    </row>
    <row r="13559">
      <c r="A13559" s="3" t="inlineStr">
        <is>
          <t>Noble Shield (Pty) Ltd ta Go Letting</t>
        </is>
      </c>
      <c r="B13559" s="4" t="n">
        <v>45016</v>
      </c>
      <c r="C13559" s="3" t="inlineStr">
        <is>
          <t>Expenses</t>
        </is>
      </c>
      <c r="D13559" s="3" t="inlineStr">
        <is>
          <t>3300/170</t>
        </is>
      </c>
      <c r="E13559" s="3" t="inlineStr">
        <is>
          <t>Computer IT - VDB office Fibre</t>
        </is>
      </c>
      <c r="F13559" s="3" t="n">
        <v>790</v>
      </c>
      <c r="G13559" s="3" t="n">
        <v>5530</v>
      </c>
    </row>
    <row r="13560">
      <c r="A13560" s="3" t="inlineStr">
        <is>
          <t>Trademark Holdings (Pty) Ltd</t>
        </is>
      </c>
      <c r="B13560" s="4" t="n">
        <v>45016</v>
      </c>
      <c r="C13560" s="3" t="inlineStr">
        <is>
          <t>Expenses</t>
        </is>
      </c>
      <c r="D13560" s="3" t="inlineStr">
        <is>
          <t>3350/000</t>
        </is>
      </c>
      <c r="E13560" s="3" t="inlineStr">
        <is>
          <t>Consulting Fees</t>
        </is>
      </c>
      <c r="F13560" s="3" t="n">
        <v>22200</v>
      </c>
      <c r="G13560" s="3" t="n">
        <v>190200</v>
      </c>
    </row>
    <row r="13561">
      <c r="A13561" s="3" t="inlineStr">
        <is>
          <t>Opportunity Management Holdings (PTY) LTD</t>
        </is>
      </c>
      <c r="B13561" s="4" t="n">
        <v>45016</v>
      </c>
      <c r="C13561" s="3" t="inlineStr">
        <is>
          <t>Expenses</t>
        </is>
      </c>
      <c r="D13561" s="3" t="inlineStr">
        <is>
          <t>3350/100</t>
        </is>
      </c>
      <c r="E13561" s="3" t="inlineStr">
        <is>
          <t>Consulting Fee - Dirk Coetzee</t>
        </is>
      </c>
      <c r="F13561" s="3" t="n">
        <v>6000</v>
      </c>
      <c r="G13561" s="3" t="n">
        <v>52000</v>
      </c>
    </row>
    <row r="13562">
      <c r="A13562" s="3" t="inlineStr">
        <is>
          <t>Endulini (Pty) Ltd</t>
        </is>
      </c>
      <c r="B13562" s="4" t="n">
        <v>45016</v>
      </c>
      <c r="C13562" s="3" t="inlineStr">
        <is>
          <t>Expenses</t>
        </is>
      </c>
      <c r="D13562" s="3" t="inlineStr">
        <is>
          <t>3350/100</t>
        </is>
      </c>
      <c r="E13562" s="3" t="inlineStr">
        <is>
          <t>Consulting Fees - Admin and Finance</t>
        </is>
      </c>
      <c r="F13562" s="3" t="n">
        <v>61022.57</v>
      </c>
      <c r="G13562" s="3" t="n">
        <v>61022.57</v>
      </c>
    </row>
    <row r="13563">
      <c r="A13563" s="3" t="inlineStr">
        <is>
          <t>Opportunity Global Investment (PTY) LTD</t>
        </is>
      </c>
      <c r="B13563" s="4" t="n">
        <v>45016</v>
      </c>
      <c r="C13563" s="3" t="inlineStr">
        <is>
          <t>Expenses</t>
        </is>
      </c>
      <c r="D13563" s="3" t="inlineStr">
        <is>
          <t>3350/100</t>
        </is>
      </c>
      <c r="E13563" s="3" t="inlineStr">
        <is>
          <t>Consulting Fees - Admin and Finance</t>
        </is>
      </c>
      <c r="F13563" s="3" t="n">
        <v>30613.8</v>
      </c>
      <c r="G13563" s="3" t="n">
        <v>30613.8</v>
      </c>
    </row>
    <row r="13564">
      <c r="A13564" s="3" t="inlineStr">
        <is>
          <t>Opportunity Global Sales (PTY) LTD</t>
        </is>
      </c>
      <c r="B13564" s="4" t="n">
        <v>45016</v>
      </c>
      <c r="C13564" s="3" t="inlineStr">
        <is>
          <t>Expenses</t>
        </is>
      </c>
      <c r="D13564" s="3" t="inlineStr">
        <is>
          <t>3350/100</t>
        </is>
      </c>
      <c r="E13564" s="3" t="inlineStr">
        <is>
          <t>Consulting Fees - Admin and Finance</t>
        </is>
      </c>
      <c r="F13564" s="3" t="n">
        <v>15022.5</v>
      </c>
      <c r="G13564" s="3" t="n">
        <v>15022.5</v>
      </c>
    </row>
    <row r="13565">
      <c r="A13565" s="3" t="inlineStr">
        <is>
          <t>Opportunity Management Holdings (PTY) LTD</t>
        </is>
      </c>
      <c r="B13565" s="4" t="n">
        <v>45016</v>
      </c>
      <c r="C13565" s="3" t="inlineStr">
        <is>
          <t>Expenses</t>
        </is>
      </c>
      <c r="D13565" s="3" t="inlineStr">
        <is>
          <t>3350/200</t>
        </is>
      </c>
      <c r="E13565" s="3" t="inlineStr">
        <is>
          <t>Consulting Fee - Staff recruitment</t>
        </is>
      </c>
      <c r="F13565" s="3" t="n">
        <v>0</v>
      </c>
      <c r="G13565" s="3" t="n">
        <v>18240</v>
      </c>
    </row>
    <row r="13566">
      <c r="A13566" s="3" t="inlineStr">
        <is>
          <t>Opportunity Global Sales (PTY) LTD</t>
        </is>
      </c>
      <c r="B13566" s="4" t="n">
        <v>45016</v>
      </c>
      <c r="C13566" s="3" t="inlineStr">
        <is>
          <t>Expenses</t>
        </is>
      </c>
      <c r="D13566" s="3" t="inlineStr">
        <is>
          <t>3350/200</t>
        </is>
      </c>
      <c r="E13566" s="3" t="inlineStr">
        <is>
          <t>Consulting Fees - Agent Karien Muller</t>
        </is>
      </c>
      <c r="F13566" s="3" t="n">
        <v>10000</v>
      </c>
      <c r="G13566" s="3" t="n">
        <v>10000</v>
      </c>
    </row>
    <row r="13567">
      <c r="A13567" s="3" t="inlineStr">
        <is>
          <t>Opportunity Global Investment (PTY) LTD</t>
        </is>
      </c>
      <c r="B13567" s="4" t="n">
        <v>45016</v>
      </c>
      <c r="C13567" s="3" t="inlineStr">
        <is>
          <t>Expenses</t>
        </is>
      </c>
      <c r="D13567" s="3" t="inlineStr">
        <is>
          <t>3350/200</t>
        </is>
      </c>
      <c r="E13567" s="3" t="inlineStr">
        <is>
          <t>Consulting Fees - Rockfin</t>
        </is>
      </c>
      <c r="F13567" s="3" t="n">
        <v>10000</v>
      </c>
      <c r="G13567" s="3" t="n">
        <v>10000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Expenses</t>
        </is>
      </c>
      <c r="D13568" s="3" t="inlineStr">
        <is>
          <t>3350/300</t>
        </is>
      </c>
      <c r="E13568" s="3" t="inlineStr">
        <is>
          <t>Consulting Fee - HR Joblaw</t>
        </is>
      </c>
      <c r="F13568" s="3" t="n">
        <v>1455.3</v>
      </c>
      <c r="G13568" s="3" t="n">
        <v>1455.3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Expenses</t>
        </is>
      </c>
      <c r="D13569" s="3" t="inlineStr">
        <is>
          <t>3350/300</t>
        </is>
      </c>
      <c r="E13569" s="3" t="inlineStr">
        <is>
          <t>Consulting Fees - Admin and Finance</t>
        </is>
      </c>
      <c r="F13569" s="3" t="n">
        <v>2000</v>
      </c>
      <c r="G13569" s="3" t="n">
        <v>2000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Expenses</t>
        </is>
      </c>
      <c r="D13570" s="3" t="inlineStr">
        <is>
          <t>3351/000</t>
        </is>
      </c>
      <c r="E13570" s="3" t="inlineStr">
        <is>
          <t>Consulting fees - Trustees</t>
        </is>
      </c>
      <c r="F13570" s="3" t="n">
        <v>8000</v>
      </c>
      <c r="G13570" s="3" t="n">
        <v>8000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Expenses</t>
        </is>
      </c>
      <c r="D13571" s="3" t="inlineStr">
        <is>
          <t>3450/001</t>
        </is>
      </c>
      <c r="E13571" s="3" t="inlineStr">
        <is>
          <t>Depreciation - Computer Equipment</t>
        </is>
      </c>
      <c r="F13571" s="3" t="n">
        <v>2331.67</v>
      </c>
      <c r="G13571" s="3" t="n">
        <v>2331.67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Expenses</t>
        </is>
      </c>
      <c r="D13572" s="3" t="inlineStr">
        <is>
          <t>3450/001</t>
        </is>
      </c>
      <c r="E13572" s="3" t="inlineStr">
        <is>
          <t>Depreciation - Computer equipment</t>
        </is>
      </c>
      <c r="F13572" s="3" t="n">
        <v>880.08</v>
      </c>
      <c r="G13572" s="3" t="n">
        <v>880.08</v>
      </c>
    </row>
    <row r="13573">
      <c r="A13573" s="3" t="inlineStr">
        <is>
          <t>Quinate Consulting (Pty) Ltd</t>
        </is>
      </c>
      <c r="B13573" s="4" t="n">
        <v>45016</v>
      </c>
      <c r="C13573" s="3" t="inlineStr">
        <is>
          <t>Expenses</t>
        </is>
      </c>
      <c r="D13573" s="3" t="inlineStr">
        <is>
          <t>3450/002</t>
        </is>
      </c>
      <c r="E13573" s="3" t="inlineStr">
        <is>
          <t>Depreciation - Site Containers</t>
        </is>
      </c>
      <c r="F13573" s="3" t="n">
        <v>318.84</v>
      </c>
      <c r="G13573" s="3" t="n">
        <v>318.84</v>
      </c>
    </row>
    <row r="13574">
      <c r="A13574" s="3" t="inlineStr">
        <is>
          <t>Opportunity Global Sales (PTY) LTD</t>
        </is>
      </c>
      <c r="B13574" s="4" t="n">
        <v>45016</v>
      </c>
      <c r="C13574" s="3" t="inlineStr">
        <is>
          <t>Expenses</t>
        </is>
      </c>
      <c r="D13574" s="3" t="inlineStr">
        <is>
          <t>3450/030</t>
        </is>
      </c>
      <c r="E13574" s="3" t="inlineStr">
        <is>
          <t>Depreciation - Furniture and Fittings</t>
        </is>
      </c>
      <c r="F13574" s="3" t="n">
        <v>408.05</v>
      </c>
      <c r="G13574" s="3" t="n">
        <v>408.05</v>
      </c>
    </row>
    <row r="13575">
      <c r="A13575" s="3" t="inlineStr">
        <is>
          <t>Opportunity Management Holdings (PTY) LTD</t>
        </is>
      </c>
      <c r="B13575" s="4" t="n">
        <v>45016</v>
      </c>
      <c r="C13575" s="3" t="inlineStr">
        <is>
          <t>Expenses</t>
        </is>
      </c>
      <c r="D13575" s="3" t="inlineStr">
        <is>
          <t>3451/000</t>
        </is>
      </c>
      <c r="E13575" s="3" t="inlineStr">
        <is>
          <t>Depreciation - Computer Equipment</t>
        </is>
      </c>
      <c r="F13575" s="3" t="n">
        <v>1035.16</v>
      </c>
      <c r="G13575" s="3" t="n">
        <v>5412.91</v>
      </c>
    </row>
    <row r="13576">
      <c r="A13576" s="3" t="inlineStr">
        <is>
          <t>Quinate Consulting (Pty) Ltd</t>
        </is>
      </c>
      <c r="B13576" s="4" t="n">
        <v>45016</v>
      </c>
      <c r="C13576" s="3" t="inlineStr">
        <is>
          <t>Expenses</t>
        </is>
      </c>
      <c r="D13576" s="3" t="inlineStr">
        <is>
          <t>3600/000</t>
        </is>
      </c>
      <c r="E13576" s="3" t="inlineStr">
        <is>
          <t>Donations</t>
        </is>
      </c>
      <c r="F13576" s="3" t="n">
        <v>572.45</v>
      </c>
      <c r="G13576" s="3" t="n">
        <v>572.45</v>
      </c>
    </row>
    <row r="13577">
      <c r="A13577" s="3" t="inlineStr">
        <is>
          <t>Noble Shield (Pty) Ltd ta Go Letting</t>
        </is>
      </c>
      <c r="B13577" s="4" t="n">
        <v>45016</v>
      </c>
      <c r="C13577" s="3" t="inlineStr">
        <is>
          <t>Expenses</t>
        </is>
      </c>
      <c r="D13577" s="3" t="inlineStr">
        <is>
          <t>3650/000</t>
        </is>
      </c>
      <c r="E13577" s="3" t="inlineStr">
        <is>
          <t>Electricity _AND_ Water</t>
        </is>
      </c>
      <c r="F13577" s="3" t="n">
        <v>0</v>
      </c>
      <c r="G13577" s="3" t="n">
        <v>3400</v>
      </c>
    </row>
    <row r="13578">
      <c r="A13578" s="3" t="inlineStr">
        <is>
          <t>Opportunity Global Investment (PTY) LTD</t>
        </is>
      </c>
      <c r="B13578" s="4" t="n">
        <v>45016</v>
      </c>
      <c r="C13578" s="3" t="inlineStr">
        <is>
          <t>Expenses</t>
        </is>
      </c>
      <c r="D13578" s="3" t="inlineStr">
        <is>
          <t>3650/000</t>
        </is>
      </c>
      <c r="E13578" s="3" t="inlineStr">
        <is>
          <t>Electricity _AND_ Water</t>
        </is>
      </c>
      <c r="F13578" s="3" t="n">
        <v>2950</v>
      </c>
      <c r="G13578" s="3" t="n">
        <v>2950</v>
      </c>
    </row>
    <row r="13579">
      <c r="A13579" s="3" t="inlineStr">
        <is>
          <t>Quinate Consulting (Pty) Ltd</t>
        </is>
      </c>
      <c r="B13579" s="4" t="n">
        <v>45016</v>
      </c>
      <c r="C13579" s="3" t="inlineStr">
        <is>
          <t>Expenses</t>
        </is>
      </c>
      <c r="D13579" s="3" t="inlineStr">
        <is>
          <t>3651/000</t>
        </is>
      </c>
      <c r="E13579" s="3" t="inlineStr">
        <is>
          <t>Electricity _AND_ Water - Southwark</t>
        </is>
      </c>
      <c r="F13579" s="3" t="n">
        <v>3356.36</v>
      </c>
      <c r="G13579" s="3" t="n">
        <v>3356.36</v>
      </c>
    </row>
    <row r="13580">
      <c r="A13580" s="3" t="inlineStr">
        <is>
          <t>Quinate Consulting (Pty) Ltd</t>
        </is>
      </c>
      <c r="B13580" s="4" t="n">
        <v>45016</v>
      </c>
      <c r="C13580" s="3" t="inlineStr">
        <is>
          <t>Expenses</t>
        </is>
      </c>
      <c r="D13580" s="3" t="inlineStr">
        <is>
          <t>3652/000</t>
        </is>
      </c>
      <c r="E13580" s="3" t="inlineStr">
        <is>
          <t>Electricity _AND_ Water - Soho</t>
        </is>
      </c>
      <c r="F13580" s="3" t="n">
        <v>17370.12</v>
      </c>
      <c r="G13580" s="3" t="n">
        <v>17370.12</v>
      </c>
    </row>
    <row r="13581">
      <c r="A13581" s="3" t="inlineStr">
        <is>
          <t>Quinate Consulting (Pty) Ltd</t>
        </is>
      </c>
      <c r="B13581" s="4" t="n">
        <v>45016</v>
      </c>
      <c r="C13581" s="3" t="inlineStr">
        <is>
          <t>Expenses</t>
        </is>
      </c>
      <c r="D13581" s="3" t="inlineStr">
        <is>
          <t>3653/000</t>
        </is>
      </c>
      <c r="E13581" s="3" t="inlineStr">
        <is>
          <t>Electricity _AND_ Water - Endulini</t>
        </is>
      </c>
      <c r="F13581" s="3" t="n">
        <v>-355.41</v>
      </c>
      <c r="G13581" s="3" t="n">
        <v>-355.41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Expenses</t>
        </is>
      </c>
      <c r="D13582" s="3" t="inlineStr">
        <is>
          <t>3700/000</t>
        </is>
      </c>
      <c r="E13582" s="3" t="inlineStr">
        <is>
          <t>Entertainment Expenses</t>
        </is>
      </c>
      <c r="F13582" s="3" t="n">
        <v>0</v>
      </c>
      <c r="G13582" s="3" t="n">
        <v>1900</v>
      </c>
    </row>
    <row r="13583">
      <c r="A13583" s="3" t="inlineStr">
        <is>
          <t>Opportunity Global Investment (PTY) LTD</t>
        </is>
      </c>
      <c r="B13583" s="4" t="n">
        <v>45016</v>
      </c>
      <c r="C13583" s="3" t="inlineStr">
        <is>
          <t>Expenses</t>
        </is>
      </c>
      <c r="D13583" s="3" t="inlineStr">
        <is>
          <t>3700/000</t>
        </is>
      </c>
      <c r="E13583" s="3" t="inlineStr">
        <is>
          <t>Entertainment Expenses</t>
        </is>
      </c>
      <c r="F13583" s="3" t="n">
        <v>130</v>
      </c>
      <c r="G13583" s="3" t="n">
        <v>130</v>
      </c>
    </row>
    <row r="13584">
      <c r="A13584" s="3" t="inlineStr">
        <is>
          <t>Opportunity Global Sales (PTY) LTD</t>
        </is>
      </c>
      <c r="B13584" s="4" t="n">
        <v>45016</v>
      </c>
      <c r="C13584" s="3" t="inlineStr">
        <is>
          <t>Expenses</t>
        </is>
      </c>
      <c r="D13584" s="3" t="inlineStr">
        <is>
          <t>3700/000</t>
        </is>
      </c>
      <c r="E13584" s="3" t="inlineStr">
        <is>
          <t>Entertainment Expenses</t>
        </is>
      </c>
      <c r="F13584" s="3" t="n">
        <v>1480</v>
      </c>
      <c r="G13584" s="3" t="n">
        <v>1480</v>
      </c>
    </row>
    <row r="13585">
      <c r="A13585" s="3" t="inlineStr">
        <is>
          <t>Opportunity Management Holdings (PTY) LTD</t>
        </is>
      </c>
      <c r="B13585" s="4" t="n">
        <v>45016</v>
      </c>
      <c r="C13585" s="3" t="inlineStr">
        <is>
          <t>Expenses</t>
        </is>
      </c>
      <c r="D13585" s="3" t="inlineStr">
        <is>
          <t>3700/000</t>
        </is>
      </c>
      <c r="E13585" s="3" t="inlineStr">
        <is>
          <t>Entertainment Expenses</t>
        </is>
      </c>
      <c r="F13585" s="3" t="n">
        <v>545</v>
      </c>
      <c r="G13585" s="3" t="n">
        <v>1693.38</v>
      </c>
    </row>
    <row r="13586">
      <c r="A13586" s="3" t="inlineStr">
        <is>
          <t>Quinate Consulting (Pty) Ltd</t>
        </is>
      </c>
      <c r="B13586" s="4" t="n">
        <v>45016</v>
      </c>
      <c r="C13586" s="3" t="inlineStr">
        <is>
          <t>Expenses</t>
        </is>
      </c>
      <c r="D13586" s="3" t="inlineStr">
        <is>
          <t>3700/000</t>
        </is>
      </c>
      <c r="E13586" s="3" t="inlineStr">
        <is>
          <t>Entertainment Expenses</t>
        </is>
      </c>
      <c r="F13586" s="3" t="n">
        <v>589.4400000000001</v>
      </c>
      <c r="G13586" s="3" t="n">
        <v>589.4400000000001</v>
      </c>
    </row>
    <row r="13587">
      <c r="A13587" s="3" t="inlineStr">
        <is>
          <t>Opportunity Management Holdings (PTY) LTD</t>
        </is>
      </c>
      <c r="B13587" s="4" t="n">
        <v>45016</v>
      </c>
      <c r="C13587" s="3" t="inlineStr">
        <is>
          <t>Expenses</t>
        </is>
      </c>
      <c r="D13587" s="3" t="inlineStr">
        <is>
          <t>3850/000</t>
        </is>
      </c>
      <c r="E13587" s="3" t="inlineStr">
        <is>
          <t>Insurance - Momentum</t>
        </is>
      </c>
      <c r="F13587" s="3" t="n">
        <v>1696.06</v>
      </c>
      <c r="G13587" s="3" t="n">
        <v>10966.22</v>
      </c>
    </row>
    <row r="13588">
      <c r="A13588" s="3" t="inlineStr">
        <is>
          <t>Noble Shield (Pty) Ltd ta Go Letting</t>
        </is>
      </c>
      <c r="B13588" s="4" t="n">
        <v>45016</v>
      </c>
      <c r="C13588" s="3" t="inlineStr">
        <is>
          <t>Expenses</t>
        </is>
      </c>
      <c r="D13588" s="3" t="inlineStr">
        <is>
          <t>3850/100</t>
        </is>
      </c>
      <c r="E13588" s="3" t="inlineStr">
        <is>
          <t>Insurance - Santam</t>
        </is>
      </c>
      <c r="F13588" s="3" t="n">
        <v>3883.7</v>
      </c>
      <c r="G13588" s="3" t="n">
        <v>26605.17</v>
      </c>
    </row>
    <row r="13589">
      <c r="A13589" s="3" t="inlineStr">
        <is>
          <t>Noble Shield (Pty) Ltd ta Go Letting</t>
        </is>
      </c>
      <c r="B13589" s="4" t="n">
        <v>45016</v>
      </c>
      <c r="C13589" s="3" t="inlineStr">
        <is>
          <t>Expenses</t>
        </is>
      </c>
      <c r="D13589" s="3" t="inlineStr">
        <is>
          <t>3850/200</t>
        </is>
      </c>
      <c r="E13589" s="3" t="inlineStr">
        <is>
          <t>Insurance - A_AND_G</t>
        </is>
      </c>
      <c r="F13589" s="3" t="n">
        <v>2244.46</v>
      </c>
      <c r="G13589" s="3" t="n">
        <v>13020.46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Expenses</t>
        </is>
      </c>
      <c r="D13590" s="3" t="inlineStr">
        <is>
          <t>3851/000</t>
        </is>
      </c>
      <c r="E13590" s="3" t="inlineStr">
        <is>
          <t>Insurance - Momentum</t>
        </is>
      </c>
      <c r="F13590" s="3" t="n">
        <v>7990.64</v>
      </c>
      <c r="G13590" s="3" t="n">
        <v>7990.64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Expenses</t>
        </is>
      </c>
      <c r="D13591" s="3" t="inlineStr">
        <is>
          <t>3900/050</t>
        </is>
      </c>
      <c r="E13591" s="3" t="inlineStr">
        <is>
          <t>Interest Paid - STD Bond Accounts</t>
        </is>
      </c>
      <c r="F13591" s="3" t="n">
        <v>38955.95</v>
      </c>
      <c r="G13591" s="3" t="n">
        <v>38955.95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Expenses</t>
        </is>
      </c>
      <c r="D13592" s="3" t="inlineStr">
        <is>
          <t>3900/152</t>
        </is>
      </c>
      <c r="E13592" s="3" t="inlineStr">
        <is>
          <t>Interest Paid - Gengis</t>
        </is>
      </c>
      <c r="F13592" s="3" t="n">
        <v>3516.16</v>
      </c>
      <c r="G13592" s="3" t="n">
        <v>3516.16</v>
      </c>
    </row>
    <row r="13593">
      <c r="A13593" s="3" t="inlineStr">
        <is>
          <t>Opportunity Management Holdings (PTY) LTD</t>
        </is>
      </c>
      <c r="B13593" s="4" t="n">
        <v>45016</v>
      </c>
      <c r="C13593" s="3" t="inlineStr">
        <is>
          <t>Expenses</t>
        </is>
      </c>
      <c r="D13593" s="3" t="inlineStr">
        <is>
          <t>3960/000</t>
        </is>
      </c>
      <c r="E13593" s="3" t="inlineStr">
        <is>
          <t>Internet Fees</t>
        </is>
      </c>
      <c r="F13593" s="3" t="n">
        <v>599.41</v>
      </c>
      <c r="G13593" s="3" t="n">
        <v>4088.01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Expenses</t>
        </is>
      </c>
      <c r="D13594" s="3" t="inlineStr">
        <is>
          <t>4065/000</t>
        </is>
      </c>
      <c r="E13594" s="3" t="inlineStr">
        <is>
          <t>Levies - SoHo</t>
        </is>
      </c>
      <c r="F13594" s="3" t="n">
        <v>6689.58</v>
      </c>
      <c r="G13594" s="3" t="n">
        <v>6689.58</v>
      </c>
    </row>
    <row r="13595">
      <c r="A13595" s="3" t="inlineStr">
        <is>
          <t>Quinate Consulting (Pty) Ltd</t>
        </is>
      </c>
      <c r="B13595" s="4" t="n">
        <v>45016</v>
      </c>
      <c r="C13595" s="3" t="inlineStr">
        <is>
          <t>Expenses</t>
        </is>
      </c>
      <c r="D13595" s="3" t="inlineStr">
        <is>
          <t>4066/000</t>
        </is>
      </c>
      <c r="E13595" s="3" t="inlineStr">
        <is>
          <t>Levies - Southwark</t>
        </is>
      </c>
      <c r="F13595" s="3" t="n">
        <v>3422.18</v>
      </c>
      <c r="G13595" s="3" t="n">
        <v>3422.18</v>
      </c>
    </row>
    <row r="13596">
      <c r="A13596" s="3" t="inlineStr">
        <is>
          <t>Quinate Consulting (Pty) Ltd</t>
        </is>
      </c>
      <c r="B13596" s="4" t="n">
        <v>45016</v>
      </c>
      <c r="C13596" s="3" t="inlineStr">
        <is>
          <t>Expenses</t>
        </is>
      </c>
      <c r="D13596" s="3" t="inlineStr">
        <is>
          <t>4067/000</t>
        </is>
      </c>
      <c r="E13596" s="3" t="inlineStr">
        <is>
          <t>Levies - C4 Property</t>
        </is>
      </c>
      <c r="F13596" s="3" t="n">
        <v>2827.14</v>
      </c>
      <c r="G13596" s="3" t="n">
        <v>2827.14</v>
      </c>
    </row>
    <row r="13597">
      <c r="A13597" s="3" t="inlineStr">
        <is>
          <t>Endulini (Pty) Ltd</t>
        </is>
      </c>
      <c r="B13597" s="4" t="n">
        <v>45016</v>
      </c>
      <c r="C13597" s="3" t="inlineStr">
        <is>
          <t>Expenses</t>
        </is>
      </c>
      <c r="D13597" s="3" t="inlineStr">
        <is>
          <t>4100/001</t>
        </is>
      </c>
      <c r="E13597" s="3" t="inlineStr">
        <is>
          <t>Momentum Admin Fee</t>
        </is>
      </c>
      <c r="F13597" s="3" t="n">
        <v>1.03</v>
      </c>
      <c r="G13597" s="3" t="n">
        <v>1.03</v>
      </c>
    </row>
    <row r="13598">
      <c r="A13598" s="3" t="inlineStr">
        <is>
          <t>Quinate Consulting (Pty) Ltd</t>
        </is>
      </c>
      <c r="B13598" s="4" t="n">
        <v>45016</v>
      </c>
      <c r="C13598" s="3" t="inlineStr">
        <is>
          <t>Expenses</t>
        </is>
      </c>
      <c r="D13598" s="3" t="inlineStr">
        <is>
          <t>4100/001</t>
        </is>
      </c>
      <c r="E13598" s="3" t="inlineStr">
        <is>
          <t>Momentum Advise Fee</t>
        </is>
      </c>
      <c r="F13598" s="3" t="n">
        <v>0.21</v>
      </c>
      <c r="G13598" s="3" t="n">
        <v>0.21</v>
      </c>
    </row>
    <row r="13599">
      <c r="A13599" s="3" t="inlineStr">
        <is>
          <t>Opportunity Global Investment (PTY) LTD</t>
        </is>
      </c>
      <c r="B13599" s="4" t="n">
        <v>45016</v>
      </c>
      <c r="C13599" s="3" t="inlineStr">
        <is>
          <t>Expenses</t>
        </is>
      </c>
      <c r="D13599" s="3" t="inlineStr">
        <is>
          <t>4100/100</t>
        </is>
      </c>
      <c r="E13599" s="3" t="inlineStr">
        <is>
          <t>Members Salaries - Nick Morgan</t>
        </is>
      </c>
      <c r="F13599" s="3" t="n">
        <v>41251.61</v>
      </c>
      <c r="G13599" s="3" t="n">
        <v>41251.61</v>
      </c>
    </row>
    <row r="13600">
      <c r="A13600" s="3" t="inlineStr">
        <is>
          <t>Opportunity Global Investment (PTY) LTD</t>
        </is>
      </c>
      <c r="B13600" s="4" t="n">
        <v>45016</v>
      </c>
      <c r="C13600" s="3" t="inlineStr">
        <is>
          <t>Expenses</t>
        </is>
      </c>
      <c r="D13600" s="3" t="inlineStr">
        <is>
          <t>4200/000</t>
        </is>
      </c>
      <c r="E13600" s="3" t="inlineStr">
        <is>
          <t>Printing _AND_ Stationery</t>
        </is>
      </c>
      <c r="F13600" s="3" t="n">
        <v>2367</v>
      </c>
      <c r="G13600" s="3" t="n">
        <v>2367</v>
      </c>
    </row>
    <row r="13601">
      <c r="A13601" s="3" t="inlineStr">
        <is>
          <t>Opportunity Global Sales (PTY) LTD</t>
        </is>
      </c>
      <c r="B13601" s="4" t="n">
        <v>45016</v>
      </c>
      <c r="C13601" s="3" t="inlineStr">
        <is>
          <t>Expenses</t>
        </is>
      </c>
      <c r="D13601" s="3" t="inlineStr">
        <is>
          <t>4200/000</t>
        </is>
      </c>
      <c r="E13601" s="3" t="inlineStr">
        <is>
          <t>Printing _AND_ Stationery</t>
        </is>
      </c>
      <c r="F13601" s="3" t="n">
        <v>286.96</v>
      </c>
      <c r="G13601" s="3" t="n">
        <v>286.96</v>
      </c>
    </row>
    <row r="13602">
      <c r="A13602" s="3" t="inlineStr">
        <is>
          <t>Opportunity Management Holdings (PTY) LTD</t>
        </is>
      </c>
      <c r="B13602" s="4" t="n">
        <v>45016</v>
      </c>
      <c r="C13602" s="3" t="inlineStr">
        <is>
          <t>Expenses</t>
        </is>
      </c>
      <c r="D13602" s="3" t="inlineStr">
        <is>
          <t>4200/000</t>
        </is>
      </c>
      <c r="E13602" s="3" t="inlineStr">
        <is>
          <t>Printing _AND_ Stationery</t>
        </is>
      </c>
      <c r="F13602" s="3" t="n">
        <v>3726.91</v>
      </c>
      <c r="G13602" s="3" t="n">
        <v>17439.96</v>
      </c>
    </row>
    <row r="13603">
      <c r="A13603" s="3" t="inlineStr">
        <is>
          <t>Noble Shield (Pty) Ltd ta Go Letting</t>
        </is>
      </c>
      <c r="B13603" s="4" t="n">
        <v>45016</v>
      </c>
      <c r="C13603" s="3" t="inlineStr">
        <is>
          <t>Expenses</t>
        </is>
      </c>
      <c r="D13603" s="3" t="inlineStr">
        <is>
          <t>4200/100</t>
        </is>
      </c>
      <c r="E13603" s="3" t="inlineStr">
        <is>
          <t>Printing - Merchant West- Printer Rental</t>
        </is>
      </c>
      <c r="F13603" s="3" t="n">
        <v>1630.17</v>
      </c>
      <c r="G13603" s="3" t="n">
        <v>11395.42</v>
      </c>
    </row>
    <row r="13604">
      <c r="A13604" s="3" t="inlineStr">
        <is>
          <t>Noble Shield (Pty) Ltd ta Go Letting</t>
        </is>
      </c>
      <c r="B13604" s="4" t="n">
        <v>45016</v>
      </c>
      <c r="C13604" s="3" t="inlineStr">
        <is>
          <t>Expenses</t>
        </is>
      </c>
      <c r="D13604" s="3" t="inlineStr">
        <is>
          <t>4200/120</t>
        </is>
      </c>
      <c r="E13604" s="3" t="inlineStr">
        <is>
          <t>Printing - Ivy Line - Prints</t>
        </is>
      </c>
      <c r="F13604" s="3" t="n">
        <v>329.51</v>
      </c>
      <c r="G13604" s="3" t="n">
        <v>5778.42</v>
      </c>
    </row>
    <row r="13605">
      <c r="A13605" s="3" t="inlineStr">
        <is>
          <t>Noble Shield (Pty) Ltd ta Go Letting</t>
        </is>
      </c>
      <c r="B13605" s="4" t="n">
        <v>45016</v>
      </c>
      <c r="C13605" s="3" t="inlineStr">
        <is>
          <t>Expenses</t>
        </is>
      </c>
      <c r="D13605" s="3" t="inlineStr">
        <is>
          <t>4200/180</t>
        </is>
      </c>
      <c r="E13605" s="3" t="inlineStr">
        <is>
          <t>Printing - Ikon</t>
        </is>
      </c>
      <c r="F13605" s="3" t="n">
        <v>108.96</v>
      </c>
      <c r="G13605" s="3" t="n">
        <v>707.98</v>
      </c>
    </row>
    <row r="13606">
      <c r="A13606" s="3" t="inlineStr">
        <is>
          <t>Noble Shield (Pty) Ltd ta Go Letting</t>
        </is>
      </c>
      <c r="B13606" s="4" t="n">
        <v>45016</v>
      </c>
      <c r="C13606" s="3" t="inlineStr">
        <is>
          <t>Expenses</t>
        </is>
      </c>
      <c r="D13606" s="3" t="inlineStr">
        <is>
          <t>4200/190</t>
        </is>
      </c>
      <c r="E13606" s="3" t="inlineStr">
        <is>
          <t>Printing - Centrafin printer rental</t>
        </is>
      </c>
      <c r="F13606" s="3" t="n">
        <v>2882.81</v>
      </c>
      <c r="G13606" s="3" t="n">
        <v>18903.19</v>
      </c>
    </row>
    <row r="13607">
      <c r="A13607" s="3" t="inlineStr">
        <is>
          <t>Noble Shield (Pty) Ltd ta Go Letting</t>
        </is>
      </c>
      <c r="B13607" s="4" t="n">
        <v>45016</v>
      </c>
      <c r="C13607" s="3" t="inlineStr">
        <is>
          <t>Expenses</t>
        </is>
      </c>
      <c r="D13607" s="3" t="inlineStr">
        <is>
          <t>4200/200</t>
        </is>
      </c>
      <c r="E13607" s="3" t="inlineStr">
        <is>
          <t>Printing - General Stationery VDB Office</t>
        </is>
      </c>
      <c r="F13607" s="3" t="n">
        <v>0</v>
      </c>
      <c r="G13607" s="3" t="n">
        <v>5661.22</v>
      </c>
    </row>
    <row r="13608">
      <c r="A13608" s="3" t="inlineStr">
        <is>
          <t>Opportunity Global Investment (PTY) LTD</t>
        </is>
      </c>
      <c r="B13608" s="4" t="n">
        <v>45016</v>
      </c>
      <c r="C13608" s="3" t="inlineStr">
        <is>
          <t>Expenses</t>
        </is>
      </c>
      <c r="D13608" s="3" t="inlineStr">
        <is>
          <t>4220/000</t>
        </is>
      </c>
      <c r="E13608" s="3" t="inlineStr">
        <is>
          <t>Motor Vehicle Expenses - Petrol _AND_ Oil</t>
        </is>
      </c>
      <c r="F13608" s="3" t="n">
        <v>1844.26</v>
      </c>
      <c r="G13608" s="3" t="n">
        <v>1844.26</v>
      </c>
    </row>
    <row r="13609">
      <c r="A13609" s="3" t="inlineStr">
        <is>
          <t>Noble Shield (Pty) Ltd ta Go Letting</t>
        </is>
      </c>
      <c r="B13609" s="4" t="n">
        <v>45016</v>
      </c>
      <c r="C13609" s="3" t="inlineStr">
        <is>
          <t>Expenses</t>
        </is>
      </c>
      <c r="D13609" s="3" t="inlineStr">
        <is>
          <t>4290/000</t>
        </is>
      </c>
      <c r="E13609" s="3" t="inlineStr">
        <is>
          <t>Refreshments - CT Office</t>
        </is>
      </c>
      <c r="F13609" s="3" t="n">
        <v>1237.16</v>
      </c>
      <c r="G13609" s="3" t="n">
        <v>7018.93</v>
      </c>
    </row>
    <row r="13610">
      <c r="A13610" s="3" t="inlineStr">
        <is>
          <t>Opportunity Global Investment (PTY) LTD</t>
        </is>
      </c>
      <c r="B13610" s="4" t="n">
        <v>45016</v>
      </c>
      <c r="C13610" s="3" t="inlineStr">
        <is>
          <t>Expenses</t>
        </is>
      </c>
      <c r="D13610" s="3" t="inlineStr">
        <is>
          <t>4290/000</t>
        </is>
      </c>
      <c r="E13610" s="3" t="inlineStr">
        <is>
          <t>Rent</t>
        </is>
      </c>
      <c r="F13610" s="3" t="n">
        <v>8770</v>
      </c>
      <c r="G13610" s="3" t="n">
        <v>8770</v>
      </c>
    </row>
    <row r="13611">
      <c r="A13611" s="3" t="inlineStr">
        <is>
          <t>Noble Shield (Pty) Ltd ta Go Letting</t>
        </is>
      </c>
      <c r="B13611" s="4" t="n">
        <v>45016</v>
      </c>
      <c r="C13611" s="3" t="inlineStr">
        <is>
          <t>Expenses</t>
        </is>
      </c>
      <c r="D13611" s="3" t="inlineStr">
        <is>
          <t>4291/000</t>
        </is>
      </c>
      <c r="E13611" s="3" t="inlineStr">
        <is>
          <t>Refreshments - VDB Office</t>
        </is>
      </c>
      <c r="F13611" s="3" t="n">
        <v>0</v>
      </c>
      <c r="G13611" s="3" t="n">
        <v>3130.25</v>
      </c>
    </row>
    <row r="13612">
      <c r="A13612" s="3" t="inlineStr">
        <is>
          <t>Trademark Holdings (Pty) Ltd</t>
        </is>
      </c>
      <c r="B13612" s="4" t="n">
        <v>45016</v>
      </c>
      <c r="C13612" s="3" t="inlineStr">
        <is>
          <t>Expenses</t>
        </is>
      </c>
      <c r="D13612" s="3" t="inlineStr">
        <is>
          <t>4300/000</t>
        </is>
      </c>
      <c r="E13612" s="3" t="inlineStr">
        <is>
          <t>Rent Paid</t>
        </is>
      </c>
      <c r="F13612" s="3" t="n">
        <v>6532</v>
      </c>
      <c r="G13612" s="3" t="n">
        <v>45500.57</v>
      </c>
    </row>
    <row r="13613">
      <c r="A13613" s="3" t="inlineStr">
        <is>
          <t>Opportunity Global Investment (PTY) LTD</t>
        </is>
      </c>
      <c r="B13613" s="4" t="n">
        <v>45016</v>
      </c>
      <c r="C13613" s="3" t="inlineStr">
        <is>
          <t>Expenses</t>
        </is>
      </c>
      <c r="D13613" s="3" t="inlineStr">
        <is>
          <t>4310/000</t>
        </is>
      </c>
      <c r="E13613" s="3" t="inlineStr">
        <is>
          <t>Refreshments</t>
        </is>
      </c>
      <c r="F13613" s="3" t="n">
        <v>2521</v>
      </c>
      <c r="G13613" s="3" t="n">
        <v>2521</v>
      </c>
    </row>
    <row r="13614">
      <c r="A13614" s="3" t="inlineStr">
        <is>
          <t>Opportunity Management Holdings (PTY) LTD</t>
        </is>
      </c>
      <c r="B13614" s="4" t="n">
        <v>45016</v>
      </c>
      <c r="C13614" s="3" t="inlineStr">
        <is>
          <t>Expenses</t>
        </is>
      </c>
      <c r="D13614" s="3" t="inlineStr">
        <is>
          <t>4310/000</t>
        </is>
      </c>
      <c r="E13614" s="3" t="inlineStr">
        <is>
          <t>Refreshments</t>
        </is>
      </c>
      <c r="F13614" s="3" t="n">
        <v>0</v>
      </c>
      <c r="G13614" s="3" t="n">
        <v>6398.35</v>
      </c>
    </row>
    <row r="13615">
      <c r="A13615" s="3" t="inlineStr">
        <is>
          <t>Quinate Consulting (Pty) Ltd</t>
        </is>
      </c>
      <c r="B13615" s="4" t="n">
        <v>45016</v>
      </c>
      <c r="C13615" s="3" t="inlineStr">
        <is>
          <t>Expenses</t>
        </is>
      </c>
      <c r="D13615" s="3" t="inlineStr">
        <is>
          <t>4312/000</t>
        </is>
      </c>
      <c r="E13615" s="3" t="inlineStr">
        <is>
          <t>Rates - SoHo Units</t>
        </is>
      </c>
      <c r="F13615" s="3" t="n">
        <v>2321.37</v>
      </c>
      <c r="G13615" s="3" t="n">
        <v>2321.37</v>
      </c>
    </row>
    <row r="13616">
      <c r="A13616" s="3" t="inlineStr">
        <is>
          <t>Noble Shield (Pty) Ltd ta Go Letting</t>
        </is>
      </c>
      <c r="B13616" s="4" t="n">
        <v>45016</v>
      </c>
      <c r="C13616" s="3" t="inlineStr">
        <is>
          <t>Expenses</t>
        </is>
      </c>
      <c r="D13616" s="3" t="inlineStr">
        <is>
          <t>4350/000</t>
        </is>
      </c>
      <c r="E13616" s="3" t="inlineStr">
        <is>
          <t>Repairs _AND_ Maintenance</t>
        </is>
      </c>
      <c r="F13616" s="3" t="n">
        <v>0</v>
      </c>
      <c r="G13616" s="3" t="n">
        <v>710</v>
      </c>
    </row>
    <row r="13617">
      <c r="A13617" s="3" t="inlineStr">
        <is>
          <t>Opportunity Management Holdings (PTY) LTD</t>
        </is>
      </c>
      <c r="B13617" s="4" t="n">
        <v>45016</v>
      </c>
      <c r="C13617" s="3" t="inlineStr">
        <is>
          <t>Expenses</t>
        </is>
      </c>
      <c r="D13617" s="3" t="inlineStr">
        <is>
          <t>4350/000</t>
        </is>
      </c>
      <c r="E13617" s="3" t="inlineStr">
        <is>
          <t>Repairs _AND_ Maintenance</t>
        </is>
      </c>
      <c r="F13617" s="3" t="n">
        <v>0</v>
      </c>
      <c r="G13617" s="3" t="n">
        <v>843.37</v>
      </c>
    </row>
    <row r="13618">
      <c r="A13618" s="3" t="inlineStr">
        <is>
          <t>Quinate Consulting (Pty) Ltd</t>
        </is>
      </c>
      <c r="B13618" s="4" t="n">
        <v>45016</v>
      </c>
      <c r="C13618" s="3" t="inlineStr">
        <is>
          <t>Expenses</t>
        </is>
      </c>
      <c r="D13618" s="3" t="inlineStr">
        <is>
          <t>4350/000</t>
        </is>
      </c>
      <c r="E13618" s="3" t="inlineStr">
        <is>
          <t>Repairs and Maintenance - Southwark Units</t>
        </is>
      </c>
      <c r="F13618" s="3" t="n">
        <v>2350</v>
      </c>
      <c r="G13618" s="3" t="n">
        <v>2350</v>
      </c>
    </row>
    <row r="13619">
      <c r="A13619" s="3" t="inlineStr">
        <is>
          <t>Opportunity Global Sales (PTY) LTD</t>
        </is>
      </c>
      <c r="B13619" s="4" t="n">
        <v>45016</v>
      </c>
      <c r="C13619" s="3" t="inlineStr">
        <is>
          <t>Expenses</t>
        </is>
      </c>
      <c r="D13619" s="3" t="inlineStr">
        <is>
          <t>4390/000</t>
        </is>
      </c>
      <c r="E13619" s="3" t="inlineStr">
        <is>
          <t>Small Assets</t>
        </is>
      </c>
      <c r="F13619" s="3" t="n">
        <v>1477.39</v>
      </c>
      <c r="G13619" s="3" t="n">
        <v>1477.39</v>
      </c>
    </row>
    <row r="13620">
      <c r="A13620" s="3" t="inlineStr">
        <is>
          <t>Opportunity Management Holdings (PTY) LTD</t>
        </is>
      </c>
      <c r="B13620" s="4" t="n">
        <v>45016</v>
      </c>
      <c r="C13620" s="3" t="inlineStr">
        <is>
          <t>Expenses</t>
        </is>
      </c>
      <c r="D13620" s="3" t="inlineStr">
        <is>
          <t>4390/000</t>
        </is>
      </c>
      <c r="E13620" s="3" t="inlineStr">
        <is>
          <t>Small Assets</t>
        </is>
      </c>
      <c r="F13620" s="3" t="n">
        <v>0</v>
      </c>
      <c r="G13620" s="3" t="n">
        <v>18288.69</v>
      </c>
    </row>
    <row r="13621">
      <c r="A13621" s="3" t="inlineStr">
        <is>
          <t>Noble Shield (Pty) Ltd ta Go Letting</t>
        </is>
      </c>
      <c r="B13621" s="4" t="n">
        <v>45016</v>
      </c>
      <c r="C13621" s="3" t="inlineStr">
        <is>
          <t>Expenses</t>
        </is>
      </c>
      <c r="D13621" s="3" t="inlineStr">
        <is>
          <t>4400/000</t>
        </is>
      </c>
      <c r="E13621" s="3" t="inlineStr">
        <is>
          <t>Salaries _AND_ Wages</t>
        </is>
      </c>
      <c r="F13621" s="3" t="n">
        <v>26915.7</v>
      </c>
      <c r="G13621" s="3" t="n">
        <v>188004.92</v>
      </c>
    </row>
    <row r="13622">
      <c r="A13622" s="3" t="inlineStr">
        <is>
          <t>Opportunity Global Sales (PTY) LTD</t>
        </is>
      </c>
      <c r="B13622" s="4" t="n">
        <v>45016</v>
      </c>
      <c r="C13622" s="3" t="inlineStr">
        <is>
          <t>Expenses</t>
        </is>
      </c>
      <c r="D13622" s="3" t="inlineStr">
        <is>
          <t>4400/000</t>
        </is>
      </c>
      <c r="E13622" s="3" t="inlineStr">
        <is>
          <t>Salaries _AND_ Wages</t>
        </is>
      </c>
      <c r="F13622" s="3" t="n">
        <v>53967.05</v>
      </c>
      <c r="G13622" s="3" t="n">
        <v>53967.05</v>
      </c>
    </row>
    <row r="13623">
      <c r="A13623" s="3" t="inlineStr">
        <is>
          <t>Opportunity Management Holdings (PTY) LTD</t>
        </is>
      </c>
      <c r="B13623" s="4" t="n">
        <v>45016</v>
      </c>
      <c r="C13623" s="3" t="inlineStr">
        <is>
          <t>Expenses</t>
        </is>
      </c>
      <c r="D13623" s="3" t="inlineStr">
        <is>
          <t>4400/000</t>
        </is>
      </c>
      <c r="E13623" s="3" t="inlineStr">
        <is>
          <t>Salaries _AND_ Wages</t>
        </is>
      </c>
      <c r="F13623" s="3" t="n">
        <v>308278.6</v>
      </c>
      <c r="G13623" s="3" t="n">
        <v>1780732.25</v>
      </c>
    </row>
    <row r="13624">
      <c r="A13624" s="3" t="inlineStr">
        <is>
          <t>Trademark Holdings (Pty) Ltd</t>
        </is>
      </c>
      <c r="B13624" s="4" t="n">
        <v>45016</v>
      </c>
      <c r="C13624" s="3" t="inlineStr">
        <is>
          <t>Expenses</t>
        </is>
      </c>
      <c r="D13624" s="3" t="inlineStr">
        <is>
          <t>4400/000</t>
        </is>
      </c>
      <c r="E13624" s="3" t="inlineStr">
        <is>
          <t>Salaries _AND_ Wages</t>
        </is>
      </c>
      <c r="F13624" s="3" t="n">
        <v>12429.45</v>
      </c>
      <c r="G13624" s="3" t="n">
        <v>87006.14999999999</v>
      </c>
    </row>
    <row r="13625">
      <c r="A13625" s="3" t="inlineStr">
        <is>
          <t>Trademark Holdings (Pty) Ltd</t>
        </is>
      </c>
      <c r="B13625" s="4" t="n">
        <v>45016</v>
      </c>
      <c r="C13625" s="3" t="inlineStr">
        <is>
          <t>Expenses</t>
        </is>
      </c>
      <c r="D13625" s="3" t="inlineStr">
        <is>
          <t>4410/000</t>
        </is>
      </c>
      <c r="E13625" s="3" t="inlineStr">
        <is>
          <t>Salaries _AND_ Wages - WCA</t>
        </is>
      </c>
      <c r="F13625" s="3" t="n">
        <v>0</v>
      </c>
      <c r="G13625" s="3" t="n">
        <v>1397.74</v>
      </c>
    </row>
    <row r="13626">
      <c r="A13626" s="3" t="inlineStr">
        <is>
          <t>Opportunity Global Investment (PTY) LTD</t>
        </is>
      </c>
      <c r="B13626" s="4" t="n">
        <v>45016</v>
      </c>
      <c r="C13626" s="3" t="inlineStr">
        <is>
          <t>Expenses</t>
        </is>
      </c>
      <c r="D13626" s="3" t="inlineStr">
        <is>
          <t>4450/000</t>
        </is>
      </c>
      <c r="E13626" s="3" t="inlineStr">
        <is>
          <t>Staff Training</t>
        </is>
      </c>
      <c r="F13626" s="3" t="n">
        <v>6191.31</v>
      </c>
      <c r="G13626" s="3" t="n">
        <v>6191.31</v>
      </c>
    </row>
    <row r="13627">
      <c r="A13627" s="3" t="inlineStr">
        <is>
          <t>Opportunity Management Holdings (PTY) LTD</t>
        </is>
      </c>
      <c r="B13627" s="4" t="n">
        <v>45016</v>
      </c>
      <c r="C13627" s="3" t="inlineStr">
        <is>
          <t>Expenses</t>
        </is>
      </c>
      <c r="D13627" s="3" t="inlineStr">
        <is>
          <t>4450/000</t>
        </is>
      </c>
      <c r="E13627" s="3" t="inlineStr">
        <is>
          <t>Staff Training</t>
        </is>
      </c>
      <c r="F13627" s="3" t="n">
        <v>0</v>
      </c>
      <c r="G13627" s="3" t="n">
        <v>2001.78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Expenses</t>
        </is>
      </c>
      <c r="D13628" s="3" t="inlineStr">
        <is>
          <t>4500/000</t>
        </is>
      </c>
      <c r="E13628" s="3" t="inlineStr">
        <is>
          <t>Staff Welfare</t>
        </is>
      </c>
      <c r="F13628" s="3" t="n">
        <v>543.2</v>
      </c>
      <c r="G13628" s="3" t="n">
        <v>5043.2</v>
      </c>
    </row>
    <row r="13629">
      <c r="A13629" s="3" t="inlineStr">
        <is>
          <t>Opportunity Global Sales (PTY) LTD</t>
        </is>
      </c>
      <c r="B13629" s="4" t="n">
        <v>45016</v>
      </c>
      <c r="C13629" s="3" t="inlineStr">
        <is>
          <t>Expenses</t>
        </is>
      </c>
      <c r="D13629" s="3" t="inlineStr">
        <is>
          <t>4500/000</t>
        </is>
      </c>
      <c r="E13629" s="3" t="inlineStr">
        <is>
          <t>Staff Welfare</t>
        </is>
      </c>
      <c r="F13629" s="3" t="n">
        <v>92.17</v>
      </c>
      <c r="G13629" s="3" t="n">
        <v>92.17</v>
      </c>
    </row>
    <row r="13630">
      <c r="A13630" s="3" t="inlineStr">
        <is>
          <t>Opportunity Management Holdings (PTY) LTD</t>
        </is>
      </c>
      <c r="B13630" s="4" t="n">
        <v>45016</v>
      </c>
      <c r="C13630" s="3" t="inlineStr">
        <is>
          <t>Expenses</t>
        </is>
      </c>
      <c r="D13630" s="3" t="inlineStr">
        <is>
          <t>4500/000</t>
        </is>
      </c>
      <c r="E13630" s="3" t="inlineStr">
        <is>
          <t>Staff Welfare</t>
        </is>
      </c>
      <c r="F13630" s="3" t="n">
        <v>6067.12</v>
      </c>
      <c r="G13630" s="3" t="n">
        <v>55040.06</v>
      </c>
    </row>
    <row r="13631">
      <c r="A13631" s="3" t="inlineStr">
        <is>
          <t>Trademark Holdings (Pty) Ltd</t>
        </is>
      </c>
      <c r="B13631" s="4" t="n">
        <v>45016</v>
      </c>
      <c r="C13631" s="3" t="inlineStr">
        <is>
          <t>Expenses</t>
        </is>
      </c>
      <c r="D13631" s="3" t="inlineStr">
        <is>
          <t>4500/000</t>
        </is>
      </c>
      <c r="E13631" s="3" t="inlineStr">
        <is>
          <t>Staff Welfare _AND_ Refreshments</t>
        </is>
      </c>
      <c r="F13631" s="3" t="n">
        <v>0</v>
      </c>
      <c r="G13631" s="3" t="n">
        <v>4500</v>
      </c>
    </row>
    <row r="13632">
      <c r="A13632" s="3" t="inlineStr">
        <is>
          <t>Noble Shield (Pty) Ltd ta Go Letting</t>
        </is>
      </c>
      <c r="B13632" s="4" t="n">
        <v>45016</v>
      </c>
      <c r="C13632" s="3" t="inlineStr">
        <is>
          <t>Expenses</t>
        </is>
      </c>
      <c r="D13632" s="3" t="inlineStr">
        <is>
          <t>4520/000</t>
        </is>
      </c>
      <c r="E13632" s="3" t="inlineStr">
        <is>
          <t>Security</t>
        </is>
      </c>
      <c r="F13632" s="3" t="n">
        <v>815</v>
      </c>
      <c r="G13632" s="3" t="n">
        <v>5841.44</v>
      </c>
    </row>
    <row r="13633">
      <c r="A13633" s="3" t="inlineStr">
        <is>
          <t>Quinate Consulting (Pty) Ltd</t>
        </is>
      </c>
      <c r="B13633" s="4" t="n">
        <v>45016</v>
      </c>
      <c r="C13633" s="3" t="inlineStr">
        <is>
          <t>Expenses</t>
        </is>
      </c>
      <c r="D13633" s="3" t="inlineStr">
        <is>
          <t>4550/000</t>
        </is>
      </c>
      <c r="E13633" s="3" t="inlineStr">
        <is>
          <t>Subscriptions / Licenses</t>
        </is>
      </c>
      <c r="F13633" s="3" t="n">
        <v>11903.38</v>
      </c>
      <c r="G13633" s="3" t="n">
        <v>11903.38</v>
      </c>
    </row>
    <row r="13634">
      <c r="A13634" s="3" t="inlineStr">
        <is>
          <t>Opportunity Management Holdings (PTY) LTD</t>
        </is>
      </c>
      <c r="B13634" s="4" t="n">
        <v>45016</v>
      </c>
      <c r="C13634" s="3" t="inlineStr">
        <is>
          <t>Expenses</t>
        </is>
      </c>
      <c r="D13634" s="3" t="inlineStr">
        <is>
          <t>4550/000</t>
        </is>
      </c>
      <c r="E13634" s="3" t="inlineStr">
        <is>
          <t>Subscriptions _AND_ Lisences</t>
        </is>
      </c>
      <c r="F13634" s="3" t="n">
        <v>3306.17</v>
      </c>
      <c r="G13634" s="3" t="n">
        <v>35325.55</v>
      </c>
    </row>
    <row r="13635">
      <c r="A13635" s="3" t="inlineStr">
        <is>
          <t>Noble Shield (Pty) Ltd ta Go Letting</t>
        </is>
      </c>
      <c r="B13635" s="4" t="n">
        <v>45016</v>
      </c>
      <c r="C13635" s="3" t="inlineStr">
        <is>
          <t>Expenses</t>
        </is>
      </c>
      <c r="D13635" s="3" t="inlineStr">
        <is>
          <t>4550/100</t>
        </is>
      </c>
      <c r="E13635" s="3" t="inlineStr">
        <is>
          <t>Subscriptions - EAAB</t>
        </is>
      </c>
      <c r="F13635" s="3" t="n">
        <v>0</v>
      </c>
      <c r="G13635" s="3" t="n">
        <v>2340</v>
      </c>
    </row>
    <row r="13636">
      <c r="A13636" s="3" t="inlineStr">
        <is>
          <t>Trademark Holdings (Pty) Ltd</t>
        </is>
      </c>
      <c r="B13636" s="4" t="n">
        <v>45016</v>
      </c>
      <c r="C13636" s="3" t="inlineStr">
        <is>
          <t>Expenses</t>
        </is>
      </c>
      <c r="D13636" s="3" t="inlineStr">
        <is>
          <t>4550/100</t>
        </is>
      </c>
      <c r="E13636" s="3" t="inlineStr">
        <is>
          <t>Subscriptions - EAAB</t>
        </is>
      </c>
      <c r="F13636" s="3" t="n">
        <v>0</v>
      </c>
      <c r="G13636" s="3" t="n">
        <v>2340</v>
      </c>
    </row>
    <row r="13637">
      <c r="A13637" s="3" t="inlineStr">
        <is>
          <t>Opportunity Global Investment (PTY) LTD</t>
        </is>
      </c>
      <c r="B13637" s="4" t="n">
        <v>45016</v>
      </c>
      <c r="C13637" s="3" t="inlineStr">
        <is>
          <t>Expenses</t>
        </is>
      </c>
      <c r="D13637" s="3" t="inlineStr">
        <is>
          <t>4550/100</t>
        </is>
      </c>
      <c r="E13637" s="3" t="inlineStr">
        <is>
          <t>Subscriptions - Zoho</t>
        </is>
      </c>
      <c r="F13637" s="3" t="n">
        <v>1125</v>
      </c>
      <c r="G13637" s="3" t="n">
        <v>1125</v>
      </c>
    </row>
    <row r="13638">
      <c r="A13638" s="3" t="inlineStr">
        <is>
          <t>Opportunity Global Sales (PTY) LTD</t>
        </is>
      </c>
      <c r="B13638" s="4" t="n">
        <v>45016</v>
      </c>
      <c r="C13638" s="3" t="inlineStr">
        <is>
          <t>Expenses</t>
        </is>
      </c>
      <c r="D13638" s="3" t="inlineStr">
        <is>
          <t>4550/150</t>
        </is>
      </c>
      <c r="E13638" s="3" t="inlineStr">
        <is>
          <t>Subscription - Webbox</t>
        </is>
      </c>
      <c r="F13638" s="3" t="n">
        <v>1259</v>
      </c>
      <c r="G13638" s="3" t="n">
        <v>1259</v>
      </c>
    </row>
    <row r="13639">
      <c r="A13639" s="3" t="inlineStr">
        <is>
          <t>Opportunity Global Investment (PTY) LTD</t>
        </is>
      </c>
      <c r="B13639" s="4" t="n">
        <v>45016</v>
      </c>
      <c r="C13639" s="3" t="inlineStr">
        <is>
          <t>Expenses</t>
        </is>
      </c>
      <c r="D13639" s="3" t="inlineStr">
        <is>
          <t>4550/250</t>
        </is>
      </c>
      <c r="E13639" s="3" t="inlineStr">
        <is>
          <t>Subscriptions - LinkedIn</t>
        </is>
      </c>
      <c r="F13639" s="3" t="n">
        <v>2000.98</v>
      </c>
      <c r="G13639" s="3" t="n">
        <v>2000.98</v>
      </c>
    </row>
    <row r="13640">
      <c r="A13640" s="3" t="inlineStr">
        <is>
          <t>Opportunity Global Investment (PTY) LTD</t>
        </is>
      </c>
      <c r="B13640" s="4" t="n">
        <v>45016</v>
      </c>
      <c r="C13640" s="3" t="inlineStr">
        <is>
          <t>Expenses</t>
        </is>
      </c>
      <c r="D13640" s="3" t="inlineStr">
        <is>
          <t>4550/350</t>
        </is>
      </c>
      <c r="E13640" s="3" t="inlineStr">
        <is>
          <t>Subscriptions - Xero</t>
        </is>
      </c>
      <c r="F13640" s="3" t="n">
        <v>600</v>
      </c>
      <c r="G13640" s="3" t="n">
        <v>600</v>
      </c>
    </row>
    <row r="13641">
      <c r="A13641" s="3" t="inlineStr">
        <is>
          <t>Opportunity Global Investment (PTY) LTD</t>
        </is>
      </c>
      <c r="B13641" s="4" t="n">
        <v>45016</v>
      </c>
      <c r="C13641" s="3" t="inlineStr">
        <is>
          <t>Expenses</t>
        </is>
      </c>
      <c r="D13641" s="3" t="inlineStr">
        <is>
          <t>4550/400</t>
        </is>
      </c>
      <c r="E13641" s="3" t="inlineStr">
        <is>
          <t>Subscriptions - Moneyweb</t>
        </is>
      </c>
      <c r="F13641" s="3" t="n">
        <v>54.78</v>
      </c>
      <c r="G13641" s="3" t="n">
        <v>54.78</v>
      </c>
    </row>
    <row r="13642">
      <c r="A13642" s="3" t="inlineStr">
        <is>
          <t>Trademark Holdings (Pty) Ltd</t>
        </is>
      </c>
      <c r="B13642" s="4" t="n">
        <v>45016</v>
      </c>
      <c r="C13642" s="3" t="inlineStr">
        <is>
          <t>Expenses</t>
        </is>
      </c>
      <c r="D13642" s="3" t="inlineStr">
        <is>
          <t>4550/400</t>
        </is>
      </c>
      <c r="E13642" s="3" t="inlineStr">
        <is>
          <t>Subscriptions - Xero</t>
        </is>
      </c>
      <c r="F13642" s="3" t="n">
        <v>600</v>
      </c>
      <c r="G13642" s="3" t="n">
        <v>4200</v>
      </c>
    </row>
    <row r="13643">
      <c r="A13643" s="3" t="inlineStr">
        <is>
          <t>Opportunity Global Investment (PTY) LTD</t>
        </is>
      </c>
      <c r="B13643" s="4" t="n">
        <v>45016</v>
      </c>
      <c r="C13643" s="3" t="inlineStr">
        <is>
          <t>Expenses</t>
        </is>
      </c>
      <c r="D13643" s="3" t="inlineStr">
        <is>
          <t>4550/450</t>
        </is>
      </c>
      <c r="E13643" s="3" t="inlineStr">
        <is>
          <t>Subscriptions - Adobe</t>
        </is>
      </c>
      <c r="F13643" s="3" t="n">
        <v>589.28</v>
      </c>
      <c r="G13643" s="3" t="n">
        <v>589.28</v>
      </c>
    </row>
    <row r="13644">
      <c r="A13644" s="3" t="inlineStr">
        <is>
          <t>Opportunity Global Investment (PTY) LTD</t>
        </is>
      </c>
      <c r="B13644" s="4" t="n">
        <v>45016</v>
      </c>
      <c r="C13644" s="3" t="inlineStr">
        <is>
          <t>Expenses</t>
        </is>
      </c>
      <c r="D13644" s="3" t="inlineStr">
        <is>
          <t>4550/500</t>
        </is>
      </c>
      <c r="E13644" s="3" t="inlineStr">
        <is>
          <t>Subscriptions - Pandadoc</t>
        </is>
      </c>
      <c r="F13644" s="3" t="n">
        <v>553.87</v>
      </c>
      <c r="G13644" s="3" t="n">
        <v>553.87</v>
      </c>
    </row>
    <row r="13645">
      <c r="A13645" s="3" t="inlineStr">
        <is>
          <t>Noble Shield (Pty) Ltd ta Go Letting</t>
        </is>
      </c>
      <c r="B13645" s="4" t="n">
        <v>45016</v>
      </c>
      <c r="C13645" s="3" t="inlineStr">
        <is>
          <t>Expenses</t>
        </is>
      </c>
      <c r="D13645" s="3" t="inlineStr">
        <is>
          <t>4550/600</t>
        </is>
      </c>
      <c r="E13645" s="3" t="inlineStr">
        <is>
          <t>Subscriptions - Webbox</t>
        </is>
      </c>
      <c r="F13645" s="3" t="n">
        <v>1351.25</v>
      </c>
      <c r="G13645" s="3" t="n">
        <v>9302.35</v>
      </c>
    </row>
    <row r="13646">
      <c r="A13646" s="3" t="inlineStr">
        <is>
          <t>Noble Shield (Pty) Ltd ta Go Letting</t>
        </is>
      </c>
      <c r="B13646" s="4" t="n">
        <v>45016</v>
      </c>
      <c r="C13646" s="3" t="inlineStr">
        <is>
          <t>Expenses</t>
        </is>
      </c>
      <c r="D13646" s="3" t="inlineStr">
        <is>
          <t>4550/650</t>
        </is>
      </c>
      <c r="E13646" s="3" t="inlineStr">
        <is>
          <t>Subscriptions - Xero</t>
        </is>
      </c>
      <c r="F13646" s="3" t="n">
        <v>600</v>
      </c>
      <c r="G13646" s="3" t="n">
        <v>4200</v>
      </c>
    </row>
    <row r="13647">
      <c r="A13647" s="3" t="inlineStr">
        <is>
          <t>Noble Shield (Pty) Ltd ta Go Letting</t>
        </is>
      </c>
      <c r="B13647" s="4" t="n">
        <v>45016</v>
      </c>
      <c r="C13647" s="3" t="inlineStr">
        <is>
          <t>Expenses</t>
        </is>
      </c>
      <c r="D13647" s="3" t="inlineStr">
        <is>
          <t>4550/700</t>
        </is>
      </c>
      <c r="E13647" s="3" t="inlineStr">
        <is>
          <t>Subscriptions - Domain renewals</t>
        </is>
      </c>
      <c r="F13647" s="3" t="n">
        <v>0</v>
      </c>
      <c r="G13647" s="3" t="n">
        <v>440.45</v>
      </c>
    </row>
    <row r="13648">
      <c r="A13648" s="3" t="inlineStr">
        <is>
          <t>Noble Shield (Pty) Ltd ta Go Letting</t>
        </is>
      </c>
      <c r="B13648" s="4" t="n">
        <v>45016</v>
      </c>
      <c r="C13648" s="3" t="inlineStr">
        <is>
          <t>Expenses</t>
        </is>
      </c>
      <c r="D13648" s="3" t="inlineStr">
        <is>
          <t>4550/800</t>
        </is>
      </c>
      <c r="E13648" s="3" t="inlineStr">
        <is>
          <t>Subscriptions - Adobe</t>
        </is>
      </c>
      <c r="F13648" s="3" t="n">
        <v>428.37</v>
      </c>
      <c r="G13648" s="3" t="n">
        <v>2291.65</v>
      </c>
    </row>
    <row r="13649">
      <c r="A13649" s="3" t="inlineStr">
        <is>
          <t>Opportunity Global Sales (PTY) LTD</t>
        </is>
      </c>
      <c r="B13649" s="4" t="n">
        <v>45016</v>
      </c>
      <c r="C13649" s="3" t="inlineStr">
        <is>
          <t>Expenses</t>
        </is>
      </c>
      <c r="D13649" s="3" t="inlineStr">
        <is>
          <t>4551/000</t>
        </is>
      </c>
      <c r="E13649" s="3" t="inlineStr">
        <is>
          <t>Subscriptions - Payprop</t>
        </is>
      </c>
      <c r="F13649" s="3" t="n">
        <v>1695.58</v>
      </c>
      <c r="G13649" s="3" t="n">
        <v>1695.58</v>
      </c>
    </row>
    <row r="13650">
      <c r="A13650" s="3" t="inlineStr">
        <is>
          <t>Endulini (Pty) Ltd</t>
        </is>
      </c>
      <c r="B13650" s="4" t="n">
        <v>45016</v>
      </c>
      <c r="C13650" s="3" t="inlineStr">
        <is>
          <t>Expenses</t>
        </is>
      </c>
      <c r="D13650" s="3" t="inlineStr">
        <is>
          <t>4552/000</t>
        </is>
      </c>
      <c r="E13650" s="3" t="inlineStr">
        <is>
          <t>Subscriptions - Xero</t>
        </is>
      </c>
      <c r="F13650" s="3" t="n">
        <v>600</v>
      </c>
      <c r="G13650" s="3" t="n">
        <v>600</v>
      </c>
    </row>
    <row r="13651">
      <c r="A13651" s="3" t="inlineStr">
        <is>
          <t>Opportunity Global Sales (PTY) LTD</t>
        </is>
      </c>
      <c r="B13651" s="4" t="n">
        <v>45016</v>
      </c>
      <c r="C13651" s="3" t="inlineStr">
        <is>
          <t>Expenses</t>
        </is>
      </c>
      <c r="D13651" s="3" t="inlineStr">
        <is>
          <t>4552/000</t>
        </is>
      </c>
      <c r="E13651" s="3" t="inlineStr">
        <is>
          <t>Subscriptions - Xero</t>
        </is>
      </c>
      <c r="F13651" s="3" t="n">
        <v>600</v>
      </c>
      <c r="G13651" s="3" t="n">
        <v>600</v>
      </c>
    </row>
    <row r="13652">
      <c r="A13652" s="3" t="inlineStr">
        <is>
          <t>Opportunity Management Holdings (PTY) LTD</t>
        </is>
      </c>
      <c r="B13652" s="4" t="n">
        <v>45016</v>
      </c>
      <c r="C13652" s="3" t="inlineStr">
        <is>
          <t>Expenses</t>
        </is>
      </c>
      <c r="D13652" s="3" t="inlineStr">
        <is>
          <t>4552/000</t>
        </is>
      </c>
      <c r="E13652" s="3" t="inlineStr">
        <is>
          <t>Subscriptions - Xero</t>
        </is>
      </c>
      <c r="F13652" s="3" t="n">
        <v>600</v>
      </c>
      <c r="G13652" s="3" t="n">
        <v>4200</v>
      </c>
    </row>
    <row r="13653">
      <c r="A13653" s="3" t="inlineStr">
        <is>
          <t>Opportunity Global Sales (PTY) LTD</t>
        </is>
      </c>
      <c r="B13653" s="4" t="n">
        <v>45016</v>
      </c>
      <c r="C13653" s="3" t="inlineStr">
        <is>
          <t>Expenses</t>
        </is>
      </c>
      <c r="D13653" s="3" t="inlineStr">
        <is>
          <t>4553/000</t>
        </is>
      </c>
      <c r="E13653" s="3" t="inlineStr">
        <is>
          <t>Subscriptions - CMA</t>
        </is>
      </c>
      <c r="F13653" s="3" t="n">
        <v>680</v>
      </c>
      <c r="G13653" s="3" t="n">
        <v>680</v>
      </c>
    </row>
    <row r="13654">
      <c r="A13654" s="3" t="inlineStr">
        <is>
          <t>Quinate Consulting (Pty) Ltd</t>
        </is>
      </c>
      <c r="B13654" s="4" t="n">
        <v>45016</v>
      </c>
      <c r="C13654" s="3" t="inlineStr">
        <is>
          <t>Expenses</t>
        </is>
      </c>
      <c r="D13654" s="3" t="inlineStr">
        <is>
          <t>4554/000</t>
        </is>
      </c>
      <c r="E13654" s="3" t="inlineStr">
        <is>
          <t>Subscriptions - Xero</t>
        </is>
      </c>
      <c r="F13654" s="3" t="n">
        <v>600</v>
      </c>
      <c r="G13654" s="3" t="n">
        <v>600</v>
      </c>
    </row>
    <row r="13655">
      <c r="A13655" s="3" t="inlineStr">
        <is>
          <t>Opportunity Global Sales (PTY) LTD</t>
        </is>
      </c>
      <c r="B13655" s="4" t="n">
        <v>45016</v>
      </c>
      <c r="C13655" s="3" t="inlineStr">
        <is>
          <t>Expenses</t>
        </is>
      </c>
      <c r="D13655" s="3" t="inlineStr">
        <is>
          <t>4554/000</t>
        </is>
      </c>
      <c r="E13655" s="3" t="inlineStr">
        <is>
          <t>Subscriptions - Zoho</t>
        </is>
      </c>
      <c r="F13655" s="3" t="n">
        <v>750</v>
      </c>
      <c r="G13655" s="3" t="n">
        <v>750</v>
      </c>
    </row>
    <row r="13656">
      <c r="A13656" s="3" t="inlineStr">
        <is>
          <t>Quinate Consulting (Pty) Ltd</t>
        </is>
      </c>
      <c r="B13656" s="4" t="n">
        <v>45016</v>
      </c>
      <c r="C13656" s="3" t="inlineStr">
        <is>
          <t>Expenses</t>
        </is>
      </c>
      <c r="D13656" s="3" t="inlineStr">
        <is>
          <t>4555/000</t>
        </is>
      </c>
      <c r="E13656" s="3" t="inlineStr">
        <is>
          <t>Subscriptions - OUMS</t>
        </is>
      </c>
      <c r="F13656" s="3" t="n">
        <v>7636.17</v>
      </c>
      <c r="G13656" s="3" t="n">
        <v>7636.17</v>
      </c>
    </row>
    <row r="13657">
      <c r="A13657" s="3" t="inlineStr">
        <is>
          <t>Opportunity Global Investment (PTY) LTD</t>
        </is>
      </c>
      <c r="B13657" s="4" t="n">
        <v>45016</v>
      </c>
      <c r="C13657" s="3" t="inlineStr">
        <is>
          <t>Expenses</t>
        </is>
      </c>
      <c r="D13657" s="3" t="inlineStr">
        <is>
          <t>4600/000</t>
        </is>
      </c>
      <c r="E13657" s="3" t="inlineStr">
        <is>
          <t>Telephone _AND_ Fax</t>
        </is>
      </c>
      <c r="F13657" s="3" t="n">
        <v>3355</v>
      </c>
      <c r="G13657" s="3" t="n">
        <v>3355</v>
      </c>
    </row>
    <row r="13658">
      <c r="A13658" s="3" t="inlineStr">
        <is>
          <t>Trademark Holdings (Pty) Ltd</t>
        </is>
      </c>
      <c r="B13658" s="4" t="n">
        <v>45016</v>
      </c>
      <c r="C13658" s="3" t="inlineStr">
        <is>
          <t>Expenses</t>
        </is>
      </c>
      <c r="D13658" s="3" t="inlineStr">
        <is>
          <t>4600/000</t>
        </is>
      </c>
      <c r="E13658" s="3" t="inlineStr">
        <is>
          <t>Telephone _AND_ Fax</t>
        </is>
      </c>
      <c r="F13658" s="3" t="n">
        <v>1229.32</v>
      </c>
      <c r="G13658" s="3" t="n">
        <v>9484.25</v>
      </c>
    </row>
    <row r="13659">
      <c r="A13659" s="3" t="inlineStr">
        <is>
          <t>Noble Shield (Pty) Ltd ta Go Letting</t>
        </is>
      </c>
      <c r="B13659" s="4" t="n">
        <v>45016</v>
      </c>
      <c r="C13659" s="3" t="inlineStr">
        <is>
          <t>Expenses</t>
        </is>
      </c>
      <c r="D13659" s="3" t="inlineStr">
        <is>
          <t>4610/000</t>
        </is>
      </c>
      <c r="E13659" s="3" t="inlineStr">
        <is>
          <t>Telephone - CT Office</t>
        </is>
      </c>
      <c r="F13659" s="3" t="n">
        <v>946.02</v>
      </c>
      <c r="G13659" s="3" t="n">
        <v>7186.6</v>
      </c>
    </row>
    <row r="13660">
      <c r="A13660" s="3" t="inlineStr">
        <is>
          <t>Noble Shield (Pty) Ltd ta Go Letting</t>
        </is>
      </c>
      <c r="B13660" s="4" t="n">
        <v>45016</v>
      </c>
      <c r="C13660" s="3" t="inlineStr">
        <is>
          <t>Expenses</t>
        </is>
      </c>
      <c r="D13660" s="3" t="inlineStr">
        <is>
          <t>4650/000</t>
        </is>
      </c>
      <c r="E13660" s="3" t="inlineStr">
        <is>
          <t>Travel _AND_ Accommodation</t>
        </is>
      </c>
      <c r="F13660" s="3" t="n">
        <v>0</v>
      </c>
      <c r="G13660" s="3" t="n">
        <v>500</v>
      </c>
    </row>
    <row r="13661">
      <c r="A13661" s="3" t="inlineStr">
        <is>
          <t>Opportunity Management Holdings (PTY) LTD</t>
        </is>
      </c>
      <c r="B13661" s="4" t="n">
        <v>45016</v>
      </c>
      <c r="C13661" s="3" t="inlineStr">
        <is>
          <t>Expenses</t>
        </is>
      </c>
      <c r="D13661" s="3" t="inlineStr">
        <is>
          <t>4650/000</t>
        </is>
      </c>
      <c r="E13661" s="3" t="inlineStr">
        <is>
          <t>Travel _AND_ Accommodation</t>
        </is>
      </c>
      <c r="F13661" s="3" t="n">
        <v>196.46</v>
      </c>
      <c r="G13661" s="3" t="n">
        <v>768.78</v>
      </c>
    </row>
    <row r="13662">
      <c r="A13662" s="3" t="inlineStr">
        <is>
          <t>Noble Shield (Pty) Ltd ta Go Letting</t>
        </is>
      </c>
      <c r="B13662" s="4" t="n">
        <v>45016</v>
      </c>
      <c r="C13662" s="3" t="inlineStr">
        <is>
          <t>Expenses</t>
        </is>
      </c>
      <c r="D13662" s="3" t="inlineStr">
        <is>
          <t>4650/050</t>
        </is>
      </c>
      <c r="E13662" s="3" t="inlineStr">
        <is>
          <t>Travel - Parking</t>
        </is>
      </c>
      <c r="F13662" s="3" t="n">
        <v>0</v>
      </c>
      <c r="G13662" s="3" t="n">
        <v>16</v>
      </c>
    </row>
    <row r="13663">
      <c r="A13663" s="3" t="inlineStr">
        <is>
          <t>Opportunity Global Investment (PTY) LTD</t>
        </is>
      </c>
      <c r="B13663" s="4" t="n">
        <v>45016</v>
      </c>
      <c r="C13663" s="3" t="inlineStr">
        <is>
          <t>Expenses</t>
        </is>
      </c>
      <c r="D13663" s="3" t="inlineStr">
        <is>
          <t>4650/090</t>
        </is>
      </c>
      <c r="E13663" s="3" t="inlineStr">
        <is>
          <t>Travel &amp; Accom - Fuel</t>
        </is>
      </c>
      <c r="F13663" s="3" t="n">
        <v>1047.05</v>
      </c>
      <c r="G13663" s="3" t="n">
        <v>1047.05</v>
      </c>
    </row>
    <row r="13664">
      <c r="A13664" s="3" t="inlineStr">
        <is>
          <t>Noble Shield (Pty) Ltd ta Go Letting</t>
        </is>
      </c>
      <c r="B13664" s="4" t="n">
        <v>45016</v>
      </c>
      <c r="C13664" s="3" t="inlineStr">
        <is>
          <t>Expenses</t>
        </is>
      </c>
      <c r="D13664" s="3" t="inlineStr">
        <is>
          <t>4700/000</t>
        </is>
      </c>
      <c r="E13664" s="3" t="inlineStr">
        <is>
          <t>PAYE Contributions</t>
        </is>
      </c>
      <c r="F13664" s="3" t="n">
        <v>5049.03</v>
      </c>
      <c r="G13664" s="3" t="n">
        <v>33890.91</v>
      </c>
    </row>
    <row r="13665">
      <c r="A13665" s="3" t="inlineStr">
        <is>
          <t>Trademark Holdings (Pty) Ltd</t>
        </is>
      </c>
      <c r="B13665" s="4" t="n">
        <v>45016</v>
      </c>
      <c r="C13665" s="3" t="inlineStr">
        <is>
          <t>Expenses</t>
        </is>
      </c>
      <c r="D13665" s="3" t="inlineStr">
        <is>
          <t>4700/000</t>
        </is>
      </c>
      <c r="E13665" s="3" t="inlineStr">
        <is>
          <t>PAYE Contributions</t>
        </is>
      </c>
      <c r="F13665" s="3" t="n">
        <v>5091.66</v>
      </c>
      <c r="G13665" s="3" t="n">
        <v>35910.1</v>
      </c>
    </row>
    <row r="13666">
      <c r="A13666" s="3" t="inlineStr">
        <is>
          <t>Opportunity Global Investment (PTY) LTD</t>
        </is>
      </c>
      <c r="B13666" s="4" t="n">
        <v>45016</v>
      </c>
      <c r="C13666" s="3" t="inlineStr">
        <is>
          <t>Expenses</t>
        </is>
      </c>
      <c r="D13666" s="3" t="inlineStr">
        <is>
          <t>4700/000</t>
        </is>
      </c>
      <c r="E13666" s="3" t="inlineStr">
        <is>
          <t>UIF Contributions</t>
        </is>
      </c>
      <c r="F13666" s="3" t="n">
        <v>177.12</v>
      </c>
      <c r="G13666" s="3" t="n">
        <v>177.12</v>
      </c>
    </row>
    <row r="13667">
      <c r="A13667" s="3" t="inlineStr">
        <is>
          <t>Opportunity Global Sales (PTY) LTD</t>
        </is>
      </c>
      <c r="B13667" s="4" t="n">
        <v>45016</v>
      </c>
      <c r="C13667" s="3" t="inlineStr">
        <is>
          <t>Expenses</t>
        </is>
      </c>
      <c r="D13667" s="3" t="inlineStr">
        <is>
          <t>4700/000</t>
        </is>
      </c>
      <c r="E13667" s="3" t="inlineStr">
        <is>
          <t>UIF Contributions</t>
        </is>
      </c>
      <c r="F13667" s="3" t="n">
        <v>312.12</v>
      </c>
      <c r="G13667" s="3" t="n">
        <v>312.12</v>
      </c>
    </row>
    <row r="13668">
      <c r="A13668" s="3" t="inlineStr">
        <is>
          <t>Opportunity Global Sales (PTY) LTD</t>
        </is>
      </c>
      <c r="B13668" s="4" t="n">
        <v>45016</v>
      </c>
      <c r="C13668" s="3" t="inlineStr">
        <is>
          <t>Expenses</t>
        </is>
      </c>
      <c r="D13668" s="3" t="inlineStr">
        <is>
          <t>4701/000</t>
        </is>
      </c>
      <c r="E13668" s="3" t="inlineStr">
        <is>
          <t>UIF Employee Contribution</t>
        </is>
      </c>
      <c r="F13668" s="3" t="n">
        <v>312.12</v>
      </c>
      <c r="G13668" s="3" t="n">
        <v>312.12</v>
      </c>
    </row>
    <row r="13669">
      <c r="A13669" s="3" t="inlineStr">
        <is>
          <t>Opportunity Global Investment (PTY) LTD</t>
        </is>
      </c>
      <c r="B13669" s="4" t="n">
        <v>45016</v>
      </c>
      <c r="C13669" s="3" t="inlineStr">
        <is>
          <t>Expenses</t>
        </is>
      </c>
      <c r="D13669" s="3" t="inlineStr">
        <is>
          <t>4701/000</t>
        </is>
      </c>
      <c r="E13669" s="3" t="inlineStr">
        <is>
          <t>UIF Employee Contributions</t>
        </is>
      </c>
      <c r="F13669" s="3" t="n">
        <v>177.12</v>
      </c>
      <c r="G13669" s="3" t="n">
        <v>177.12</v>
      </c>
    </row>
    <row r="13670">
      <c r="A13670" s="3" t="inlineStr">
        <is>
          <t>Noble Shield (Pty) Ltd ta Go Letting</t>
        </is>
      </c>
      <c r="B13670" s="4" t="n">
        <v>45016</v>
      </c>
      <c r="C13670" s="3" t="inlineStr">
        <is>
          <t>Expenses</t>
        </is>
      </c>
      <c r="D13670" s="3" t="inlineStr">
        <is>
          <t>4710/000</t>
        </is>
      </c>
      <c r="E13670" s="3" t="inlineStr">
        <is>
          <t>UIF Company Contributions</t>
        </is>
      </c>
      <c r="F13670" s="3" t="n">
        <v>245.25</v>
      </c>
      <c r="G13670" s="3" t="n">
        <v>1716.75</v>
      </c>
    </row>
    <row r="13671">
      <c r="A13671" s="3" t="inlineStr">
        <is>
          <t>Trademark Holdings (Pty) Ltd</t>
        </is>
      </c>
      <c r="B13671" s="4" t="n">
        <v>45016</v>
      </c>
      <c r="C13671" s="3" t="inlineStr">
        <is>
          <t>Expenses</t>
        </is>
      </c>
      <c r="D13671" s="3" t="inlineStr">
        <is>
          <t>4710/000</t>
        </is>
      </c>
      <c r="E13671" s="3" t="inlineStr">
        <is>
          <t>UIF Company Contributions</t>
        </is>
      </c>
      <c r="F13671" s="3" t="n">
        <v>95.25</v>
      </c>
      <c r="G13671" s="3" t="n">
        <v>666.75</v>
      </c>
    </row>
    <row r="13672">
      <c r="A13672" s="3" t="inlineStr">
        <is>
          <t>Noble Shield (Pty) Ltd ta Go Letting</t>
        </is>
      </c>
      <c r="B13672" s="4" t="n">
        <v>45016</v>
      </c>
      <c r="C13672" s="3" t="inlineStr">
        <is>
          <t>Expenses</t>
        </is>
      </c>
      <c r="D13672" s="3" t="inlineStr">
        <is>
          <t>4711/000</t>
        </is>
      </c>
      <c r="E13672" s="3" t="inlineStr">
        <is>
          <t>UIF Employee Contribution</t>
        </is>
      </c>
      <c r="F13672" s="3" t="n">
        <v>245.25</v>
      </c>
      <c r="G13672" s="3" t="n">
        <v>1716.75</v>
      </c>
    </row>
    <row r="13673">
      <c r="A13673" s="3" t="inlineStr">
        <is>
          <t>Trademark Holdings (Pty) Ltd</t>
        </is>
      </c>
      <c r="B13673" s="4" t="n">
        <v>45016</v>
      </c>
      <c r="C13673" s="3" t="inlineStr">
        <is>
          <t>Expenses</t>
        </is>
      </c>
      <c r="D13673" s="3" t="inlineStr">
        <is>
          <t>4711/000</t>
        </is>
      </c>
      <c r="E13673" s="3" t="inlineStr">
        <is>
          <t>UIF Employee Contributions</t>
        </is>
      </c>
      <c r="F13673" s="3" t="n">
        <v>95.25</v>
      </c>
      <c r="G13673" s="3" t="n">
        <v>666.75</v>
      </c>
    </row>
    <row r="13674">
      <c r="A13674" s="3" t="inlineStr">
        <is>
          <t>Noble Shield (Pty) Ltd ta Go Letting</t>
        </is>
      </c>
      <c r="B13674" s="4" t="n">
        <v>45016</v>
      </c>
      <c r="C13674" s="3" t="inlineStr">
        <is>
          <t>Expenses</t>
        </is>
      </c>
      <c r="D13674" s="3" t="inlineStr">
        <is>
          <t>4720/000</t>
        </is>
      </c>
      <c r="E13674" s="3" t="inlineStr">
        <is>
          <t>SDL Contributions</t>
        </is>
      </c>
      <c r="F13674" s="3" t="n">
        <v>446.24</v>
      </c>
      <c r="G13674" s="3" t="n">
        <v>3019.59</v>
      </c>
    </row>
    <row r="13675">
      <c r="A13675" s="3" t="inlineStr">
        <is>
          <t>Trademark Holdings (Pty) Ltd</t>
        </is>
      </c>
      <c r="B13675" s="4" t="n">
        <v>45016</v>
      </c>
      <c r="C13675" s="3" t="inlineStr">
        <is>
          <t>Expenses</t>
        </is>
      </c>
      <c r="D13675" s="3" t="inlineStr">
        <is>
          <t>4720/000</t>
        </is>
      </c>
      <c r="E13675" s="3" t="inlineStr">
        <is>
          <t>SDL Contributions</t>
        </is>
      </c>
      <c r="F13675" s="3" t="n">
        <v>311.37</v>
      </c>
      <c r="G13675" s="3" t="n">
        <v>2146.8</v>
      </c>
    </row>
    <row r="13676">
      <c r="A13676" s="3" t="inlineStr">
        <is>
          <t>Opportunity Global Investment (PTY) LTD</t>
        </is>
      </c>
      <c r="B13676" s="4" t="n">
        <v>45016</v>
      </c>
      <c r="C13676" s="3" t="inlineStr">
        <is>
          <t>Expenses</t>
        </is>
      </c>
      <c r="D13676" s="3" t="inlineStr">
        <is>
          <t>4730/000</t>
        </is>
      </c>
      <c r="E13676" s="3" t="inlineStr">
        <is>
          <t>PAYE Contributions</t>
        </is>
      </c>
      <c r="F13676" s="3" t="n">
        <v>8822.27</v>
      </c>
      <c r="G13676" s="3" t="n">
        <v>8822.27</v>
      </c>
    </row>
    <row r="13677">
      <c r="A13677" s="3" t="inlineStr">
        <is>
          <t>Opportunity Global Sales (PTY) LTD</t>
        </is>
      </c>
      <c r="B13677" s="4" t="n">
        <v>45016</v>
      </c>
      <c r="C13677" s="3" t="inlineStr">
        <is>
          <t>Expenses</t>
        </is>
      </c>
      <c r="D13677" s="3" t="inlineStr">
        <is>
          <t>4730/000</t>
        </is>
      </c>
      <c r="E13677" s="3" t="inlineStr">
        <is>
          <t>PAYE Contributions</t>
        </is>
      </c>
      <c r="F13677" s="3" t="n">
        <v>9220.83</v>
      </c>
      <c r="G13677" s="3" t="n">
        <v>9220.83</v>
      </c>
    </row>
    <row r="13678">
      <c r="A13678" s="3" t="inlineStr">
        <is>
          <t>Opportunity Management Holdings (PTY) LTD</t>
        </is>
      </c>
      <c r="B13678" s="4" t="n">
        <v>45016</v>
      </c>
      <c r="C13678" s="3" t="inlineStr">
        <is>
          <t>Expenses</t>
        </is>
      </c>
      <c r="D13678" s="3" t="inlineStr">
        <is>
          <t>4730/000</t>
        </is>
      </c>
      <c r="E13678" s="3" t="inlineStr">
        <is>
          <t>PAYE Contributions</t>
        </is>
      </c>
      <c r="F13678" s="3" t="n">
        <v>54882.61</v>
      </c>
      <c r="G13678" s="3" t="n">
        <v>339079</v>
      </c>
    </row>
    <row r="13679">
      <c r="A13679" s="3" t="inlineStr">
        <is>
          <t>Opportunity Global Investment (PTY) LTD</t>
        </is>
      </c>
      <c r="B13679" s="4" t="n">
        <v>45016</v>
      </c>
      <c r="C13679" s="3" t="inlineStr">
        <is>
          <t>Expenses</t>
        </is>
      </c>
      <c r="D13679" s="3" t="inlineStr">
        <is>
          <t>4740/000</t>
        </is>
      </c>
      <c r="E13679" s="3" t="inlineStr">
        <is>
          <t>SDL Contributions</t>
        </is>
      </c>
      <c r="F13679" s="3" t="n">
        <v>431.1</v>
      </c>
      <c r="G13679" s="3" t="n">
        <v>431.1</v>
      </c>
    </row>
    <row r="13680">
      <c r="A13680" s="3" t="inlineStr">
        <is>
          <t>Opportunity Global Sales (PTY) LTD</t>
        </is>
      </c>
      <c r="B13680" s="4" t="n">
        <v>45016</v>
      </c>
      <c r="C13680" s="3" t="inlineStr">
        <is>
          <t>Expenses</t>
        </is>
      </c>
      <c r="D13680" s="3" t="inlineStr">
        <is>
          <t>4740/000</t>
        </is>
      </c>
      <c r="E13680" s="3" t="inlineStr">
        <is>
          <t>SDL Contributions</t>
        </is>
      </c>
      <c r="F13680" s="3" t="n">
        <v>2102.19</v>
      </c>
      <c r="G13680" s="3" t="n">
        <v>2102.19</v>
      </c>
    </row>
    <row r="13681">
      <c r="A13681" s="3" t="inlineStr">
        <is>
          <t>Opportunity Management Holdings (PTY) LTD</t>
        </is>
      </c>
      <c r="B13681" s="4" t="n">
        <v>45016</v>
      </c>
      <c r="C13681" s="3" t="inlineStr">
        <is>
          <t>Expenses</t>
        </is>
      </c>
      <c r="D13681" s="3" t="inlineStr">
        <is>
          <t>4740/000</t>
        </is>
      </c>
      <c r="E13681" s="3" t="inlineStr">
        <is>
          <t>UIF Company Contribution</t>
        </is>
      </c>
      <c r="F13681" s="3" t="n">
        <v>1941.62</v>
      </c>
      <c r="G13681" s="3" t="n">
        <v>11750.01</v>
      </c>
    </row>
    <row r="13682">
      <c r="A13682" s="3" t="inlineStr">
        <is>
          <t>Opportunity Management Holdings (PTY) LTD</t>
        </is>
      </c>
      <c r="B13682" s="4" t="n">
        <v>45016</v>
      </c>
      <c r="C13682" s="3" t="inlineStr">
        <is>
          <t>Expenses</t>
        </is>
      </c>
      <c r="D13682" s="3" t="inlineStr">
        <is>
          <t>4741/000</t>
        </is>
      </c>
      <c r="E13682" s="3" t="inlineStr">
        <is>
          <t>UIF Employee Contribution</t>
        </is>
      </c>
      <c r="F13682" s="3" t="n">
        <v>1941.62</v>
      </c>
      <c r="G13682" s="3" t="n">
        <v>11750.01</v>
      </c>
    </row>
    <row r="13683">
      <c r="A13683" s="3" t="inlineStr">
        <is>
          <t>Opportunity Management Holdings (PTY) LTD</t>
        </is>
      </c>
      <c r="B13683" s="4" t="n">
        <v>45016</v>
      </c>
      <c r="C13683" s="3" t="inlineStr">
        <is>
          <t>Expenses</t>
        </is>
      </c>
      <c r="D13683" s="3" t="inlineStr">
        <is>
          <t>4750/000</t>
        </is>
      </c>
      <c r="E13683" s="3" t="inlineStr">
        <is>
          <t>SDL Contribution</t>
        </is>
      </c>
      <c r="F13683" s="3" t="n">
        <v>3265.03</v>
      </c>
      <c r="G13683" s="3" t="n">
        <v>19613.61</v>
      </c>
    </row>
    <row r="13684">
      <c r="A13684" s="3" t="inlineStr">
        <is>
          <t>Noble Shield (Pty) Ltd ta Go Letting</t>
        </is>
      </c>
      <c r="B13684" s="4" t="n">
        <v>45016</v>
      </c>
      <c r="C13684" s="3" t="inlineStr">
        <is>
          <t>Equity</t>
        </is>
      </c>
      <c r="D13684" s="3" t="inlineStr">
        <is>
          <t>5100/000</t>
        </is>
      </c>
      <c r="E13684" s="3" t="inlineStr">
        <is>
          <t>Share Capital</t>
        </is>
      </c>
      <c r="F13684" s="3" t="n">
        <v>0</v>
      </c>
      <c r="G13684" s="3" t="n">
        <v>-1</v>
      </c>
    </row>
    <row r="13685">
      <c r="A13685" s="3" t="inlineStr">
        <is>
          <t>Opportunity Management Holdings (PTY) LTD</t>
        </is>
      </c>
      <c r="B13685" s="4" t="n">
        <v>45016</v>
      </c>
      <c r="C13685" s="3" t="inlineStr">
        <is>
          <t>Equity</t>
        </is>
      </c>
      <c r="D13685" s="3" t="inlineStr">
        <is>
          <t>5100/000</t>
        </is>
      </c>
      <c r="E13685" s="3" t="inlineStr">
        <is>
          <t>Share Capital / Members Contribution</t>
        </is>
      </c>
      <c r="F13685" s="3" t="n">
        <v>0</v>
      </c>
      <c r="G13685" s="3" t="n">
        <v>-120</v>
      </c>
    </row>
    <row r="13686">
      <c r="A13686" s="3" t="inlineStr">
        <is>
          <t>Quinate Consulting (Pty) Ltd</t>
        </is>
      </c>
      <c r="B13686" s="4" t="n">
        <v>45016</v>
      </c>
      <c r="C13686" s="3" t="inlineStr">
        <is>
          <t>Equity</t>
        </is>
      </c>
      <c r="D13686" s="3" t="inlineStr">
        <is>
          <t>5100/000</t>
        </is>
      </c>
      <c r="E13686" s="3" t="inlineStr">
        <is>
          <t>Share Capital / Members Contribution</t>
        </is>
      </c>
      <c r="F13686" s="3" t="n">
        <v>0</v>
      </c>
      <c r="G13686" s="3" t="n">
        <v>-120</v>
      </c>
    </row>
    <row r="13687">
      <c r="A13687" s="3" t="inlineStr">
        <is>
          <t>Trademark Holdings (Pty) Ltd</t>
        </is>
      </c>
      <c r="B13687" s="4" t="n">
        <v>45016</v>
      </c>
      <c r="C13687" s="3" t="inlineStr">
        <is>
          <t>Equity</t>
        </is>
      </c>
      <c r="D13687" s="3" t="inlineStr">
        <is>
          <t>5100/001</t>
        </is>
      </c>
      <c r="E13687" s="3" t="inlineStr">
        <is>
          <t>Share Capital - GFY Investments</t>
        </is>
      </c>
      <c r="F13687" s="3" t="n">
        <v>0</v>
      </c>
      <c r="G13687" s="3" t="n">
        <v>-60</v>
      </c>
    </row>
    <row r="13688">
      <c r="A13688" s="3" t="inlineStr">
        <is>
          <t>Trademark Holdings (Pty) Ltd</t>
        </is>
      </c>
      <c r="B13688" s="4" t="n">
        <v>45016</v>
      </c>
      <c r="C13688" s="3" t="inlineStr">
        <is>
          <t>Equity</t>
        </is>
      </c>
      <c r="D13688" s="3" t="inlineStr">
        <is>
          <t>5100/002</t>
        </is>
      </c>
      <c r="E13688" s="3" t="inlineStr">
        <is>
          <t>Share Capital - Zak Trust</t>
        </is>
      </c>
      <c r="F13688" s="3" t="n">
        <v>0</v>
      </c>
      <c r="G13688" s="3" t="n">
        <v>-60</v>
      </c>
    </row>
    <row r="13689">
      <c r="A13689" s="3" t="inlineStr">
        <is>
          <t>Opportunity Global Investment (PTY) LTD</t>
        </is>
      </c>
      <c r="B13689" s="4" t="n">
        <v>45016</v>
      </c>
      <c r="C13689" s="3" t="inlineStr">
        <is>
          <t>Equity</t>
        </is>
      </c>
      <c r="D13689" s="3" t="inlineStr">
        <is>
          <t>5101/000</t>
        </is>
      </c>
      <c r="E13689" s="3" t="inlineStr">
        <is>
          <t>Share Capital - Ordinary Type A</t>
        </is>
      </c>
      <c r="F13689" s="3" t="n">
        <v>0</v>
      </c>
      <c r="G13689" s="3" t="n">
        <v>-70</v>
      </c>
    </row>
    <row r="13690">
      <c r="A13690" s="3" t="inlineStr">
        <is>
          <t>Opportunity Global Investment (PTY) LTD</t>
        </is>
      </c>
      <c r="B13690" s="4" t="n">
        <v>45016</v>
      </c>
      <c r="C13690" s="3" t="inlineStr">
        <is>
          <t>Equity</t>
        </is>
      </c>
      <c r="D13690" s="3" t="inlineStr">
        <is>
          <t>5102/000</t>
        </is>
      </c>
      <c r="E13690" s="3" t="inlineStr">
        <is>
          <t>Share Capital - Ordinary Type B</t>
        </is>
      </c>
      <c r="F13690" s="3" t="n">
        <v>0</v>
      </c>
      <c r="G13690" s="3" t="n">
        <v>-30</v>
      </c>
    </row>
    <row r="13691">
      <c r="A13691" s="3" t="inlineStr">
        <is>
          <t>Endulini (Pty) Ltd</t>
        </is>
      </c>
      <c r="B13691" s="4" t="n">
        <v>45016</v>
      </c>
      <c r="C13691" s="3" t="inlineStr">
        <is>
          <t>Equity</t>
        </is>
      </c>
      <c r="D13691" s="3" t="inlineStr">
        <is>
          <t>5200/000</t>
        </is>
      </c>
      <c r="E13691" s="3" t="inlineStr">
        <is>
          <t>Retained Earnings / Loss</t>
        </is>
      </c>
      <c r="F13691" s="3" t="n">
        <v>0</v>
      </c>
      <c r="G13691" s="3" t="n">
        <v>-6017232.05</v>
      </c>
    </row>
    <row r="13692">
      <c r="A13692" s="3" t="inlineStr">
        <is>
          <t>Noble Shield (Pty) Ltd ta Go Letting</t>
        </is>
      </c>
      <c r="B13692" s="4" t="n">
        <v>45016</v>
      </c>
      <c r="C13692" s="3" t="inlineStr">
        <is>
          <t>Equity</t>
        </is>
      </c>
      <c r="D13692" s="3" t="inlineStr">
        <is>
          <t>5200/000</t>
        </is>
      </c>
      <c r="E13692" s="3" t="inlineStr">
        <is>
          <t>Retained Earnings / Loss</t>
        </is>
      </c>
      <c r="F13692" s="3" t="n">
        <v>0</v>
      </c>
      <c r="G13692" s="3" t="n">
        <v>-64792.67</v>
      </c>
    </row>
    <row r="13693">
      <c r="A13693" s="3" t="inlineStr">
        <is>
          <t>Opportunity Global Investment (PTY) LTD</t>
        </is>
      </c>
      <c r="B13693" s="4" t="n">
        <v>45016</v>
      </c>
      <c r="C13693" s="3" t="inlineStr">
        <is>
          <t>Equity</t>
        </is>
      </c>
      <c r="D13693" s="3" t="inlineStr">
        <is>
          <t>5200/000</t>
        </is>
      </c>
      <c r="E13693" s="3" t="inlineStr">
        <is>
          <t>Retained Earnings / Loss</t>
        </is>
      </c>
      <c r="F13693" s="3" t="n">
        <v>0</v>
      </c>
      <c r="G13693" s="3" t="n">
        <v>2134849.73</v>
      </c>
    </row>
    <row r="13694">
      <c r="A13694" s="3" t="inlineStr">
        <is>
          <t>Opportunity Global Sales (PTY) LTD</t>
        </is>
      </c>
      <c r="B13694" s="4" t="n">
        <v>45016</v>
      </c>
      <c r="C13694" s="3" t="inlineStr">
        <is>
          <t>Equity</t>
        </is>
      </c>
      <c r="D13694" s="3" t="inlineStr">
        <is>
          <t>5200/000</t>
        </is>
      </c>
      <c r="E13694" s="3" t="inlineStr">
        <is>
          <t>Retained Earnings / Loss</t>
        </is>
      </c>
      <c r="F13694" s="3" t="n">
        <v>0</v>
      </c>
      <c r="G13694" s="3" t="n">
        <v>-2287097.79</v>
      </c>
    </row>
    <row r="13695">
      <c r="A13695" s="3" t="inlineStr">
        <is>
          <t>Opportunity Management Holdings (PTY) LTD</t>
        </is>
      </c>
      <c r="B13695" s="4" t="n">
        <v>45016</v>
      </c>
      <c r="C13695" s="3" t="inlineStr">
        <is>
          <t>Equity</t>
        </is>
      </c>
      <c r="D13695" s="3" t="inlineStr">
        <is>
          <t>5200/000</t>
        </is>
      </c>
      <c r="E13695" s="3" t="inlineStr">
        <is>
          <t>Retained Earnings / Loss</t>
        </is>
      </c>
      <c r="F13695" s="3" t="n">
        <v>0</v>
      </c>
      <c r="G13695" s="3" t="n">
        <v>1230800.76</v>
      </c>
    </row>
    <row r="13696">
      <c r="A13696" s="3" t="inlineStr">
        <is>
          <t>Quinate Consulting (Pty) Ltd</t>
        </is>
      </c>
      <c r="B13696" s="4" t="n">
        <v>45016</v>
      </c>
      <c r="C13696" s="3" t="inlineStr">
        <is>
          <t>Equity</t>
        </is>
      </c>
      <c r="D13696" s="3" t="inlineStr">
        <is>
          <t>5200/000</t>
        </is>
      </c>
      <c r="E13696" s="3" t="inlineStr">
        <is>
          <t>Retained Earnings / Loss</t>
        </is>
      </c>
      <c r="F13696" s="3" t="n">
        <v>0</v>
      </c>
      <c r="G13696" s="3" t="n">
        <v>1549164.28</v>
      </c>
    </row>
    <row r="13697">
      <c r="A13697" s="3" t="inlineStr">
        <is>
          <t>Trademark Holdings (Pty) Ltd</t>
        </is>
      </c>
      <c r="B13697" s="4" t="n">
        <v>45016</v>
      </c>
      <c r="C13697" s="3" t="inlineStr">
        <is>
          <t>Equity</t>
        </is>
      </c>
      <c r="D13697" s="3" t="inlineStr">
        <is>
          <t>5200/000</t>
        </is>
      </c>
      <c r="E13697" s="3" t="inlineStr">
        <is>
          <t>Retained Earnings / Loss</t>
        </is>
      </c>
      <c r="F13697" s="3" t="n">
        <v>0</v>
      </c>
      <c r="G13697" s="3" t="n">
        <v>-155356.41</v>
      </c>
    </row>
    <row r="13698">
      <c r="A13698" s="3" t="inlineStr">
        <is>
          <t>Quinate Consulting (Pty) Ltd</t>
        </is>
      </c>
      <c r="B13698" s="4" t="n">
        <v>45016</v>
      </c>
      <c r="C13698" s="3" t="inlineStr">
        <is>
          <t>Assets</t>
        </is>
      </c>
      <c r="D13698" s="3" t="inlineStr">
        <is>
          <t>5400/011</t>
        </is>
      </c>
      <c r="E13698" s="3" t="inlineStr">
        <is>
          <t>Members Loan - Nick Morgan</t>
        </is>
      </c>
      <c r="F13698" s="3" t="n">
        <v>0</v>
      </c>
      <c r="G13698" s="3" t="n">
        <v>-85743.69</v>
      </c>
    </row>
    <row r="13699">
      <c r="A13699" s="3" t="inlineStr">
        <is>
          <t>Opportunity Management Holdings (PTY) LTD</t>
        </is>
      </c>
      <c r="B13699" s="4" t="n">
        <v>45016</v>
      </c>
      <c r="C13699" s="3" t="inlineStr">
        <is>
          <t>Assets</t>
        </is>
      </c>
      <c r="D13699" s="3" t="inlineStr">
        <is>
          <t>5400/500</t>
        </is>
      </c>
      <c r="E13699" s="3" t="inlineStr">
        <is>
          <t>Shareholder - Zak Loan</t>
        </is>
      </c>
      <c r="F13699" s="3" t="n">
        <v>0</v>
      </c>
      <c r="G13699" s="3" t="n">
        <v>-171798.21</v>
      </c>
    </row>
    <row r="13700">
      <c r="A13700" s="3" t="inlineStr">
        <is>
          <t>Quinate Consulting (Pty) Ltd</t>
        </is>
      </c>
      <c r="B13700" s="4" t="n">
        <v>45016</v>
      </c>
      <c r="C13700" s="3" t="inlineStr">
        <is>
          <t>Liabilities</t>
        </is>
      </c>
      <c r="D13700" s="3" t="inlineStr">
        <is>
          <t>5500/010</t>
        </is>
      </c>
      <c r="E13700" s="3" t="inlineStr">
        <is>
          <t>Loan - Wynand Haywood</t>
        </is>
      </c>
      <c r="F13700" s="3" t="n">
        <v>0</v>
      </c>
      <c r="G13700" s="3" t="n">
        <v>1928.67</v>
      </c>
    </row>
    <row r="13701">
      <c r="A13701" s="3" t="inlineStr">
        <is>
          <t>Quinate Consulting (Pty) Ltd</t>
        </is>
      </c>
      <c r="B13701" s="4" t="n">
        <v>45016</v>
      </c>
      <c r="C13701" s="3" t="inlineStr">
        <is>
          <t>Liabilities</t>
        </is>
      </c>
      <c r="D13701" s="3" t="inlineStr">
        <is>
          <t>5500/030</t>
        </is>
      </c>
      <c r="E13701" s="3" t="inlineStr">
        <is>
          <t>Loan - Heron Projects</t>
        </is>
      </c>
      <c r="F13701" s="3" t="n">
        <v>4000</v>
      </c>
      <c r="G13701" s="3" t="n">
        <v>4000</v>
      </c>
    </row>
    <row r="13702">
      <c r="A13702" s="3" t="inlineStr">
        <is>
          <t>Opportunity Global Investment (PTY) LTD</t>
        </is>
      </c>
      <c r="B13702" s="4" t="n">
        <v>45016</v>
      </c>
      <c r="C13702" s="3" t="inlineStr">
        <is>
          <t>Liabilities</t>
        </is>
      </c>
      <c r="D13702" s="3" t="inlineStr">
        <is>
          <t>5500/100</t>
        </is>
      </c>
      <c r="E13702" s="3" t="inlineStr">
        <is>
          <t>Loan - Cape Projects Construction</t>
        </is>
      </c>
      <c r="F13702" s="3" t="n">
        <v>0</v>
      </c>
      <c r="G13702" s="3" t="n">
        <v>361000</v>
      </c>
    </row>
    <row r="13703">
      <c r="A13703" s="3" t="inlineStr">
        <is>
          <t>Noble Shield (Pty) Ltd ta Go Letting</t>
        </is>
      </c>
      <c r="B13703" s="4" t="n">
        <v>45016</v>
      </c>
      <c r="C13703" s="3" t="inlineStr">
        <is>
          <t>Liabilities</t>
        </is>
      </c>
      <c r="D13703" s="3" t="inlineStr">
        <is>
          <t>5500/100</t>
        </is>
      </c>
      <c r="E13703" s="3" t="inlineStr">
        <is>
          <t>Loan - Jupiter Trust</t>
        </is>
      </c>
      <c r="F13703" s="3" t="n">
        <v>0</v>
      </c>
      <c r="G13703" s="3" t="n">
        <v>-100228.75</v>
      </c>
    </row>
    <row r="13704">
      <c r="A13704" s="3" t="inlineStr">
        <is>
          <t>Opportunity Management Holdings (PTY) LTD</t>
        </is>
      </c>
      <c r="B13704" s="4" t="n">
        <v>45016</v>
      </c>
      <c r="C13704" s="3" t="inlineStr">
        <is>
          <t>Liabilities</t>
        </is>
      </c>
      <c r="D13704" s="3" t="inlineStr">
        <is>
          <t>5500/100</t>
        </is>
      </c>
      <c r="E13704" s="3" t="inlineStr">
        <is>
          <t>Loan - Opportunity Global</t>
        </is>
      </c>
      <c r="F13704" s="3" t="n">
        <v>-20000</v>
      </c>
      <c r="G13704" s="3" t="n">
        <v>-20000</v>
      </c>
    </row>
    <row r="13705">
      <c r="A13705" s="3" t="inlineStr">
        <is>
          <t>Endulini (Pty) Ltd</t>
        </is>
      </c>
      <c r="B13705" s="4" t="n">
        <v>45016</v>
      </c>
      <c r="C13705" s="3" t="inlineStr">
        <is>
          <t>Liabilities</t>
        </is>
      </c>
      <c r="D13705" s="3" t="inlineStr">
        <is>
          <t>5500/100</t>
        </is>
      </c>
      <c r="E13705" s="3" t="inlineStr">
        <is>
          <t>Loan - Quinate Consulting</t>
        </is>
      </c>
      <c r="F13705" s="3" t="n">
        <v>14400</v>
      </c>
      <c r="G13705" s="3" t="n">
        <v>-9410749.1</v>
      </c>
    </row>
    <row r="13706">
      <c r="A13706" s="3" t="inlineStr">
        <is>
          <t>Opportunity Global Investment (PTY) LTD</t>
        </is>
      </c>
      <c r="B13706" s="4" t="n">
        <v>45016</v>
      </c>
      <c r="C13706" s="3" t="inlineStr">
        <is>
          <t>Liabilities</t>
        </is>
      </c>
      <c r="D13706" s="3" t="inlineStr">
        <is>
          <t>5500/112</t>
        </is>
      </c>
      <c r="E13706" s="3" t="inlineStr">
        <is>
          <t>Loan - GFY</t>
        </is>
      </c>
      <c r="F13706" s="3" t="n">
        <v>144500</v>
      </c>
      <c r="G13706" s="3" t="n">
        <v>-105000</v>
      </c>
    </row>
    <row r="13707">
      <c r="A13707" s="3" t="inlineStr">
        <is>
          <t>Endulini (Pty) Ltd</t>
        </is>
      </c>
      <c r="B13707" s="4" t="n">
        <v>45016</v>
      </c>
      <c r="C13707" s="3" t="inlineStr">
        <is>
          <t>Liabilities</t>
        </is>
      </c>
      <c r="D13707" s="3" t="inlineStr">
        <is>
          <t>5500/150</t>
        </is>
      </c>
      <c r="E13707" s="3" t="inlineStr">
        <is>
          <t>Loan - Cape Projects Construction</t>
        </is>
      </c>
      <c r="F13707" s="3" t="n">
        <v>-1505000</v>
      </c>
      <c r="G13707" s="3" t="n">
        <v>-7424000</v>
      </c>
    </row>
    <row r="13708">
      <c r="A13708" s="3" t="inlineStr">
        <is>
          <t>Quinate Consulting (Pty) Ltd</t>
        </is>
      </c>
      <c r="B13708" s="4" t="n">
        <v>45016</v>
      </c>
      <c r="C13708" s="3" t="inlineStr">
        <is>
          <t>Liabilities</t>
        </is>
      </c>
      <c r="D13708" s="3" t="inlineStr">
        <is>
          <t>5500/160</t>
        </is>
      </c>
      <c r="E13708" s="3" t="inlineStr">
        <is>
          <t>Loan - GFY Investment and Consulting</t>
        </is>
      </c>
      <c r="F13708" s="3" t="n">
        <v>0</v>
      </c>
      <c r="G13708" s="3" t="n">
        <v>-1750249.93</v>
      </c>
    </row>
    <row r="13709">
      <c r="A13709" s="3" t="inlineStr">
        <is>
          <t>Opportunity Management Holdings (PTY) LTD</t>
        </is>
      </c>
      <c r="B13709" s="4" t="n">
        <v>45016</v>
      </c>
      <c r="C13709" s="3" t="inlineStr">
        <is>
          <t>Liabilities</t>
        </is>
      </c>
      <c r="D13709" s="3" t="inlineStr">
        <is>
          <t>5500/200</t>
        </is>
      </c>
      <c r="E13709" s="3" t="inlineStr">
        <is>
          <t>Loan - Cape Projects</t>
        </is>
      </c>
      <c r="F13709" s="3" t="n">
        <v>0</v>
      </c>
      <c r="G13709" s="3" t="n">
        <v>120000</v>
      </c>
    </row>
    <row r="13710">
      <c r="A13710" s="3" t="inlineStr">
        <is>
          <t>Trademark Holdings (Pty) Ltd</t>
        </is>
      </c>
      <c r="B13710" s="4" t="n">
        <v>45016</v>
      </c>
      <c r="C13710" s="3" t="inlineStr">
        <is>
          <t>Liabilities</t>
        </is>
      </c>
      <c r="D13710" s="3" t="inlineStr">
        <is>
          <t>5500/250</t>
        </is>
      </c>
      <c r="E13710" s="3" t="inlineStr">
        <is>
          <t>Loan - Noble Shield</t>
        </is>
      </c>
      <c r="F13710" s="3" t="n">
        <v>0</v>
      </c>
      <c r="G13710" s="3" t="n">
        <v>133165.59</v>
      </c>
    </row>
    <row r="13711">
      <c r="A13711" s="3" t="inlineStr">
        <is>
          <t>Opportunity Management Holdings (PTY) LTD</t>
        </is>
      </c>
      <c r="B13711" s="4" t="n">
        <v>45016</v>
      </c>
      <c r="C13711" s="3" t="inlineStr">
        <is>
          <t>Liabilities</t>
        </is>
      </c>
      <c r="D13711" s="3" t="inlineStr">
        <is>
          <t>5500/250</t>
        </is>
      </c>
      <c r="E13711" s="3" t="inlineStr">
        <is>
          <t>Loan - Quinate</t>
        </is>
      </c>
      <c r="F13711" s="3" t="n">
        <v>-20000</v>
      </c>
      <c r="G13711" s="3" t="n">
        <v>-20000</v>
      </c>
    </row>
    <row r="13712">
      <c r="A13712" s="3" t="inlineStr">
        <is>
          <t>Quinate Consulting (Pty) Ltd</t>
        </is>
      </c>
      <c r="B13712" s="4" t="n">
        <v>45016</v>
      </c>
      <c r="C13712" s="3" t="inlineStr">
        <is>
          <t>Liabilities</t>
        </is>
      </c>
      <c r="D13712" s="3" t="inlineStr">
        <is>
          <t>5500/300</t>
        </is>
      </c>
      <c r="E13712" s="3" t="inlineStr">
        <is>
          <t>Loan - Gengis</t>
        </is>
      </c>
      <c r="F13712" s="3" t="n">
        <v>-3516.16</v>
      </c>
      <c r="G13712" s="3" t="n">
        <v>-308899.17</v>
      </c>
    </row>
    <row r="13713">
      <c r="A13713" s="3" t="inlineStr">
        <is>
          <t>Opportunity Management Holdings (PTY) LTD</t>
        </is>
      </c>
      <c r="B13713" s="4" t="n">
        <v>45016</v>
      </c>
      <c r="C13713" s="3" t="inlineStr">
        <is>
          <t>Liabilities</t>
        </is>
      </c>
      <c r="D13713" s="3" t="inlineStr">
        <is>
          <t>5500/300</t>
        </is>
      </c>
      <c r="E13713" s="3" t="inlineStr">
        <is>
          <t>Loan - Opportunity Prop Management</t>
        </is>
      </c>
      <c r="F13713" s="3" t="n">
        <v>0</v>
      </c>
      <c r="G13713" s="3" t="n">
        <v>-1220204.15</v>
      </c>
    </row>
    <row r="13714">
      <c r="A13714" s="3" t="inlineStr">
        <is>
          <t>Noble Shield (Pty) Ltd ta Go Letting</t>
        </is>
      </c>
      <c r="B13714" s="4" t="n">
        <v>45016</v>
      </c>
      <c r="C13714" s="3" t="inlineStr">
        <is>
          <t>Liabilities</t>
        </is>
      </c>
      <c r="D13714" s="3" t="inlineStr">
        <is>
          <t>5500/300</t>
        </is>
      </c>
      <c r="E13714" s="3" t="inlineStr">
        <is>
          <t>Loan - Trademark Holdings</t>
        </is>
      </c>
      <c r="F13714" s="3" t="n">
        <v>0</v>
      </c>
      <c r="G13714" s="3" t="n">
        <v>-133165.59</v>
      </c>
    </row>
    <row r="13715">
      <c r="A13715" s="3" t="inlineStr">
        <is>
          <t>Trademark Holdings (Pty) Ltd</t>
        </is>
      </c>
      <c r="B13715" s="4" t="n">
        <v>45016</v>
      </c>
      <c r="C13715" s="3" t="inlineStr">
        <is>
          <t>Liabilities</t>
        </is>
      </c>
      <c r="D13715" s="3" t="inlineStr">
        <is>
          <t>5500/375</t>
        </is>
      </c>
      <c r="E13715" s="3" t="inlineStr">
        <is>
          <t>Loan - Opportunity Management Holdings Pty Ltd</t>
        </is>
      </c>
      <c r="F13715" s="3" t="n">
        <v>0</v>
      </c>
      <c r="G13715" s="3" t="n">
        <v>19000</v>
      </c>
    </row>
    <row r="13716">
      <c r="A13716" s="3" t="inlineStr">
        <is>
          <t>Trademark Holdings (Pty) Ltd</t>
        </is>
      </c>
      <c r="B13716" s="4" t="n">
        <v>45016</v>
      </c>
      <c r="C13716" s="3" t="inlineStr">
        <is>
          <t>Liabilities</t>
        </is>
      </c>
      <c r="D13716" s="3" t="inlineStr">
        <is>
          <t>5500/450</t>
        </is>
      </c>
      <c r="E13716" s="3" t="inlineStr">
        <is>
          <t>Loan - Cape Projects Construction</t>
        </is>
      </c>
      <c r="F13716" s="3" t="n">
        <v>-600</v>
      </c>
      <c r="G13716" s="3" t="n">
        <v>-600</v>
      </c>
    </row>
    <row r="13717">
      <c r="A13717" s="3" t="inlineStr">
        <is>
          <t>Trademark Holdings (Pty) Ltd</t>
        </is>
      </c>
      <c r="B13717" s="4" t="n">
        <v>45016</v>
      </c>
      <c r="C13717" s="3" t="inlineStr">
        <is>
          <t>Liabilities</t>
        </is>
      </c>
      <c r="D13717" s="3" t="inlineStr">
        <is>
          <t>5500/500</t>
        </is>
      </c>
      <c r="E13717" s="3" t="inlineStr">
        <is>
          <t>Go Letting Brand Name</t>
        </is>
      </c>
      <c r="F13717" s="3" t="n">
        <v>0</v>
      </c>
      <c r="G13717" s="3" t="n">
        <v>93420</v>
      </c>
    </row>
    <row r="13718">
      <c r="A13718" s="3" t="inlineStr">
        <is>
          <t>Noble Shield (Pty) Ltd ta Go Letting</t>
        </is>
      </c>
      <c r="B13718" s="4" t="n">
        <v>45016</v>
      </c>
      <c r="C13718" s="3" t="inlineStr">
        <is>
          <t>Liabilities</t>
        </is>
      </c>
      <c r="D13718" s="3" t="inlineStr">
        <is>
          <t>5500/500</t>
        </is>
      </c>
      <c r="E13718" s="3" t="inlineStr">
        <is>
          <t>Loan - Cape Projects Construction</t>
        </is>
      </c>
      <c r="F13718" s="3" t="n">
        <v>-600</v>
      </c>
      <c r="G13718" s="3" t="n">
        <v>-600</v>
      </c>
    </row>
    <row r="13719">
      <c r="A13719" s="3" t="inlineStr">
        <is>
          <t>Quinate Consulting (Pty) Ltd</t>
        </is>
      </c>
      <c r="B13719" s="4" t="n">
        <v>45016</v>
      </c>
      <c r="C13719" s="3" t="inlineStr">
        <is>
          <t>Liabilities</t>
        </is>
      </c>
      <c r="D13719" s="3" t="inlineStr">
        <is>
          <t>5500/500</t>
        </is>
      </c>
      <c r="E13719" s="3" t="inlineStr">
        <is>
          <t>Loan - Opportunity Development Struct.</t>
        </is>
      </c>
      <c r="F13719" s="3" t="n">
        <v>0</v>
      </c>
      <c r="G13719" s="3" t="n">
        <v>-2380000</v>
      </c>
    </row>
    <row r="13720">
      <c r="A13720" s="3" t="inlineStr">
        <is>
          <t>Opportunity Management Holdings (PTY) LTD</t>
        </is>
      </c>
      <c r="B13720" s="4" t="n">
        <v>45016</v>
      </c>
      <c r="C13720" s="3" t="inlineStr">
        <is>
          <t>Liabilities</t>
        </is>
      </c>
      <c r="D13720" s="3" t="inlineStr">
        <is>
          <t>5500/500</t>
        </is>
      </c>
      <c r="E13720" s="3" t="inlineStr">
        <is>
          <t>Loan - Opportunity Tradermark Holdings</t>
        </is>
      </c>
      <c r="F13720" s="3" t="n">
        <v>0</v>
      </c>
      <c r="G13720" s="3" t="n">
        <v>-19000</v>
      </c>
    </row>
    <row r="13721">
      <c r="A13721" s="3" t="inlineStr">
        <is>
          <t>Quinate Consulting (Pty) Ltd</t>
        </is>
      </c>
      <c r="B13721" s="4" t="n">
        <v>45016</v>
      </c>
      <c r="C13721" s="3" t="inlineStr">
        <is>
          <t>Liabilities</t>
        </is>
      </c>
      <c r="D13721" s="3" t="inlineStr">
        <is>
          <t>5500/520</t>
        </is>
      </c>
      <c r="E13721" s="3" t="inlineStr">
        <is>
          <t>Loan - Opportunity Management Holdings</t>
        </is>
      </c>
      <c r="F13721" s="3" t="n">
        <v>20000</v>
      </c>
      <c r="G13721" s="3" t="n">
        <v>16100</v>
      </c>
    </row>
    <row r="13722">
      <c r="A13722" s="3" t="inlineStr">
        <is>
          <t>Opportunity Management Holdings (PTY) LTD</t>
        </is>
      </c>
      <c r="B13722" s="4" t="n">
        <v>45016</v>
      </c>
      <c r="C13722" s="3" t="inlineStr">
        <is>
          <t>Liabilities</t>
        </is>
      </c>
      <c r="D13722" s="3" t="inlineStr">
        <is>
          <t>5500/550</t>
        </is>
      </c>
      <c r="E13722" s="3" t="inlineStr">
        <is>
          <t>Loan - Heron Projects</t>
        </is>
      </c>
      <c r="F13722" s="3" t="n">
        <v>-41000</v>
      </c>
      <c r="G13722" s="3" t="n">
        <v>-64000</v>
      </c>
    </row>
    <row r="13723">
      <c r="A13723" s="3" t="inlineStr">
        <is>
          <t>Noble Shield (Pty) Ltd ta Go Letting</t>
        </is>
      </c>
      <c r="B13723" s="4" t="n">
        <v>45016</v>
      </c>
      <c r="C13723" s="3" t="inlineStr">
        <is>
          <t>Liabilities</t>
        </is>
      </c>
      <c r="D13723" s="3" t="inlineStr">
        <is>
          <t>5500/600</t>
        </is>
      </c>
      <c r="E13723" s="3" t="inlineStr">
        <is>
          <t>Loan - Heron Projects</t>
        </is>
      </c>
      <c r="F13723" s="3" t="n">
        <v>0</v>
      </c>
      <c r="G13723" s="3" t="n">
        <v>20898.22</v>
      </c>
    </row>
    <row r="13724">
      <c r="A13724" s="3" t="inlineStr">
        <is>
          <t>Opportunity Global Investment (PTY) LTD</t>
        </is>
      </c>
      <c r="B13724" s="4" t="n">
        <v>45016</v>
      </c>
      <c r="C13724" s="3" t="inlineStr">
        <is>
          <t>Liabilities</t>
        </is>
      </c>
      <c r="D13724" s="3" t="inlineStr">
        <is>
          <t>5500/650</t>
        </is>
      </c>
      <c r="E13724" s="3" t="inlineStr">
        <is>
          <t>Loan - Opportunit Global - Sales</t>
        </is>
      </c>
      <c r="F13724" s="3" t="n">
        <v>-292716.23</v>
      </c>
      <c r="G13724" s="3" t="n">
        <v>-2641397.37</v>
      </c>
    </row>
    <row r="13725">
      <c r="A13725" s="3" t="inlineStr">
        <is>
          <t>Opportunity Global Sales (PTY) LTD</t>
        </is>
      </c>
      <c r="B13725" s="4" t="n">
        <v>45016</v>
      </c>
      <c r="C13725" s="3" t="inlineStr">
        <is>
          <t>Liabilities</t>
        </is>
      </c>
      <c r="D13725" s="3" t="inlineStr">
        <is>
          <t>5500/650</t>
        </is>
      </c>
      <c r="E13725" s="3" t="inlineStr">
        <is>
          <t>Loan - Opportunity Investments</t>
        </is>
      </c>
      <c r="F13725" s="3" t="n">
        <v>292716.23</v>
      </c>
      <c r="G13725" s="3" t="n">
        <v>2641397.37</v>
      </c>
    </row>
    <row r="13726">
      <c r="A13726" s="3" t="inlineStr">
        <is>
          <t>Opportunity Management Holdings (PTY) LTD</t>
        </is>
      </c>
      <c r="B13726" s="4" t="n">
        <v>45016</v>
      </c>
      <c r="C13726" s="3" t="inlineStr">
        <is>
          <t>Liabilities</t>
        </is>
      </c>
      <c r="D13726" s="3" t="inlineStr">
        <is>
          <t>5500/700</t>
        </is>
      </c>
      <c r="E13726" s="3" t="inlineStr">
        <is>
          <t>Loan - Go Letting</t>
        </is>
      </c>
      <c r="F13726" s="3" t="n">
        <v>0</v>
      </c>
      <c r="G13726" s="3" t="n">
        <v>-120</v>
      </c>
    </row>
    <row r="13727">
      <c r="A13727" s="3" t="inlineStr">
        <is>
          <t>Opportunity Global Investment (PTY) LTD</t>
        </is>
      </c>
      <c r="B13727" s="4" t="n">
        <v>45016</v>
      </c>
      <c r="C13727" s="3" t="inlineStr">
        <is>
          <t>Liabilities</t>
        </is>
      </c>
      <c r="D13727" s="3" t="inlineStr">
        <is>
          <t>5500/750</t>
        </is>
      </c>
      <c r="E13727" s="3" t="inlineStr">
        <is>
          <t>Loan - Heron Projects</t>
        </is>
      </c>
      <c r="F13727" s="3" t="n">
        <v>-55000</v>
      </c>
      <c r="G13727" s="3" t="n">
        <v>-603000</v>
      </c>
    </row>
    <row r="13728">
      <c r="A13728" s="3" t="inlineStr">
        <is>
          <t>Opportunity Global Investment (PTY) LTD</t>
        </is>
      </c>
      <c r="B13728" s="4" t="n">
        <v>45016</v>
      </c>
      <c r="C13728" s="3" t="inlineStr">
        <is>
          <t>Liabilities</t>
        </is>
      </c>
      <c r="D13728" s="3" t="inlineStr">
        <is>
          <t>5500/850</t>
        </is>
      </c>
      <c r="E13728" s="3" t="inlineStr">
        <is>
          <t>Loan - Nick Morgan</t>
        </is>
      </c>
      <c r="F13728" s="3" t="n">
        <v>0</v>
      </c>
      <c r="G13728" s="3" t="n">
        <v>6200</v>
      </c>
    </row>
    <row r="13729">
      <c r="A13729" s="3" t="inlineStr">
        <is>
          <t>Opportunity Global Investment (PTY) LTD</t>
        </is>
      </c>
      <c r="B13729" s="4" t="n">
        <v>45016</v>
      </c>
      <c r="C13729" s="3" t="inlineStr">
        <is>
          <t>Liabilities</t>
        </is>
      </c>
      <c r="D13729" s="3" t="inlineStr">
        <is>
          <t>5500/950</t>
        </is>
      </c>
      <c r="E13729" s="3" t="inlineStr">
        <is>
          <t>Loan - Gengis</t>
        </is>
      </c>
      <c r="F13729" s="3" t="n">
        <v>62050</v>
      </c>
      <c r="G13729" s="3" t="n">
        <v>-45000</v>
      </c>
    </row>
    <row r="13730">
      <c r="A13730" s="3" t="inlineStr">
        <is>
          <t>Quinate Consulting (Pty) Ltd</t>
        </is>
      </c>
      <c r="B13730" s="4" t="n">
        <v>45016</v>
      </c>
      <c r="C13730" s="3" t="inlineStr">
        <is>
          <t>Liabilities</t>
        </is>
      </c>
      <c r="D13730" s="3" t="inlineStr">
        <is>
          <t>5501/001</t>
        </is>
      </c>
      <c r="E13730" s="3" t="inlineStr">
        <is>
          <t>Loan - Endulini CIP Costs</t>
        </is>
      </c>
      <c r="F13730" s="3" t="n">
        <v>-14400</v>
      </c>
      <c r="G13730" s="3" t="n">
        <v>9410749.1</v>
      </c>
    </row>
    <row r="13731">
      <c r="A13731" s="3" t="inlineStr">
        <is>
          <t>Opportunity Management Holdings (PTY) LTD</t>
        </is>
      </c>
      <c r="B13731" s="4" t="n">
        <v>45016</v>
      </c>
      <c r="C13731" s="3" t="inlineStr">
        <is>
          <t>Liabilities</t>
        </is>
      </c>
      <c r="D13731" s="3" t="inlineStr">
        <is>
          <t>5510/100</t>
        </is>
      </c>
      <c r="E13731" s="3" t="inlineStr">
        <is>
          <t>Staff loan - Debbie Landsberg</t>
        </is>
      </c>
      <c r="F13731" s="3" t="n">
        <v>-2000</v>
      </c>
      <c r="G13731" s="3" t="n">
        <v>3100</v>
      </c>
    </row>
    <row r="13732">
      <c r="A13732" s="3" t="inlineStr">
        <is>
          <t>Noble Shield (Pty) Ltd ta Go Letting</t>
        </is>
      </c>
      <c r="B13732" s="4" t="n">
        <v>45016</v>
      </c>
      <c r="C13732" s="3" t="inlineStr">
        <is>
          <t>Assets</t>
        </is>
      </c>
      <c r="D13732" s="3" t="inlineStr">
        <is>
          <t>6250/010</t>
        </is>
      </c>
      <c r="E13732" s="3" t="inlineStr">
        <is>
          <t>Computer Equipment - @ Cost</t>
        </is>
      </c>
      <c r="F13732" s="3" t="n">
        <v>0</v>
      </c>
      <c r="G13732" s="3" t="n">
        <v>20397</v>
      </c>
    </row>
    <row r="13733">
      <c r="A13733" s="3" t="inlineStr">
        <is>
          <t>Opportunity Global Investment (PTY) LTD</t>
        </is>
      </c>
      <c r="B13733" s="4" t="n">
        <v>45016</v>
      </c>
      <c r="C13733" s="3" t="inlineStr">
        <is>
          <t>Assets</t>
        </is>
      </c>
      <c r="D13733" s="3" t="inlineStr">
        <is>
          <t>6250/010</t>
        </is>
      </c>
      <c r="E13733" s="3" t="inlineStr">
        <is>
          <t>Computer Equipment - @ Cost</t>
        </is>
      </c>
      <c r="F13733" s="3" t="n">
        <v>0</v>
      </c>
      <c r="G13733" s="3" t="n">
        <v>31683.04</v>
      </c>
    </row>
    <row r="13734">
      <c r="A13734" s="3" t="inlineStr">
        <is>
          <t>Opportunity Management Holdings (PTY) LTD</t>
        </is>
      </c>
      <c r="B13734" s="4" t="n">
        <v>45016</v>
      </c>
      <c r="C13734" s="3" t="inlineStr">
        <is>
          <t>Assets</t>
        </is>
      </c>
      <c r="D13734" s="3" t="inlineStr">
        <is>
          <t>6250/010</t>
        </is>
      </c>
      <c r="E13734" s="3" t="inlineStr">
        <is>
          <t>Computer Equipment - @ Cost</t>
        </is>
      </c>
      <c r="F13734" s="3" t="n">
        <v>0</v>
      </c>
      <c r="G13734" s="3" t="n">
        <v>52177.85</v>
      </c>
    </row>
    <row r="13735">
      <c r="A13735" s="3" t="inlineStr">
        <is>
          <t>Quinate Consulting (Pty) Ltd</t>
        </is>
      </c>
      <c r="B13735" s="4" t="n">
        <v>45016</v>
      </c>
      <c r="C13735" s="3" t="inlineStr">
        <is>
          <t>Assets</t>
        </is>
      </c>
      <c r="D13735" s="3" t="inlineStr">
        <is>
          <t>6250/010</t>
        </is>
      </c>
      <c r="E13735" s="3" t="inlineStr">
        <is>
          <t>Computer Equipment - @ Cost</t>
        </is>
      </c>
      <c r="F13735" s="3" t="n">
        <v>0</v>
      </c>
      <c r="G13735" s="3" t="n">
        <v>137059.7</v>
      </c>
    </row>
    <row r="13736">
      <c r="A13736" s="3" t="inlineStr">
        <is>
          <t>Noble Shield (Pty) Ltd ta Go Letting</t>
        </is>
      </c>
      <c r="B13736" s="4" t="n">
        <v>45016</v>
      </c>
      <c r="C13736" s="3" t="inlineStr">
        <is>
          <t>Assets</t>
        </is>
      </c>
      <c r="D13736" s="3" t="inlineStr">
        <is>
          <t>6250/020</t>
        </is>
      </c>
      <c r="E13736" s="3" t="inlineStr">
        <is>
          <t>Computer Equipment - Accum Depre</t>
        </is>
      </c>
      <c r="F13736" s="3" t="n">
        <v>0</v>
      </c>
      <c r="G13736" s="3" t="n">
        <v>-12040.89</v>
      </c>
    </row>
    <row r="13737">
      <c r="A13737" s="3" t="inlineStr">
        <is>
          <t>Opportunity Global Investment (PTY) LTD</t>
        </is>
      </c>
      <c r="B13737" s="4" t="n">
        <v>45016</v>
      </c>
      <c r="C13737" s="3" t="inlineStr">
        <is>
          <t>Assets</t>
        </is>
      </c>
      <c r="D13737" s="3" t="inlineStr">
        <is>
          <t>6250/020</t>
        </is>
      </c>
      <c r="E13737" s="3" t="inlineStr">
        <is>
          <t>Computer Equipment - Accum Depre</t>
        </is>
      </c>
      <c r="F13737" s="3" t="n">
        <v>-880.08</v>
      </c>
      <c r="G13737" s="3" t="n">
        <v>-2640.24</v>
      </c>
    </row>
    <row r="13738">
      <c r="A13738" s="3" t="inlineStr">
        <is>
          <t>Opportunity Management Holdings (PTY) LTD</t>
        </is>
      </c>
      <c r="B13738" s="4" t="n">
        <v>45016</v>
      </c>
      <c r="C13738" s="3" t="inlineStr">
        <is>
          <t>Assets</t>
        </is>
      </c>
      <c r="D13738" s="3" t="inlineStr">
        <is>
          <t>6250/020</t>
        </is>
      </c>
      <c r="E13738" s="3" t="inlineStr">
        <is>
          <t>Computer Equipment - Accum Depre</t>
        </is>
      </c>
      <c r="F13738" s="3" t="n">
        <v>-1035.16</v>
      </c>
      <c r="G13738" s="3" t="n">
        <v>-6644.36</v>
      </c>
    </row>
    <row r="13739">
      <c r="A13739" s="3" t="inlineStr">
        <is>
          <t>Quinate Consulting (Pty) Ltd</t>
        </is>
      </c>
      <c r="B13739" s="4" t="n">
        <v>45016</v>
      </c>
      <c r="C13739" s="3" t="inlineStr">
        <is>
          <t>Assets</t>
        </is>
      </c>
      <c r="D13739" s="3" t="inlineStr">
        <is>
          <t>6250/020</t>
        </is>
      </c>
      <c r="E13739" s="3" t="inlineStr">
        <is>
          <t>Computer Equipment - Accum Depre</t>
        </is>
      </c>
      <c r="F13739" s="3" t="n">
        <v>-2331.67</v>
      </c>
      <c r="G13739" s="3" t="n">
        <v>-100705.49</v>
      </c>
    </row>
    <row r="13740">
      <c r="A13740" s="3" t="inlineStr">
        <is>
          <t>Opportunity Management Holdings (PTY) LTD</t>
        </is>
      </c>
      <c r="B13740" s="4" t="n">
        <v>45016</v>
      </c>
      <c r="C13740" s="3" t="inlineStr">
        <is>
          <t>Assets</t>
        </is>
      </c>
      <c r="D13740" s="3" t="inlineStr">
        <is>
          <t>6250/030</t>
        </is>
      </c>
      <c r="E13740" s="3" t="inlineStr">
        <is>
          <t>Acc Depreciation - Computer Equipment</t>
        </is>
      </c>
      <c r="F13740" s="3" t="n">
        <v>0</v>
      </c>
      <c r="G13740" s="3" t="n">
        <v>-9441.25</v>
      </c>
    </row>
    <row r="13741">
      <c r="A13741" s="3" t="inlineStr">
        <is>
          <t>Quinate Consulting (Pty) Ltd</t>
        </is>
      </c>
      <c r="B13741" s="4" t="n">
        <v>45016</v>
      </c>
      <c r="C13741" s="3" t="inlineStr">
        <is>
          <t>Assets</t>
        </is>
      </c>
      <c r="D13741" s="3" t="inlineStr">
        <is>
          <t>6270/010</t>
        </is>
      </c>
      <c r="E13741" s="3" t="inlineStr">
        <is>
          <t>Site Containers - @ Cost</t>
        </is>
      </c>
      <c r="F13741" s="3" t="n">
        <v>0</v>
      </c>
      <c r="G13741" s="3" t="n">
        <v>19130.44</v>
      </c>
    </row>
    <row r="13742">
      <c r="A13742" s="3" t="inlineStr">
        <is>
          <t>Quinate Consulting (Pty) Ltd</t>
        </is>
      </c>
      <c r="B13742" s="4" t="n">
        <v>45016</v>
      </c>
      <c r="C13742" s="3" t="inlineStr">
        <is>
          <t>Assets</t>
        </is>
      </c>
      <c r="D13742" s="3" t="inlineStr">
        <is>
          <t>6270/020</t>
        </is>
      </c>
      <c r="E13742" s="3" t="inlineStr">
        <is>
          <t>Site Containers - Accum Depre</t>
        </is>
      </c>
      <c r="F13742" s="3" t="n">
        <v>-318.84</v>
      </c>
      <c r="G13742" s="3" t="n">
        <v>-7971.02</v>
      </c>
    </row>
    <row r="13743">
      <c r="A13743" s="3" t="inlineStr">
        <is>
          <t>Noble Shield (Pty) Ltd ta Go Letting</t>
        </is>
      </c>
      <c r="B13743" s="4" t="n">
        <v>45016</v>
      </c>
      <c r="C13743" s="3" t="inlineStr">
        <is>
          <t>Assets</t>
        </is>
      </c>
      <c r="D13743" s="3" t="inlineStr">
        <is>
          <t>6350/010</t>
        </is>
      </c>
      <c r="E13743" s="3" t="inlineStr">
        <is>
          <t>Furniture _AND_ Fittings - @ Cost</t>
        </is>
      </c>
      <c r="F13743" s="3" t="n">
        <v>0</v>
      </c>
      <c r="G13743" s="3" t="n">
        <v>2242</v>
      </c>
    </row>
    <row r="13744">
      <c r="A13744" s="3" t="inlineStr">
        <is>
          <t>Opportunity Global Sales (PTY) LTD</t>
        </is>
      </c>
      <c r="B13744" s="4" t="n">
        <v>45016</v>
      </c>
      <c r="C13744" s="3" t="inlineStr">
        <is>
          <t>Assets</t>
        </is>
      </c>
      <c r="D13744" s="3" t="inlineStr">
        <is>
          <t>6350/010</t>
        </is>
      </c>
      <c r="E13744" s="3" t="inlineStr">
        <is>
          <t>Furniture _AND_ Fittings - @ Cost</t>
        </is>
      </c>
      <c r="F13744" s="3" t="n">
        <v>0</v>
      </c>
      <c r="G13744" s="3" t="n">
        <v>29379.7</v>
      </c>
    </row>
    <row r="13745">
      <c r="A13745" s="3" t="inlineStr">
        <is>
          <t>Noble Shield (Pty) Ltd ta Go Letting</t>
        </is>
      </c>
      <c r="B13745" s="4" t="n">
        <v>45016</v>
      </c>
      <c r="C13745" s="3" t="inlineStr">
        <is>
          <t>Assets</t>
        </is>
      </c>
      <c r="D13745" s="3" t="inlineStr">
        <is>
          <t>6350/020</t>
        </is>
      </c>
      <c r="E13745" s="3" t="inlineStr">
        <is>
          <t>Furniture _AND_ Fittings - Accum Depre</t>
        </is>
      </c>
      <c r="F13745" s="3" t="n">
        <v>0</v>
      </c>
      <c r="G13745" s="3" t="n">
        <v>-2239</v>
      </c>
    </row>
    <row r="13746">
      <c r="A13746" s="3" t="inlineStr">
        <is>
          <t>Opportunity Global Sales (PTY) LTD</t>
        </is>
      </c>
      <c r="B13746" s="4" t="n">
        <v>45016</v>
      </c>
      <c r="C13746" s="3" t="inlineStr">
        <is>
          <t>Assets</t>
        </is>
      </c>
      <c r="D13746" s="3" t="inlineStr">
        <is>
          <t>6350/020</t>
        </is>
      </c>
      <c r="E13746" s="3" t="inlineStr">
        <is>
          <t>Furniture _AND_ Fittings - Accum Depre</t>
        </is>
      </c>
      <c r="F13746" s="3" t="n">
        <v>-408.05</v>
      </c>
      <c r="G13746" s="3" t="n">
        <v>-3672.46</v>
      </c>
    </row>
    <row r="13747">
      <c r="A13747" s="3" t="inlineStr">
        <is>
          <t>Opportunity Management Holdings (PTY) LTD</t>
        </is>
      </c>
      <c r="B13747" s="4" t="n">
        <v>45016</v>
      </c>
      <c r="C13747" s="3" t="inlineStr">
        <is>
          <t>Liabilities</t>
        </is>
      </c>
      <c r="D13747" s="3" t="inlineStr">
        <is>
          <t>6500/000</t>
        </is>
      </c>
      <c r="E13747" s="3" t="inlineStr">
        <is>
          <t>Deposits - Held</t>
        </is>
      </c>
      <c r="F13747" s="3" t="n">
        <v>0</v>
      </c>
      <c r="G13747" s="3" t="n">
        <v>-12028.1</v>
      </c>
    </row>
    <row r="13748">
      <c r="A13748" s="3" t="inlineStr">
        <is>
          <t>Opportunity Management Holdings (PTY) LTD</t>
        </is>
      </c>
      <c r="B13748" s="4" t="n">
        <v>45016</v>
      </c>
      <c r="C13748" s="3" t="inlineStr">
        <is>
          <t>Liabilities</t>
        </is>
      </c>
      <c r="D13748" s="3" t="inlineStr">
        <is>
          <t>6510/000</t>
        </is>
      </c>
      <c r="E13748" s="3" t="inlineStr">
        <is>
          <t>Deposits Paid - Anicol Properties</t>
        </is>
      </c>
      <c r="F13748" s="3" t="n">
        <v>0</v>
      </c>
      <c r="G13748" s="3" t="n">
        <v>13755</v>
      </c>
    </row>
    <row r="13749">
      <c r="A13749" s="3" t="inlineStr">
        <is>
          <t>Opportunity Management Holdings (PTY) LTD</t>
        </is>
      </c>
      <c r="B13749" s="4" t="n">
        <v>45016</v>
      </c>
      <c r="C13749" s="3" t="inlineStr">
        <is>
          <t>Liabilities</t>
        </is>
      </c>
      <c r="D13749" s="3" t="inlineStr">
        <is>
          <t>6515/000</t>
        </is>
      </c>
      <c r="E13749" s="3" t="inlineStr">
        <is>
          <t>Deposits Paid</t>
        </is>
      </c>
      <c r="F13749" s="3" t="n">
        <v>0</v>
      </c>
      <c r="G13749" s="3" t="n">
        <v>3852.5</v>
      </c>
    </row>
    <row r="13750">
      <c r="A13750" s="3" t="inlineStr">
        <is>
          <t>Quinate Consulting (Pty) Ltd</t>
        </is>
      </c>
      <c r="B13750" s="4" t="n">
        <v>45016</v>
      </c>
      <c r="C13750" s="3" t="inlineStr">
        <is>
          <t>Assets</t>
        </is>
      </c>
      <c r="D13750" s="3" t="inlineStr">
        <is>
          <t>6600/010</t>
        </is>
      </c>
      <c r="E13750" s="3" t="inlineStr">
        <is>
          <t>Other Fixed Assets - @ Cost</t>
        </is>
      </c>
      <c r="F13750" s="3" t="n">
        <v>0</v>
      </c>
      <c r="G13750" s="3" t="n">
        <v>14442.5</v>
      </c>
    </row>
    <row r="13751">
      <c r="A13751" s="3" t="inlineStr">
        <is>
          <t>Quinate Consulting (Pty) Ltd</t>
        </is>
      </c>
      <c r="B13751" s="4" t="n">
        <v>45016</v>
      </c>
      <c r="C13751" s="3" t="inlineStr">
        <is>
          <t>Assets</t>
        </is>
      </c>
      <c r="D13751" s="3" t="inlineStr">
        <is>
          <t>6600/020</t>
        </is>
      </c>
      <c r="E13751" s="3" t="inlineStr">
        <is>
          <t>Other Fixed Assets - Accum Depre</t>
        </is>
      </c>
      <c r="F13751" s="3" t="n">
        <v>0</v>
      </c>
      <c r="G13751" s="3" t="n">
        <v>-14441.5</v>
      </c>
    </row>
    <row r="13752">
      <c r="A13752" s="3" t="inlineStr">
        <is>
          <t>Noble Shield (Pty) Ltd ta Go Letting</t>
        </is>
      </c>
      <c r="B13752" s="4" t="n">
        <v>45016</v>
      </c>
      <c r="C13752" s="3" t="inlineStr">
        <is>
          <t>Assets</t>
        </is>
      </c>
      <c r="D13752" s="3" t="inlineStr">
        <is>
          <t>7000/100</t>
        </is>
      </c>
      <c r="E13752" s="3" t="inlineStr">
        <is>
          <t>Goodwill - Purchase of Go Letting</t>
        </is>
      </c>
      <c r="F13752" s="3" t="n">
        <v>0</v>
      </c>
      <c r="G13752" s="3" t="n">
        <v>106580</v>
      </c>
    </row>
    <row r="13753">
      <c r="A13753" s="3" t="inlineStr">
        <is>
          <t>Opportunity Management Holdings (PTY) LTD</t>
        </is>
      </c>
      <c r="B13753" s="4" t="n">
        <v>45016</v>
      </c>
      <c r="C13753" s="3" t="inlineStr">
        <is>
          <t>Assets</t>
        </is>
      </c>
      <c r="D13753" s="3" t="inlineStr">
        <is>
          <t>7200/000</t>
        </is>
      </c>
      <c r="E13753" s="3" t="inlineStr">
        <is>
          <t>Shares in Subsidiary Companies</t>
        </is>
      </c>
      <c r="F13753" s="3" t="n">
        <v>0</v>
      </c>
      <c r="G13753" s="3" t="n">
        <v>120</v>
      </c>
    </row>
    <row r="13754">
      <c r="A13754" s="3" t="inlineStr">
        <is>
          <t>Endulini (Pty) Ltd</t>
        </is>
      </c>
      <c r="B13754" s="4" t="n">
        <v>45016</v>
      </c>
      <c r="C13754" s="3" t="inlineStr">
        <is>
          <t>Assets</t>
        </is>
      </c>
      <c r="D13754" s="3" t="inlineStr">
        <is>
          <t>7610/100</t>
        </is>
      </c>
      <c r="E13754" s="3" t="inlineStr">
        <is>
          <t>Endulini Land</t>
        </is>
      </c>
      <c r="F13754" s="3" t="n">
        <v>0</v>
      </c>
      <c r="G13754" s="3" t="n">
        <v>10572851.37</v>
      </c>
    </row>
    <row r="13755">
      <c r="A13755" s="3" t="inlineStr">
        <is>
          <t>Endulini (Pty) Ltd</t>
        </is>
      </c>
      <c r="B13755" s="4" t="n">
        <v>45016</v>
      </c>
      <c r="C13755" s="3" t="inlineStr">
        <is>
          <t>Assets</t>
        </is>
      </c>
      <c r="D13755" s="3" t="inlineStr">
        <is>
          <t>7610/111</t>
        </is>
      </c>
      <c r="E13755" s="3" t="inlineStr">
        <is>
          <t>Endulini Closing Stock February 2021</t>
        </is>
      </c>
      <c r="F13755" s="3" t="n">
        <v>0</v>
      </c>
      <c r="G13755" s="3" t="n">
        <v>14368610.11</v>
      </c>
    </row>
    <row r="13756">
      <c r="A13756" s="3" t="inlineStr">
        <is>
          <t>Endulini (Pty) Ltd</t>
        </is>
      </c>
      <c r="B13756" s="4" t="n">
        <v>45016</v>
      </c>
      <c r="C13756" s="3" t="inlineStr">
        <is>
          <t>Assets</t>
        </is>
      </c>
      <c r="D13756" s="3" t="inlineStr">
        <is>
          <t>7610/180</t>
        </is>
      </c>
      <c r="E13756" s="3" t="inlineStr">
        <is>
          <t>Endulini CIP Architects</t>
        </is>
      </c>
      <c r="F13756" s="3" t="n">
        <v>0</v>
      </c>
      <c r="G13756" s="3" t="n">
        <v>1251503.01</v>
      </c>
    </row>
    <row r="13757">
      <c r="A13757" s="3" t="inlineStr">
        <is>
          <t>Endulini (Pty) Ltd</t>
        </is>
      </c>
      <c r="B13757" s="4" t="n">
        <v>45016</v>
      </c>
      <c r="C13757" s="3" t="inlineStr">
        <is>
          <t>Assets</t>
        </is>
      </c>
      <c r="D13757" s="3" t="inlineStr">
        <is>
          <t>7610/200</t>
        </is>
      </c>
      <c r="E13757" s="3" t="inlineStr">
        <is>
          <t>Endulini CIP CoCT Land Use App</t>
        </is>
      </c>
      <c r="F13757" s="3" t="n">
        <v>0</v>
      </c>
      <c r="G13757" s="3" t="n">
        <v>232891.06</v>
      </c>
    </row>
    <row r="13758">
      <c r="A13758" s="3" t="inlineStr">
        <is>
          <t>Endulini (Pty) Ltd</t>
        </is>
      </c>
      <c r="B13758" s="4" t="n">
        <v>45016</v>
      </c>
      <c r="C13758" s="3" t="inlineStr">
        <is>
          <t>Assets</t>
        </is>
      </c>
      <c r="D13758" s="3" t="inlineStr">
        <is>
          <t>7610/205</t>
        </is>
      </c>
      <c r="E13758" s="3" t="inlineStr">
        <is>
          <t>Endulini CIP Site Establishments</t>
        </is>
      </c>
      <c r="F13758" s="3" t="n">
        <v>0</v>
      </c>
      <c r="G13758" s="3" t="n">
        <v>32428975.01</v>
      </c>
    </row>
    <row r="13759">
      <c r="A13759" s="3" t="inlineStr">
        <is>
          <t>Endulini (Pty) Ltd</t>
        </is>
      </c>
      <c r="B13759" s="4" t="n">
        <v>45016</v>
      </c>
      <c r="C13759" s="3" t="inlineStr">
        <is>
          <t>Assets</t>
        </is>
      </c>
      <c r="D13759" s="3" t="inlineStr">
        <is>
          <t>7610/209</t>
        </is>
      </c>
      <c r="E13759" s="3" t="inlineStr">
        <is>
          <t>Endulini CIP Construction Management</t>
        </is>
      </c>
      <c r="F13759" s="3" t="n">
        <v>1500</v>
      </c>
      <c r="G13759" s="3" t="n">
        <v>223375</v>
      </c>
    </row>
    <row r="13760">
      <c r="A13760" s="3" t="inlineStr">
        <is>
          <t>Endulini (Pty) Ltd</t>
        </is>
      </c>
      <c r="B13760" s="4" t="n">
        <v>45016</v>
      </c>
      <c r="C13760" s="3" t="inlineStr">
        <is>
          <t>Assets</t>
        </is>
      </c>
      <c r="D13760" s="3" t="inlineStr">
        <is>
          <t>7610/210</t>
        </is>
      </c>
      <c r="E13760" s="3" t="inlineStr">
        <is>
          <t>Endulini CIP Civil Works</t>
        </is>
      </c>
      <c r="F13760" s="3" t="n">
        <v>0</v>
      </c>
      <c r="G13760" s="3" t="n">
        <v>6295702.14</v>
      </c>
    </row>
    <row r="13761">
      <c r="A13761" s="3" t="inlineStr">
        <is>
          <t>Endulini (Pty) Ltd</t>
        </is>
      </c>
      <c r="B13761" s="4" t="n">
        <v>45016</v>
      </c>
      <c r="C13761" s="3" t="inlineStr">
        <is>
          <t>Assets</t>
        </is>
      </c>
      <c r="D13761" s="3" t="inlineStr">
        <is>
          <t>7610/215</t>
        </is>
      </c>
      <c r="E13761" s="3" t="inlineStr">
        <is>
          <t>Endulini CIP Civil Engineers</t>
        </is>
      </c>
      <c r="F13761" s="3" t="n">
        <v>0</v>
      </c>
      <c r="G13761" s="3" t="n">
        <v>183000</v>
      </c>
    </row>
    <row r="13762">
      <c r="A13762" s="3" t="inlineStr">
        <is>
          <t>Endulini (Pty) Ltd</t>
        </is>
      </c>
      <c r="B13762" s="4" t="n">
        <v>45016</v>
      </c>
      <c r="C13762" s="3" t="inlineStr">
        <is>
          <t>Assets</t>
        </is>
      </c>
      <c r="D13762" s="3" t="inlineStr">
        <is>
          <t>7610/220</t>
        </is>
      </c>
      <c r="E13762" s="3" t="inlineStr">
        <is>
          <t>Endulini CIP Structuring Project Fee Opp Invest</t>
        </is>
      </c>
      <c r="F13762" s="3" t="n">
        <v>0</v>
      </c>
      <c r="G13762" s="3" t="n">
        <v>483735.96</v>
      </c>
    </row>
    <row r="13763">
      <c r="A13763" s="3" t="inlineStr">
        <is>
          <t>Endulini (Pty) Ltd</t>
        </is>
      </c>
      <c r="B13763" s="4" t="n">
        <v>45016</v>
      </c>
      <c r="C13763" s="3" t="inlineStr">
        <is>
          <t>Assets</t>
        </is>
      </c>
      <c r="D13763" s="3" t="inlineStr">
        <is>
          <t>7610/225</t>
        </is>
      </c>
      <c r="E13763" s="3" t="inlineStr">
        <is>
          <t>Endulini CIP Structural engineering fee</t>
        </is>
      </c>
      <c r="F13763" s="3" t="n">
        <v>0</v>
      </c>
      <c r="G13763" s="3" t="n">
        <v>346268.03</v>
      </c>
    </row>
    <row r="13764">
      <c r="A13764" s="3" t="inlineStr">
        <is>
          <t>Endulini (Pty) Ltd</t>
        </is>
      </c>
      <c r="B13764" s="4" t="n">
        <v>45016</v>
      </c>
      <c r="C13764" s="3" t="inlineStr">
        <is>
          <t>Assets</t>
        </is>
      </c>
      <c r="D13764" s="3" t="inlineStr">
        <is>
          <t>7610/230</t>
        </is>
      </c>
      <c r="E13764" s="3" t="inlineStr">
        <is>
          <t>Endulini CIP Mechanical Engineering</t>
        </is>
      </c>
      <c r="F13764" s="3" t="n">
        <v>0</v>
      </c>
      <c r="G13764" s="3" t="n">
        <v>15570</v>
      </c>
    </row>
    <row r="13765">
      <c r="A13765" s="3" t="inlineStr">
        <is>
          <t>Endulini (Pty) Ltd</t>
        </is>
      </c>
      <c r="B13765" s="4" t="n">
        <v>45016</v>
      </c>
      <c r="C13765" s="3" t="inlineStr">
        <is>
          <t>Assets</t>
        </is>
      </c>
      <c r="D13765" s="3" t="inlineStr">
        <is>
          <t>7610/235</t>
        </is>
      </c>
      <c r="E13765" s="3" t="inlineStr">
        <is>
          <t>Endulini CIP Electrical Installation</t>
        </is>
      </c>
      <c r="F13765" s="3" t="n">
        <v>0</v>
      </c>
      <c r="G13765" s="3" t="n">
        <v>1034019.08</v>
      </c>
    </row>
    <row r="13766">
      <c r="A13766" s="3" t="inlineStr">
        <is>
          <t>Endulini (Pty) Ltd</t>
        </is>
      </c>
      <c r="B13766" s="4" t="n">
        <v>45016</v>
      </c>
      <c r="C13766" s="3" t="inlineStr">
        <is>
          <t>Assets</t>
        </is>
      </c>
      <c r="D13766" s="3" t="inlineStr">
        <is>
          <t>7610/250</t>
        </is>
      </c>
      <c r="E13766" s="3" t="inlineStr">
        <is>
          <t>Endulini CIP Boundary Wall</t>
        </is>
      </c>
      <c r="F13766" s="3" t="n">
        <v>0</v>
      </c>
      <c r="G13766" s="3" t="n">
        <v>88400.8</v>
      </c>
    </row>
    <row r="13767">
      <c r="A13767" s="3" t="inlineStr">
        <is>
          <t>Endulini (Pty) Ltd</t>
        </is>
      </c>
      <c r="B13767" s="4" t="n">
        <v>45016</v>
      </c>
      <c r="C13767" s="3" t="inlineStr">
        <is>
          <t>Assets</t>
        </is>
      </c>
      <c r="D13767" s="3" t="inlineStr">
        <is>
          <t>7610/290</t>
        </is>
      </c>
      <c r="E13767" s="3" t="inlineStr">
        <is>
          <t>Endulini CIP Development Management Fees</t>
        </is>
      </c>
      <c r="F13767" s="3" t="n">
        <v>0</v>
      </c>
      <c r="G13767" s="3" t="n">
        <v>237496.62</v>
      </c>
    </row>
    <row r="13768">
      <c r="A13768" s="3" t="inlineStr">
        <is>
          <t>Endulini (Pty) Ltd</t>
        </is>
      </c>
      <c r="B13768" s="4" t="n">
        <v>45016</v>
      </c>
      <c r="C13768" s="3" t="inlineStr">
        <is>
          <t>Assets</t>
        </is>
      </c>
      <c r="D13768" s="3" t="inlineStr">
        <is>
          <t>7610/310</t>
        </is>
      </c>
      <c r="E13768" s="3" t="inlineStr">
        <is>
          <t>Endulini CIP Enviromental consultants</t>
        </is>
      </c>
      <c r="F13768" s="3" t="n">
        <v>0</v>
      </c>
      <c r="G13768" s="3" t="n">
        <v>115730</v>
      </c>
    </row>
    <row r="13769">
      <c r="A13769" s="3" t="inlineStr">
        <is>
          <t>Endulini (Pty) Ltd</t>
        </is>
      </c>
      <c r="B13769" s="4" t="n">
        <v>45016</v>
      </c>
      <c r="C13769" s="3" t="inlineStr">
        <is>
          <t>Assets</t>
        </is>
      </c>
      <c r="D13769" s="3" t="inlineStr">
        <is>
          <t>7610/320</t>
        </is>
      </c>
      <c r="E13769" s="3" t="inlineStr">
        <is>
          <t>Endulini CIP Geotechnical</t>
        </is>
      </c>
      <c r="F13769" s="3" t="n">
        <v>0</v>
      </c>
      <c r="G13769" s="3" t="n">
        <v>13575</v>
      </c>
    </row>
    <row r="13770">
      <c r="A13770" s="3" t="inlineStr">
        <is>
          <t>Endulini (Pty) Ltd</t>
        </is>
      </c>
      <c r="B13770" s="4" t="n">
        <v>45016</v>
      </c>
      <c r="C13770" s="3" t="inlineStr">
        <is>
          <t>Assets</t>
        </is>
      </c>
      <c r="D13770" s="3" t="inlineStr">
        <is>
          <t>7610/330</t>
        </is>
      </c>
      <c r="E13770" s="3" t="inlineStr">
        <is>
          <t>Endulini CIP Health and Safety</t>
        </is>
      </c>
      <c r="F13770" s="3" t="n">
        <v>0</v>
      </c>
      <c r="G13770" s="3" t="n">
        <v>40200</v>
      </c>
    </row>
    <row r="13771">
      <c r="A13771" s="3" t="inlineStr">
        <is>
          <t>Endulini (Pty) Ltd</t>
        </is>
      </c>
      <c r="B13771" s="4" t="n">
        <v>45016</v>
      </c>
      <c r="C13771" s="3" t="inlineStr">
        <is>
          <t>Assets</t>
        </is>
      </c>
      <c r="D13771" s="3" t="inlineStr">
        <is>
          <t>7610/390</t>
        </is>
      </c>
      <c r="E13771" s="3" t="inlineStr">
        <is>
          <t>Endulini CIP Land Surveyor</t>
        </is>
      </c>
      <c r="F13771" s="3" t="n">
        <v>0</v>
      </c>
      <c r="G13771" s="3" t="n">
        <v>186021.2</v>
      </c>
    </row>
    <row r="13772">
      <c r="A13772" s="3" t="inlineStr">
        <is>
          <t>Endulini (Pty) Ltd</t>
        </is>
      </c>
      <c r="B13772" s="4" t="n">
        <v>45016</v>
      </c>
      <c r="C13772" s="3" t="inlineStr">
        <is>
          <t>Assets</t>
        </is>
      </c>
      <c r="D13772" s="3" t="inlineStr">
        <is>
          <t>7610/392</t>
        </is>
      </c>
      <c r="E13772" s="3" t="inlineStr">
        <is>
          <t>Endulini CIP Landscaping</t>
        </is>
      </c>
      <c r="F13772" s="3" t="n">
        <v>0</v>
      </c>
      <c r="G13772" s="3" t="n">
        <v>6100</v>
      </c>
    </row>
    <row r="13773">
      <c r="A13773" s="3" t="inlineStr">
        <is>
          <t>Endulini (Pty) Ltd</t>
        </is>
      </c>
      <c r="B13773" s="4" t="n">
        <v>45016</v>
      </c>
      <c r="C13773" s="3" t="inlineStr">
        <is>
          <t>Assets</t>
        </is>
      </c>
      <c r="D13773" s="3" t="inlineStr">
        <is>
          <t>7610/395</t>
        </is>
      </c>
      <c r="E13773" s="3" t="inlineStr">
        <is>
          <t>Endulini CIP NHBRC</t>
        </is>
      </c>
      <c r="F13773" s="3" t="n">
        <v>0</v>
      </c>
      <c r="G13773" s="3" t="n">
        <v>928847.49</v>
      </c>
    </row>
    <row r="13774">
      <c r="A13774" s="3" t="inlineStr">
        <is>
          <t>Endulini (Pty) Ltd</t>
        </is>
      </c>
      <c r="B13774" s="4" t="n">
        <v>45016</v>
      </c>
      <c r="C13774" s="3" t="inlineStr">
        <is>
          <t>Assets</t>
        </is>
      </c>
      <c r="D13774" s="3" t="inlineStr">
        <is>
          <t>7610/400</t>
        </is>
      </c>
      <c r="E13774" s="3" t="inlineStr">
        <is>
          <t>Endulini CIP Quantity Surveyor</t>
        </is>
      </c>
      <c r="F13774" s="3" t="n">
        <v>0</v>
      </c>
      <c r="G13774" s="3" t="n">
        <v>82136.36</v>
      </c>
    </row>
    <row r="13775">
      <c r="A13775" s="3" t="inlineStr">
        <is>
          <t>Endulini (Pty) Ltd</t>
        </is>
      </c>
      <c r="B13775" s="4" t="n">
        <v>45016</v>
      </c>
      <c r="C13775" s="3" t="inlineStr">
        <is>
          <t>Assets</t>
        </is>
      </c>
      <c r="D13775" s="3" t="inlineStr">
        <is>
          <t>7610/600</t>
        </is>
      </c>
      <c r="E13775" s="3" t="inlineStr">
        <is>
          <t>Endulini CIP Town Planning</t>
        </is>
      </c>
      <c r="F13775" s="3" t="n">
        <v>0</v>
      </c>
      <c r="G13775" s="3" t="n">
        <v>21105</v>
      </c>
    </row>
    <row r="13776">
      <c r="A13776" s="3" t="inlineStr">
        <is>
          <t>Endulini (Pty) Ltd</t>
        </is>
      </c>
      <c r="B13776" s="4" t="n">
        <v>45016</v>
      </c>
      <c r="C13776" s="3" t="inlineStr">
        <is>
          <t>Assets</t>
        </is>
      </c>
      <c r="D13776" s="3" t="inlineStr">
        <is>
          <t>7610/620</t>
        </is>
      </c>
      <c r="E13776" s="3" t="inlineStr">
        <is>
          <t>Endulini CIP Traffic Impact</t>
        </is>
      </c>
      <c r="F13776" s="3" t="n">
        <v>0</v>
      </c>
      <c r="G13776" s="3" t="n">
        <v>24915</v>
      </c>
    </row>
    <row r="13777">
      <c r="A13777" s="3" t="inlineStr">
        <is>
          <t>Endulini (Pty) Ltd</t>
        </is>
      </c>
      <c r="B13777" s="4" t="n">
        <v>45016</v>
      </c>
      <c r="C13777" s="3" t="inlineStr">
        <is>
          <t>Assets</t>
        </is>
      </c>
      <c r="D13777" s="3" t="inlineStr">
        <is>
          <t>7610/630</t>
        </is>
      </c>
      <c r="E13777" s="3" t="inlineStr">
        <is>
          <t>Endulini CIP CoCT Development Contributi</t>
        </is>
      </c>
      <c r="F13777" s="3" t="n">
        <v>0</v>
      </c>
      <c r="G13777" s="3" t="n">
        <v>661860.3100000001</v>
      </c>
    </row>
    <row r="13778">
      <c r="A13778" s="3" t="inlineStr">
        <is>
          <t>Endulini (Pty) Ltd</t>
        </is>
      </c>
      <c r="B13778" s="4" t="n">
        <v>45016</v>
      </c>
      <c r="C13778" s="3" t="inlineStr">
        <is>
          <t>Assets</t>
        </is>
      </c>
      <c r="D13778" s="3" t="inlineStr">
        <is>
          <t>7610/640</t>
        </is>
      </c>
      <c r="E13778" s="3" t="inlineStr">
        <is>
          <t>Endulini CIP CoCT Building plan application</t>
        </is>
      </c>
      <c r="F13778" s="3" t="n">
        <v>0</v>
      </c>
      <c r="G13778" s="3" t="n">
        <v>111203.22</v>
      </c>
    </row>
    <row r="13779">
      <c r="A13779" s="3" t="inlineStr">
        <is>
          <t>Endulini (Pty) Ltd</t>
        </is>
      </c>
      <c r="B13779" s="4" t="n">
        <v>45016</v>
      </c>
      <c r="C13779" s="3" t="inlineStr">
        <is>
          <t>Assets</t>
        </is>
      </c>
      <c r="D13779" s="3" t="inlineStr">
        <is>
          <t>7610/900</t>
        </is>
      </c>
      <c r="E13779" s="3" t="inlineStr">
        <is>
          <t>Endulini CIP Cost of Sales</t>
        </is>
      </c>
      <c r="F13779" s="3" t="n">
        <v>0</v>
      </c>
      <c r="G13779" s="3" t="n">
        <v>-28210981.9</v>
      </c>
    </row>
    <row r="13780">
      <c r="A13780" s="3" t="inlineStr">
        <is>
          <t>Quinate Consulting (Pty) Ltd</t>
        </is>
      </c>
      <c r="B13780" s="4" t="n">
        <v>45016</v>
      </c>
      <c r="C13780" s="3" t="inlineStr">
        <is>
          <t>Assets</t>
        </is>
      </c>
      <c r="D13780" s="3" t="inlineStr">
        <is>
          <t>7800/104</t>
        </is>
      </c>
      <c r="E13780" s="3" t="inlineStr">
        <is>
          <t>Stock - Closing Stock SW - 28 Feb 21</t>
        </is>
      </c>
      <c r="F13780" s="3" t="n">
        <v>0</v>
      </c>
      <c r="G13780" s="3" t="n">
        <v>2874478.88</v>
      </c>
    </row>
    <row r="13781">
      <c r="A13781" s="3" t="inlineStr">
        <is>
          <t>Quinate Consulting (Pty) Ltd</t>
        </is>
      </c>
      <c r="B13781" s="4" t="n">
        <v>45016</v>
      </c>
      <c r="C13781" s="3" t="inlineStr">
        <is>
          <t>Assets</t>
        </is>
      </c>
      <c r="D13781" s="3" t="inlineStr">
        <is>
          <t>7800/105</t>
        </is>
      </c>
      <c r="E13781" s="3" t="inlineStr">
        <is>
          <t>Stock - Closing Stock SH - 28 Feb 21</t>
        </is>
      </c>
      <c r="F13781" s="3" t="n">
        <v>0</v>
      </c>
      <c r="G13781" s="3" t="n">
        <v>2843477.6</v>
      </c>
    </row>
    <row r="13782">
      <c r="A13782" s="3" t="inlineStr">
        <is>
          <t>Endulini (Pty) Ltd</t>
        </is>
      </c>
      <c r="B13782" s="4" t="n">
        <v>45016</v>
      </c>
      <c r="C13782" s="3" t="inlineStr">
        <is>
          <t>Assets</t>
        </is>
      </c>
      <c r="D13782" s="3" t="inlineStr">
        <is>
          <t>8000/000</t>
        </is>
      </c>
      <c r="E13782" s="3" t="inlineStr">
        <is>
          <t>Customer Control Account</t>
        </is>
      </c>
      <c r="F13782" s="3" t="n">
        <v>0</v>
      </c>
      <c r="G13782" s="3" t="n">
        <v>170572.96</v>
      </c>
    </row>
    <row r="13783">
      <c r="A13783" s="3" t="inlineStr">
        <is>
          <t>Noble Shield (Pty) Ltd ta Go Letting</t>
        </is>
      </c>
      <c r="B13783" s="4" t="n">
        <v>45016</v>
      </c>
      <c r="C13783" s="3" t="inlineStr">
        <is>
          <t>Assets</t>
        </is>
      </c>
      <c r="D13783" s="3" t="inlineStr">
        <is>
          <t>8000/000</t>
        </is>
      </c>
      <c r="E13783" s="3" t="inlineStr">
        <is>
          <t>Customer Control Account</t>
        </is>
      </c>
      <c r="F13783" s="3" t="n">
        <v>0</v>
      </c>
      <c r="G13783" s="3" t="n">
        <v>60289.32</v>
      </c>
    </row>
    <row r="13784">
      <c r="A13784" s="3" t="inlineStr">
        <is>
          <t>Opportunity Global Investment (PTY) LTD</t>
        </is>
      </c>
      <c r="B13784" s="4" t="n">
        <v>45016</v>
      </c>
      <c r="C13784" s="3" t="inlineStr">
        <is>
          <t>Assets</t>
        </is>
      </c>
      <c r="D13784" s="3" t="inlineStr">
        <is>
          <t>8000/000</t>
        </is>
      </c>
      <c r="E13784" s="3" t="inlineStr">
        <is>
          <t>Customer Control Account</t>
        </is>
      </c>
      <c r="F13784" s="3" t="n">
        <v>-198326.4</v>
      </c>
      <c r="G13784" s="3" t="n">
        <v>1673.6</v>
      </c>
    </row>
    <row r="13785">
      <c r="A13785" s="3" t="inlineStr">
        <is>
          <t>Opportunity Global Sales (PTY) LTD</t>
        </is>
      </c>
      <c r="B13785" s="4" t="n">
        <v>45016</v>
      </c>
      <c r="C13785" s="3" t="inlineStr">
        <is>
          <t>Assets</t>
        </is>
      </c>
      <c r="D13785" s="3" t="inlineStr">
        <is>
          <t>8000/000</t>
        </is>
      </c>
      <c r="E13785" s="3" t="inlineStr">
        <is>
          <t>Customer Control Account</t>
        </is>
      </c>
      <c r="F13785" s="3" t="n">
        <v>497825.44</v>
      </c>
      <c r="G13785" s="3" t="n">
        <v>983673.5600000001</v>
      </c>
    </row>
    <row r="13786">
      <c r="A13786" s="3" t="inlineStr">
        <is>
          <t>Opportunity Management Holdings (PTY) LTD</t>
        </is>
      </c>
      <c r="B13786" s="4" t="n">
        <v>45016</v>
      </c>
      <c r="C13786" s="3" t="inlineStr">
        <is>
          <t>Assets</t>
        </is>
      </c>
      <c r="D13786" s="3" t="inlineStr">
        <is>
          <t>8000/000</t>
        </is>
      </c>
      <c r="E13786" s="3" t="inlineStr">
        <is>
          <t>Customer Control Account</t>
        </is>
      </c>
      <c r="F13786" s="3" t="n">
        <v>-4347</v>
      </c>
      <c r="G13786" s="3" t="n">
        <v>11500</v>
      </c>
    </row>
    <row r="13787">
      <c r="A13787" s="3" t="inlineStr">
        <is>
          <t>Quinate Consulting (Pty) Ltd</t>
        </is>
      </c>
      <c r="B13787" s="4" t="n">
        <v>45016</v>
      </c>
      <c r="C13787" s="3" t="inlineStr">
        <is>
          <t>Assets</t>
        </is>
      </c>
      <c r="D13787" s="3" t="inlineStr">
        <is>
          <t>8000/000</t>
        </is>
      </c>
      <c r="E13787" s="3" t="inlineStr">
        <is>
          <t>Customer Control Account</t>
        </is>
      </c>
      <c r="F13787" s="3" t="n">
        <v>13248.63</v>
      </c>
      <c r="G13787" s="3" t="n">
        <v>-2169.66</v>
      </c>
    </row>
    <row r="13788">
      <c r="A13788" s="3" t="inlineStr">
        <is>
          <t>Quinate Consulting (Pty) Ltd</t>
        </is>
      </c>
      <c r="B13788" s="4" t="n">
        <v>45016</v>
      </c>
      <c r="C13788" s="3" t="inlineStr">
        <is>
          <t>Assets</t>
        </is>
      </c>
      <c r="D13788" s="3" t="inlineStr">
        <is>
          <t>8001</t>
        </is>
      </c>
      <c r="E13788" s="3" t="inlineStr">
        <is>
          <t>Customer Control</t>
        </is>
      </c>
      <c r="F13788" s="3" t="n">
        <v>0</v>
      </c>
      <c r="G13788" s="3" t="n">
        <v>29487.49</v>
      </c>
    </row>
    <row r="13789">
      <c r="A13789" s="3" t="inlineStr">
        <is>
          <t>Quinate Consulting (Pty) Ltd</t>
        </is>
      </c>
      <c r="B13789" s="4" t="n">
        <v>45016</v>
      </c>
      <c r="C13789" s="3" t="inlineStr">
        <is>
          <t>Assets</t>
        </is>
      </c>
      <c r="D13789" s="3" t="inlineStr">
        <is>
          <t>8200/010</t>
        </is>
      </c>
      <c r="E13789" s="3" t="inlineStr">
        <is>
          <t>Prepayments / Prepaid Expenses</t>
        </is>
      </c>
      <c r="F13789" s="3" t="n">
        <v>0</v>
      </c>
      <c r="G13789" s="3" t="n">
        <v>109675</v>
      </c>
    </row>
    <row r="13790">
      <c r="A13790" s="3" t="inlineStr">
        <is>
          <t>Opportunity Global Investment (PTY) LTD</t>
        </is>
      </c>
      <c r="B13790" s="4" t="n">
        <v>45016</v>
      </c>
      <c r="C13790" s="3" t="inlineStr">
        <is>
          <t>Assets</t>
        </is>
      </c>
      <c r="D13790" s="3" t="inlineStr">
        <is>
          <t>8400/000</t>
        </is>
      </c>
      <c r="E13790" s="3" t="inlineStr">
        <is>
          <t>FNB 62093491696</t>
        </is>
      </c>
      <c r="F13790" s="3" t="n">
        <v>2033923.76</v>
      </c>
      <c r="G13790" s="3" t="n">
        <v>2081393.62</v>
      </c>
    </row>
    <row r="13791">
      <c r="A13791" s="3" t="inlineStr">
        <is>
          <t>Opportunity Global Sales (PTY) LTD</t>
        </is>
      </c>
      <c r="B13791" s="4" t="n">
        <v>45016</v>
      </c>
      <c r="C13791" s="3" t="inlineStr">
        <is>
          <t>Assets</t>
        </is>
      </c>
      <c r="D13791" s="3" t="inlineStr">
        <is>
          <t>8400/000</t>
        </is>
      </c>
      <c r="E13791" s="3" t="inlineStr">
        <is>
          <t>FNB 62835620875</t>
        </is>
      </c>
      <c r="F13791" s="3" t="n">
        <v>-33794.81</v>
      </c>
      <c r="G13791" s="3" t="n">
        <v>57719.84</v>
      </c>
    </row>
    <row r="13792">
      <c r="A13792" s="3" t="inlineStr">
        <is>
          <t>Quinate Consulting (Pty) Ltd</t>
        </is>
      </c>
      <c r="B13792" s="4" t="n">
        <v>45016</v>
      </c>
      <c r="C13792" s="3" t="inlineStr">
        <is>
          <t>Assets</t>
        </is>
      </c>
      <c r="D13792" s="3" t="inlineStr">
        <is>
          <t>8400/000</t>
        </is>
      </c>
      <c r="E13792" s="3" t="inlineStr">
        <is>
          <t>RMB - 62736659189 - Call Acc</t>
        </is>
      </c>
      <c r="F13792" s="3" t="n">
        <v>-270.78</v>
      </c>
      <c r="G13792" s="3" t="n">
        <v>155603.08</v>
      </c>
    </row>
    <row r="13793">
      <c r="A13793" s="3" t="inlineStr">
        <is>
          <t>Trademark Holdings (Pty) Ltd</t>
        </is>
      </c>
      <c r="B13793" s="4" t="n">
        <v>45016</v>
      </c>
      <c r="C13793" s="3" t="inlineStr">
        <is>
          <t>Assets</t>
        </is>
      </c>
      <c r="D13793" s="3" t="inlineStr">
        <is>
          <t>8400/000</t>
        </is>
      </c>
      <c r="E13793" s="3" t="inlineStr">
        <is>
          <t>RMB 623 693 03640</t>
        </is>
      </c>
      <c r="F13793" s="3" t="n">
        <v>26829.31</v>
      </c>
      <c r="G13793" s="3" t="n">
        <v>54278.38</v>
      </c>
    </row>
    <row r="13794">
      <c r="A13794" s="3" t="inlineStr">
        <is>
          <t>Noble Shield (Pty) Ltd ta Go Letting</t>
        </is>
      </c>
      <c r="B13794" s="4" t="n">
        <v>45016</v>
      </c>
      <c r="C13794" s="3" t="inlineStr">
        <is>
          <t>Assets</t>
        </is>
      </c>
      <c r="D13794" s="3" t="inlineStr">
        <is>
          <t>8400/000</t>
        </is>
      </c>
      <c r="E13794" s="3" t="inlineStr">
        <is>
          <t>RMB 6250 573 3833</t>
        </is>
      </c>
      <c r="F13794" s="3" t="n">
        <v>6161.47</v>
      </c>
      <c r="G13794" s="3" t="n">
        <v>45810.19</v>
      </c>
    </row>
    <row r="13795">
      <c r="A13795" s="3" t="inlineStr">
        <is>
          <t>Endulini (Pty) Ltd</t>
        </is>
      </c>
      <c r="B13795" s="4" t="n">
        <v>45016</v>
      </c>
      <c r="C13795" s="3" t="inlineStr">
        <is>
          <t>Assets</t>
        </is>
      </c>
      <c r="D13795" s="3" t="inlineStr">
        <is>
          <t>8400/000</t>
        </is>
      </c>
      <c r="E13795" s="3" t="inlineStr">
        <is>
          <t>RMB 62906944576</t>
        </is>
      </c>
      <c r="F13795" s="3" t="n">
        <v>-14410.27</v>
      </c>
      <c r="G13795" s="3" t="n">
        <v>15178.44</v>
      </c>
    </row>
    <row r="13796">
      <c r="A13796" s="3" t="inlineStr">
        <is>
          <t>Opportunity Management Holdings (PTY) LTD</t>
        </is>
      </c>
      <c r="B13796" s="4" t="n">
        <v>45016</v>
      </c>
      <c r="C13796" s="3" t="inlineStr">
        <is>
          <t>Assets</t>
        </is>
      </c>
      <c r="D13796" s="3" t="inlineStr">
        <is>
          <t>8400/000</t>
        </is>
      </c>
      <c r="E13796" s="3" t="inlineStr">
        <is>
          <t>RMB Cheq - 62312246920</t>
        </is>
      </c>
      <c r="F13796" s="3" t="n">
        <v>110997.11</v>
      </c>
      <c r="G13796" s="3" t="n">
        <v>120312.54</v>
      </c>
    </row>
    <row r="13797">
      <c r="A13797" s="3" t="inlineStr">
        <is>
          <t>Opportunity Global Investment (PTY) LTD</t>
        </is>
      </c>
      <c r="B13797" s="4" t="n">
        <v>45016</v>
      </c>
      <c r="C13797" s="3" t="inlineStr">
        <is>
          <t>Assets</t>
        </is>
      </c>
      <c r="D13797" s="3" t="inlineStr">
        <is>
          <t>8405/000</t>
        </is>
      </c>
      <c r="E13797" s="3" t="inlineStr">
        <is>
          <t>FNB Trust 62762449265</t>
        </is>
      </c>
      <c r="F13797" s="3" t="n">
        <v>0</v>
      </c>
      <c r="G13797" s="3" t="n">
        <v>685.26</v>
      </c>
    </row>
    <row r="13798">
      <c r="A13798" s="3" t="inlineStr">
        <is>
          <t>Endulini (Pty) Ltd</t>
        </is>
      </c>
      <c r="B13798" s="4" t="n">
        <v>45016</v>
      </c>
      <c r="C13798" s="3" t="inlineStr">
        <is>
          <t>Assets</t>
        </is>
      </c>
      <c r="D13798" s="3" t="inlineStr">
        <is>
          <t>8410/000</t>
        </is>
      </c>
      <c r="E13798" s="3" t="inlineStr">
        <is>
          <t>Momentum Investor Account : RU 502229883</t>
        </is>
      </c>
      <c r="F13798" s="3" t="n">
        <v>16.73</v>
      </c>
      <c r="G13798" s="3" t="n">
        <v>2688.46</v>
      </c>
    </row>
    <row r="13799">
      <c r="A13799" s="3" t="inlineStr">
        <is>
          <t>Opportunity Management Holdings (PTY) LTD</t>
        </is>
      </c>
      <c r="B13799" s="4" t="n">
        <v>45016</v>
      </c>
      <c r="C13799" s="3" t="inlineStr">
        <is>
          <t>Assets</t>
        </is>
      </c>
      <c r="D13799" s="3" t="inlineStr">
        <is>
          <t>8410/000</t>
        </is>
      </c>
      <c r="E13799" s="3" t="inlineStr">
        <is>
          <t>RMB Call Acc - 62312248851</t>
        </is>
      </c>
      <c r="F13799" s="3" t="n">
        <v>0</v>
      </c>
      <c r="G13799" s="3" t="n">
        <v>1434.82</v>
      </c>
    </row>
    <row r="13800">
      <c r="A13800" s="3" t="inlineStr">
        <is>
          <t>Noble Shield (Pty) Ltd ta Go Letting</t>
        </is>
      </c>
      <c r="B13800" s="4" t="n">
        <v>45016</v>
      </c>
      <c r="C13800" s="3" t="inlineStr">
        <is>
          <t>Assets</t>
        </is>
      </c>
      <c r="D13800" s="3" t="inlineStr">
        <is>
          <t>8410/000</t>
        </is>
      </c>
      <c r="E13800" s="3" t="inlineStr">
        <is>
          <t>RMB Trust Acc - 6250 615 1365</t>
        </is>
      </c>
      <c r="F13800" s="3" t="n">
        <v>-61.9</v>
      </c>
      <c r="G13800" s="3" t="n">
        <v>511.84</v>
      </c>
    </row>
    <row r="13801">
      <c r="A13801" s="3" t="inlineStr">
        <is>
          <t>Quinate Consulting (Pty) Ltd</t>
        </is>
      </c>
      <c r="B13801" s="4" t="n">
        <v>45016</v>
      </c>
      <c r="C13801" s="3" t="inlineStr">
        <is>
          <t>Assets</t>
        </is>
      </c>
      <c r="D13801" s="3" t="inlineStr">
        <is>
          <t>8415/000</t>
        </is>
      </c>
      <c r="E13801" s="3" t="inlineStr">
        <is>
          <t>STD Acc 071 958 959 - Facility Acc</t>
        </is>
      </c>
      <c r="F13801" s="3" t="n">
        <v>-85</v>
      </c>
      <c r="G13801" s="3" t="n">
        <v>3211.21</v>
      </c>
    </row>
    <row r="13802">
      <c r="A13802" s="3" t="inlineStr">
        <is>
          <t>Trademark Holdings (Pty) Ltd</t>
        </is>
      </c>
      <c r="B13802" s="4" t="n">
        <v>45016</v>
      </c>
      <c r="C13802" s="3" t="inlineStr">
        <is>
          <t>Assets</t>
        </is>
      </c>
      <c r="D13802" s="3" t="inlineStr">
        <is>
          <t>8420/000</t>
        </is>
      </c>
      <c r="E13802" s="3" t="inlineStr">
        <is>
          <t>FNB Credit Card</t>
        </is>
      </c>
      <c r="F13802" s="3" t="n">
        <v>52</v>
      </c>
      <c r="G13802" s="3" t="n">
        <v>104</v>
      </c>
    </row>
    <row r="13803">
      <c r="A13803" s="3" t="inlineStr">
        <is>
          <t>Quinate Consulting (Pty) Ltd</t>
        </is>
      </c>
      <c r="B13803" s="4" t="n">
        <v>45016</v>
      </c>
      <c r="C13803" s="3" t="inlineStr">
        <is>
          <t>Assets</t>
        </is>
      </c>
      <c r="D13803" s="3" t="inlineStr">
        <is>
          <t>8430/000</t>
        </is>
      </c>
      <c r="E13803" s="3" t="inlineStr">
        <is>
          <t>Momentum Investment Acc - RU502230185</t>
        </is>
      </c>
      <c r="F13803" s="3" t="n">
        <v>3.35</v>
      </c>
      <c r="G13803" s="3" t="n">
        <v>538.5</v>
      </c>
    </row>
    <row r="13804">
      <c r="A13804" s="3" t="inlineStr">
        <is>
          <t>Opportunity Global Investment (PTY) LTD</t>
        </is>
      </c>
      <c r="B13804" s="4" t="n">
        <v>45016</v>
      </c>
      <c r="C13804" s="3" t="inlineStr">
        <is>
          <t>Assets</t>
        </is>
      </c>
      <c r="D13804" s="3" t="inlineStr">
        <is>
          <t>8440/000</t>
        </is>
      </c>
      <c r="E13804" s="3" t="inlineStr">
        <is>
          <t>FNB - Call 627602764438</t>
        </is>
      </c>
      <c r="F13804" s="3" t="n">
        <v>0</v>
      </c>
      <c r="G13804" s="3" t="n">
        <v>943.05</v>
      </c>
    </row>
    <row r="13805">
      <c r="A13805" s="3" t="inlineStr">
        <is>
          <t>Opportunity Global Investment (PTY) LTD</t>
        </is>
      </c>
      <c r="B13805" s="4" t="n">
        <v>45016</v>
      </c>
      <c r="C13805" s="3" t="inlineStr">
        <is>
          <t>Assets</t>
        </is>
      </c>
      <c r="D13805" s="3" t="inlineStr">
        <is>
          <t>8445/000</t>
        </is>
      </c>
      <c r="E13805" s="3" t="inlineStr">
        <is>
          <t>Momentum RU502230096</t>
        </is>
      </c>
      <c r="F13805" s="3" t="n">
        <v>59.26</v>
      </c>
      <c r="G13805" s="3" t="n">
        <v>4735.38</v>
      </c>
    </row>
    <row r="13806">
      <c r="A13806" s="3" t="inlineStr">
        <is>
          <t>Quinate Consulting (Pty) Ltd</t>
        </is>
      </c>
      <c r="B13806" s="4" t="n">
        <v>45016</v>
      </c>
      <c r="C13806" s="3" t="inlineStr">
        <is>
          <t>Assets</t>
        </is>
      </c>
      <c r="D13806" s="3" t="inlineStr">
        <is>
          <t>8450/000</t>
        </is>
      </c>
      <c r="E13806" s="3" t="inlineStr">
        <is>
          <t>A RMB 62275810820</t>
        </is>
      </c>
      <c r="F13806" s="3" t="n">
        <v>20122.5</v>
      </c>
      <c r="G13806" s="3" t="n">
        <v>137334.85</v>
      </c>
    </row>
    <row r="13807">
      <c r="A13807" s="3" t="inlineStr">
        <is>
          <t>Opportunity Management Holdings (PTY) LTD</t>
        </is>
      </c>
      <c r="B13807" s="4" t="n">
        <v>45016</v>
      </c>
      <c r="C13807" s="3" t="inlineStr">
        <is>
          <t>Assets</t>
        </is>
      </c>
      <c r="D13807" s="3" t="inlineStr">
        <is>
          <t>8450/000</t>
        </is>
      </c>
      <c r="E13807" s="3" t="inlineStr">
        <is>
          <t>Petty Cash - CT Office</t>
        </is>
      </c>
      <c r="F13807" s="3" t="n">
        <v>-20</v>
      </c>
      <c r="G13807" s="3" t="n">
        <v>317.2</v>
      </c>
    </row>
    <row r="13808">
      <c r="A13808" s="3" t="inlineStr">
        <is>
          <t>Quinate Consulting (Pty) Ltd</t>
        </is>
      </c>
      <c r="B13808" s="4" t="n">
        <v>45016</v>
      </c>
      <c r="C13808" s="3" t="inlineStr">
        <is>
          <t>Liabilities</t>
        </is>
      </c>
      <c r="D13808" s="3" t="inlineStr">
        <is>
          <t>8480/100</t>
        </is>
      </c>
      <c r="E13808" s="3" t="inlineStr">
        <is>
          <t>Bond - SH20 - STD Bank 532010558</t>
        </is>
      </c>
      <c r="F13808" s="3" t="n">
        <v>2724.61</v>
      </c>
      <c r="G13808" s="3" t="n">
        <v>-1351504.52</v>
      </c>
    </row>
    <row r="13809">
      <c r="A13809" s="3" t="inlineStr">
        <is>
          <t>Quinate Consulting (Pty) Ltd</t>
        </is>
      </c>
      <c r="B13809" s="4" t="n">
        <v>45016</v>
      </c>
      <c r="C13809" s="3" t="inlineStr">
        <is>
          <t>Liabilities</t>
        </is>
      </c>
      <c r="D13809" s="3" t="inlineStr">
        <is>
          <t>8480/200</t>
        </is>
      </c>
      <c r="E13809" s="3" t="inlineStr">
        <is>
          <t>Bond - SH23 - STD Bank 532010035</t>
        </is>
      </c>
      <c r="F13809" s="3" t="n">
        <v>2721.28</v>
      </c>
      <c r="G13809" s="3" t="n">
        <v>-1351353.93</v>
      </c>
    </row>
    <row r="13810">
      <c r="A13810" s="3" t="inlineStr">
        <is>
          <t>Quinate Consulting (Pty) Ltd</t>
        </is>
      </c>
      <c r="B13810" s="4" t="n">
        <v>45016</v>
      </c>
      <c r="C13810" s="3" t="inlineStr">
        <is>
          <t>Liabilities</t>
        </is>
      </c>
      <c r="D13810" s="3" t="inlineStr">
        <is>
          <t>8480/300</t>
        </is>
      </c>
      <c r="E13810" s="3" t="inlineStr">
        <is>
          <t>Bond - SH24 - STD Bank 532372662</t>
        </is>
      </c>
      <c r="F13810" s="3" t="n">
        <v>1054.34</v>
      </c>
      <c r="G13810" s="3" t="n">
        <v>-1451473.67</v>
      </c>
    </row>
    <row r="13811">
      <c r="A13811" s="3" t="inlineStr">
        <is>
          <t>Quinate Consulting (Pty) Ltd</t>
        </is>
      </c>
      <c r="B13811" s="4" t="n">
        <v>45016</v>
      </c>
      <c r="C13811" s="3" t="inlineStr">
        <is>
          <t>Liabilities</t>
        </is>
      </c>
      <c r="D13811" s="3" t="inlineStr">
        <is>
          <t>8480/400</t>
        </is>
      </c>
      <c r="E13811" s="3" t="inlineStr">
        <is>
          <t>Bond - SW01 - STD Bank 532920627</t>
        </is>
      </c>
      <c r="F13811" s="3" t="n">
        <v>12229.98</v>
      </c>
      <c r="G13811" s="3" t="n">
        <v>-1280886.02</v>
      </c>
    </row>
    <row r="13812">
      <c r="A13812" s="3" t="inlineStr">
        <is>
          <t>Quinate Consulting (Pty) Ltd</t>
        </is>
      </c>
      <c r="B13812" s="4" t="n">
        <v>45016</v>
      </c>
      <c r="C13812" s="3" t="inlineStr">
        <is>
          <t>Liabilities</t>
        </is>
      </c>
      <c r="D13812" s="3" t="inlineStr">
        <is>
          <t>8480/401</t>
        </is>
      </c>
      <c r="E13812" s="3" t="inlineStr">
        <is>
          <t>Bond - SW21 - STD Bank 532920597</t>
        </is>
      </c>
      <c r="F13812" s="3" t="n">
        <v>12234.83</v>
      </c>
      <c r="G13812" s="3" t="n">
        <v>-1281394.25</v>
      </c>
    </row>
    <row r="13813">
      <c r="A13813" s="3" t="inlineStr">
        <is>
          <t>Opportunity Global Investment (PTY) LTD</t>
        </is>
      </c>
      <c r="B13813" s="4" t="n">
        <v>45016</v>
      </c>
      <c r="C13813" s="3" t="inlineStr">
        <is>
          <t>Liabilities</t>
        </is>
      </c>
      <c r="D13813" s="3" t="inlineStr">
        <is>
          <t>860</t>
        </is>
      </c>
      <c r="E13813" s="3" t="inlineStr">
        <is>
          <t>Rounding</t>
        </is>
      </c>
      <c r="F13813" s="3" t="n">
        <v>0</v>
      </c>
      <c r="G13813" s="3" t="n">
        <v>-0.04</v>
      </c>
    </row>
    <row r="13814">
      <c r="A13814" s="3" t="inlineStr">
        <is>
          <t>Opportunity Global Sales (PTY) LTD</t>
        </is>
      </c>
      <c r="B13814" s="4" t="n">
        <v>45016</v>
      </c>
      <c r="C13814" s="3" t="inlineStr">
        <is>
          <t>Liabilities</t>
        </is>
      </c>
      <c r="D13814" s="3" t="inlineStr">
        <is>
          <t>860</t>
        </is>
      </c>
      <c r="E13814" s="3" t="inlineStr">
        <is>
          <t>Rounding</t>
        </is>
      </c>
      <c r="F13814" s="3" t="n">
        <v>0</v>
      </c>
      <c r="G13814" s="3" t="n">
        <v>-1</v>
      </c>
    </row>
    <row r="13815">
      <c r="A13815" s="3" t="inlineStr">
        <is>
          <t>Quinate Consulting (Pty) Ltd</t>
        </is>
      </c>
      <c r="B13815" s="4" t="n">
        <v>45016</v>
      </c>
      <c r="C13815" s="3" t="inlineStr">
        <is>
          <t>Liabilities</t>
        </is>
      </c>
      <c r="D13815" s="3" t="inlineStr">
        <is>
          <t>860</t>
        </is>
      </c>
      <c r="E13815" s="3" t="inlineStr">
        <is>
          <t>Rounding</t>
        </is>
      </c>
      <c r="F13815" s="3" t="n">
        <v>0.04</v>
      </c>
      <c r="G13815" s="3" t="n">
        <v>-2.49</v>
      </c>
    </row>
    <row r="13816">
      <c r="A13816" s="3" t="inlineStr">
        <is>
          <t>Trademark Holdings (Pty) Ltd</t>
        </is>
      </c>
      <c r="B13816" s="4" t="n">
        <v>45016</v>
      </c>
      <c r="C13816" s="3" t="inlineStr">
        <is>
          <t>Liabilities</t>
        </is>
      </c>
      <c r="D13816" s="3" t="inlineStr">
        <is>
          <t>860</t>
        </is>
      </c>
      <c r="E13816" s="3" t="inlineStr">
        <is>
          <t>Rounding</t>
        </is>
      </c>
      <c r="F13816" s="3" t="n">
        <v>0</v>
      </c>
      <c r="G13816" s="3" t="n">
        <v>0.2</v>
      </c>
    </row>
    <row r="13817">
      <c r="A13817" s="3" t="inlineStr">
        <is>
          <t>Endulini (Pty) Ltd</t>
        </is>
      </c>
      <c r="B13817" s="4" t="n">
        <v>45016</v>
      </c>
      <c r="C13817" s="3" t="inlineStr">
        <is>
          <t>Liabilities</t>
        </is>
      </c>
      <c r="D13817" s="3" t="inlineStr">
        <is>
          <t>9000/000</t>
        </is>
      </c>
      <c r="E13817" s="3" t="inlineStr">
        <is>
          <t>Supplier Control Account</t>
        </is>
      </c>
      <c r="F13817" s="3" t="n">
        <v>1420408.62</v>
      </c>
      <c r="G13817" s="3" t="n">
        <v>-17094493.24</v>
      </c>
    </row>
    <row r="13818">
      <c r="A13818" s="3" t="inlineStr">
        <is>
          <t>Noble Shield (Pty) Ltd ta Go Letting</t>
        </is>
      </c>
      <c r="B13818" s="4" t="n">
        <v>45016</v>
      </c>
      <c r="C13818" s="3" t="inlineStr">
        <is>
          <t>Liabilities</t>
        </is>
      </c>
      <c r="D13818" s="3" t="inlineStr">
        <is>
          <t>9000/000</t>
        </is>
      </c>
      <c r="E13818" s="3" t="inlineStr">
        <is>
          <t>Supplier Control Account</t>
        </is>
      </c>
      <c r="F13818" s="3" t="n">
        <v>4511.82</v>
      </c>
      <c r="G13818" s="3" t="n">
        <v>-20000.05</v>
      </c>
    </row>
    <row r="13819">
      <c r="A13819" s="3" t="inlineStr">
        <is>
          <t>Opportunity Global Investment (PTY) LTD</t>
        </is>
      </c>
      <c r="B13819" s="4" t="n">
        <v>45016</v>
      </c>
      <c r="C13819" s="3" t="inlineStr">
        <is>
          <t>Liabilities</t>
        </is>
      </c>
      <c r="D13819" s="3" t="inlineStr">
        <is>
          <t>9000/000</t>
        </is>
      </c>
      <c r="E13819" s="3" t="inlineStr">
        <is>
          <t>Supplier Control Account</t>
        </is>
      </c>
      <c r="F13819" s="3" t="n">
        <v>-45140.95</v>
      </c>
      <c r="G13819" s="3" t="n">
        <v>-107326.66</v>
      </c>
    </row>
    <row r="13820">
      <c r="A13820" s="3" t="inlineStr">
        <is>
          <t>Opportunity Global Sales (PTY) LTD</t>
        </is>
      </c>
      <c r="B13820" s="4" t="n">
        <v>45016</v>
      </c>
      <c r="C13820" s="3" t="inlineStr">
        <is>
          <t>Liabilities</t>
        </is>
      </c>
      <c r="D13820" s="3" t="inlineStr">
        <is>
          <t>9000/000</t>
        </is>
      </c>
      <c r="E13820" s="3" t="inlineStr">
        <is>
          <t>Supplier Control Account</t>
        </is>
      </c>
      <c r="F13820" s="3" t="n">
        <v>721</v>
      </c>
      <c r="G13820" s="3" t="n">
        <v>-4036.91</v>
      </c>
    </row>
    <row r="13821">
      <c r="A13821" s="3" t="inlineStr">
        <is>
          <t>Opportunity Management Holdings (PTY) LTD</t>
        </is>
      </c>
      <c r="B13821" s="4" t="n">
        <v>45016</v>
      </c>
      <c r="C13821" s="3" t="inlineStr">
        <is>
          <t>Liabilities</t>
        </is>
      </c>
      <c r="D13821" s="3" t="inlineStr">
        <is>
          <t>9000/000</t>
        </is>
      </c>
      <c r="E13821" s="3" t="inlineStr">
        <is>
          <t>Supplier Control Account</t>
        </is>
      </c>
      <c r="F13821" s="3" t="n">
        <v>-2449.95</v>
      </c>
      <c r="G13821" s="3" t="n">
        <v>-286632.67</v>
      </c>
    </row>
    <row r="13822">
      <c r="A13822" s="3" t="inlineStr">
        <is>
          <t>Quinate Consulting (Pty) Ltd</t>
        </is>
      </c>
      <c r="B13822" s="4" t="n">
        <v>45016</v>
      </c>
      <c r="C13822" s="3" t="inlineStr">
        <is>
          <t>Liabilities</t>
        </is>
      </c>
      <c r="D13822" s="3" t="inlineStr">
        <is>
          <t>9000/000</t>
        </is>
      </c>
      <c r="E13822" s="3" t="inlineStr">
        <is>
          <t>Supplier Control Account</t>
        </is>
      </c>
      <c r="F13822" s="3" t="n">
        <v>138144.73</v>
      </c>
      <c r="G13822" s="3" t="n">
        <v>595662.0600000001</v>
      </c>
    </row>
    <row r="13823">
      <c r="A13823" s="3" t="inlineStr">
        <is>
          <t>Trademark Holdings (Pty) Ltd</t>
        </is>
      </c>
      <c r="B13823" s="4" t="n">
        <v>45016</v>
      </c>
      <c r="C13823" s="3" t="inlineStr">
        <is>
          <t>Liabilities</t>
        </is>
      </c>
      <c r="D13823" s="3" t="inlineStr">
        <is>
          <t>9000/000</t>
        </is>
      </c>
      <c r="E13823" s="3" t="inlineStr">
        <is>
          <t>Supplier Control Account</t>
        </is>
      </c>
      <c r="F13823" s="3" t="n">
        <v>0</v>
      </c>
      <c r="G13823" s="3" t="n">
        <v>-8407.75</v>
      </c>
    </row>
    <row r="13824">
      <c r="A13824" s="3" t="inlineStr">
        <is>
          <t>Quinate Consulting (Pty) Ltd</t>
        </is>
      </c>
      <c r="B13824" s="4" t="n">
        <v>45016</v>
      </c>
      <c r="C13824" s="3" t="inlineStr">
        <is>
          <t>Liabilities</t>
        </is>
      </c>
      <c r="D13824" s="3" t="inlineStr">
        <is>
          <t>9001</t>
        </is>
      </c>
      <c r="E13824" s="3" t="inlineStr">
        <is>
          <t>Supplier Control</t>
        </is>
      </c>
      <c r="F13824" s="3" t="n">
        <v>0</v>
      </c>
      <c r="G13824" s="3" t="n">
        <v>-347315.41</v>
      </c>
    </row>
    <row r="13825">
      <c r="A13825" s="3" t="inlineStr">
        <is>
          <t>Opportunity Management Holdings (PTY) LTD</t>
        </is>
      </c>
      <c r="B13825" s="4" t="n">
        <v>45016</v>
      </c>
      <c r="C13825" s="3" t="inlineStr">
        <is>
          <t>Liabilities</t>
        </is>
      </c>
      <c r="D13825" s="3" t="inlineStr">
        <is>
          <t>9100/000</t>
        </is>
      </c>
      <c r="E13825" s="3" t="inlineStr">
        <is>
          <t>PAYE/UIF/SDL Accrual - Prior Years ADJ</t>
        </is>
      </c>
      <c r="F13825" s="3" t="n">
        <v>0</v>
      </c>
      <c r="G13825" s="3" t="n">
        <v>-33739.36</v>
      </c>
    </row>
    <row r="13826">
      <c r="A13826" s="3" t="inlineStr">
        <is>
          <t>Opportunity Management Holdings (PTY) LTD</t>
        </is>
      </c>
      <c r="B13826" s="4" t="n">
        <v>45016</v>
      </c>
      <c r="C13826" s="3" t="inlineStr">
        <is>
          <t>Assets</t>
        </is>
      </c>
      <c r="D13826" s="3" t="inlineStr">
        <is>
          <t>9110/000</t>
        </is>
      </c>
      <c r="E13826" s="3" t="inlineStr">
        <is>
          <t>Deposit Received</t>
        </is>
      </c>
      <c r="F13826" s="3" t="n">
        <v>0</v>
      </c>
      <c r="G13826" s="3" t="n">
        <v>-3852.5</v>
      </c>
    </row>
    <row r="13827">
      <c r="A13827" s="3" t="inlineStr">
        <is>
          <t>Opportunity Global Investment (PTY) LTD</t>
        </is>
      </c>
      <c r="B13827" s="4" t="n">
        <v>45016</v>
      </c>
      <c r="C13827" s="3" t="inlineStr">
        <is>
          <t>Liabilities</t>
        </is>
      </c>
      <c r="D13827" s="3" t="inlineStr">
        <is>
          <t>9110/000</t>
        </is>
      </c>
      <c r="E13827" s="3" t="inlineStr">
        <is>
          <t>Taxation B/S</t>
        </is>
      </c>
      <c r="F13827" s="3" t="n">
        <v>0</v>
      </c>
      <c r="G13827" s="3" t="n">
        <v>57442.84</v>
      </c>
    </row>
    <row r="13828">
      <c r="A13828" s="3" t="inlineStr">
        <is>
          <t>Noble Shield (Pty) Ltd ta Go Letting</t>
        </is>
      </c>
      <c r="B13828" s="4" t="n">
        <v>45016</v>
      </c>
      <c r="C13828" s="3" t="inlineStr">
        <is>
          <t>Liabilities</t>
        </is>
      </c>
      <c r="D13828" s="3" t="inlineStr">
        <is>
          <t>9250/010</t>
        </is>
      </c>
      <c r="E13828" s="3" t="inlineStr">
        <is>
          <t>SALARY CONTROL</t>
        </is>
      </c>
      <c r="F13828" s="3" t="n">
        <v>-749.1799999999999</v>
      </c>
      <c r="G13828" s="3" t="n">
        <v>-18318.59</v>
      </c>
    </row>
    <row r="13829">
      <c r="A13829" s="3" t="inlineStr">
        <is>
          <t>Opportunity Global Investment (PTY) LTD</t>
        </is>
      </c>
      <c r="B13829" s="4" t="n">
        <v>45016</v>
      </c>
      <c r="C13829" s="3" t="inlineStr">
        <is>
          <t>Liabilities</t>
        </is>
      </c>
      <c r="D13829" s="3" t="inlineStr">
        <is>
          <t>9250/010</t>
        </is>
      </c>
      <c r="E13829" s="3" t="inlineStr">
        <is>
          <t>SALARY CONTROL</t>
        </is>
      </c>
      <c r="F13829" s="3" t="n">
        <v>5000</v>
      </c>
      <c r="G13829" s="3" t="n">
        <v>5000</v>
      </c>
    </row>
    <row r="13830">
      <c r="A13830" s="3" t="inlineStr">
        <is>
          <t>Opportunity Global Sales (PTY) LTD</t>
        </is>
      </c>
      <c r="B13830" s="4" t="n">
        <v>45016</v>
      </c>
      <c r="C13830" s="3" t="inlineStr">
        <is>
          <t>Liabilities</t>
        </is>
      </c>
      <c r="D13830" s="3" t="inlineStr">
        <is>
          <t>9250/010</t>
        </is>
      </c>
      <c r="E13830" s="3" t="inlineStr">
        <is>
          <t>SALARY CONTROL</t>
        </is>
      </c>
      <c r="F13830" s="3" t="n">
        <v>-0.01</v>
      </c>
      <c r="G13830" s="3" t="n">
        <v>-0.01</v>
      </c>
    </row>
    <row r="13831">
      <c r="A13831" s="3" t="inlineStr">
        <is>
          <t>Trademark Holdings (Pty) Ltd</t>
        </is>
      </c>
      <c r="B13831" s="4" t="n">
        <v>45016</v>
      </c>
      <c r="C13831" s="3" t="inlineStr">
        <is>
          <t>Liabilities</t>
        </is>
      </c>
      <c r="D13831" s="3" t="inlineStr">
        <is>
          <t>9250/010</t>
        </is>
      </c>
      <c r="E13831" s="3" t="inlineStr">
        <is>
          <t>SALARY CONTROL</t>
        </is>
      </c>
      <c r="F13831" s="3" t="n">
        <v>-1976.31</v>
      </c>
      <c r="G13831" s="3" t="n">
        <v>-19424.93</v>
      </c>
    </row>
    <row r="13832">
      <c r="A13832" s="3" t="inlineStr">
        <is>
          <t>Noble Shield (Pty) Ltd ta Go Letting</t>
        </is>
      </c>
      <c r="B13832" s="4" t="n">
        <v>45016</v>
      </c>
      <c r="C13832" s="3" t="inlineStr">
        <is>
          <t>Liabilities</t>
        </is>
      </c>
      <c r="D13832" s="3" t="inlineStr">
        <is>
          <t>9250/020</t>
        </is>
      </c>
      <c r="E13832" s="3" t="inlineStr">
        <is>
          <t>PAYE, UIF AND SDL CONTROL</t>
        </is>
      </c>
      <c r="F13832" s="3" t="n">
        <v>-12.85</v>
      </c>
      <c r="G13832" s="3" t="n">
        <v>-5985.77</v>
      </c>
    </row>
    <row r="13833">
      <c r="A13833" s="3" t="inlineStr">
        <is>
          <t>Opportunity Global Investment (PTY) LTD</t>
        </is>
      </c>
      <c r="B13833" s="4" t="n">
        <v>45016</v>
      </c>
      <c r="C13833" s="3" t="inlineStr">
        <is>
          <t>Liabilities</t>
        </is>
      </c>
      <c r="D13833" s="3" t="inlineStr">
        <is>
          <t>9250/020</t>
        </is>
      </c>
      <c r="E13833" s="3" t="inlineStr">
        <is>
          <t>PAYE, UIF AND SDL CONTROL</t>
        </is>
      </c>
      <c r="F13833" s="3" t="n">
        <v>-3185.98</v>
      </c>
      <c r="G13833" s="3" t="n">
        <v>-49843.53</v>
      </c>
    </row>
    <row r="13834">
      <c r="A13834" s="3" t="inlineStr">
        <is>
          <t>Opportunity Management Holdings (PTY) LTD</t>
        </is>
      </c>
      <c r="B13834" s="4" t="n">
        <v>45016</v>
      </c>
      <c r="C13834" s="3" t="inlineStr">
        <is>
          <t>Liabilities</t>
        </is>
      </c>
      <c r="D13834" s="3" t="inlineStr">
        <is>
          <t>9250/020</t>
        </is>
      </c>
      <c r="E13834" s="3" t="inlineStr">
        <is>
          <t>PAYE, UIF AND SDL CONTROL</t>
        </is>
      </c>
      <c r="F13834" s="3" t="n">
        <v>-1344</v>
      </c>
      <c r="G13834" s="3" t="n">
        <v>-62030.88</v>
      </c>
    </row>
    <row r="13835">
      <c r="A13835" s="3" t="inlineStr">
        <is>
          <t>Trademark Holdings (Pty) Ltd</t>
        </is>
      </c>
      <c r="B13835" s="4" t="n">
        <v>45016</v>
      </c>
      <c r="C13835" s="3" t="inlineStr">
        <is>
          <t>Liabilities</t>
        </is>
      </c>
      <c r="D13835" s="3" t="inlineStr">
        <is>
          <t>9250/020</t>
        </is>
      </c>
      <c r="E13835" s="3" t="inlineStr">
        <is>
          <t>PAYE, UIF AND SDL CONTROL</t>
        </is>
      </c>
      <c r="F13835" s="3" t="n">
        <v>-603.47</v>
      </c>
      <c r="G13835" s="3" t="n">
        <v>-5593.53</v>
      </c>
    </row>
    <row r="13836">
      <c r="A13836" s="3" t="inlineStr">
        <is>
          <t>Opportunity Global Investment (PTY) LTD</t>
        </is>
      </c>
      <c r="B13836" s="4" t="n">
        <v>45016</v>
      </c>
      <c r="C13836" s="3" t="inlineStr">
        <is>
          <t>Liabilities</t>
        </is>
      </c>
      <c r="D13836" s="3" t="inlineStr">
        <is>
          <t>9400/030</t>
        </is>
      </c>
      <c r="E13836" s="3" t="inlineStr">
        <is>
          <t>Accrued Expenses - PAYE_AND_UIF</t>
        </is>
      </c>
      <c r="F13836" s="3" t="n">
        <v>0</v>
      </c>
      <c r="G13836" s="3" t="n">
        <v>-2</v>
      </c>
    </row>
    <row r="13837">
      <c r="A13837" s="3" t="inlineStr">
        <is>
          <t>Trademark Holdings (Pty) Ltd</t>
        </is>
      </c>
      <c r="B13837" s="4" t="n">
        <v>45016</v>
      </c>
      <c r="C13837" s="3" t="inlineStr">
        <is>
          <t>Liabilities</t>
        </is>
      </c>
      <c r="D13837" s="3" t="inlineStr">
        <is>
          <t>9400/400</t>
        </is>
      </c>
      <c r="E13837" s="3" t="inlineStr">
        <is>
          <t>Deemed Dividend Tax</t>
        </is>
      </c>
      <c r="F13837" s="3" t="n">
        <v>0</v>
      </c>
      <c r="G13837" s="3" t="n">
        <v>-699.13</v>
      </c>
    </row>
    <row r="13838">
      <c r="A13838" s="3" t="inlineStr">
        <is>
          <t>Opportunity Global Investment (PTY) LTD</t>
        </is>
      </c>
      <c r="B13838" s="4" t="n">
        <v>45016</v>
      </c>
      <c r="C13838" s="3" t="inlineStr">
        <is>
          <t>Liabilities</t>
        </is>
      </c>
      <c r="D13838" s="3" t="inlineStr">
        <is>
          <t>9500/000</t>
        </is>
      </c>
      <c r="E13838" s="3" t="inlineStr">
        <is>
          <t>VAT Control Account</t>
        </is>
      </c>
      <c r="F13838" s="3" t="n">
        <v>-109033.86</v>
      </c>
      <c r="G13838" s="3" t="n">
        <v>409952.84</v>
      </c>
    </row>
    <row r="13839">
      <c r="A13839" s="3" t="inlineStr">
        <is>
          <t>Opportunity Global Sales (PTY) LTD</t>
        </is>
      </c>
      <c r="B13839" s="4" t="n">
        <v>45016</v>
      </c>
      <c r="C13839" s="3" t="inlineStr">
        <is>
          <t>Liabilities</t>
        </is>
      </c>
      <c r="D13839" s="3" t="inlineStr">
        <is>
          <t>9500/000</t>
        </is>
      </c>
      <c r="E13839" s="3" t="inlineStr">
        <is>
          <t>VAT Control Account</t>
        </is>
      </c>
      <c r="F13839" s="3" t="n">
        <v>-128699.17</v>
      </c>
      <c r="G13839" s="3" t="n">
        <v>-789001.67</v>
      </c>
    </row>
    <row r="13840">
      <c r="A13840" s="3" t="inlineStr">
        <is>
          <t>Opportunity Management Holdings (PTY) LTD</t>
        </is>
      </c>
      <c r="B13840" s="4" t="n">
        <v>45016</v>
      </c>
      <c r="C13840" s="3" t="inlineStr">
        <is>
          <t>Liabilities</t>
        </is>
      </c>
      <c r="D13840" s="3" t="inlineStr">
        <is>
          <t>9500/000</t>
        </is>
      </c>
      <c r="E13840" s="3" t="inlineStr">
        <is>
          <t>VAT Control Account</t>
        </is>
      </c>
      <c r="F13840" s="3" t="n">
        <v>-49948.73</v>
      </c>
      <c r="G13840" s="3" t="n">
        <v>74140.21000000001</v>
      </c>
    </row>
    <row r="13841">
      <c r="A13841" s="3" t="inlineStr">
        <is>
          <t>Endulini (Pty) Ltd</t>
        </is>
      </c>
      <c r="B13841" s="4" t="n">
        <v>45016</v>
      </c>
      <c r="C13841" s="3" t="inlineStr">
        <is>
          <t>Liabilities</t>
        </is>
      </c>
      <c r="D13841" s="3" t="inlineStr">
        <is>
          <t>9500/000</t>
        </is>
      </c>
      <c r="E13841" s="3" t="inlineStr">
        <is>
          <t>Vat / Tax Control Account</t>
        </is>
      </c>
      <c r="F13841" s="3" t="n">
        <v>9169.870000000001</v>
      </c>
      <c r="G13841" s="3" t="n">
        <v>-2058990.39</v>
      </c>
    </row>
    <row r="13842">
      <c r="A13842" s="3" t="inlineStr">
        <is>
          <t>Quinate Consulting (Pty) Ltd</t>
        </is>
      </c>
      <c r="B13842" s="4" t="n">
        <v>45016</v>
      </c>
      <c r="C13842" s="3" t="inlineStr">
        <is>
          <t>Liabilities</t>
        </is>
      </c>
      <c r="D13842" s="3" t="inlineStr">
        <is>
          <t>9500/000</t>
        </is>
      </c>
      <c r="E13842" s="3" t="inlineStr">
        <is>
          <t>Vat Control Account</t>
        </is>
      </c>
      <c r="F13842" s="3" t="n">
        <v>10066.29</v>
      </c>
      <c r="G13842" s="3" t="n">
        <v>2029755.68</v>
      </c>
    </row>
    <row r="13843">
      <c r="A13843" s="3" t="inlineStr">
        <is>
          <t>Opportunity Management Holdings (PTY) LTD</t>
        </is>
      </c>
      <c r="B13843" s="4" t="n">
        <v>45016</v>
      </c>
      <c r="C13843" s="3" t="inlineStr">
        <is>
          <t>Liabilities</t>
        </is>
      </c>
      <c r="D13843" s="3" t="inlineStr">
        <is>
          <t>9501/000</t>
        </is>
      </c>
      <c r="E13843" s="3" t="inlineStr">
        <is>
          <t>Vat Adjustments - C2M</t>
        </is>
      </c>
      <c r="F13843" s="3" t="n">
        <v>0</v>
      </c>
      <c r="G13843" s="3" t="n">
        <v>47274.04</v>
      </c>
    </row>
    <row r="13844">
      <c r="A13844" s="3" t="inlineStr">
        <is>
          <t>Quinate Consulting (Pty) Ltd</t>
        </is>
      </c>
      <c r="B13844" s="4" t="n">
        <v>45016</v>
      </c>
      <c r="C13844" s="3" t="inlineStr">
        <is>
          <t>Liabilities</t>
        </is>
      </c>
      <c r="D13844" s="3" t="inlineStr">
        <is>
          <t>9960/000</t>
        </is>
      </c>
      <c r="E13844" s="3" t="inlineStr">
        <is>
          <t>Deposits - Southwark Rentals</t>
        </is>
      </c>
      <c r="F13844" s="3" t="n">
        <v>0</v>
      </c>
      <c r="G13844" s="3" t="n">
        <v>-11500</v>
      </c>
    </row>
    <row r="13845">
      <c r="A13845" s="3" t="inlineStr">
        <is>
          <t>Noble Shield (Pty) Ltd ta Go Letting</t>
        </is>
      </c>
      <c r="B13845" s="4" t="n">
        <v>45016</v>
      </c>
      <c r="C13845" s="3" t="inlineStr">
        <is>
          <t>Expenses</t>
        </is>
      </c>
      <c r="D13845" s="3" t="inlineStr">
        <is>
          <t>ACB Link</t>
        </is>
      </c>
      <c r="E13845" s="3" t="inlineStr">
        <is>
          <t>Subscriptions - TPN</t>
        </is>
      </c>
      <c r="F13845" s="3" t="n">
        <v>2052.75</v>
      </c>
      <c r="G13845" s="3" t="n">
        <v>16546.73</v>
      </c>
    </row>
    <row r="13846">
      <c r="A13846" s="3" t="inlineStr">
        <is>
          <t>Noble Shield (Pty) Ltd ta Go Letting</t>
        </is>
      </c>
      <c r="B13846" s="4" t="n">
        <v>45016</v>
      </c>
      <c r="C13846" s="3" t="inlineStr">
        <is>
          <t>Liabilities</t>
        </is>
      </c>
      <c r="D13846" s="3" t="inlineStr">
        <is>
          <t>B/S</t>
        </is>
      </c>
      <c r="E13846" s="3" t="inlineStr">
        <is>
          <t>Tax Payable</t>
        </is>
      </c>
      <c r="F13846" s="3" t="n">
        <v>0</v>
      </c>
      <c r="G13846" s="3" t="n">
        <v>-5166.4</v>
      </c>
    </row>
    <row r="13847">
      <c r="A13847" s="3" t="inlineStr">
        <is>
          <t>Quinate Consulting (Pty) Ltd</t>
        </is>
      </c>
      <c r="B13847" s="4" t="n">
        <v>45016</v>
      </c>
      <c r="C13847" s="3" t="inlineStr">
        <is>
          <t>Liabilities</t>
        </is>
      </c>
      <c r="D13847" s="3" t="inlineStr">
        <is>
          <t xml:space="preserve">B/S </t>
        </is>
      </c>
      <c r="E13847" s="3" t="inlineStr">
        <is>
          <t>Taxation Payable</t>
        </is>
      </c>
      <c r="F13847" s="3" t="n">
        <v>0</v>
      </c>
      <c r="G13847" s="3" t="n">
        <v>-15486</v>
      </c>
    </row>
    <row r="13848">
      <c r="A13848" s="3" t="inlineStr">
        <is>
          <t>Quinate Consulting (Pty) Ltd</t>
        </is>
      </c>
      <c r="B13848" s="4" t="n">
        <v>45016</v>
      </c>
      <c r="C13848" s="3" t="inlineStr">
        <is>
          <t>Liabilities</t>
        </is>
      </c>
      <c r="D13848" s="3" t="inlineStr">
        <is>
          <t>FV</t>
        </is>
      </c>
      <c r="E13848" s="3" t="inlineStr">
        <is>
          <t>Loan - Cape Projects Constuction</t>
        </is>
      </c>
      <c r="F13848" s="3" t="n">
        <v>-185000</v>
      </c>
      <c r="G13848" s="3" t="n">
        <v>-7596187.4</v>
      </c>
    </row>
    <row r="13849">
      <c r="A13849" s="3" t="inlineStr">
        <is>
          <t>Quinate Consulting (Pty) Ltd</t>
        </is>
      </c>
      <c r="B13849" s="4" t="n">
        <v>45016</v>
      </c>
      <c r="C13849" s="3" t="inlineStr">
        <is>
          <t>Liabilities</t>
        </is>
      </c>
      <c r="D13849" s="3" t="inlineStr">
        <is>
          <t>Sharehold OppDev</t>
        </is>
      </c>
      <c r="E13849" s="3" t="inlineStr">
        <is>
          <t>Loan - Justine Morgan</t>
        </is>
      </c>
      <c r="F13849" s="3" t="n">
        <v>0</v>
      </c>
      <c r="G13849" s="3" t="n">
        <v>-563766.76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Revenue</t>
        </is>
      </c>
      <c r="D13850" s="3" t="inlineStr">
        <is>
          <t>1000/009</t>
        </is>
      </c>
      <c r="E13850" s="3" t="inlineStr">
        <is>
          <t>Sales - Comm on Payprop</t>
        </is>
      </c>
      <c r="F13850" s="3" t="n">
        <v>-13472.44</v>
      </c>
      <c r="G13850" s="3" t="n">
        <v>-27953.22</v>
      </c>
    </row>
    <row r="13851">
      <c r="A13851" s="3" t="inlineStr">
        <is>
          <t>Quinate Consulting (Pty) Ltd</t>
        </is>
      </c>
      <c r="B13851" s="4" t="n">
        <v>45046</v>
      </c>
      <c r="C13851" s="3" t="inlineStr">
        <is>
          <t>Revenue</t>
        </is>
      </c>
      <c r="D13851" s="3" t="inlineStr">
        <is>
          <t>1000/011</t>
        </is>
      </c>
      <c r="E13851" s="3" t="inlineStr">
        <is>
          <t>Rent Received - Soho Unit 23</t>
        </is>
      </c>
      <c r="F13851" s="3" t="n">
        <v>-12500</v>
      </c>
      <c r="G13851" s="3" t="n">
        <v>-25000</v>
      </c>
    </row>
    <row r="13852">
      <c r="A13852" s="3" t="inlineStr">
        <is>
          <t>Quinate Consulting (Pty) Ltd</t>
        </is>
      </c>
      <c r="B13852" s="4" t="n">
        <v>45046</v>
      </c>
      <c r="C13852" s="3" t="inlineStr">
        <is>
          <t>Revenue</t>
        </is>
      </c>
      <c r="D13852" s="3" t="inlineStr">
        <is>
          <t>1000/012</t>
        </is>
      </c>
      <c r="E13852" s="3" t="inlineStr">
        <is>
          <t>Rent Received - Soho Unit 24</t>
        </is>
      </c>
      <c r="F13852" s="3" t="n">
        <v>-14445</v>
      </c>
      <c r="G13852" s="3" t="n">
        <v>-28890</v>
      </c>
    </row>
    <row r="13853">
      <c r="A13853" s="3" t="inlineStr">
        <is>
          <t>Quinate Consulting (Pty) Ltd</t>
        </is>
      </c>
      <c r="B13853" s="4" t="n">
        <v>45046</v>
      </c>
      <c r="C13853" s="3" t="inlineStr">
        <is>
          <t>Revenue</t>
        </is>
      </c>
      <c r="D13853" s="3" t="inlineStr">
        <is>
          <t>1000/013</t>
        </is>
      </c>
      <c r="E13853" s="3" t="inlineStr">
        <is>
          <t>Rent Recieved - Soho Unit 20</t>
        </is>
      </c>
      <c r="F13853" s="3" t="n">
        <v>-12500</v>
      </c>
      <c r="G13853" s="3" t="n">
        <v>-25000</v>
      </c>
    </row>
    <row r="13854">
      <c r="A13854" s="3" t="inlineStr">
        <is>
          <t>Quinate Consulting (Pty) Ltd</t>
        </is>
      </c>
      <c r="B13854" s="4" t="n">
        <v>45046</v>
      </c>
      <c r="C13854" s="3" t="inlineStr">
        <is>
          <t>Revenue</t>
        </is>
      </c>
      <c r="D13854" s="3" t="inlineStr">
        <is>
          <t>1000/016</t>
        </is>
      </c>
      <c r="E13854" s="3" t="inlineStr">
        <is>
          <t>Rent Recieved - Southwark Unit 21</t>
        </is>
      </c>
      <c r="F13854" s="3" t="n">
        <v>-10000</v>
      </c>
      <c r="G13854" s="3" t="n">
        <v>-20000</v>
      </c>
    </row>
    <row r="13855">
      <c r="A13855" s="3" t="inlineStr">
        <is>
          <t>Opportunity Global Sales (PTY) LTD</t>
        </is>
      </c>
      <c r="B13855" s="4" t="n">
        <v>45046</v>
      </c>
      <c r="C13855" s="3" t="inlineStr">
        <is>
          <t>Revenue</t>
        </is>
      </c>
      <c r="D13855" s="3" t="inlineStr">
        <is>
          <t>1000/100</t>
        </is>
      </c>
      <c r="E13855" s="3" t="inlineStr">
        <is>
          <t>Sales - Comm on External Sales</t>
        </is>
      </c>
      <c r="F13855" s="3" t="n">
        <v>-434.78</v>
      </c>
      <c r="G13855" s="3" t="n">
        <v>-434.78</v>
      </c>
    </row>
    <row r="13856">
      <c r="A13856" s="3" t="inlineStr">
        <is>
          <t>Noble Shield (Pty) Ltd ta Go Letting</t>
        </is>
      </c>
      <c r="B13856" s="4" t="n">
        <v>45046</v>
      </c>
      <c r="C13856" s="3" t="inlineStr">
        <is>
          <t>Revenue</t>
        </is>
      </c>
      <c r="D13856" s="3" t="inlineStr">
        <is>
          <t>1000/100</t>
        </is>
      </c>
      <c r="E13856" s="3" t="inlineStr">
        <is>
          <t>Sales - Payprop 328 - Michelle</t>
        </is>
      </c>
      <c r="F13856" s="3" t="n">
        <v>-70222.64</v>
      </c>
      <c r="G13856" s="3" t="n">
        <v>-611127.1</v>
      </c>
    </row>
    <row r="13857">
      <c r="A13857" s="3" t="inlineStr">
        <is>
          <t>Opportunity Global Sales (PTY) LTD</t>
        </is>
      </c>
      <c r="B13857" s="4" t="n">
        <v>45046</v>
      </c>
      <c r="C13857" s="3" t="inlineStr">
        <is>
          <t>Revenue</t>
        </is>
      </c>
      <c r="D13857" s="3" t="inlineStr">
        <is>
          <t>1000/120</t>
        </is>
      </c>
      <c r="E13857" s="3" t="inlineStr">
        <is>
          <t>Sales - Admin Fees on Rental Units</t>
        </is>
      </c>
      <c r="F13857" s="3" t="n">
        <v>0</v>
      </c>
      <c r="G13857" s="3" t="n">
        <v>-3478.24</v>
      </c>
    </row>
    <row r="13858">
      <c r="A13858" s="3" t="inlineStr">
        <is>
          <t>Opportunity Global Sales (PTY) LTD</t>
        </is>
      </c>
      <c r="B13858" s="4" t="n">
        <v>45046</v>
      </c>
      <c r="C13858" s="3" t="inlineStr">
        <is>
          <t>Revenue</t>
        </is>
      </c>
      <c r="D13858" s="3" t="inlineStr">
        <is>
          <t>1000/121</t>
        </is>
      </c>
      <c r="E13858" s="3" t="inlineStr">
        <is>
          <t>Sales - Admin Fees on Rental Units Endulini</t>
        </is>
      </c>
      <c r="F13858" s="3" t="n">
        <v>0</v>
      </c>
      <c r="G13858" s="3" t="n">
        <v>-434.78</v>
      </c>
    </row>
    <row r="13859">
      <c r="A13859" s="3" t="inlineStr">
        <is>
          <t>Opportunity Global Sales (PTY) LTD</t>
        </is>
      </c>
      <c r="B13859" s="4" t="n">
        <v>45046</v>
      </c>
      <c r="C13859" s="3" t="inlineStr">
        <is>
          <t>Revenue</t>
        </is>
      </c>
      <c r="D13859" s="3" t="inlineStr">
        <is>
          <t>1000/122</t>
        </is>
      </c>
      <c r="E13859" s="3" t="inlineStr">
        <is>
          <t>Sales - Admin Fees on Rental Units Heron Fields</t>
        </is>
      </c>
      <c r="F13859" s="3" t="n">
        <v>0</v>
      </c>
      <c r="G13859" s="3" t="n">
        <v>-1739.14</v>
      </c>
    </row>
    <row r="13860">
      <c r="A13860" s="3" t="inlineStr">
        <is>
          <t>Opportunity Global Sales (PTY) LTD</t>
        </is>
      </c>
      <c r="B13860" s="4" t="n">
        <v>45046</v>
      </c>
      <c r="C13860" s="3" t="inlineStr">
        <is>
          <t>Revenue</t>
        </is>
      </c>
      <c r="D13860" s="3" t="inlineStr">
        <is>
          <t>1000/150</t>
        </is>
      </c>
      <c r="E13860" s="3" t="inlineStr">
        <is>
          <t>Sales - Comm on External Rental</t>
        </is>
      </c>
      <c r="F13860" s="3" t="n">
        <v>-22539.13</v>
      </c>
      <c r="G13860" s="3" t="n">
        <v>-52539.12</v>
      </c>
    </row>
    <row r="13861">
      <c r="A13861" s="3" t="inlineStr">
        <is>
          <t>Opportunity Global Sales (PTY) LTD</t>
        </is>
      </c>
      <c r="B13861" s="4" t="n">
        <v>45046</v>
      </c>
      <c r="C13861" s="3" t="inlineStr">
        <is>
          <t>Revenue</t>
        </is>
      </c>
      <c r="D13861" s="3" t="inlineStr">
        <is>
          <t>1000/300</t>
        </is>
      </c>
      <c r="E13861" s="3" t="inlineStr">
        <is>
          <t>Sales - Comm on Heron Fields</t>
        </is>
      </c>
      <c r="F13861" s="3" t="n">
        <v>0</v>
      </c>
      <c r="G13861" s="3" t="n">
        <v>-906591.3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Revenue</t>
        </is>
      </c>
      <c r="D13862" s="3" t="inlineStr">
        <is>
          <t>1000/300</t>
        </is>
      </c>
      <c r="E13862" s="3" t="inlineStr">
        <is>
          <t>Sales - Payprop - Lara</t>
        </is>
      </c>
      <c r="F13862" s="3" t="n">
        <v>-85784.07000000001</v>
      </c>
      <c r="G13862" s="3" t="n">
        <v>-700973.16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Revenue</t>
        </is>
      </c>
      <c r="D13863" s="3" t="inlineStr">
        <is>
          <t>1000/360</t>
        </is>
      </c>
      <c r="E13863" s="3" t="inlineStr">
        <is>
          <t>Sales - Investor Management - Heron View</t>
        </is>
      </c>
      <c r="F13863" s="3" t="n">
        <v>0</v>
      </c>
      <c r="G13863" s="3" t="n">
        <v>-1826086.96</v>
      </c>
    </row>
    <row r="13864">
      <c r="A13864" s="3" t="inlineStr">
        <is>
          <t>Noble Shield (Pty) Ltd ta Go Letting</t>
        </is>
      </c>
      <c r="B13864" s="4" t="n">
        <v>45046</v>
      </c>
      <c r="C13864" s="3" t="inlineStr">
        <is>
          <t>Revenue</t>
        </is>
      </c>
      <c r="D13864" s="3" t="inlineStr">
        <is>
          <t>1000/420</t>
        </is>
      </c>
      <c r="E13864" s="3" t="inlineStr">
        <is>
          <t>Sales - Commission Received - External</t>
        </is>
      </c>
      <c r="F13864" s="3" t="n">
        <v>0</v>
      </c>
      <c r="G13864" s="3" t="n">
        <v>-30000</v>
      </c>
    </row>
    <row r="13865">
      <c r="A13865" s="3" t="inlineStr">
        <is>
          <t>Trademark Holdings (Pty) Ltd</t>
        </is>
      </c>
      <c r="B13865" s="4" t="n">
        <v>45046</v>
      </c>
      <c r="C13865" s="3" t="inlineStr">
        <is>
          <t>Revenue</t>
        </is>
      </c>
      <c r="D13865" s="3" t="inlineStr">
        <is>
          <t>1000/500</t>
        </is>
      </c>
      <c r="E13865" s="3" t="inlineStr">
        <is>
          <t>Sales - Commission external sale</t>
        </is>
      </c>
      <c r="F13865" s="3" t="n">
        <v>0</v>
      </c>
      <c r="G13865" s="3" t="n">
        <v>-80000</v>
      </c>
    </row>
    <row r="13866">
      <c r="A13866" s="3" t="inlineStr">
        <is>
          <t>Quinate Consulting (Pty) Ltd</t>
        </is>
      </c>
      <c r="B13866" s="4" t="n">
        <v>45046</v>
      </c>
      <c r="C13866" s="3" t="inlineStr">
        <is>
          <t>Revenue</t>
        </is>
      </c>
      <c r="D13866" s="3" t="inlineStr">
        <is>
          <t>1004/000</t>
        </is>
      </c>
      <c r="E13866" s="3" t="inlineStr">
        <is>
          <t>Interest received</t>
        </is>
      </c>
      <c r="F13866" s="3" t="n">
        <v>-786.49</v>
      </c>
      <c r="G13866" s="3" t="n">
        <v>-1534.66</v>
      </c>
    </row>
    <row r="13867">
      <c r="A13867" s="3" t="inlineStr">
        <is>
          <t>Quinate Consulting (Pty) Ltd</t>
        </is>
      </c>
      <c r="B13867" s="4" t="n">
        <v>45046</v>
      </c>
      <c r="C13867" s="3" t="inlineStr">
        <is>
          <t>Revenue</t>
        </is>
      </c>
      <c r="D13867" s="3" t="inlineStr">
        <is>
          <t>1006/100</t>
        </is>
      </c>
      <c r="E13867" s="3" t="inlineStr">
        <is>
          <t>Rental income - Payprop</t>
        </is>
      </c>
      <c r="F13867" s="3" t="n">
        <v>-54705</v>
      </c>
      <c r="G13867" s="3" t="n">
        <v>-136892.86</v>
      </c>
    </row>
    <row r="13868">
      <c r="A13868" s="3" t="inlineStr">
        <is>
          <t>Quinate Consulting (Pty) Ltd</t>
        </is>
      </c>
      <c r="B13868" s="4" t="n">
        <v>45046</v>
      </c>
      <c r="C13868" s="3" t="inlineStr">
        <is>
          <t>Revenue</t>
        </is>
      </c>
      <c r="D13868" s="3" t="inlineStr">
        <is>
          <t>1006/120</t>
        </is>
      </c>
      <c r="E13868" s="3" t="inlineStr">
        <is>
          <t>Rental Income - D203</t>
        </is>
      </c>
      <c r="F13868" s="3" t="n">
        <v>-8000</v>
      </c>
      <c r="G13868" s="3" t="n">
        <v>-8000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Revenue</t>
        </is>
      </c>
      <c r="D13869" s="3" t="inlineStr">
        <is>
          <t>1100/001</t>
        </is>
      </c>
      <c r="E13869" s="3" t="inlineStr">
        <is>
          <t>Salary Recharges</t>
        </is>
      </c>
      <c r="F13869" s="3" t="n">
        <v>-315520</v>
      </c>
      <c r="G13869" s="3" t="n">
        <v>-2849769.06</v>
      </c>
    </row>
    <row r="13870">
      <c r="A13870" s="3" t="inlineStr">
        <is>
          <t>Endulini (Pty) Ltd</t>
        </is>
      </c>
      <c r="B13870" s="4" t="n">
        <v>45046</v>
      </c>
      <c r="C13870" s="3" t="inlineStr">
        <is>
          <t>Expenses</t>
        </is>
      </c>
      <c r="D13870" s="3" t="inlineStr">
        <is>
          <t>2000/001</t>
        </is>
      </c>
      <c r="E13870" s="3" t="inlineStr">
        <is>
          <t>COS - CIP Construction</t>
        </is>
      </c>
      <c r="F13870" s="3" t="n">
        <v>0</v>
      </c>
      <c r="G13870" s="3" t="n">
        <v>2000</v>
      </c>
    </row>
    <row r="13871">
      <c r="A13871" s="3" t="inlineStr">
        <is>
          <t>Opportunity Global Sales (PTY) LTD</t>
        </is>
      </c>
      <c r="B13871" s="4" t="n">
        <v>45046</v>
      </c>
      <c r="C13871" s="3" t="inlineStr">
        <is>
          <t>Expenses</t>
        </is>
      </c>
      <c r="D13871" s="3" t="inlineStr">
        <is>
          <t>2000/010</t>
        </is>
      </c>
      <c r="E13871" s="3" t="inlineStr">
        <is>
          <t>COS - PAYE on Commission</t>
        </is>
      </c>
      <c r="F13871" s="3" t="n">
        <v>34410.5</v>
      </c>
      <c r="G13871" s="3" t="n">
        <v>62699.16</v>
      </c>
    </row>
    <row r="13872">
      <c r="A13872" s="3" t="inlineStr">
        <is>
          <t>Noble Shield (Pty) Ltd ta Go Letting</t>
        </is>
      </c>
      <c r="B13872" s="4" t="n">
        <v>45046</v>
      </c>
      <c r="C13872" s="3" t="inlineStr">
        <is>
          <t>Expenses</t>
        </is>
      </c>
      <c r="D13872" s="3" t="inlineStr">
        <is>
          <t>2000/100</t>
        </is>
      </c>
      <c r="E13872" s="3" t="inlineStr">
        <is>
          <t>COS - Commission Paid</t>
        </is>
      </c>
      <c r="F13872" s="3" t="n">
        <v>13207.52</v>
      </c>
      <c r="G13872" s="3" t="n">
        <v>202763.13</v>
      </c>
    </row>
    <row r="13873">
      <c r="A13873" s="3" t="inlineStr">
        <is>
          <t>Opportunity Global Sales (PTY) LTD</t>
        </is>
      </c>
      <c r="B13873" s="4" t="n">
        <v>45046</v>
      </c>
      <c r="C13873" s="3" t="inlineStr">
        <is>
          <t>Expenses</t>
        </is>
      </c>
      <c r="D13873" s="3" t="inlineStr">
        <is>
          <t>2000/125</t>
        </is>
      </c>
      <c r="E13873" s="3" t="inlineStr">
        <is>
          <t>Commission Paid - Referal commission</t>
        </is>
      </c>
      <c r="F13873" s="3" t="n">
        <v>0</v>
      </c>
      <c r="G13873" s="3" t="n">
        <v>74342.61</v>
      </c>
    </row>
    <row r="13874">
      <c r="A13874" s="3" t="inlineStr">
        <is>
          <t>Opportunity Global Investment (PTY) LTD</t>
        </is>
      </c>
      <c r="B13874" s="4" t="n">
        <v>45046</v>
      </c>
      <c r="C13874" s="3" t="inlineStr">
        <is>
          <t>Expenses</t>
        </is>
      </c>
      <c r="D13874" s="3" t="inlineStr">
        <is>
          <t>2000/135</t>
        </is>
      </c>
      <c r="E13874" s="3" t="inlineStr">
        <is>
          <t>Referral commission - Heron View</t>
        </is>
      </c>
      <c r="F13874" s="3" t="n">
        <v>0</v>
      </c>
      <c r="G13874" s="3" t="n">
        <v>8731.209999999999</v>
      </c>
    </row>
    <row r="13875">
      <c r="A13875" s="3" t="inlineStr">
        <is>
          <t>Opportunity Global Sales (PTY) LTD</t>
        </is>
      </c>
      <c r="B13875" s="4" t="n">
        <v>45046</v>
      </c>
      <c r="C13875" s="3" t="inlineStr">
        <is>
          <t>Expenses</t>
        </is>
      </c>
      <c r="D13875" s="3" t="inlineStr">
        <is>
          <t>2000/137</t>
        </is>
      </c>
      <c r="E13875" s="3" t="inlineStr">
        <is>
          <t>COS - Rental Comm External - Minette</t>
        </is>
      </c>
      <c r="F13875" s="3" t="n">
        <v>2870</v>
      </c>
      <c r="G13875" s="3" t="n">
        <v>37180</v>
      </c>
    </row>
    <row r="13876">
      <c r="A13876" s="3" t="inlineStr">
        <is>
          <t>Opportunity Global Sales (PTY) LTD</t>
        </is>
      </c>
      <c r="B13876" s="4" t="n">
        <v>45046</v>
      </c>
      <c r="C13876" s="3" t="inlineStr">
        <is>
          <t>Expenses</t>
        </is>
      </c>
      <c r="D13876" s="3" t="inlineStr">
        <is>
          <t>2000/139</t>
        </is>
      </c>
      <c r="E13876" s="3" t="inlineStr">
        <is>
          <t>COS - Sales Comm Heron Fields - Minette</t>
        </is>
      </c>
      <c r="F13876" s="3" t="n">
        <v>32832.7</v>
      </c>
      <c r="G13876" s="3" t="n">
        <v>58917.57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Expenses</t>
        </is>
      </c>
      <c r="D13877" s="3" t="inlineStr">
        <is>
          <t>2000/140</t>
        </is>
      </c>
      <c r="E13877" s="3" t="inlineStr">
        <is>
          <t>Referral commission - F Geldenhuys</t>
        </is>
      </c>
      <c r="F13877" s="3" t="n">
        <v>0</v>
      </c>
      <c r="G13877" s="3" t="n">
        <v>12000</v>
      </c>
    </row>
    <row r="13878">
      <c r="A13878" s="3" t="inlineStr">
        <is>
          <t>Opportunity Global Investment (PTY) LTD</t>
        </is>
      </c>
      <c r="B13878" s="4" t="n">
        <v>45046</v>
      </c>
      <c r="C13878" s="3" t="inlineStr">
        <is>
          <t>Expenses</t>
        </is>
      </c>
      <c r="D13878" s="3" t="inlineStr">
        <is>
          <t>2000/145</t>
        </is>
      </c>
      <c r="E13878" s="3" t="inlineStr">
        <is>
          <t>Referral commission - W Thomason</t>
        </is>
      </c>
      <c r="F13878" s="3" t="n">
        <v>0</v>
      </c>
      <c r="G13878" s="3" t="n">
        <v>12000</v>
      </c>
    </row>
    <row r="13879">
      <c r="A13879" s="3" t="inlineStr">
        <is>
          <t>Opportunity Global Sales (PTY) LTD</t>
        </is>
      </c>
      <c r="B13879" s="4" t="n">
        <v>45046</v>
      </c>
      <c r="C13879" s="3" t="inlineStr">
        <is>
          <t>Expenses</t>
        </is>
      </c>
      <c r="D13879" s="3" t="inlineStr">
        <is>
          <t>2000/147</t>
        </is>
      </c>
      <c r="E13879" s="3" t="inlineStr">
        <is>
          <t>COS - Sales Comm Heron Fields - Yvette</t>
        </is>
      </c>
      <c r="F13879" s="3" t="n">
        <v>71541.71000000001</v>
      </c>
      <c r="G13879" s="3" t="n">
        <v>94393.33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Expenses</t>
        </is>
      </c>
      <c r="D13880" s="3" t="inlineStr">
        <is>
          <t>2000/150</t>
        </is>
      </c>
      <c r="E13880" s="3" t="inlineStr">
        <is>
          <t>COS - Levies special agreement</t>
        </is>
      </c>
      <c r="F13880" s="3" t="n">
        <v>8762.940000000001</v>
      </c>
      <c r="G13880" s="3" t="n">
        <v>17525.88</v>
      </c>
    </row>
    <row r="13881">
      <c r="A13881" s="3" t="inlineStr">
        <is>
          <t>Opportunity Global Sales (PTY) LTD</t>
        </is>
      </c>
      <c r="B13881" s="4" t="n">
        <v>45046</v>
      </c>
      <c r="C13881" s="3" t="inlineStr">
        <is>
          <t>Expenses</t>
        </is>
      </c>
      <c r="D13881" s="3" t="inlineStr">
        <is>
          <t>2000/160</t>
        </is>
      </c>
      <c r="E13881" s="3" t="inlineStr">
        <is>
          <t>COS - Sales Comm Heron View - Minette</t>
        </is>
      </c>
      <c r="F13881" s="3" t="n">
        <v>32345.74</v>
      </c>
      <c r="G13881" s="3" t="n">
        <v>55509.57</v>
      </c>
    </row>
    <row r="13882">
      <c r="A13882" s="3" t="inlineStr">
        <is>
          <t>Opportunity Global Sales (PTY) LTD</t>
        </is>
      </c>
      <c r="B13882" s="4" t="n">
        <v>45046</v>
      </c>
      <c r="C13882" s="3" t="inlineStr">
        <is>
          <t>Expenses</t>
        </is>
      </c>
      <c r="D13882" s="3" t="inlineStr">
        <is>
          <t>2000/162</t>
        </is>
      </c>
      <c r="E13882" s="3" t="inlineStr">
        <is>
          <t>COS - Sales Comm Heron View - Yvette</t>
        </is>
      </c>
      <c r="F13882" s="3" t="n">
        <v>0</v>
      </c>
      <c r="G13882" s="3" t="n">
        <v>12620.16</v>
      </c>
    </row>
    <row r="13883">
      <c r="A13883" s="3" t="inlineStr">
        <is>
          <t>Noble Shield (Pty) Ltd ta Go Letting</t>
        </is>
      </c>
      <c r="B13883" s="4" t="n">
        <v>45046</v>
      </c>
      <c r="C13883" s="3" t="inlineStr">
        <is>
          <t>Expenses</t>
        </is>
      </c>
      <c r="D13883" s="3" t="inlineStr">
        <is>
          <t>2000/200</t>
        </is>
      </c>
      <c r="E13883" s="3" t="inlineStr">
        <is>
          <t>COS - Commission on external sales</t>
        </is>
      </c>
      <c r="F13883" s="3" t="n">
        <v>0</v>
      </c>
      <c r="G13883" s="3" t="n">
        <v>18000</v>
      </c>
    </row>
    <row r="13884">
      <c r="A13884" s="3" t="inlineStr">
        <is>
          <t>Opportunity Global Sales (PTY) LTD</t>
        </is>
      </c>
      <c r="B13884" s="4" t="n">
        <v>45046</v>
      </c>
      <c r="C13884" s="3" t="inlineStr">
        <is>
          <t>Expenses</t>
        </is>
      </c>
      <c r="D13884" s="3" t="inlineStr">
        <is>
          <t>2000/275</t>
        </is>
      </c>
      <c r="E13884" s="3" t="inlineStr">
        <is>
          <t>COS - Comm Rentals - Mario - Endulini</t>
        </is>
      </c>
      <c r="F13884" s="3" t="n">
        <v>205</v>
      </c>
      <c r="G13884" s="3" t="n">
        <v>205</v>
      </c>
    </row>
    <row r="13885">
      <c r="A13885" s="3" t="inlineStr">
        <is>
          <t>Opportunity Global Sales (PTY) LTD</t>
        </is>
      </c>
      <c r="B13885" s="4" t="n">
        <v>45046</v>
      </c>
      <c r="C13885" s="3" t="inlineStr">
        <is>
          <t>Expenses</t>
        </is>
      </c>
      <c r="D13885" s="3" t="inlineStr">
        <is>
          <t>2000/280</t>
        </is>
      </c>
      <c r="E13885" s="3" t="inlineStr">
        <is>
          <t>COS - Comm Rentals - Mario - Heron Fields</t>
        </is>
      </c>
      <c r="F13885" s="3" t="n">
        <v>820</v>
      </c>
      <c r="G13885" s="3" t="n">
        <v>820</v>
      </c>
    </row>
    <row r="13886">
      <c r="A13886" s="3" t="inlineStr">
        <is>
          <t>Trademark Holdings (Pty) Ltd</t>
        </is>
      </c>
      <c r="B13886" s="4" t="n">
        <v>45046</v>
      </c>
      <c r="C13886" s="3" t="inlineStr">
        <is>
          <t>Expenses</t>
        </is>
      </c>
      <c r="D13886" s="3" t="inlineStr">
        <is>
          <t>2000/300</t>
        </is>
      </c>
      <c r="E13886" s="3" t="inlineStr">
        <is>
          <t>COS - Commission Paid</t>
        </is>
      </c>
      <c r="F13886" s="3" t="n">
        <v>15832.19</v>
      </c>
      <c r="G13886" s="3" t="n">
        <v>127929.29</v>
      </c>
    </row>
    <row r="13887">
      <c r="A13887" s="3" t="inlineStr">
        <is>
          <t>Opportunity Global Sales (PTY) LTD</t>
        </is>
      </c>
      <c r="B13887" s="4" t="n">
        <v>45046</v>
      </c>
      <c r="C13887" s="3" t="inlineStr">
        <is>
          <t>Expenses</t>
        </is>
      </c>
      <c r="D13887" s="3" t="inlineStr">
        <is>
          <t>2000/380</t>
        </is>
      </c>
      <c r="E13887" s="3" t="inlineStr">
        <is>
          <t>COS - Overrider Comm Heron Fields - Morne</t>
        </is>
      </c>
      <c r="F13887" s="3" t="n">
        <v>21369</v>
      </c>
      <c r="G13887" s="3" t="n">
        <v>21369</v>
      </c>
    </row>
    <row r="13888">
      <c r="A13888" s="3" t="inlineStr">
        <is>
          <t>Trademark Holdings (Pty) Ltd</t>
        </is>
      </c>
      <c r="B13888" s="4" t="n">
        <v>45046</v>
      </c>
      <c r="C13888" s="3" t="inlineStr">
        <is>
          <t>Expenses</t>
        </is>
      </c>
      <c r="D13888" s="3" t="inlineStr">
        <is>
          <t>2000/400</t>
        </is>
      </c>
      <c r="E13888" s="3" t="inlineStr">
        <is>
          <t>COS - Commission on external sales</t>
        </is>
      </c>
      <c r="F13888" s="3" t="n">
        <v>0</v>
      </c>
      <c r="G13888" s="3" t="n">
        <v>48000</v>
      </c>
    </row>
    <row r="13889">
      <c r="A13889" s="3" t="inlineStr">
        <is>
          <t>Opportunity Global Sales (PTY) LTD</t>
        </is>
      </c>
      <c r="B13889" s="4" t="n">
        <v>45046</v>
      </c>
      <c r="C13889" s="3" t="inlineStr">
        <is>
          <t>Expenses</t>
        </is>
      </c>
      <c r="D13889" s="3" t="inlineStr">
        <is>
          <t>2000/550</t>
        </is>
      </c>
      <c r="E13889" s="3" t="inlineStr">
        <is>
          <t>COS - Electricity Costs Heron Fields</t>
        </is>
      </c>
      <c r="F13889" s="3" t="n">
        <v>260.87</v>
      </c>
      <c r="G13889" s="3" t="n">
        <v>360.87</v>
      </c>
    </row>
    <row r="13890">
      <c r="A13890" s="3" t="inlineStr">
        <is>
          <t>Quinate Consulting (Pty) Ltd</t>
        </is>
      </c>
      <c r="B13890" s="4" t="n">
        <v>45046</v>
      </c>
      <c r="C13890" s="3" t="inlineStr">
        <is>
          <t>Revenue</t>
        </is>
      </c>
      <c r="D13890" s="3" t="inlineStr">
        <is>
          <t>2400/200</t>
        </is>
      </c>
      <c r="E13890" s="3" t="inlineStr">
        <is>
          <t>Recovery Acc - Electricity SH</t>
        </is>
      </c>
      <c r="F13890" s="3" t="n">
        <v>-21536.36</v>
      </c>
      <c r="G13890" s="3" t="n">
        <v>-39559.88</v>
      </c>
    </row>
    <row r="13891">
      <c r="A13891" s="3" t="inlineStr">
        <is>
          <t>Quinate Consulting (Pty) Ltd</t>
        </is>
      </c>
      <c r="B13891" s="4" t="n">
        <v>45046</v>
      </c>
      <c r="C13891" s="3" t="inlineStr">
        <is>
          <t>Revenue</t>
        </is>
      </c>
      <c r="D13891" s="3" t="inlineStr">
        <is>
          <t>2400/300</t>
        </is>
      </c>
      <c r="E13891" s="3" t="inlineStr">
        <is>
          <t>Recovery Account - Electricity SW</t>
        </is>
      </c>
      <c r="F13891" s="3" t="n">
        <v>-19112.9</v>
      </c>
      <c r="G13891" s="3" t="n">
        <v>-34503.46</v>
      </c>
    </row>
    <row r="13892">
      <c r="A13892" s="3" t="inlineStr">
        <is>
          <t>Opportunity Management Holdings (PTY) LTD</t>
        </is>
      </c>
      <c r="B13892" s="4" t="n">
        <v>45046</v>
      </c>
      <c r="C13892" s="3" t="inlineStr">
        <is>
          <t>Revenue</t>
        </is>
      </c>
      <c r="D13892" s="3" t="inlineStr">
        <is>
          <t>2750/000</t>
        </is>
      </c>
      <c r="E13892" s="3" t="inlineStr">
        <is>
          <t>Interest Received</t>
        </is>
      </c>
      <c r="F13892" s="3" t="n">
        <v>-4.97</v>
      </c>
      <c r="G13892" s="3" t="n">
        <v>-385.86</v>
      </c>
    </row>
    <row r="13893">
      <c r="A13893" s="3" t="inlineStr">
        <is>
          <t>Opportunity Global Investment (PTY) LTD</t>
        </is>
      </c>
      <c r="B13893" s="4" t="n">
        <v>45046</v>
      </c>
      <c r="C13893" s="3" t="inlineStr">
        <is>
          <t>Revenue</t>
        </is>
      </c>
      <c r="D13893" s="3" t="inlineStr">
        <is>
          <t>2750/000</t>
        </is>
      </c>
      <c r="E13893" s="3" t="inlineStr">
        <is>
          <t>Interest Received - Bank</t>
        </is>
      </c>
      <c r="F13893" s="3" t="n">
        <v>-142.7</v>
      </c>
      <c r="G13893" s="3" t="n">
        <v>-142.7</v>
      </c>
    </row>
    <row r="13894">
      <c r="A13894" s="3" t="inlineStr">
        <is>
          <t>Noble Shield (Pty) Ltd ta Go Letting</t>
        </is>
      </c>
      <c r="B13894" s="4" t="n">
        <v>45046</v>
      </c>
      <c r="C13894" s="3" t="inlineStr">
        <is>
          <t>Revenue</t>
        </is>
      </c>
      <c r="D13894" s="3" t="inlineStr">
        <is>
          <t>2750/100</t>
        </is>
      </c>
      <c r="E13894" s="3" t="inlineStr">
        <is>
          <t>Interest Received - bank</t>
        </is>
      </c>
      <c r="F13894" s="3" t="n">
        <v>-0.21</v>
      </c>
      <c r="G13894" s="3" t="n">
        <v>-0.31</v>
      </c>
    </row>
    <row r="13895">
      <c r="A13895" s="3" t="inlineStr">
        <is>
          <t>Opportunity Global Investment (PTY) LTD</t>
        </is>
      </c>
      <c r="B13895" s="4" t="n">
        <v>45046</v>
      </c>
      <c r="C13895" s="3" t="inlineStr">
        <is>
          <t>Revenue</t>
        </is>
      </c>
      <c r="D13895" s="3" t="inlineStr">
        <is>
          <t>2753/000</t>
        </is>
      </c>
      <c r="E13895" s="3" t="inlineStr">
        <is>
          <t>Interest received - Momentum</t>
        </is>
      </c>
      <c r="F13895" s="3" t="n">
        <v>-31.12</v>
      </c>
      <c r="G13895" s="3" t="n">
        <v>-90.38</v>
      </c>
    </row>
    <row r="13896">
      <c r="A13896" s="3" t="inlineStr">
        <is>
          <t>Endulini (Pty) Ltd</t>
        </is>
      </c>
      <c r="B13896" s="4" t="n">
        <v>45046</v>
      </c>
      <c r="C13896" s="3" t="inlineStr">
        <is>
          <t>Revenue</t>
        </is>
      </c>
      <c r="D13896" s="3" t="inlineStr">
        <is>
          <t>2755/001</t>
        </is>
      </c>
      <c r="E13896" s="3" t="inlineStr">
        <is>
          <t>Interest Received - Momentum</t>
        </is>
      </c>
      <c r="F13896" s="3" t="n">
        <v>-17.66</v>
      </c>
      <c r="G13896" s="3" t="n">
        <v>-35.57</v>
      </c>
    </row>
    <row r="13897">
      <c r="A13897" s="3" t="inlineStr">
        <is>
          <t>Quinate Consulting (Pty) Ltd</t>
        </is>
      </c>
      <c r="B13897" s="4" t="n">
        <v>45046</v>
      </c>
      <c r="C13897" s="3" t="inlineStr">
        <is>
          <t>Revenue</t>
        </is>
      </c>
      <c r="D13897" s="3" t="inlineStr">
        <is>
          <t>2755/001</t>
        </is>
      </c>
      <c r="E13897" s="3" t="inlineStr">
        <is>
          <t>Interest Received - Momentum</t>
        </is>
      </c>
      <c r="F13897" s="3" t="n">
        <v>-3.54</v>
      </c>
      <c r="G13897" s="3" t="n">
        <v>-7.13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Expenses</t>
        </is>
      </c>
      <c r="D13898" s="3" t="inlineStr">
        <is>
          <t>3000/300</t>
        </is>
      </c>
      <c r="E13898" s="3" t="inlineStr">
        <is>
          <t>Accounting Fees - Audit</t>
        </is>
      </c>
      <c r="F13898" s="3" t="n">
        <v>0</v>
      </c>
      <c r="G13898" s="3" t="n">
        <v>22367.5</v>
      </c>
    </row>
    <row r="13899">
      <c r="A13899" s="3" t="inlineStr">
        <is>
          <t>Trademark Holdings (Pty) Ltd</t>
        </is>
      </c>
      <c r="B13899" s="4" t="n">
        <v>45046</v>
      </c>
      <c r="C13899" s="3" t="inlineStr">
        <is>
          <t>Expenses</t>
        </is>
      </c>
      <c r="D13899" s="3" t="inlineStr">
        <is>
          <t>3000/300</t>
        </is>
      </c>
      <c r="E13899" s="3" t="inlineStr">
        <is>
          <t>Accounting Fees - Audit</t>
        </is>
      </c>
      <c r="F13899" s="3" t="n">
        <v>0</v>
      </c>
      <c r="G13899" s="3" t="n">
        <v>22367.5</v>
      </c>
    </row>
    <row r="13900">
      <c r="A13900" s="3" t="inlineStr">
        <is>
          <t>Quinate Consulting (Pty) Ltd</t>
        </is>
      </c>
      <c r="B13900" s="4" t="n">
        <v>45046</v>
      </c>
      <c r="C13900" s="3" t="inlineStr">
        <is>
          <t>Expenses</t>
        </is>
      </c>
      <c r="D13900" s="3" t="inlineStr">
        <is>
          <t>3002/000</t>
        </is>
      </c>
      <c r="E13900" s="3" t="inlineStr">
        <is>
          <t>Accounting Fees - Tax Dept.</t>
        </is>
      </c>
      <c r="F13900" s="3" t="n">
        <v>540</v>
      </c>
      <c r="G13900" s="3" t="n">
        <v>540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Expenses</t>
        </is>
      </c>
      <c r="D13901" s="3" t="inlineStr">
        <is>
          <t>3004/000</t>
        </is>
      </c>
      <c r="E13901" s="3" t="inlineStr">
        <is>
          <t>Accounting fees - Janine Theart</t>
        </is>
      </c>
      <c r="F13901" s="3" t="n">
        <v>0</v>
      </c>
      <c r="G13901" s="3" t="n">
        <v>73432.16</v>
      </c>
    </row>
    <row r="13902">
      <c r="A13902" s="3" t="inlineStr">
        <is>
          <t>Opportunity Management Holdings (PTY) LTD</t>
        </is>
      </c>
      <c r="B13902" s="4" t="n">
        <v>45046</v>
      </c>
      <c r="C13902" s="3" t="inlineStr">
        <is>
          <t>Expenses</t>
        </is>
      </c>
      <c r="D13902" s="3" t="inlineStr">
        <is>
          <t>3005/000</t>
        </is>
      </c>
      <c r="E13902" s="3" t="inlineStr">
        <is>
          <t>Accounting fees - Deric Dudley</t>
        </is>
      </c>
      <c r="F13902" s="3" t="n">
        <v>0</v>
      </c>
      <c r="G13902" s="3" t="n">
        <v>210000</v>
      </c>
    </row>
    <row r="13903">
      <c r="A13903" s="3" t="inlineStr">
        <is>
          <t>Opportunity Management Holdings (PTY) LTD</t>
        </is>
      </c>
      <c r="B13903" s="4" t="n">
        <v>45046</v>
      </c>
      <c r="C13903" s="3" t="inlineStr">
        <is>
          <t>Expenses</t>
        </is>
      </c>
      <c r="D13903" s="3" t="inlineStr">
        <is>
          <t>3006/000</t>
        </is>
      </c>
      <c r="E13903" s="3" t="inlineStr">
        <is>
          <t>Accounting fees - CIPC</t>
        </is>
      </c>
      <c r="F13903" s="3" t="n">
        <v>0</v>
      </c>
      <c r="G13903" s="3" t="n">
        <v>1850</v>
      </c>
    </row>
    <row r="13904">
      <c r="A13904" s="3" t="inlineStr">
        <is>
          <t>Opportunity Management Holdings (PTY) LTD</t>
        </is>
      </c>
      <c r="B13904" s="4" t="n">
        <v>45046</v>
      </c>
      <c r="C13904" s="3" t="inlineStr">
        <is>
          <t>Expenses</t>
        </is>
      </c>
      <c r="D13904" s="3" t="inlineStr">
        <is>
          <t>3007/000</t>
        </is>
      </c>
      <c r="E13904" s="3" t="inlineStr">
        <is>
          <t>Accounting fees - Warwick</t>
        </is>
      </c>
      <c r="F13904" s="3" t="n">
        <v>0</v>
      </c>
      <c r="G13904" s="3" t="n">
        <v>54000</v>
      </c>
    </row>
    <row r="13905">
      <c r="A13905" s="3" t="inlineStr">
        <is>
          <t>Noble Shield (Pty) Ltd ta Go Letting</t>
        </is>
      </c>
      <c r="B13905" s="4" t="n">
        <v>45046</v>
      </c>
      <c r="C13905" s="3" t="inlineStr">
        <is>
          <t>Expenses</t>
        </is>
      </c>
      <c r="D13905" s="3" t="inlineStr">
        <is>
          <t>3050/000</t>
        </is>
      </c>
      <c r="E13905" s="3" t="inlineStr">
        <is>
          <t>Advertising _AND_ Promotions</t>
        </is>
      </c>
      <c r="F13905" s="3" t="n">
        <v>0</v>
      </c>
      <c r="G13905" s="3" t="n">
        <v>1543.99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Expenses</t>
        </is>
      </c>
      <c r="D13906" s="3" t="inlineStr">
        <is>
          <t>3050/000</t>
        </is>
      </c>
      <c r="E13906" s="3" t="inlineStr">
        <is>
          <t>Advertising _AND_ Promotions</t>
        </is>
      </c>
      <c r="F13906" s="3" t="n">
        <v>0</v>
      </c>
      <c r="G13906" s="3" t="n">
        <v>500</v>
      </c>
    </row>
    <row r="13907">
      <c r="A13907" s="3" t="inlineStr">
        <is>
          <t>Trademark Holdings (Pty) Ltd</t>
        </is>
      </c>
      <c r="B13907" s="4" t="n">
        <v>45046</v>
      </c>
      <c r="C13907" s="3" t="inlineStr">
        <is>
          <t>Expenses</t>
        </is>
      </c>
      <c r="D13907" s="3" t="inlineStr">
        <is>
          <t>3050/000</t>
        </is>
      </c>
      <c r="E13907" s="3" t="inlineStr">
        <is>
          <t>Advertising _AND_ Promotions</t>
        </is>
      </c>
      <c r="F13907" s="3" t="n">
        <v>0</v>
      </c>
      <c r="G13907" s="3" t="n">
        <v>6852.5</v>
      </c>
    </row>
    <row r="13908">
      <c r="A13908" s="3" t="inlineStr">
        <is>
          <t>Opportunity Global Sales (PTY) LTD</t>
        </is>
      </c>
      <c r="B13908" s="4" t="n">
        <v>45046</v>
      </c>
      <c r="C13908" s="3" t="inlineStr">
        <is>
          <t>Expenses</t>
        </is>
      </c>
      <c r="D13908" s="3" t="inlineStr">
        <is>
          <t>3050/000</t>
        </is>
      </c>
      <c r="E13908" s="3" t="inlineStr">
        <is>
          <t>Advertising and Promotions</t>
        </is>
      </c>
      <c r="F13908" s="3" t="n">
        <v>1520</v>
      </c>
      <c r="G13908" s="3" t="n">
        <v>1520</v>
      </c>
    </row>
    <row r="13909">
      <c r="A13909" s="3" t="inlineStr">
        <is>
          <t>Endulini (Pty) Ltd</t>
        </is>
      </c>
      <c r="B13909" s="4" t="n">
        <v>45046</v>
      </c>
      <c r="C13909" s="3" t="inlineStr">
        <is>
          <t>Expenses</t>
        </is>
      </c>
      <c r="D13909" s="3" t="inlineStr">
        <is>
          <t>3050/001</t>
        </is>
      </c>
      <c r="E13909" s="3" t="inlineStr">
        <is>
          <t>Advertising _AND_ Promotions - Media Agenda</t>
        </is>
      </c>
      <c r="F13909" s="3" t="n">
        <v>0</v>
      </c>
      <c r="G13909" s="3" t="n">
        <v>1437.5</v>
      </c>
    </row>
    <row r="13910">
      <c r="A13910" s="3" t="inlineStr">
        <is>
          <t>Noble Shield (Pty) Ltd ta Go Letting</t>
        </is>
      </c>
      <c r="B13910" s="4" t="n">
        <v>45046</v>
      </c>
      <c r="C13910" s="3" t="inlineStr">
        <is>
          <t>Expenses</t>
        </is>
      </c>
      <c r="D13910" s="3" t="inlineStr">
        <is>
          <t>3050/050</t>
        </is>
      </c>
      <c r="E13910" s="3" t="inlineStr">
        <is>
          <t>Advertising - Prop 24</t>
        </is>
      </c>
      <c r="F13910" s="3" t="n">
        <v>7241.55</v>
      </c>
      <c r="G13910" s="3" t="n">
        <v>25480.55</v>
      </c>
    </row>
    <row r="13911">
      <c r="A13911" s="3" t="inlineStr">
        <is>
          <t>Opportunity Global Sales (PTY) LTD</t>
        </is>
      </c>
      <c r="B13911" s="4" t="n">
        <v>45046</v>
      </c>
      <c r="C13911" s="3" t="inlineStr">
        <is>
          <t>Expenses</t>
        </is>
      </c>
      <c r="D13911" s="3" t="inlineStr">
        <is>
          <t>3050/100</t>
        </is>
      </c>
      <c r="E13911" s="3" t="inlineStr">
        <is>
          <t>Advertising - Facebook</t>
        </is>
      </c>
      <c r="F13911" s="3" t="n">
        <v>0</v>
      </c>
      <c r="G13911" s="3" t="n">
        <v>2279.78</v>
      </c>
    </row>
    <row r="13912">
      <c r="A13912" s="3" t="inlineStr">
        <is>
          <t>Opportunity Global Sales (PTY) LTD</t>
        </is>
      </c>
      <c r="B13912" s="4" t="n">
        <v>45046</v>
      </c>
      <c r="C13912" s="3" t="inlineStr">
        <is>
          <t>Expenses</t>
        </is>
      </c>
      <c r="D13912" s="3" t="inlineStr">
        <is>
          <t>3050/140</t>
        </is>
      </c>
      <c r="E13912" s="3" t="inlineStr">
        <is>
          <t>Advertising - Media Agenda</t>
        </is>
      </c>
      <c r="F13912" s="3" t="n">
        <v>0</v>
      </c>
      <c r="G13912" s="3" t="n">
        <v>1912.5</v>
      </c>
    </row>
    <row r="13913">
      <c r="A13913" s="3" t="inlineStr">
        <is>
          <t>Opportunity Global Investment (PTY) LTD</t>
        </is>
      </c>
      <c r="B13913" s="4" t="n">
        <v>45046</v>
      </c>
      <c r="C13913" s="3" t="inlineStr">
        <is>
          <t>Expenses</t>
        </is>
      </c>
      <c r="D13913" s="3" t="inlineStr">
        <is>
          <t>3050/250</t>
        </is>
      </c>
      <c r="E13913" s="3" t="inlineStr">
        <is>
          <t>Advertising - General</t>
        </is>
      </c>
      <c r="F13913" s="3" t="n">
        <v>8556.6</v>
      </c>
      <c r="G13913" s="3" t="n">
        <v>47859.6</v>
      </c>
    </row>
    <row r="13914">
      <c r="A13914" s="3" t="inlineStr">
        <is>
          <t>Opportunity Global Sales (PTY) LTD</t>
        </is>
      </c>
      <c r="B13914" s="4" t="n">
        <v>45046</v>
      </c>
      <c r="C13914" s="3" t="inlineStr">
        <is>
          <t>Expenses</t>
        </is>
      </c>
      <c r="D13914" s="3" t="inlineStr">
        <is>
          <t>3050/250</t>
        </is>
      </c>
      <c r="E13914" s="3" t="inlineStr">
        <is>
          <t>Advertising - General</t>
        </is>
      </c>
      <c r="F13914" s="3" t="n">
        <v>0</v>
      </c>
      <c r="G13914" s="3" t="n">
        <v>2375.3</v>
      </c>
    </row>
    <row r="13915">
      <c r="A13915" s="3" t="inlineStr">
        <is>
          <t>Opportunity Global Investment (PTY) LTD</t>
        </is>
      </c>
      <c r="B13915" s="4" t="n">
        <v>45046</v>
      </c>
      <c r="C13915" s="3" t="inlineStr">
        <is>
          <t>Expenses</t>
        </is>
      </c>
      <c r="D13915" s="3" t="inlineStr">
        <is>
          <t>3050/270</t>
        </is>
      </c>
      <c r="E13915" s="3" t="inlineStr">
        <is>
          <t>Advertising - Radia and TV Interviews</t>
        </is>
      </c>
      <c r="F13915" s="3" t="n">
        <v>32202.5</v>
      </c>
      <c r="G13915" s="3" t="n">
        <v>32202.5</v>
      </c>
    </row>
    <row r="13916">
      <c r="A13916" s="3" t="inlineStr">
        <is>
          <t>Opportunity Global Investment (PTY) LTD</t>
        </is>
      </c>
      <c r="B13916" s="4" t="n">
        <v>45046</v>
      </c>
      <c r="C13916" s="3" t="inlineStr">
        <is>
          <t>Expenses</t>
        </is>
      </c>
      <c r="D13916" s="3" t="inlineStr">
        <is>
          <t>3050/290</t>
        </is>
      </c>
      <c r="E13916" s="3" t="inlineStr">
        <is>
          <t>Advertising - Serene Living</t>
        </is>
      </c>
      <c r="F13916" s="3" t="n">
        <v>65086</v>
      </c>
      <c r="G13916" s="3" t="n">
        <v>130172</v>
      </c>
    </row>
    <row r="13917">
      <c r="A13917" s="3" t="inlineStr">
        <is>
          <t>Opportunity Global Investment (PTY) LTD</t>
        </is>
      </c>
      <c r="B13917" s="4" t="n">
        <v>45046</v>
      </c>
      <c r="C13917" s="3" t="inlineStr">
        <is>
          <t>Expenses</t>
        </is>
      </c>
      <c r="D13917" s="3" t="inlineStr">
        <is>
          <t>3050/295</t>
        </is>
      </c>
      <c r="E13917" s="3" t="inlineStr">
        <is>
          <t>Advertising - Reale Activation</t>
        </is>
      </c>
      <c r="F13917" s="3" t="n">
        <v>26787.81</v>
      </c>
      <c r="G13917" s="3" t="n">
        <v>28608.99</v>
      </c>
    </row>
    <row r="13918">
      <c r="A13918" s="3" t="inlineStr">
        <is>
          <t>Opportunity Global Investment (PTY) LTD</t>
        </is>
      </c>
      <c r="B13918" s="4" t="n">
        <v>45046</v>
      </c>
      <c r="C13918" s="3" t="inlineStr">
        <is>
          <t>Expenses</t>
        </is>
      </c>
      <c r="D13918" s="3" t="inlineStr">
        <is>
          <t>3050/300</t>
        </is>
      </c>
      <c r="E13918" s="3" t="inlineStr">
        <is>
          <t>Advertising - Design</t>
        </is>
      </c>
      <c r="F13918" s="3" t="n">
        <v>4050</v>
      </c>
      <c r="G13918" s="3" t="n">
        <v>4050</v>
      </c>
    </row>
    <row r="13919">
      <c r="A13919" s="3" t="inlineStr">
        <is>
          <t>Quinate Consulting (Pty) Ltd</t>
        </is>
      </c>
      <c r="B13919" s="4" t="n">
        <v>45046</v>
      </c>
      <c r="C13919" s="3" t="inlineStr">
        <is>
          <t>Expenses</t>
        </is>
      </c>
      <c r="D13919" s="3" t="inlineStr">
        <is>
          <t>3050/400</t>
        </is>
      </c>
      <c r="E13919" s="3" t="inlineStr">
        <is>
          <t>Advertising - Prop24</t>
        </is>
      </c>
      <c r="F13919" s="3" t="n">
        <v>21752.75</v>
      </c>
      <c r="G13919" s="3" t="n">
        <v>22006.75</v>
      </c>
    </row>
    <row r="13920">
      <c r="A13920" s="3" t="inlineStr">
        <is>
          <t>Quinate Consulting (Pty) Ltd</t>
        </is>
      </c>
      <c r="B13920" s="4" t="n">
        <v>45046</v>
      </c>
      <c r="C13920" s="3" t="inlineStr">
        <is>
          <t>Expenses</t>
        </is>
      </c>
      <c r="D13920" s="3" t="inlineStr">
        <is>
          <t>3050/450</t>
        </is>
      </c>
      <c r="E13920" s="3" t="inlineStr">
        <is>
          <t>Advertising - Facebook</t>
        </is>
      </c>
      <c r="F13920" s="3" t="n">
        <v>9431.74</v>
      </c>
      <c r="G13920" s="3" t="n">
        <v>19314.13</v>
      </c>
    </row>
    <row r="13921">
      <c r="A13921" s="3" t="inlineStr">
        <is>
          <t>Opportunity Global Investment (PTY) LTD</t>
        </is>
      </c>
      <c r="B13921" s="4" t="n">
        <v>45046</v>
      </c>
      <c r="C13921" s="3" t="inlineStr">
        <is>
          <t>Expenses</t>
        </is>
      </c>
      <c r="D13921" s="3" t="inlineStr">
        <is>
          <t>3051/000</t>
        </is>
      </c>
      <c r="E13921" s="3" t="inlineStr">
        <is>
          <t>Advertising - Facebook</t>
        </is>
      </c>
      <c r="F13921" s="3" t="n">
        <v>17024.98</v>
      </c>
      <c r="G13921" s="3" t="n">
        <v>32456.51</v>
      </c>
    </row>
    <row r="13922">
      <c r="A13922" s="3" t="inlineStr">
        <is>
          <t>Opportunity Global Investment (PTY) LTD</t>
        </is>
      </c>
      <c r="B13922" s="4" t="n">
        <v>45046</v>
      </c>
      <c r="C13922" s="3" t="inlineStr">
        <is>
          <t>Expenses</t>
        </is>
      </c>
      <c r="D13922" s="3" t="inlineStr">
        <is>
          <t>3053/000</t>
        </is>
      </c>
      <c r="E13922" s="3" t="inlineStr">
        <is>
          <t>Advertising - Google Ads</t>
        </is>
      </c>
      <c r="F13922" s="3" t="n">
        <v>1885.1</v>
      </c>
      <c r="G13922" s="3" t="n">
        <v>2856.1</v>
      </c>
    </row>
    <row r="13923">
      <c r="A13923" s="3" t="inlineStr">
        <is>
          <t>Endulini (Pty) Ltd</t>
        </is>
      </c>
      <c r="B13923" s="4" t="n">
        <v>45046</v>
      </c>
      <c r="C13923" s="3" t="inlineStr">
        <is>
          <t>Expenses</t>
        </is>
      </c>
      <c r="D13923" s="3" t="inlineStr">
        <is>
          <t>3200/000</t>
        </is>
      </c>
      <c r="E13923" s="3" t="inlineStr">
        <is>
          <t>Bank Charges</t>
        </is>
      </c>
      <c r="F13923" s="3" t="n">
        <v>243.13</v>
      </c>
      <c r="G13923" s="3" t="n">
        <v>352.05</v>
      </c>
    </row>
    <row r="13924">
      <c r="A13924" s="3" t="inlineStr">
        <is>
          <t>Noble Shield (Pty) Ltd ta Go Letting</t>
        </is>
      </c>
      <c r="B13924" s="4" t="n">
        <v>45046</v>
      </c>
      <c r="C13924" s="3" t="inlineStr">
        <is>
          <t>Expenses</t>
        </is>
      </c>
      <c r="D13924" s="3" t="inlineStr">
        <is>
          <t>3200/000</t>
        </is>
      </c>
      <c r="E13924" s="3" t="inlineStr">
        <is>
          <t>Bank Charges</t>
        </is>
      </c>
      <c r="F13924" s="3" t="n">
        <v>533</v>
      </c>
      <c r="G13924" s="3" t="n">
        <v>5397.49</v>
      </c>
    </row>
    <row r="13925">
      <c r="A13925" s="3" t="inlineStr">
        <is>
          <t>Opportunity Global Investment (PTY) LTD</t>
        </is>
      </c>
      <c r="B13925" s="4" t="n">
        <v>45046</v>
      </c>
      <c r="C13925" s="3" t="inlineStr">
        <is>
          <t>Expenses</t>
        </is>
      </c>
      <c r="D13925" s="3" t="inlineStr">
        <is>
          <t>3200/000</t>
        </is>
      </c>
      <c r="E13925" s="3" t="inlineStr">
        <is>
          <t>Bank Charges</t>
        </is>
      </c>
      <c r="F13925" s="3" t="n">
        <v>482.86</v>
      </c>
      <c r="G13925" s="3" t="n">
        <v>883.01</v>
      </c>
    </row>
    <row r="13926">
      <c r="A13926" s="3" t="inlineStr">
        <is>
          <t>Opportunity Global Sales (PTY) LTD</t>
        </is>
      </c>
      <c r="B13926" s="4" t="n">
        <v>45046</v>
      </c>
      <c r="C13926" s="3" t="inlineStr">
        <is>
          <t>Expenses</t>
        </is>
      </c>
      <c r="D13926" s="3" t="inlineStr">
        <is>
          <t>3200/000</t>
        </is>
      </c>
      <c r="E13926" s="3" t="inlineStr">
        <is>
          <t>Bank Charges</t>
        </is>
      </c>
      <c r="F13926" s="3" t="n">
        <v>499.08</v>
      </c>
      <c r="G13926" s="3" t="n">
        <v>867.39</v>
      </c>
    </row>
    <row r="13927">
      <c r="A13927" s="3" t="inlineStr">
        <is>
          <t>Opportunity Management Holdings (PTY) LTD</t>
        </is>
      </c>
      <c r="B13927" s="4" t="n">
        <v>45046</v>
      </c>
      <c r="C13927" s="3" t="inlineStr">
        <is>
          <t>Expenses</t>
        </is>
      </c>
      <c r="D13927" s="3" t="inlineStr">
        <is>
          <t>3200/000</t>
        </is>
      </c>
      <c r="E13927" s="3" t="inlineStr">
        <is>
          <t>Bank Charges</t>
        </is>
      </c>
      <c r="F13927" s="3" t="n">
        <v>883.14</v>
      </c>
      <c r="G13927" s="3" t="n">
        <v>6152.37</v>
      </c>
    </row>
    <row r="13928">
      <c r="A13928" s="3" t="inlineStr">
        <is>
          <t>Quinate Consulting (Pty) Ltd</t>
        </is>
      </c>
      <c r="B13928" s="4" t="n">
        <v>45046</v>
      </c>
      <c r="C13928" s="3" t="inlineStr">
        <is>
          <t>Expenses</t>
        </is>
      </c>
      <c r="D13928" s="3" t="inlineStr">
        <is>
          <t>3200/000</t>
        </is>
      </c>
      <c r="E13928" s="3" t="inlineStr">
        <is>
          <t>Bank Charges</t>
        </is>
      </c>
      <c r="F13928" s="3" t="n">
        <v>717.4299999999999</v>
      </c>
      <c r="G13928" s="3" t="n">
        <v>2237.95</v>
      </c>
    </row>
    <row r="13929">
      <c r="A13929" s="3" t="inlineStr">
        <is>
          <t>Trademark Holdings (Pty) Ltd</t>
        </is>
      </c>
      <c r="B13929" s="4" t="n">
        <v>45046</v>
      </c>
      <c r="C13929" s="3" t="inlineStr">
        <is>
          <t>Expenses</t>
        </is>
      </c>
      <c r="D13929" s="3" t="inlineStr">
        <is>
          <t>3200/000</t>
        </is>
      </c>
      <c r="E13929" s="3" t="inlineStr">
        <is>
          <t>Bank Charges</t>
        </is>
      </c>
      <c r="F13929" s="3" t="n">
        <v>281.02</v>
      </c>
      <c r="G13929" s="3" t="n">
        <v>3075.48</v>
      </c>
    </row>
    <row r="13930">
      <c r="A13930" s="3" t="inlineStr">
        <is>
          <t>Quinate Consulting (Pty) Ltd</t>
        </is>
      </c>
      <c r="B13930" s="4" t="n">
        <v>45046</v>
      </c>
      <c r="C13930" s="3" t="inlineStr">
        <is>
          <t>Expenses</t>
        </is>
      </c>
      <c r="D13930" s="3" t="inlineStr">
        <is>
          <t>3220/000</t>
        </is>
      </c>
      <c r="E13930" s="3" t="inlineStr">
        <is>
          <t>Bank Charges - Bond Fees</t>
        </is>
      </c>
      <c r="F13930" s="3" t="n">
        <v>1117.41</v>
      </c>
      <c r="G13930" s="3" t="n">
        <v>2234.82</v>
      </c>
    </row>
    <row r="13931">
      <c r="A13931" s="3" t="inlineStr">
        <is>
          <t>Noble Shield (Pty) Ltd ta Go Letting</t>
        </is>
      </c>
      <c r="B13931" s="4" t="n">
        <v>45046</v>
      </c>
      <c r="C13931" s="3" t="inlineStr">
        <is>
          <t>Expenses</t>
        </is>
      </c>
      <c r="D13931" s="3" t="inlineStr">
        <is>
          <t>3230/000</t>
        </is>
      </c>
      <c r="E13931" s="3" t="inlineStr">
        <is>
          <t>Cell Phone - NM</t>
        </is>
      </c>
      <c r="F13931" s="3" t="n">
        <v>2260.24</v>
      </c>
      <c r="G13931" s="3" t="n">
        <v>17926.82</v>
      </c>
    </row>
    <row r="13932">
      <c r="A13932" s="3" t="inlineStr">
        <is>
          <t>Noble Shield (Pty) Ltd ta Go Letting</t>
        </is>
      </c>
      <c r="B13932" s="4" t="n">
        <v>45046</v>
      </c>
      <c r="C13932" s="3" t="inlineStr">
        <is>
          <t>Expenses</t>
        </is>
      </c>
      <c r="D13932" s="3" t="inlineStr">
        <is>
          <t>3233/000</t>
        </is>
      </c>
      <c r="E13932" s="3" t="inlineStr">
        <is>
          <t>Cell Data - Other</t>
        </is>
      </c>
      <c r="F13932" s="3" t="n">
        <v>199</v>
      </c>
      <c r="G13932" s="3" t="n">
        <v>1592</v>
      </c>
    </row>
    <row r="13933">
      <c r="A13933" s="3" t="inlineStr">
        <is>
          <t>Noble Shield (Pty) Ltd ta Go Letting</t>
        </is>
      </c>
      <c r="B13933" s="4" t="n">
        <v>45046</v>
      </c>
      <c r="C13933" s="3" t="inlineStr">
        <is>
          <t>Expenses</t>
        </is>
      </c>
      <c r="D13933" s="3" t="inlineStr">
        <is>
          <t>3233/100</t>
        </is>
      </c>
      <c r="E13933" s="3" t="inlineStr">
        <is>
          <t>Cell Data - Sales office Wifi</t>
        </is>
      </c>
      <c r="F13933" s="3" t="n">
        <v>385</v>
      </c>
      <c r="G13933" s="3" t="n">
        <v>2968</v>
      </c>
    </row>
    <row r="13934">
      <c r="A13934" s="3" t="inlineStr">
        <is>
          <t>Noble Shield (Pty) Ltd ta Go Letting</t>
        </is>
      </c>
      <c r="B13934" s="4" t="n">
        <v>45046</v>
      </c>
      <c r="C13934" s="3" t="inlineStr">
        <is>
          <t>Expenses</t>
        </is>
      </c>
      <c r="D13934" s="3" t="inlineStr">
        <is>
          <t>3250/000</t>
        </is>
      </c>
      <c r="E13934" s="3" t="inlineStr">
        <is>
          <t>Cleaning</t>
        </is>
      </c>
      <c r="F13934" s="3" t="n">
        <v>0</v>
      </c>
      <c r="G13934" s="3" t="n">
        <v>289.4</v>
      </c>
    </row>
    <row r="13935">
      <c r="A13935" s="3" t="inlineStr">
        <is>
          <t>Opportunity Global Investment (PTY) LTD</t>
        </is>
      </c>
      <c r="B13935" s="4" t="n">
        <v>45046</v>
      </c>
      <c r="C13935" s="3" t="inlineStr">
        <is>
          <t>Expenses</t>
        </is>
      </c>
      <c r="D13935" s="3" t="inlineStr">
        <is>
          <t>3250/000</t>
        </is>
      </c>
      <c r="E13935" s="3" t="inlineStr">
        <is>
          <t>Cleaning</t>
        </is>
      </c>
      <c r="F13935" s="3" t="n">
        <v>2700</v>
      </c>
      <c r="G13935" s="3" t="n">
        <v>5400</v>
      </c>
    </row>
    <row r="13936">
      <c r="A13936" s="3" t="inlineStr">
        <is>
          <t>Opportunity Management Holdings (PTY) LTD</t>
        </is>
      </c>
      <c r="B13936" s="4" t="n">
        <v>45046</v>
      </c>
      <c r="C13936" s="3" t="inlineStr">
        <is>
          <t>Expenses</t>
        </is>
      </c>
      <c r="D13936" s="3" t="inlineStr">
        <is>
          <t>3250/000</t>
        </is>
      </c>
      <c r="E13936" s="3" t="inlineStr">
        <is>
          <t>Cleaning</t>
        </is>
      </c>
      <c r="F13936" s="3" t="n">
        <v>2400</v>
      </c>
      <c r="G13936" s="3" t="n">
        <v>17262.45</v>
      </c>
    </row>
    <row r="13937">
      <c r="A13937" s="3" t="inlineStr">
        <is>
          <t>Trademark Holdings (Pty) Ltd</t>
        </is>
      </c>
      <c r="B13937" s="4" t="n">
        <v>45046</v>
      </c>
      <c r="C13937" s="3" t="inlineStr">
        <is>
          <t>Expenses</t>
        </is>
      </c>
      <c r="D13937" s="3" t="inlineStr">
        <is>
          <t>3250/000</t>
        </is>
      </c>
      <c r="E13937" s="3" t="inlineStr">
        <is>
          <t>Cleaning</t>
        </is>
      </c>
      <c r="F13937" s="3" t="n">
        <v>858</v>
      </c>
      <c r="G13937" s="3" t="n">
        <v>7436</v>
      </c>
    </row>
    <row r="13938">
      <c r="A13938" s="3" t="inlineStr">
        <is>
          <t>Noble Shield (Pty) Ltd ta Go Letting</t>
        </is>
      </c>
      <c r="B13938" s="4" t="n">
        <v>45046</v>
      </c>
      <c r="C13938" s="3" t="inlineStr">
        <is>
          <t>Expenses</t>
        </is>
      </c>
      <c r="D13938" s="3" t="inlineStr">
        <is>
          <t>3300/000</t>
        </is>
      </c>
      <c r="E13938" s="3" t="inlineStr">
        <is>
          <t>Computer Expenses</t>
        </is>
      </c>
      <c r="F13938" s="3" t="n">
        <v>0</v>
      </c>
      <c r="G13938" s="3" t="n">
        <v>1300</v>
      </c>
    </row>
    <row r="13939">
      <c r="A13939" s="3" t="inlineStr">
        <is>
          <t>Opportunity Management Holdings (PTY) LTD</t>
        </is>
      </c>
      <c r="B13939" s="4" t="n">
        <v>45046</v>
      </c>
      <c r="C13939" s="3" t="inlineStr">
        <is>
          <t>Expenses</t>
        </is>
      </c>
      <c r="D13939" s="3" t="inlineStr">
        <is>
          <t>3300/000</t>
        </is>
      </c>
      <c r="E13939" s="3" t="inlineStr">
        <is>
          <t>Computer Expenses</t>
        </is>
      </c>
      <c r="F13939" s="3" t="n">
        <v>0</v>
      </c>
      <c r="G13939" s="3" t="n">
        <v>6091.39</v>
      </c>
    </row>
    <row r="13940">
      <c r="A13940" s="3" t="inlineStr">
        <is>
          <t>Noble Shield (Pty) Ltd ta Go Letting</t>
        </is>
      </c>
      <c r="B13940" s="4" t="n">
        <v>45046</v>
      </c>
      <c r="C13940" s="3" t="inlineStr">
        <is>
          <t>Expenses</t>
        </is>
      </c>
      <c r="D13940" s="3" t="inlineStr">
        <is>
          <t>3300/120</t>
        </is>
      </c>
      <c r="E13940" s="3" t="inlineStr">
        <is>
          <t>Computer IT - Software Propworx</t>
        </is>
      </c>
      <c r="F13940" s="3" t="n">
        <v>2167.75</v>
      </c>
      <c r="G13940" s="3" t="n">
        <v>17261.5</v>
      </c>
    </row>
    <row r="13941">
      <c r="A13941" s="3" t="inlineStr">
        <is>
          <t>Trademark Holdings (Pty) Ltd</t>
        </is>
      </c>
      <c r="B13941" s="4" t="n">
        <v>45046</v>
      </c>
      <c r="C13941" s="3" t="inlineStr">
        <is>
          <t>Expenses</t>
        </is>
      </c>
      <c r="D13941" s="3" t="inlineStr">
        <is>
          <t>3300/130</t>
        </is>
      </c>
      <c r="E13941" s="3" t="inlineStr">
        <is>
          <t>Computer IT - Internet/Hosting Fees</t>
        </is>
      </c>
      <c r="F13941" s="3" t="n">
        <v>0</v>
      </c>
      <c r="G13941" s="3" t="n">
        <v>-3599.5</v>
      </c>
    </row>
    <row r="13942">
      <c r="A13942" s="3" t="inlineStr">
        <is>
          <t>Opportunity Management Holdings (PTY) LTD</t>
        </is>
      </c>
      <c r="B13942" s="4" t="n">
        <v>45046</v>
      </c>
      <c r="C13942" s="3" t="inlineStr">
        <is>
          <t>Expenses</t>
        </is>
      </c>
      <c r="D13942" s="3" t="inlineStr">
        <is>
          <t>3300/140</t>
        </is>
      </c>
      <c r="E13942" s="3" t="inlineStr">
        <is>
          <t>Computer IT</t>
        </is>
      </c>
      <c r="F13942" s="3" t="n">
        <v>0</v>
      </c>
      <c r="G13942" s="3" t="n">
        <v>22364.04</v>
      </c>
    </row>
    <row r="13943">
      <c r="A13943" s="3" t="inlineStr">
        <is>
          <t>Trademark Holdings (Pty) Ltd</t>
        </is>
      </c>
      <c r="B13943" s="4" t="n">
        <v>45046</v>
      </c>
      <c r="C13943" s="3" t="inlineStr">
        <is>
          <t>Expenses</t>
        </is>
      </c>
      <c r="D13943" s="3" t="inlineStr">
        <is>
          <t>3300/145</t>
        </is>
      </c>
      <c r="E13943" s="3" t="inlineStr">
        <is>
          <t>Computer IT - Cloud Solve</t>
        </is>
      </c>
      <c r="F13943" s="3" t="n">
        <v>0</v>
      </c>
      <c r="G13943" s="3" t="n">
        <v>6313.5</v>
      </c>
    </row>
    <row r="13944">
      <c r="A13944" s="3" t="inlineStr">
        <is>
          <t>Noble Shield (Pty) Ltd ta Go Letting</t>
        </is>
      </c>
      <c r="B13944" s="4" t="n">
        <v>45046</v>
      </c>
      <c r="C13944" s="3" t="inlineStr">
        <is>
          <t>Expenses</t>
        </is>
      </c>
      <c r="D13944" s="3" t="inlineStr">
        <is>
          <t>3300/170</t>
        </is>
      </c>
      <c r="E13944" s="3" t="inlineStr">
        <is>
          <t>Computer IT - VDB office Fibre</t>
        </is>
      </c>
      <c r="F13944" s="3" t="n">
        <v>790</v>
      </c>
      <c r="G13944" s="3" t="n">
        <v>6320</v>
      </c>
    </row>
    <row r="13945">
      <c r="A13945" s="3" t="inlineStr">
        <is>
          <t>Trademark Holdings (Pty) Ltd</t>
        </is>
      </c>
      <c r="B13945" s="4" t="n">
        <v>45046</v>
      </c>
      <c r="C13945" s="3" t="inlineStr">
        <is>
          <t>Expenses</t>
        </is>
      </c>
      <c r="D13945" s="3" t="inlineStr">
        <is>
          <t>3350/000</t>
        </is>
      </c>
      <c r="E13945" s="3" t="inlineStr">
        <is>
          <t>Consulting Fees</t>
        </is>
      </c>
      <c r="F13945" s="3" t="n">
        <v>22200</v>
      </c>
      <c r="G13945" s="3" t="n">
        <v>212400</v>
      </c>
    </row>
    <row r="13946">
      <c r="A13946" s="3" t="inlineStr">
        <is>
          <t>Opportunity Management Holdings (PTY) LTD</t>
        </is>
      </c>
      <c r="B13946" s="4" t="n">
        <v>45046</v>
      </c>
      <c r="C13946" s="3" t="inlineStr">
        <is>
          <t>Expenses</t>
        </is>
      </c>
      <c r="D13946" s="3" t="inlineStr">
        <is>
          <t>3350/100</t>
        </is>
      </c>
      <c r="E13946" s="3" t="inlineStr">
        <is>
          <t>Consulting Fee - Dirk Coetzee</t>
        </is>
      </c>
      <c r="F13946" s="3" t="n">
        <v>6000</v>
      </c>
      <c r="G13946" s="3" t="n">
        <v>58000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Expenses</t>
        </is>
      </c>
      <c r="D13947" s="3" t="inlineStr">
        <is>
          <t>3350/100</t>
        </is>
      </c>
      <c r="E13947" s="3" t="inlineStr">
        <is>
          <t>Consulting Fees - Admin and Finance</t>
        </is>
      </c>
      <c r="F13947" s="3" t="n">
        <v>49900</v>
      </c>
      <c r="G13947" s="3" t="n">
        <v>110922.57</v>
      </c>
    </row>
    <row r="13948">
      <c r="A13948" s="3" t="inlineStr">
        <is>
          <t>Opportunity Global Investment (PTY) LTD</t>
        </is>
      </c>
      <c r="B13948" s="4" t="n">
        <v>45046</v>
      </c>
      <c r="C13948" s="3" t="inlineStr">
        <is>
          <t>Expenses</t>
        </is>
      </c>
      <c r="D13948" s="3" t="inlineStr">
        <is>
          <t>3350/100</t>
        </is>
      </c>
      <c r="E13948" s="3" t="inlineStr">
        <is>
          <t>Consulting Fees - Admin and Finance</t>
        </is>
      </c>
      <c r="F13948" s="3" t="n">
        <v>13230</v>
      </c>
      <c r="G13948" s="3" t="n">
        <v>43843.8</v>
      </c>
    </row>
    <row r="13949">
      <c r="A13949" s="3" t="inlineStr">
        <is>
          <t>Opportunity Global Sales (PTY) LTD</t>
        </is>
      </c>
      <c r="B13949" s="4" t="n">
        <v>45046</v>
      </c>
      <c r="C13949" s="3" t="inlineStr">
        <is>
          <t>Expenses</t>
        </is>
      </c>
      <c r="D13949" s="3" t="inlineStr">
        <is>
          <t>3350/100</t>
        </is>
      </c>
      <c r="E13949" s="3" t="inlineStr">
        <is>
          <t>Consulting Fees - Admin and Finance</t>
        </is>
      </c>
      <c r="F13949" s="3" t="n">
        <v>15030</v>
      </c>
      <c r="G13949" s="3" t="n">
        <v>30052.5</v>
      </c>
    </row>
    <row r="13950">
      <c r="A13950" s="3" t="inlineStr">
        <is>
          <t>Opportunity Management Holdings (PTY) LTD</t>
        </is>
      </c>
      <c r="B13950" s="4" t="n">
        <v>45046</v>
      </c>
      <c r="C13950" s="3" t="inlineStr">
        <is>
          <t>Expenses</t>
        </is>
      </c>
      <c r="D13950" s="3" t="inlineStr">
        <is>
          <t>3350/200</t>
        </is>
      </c>
      <c r="E13950" s="3" t="inlineStr">
        <is>
          <t>Consulting Fee - Staff recruitment</t>
        </is>
      </c>
      <c r="F13950" s="3" t="n">
        <v>0</v>
      </c>
      <c r="G13950" s="3" t="n">
        <v>18240</v>
      </c>
    </row>
    <row r="13951">
      <c r="A13951" s="3" t="inlineStr">
        <is>
          <t>Opportunity Global Sales (PTY) LTD</t>
        </is>
      </c>
      <c r="B13951" s="4" t="n">
        <v>45046</v>
      </c>
      <c r="C13951" s="3" t="inlineStr">
        <is>
          <t>Expenses</t>
        </is>
      </c>
      <c r="D13951" s="3" t="inlineStr">
        <is>
          <t>3350/200</t>
        </is>
      </c>
      <c r="E13951" s="3" t="inlineStr">
        <is>
          <t>Consulting Fees - Agent Karien Muller</t>
        </is>
      </c>
      <c r="F13951" s="3" t="n">
        <v>0</v>
      </c>
      <c r="G13951" s="3" t="n">
        <v>10000</v>
      </c>
    </row>
    <row r="13952">
      <c r="A13952" s="3" t="inlineStr">
        <is>
          <t>Opportunity Global Investment (PTY) LTD</t>
        </is>
      </c>
      <c r="B13952" s="4" t="n">
        <v>45046</v>
      </c>
      <c r="C13952" s="3" t="inlineStr">
        <is>
          <t>Expenses</t>
        </is>
      </c>
      <c r="D13952" s="3" t="inlineStr">
        <is>
          <t>3350/200</t>
        </is>
      </c>
      <c r="E13952" s="3" t="inlineStr">
        <is>
          <t>Consulting Fees - Rockfin</t>
        </is>
      </c>
      <c r="F13952" s="3" t="n">
        <v>10000</v>
      </c>
      <c r="G13952" s="3" t="n">
        <v>20000</v>
      </c>
    </row>
    <row r="13953">
      <c r="A13953" s="3" t="inlineStr">
        <is>
          <t>Opportunity Management Holdings (PTY) LTD</t>
        </is>
      </c>
      <c r="B13953" s="4" t="n">
        <v>45046</v>
      </c>
      <c r="C13953" s="3" t="inlineStr">
        <is>
          <t>Expenses</t>
        </is>
      </c>
      <c r="D13953" s="3" t="inlineStr">
        <is>
          <t>3350/300</t>
        </is>
      </c>
      <c r="E13953" s="3" t="inlineStr">
        <is>
          <t>Consulting Fee - HR Joblaw</t>
        </is>
      </c>
      <c r="F13953" s="3" t="n">
        <v>1455.3</v>
      </c>
      <c r="G13953" s="3" t="n">
        <v>2910.6</v>
      </c>
    </row>
    <row r="13954">
      <c r="A13954" s="3" t="inlineStr">
        <is>
          <t>Quinate Consulting (Pty) Ltd</t>
        </is>
      </c>
      <c r="B13954" s="4" t="n">
        <v>45046</v>
      </c>
      <c r="C13954" s="3" t="inlineStr">
        <is>
          <t>Expenses</t>
        </is>
      </c>
      <c r="D13954" s="3" t="inlineStr">
        <is>
          <t>3350/300</t>
        </is>
      </c>
      <c r="E13954" s="3" t="inlineStr">
        <is>
          <t>Consulting Fees - Admin and Finance</t>
        </is>
      </c>
      <c r="F13954" s="3" t="n">
        <v>2100</v>
      </c>
      <c r="G13954" s="3" t="n">
        <v>4100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Expenses</t>
        </is>
      </c>
      <c r="D13955" s="3" t="inlineStr">
        <is>
          <t>3351/000</t>
        </is>
      </c>
      <c r="E13955" s="3" t="inlineStr">
        <is>
          <t>Consulting fees - Trustees</t>
        </is>
      </c>
      <c r="F13955" s="3" t="n">
        <v>8200</v>
      </c>
      <c r="G13955" s="3" t="n">
        <v>16200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Expenses</t>
        </is>
      </c>
      <c r="D13956" s="3" t="inlineStr">
        <is>
          <t>3450/001</t>
        </is>
      </c>
      <c r="E13956" s="3" t="inlineStr">
        <is>
          <t>Depreciation - Computer Equipment</t>
        </is>
      </c>
      <c r="F13956" s="3" t="n">
        <v>2331.65</v>
      </c>
      <c r="G13956" s="3" t="n">
        <v>4663.32</v>
      </c>
    </row>
    <row r="13957">
      <c r="A13957" s="3" t="inlineStr">
        <is>
          <t>Opportunity Global Investment (PTY) LTD</t>
        </is>
      </c>
      <c r="B13957" s="4" t="n">
        <v>45046</v>
      </c>
      <c r="C13957" s="3" t="inlineStr">
        <is>
          <t>Expenses</t>
        </is>
      </c>
      <c r="D13957" s="3" t="inlineStr">
        <is>
          <t>3450/001</t>
        </is>
      </c>
      <c r="E13957" s="3" t="inlineStr">
        <is>
          <t>Depreciation - Computer equipment</t>
        </is>
      </c>
      <c r="F13957" s="3" t="n">
        <v>880.08</v>
      </c>
      <c r="G13957" s="3" t="n">
        <v>1760.16</v>
      </c>
    </row>
    <row r="13958">
      <c r="A13958" s="3" t="inlineStr">
        <is>
          <t>Quinate Consulting (Pty) Ltd</t>
        </is>
      </c>
      <c r="B13958" s="4" t="n">
        <v>45046</v>
      </c>
      <c r="C13958" s="3" t="inlineStr">
        <is>
          <t>Expenses</t>
        </is>
      </c>
      <c r="D13958" s="3" t="inlineStr">
        <is>
          <t>3450/002</t>
        </is>
      </c>
      <c r="E13958" s="3" t="inlineStr">
        <is>
          <t>Depreciation - Site Containers</t>
        </is>
      </c>
      <c r="F13958" s="3" t="n">
        <v>318.84</v>
      </c>
      <c r="G13958" s="3" t="n">
        <v>637.6799999999999</v>
      </c>
    </row>
    <row r="13959">
      <c r="A13959" s="3" t="inlineStr">
        <is>
          <t>Opportunity Global Sales (PTY) LTD</t>
        </is>
      </c>
      <c r="B13959" s="4" t="n">
        <v>45046</v>
      </c>
      <c r="C13959" s="3" t="inlineStr">
        <is>
          <t>Expenses</t>
        </is>
      </c>
      <c r="D13959" s="3" t="inlineStr">
        <is>
          <t>3450/030</t>
        </is>
      </c>
      <c r="E13959" s="3" t="inlineStr">
        <is>
          <t>Depreciation - Furniture and Fittings</t>
        </is>
      </c>
      <c r="F13959" s="3" t="n">
        <v>408.05</v>
      </c>
      <c r="G13959" s="3" t="n">
        <v>816.1</v>
      </c>
    </row>
    <row r="13960">
      <c r="A13960" s="3" t="inlineStr">
        <is>
          <t>Opportunity Management Holdings (PTY) LTD</t>
        </is>
      </c>
      <c r="B13960" s="4" t="n">
        <v>45046</v>
      </c>
      <c r="C13960" s="3" t="inlineStr">
        <is>
          <t>Expenses</t>
        </is>
      </c>
      <c r="D13960" s="3" t="inlineStr">
        <is>
          <t>3451/000</t>
        </is>
      </c>
      <c r="E13960" s="3" t="inlineStr">
        <is>
          <t>Depreciation - Computer Equipment</t>
        </is>
      </c>
      <c r="F13960" s="3" t="n">
        <v>1035.19</v>
      </c>
      <c r="G13960" s="3" t="n">
        <v>6448.1</v>
      </c>
    </row>
    <row r="13961">
      <c r="A13961" s="3" t="inlineStr">
        <is>
          <t>Quinate Consulting (Pty) Ltd</t>
        </is>
      </c>
      <c r="B13961" s="4" t="n">
        <v>45046</v>
      </c>
      <c r="C13961" s="3" t="inlineStr">
        <is>
          <t>Expenses</t>
        </is>
      </c>
      <c r="D13961" s="3" t="inlineStr">
        <is>
          <t>3600/000</t>
        </is>
      </c>
      <c r="E13961" s="3" t="inlineStr">
        <is>
          <t>Donations</t>
        </is>
      </c>
      <c r="F13961" s="3" t="n">
        <v>572.45</v>
      </c>
      <c r="G13961" s="3" t="n">
        <v>1144.9</v>
      </c>
    </row>
    <row r="13962">
      <c r="A13962" s="3" t="inlineStr">
        <is>
          <t>Noble Shield (Pty) Ltd ta Go Letting</t>
        </is>
      </c>
      <c r="B13962" s="4" t="n">
        <v>45046</v>
      </c>
      <c r="C13962" s="3" t="inlineStr">
        <is>
          <t>Expenses</t>
        </is>
      </c>
      <c r="D13962" s="3" t="inlineStr">
        <is>
          <t>3650/000</t>
        </is>
      </c>
      <c r="E13962" s="3" t="inlineStr">
        <is>
          <t>Electricity _AND_ Water</t>
        </is>
      </c>
      <c r="F13962" s="3" t="n">
        <v>0</v>
      </c>
      <c r="G13962" s="3" t="n">
        <v>3400</v>
      </c>
    </row>
    <row r="13963">
      <c r="A13963" s="3" t="inlineStr">
        <is>
          <t>Opportunity Global Investment (PTY) LTD</t>
        </is>
      </c>
      <c r="B13963" s="4" t="n">
        <v>45046</v>
      </c>
      <c r="C13963" s="3" t="inlineStr">
        <is>
          <t>Expenses</t>
        </is>
      </c>
      <c r="D13963" s="3" t="inlineStr">
        <is>
          <t>3650/000</t>
        </is>
      </c>
      <c r="E13963" s="3" t="inlineStr">
        <is>
          <t>Electricity _AND_ Water</t>
        </is>
      </c>
      <c r="F13963" s="3" t="n">
        <v>2950</v>
      </c>
      <c r="G13963" s="3" t="n">
        <v>5900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Expenses</t>
        </is>
      </c>
      <c r="D13964" s="3" t="inlineStr">
        <is>
          <t>3651/000</t>
        </is>
      </c>
      <c r="E13964" s="3" t="inlineStr">
        <is>
          <t>Electricity _AND_ Water - Southwark</t>
        </is>
      </c>
      <c r="F13964" s="3" t="n">
        <v>0</v>
      </c>
      <c r="G13964" s="3" t="n">
        <v>3356.36</v>
      </c>
    </row>
    <row r="13965">
      <c r="A13965" s="3" t="inlineStr">
        <is>
          <t>Quinate Consulting (Pty) Ltd</t>
        </is>
      </c>
      <c r="B13965" s="4" t="n">
        <v>45046</v>
      </c>
      <c r="C13965" s="3" t="inlineStr">
        <is>
          <t>Expenses</t>
        </is>
      </c>
      <c r="D13965" s="3" t="inlineStr">
        <is>
          <t>3652/000</t>
        </is>
      </c>
      <c r="E13965" s="3" t="inlineStr">
        <is>
          <t>Electricity _AND_ Water - Soho</t>
        </is>
      </c>
      <c r="F13965" s="3" t="n">
        <v>20094.35</v>
      </c>
      <c r="G13965" s="3" t="n">
        <v>37464.47</v>
      </c>
    </row>
    <row r="13966">
      <c r="A13966" s="3" t="inlineStr">
        <is>
          <t>Quinate Consulting (Pty) Ltd</t>
        </is>
      </c>
      <c r="B13966" s="4" t="n">
        <v>45046</v>
      </c>
      <c r="C13966" s="3" t="inlineStr">
        <is>
          <t>Expenses</t>
        </is>
      </c>
      <c r="D13966" s="3" t="inlineStr">
        <is>
          <t>3653/000</t>
        </is>
      </c>
      <c r="E13966" s="3" t="inlineStr">
        <is>
          <t>Electricity _AND_ Water - Endulini</t>
        </is>
      </c>
      <c r="F13966" s="3" t="n">
        <v>355.41</v>
      </c>
      <c r="G13966" s="3" t="n">
        <v>0</v>
      </c>
    </row>
    <row r="13967">
      <c r="A13967" s="3" t="inlineStr">
        <is>
          <t>Noble Shield (Pty) Ltd ta Go Letting</t>
        </is>
      </c>
      <c r="B13967" s="4" t="n">
        <v>45046</v>
      </c>
      <c r="C13967" s="3" t="inlineStr">
        <is>
          <t>Expenses</t>
        </is>
      </c>
      <c r="D13967" s="3" t="inlineStr">
        <is>
          <t>3700/000</t>
        </is>
      </c>
      <c r="E13967" s="3" t="inlineStr">
        <is>
          <t>Entertainment Expenses</t>
        </is>
      </c>
      <c r="F13967" s="3" t="n">
        <v>0</v>
      </c>
      <c r="G13967" s="3" t="n">
        <v>1900</v>
      </c>
    </row>
    <row r="13968">
      <c r="A13968" s="3" t="inlineStr">
        <is>
          <t>Opportunity Global Investment (PTY) LTD</t>
        </is>
      </c>
      <c r="B13968" s="4" t="n">
        <v>45046</v>
      </c>
      <c r="C13968" s="3" t="inlineStr">
        <is>
          <t>Expenses</t>
        </is>
      </c>
      <c r="D13968" s="3" t="inlineStr">
        <is>
          <t>3700/000</t>
        </is>
      </c>
      <c r="E13968" s="3" t="inlineStr">
        <is>
          <t>Entertainment Expenses</t>
        </is>
      </c>
      <c r="F13968" s="3" t="n">
        <v>1580.87</v>
      </c>
      <c r="G13968" s="3" t="n">
        <v>1710.87</v>
      </c>
    </row>
    <row r="13969">
      <c r="A13969" s="3" t="inlineStr">
        <is>
          <t>Opportunity Global Sales (PTY) LTD</t>
        </is>
      </c>
      <c r="B13969" s="4" t="n">
        <v>45046</v>
      </c>
      <c r="C13969" s="3" t="inlineStr">
        <is>
          <t>Expenses</t>
        </is>
      </c>
      <c r="D13969" s="3" t="inlineStr">
        <is>
          <t>3700/000</t>
        </is>
      </c>
      <c r="E13969" s="3" t="inlineStr">
        <is>
          <t>Entertainment Expenses</t>
        </is>
      </c>
      <c r="F13969" s="3" t="n">
        <v>0</v>
      </c>
      <c r="G13969" s="3" t="n">
        <v>1480</v>
      </c>
    </row>
    <row r="13970">
      <c r="A13970" s="3" t="inlineStr">
        <is>
          <t>Opportunity Management Holdings (PTY) LTD</t>
        </is>
      </c>
      <c r="B13970" s="4" t="n">
        <v>45046</v>
      </c>
      <c r="C13970" s="3" t="inlineStr">
        <is>
          <t>Expenses</t>
        </is>
      </c>
      <c r="D13970" s="3" t="inlineStr">
        <is>
          <t>3700/000</t>
        </is>
      </c>
      <c r="E13970" s="3" t="inlineStr">
        <is>
          <t>Entertainment Expenses</t>
        </is>
      </c>
      <c r="F13970" s="3" t="n">
        <v>0</v>
      </c>
      <c r="G13970" s="3" t="n">
        <v>1693.38</v>
      </c>
    </row>
    <row r="13971">
      <c r="A13971" s="3" t="inlineStr">
        <is>
          <t>Quinate Consulting (Pty) Ltd</t>
        </is>
      </c>
      <c r="B13971" s="4" t="n">
        <v>45046</v>
      </c>
      <c r="C13971" s="3" t="inlineStr">
        <is>
          <t>Expenses</t>
        </is>
      </c>
      <c r="D13971" s="3" t="inlineStr">
        <is>
          <t>3700/000</t>
        </is>
      </c>
      <c r="E13971" s="3" t="inlineStr">
        <is>
          <t>Entertainment Expenses</t>
        </is>
      </c>
      <c r="F13971" s="3" t="n">
        <v>2119.91</v>
      </c>
      <c r="G13971" s="3" t="n">
        <v>2709.35</v>
      </c>
    </row>
    <row r="13972">
      <c r="A13972" s="3" t="inlineStr">
        <is>
          <t>Opportunity Management Holdings (PTY) LTD</t>
        </is>
      </c>
      <c r="B13972" s="4" t="n">
        <v>45046</v>
      </c>
      <c r="C13972" s="3" t="inlineStr">
        <is>
          <t>Expenses</t>
        </is>
      </c>
      <c r="D13972" s="3" t="inlineStr">
        <is>
          <t>3850/000</t>
        </is>
      </c>
      <c r="E13972" s="3" t="inlineStr">
        <is>
          <t>Insurance - Momentum</t>
        </is>
      </c>
      <c r="F13972" s="3" t="n">
        <v>1696.06</v>
      </c>
      <c r="G13972" s="3" t="n">
        <v>12662.28</v>
      </c>
    </row>
    <row r="13973">
      <c r="A13973" s="3" t="inlineStr">
        <is>
          <t>Noble Shield (Pty) Ltd ta Go Letting</t>
        </is>
      </c>
      <c r="B13973" s="4" t="n">
        <v>45046</v>
      </c>
      <c r="C13973" s="3" t="inlineStr">
        <is>
          <t>Expenses</t>
        </is>
      </c>
      <c r="D13973" s="3" t="inlineStr">
        <is>
          <t>3850/100</t>
        </is>
      </c>
      <c r="E13973" s="3" t="inlineStr">
        <is>
          <t>Insurance - Santam</t>
        </is>
      </c>
      <c r="F13973" s="3" t="n">
        <v>3883.7</v>
      </c>
      <c r="G13973" s="3" t="n">
        <v>30488.87</v>
      </c>
    </row>
    <row r="13974">
      <c r="A13974" s="3" t="inlineStr">
        <is>
          <t>Noble Shield (Pty) Ltd ta Go Letting</t>
        </is>
      </c>
      <c r="B13974" s="4" t="n">
        <v>45046</v>
      </c>
      <c r="C13974" s="3" t="inlineStr">
        <is>
          <t>Expenses</t>
        </is>
      </c>
      <c r="D13974" s="3" t="inlineStr">
        <is>
          <t>3850/200</t>
        </is>
      </c>
      <c r="E13974" s="3" t="inlineStr">
        <is>
          <t>Insurance - A_AND_G</t>
        </is>
      </c>
      <c r="F13974" s="3" t="n">
        <v>4488.92</v>
      </c>
      <c r="G13974" s="3" t="n">
        <v>17509.38</v>
      </c>
    </row>
    <row r="13975">
      <c r="A13975" s="3" t="inlineStr">
        <is>
          <t>Quinate Consulting (Pty) Ltd</t>
        </is>
      </c>
      <c r="B13975" s="4" t="n">
        <v>45046</v>
      </c>
      <c r="C13975" s="3" t="inlineStr">
        <is>
          <t>Expenses</t>
        </is>
      </c>
      <c r="D13975" s="3" t="inlineStr">
        <is>
          <t>3851/000</t>
        </is>
      </c>
      <c r="E13975" s="3" t="inlineStr">
        <is>
          <t>Insurance - Momentum</t>
        </is>
      </c>
      <c r="F13975" s="3" t="n">
        <v>7990.64</v>
      </c>
      <c r="G13975" s="3" t="n">
        <v>15981.28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Expenses</t>
        </is>
      </c>
      <c r="D13976" s="3" t="inlineStr">
        <is>
          <t>3900/050</t>
        </is>
      </c>
      <c r="E13976" s="3" t="inlineStr">
        <is>
          <t>Interest Paid - STD Bond Accounts</t>
        </is>
      </c>
      <c r="F13976" s="3" t="n">
        <v>38955.95</v>
      </c>
      <c r="G13976" s="3" t="n">
        <v>77911.89999999999</v>
      </c>
    </row>
    <row r="13977">
      <c r="A13977" s="3" t="inlineStr">
        <is>
          <t>Quinate Consulting (Pty) Ltd</t>
        </is>
      </c>
      <c r="B13977" s="4" t="n">
        <v>45046</v>
      </c>
      <c r="C13977" s="3" t="inlineStr">
        <is>
          <t>Expenses</t>
        </is>
      </c>
      <c r="D13977" s="3" t="inlineStr">
        <is>
          <t>3900/152</t>
        </is>
      </c>
      <c r="E13977" s="3" t="inlineStr">
        <is>
          <t>Interest Paid - Gengis</t>
        </is>
      </c>
      <c r="F13977" s="3" t="n">
        <v>3402.74</v>
      </c>
      <c r="G13977" s="3" t="n">
        <v>6918.9</v>
      </c>
    </row>
    <row r="13978">
      <c r="A13978" s="3" t="inlineStr">
        <is>
          <t>Opportunity Management Holdings (PTY) LTD</t>
        </is>
      </c>
      <c r="B13978" s="4" t="n">
        <v>45046</v>
      </c>
      <c r="C13978" s="3" t="inlineStr">
        <is>
          <t>Expenses</t>
        </is>
      </c>
      <c r="D13978" s="3" t="inlineStr">
        <is>
          <t>3960/000</t>
        </is>
      </c>
      <c r="E13978" s="3" t="inlineStr">
        <is>
          <t>Internet Fees</t>
        </is>
      </c>
      <c r="F13978" s="3" t="n">
        <v>605.49</v>
      </c>
      <c r="G13978" s="3" t="n">
        <v>4693.5</v>
      </c>
    </row>
    <row r="13979">
      <c r="A13979" s="3" t="inlineStr">
        <is>
          <t>Quinate Consulting (Pty) Ltd</t>
        </is>
      </c>
      <c r="B13979" s="4" t="n">
        <v>45046</v>
      </c>
      <c r="C13979" s="3" t="inlineStr">
        <is>
          <t>Expenses</t>
        </is>
      </c>
      <c r="D13979" s="3" t="inlineStr">
        <is>
          <t>4000/000</t>
        </is>
      </c>
      <c r="E13979" s="3" t="inlineStr">
        <is>
          <t>Legal Fees</t>
        </is>
      </c>
      <c r="F13979" s="3" t="n">
        <v>32450</v>
      </c>
      <c r="G13979" s="3" t="n">
        <v>32450</v>
      </c>
    </row>
    <row r="13980">
      <c r="A13980" s="3" t="inlineStr">
        <is>
          <t>Quinate Consulting (Pty) Ltd</t>
        </is>
      </c>
      <c r="B13980" s="4" t="n">
        <v>45046</v>
      </c>
      <c r="C13980" s="3" t="inlineStr">
        <is>
          <t>Expenses</t>
        </is>
      </c>
      <c r="D13980" s="3" t="inlineStr">
        <is>
          <t>4065/000</t>
        </is>
      </c>
      <c r="E13980" s="3" t="inlineStr">
        <is>
          <t>Levies - SoHo</t>
        </is>
      </c>
      <c r="F13980" s="3" t="n">
        <v>7516.83</v>
      </c>
      <c r="G13980" s="3" t="n">
        <v>14206.41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Expenses</t>
        </is>
      </c>
      <c r="D13981" s="3" t="inlineStr">
        <is>
          <t>4066/000</t>
        </is>
      </c>
      <c r="E13981" s="3" t="inlineStr">
        <is>
          <t>Levies - Southwark</t>
        </is>
      </c>
      <c r="F13981" s="3" t="n">
        <v>3422.18</v>
      </c>
      <c r="G13981" s="3" t="n">
        <v>6844.36</v>
      </c>
    </row>
    <row r="13982">
      <c r="A13982" s="3" t="inlineStr">
        <is>
          <t>Quinate Consulting (Pty) Ltd</t>
        </is>
      </c>
      <c r="B13982" s="4" t="n">
        <v>45046</v>
      </c>
      <c r="C13982" s="3" t="inlineStr">
        <is>
          <t>Expenses</t>
        </is>
      </c>
      <c r="D13982" s="3" t="inlineStr">
        <is>
          <t>4067/000</t>
        </is>
      </c>
      <c r="E13982" s="3" t="inlineStr">
        <is>
          <t>Levies - C4 Property</t>
        </is>
      </c>
      <c r="F13982" s="3" t="n">
        <v>9591.93</v>
      </c>
      <c r="G13982" s="3" t="n">
        <v>12419.07</v>
      </c>
    </row>
    <row r="13983">
      <c r="A13983" s="3" t="inlineStr">
        <is>
          <t>Endulini (Pty) Ltd</t>
        </is>
      </c>
      <c r="B13983" s="4" t="n">
        <v>45046</v>
      </c>
      <c r="C13983" s="3" t="inlineStr">
        <is>
          <t>Expenses</t>
        </is>
      </c>
      <c r="D13983" s="3" t="inlineStr">
        <is>
          <t>4100/001</t>
        </is>
      </c>
      <c r="E13983" s="3" t="inlineStr">
        <is>
          <t>Momentum Admin Fee</t>
        </is>
      </c>
      <c r="F13983" s="3" t="n">
        <v>1.14</v>
      </c>
      <c r="G13983" s="3" t="n">
        <v>2.17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Expenses</t>
        </is>
      </c>
      <c r="D13984" s="3" t="inlineStr">
        <is>
          <t>4100/001</t>
        </is>
      </c>
      <c r="E13984" s="3" t="inlineStr">
        <is>
          <t>Momentum Advise Fee</t>
        </is>
      </c>
      <c r="F13984" s="3" t="n">
        <v>0.23</v>
      </c>
      <c r="G13984" s="3" t="n">
        <v>0.44</v>
      </c>
    </row>
    <row r="13985">
      <c r="A13985" s="3" t="inlineStr">
        <is>
          <t>Opportunity Global Investment (PTY) LTD</t>
        </is>
      </c>
      <c r="B13985" s="4" t="n">
        <v>45046</v>
      </c>
      <c r="C13985" s="3" t="inlineStr">
        <is>
          <t>Expenses</t>
        </is>
      </c>
      <c r="D13985" s="3" t="inlineStr">
        <is>
          <t>4100/100</t>
        </is>
      </c>
      <c r="E13985" s="3" t="inlineStr">
        <is>
          <t>Members Salaries - Nick Morgan</t>
        </is>
      </c>
      <c r="F13985" s="3" t="n">
        <v>41251.62</v>
      </c>
      <c r="G13985" s="3" t="n">
        <v>82503.23</v>
      </c>
    </row>
    <row r="13986">
      <c r="A13986" s="3" t="inlineStr">
        <is>
          <t>Noble Shield (Pty) Ltd ta Go Letting</t>
        </is>
      </c>
      <c r="B13986" s="4" t="n">
        <v>45046</v>
      </c>
      <c r="C13986" s="3" t="inlineStr">
        <is>
          <t>Expenses</t>
        </is>
      </c>
      <c r="D13986" s="3" t="inlineStr">
        <is>
          <t>4200/000</t>
        </is>
      </c>
      <c r="E13986" s="3" t="inlineStr">
        <is>
          <t>Printing _AND_ Stationery</t>
        </is>
      </c>
      <c r="F13986" s="3" t="n">
        <v>1035</v>
      </c>
      <c r="G13986" s="3" t="n">
        <v>1035</v>
      </c>
    </row>
    <row r="13987">
      <c r="A13987" s="3" t="inlineStr">
        <is>
          <t>Opportunity Global Investment (PTY) LTD</t>
        </is>
      </c>
      <c r="B13987" s="4" t="n">
        <v>45046</v>
      </c>
      <c r="C13987" s="3" t="inlineStr">
        <is>
          <t>Expenses</t>
        </is>
      </c>
      <c r="D13987" s="3" t="inlineStr">
        <is>
          <t>4200/000</t>
        </is>
      </c>
      <c r="E13987" s="3" t="inlineStr">
        <is>
          <t>Printing _AND_ Stationery</t>
        </is>
      </c>
      <c r="F13987" s="3" t="n">
        <v>2367</v>
      </c>
      <c r="G13987" s="3" t="n">
        <v>4734</v>
      </c>
    </row>
    <row r="13988">
      <c r="A13988" s="3" t="inlineStr">
        <is>
          <t>Opportunity Global Sales (PTY) LTD</t>
        </is>
      </c>
      <c r="B13988" s="4" t="n">
        <v>45046</v>
      </c>
      <c r="C13988" s="3" t="inlineStr">
        <is>
          <t>Expenses</t>
        </is>
      </c>
      <c r="D13988" s="3" t="inlineStr">
        <is>
          <t>4200/000</t>
        </is>
      </c>
      <c r="E13988" s="3" t="inlineStr">
        <is>
          <t>Printing _AND_ Stationery</t>
        </is>
      </c>
      <c r="F13988" s="3" t="n">
        <v>0</v>
      </c>
      <c r="G13988" s="3" t="n">
        <v>286.96</v>
      </c>
    </row>
    <row r="13989">
      <c r="A13989" s="3" t="inlineStr">
        <is>
          <t>Opportunity Management Holdings (PTY) LTD</t>
        </is>
      </c>
      <c r="B13989" s="4" t="n">
        <v>45046</v>
      </c>
      <c r="C13989" s="3" t="inlineStr">
        <is>
          <t>Expenses</t>
        </is>
      </c>
      <c r="D13989" s="3" t="inlineStr">
        <is>
          <t>4200/000</t>
        </is>
      </c>
      <c r="E13989" s="3" t="inlineStr">
        <is>
          <t>Printing _AND_ Stationery</t>
        </is>
      </c>
      <c r="F13989" s="3" t="n">
        <v>3218.08</v>
      </c>
      <c r="G13989" s="3" t="n">
        <v>20658.04</v>
      </c>
    </row>
    <row r="13990">
      <c r="A13990" s="3" t="inlineStr">
        <is>
          <t>Noble Shield (Pty) Ltd ta Go Letting</t>
        </is>
      </c>
      <c r="B13990" s="4" t="n">
        <v>45046</v>
      </c>
      <c r="C13990" s="3" t="inlineStr">
        <is>
          <t>Expenses</t>
        </is>
      </c>
      <c r="D13990" s="3" t="inlineStr">
        <is>
          <t>4200/100</t>
        </is>
      </c>
      <c r="E13990" s="3" t="inlineStr">
        <is>
          <t>Printing - Merchant West- Printer Rental</t>
        </is>
      </c>
      <c r="F13990" s="3" t="n">
        <v>1630.17</v>
      </c>
      <c r="G13990" s="3" t="n">
        <v>13025.59</v>
      </c>
    </row>
    <row r="13991">
      <c r="A13991" s="3" t="inlineStr">
        <is>
          <t>Noble Shield (Pty) Ltd ta Go Letting</t>
        </is>
      </c>
      <c r="B13991" s="4" t="n">
        <v>45046</v>
      </c>
      <c r="C13991" s="3" t="inlineStr">
        <is>
          <t>Expenses</t>
        </is>
      </c>
      <c r="D13991" s="3" t="inlineStr">
        <is>
          <t>4200/120</t>
        </is>
      </c>
      <c r="E13991" s="3" t="inlineStr">
        <is>
          <t>Printing - Ivy Line - Prints</t>
        </is>
      </c>
      <c r="F13991" s="3" t="n">
        <v>1495.35</v>
      </c>
      <c r="G13991" s="3" t="n">
        <v>7273.77</v>
      </c>
    </row>
    <row r="13992">
      <c r="A13992" s="3" t="inlineStr">
        <is>
          <t>Noble Shield (Pty) Ltd ta Go Letting</t>
        </is>
      </c>
      <c r="B13992" s="4" t="n">
        <v>45046</v>
      </c>
      <c r="C13992" s="3" t="inlineStr">
        <is>
          <t>Expenses</t>
        </is>
      </c>
      <c r="D13992" s="3" t="inlineStr">
        <is>
          <t>4200/180</t>
        </is>
      </c>
      <c r="E13992" s="3" t="inlineStr">
        <is>
          <t>Printing - Ikon</t>
        </is>
      </c>
      <c r="F13992" s="3" t="n">
        <v>366.11</v>
      </c>
      <c r="G13992" s="3" t="n">
        <v>1074.09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Expenses</t>
        </is>
      </c>
      <c r="D13993" s="3" t="inlineStr">
        <is>
          <t>4200/190</t>
        </is>
      </c>
      <c r="E13993" s="3" t="inlineStr">
        <is>
          <t>Printing - Centrafin printer rental</t>
        </is>
      </c>
      <c r="F13993" s="3" t="n">
        <v>2882.81</v>
      </c>
      <c r="G13993" s="3" t="n">
        <v>21786</v>
      </c>
    </row>
    <row r="13994">
      <c r="A13994" s="3" t="inlineStr">
        <is>
          <t>Noble Shield (Pty) Ltd ta Go Letting</t>
        </is>
      </c>
      <c r="B13994" s="4" t="n">
        <v>45046</v>
      </c>
      <c r="C13994" s="3" t="inlineStr">
        <is>
          <t>Expenses</t>
        </is>
      </c>
      <c r="D13994" s="3" t="inlineStr">
        <is>
          <t>4200/200</t>
        </is>
      </c>
      <c r="E13994" s="3" t="inlineStr">
        <is>
          <t>Printing - General Stationery VDB Office</t>
        </is>
      </c>
      <c r="F13994" s="3" t="n">
        <v>354.04</v>
      </c>
      <c r="G13994" s="3" t="n">
        <v>6015.26</v>
      </c>
    </row>
    <row r="13995">
      <c r="A13995" s="3" t="inlineStr">
        <is>
          <t>Opportunity Global Investment (PTY) LTD</t>
        </is>
      </c>
      <c r="B13995" s="4" t="n">
        <v>45046</v>
      </c>
      <c r="C13995" s="3" t="inlineStr">
        <is>
          <t>Expenses</t>
        </is>
      </c>
      <c r="D13995" s="3" t="inlineStr">
        <is>
          <t>4220/000</t>
        </is>
      </c>
      <c r="E13995" s="3" t="inlineStr">
        <is>
          <t>Motor Vehicle Expenses - Petrol _AND_ Oil</t>
        </is>
      </c>
      <c r="F13995" s="3" t="n">
        <v>1702.13</v>
      </c>
      <c r="G13995" s="3" t="n">
        <v>3546.39</v>
      </c>
    </row>
    <row r="13996">
      <c r="A13996" s="3" t="inlineStr">
        <is>
          <t>Noble Shield (Pty) Ltd ta Go Letting</t>
        </is>
      </c>
      <c r="B13996" s="4" t="n">
        <v>45046</v>
      </c>
      <c r="C13996" s="3" t="inlineStr">
        <is>
          <t>Expenses</t>
        </is>
      </c>
      <c r="D13996" s="3" t="inlineStr">
        <is>
          <t>4290/000</t>
        </is>
      </c>
      <c r="E13996" s="3" t="inlineStr">
        <is>
          <t>Refreshments - CT Office</t>
        </is>
      </c>
      <c r="F13996" s="3" t="n">
        <v>1327.83</v>
      </c>
      <c r="G13996" s="3" t="n">
        <v>8346.76</v>
      </c>
    </row>
    <row r="13997">
      <c r="A13997" s="3" t="inlineStr">
        <is>
          <t>Opportunity Global Investment (PTY) LTD</t>
        </is>
      </c>
      <c r="B13997" s="4" t="n">
        <v>45046</v>
      </c>
      <c r="C13997" s="3" t="inlineStr">
        <is>
          <t>Expenses</t>
        </is>
      </c>
      <c r="D13997" s="3" t="inlineStr">
        <is>
          <t>4290/000</t>
        </is>
      </c>
      <c r="E13997" s="3" t="inlineStr">
        <is>
          <t>Rent</t>
        </is>
      </c>
      <c r="F13997" s="3" t="n">
        <v>8770</v>
      </c>
      <c r="G13997" s="3" t="n">
        <v>17540</v>
      </c>
    </row>
    <row r="13998">
      <c r="A13998" s="3" t="inlineStr">
        <is>
          <t>Noble Shield (Pty) Ltd ta Go Letting</t>
        </is>
      </c>
      <c r="B13998" s="4" t="n">
        <v>45046</v>
      </c>
      <c r="C13998" s="3" t="inlineStr">
        <is>
          <t>Expenses</t>
        </is>
      </c>
      <c r="D13998" s="3" t="inlineStr">
        <is>
          <t>4291/000</t>
        </is>
      </c>
      <c r="E13998" s="3" t="inlineStr">
        <is>
          <t>Refreshments - VDB Office</t>
        </is>
      </c>
      <c r="F13998" s="3" t="n">
        <v>0</v>
      </c>
      <c r="G13998" s="3" t="n">
        <v>3130.25</v>
      </c>
    </row>
    <row r="13999">
      <c r="A13999" s="3" t="inlineStr">
        <is>
          <t>Trademark Holdings (Pty) Ltd</t>
        </is>
      </c>
      <c r="B13999" s="4" t="n">
        <v>45046</v>
      </c>
      <c r="C13999" s="3" t="inlineStr">
        <is>
          <t>Expenses</t>
        </is>
      </c>
      <c r="D13999" s="3" t="inlineStr">
        <is>
          <t>4300/000</t>
        </is>
      </c>
      <c r="E13999" s="3" t="inlineStr">
        <is>
          <t>Rent Paid</t>
        </is>
      </c>
      <c r="F13999" s="3" t="n">
        <v>6532</v>
      </c>
      <c r="G13999" s="3" t="n">
        <v>52032.57</v>
      </c>
    </row>
    <row r="14000">
      <c r="A14000" s="3" t="inlineStr">
        <is>
          <t>Opportunity Global Investment (PTY) LTD</t>
        </is>
      </c>
      <c r="B14000" s="4" t="n">
        <v>45046</v>
      </c>
      <c r="C14000" s="3" t="inlineStr">
        <is>
          <t>Expenses</t>
        </is>
      </c>
      <c r="D14000" s="3" t="inlineStr">
        <is>
          <t>4310/000</t>
        </is>
      </c>
      <c r="E14000" s="3" t="inlineStr">
        <is>
          <t>Refreshments</t>
        </is>
      </c>
      <c r="F14000" s="3" t="n">
        <v>2521</v>
      </c>
      <c r="G14000" s="3" t="n">
        <v>5042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Expenses</t>
        </is>
      </c>
      <c r="D14001" s="3" t="inlineStr">
        <is>
          <t>4310/000</t>
        </is>
      </c>
      <c r="E14001" s="3" t="inlineStr">
        <is>
          <t>Refreshments</t>
        </is>
      </c>
      <c r="F14001" s="3" t="n">
        <v>0</v>
      </c>
      <c r="G14001" s="3" t="n">
        <v>6398.35</v>
      </c>
    </row>
    <row r="14002">
      <c r="A14002" s="3" t="inlineStr">
        <is>
          <t>Quinate Consulting (Pty) Ltd</t>
        </is>
      </c>
      <c r="B14002" s="4" t="n">
        <v>45046</v>
      </c>
      <c r="C14002" s="3" t="inlineStr">
        <is>
          <t>Expenses</t>
        </is>
      </c>
      <c r="D14002" s="3" t="inlineStr">
        <is>
          <t>4312/000</t>
        </is>
      </c>
      <c r="E14002" s="3" t="inlineStr">
        <is>
          <t>Rates - SoHo Units</t>
        </is>
      </c>
      <c r="F14002" s="3" t="n">
        <v>2688.49</v>
      </c>
      <c r="G14002" s="3" t="n">
        <v>5009.86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Expenses</t>
        </is>
      </c>
      <c r="D14003" s="3" t="inlineStr">
        <is>
          <t>4350/000</t>
        </is>
      </c>
      <c r="E14003" s="3" t="inlineStr">
        <is>
          <t>Repairs _AND_ Maintenance</t>
        </is>
      </c>
      <c r="F14003" s="3" t="n">
        <v>0</v>
      </c>
      <c r="G14003" s="3" t="n">
        <v>710</v>
      </c>
    </row>
    <row r="14004">
      <c r="A14004" s="3" t="inlineStr">
        <is>
          <t>Opportunity Management Holdings (PTY) LTD</t>
        </is>
      </c>
      <c r="B14004" s="4" t="n">
        <v>45046</v>
      </c>
      <c r="C14004" s="3" t="inlineStr">
        <is>
          <t>Expenses</t>
        </is>
      </c>
      <c r="D14004" s="3" t="inlineStr">
        <is>
          <t>4350/000</t>
        </is>
      </c>
      <c r="E14004" s="3" t="inlineStr">
        <is>
          <t>Repairs _AND_ Maintenance</t>
        </is>
      </c>
      <c r="F14004" s="3" t="n">
        <v>573.91</v>
      </c>
      <c r="G14004" s="3" t="n">
        <v>1417.28</v>
      </c>
    </row>
    <row r="14005">
      <c r="A14005" s="3" t="inlineStr">
        <is>
          <t>Quinate Consulting (Pty) Ltd</t>
        </is>
      </c>
      <c r="B14005" s="4" t="n">
        <v>45046</v>
      </c>
      <c r="C14005" s="3" t="inlineStr">
        <is>
          <t>Expenses</t>
        </is>
      </c>
      <c r="D14005" s="3" t="inlineStr">
        <is>
          <t>4350/000</t>
        </is>
      </c>
      <c r="E14005" s="3" t="inlineStr">
        <is>
          <t>Repairs and Maintenance - Southwark Units</t>
        </is>
      </c>
      <c r="F14005" s="3" t="n">
        <v>0</v>
      </c>
      <c r="G14005" s="3" t="n">
        <v>2350</v>
      </c>
    </row>
    <row r="14006">
      <c r="A14006" s="3" t="inlineStr">
        <is>
          <t>Opportunity Global Sales (PTY) LTD</t>
        </is>
      </c>
      <c r="B14006" s="4" t="n">
        <v>45046</v>
      </c>
      <c r="C14006" s="3" t="inlineStr">
        <is>
          <t>Expenses</t>
        </is>
      </c>
      <c r="D14006" s="3" t="inlineStr">
        <is>
          <t>4390/000</t>
        </is>
      </c>
      <c r="E14006" s="3" t="inlineStr">
        <is>
          <t>Small Assets</t>
        </is>
      </c>
      <c r="F14006" s="3" t="n">
        <v>0</v>
      </c>
      <c r="G14006" s="3" t="n">
        <v>1477.39</v>
      </c>
    </row>
    <row r="14007">
      <c r="A14007" s="3" t="inlineStr">
        <is>
          <t>Opportunity Management Holdings (PTY) LTD</t>
        </is>
      </c>
      <c r="B14007" s="4" t="n">
        <v>45046</v>
      </c>
      <c r="C14007" s="3" t="inlineStr">
        <is>
          <t>Expenses</t>
        </is>
      </c>
      <c r="D14007" s="3" t="inlineStr">
        <is>
          <t>4390/000</t>
        </is>
      </c>
      <c r="E14007" s="3" t="inlineStr">
        <is>
          <t>Small Assets</t>
        </is>
      </c>
      <c r="F14007" s="3" t="n">
        <v>0</v>
      </c>
      <c r="G14007" s="3" t="n">
        <v>18288.69</v>
      </c>
    </row>
    <row r="14008">
      <c r="A14008" s="3" t="inlineStr">
        <is>
          <t>Noble Shield (Pty) Ltd ta Go Letting</t>
        </is>
      </c>
      <c r="B14008" s="4" t="n">
        <v>45046</v>
      </c>
      <c r="C14008" s="3" t="inlineStr">
        <is>
          <t>Expenses</t>
        </is>
      </c>
      <c r="D14008" s="3" t="inlineStr">
        <is>
          <t>4400/000</t>
        </is>
      </c>
      <c r="E14008" s="3" t="inlineStr">
        <is>
          <t>Salaries _AND_ Wages</t>
        </is>
      </c>
      <c r="F14008" s="3" t="n">
        <v>26915.7</v>
      </c>
      <c r="G14008" s="3" t="n">
        <v>214920.62</v>
      </c>
    </row>
    <row r="14009">
      <c r="A14009" s="3" t="inlineStr">
        <is>
          <t>Opportunity Global Sales (PTY) LTD</t>
        </is>
      </c>
      <c r="B14009" s="4" t="n">
        <v>45046</v>
      </c>
      <c r="C14009" s="3" t="inlineStr">
        <is>
          <t>Expenses</t>
        </is>
      </c>
      <c r="D14009" s="3" t="inlineStr">
        <is>
          <t>4400/000</t>
        </is>
      </c>
      <c r="E14009" s="3" t="inlineStr">
        <is>
          <t>Salaries _AND_ Wages</t>
        </is>
      </c>
      <c r="F14009" s="3" t="n">
        <v>53967.04</v>
      </c>
      <c r="G14009" s="3" t="n">
        <v>107934.09</v>
      </c>
    </row>
    <row r="14010">
      <c r="A14010" s="3" t="inlineStr">
        <is>
          <t>Opportunity Management Holdings (PTY) LTD</t>
        </is>
      </c>
      <c r="B14010" s="4" t="n">
        <v>45046</v>
      </c>
      <c r="C14010" s="3" t="inlineStr">
        <is>
          <t>Expenses</t>
        </is>
      </c>
      <c r="D14010" s="3" t="inlineStr">
        <is>
          <t>4400/000</t>
        </is>
      </c>
      <c r="E14010" s="3" t="inlineStr">
        <is>
          <t>Salaries _AND_ Wages</t>
        </is>
      </c>
      <c r="F14010" s="3" t="n">
        <v>265085.4</v>
      </c>
      <c r="G14010" s="3" t="n">
        <v>2045817.65</v>
      </c>
    </row>
    <row r="14011">
      <c r="A14011" s="3" t="inlineStr">
        <is>
          <t>Trademark Holdings (Pty) Ltd</t>
        </is>
      </c>
      <c r="B14011" s="4" t="n">
        <v>45046</v>
      </c>
      <c r="C14011" s="3" t="inlineStr">
        <is>
          <t>Expenses</t>
        </is>
      </c>
      <c r="D14011" s="3" t="inlineStr">
        <is>
          <t>4400/000</t>
        </is>
      </c>
      <c r="E14011" s="3" t="inlineStr">
        <is>
          <t>Salaries _AND_ Wages</t>
        </is>
      </c>
      <c r="F14011" s="3" t="n">
        <v>12429.45</v>
      </c>
      <c r="G14011" s="3" t="n">
        <v>99435.60000000001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Expenses</t>
        </is>
      </c>
      <c r="D14012" s="3" t="inlineStr">
        <is>
          <t>4410/000</t>
        </is>
      </c>
      <c r="E14012" s="3" t="inlineStr">
        <is>
          <t>Salaries _AND_ Wages - WCA</t>
        </is>
      </c>
      <c r="F14012" s="3" t="n">
        <v>0</v>
      </c>
      <c r="G14012" s="3" t="n">
        <v>1397.74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Expenses</t>
        </is>
      </c>
      <c r="D14013" s="3" t="inlineStr">
        <is>
          <t>4450/000</t>
        </is>
      </c>
      <c r="E14013" s="3" t="inlineStr">
        <is>
          <t>Staff Training</t>
        </is>
      </c>
      <c r="F14013" s="3" t="n">
        <v>-695.65</v>
      </c>
      <c r="G14013" s="3" t="n">
        <v>5495.66</v>
      </c>
    </row>
    <row r="14014">
      <c r="A14014" s="3" t="inlineStr">
        <is>
          <t>Opportunity Management Holdings (PTY) LTD</t>
        </is>
      </c>
      <c r="B14014" s="4" t="n">
        <v>45046</v>
      </c>
      <c r="C14014" s="3" t="inlineStr">
        <is>
          <t>Expenses</t>
        </is>
      </c>
      <c r="D14014" s="3" t="inlineStr">
        <is>
          <t>4450/000</t>
        </is>
      </c>
      <c r="E14014" s="3" t="inlineStr">
        <is>
          <t>Staff Training</t>
        </is>
      </c>
      <c r="F14014" s="3" t="n">
        <v>0</v>
      </c>
      <c r="G14014" s="3" t="n">
        <v>2001.78</v>
      </c>
    </row>
    <row r="14015">
      <c r="A14015" s="3" t="inlineStr">
        <is>
          <t>Noble Shield (Pty) Ltd ta Go Letting</t>
        </is>
      </c>
      <c r="B14015" s="4" t="n">
        <v>45046</v>
      </c>
      <c r="C14015" s="3" t="inlineStr">
        <is>
          <t>Expenses</t>
        </is>
      </c>
      <c r="D14015" s="3" t="inlineStr">
        <is>
          <t>4500/000</t>
        </is>
      </c>
      <c r="E14015" s="3" t="inlineStr">
        <is>
          <t>Staff Welfare</t>
        </is>
      </c>
      <c r="F14015" s="3" t="n">
        <v>1200</v>
      </c>
      <c r="G14015" s="3" t="n">
        <v>6243.2</v>
      </c>
    </row>
    <row r="14016">
      <c r="A14016" s="3" t="inlineStr">
        <is>
          <t>Opportunity Global Sales (PTY) LTD</t>
        </is>
      </c>
      <c r="B14016" s="4" t="n">
        <v>45046</v>
      </c>
      <c r="C14016" s="3" t="inlineStr">
        <is>
          <t>Expenses</t>
        </is>
      </c>
      <c r="D14016" s="3" t="inlineStr">
        <is>
          <t>4500/000</t>
        </is>
      </c>
      <c r="E14016" s="3" t="inlineStr">
        <is>
          <t>Staff Welfare</t>
        </is>
      </c>
      <c r="F14016" s="3" t="n">
        <v>0</v>
      </c>
      <c r="G14016" s="3" t="n">
        <v>92.17</v>
      </c>
    </row>
    <row r="14017">
      <c r="A14017" s="3" t="inlineStr">
        <is>
          <t>Opportunity Management Holdings (PTY) LTD</t>
        </is>
      </c>
      <c r="B14017" s="4" t="n">
        <v>45046</v>
      </c>
      <c r="C14017" s="3" t="inlineStr">
        <is>
          <t>Expenses</t>
        </is>
      </c>
      <c r="D14017" s="3" t="inlineStr">
        <is>
          <t>4500/000</t>
        </is>
      </c>
      <c r="E14017" s="3" t="inlineStr">
        <is>
          <t>Staff Welfare</t>
        </is>
      </c>
      <c r="F14017" s="3" t="n">
        <v>2691.56</v>
      </c>
      <c r="G14017" s="3" t="n">
        <v>57731.62</v>
      </c>
    </row>
    <row r="14018">
      <c r="A14018" s="3" t="inlineStr">
        <is>
          <t>Quinate Consulting (Pty) Ltd</t>
        </is>
      </c>
      <c r="B14018" s="4" t="n">
        <v>45046</v>
      </c>
      <c r="C14018" s="3" t="inlineStr">
        <is>
          <t>Expenses</t>
        </is>
      </c>
      <c r="D14018" s="3" t="inlineStr">
        <is>
          <t>4500/000</t>
        </is>
      </c>
      <c r="E14018" s="3" t="inlineStr">
        <is>
          <t>Staff Welfare</t>
        </is>
      </c>
      <c r="F14018" s="3" t="n">
        <v>1263</v>
      </c>
      <c r="G14018" s="3" t="n">
        <v>1263</v>
      </c>
    </row>
    <row r="14019">
      <c r="A14019" s="3" t="inlineStr">
        <is>
          <t>Trademark Holdings (Pty) Ltd</t>
        </is>
      </c>
      <c r="B14019" s="4" t="n">
        <v>45046</v>
      </c>
      <c r="C14019" s="3" t="inlineStr">
        <is>
          <t>Expenses</t>
        </is>
      </c>
      <c r="D14019" s="3" t="inlineStr">
        <is>
          <t>4500/000</t>
        </is>
      </c>
      <c r="E14019" s="3" t="inlineStr">
        <is>
          <t>Staff Welfare _AND_ Refreshments</t>
        </is>
      </c>
      <c r="F14019" s="3" t="n">
        <v>0</v>
      </c>
      <c r="G14019" s="3" t="n">
        <v>4500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4520/000</t>
        </is>
      </c>
      <c r="E14020" s="3" t="inlineStr">
        <is>
          <t>Security</t>
        </is>
      </c>
      <c r="F14020" s="3" t="n">
        <v>815</v>
      </c>
      <c r="G14020" s="3" t="n">
        <v>6656.44</v>
      </c>
    </row>
    <row r="14021">
      <c r="A14021" s="3" t="inlineStr">
        <is>
          <t>Quinate Consulting (Pty) Ltd</t>
        </is>
      </c>
      <c r="B14021" s="4" t="n">
        <v>45046</v>
      </c>
      <c r="C14021" s="3" t="inlineStr">
        <is>
          <t>Expenses</t>
        </is>
      </c>
      <c r="D14021" s="3" t="inlineStr">
        <is>
          <t>4550/000</t>
        </is>
      </c>
      <c r="E14021" s="3" t="inlineStr">
        <is>
          <t>Subscriptions / Licenses</t>
        </is>
      </c>
      <c r="F14021" s="3" t="n">
        <v>11275.7</v>
      </c>
      <c r="G14021" s="3" t="n">
        <v>23179.08</v>
      </c>
    </row>
    <row r="14022">
      <c r="A14022" s="3" t="inlineStr">
        <is>
          <t>Opportunity Management Holdings (PTY) LTD</t>
        </is>
      </c>
      <c r="B14022" s="4" t="n">
        <v>45046</v>
      </c>
      <c r="C14022" s="3" t="inlineStr">
        <is>
          <t>Expenses</t>
        </is>
      </c>
      <c r="D14022" s="3" t="inlineStr">
        <is>
          <t>4550/000</t>
        </is>
      </c>
      <c r="E14022" s="3" t="inlineStr">
        <is>
          <t>Subscriptions _AND_ Lisences</t>
        </is>
      </c>
      <c r="F14022" s="3" t="n">
        <v>3052.23</v>
      </c>
      <c r="G14022" s="3" t="n">
        <v>38377.78</v>
      </c>
    </row>
    <row r="14023">
      <c r="A14023" s="3" t="inlineStr">
        <is>
          <t>Noble Shield (Pty) Ltd ta Go Letting</t>
        </is>
      </c>
      <c r="B14023" s="4" t="n">
        <v>45046</v>
      </c>
      <c r="C14023" s="3" t="inlineStr">
        <is>
          <t>Expenses</t>
        </is>
      </c>
      <c r="D14023" s="3" t="inlineStr">
        <is>
          <t>4550/100</t>
        </is>
      </c>
      <c r="E14023" s="3" t="inlineStr">
        <is>
          <t>Subscriptions - EAAB</t>
        </is>
      </c>
      <c r="F14023" s="3" t="n">
        <v>0</v>
      </c>
      <c r="G14023" s="3" t="n">
        <v>2340</v>
      </c>
    </row>
    <row r="14024">
      <c r="A14024" s="3" t="inlineStr">
        <is>
          <t>Trademark Holdings (Pty) Ltd</t>
        </is>
      </c>
      <c r="B14024" s="4" t="n">
        <v>45046</v>
      </c>
      <c r="C14024" s="3" t="inlineStr">
        <is>
          <t>Expenses</t>
        </is>
      </c>
      <c r="D14024" s="3" t="inlineStr">
        <is>
          <t>4550/100</t>
        </is>
      </c>
      <c r="E14024" s="3" t="inlineStr">
        <is>
          <t>Subscriptions - EAAB</t>
        </is>
      </c>
      <c r="F14024" s="3" t="n">
        <v>0</v>
      </c>
      <c r="G14024" s="3" t="n">
        <v>2340</v>
      </c>
    </row>
    <row r="14025">
      <c r="A14025" s="3" t="inlineStr">
        <is>
          <t>Opportunity Global Investment (PTY) LTD</t>
        </is>
      </c>
      <c r="B14025" s="4" t="n">
        <v>45046</v>
      </c>
      <c r="C14025" s="3" t="inlineStr">
        <is>
          <t>Expenses</t>
        </is>
      </c>
      <c r="D14025" s="3" t="inlineStr">
        <is>
          <t>4550/100</t>
        </is>
      </c>
      <c r="E14025" s="3" t="inlineStr">
        <is>
          <t>Subscriptions - Zoho</t>
        </is>
      </c>
      <c r="F14025" s="3" t="n">
        <v>1125</v>
      </c>
      <c r="G14025" s="3" t="n">
        <v>2250</v>
      </c>
    </row>
    <row r="14026">
      <c r="A14026" s="3" t="inlineStr">
        <is>
          <t>Opportunity Global Sales (PTY) LTD</t>
        </is>
      </c>
      <c r="B14026" s="4" t="n">
        <v>45046</v>
      </c>
      <c r="C14026" s="3" t="inlineStr">
        <is>
          <t>Expenses</t>
        </is>
      </c>
      <c r="D14026" s="3" t="inlineStr">
        <is>
          <t>4550/150</t>
        </is>
      </c>
      <c r="E14026" s="3" t="inlineStr">
        <is>
          <t>Subscription - Webbox</t>
        </is>
      </c>
      <c r="F14026" s="3" t="n">
        <v>1371</v>
      </c>
      <c r="G14026" s="3" t="n">
        <v>2630</v>
      </c>
    </row>
    <row r="14027">
      <c r="A14027" s="3" t="inlineStr">
        <is>
          <t>Opportunity Global Investment (PTY) LTD</t>
        </is>
      </c>
      <c r="B14027" s="4" t="n">
        <v>45046</v>
      </c>
      <c r="C14027" s="3" t="inlineStr">
        <is>
          <t>Expenses</t>
        </is>
      </c>
      <c r="D14027" s="3" t="inlineStr">
        <is>
          <t>4550/250</t>
        </is>
      </c>
      <c r="E14027" s="3" t="inlineStr">
        <is>
          <t>Subscriptions - LinkedIn</t>
        </is>
      </c>
      <c r="F14027" s="3" t="n">
        <v>1000.49</v>
      </c>
      <c r="G14027" s="3" t="n">
        <v>3001.47</v>
      </c>
    </row>
    <row r="14028">
      <c r="A14028" s="3" t="inlineStr">
        <is>
          <t>Opportunity Global Investment (PTY) LTD</t>
        </is>
      </c>
      <c r="B14028" s="4" t="n">
        <v>45046</v>
      </c>
      <c r="C14028" s="3" t="inlineStr">
        <is>
          <t>Expenses</t>
        </is>
      </c>
      <c r="D14028" s="3" t="inlineStr">
        <is>
          <t>4550/350</t>
        </is>
      </c>
      <c r="E14028" s="3" t="inlineStr">
        <is>
          <t>Subscriptions - Xero</t>
        </is>
      </c>
      <c r="F14028" s="3" t="n">
        <v>600</v>
      </c>
      <c r="G14028" s="3" t="n">
        <v>1200</v>
      </c>
    </row>
    <row r="14029">
      <c r="A14029" s="3" t="inlineStr">
        <is>
          <t>Opportunity Global Investment (PTY) LTD</t>
        </is>
      </c>
      <c r="B14029" s="4" t="n">
        <v>45046</v>
      </c>
      <c r="C14029" s="3" t="inlineStr">
        <is>
          <t>Expenses</t>
        </is>
      </c>
      <c r="D14029" s="3" t="inlineStr">
        <is>
          <t>4550/400</t>
        </is>
      </c>
      <c r="E14029" s="3" t="inlineStr">
        <is>
          <t>Subscriptions - Moneyweb</t>
        </is>
      </c>
      <c r="F14029" s="3" t="n">
        <v>54.78</v>
      </c>
      <c r="G14029" s="3" t="n">
        <v>109.56</v>
      </c>
    </row>
    <row r="14030">
      <c r="A14030" s="3" t="inlineStr">
        <is>
          <t>Trademark Holdings (Pty) Ltd</t>
        </is>
      </c>
      <c r="B14030" s="4" t="n">
        <v>45046</v>
      </c>
      <c r="C14030" s="3" t="inlineStr">
        <is>
          <t>Expenses</t>
        </is>
      </c>
      <c r="D14030" s="3" t="inlineStr">
        <is>
          <t>4550/400</t>
        </is>
      </c>
      <c r="E14030" s="3" t="inlineStr">
        <is>
          <t>Subscriptions - Xero</t>
        </is>
      </c>
      <c r="F14030" s="3" t="n">
        <v>600</v>
      </c>
      <c r="G14030" s="3" t="n">
        <v>4800</v>
      </c>
    </row>
    <row r="14031">
      <c r="A14031" s="3" t="inlineStr">
        <is>
          <t>Opportunity Global Investment (PTY) LTD</t>
        </is>
      </c>
      <c r="B14031" s="4" t="n">
        <v>45046</v>
      </c>
      <c r="C14031" s="3" t="inlineStr">
        <is>
          <t>Expenses</t>
        </is>
      </c>
      <c r="D14031" s="3" t="inlineStr">
        <is>
          <t>4550/450</t>
        </is>
      </c>
      <c r="E14031" s="3" t="inlineStr">
        <is>
          <t>Subscriptions - Adobe</t>
        </is>
      </c>
      <c r="F14031" s="3" t="n">
        <v>592.5</v>
      </c>
      <c r="G14031" s="3" t="n">
        <v>1181.78</v>
      </c>
    </row>
    <row r="14032">
      <c r="A14032" s="3" t="inlineStr">
        <is>
          <t>Opportunity Global Investment (PTY) LTD</t>
        </is>
      </c>
      <c r="B14032" s="4" t="n">
        <v>45046</v>
      </c>
      <c r="C14032" s="3" t="inlineStr">
        <is>
          <t>Expenses</t>
        </is>
      </c>
      <c r="D14032" s="3" t="inlineStr">
        <is>
          <t>4550/500</t>
        </is>
      </c>
      <c r="E14032" s="3" t="inlineStr">
        <is>
          <t>Subscriptions - Pandadoc</t>
        </is>
      </c>
      <c r="F14032" s="3" t="n">
        <v>541.6799999999999</v>
      </c>
      <c r="G14032" s="3" t="n">
        <v>1095.55</v>
      </c>
    </row>
    <row r="14033">
      <c r="A14033" s="3" t="inlineStr">
        <is>
          <t>Noble Shield (Pty) Ltd ta Go Letting</t>
        </is>
      </c>
      <c r="B14033" s="4" t="n">
        <v>45046</v>
      </c>
      <c r="C14033" s="3" t="inlineStr">
        <is>
          <t>Expenses</t>
        </is>
      </c>
      <c r="D14033" s="3" t="inlineStr">
        <is>
          <t>4550/600</t>
        </is>
      </c>
      <c r="E14033" s="3" t="inlineStr">
        <is>
          <t>Subscriptions - Webbox</t>
        </is>
      </c>
      <c r="F14033" s="3" t="n">
        <v>1450.15</v>
      </c>
      <c r="G14033" s="3" t="n">
        <v>10752.5</v>
      </c>
    </row>
    <row r="14034">
      <c r="A14034" s="3" t="inlineStr">
        <is>
          <t>Noble Shield (Pty) Ltd ta Go Letting</t>
        </is>
      </c>
      <c r="B14034" s="4" t="n">
        <v>45046</v>
      </c>
      <c r="C14034" s="3" t="inlineStr">
        <is>
          <t>Expenses</t>
        </is>
      </c>
      <c r="D14034" s="3" t="inlineStr">
        <is>
          <t>4550/650</t>
        </is>
      </c>
      <c r="E14034" s="3" t="inlineStr">
        <is>
          <t>Subscriptions - Xero</t>
        </is>
      </c>
      <c r="F14034" s="3" t="n">
        <v>600</v>
      </c>
      <c r="G14034" s="3" t="n">
        <v>4800</v>
      </c>
    </row>
    <row r="14035">
      <c r="A14035" s="3" t="inlineStr">
        <is>
          <t>Noble Shield (Pty) Ltd ta Go Letting</t>
        </is>
      </c>
      <c r="B14035" s="4" t="n">
        <v>45046</v>
      </c>
      <c r="C14035" s="3" t="inlineStr">
        <is>
          <t>Expenses</t>
        </is>
      </c>
      <c r="D14035" s="3" t="inlineStr">
        <is>
          <t>4550/700</t>
        </is>
      </c>
      <c r="E14035" s="3" t="inlineStr">
        <is>
          <t>Subscriptions - Domain renewals</t>
        </is>
      </c>
      <c r="F14035" s="3" t="n">
        <v>0</v>
      </c>
      <c r="G14035" s="3" t="n">
        <v>440.45</v>
      </c>
    </row>
    <row r="14036">
      <c r="A14036" s="3" t="inlineStr">
        <is>
          <t>Noble Shield (Pty) Ltd ta Go Letting</t>
        </is>
      </c>
      <c r="B14036" s="4" t="n">
        <v>45046</v>
      </c>
      <c r="C14036" s="3" t="inlineStr">
        <is>
          <t>Expenses</t>
        </is>
      </c>
      <c r="D14036" s="3" t="inlineStr">
        <is>
          <t>4550/800</t>
        </is>
      </c>
      <c r="E14036" s="3" t="inlineStr">
        <is>
          <t>Subscriptions - Adobe</t>
        </is>
      </c>
      <c r="F14036" s="3" t="n">
        <v>429.86</v>
      </c>
      <c r="G14036" s="3" t="n">
        <v>2721.51</v>
      </c>
    </row>
    <row r="14037">
      <c r="A14037" s="3" t="inlineStr">
        <is>
          <t>Opportunity Global Sales (PTY) LTD</t>
        </is>
      </c>
      <c r="B14037" s="4" t="n">
        <v>45046</v>
      </c>
      <c r="C14037" s="3" t="inlineStr">
        <is>
          <t>Expenses</t>
        </is>
      </c>
      <c r="D14037" s="3" t="inlineStr">
        <is>
          <t>4551/000</t>
        </is>
      </c>
      <c r="E14037" s="3" t="inlineStr">
        <is>
          <t>Subscriptions - Payprop</t>
        </is>
      </c>
      <c r="F14037" s="3" t="n">
        <v>0</v>
      </c>
      <c r="G14037" s="3" t="n">
        <v>1695.58</v>
      </c>
    </row>
    <row r="14038">
      <c r="A14038" s="3" t="inlineStr">
        <is>
          <t>Endulini (Pty) Ltd</t>
        </is>
      </c>
      <c r="B14038" s="4" t="n">
        <v>45046</v>
      </c>
      <c r="C14038" s="3" t="inlineStr">
        <is>
          <t>Expenses</t>
        </is>
      </c>
      <c r="D14038" s="3" t="inlineStr">
        <is>
          <t>4552/000</t>
        </is>
      </c>
      <c r="E14038" s="3" t="inlineStr">
        <is>
          <t>Subscriptions - Xero</t>
        </is>
      </c>
      <c r="F14038" s="3" t="n">
        <v>600</v>
      </c>
      <c r="G14038" s="3" t="n">
        <v>1200</v>
      </c>
    </row>
    <row r="14039">
      <c r="A14039" s="3" t="inlineStr">
        <is>
          <t>Opportunity Global Sales (PTY) LTD</t>
        </is>
      </c>
      <c r="B14039" s="4" t="n">
        <v>45046</v>
      </c>
      <c r="C14039" s="3" t="inlineStr">
        <is>
          <t>Expenses</t>
        </is>
      </c>
      <c r="D14039" s="3" t="inlineStr">
        <is>
          <t>4552/000</t>
        </is>
      </c>
      <c r="E14039" s="3" t="inlineStr">
        <is>
          <t>Subscriptions - Xero</t>
        </is>
      </c>
      <c r="F14039" s="3" t="n">
        <v>600</v>
      </c>
      <c r="G14039" s="3" t="n">
        <v>1200</v>
      </c>
    </row>
    <row r="14040">
      <c r="A14040" s="3" t="inlineStr">
        <is>
          <t>Opportunity Management Holdings (PTY) LTD</t>
        </is>
      </c>
      <c r="B14040" s="4" t="n">
        <v>45046</v>
      </c>
      <c r="C14040" s="3" t="inlineStr">
        <is>
          <t>Expenses</t>
        </is>
      </c>
      <c r="D14040" s="3" t="inlineStr">
        <is>
          <t>4552/000</t>
        </is>
      </c>
      <c r="E14040" s="3" t="inlineStr">
        <is>
          <t>Subscriptions - Xero</t>
        </is>
      </c>
      <c r="F14040" s="3" t="n">
        <v>600</v>
      </c>
      <c r="G14040" s="3" t="n">
        <v>4800</v>
      </c>
    </row>
    <row r="14041">
      <c r="A14041" s="3" t="inlineStr">
        <is>
          <t>Opportunity Global Sales (PTY) LTD</t>
        </is>
      </c>
      <c r="B14041" s="4" t="n">
        <v>45046</v>
      </c>
      <c r="C14041" s="3" t="inlineStr">
        <is>
          <t>Expenses</t>
        </is>
      </c>
      <c r="D14041" s="3" t="inlineStr">
        <is>
          <t>4553/000</t>
        </is>
      </c>
      <c r="E14041" s="3" t="inlineStr">
        <is>
          <t>Subscriptions - CMA</t>
        </is>
      </c>
      <c r="F14041" s="3" t="n">
        <v>680</v>
      </c>
      <c r="G14041" s="3" t="n">
        <v>1360</v>
      </c>
    </row>
    <row r="14042">
      <c r="A14042" s="3" t="inlineStr">
        <is>
          <t>Quinate Consulting (Pty) Ltd</t>
        </is>
      </c>
      <c r="B14042" s="4" t="n">
        <v>45046</v>
      </c>
      <c r="C14042" s="3" t="inlineStr">
        <is>
          <t>Expenses</t>
        </is>
      </c>
      <c r="D14042" s="3" t="inlineStr">
        <is>
          <t>4554/000</t>
        </is>
      </c>
      <c r="E14042" s="3" t="inlineStr">
        <is>
          <t>Subscriptions - Xero</t>
        </is>
      </c>
      <c r="F14042" s="3" t="n">
        <v>600</v>
      </c>
      <c r="G14042" s="3" t="n">
        <v>1200</v>
      </c>
    </row>
    <row r="14043">
      <c r="A14043" s="3" t="inlineStr">
        <is>
          <t>Opportunity Global Sales (PTY) LTD</t>
        </is>
      </c>
      <c r="B14043" s="4" t="n">
        <v>45046</v>
      </c>
      <c r="C14043" s="3" t="inlineStr">
        <is>
          <t>Expenses</t>
        </is>
      </c>
      <c r="D14043" s="3" t="inlineStr">
        <is>
          <t>4554/000</t>
        </is>
      </c>
      <c r="E14043" s="3" t="inlineStr">
        <is>
          <t>Subscriptions - Zoho</t>
        </is>
      </c>
      <c r="F14043" s="3" t="n">
        <v>750</v>
      </c>
      <c r="G14043" s="3" t="n">
        <v>1500</v>
      </c>
    </row>
    <row r="14044">
      <c r="A14044" s="3" t="inlineStr">
        <is>
          <t>Quinate Consulting (Pty) Ltd</t>
        </is>
      </c>
      <c r="B14044" s="4" t="n">
        <v>45046</v>
      </c>
      <c r="C14044" s="3" t="inlineStr">
        <is>
          <t>Expenses</t>
        </is>
      </c>
      <c r="D14044" s="3" t="inlineStr">
        <is>
          <t>4555/000</t>
        </is>
      </c>
      <c r="E14044" s="3" t="inlineStr">
        <is>
          <t>Subscriptions - OUMS</t>
        </is>
      </c>
      <c r="F14044" s="3" t="n">
        <v>7636.17</v>
      </c>
      <c r="G14044" s="3" t="n">
        <v>15272.34</v>
      </c>
    </row>
    <row r="14045">
      <c r="A14045" s="3" t="inlineStr">
        <is>
          <t>Opportunity Global Investment (PTY) LTD</t>
        </is>
      </c>
      <c r="B14045" s="4" t="n">
        <v>45046</v>
      </c>
      <c r="C14045" s="3" t="inlineStr">
        <is>
          <t>Expenses</t>
        </is>
      </c>
      <c r="D14045" s="3" t="inlineStr">
        <is>
          <t>4600/000</t>
        </is>
      </c>
      <c r="E14045" s="3" t="inlineStr">
        <is>
          <t>Telephone _AND_ Fax</t>
        </is>
      </c>
      <c r="F14045" s="3" t="n">
        <v>3355</v>
      </c>
      <c r="G14045" s="3" t="n">
        <v>6710</v>
      </c>
    </row>
    <row r="14046">
      <c r="A14046" s="3" t="inlineStr">
        <is>
          <t>Trademark Holdings (Pty) Ltd</t>
        </is>
      </c>
      <c r="B14046" s="4" t="n">
        <v>45046</v>
      </c>
      <c r="C14046" s="3" t="inlineStr">
        <is>
          <t>Expenses</t>
        </is>
      </c>
      <c r="D14046" s="3" t="inlineStr">
        <is>
          <t>4600/000</t>
        </is>
      </c>
      <c r="E14046" s="3" t="inlineStr">
        <is>
          <t>Telephone _AND_ Fax</t>
        </is>
      </c>
      <c r="F14046" s="3" t="n">
        <v>1230.03</v>
      </c>
      <c r="G14046" s="3" t="n">
        <v>10714.28</v>
      </c>
    </row>
    <row r="14047">
      <c r="A14047" s="3" t="inlineStr">
        <is>
          <t>Noble Shield (Pty) Ltd ta Go Letting</t>
        </is>
      </c>
      <c r="B14047" s="4" t="n">
        <v>45046</v>
      </c>
      <c r="C14047" s="3" t="inlineStr">
        <is>
          <t>Expenses</t>
        </is>
      </c>
      <c r="D14047" s="3" t="inlineStr">
        <is>
          <t>4610/000</t>
        </is>
      </c>
      <c r="E14047" s="3" t="inlineStr">
        <is>
          <t>Telephone - CT Office</t>
        </is>
      </c>
      <c r="F14047" s="3" t="n">
        <v>1002.81</v>
      </c>
      <c r="G14047" s="3" t="n">
        <v>8189.41</v>
      </c>
    </row>
    <row r="14048">
      <c r="A14048" s="3" t="inlineStr">
        <is>
          <t>Noble Shield (Pty) Ltd ta Go Letting</t>
        </is>
      </c>
      <c r="B14048" s="4" t="n">
        <v>45046</v>
      </c>
      <c r="C14048" s="3" t="inlineStr">
        <is>
          <t>Expenses</t>
        </is>
      </c>
      <c r="D14048" s="3" t="inlineStr">
        <is>
          <t>4650/000</t>
        </is>
      </c>
      <c r="E14048" s="3" t="inlineStr">
        <is>
          <t>Travel _AND_ Accommodation</t>
        </is>
      </c>
      <c r="F14048" s="3" t="n">
        <v>0</v>
      </c>
      <c r="G14048" s="3" t="n">
        <v>500</v>
      </c>
    </row>
    <row r="14049">
      <c r="A14049" s="3" t="inlineStr">
        <is>
          <t>Opportunity Management Holdings (PTY) LTD</t>
        </is>
      </c>
      <c r="B14049" s="4" t="n">
        <v>45046</v>
      </c>
      <c r="C14049" s="3" t="inlineStr">
        <is>
          <t>Expenses</t>
        </is>
      </c>
      <c r="D14049" s="3" t="inlineStr">
        <is>
          <t>4650/000</t>
        </is>
      </c>
      <c r="E14049" s="3" t="inlineStr">
        <is>
          <t>Travel _AND_ Accommodation</t>
        </is>
      </c>
      <c r="F14049" s="3" t="n">
        <v>0</v>
      </c>
      <c r="G14049" s="3" t="n">
        <v>768.78</v>
      </c>
    </row>
    <row r="14050">
      <c r="A14050" s="3" t="inlineStr">
        <is>
          <t>Quinate Consulting (Pty) Ltd</t>
        </is>
      </c>
      <c r="B14050" s="4" t="n">
        <v>45046</v>
      </c>
      <c r="C14050" s="3" t="inlineStr">
        <is>
          <t>Expenses</t>
        </is>
      </c>
      <c r="D14050" s="3" t="inlineStr">
        <is>
          <t>4650/010</t>
        </is>
      </c>
      <c r="E14050" s="3" t="inlineStr">
        <is>
          <t>Travel - Local Flights</t>
        </is>
      </c>
      <c r="F14050" s="3" t="n">
        <v>6253.04</v>
      </c>
      <c r="G14050" s="3" t="n">
        <v>6253.04</v>
      </c>
    </row>
    <row r="14051">
      <c r="A14051" s="3" t="inlineStr">
        <is>
          <t>Quinate Consulting (Pty) Ltd</t>
        </is>
      </c>
      <c r="B14051" s="4" t="n">
        <v>45046</v>
      </c>
      <c r="C14051" s="3" t="inlineStr">
        <is>
          <t>Expenses</t>
        </is>
      </c>
      <c r="D14051" s="3" t="inlineStr">
        <is>
          <t>4650/020</t>
        </is>
      </c>
      <c r="E14051" s="3" t="inlineStr">
        <is>
          <t>Travel - Local Accomodation - B_AND_B</t>
        </is>
      </c>
      <c r="F14051" s="3" t="n">
        <v>6998.26</v>
      </c>
      <c r="G14051" s="3" t="n">
        <v>6998.26</v>
      </c>
    </row>
    <row r="14052">
      <c r="A14052" s="3" t="inlineStr">
        <is>
          <t>Opportunity Global Investment (PTY) LTD</t>
        </is>
      </c>
      <c r="B14052" s="4" t="n">
        <v>45046</v>
      </c>
      <c r="C14052" s="3" t="inlineStr">
        <is>
          <t>Expenses</t>
        </is>
      </c>
      <c r="D14052" s="3" t="inlineStr">
        <is>
          <t>4650/030</t>
        </is>
      </c>
      <c r="E14052" s="3" t="inlineStr">
        <is>
          <t>Travel _AND_ Accomodation - Local Accom</t>
        </is>
      </c>
      <c r="F14052" s="3" t="n">
        <v>34.78</v>
      </c>
      <c r="G14052" s="3" t="n">
        <v>34.78</v>
      </c>
    </row>
    <row r="14053">
      <c r="A14053" s="3" t="inlineStr">
        <is>
          <t>Noble Shield (Pty) Ltd ta Go Letting</t>
        </is>
      </c>
      <c r="B14053" s="4" t="n">
        <v>45046</v>
      </c>
      <c r="C14053" s="3" t="inlineStr">
        <is>
          <t>Expenses</t>
        </is>
      </c>
      <c r="D14053" s="3" t="inlineStr">
        <is>
          <t>4650/050</t>
        </is>
      </c>
      <c r="E14053" s="3" t="inlineStr">
        <is>
          <t>Travel - Parking</t>
        </is>
      </c>
      <c r="F14053" s="3" t="n">
        <v>0</v>
      </c>
      <c r="G14053" s="3" t="n">
        <v>16</v>
      </c>
    </row>
    <row r="14054">
      <c r="A14054" s="3" t="inlineStr">
        <is>
          <t>Opportunity Global Investment (PTY) LTD</t>
        </is>
      </c>
      <c r="B14054" s="4" t="n">
        <v>45046</v>
      </c>
      <c r="C14054" s="3" t="inlineStr">
        <is>
          <t>Expenses</t>
        </is>
      </c>
      <c r="D14054" s="3" t="inlineStr">
        <is>
          <t>4650/090</t>
        </is>
      </c>
      <c r="E14054" s="3" t="inlineStr">
        <is>
          <t>Travel &amp; Accom - Fuel</t>
        </is>
      </c>
      <c r="F14054" s="3" t="n">
        <v>515</v>
      </c>
      <c r="G14054" s="3" t="n">
        <v>1562.05</v>
      </c>
    </row>
    <row r="14055">
      <c r="A14055" s="3" t="inlineStr">
        <is>
          <t>Noble Shield (Pty) Ltd ta Go Letting</t>
        </is>
      </c>
      <c r="B14055" s="4" t="n">
        <v>45046</v>
      </c>
      <c r="C14055" s="3" t="inlineStr">
        <is>
          <t>Expenses</t>
        </is>
      </c>
      <c r="D14055" s="3" t="inlineStr">
        <is>
          <t>4700/000</t>
        </is>
      </c>
      <c r="E14055" s="3" t="inlineStr">
        <is>
          <t>PAYE Contributions</t>
        </is>
      </c>
      <c r="F14055" s="3" t="n">
        <v>4273.83</v>
      </c>
      <c r="G14055" s="3" t="n">
        <v>38164.74</v>
      </c>
    </row>
    <row r="14056">
      <c r="A14056" s="3" t="inlineStr">
        <is>
          <t>Trademark Holdings (Pty) Ltd</t>
        </is>
      </c>
      <c r="B14056" s="4" t="n">
        <v>45046</v>
      </c>
      <c r="C14056" s="3" t="inlineStr">
        <is>
          <t>Expenses</t>
        </is>
      </c>
      <c r="D14056" s="3" t="inlineStr">
        <is>
          <t>4700/000</t>
        </is>
      </c>
      <c r="E14056" s="3" t="inlineStr">
        <is>
          <t>PAYE Contributions</t>
        </is>
      </c>
      <c r="F14056" s="3" t="n">
        <v>4814.59</v>
      </c>
      <c r="G14056" s="3" t="n">
        <v>40724.69</v>
      </c>
    </row>
    <row r="14057">
      <c r="A14057" s="3" t="inlineStr">
        <is>
          <t>Opportunity Global Investment (PTY) LTD</t>
        </is>
      </c>
      <c r="B14057" s="4" t="n">
        <v>45046</v>
      </c>
      <c r="C14057" s="3" t="inlineStr">
        <is>
          <t>Expenses</t>
        </is>
      </c>
      <c r="D14057" s="3" t="inlineStr">
        <is>
          <t>4700/000</t>
        </is>
      </c>
      <c r="E14057" s="3" t="inlineStr">
        <is>
          <t>UIF Contributions</t>
        </is>
      </c>
      <c r="F14057" s="3" t="n">
        <v>177.12</v>
      </c>
      <c r="G14057" s="3" t="n">
        <v>354.24</v>
      </c>
    </row>
    <row r="14058">
      <c r="A14058" s="3" t="inlineStr">
        <is>
          <t>Opportunity Global Sales (PTY) LTD</t>
        </is>
      </c>
      <c r="B14058" s="4" t="n">
        <v>45046</v>
      </c>
      <c r="C14058" s="3" t="inlineStr">
        <is>
          <t>Expenses</t>
        </is>
      </c>
      <c r="D14058" s="3" t="inlineStr">
        <is>
          <t>4700/000</t>
        </is>
      </c>
      <c r="E14058" s="3" t="inlineStr">
        <is>
          <t>UIF Contributions</t>
        </is>
      </c>
      <c r="F14058" s="3" t="n">
        <v>312.12</v>
      </c>
      <c r="G14058" s="3" t="n">
        <v>624.24</v>
      </c>
    </row>
    <row r="14059">
      <c r="A14059" s="3" t="inlineStr">
        <is>
          <t>Opportunity Global Sales (PTY) LTD</t>
        </is>
      </c>
      <c r="B14059" s="4" t="n">
        <v>45046</v>
      </c>
      <c r="C14059" s="3" t="inlineStr">
        <is>
          <t>Expenses</t>
        </is>
      </c>
      <c r="D14059" s="3" t="inlineStr">
        <is>
          <t>4701/000</t>
        </is>
      </c>
      <c r="E14059" s="3" t="inlineStr">
        <is>
          <t>UIF Employee Contribution</t>
        </is>
      </c>
      <c r="F14059" s="3" t="n">
        <v>312.12</v>
      </c>
      <c r="G14059" s="3" t="n">
        <v>624.24</v>
      </c>
    </row>
    <row r="14060">
      <c r="A14060" s="3" t="inlineStr">
        <is>
          <t>Opportunity Global Investment (PTY) LTD</t>
        </is>
      </c>
      <c r="B14060" s="4" t="n">
        <v>45046</v>
      </c>
      <c r="C14060" s="3" t="inlineStr">
        <is>
          <t>Expenses</t>
        </is>
      </c>
      <c r="D14060" s="3" t="inlineStr">
        <is>
          <t>4701/000</t>
        </is>
      </c>
      <c r="E14060" s="3" t="inlineStr">
        <is>
          <t>UIF Employee Contributions</t>
        </is>
      </c>
      <c r="F14060" s="3" t="n">
        <v>177.12</v>
      </c>
      <c r="G14060" s="3" t="n">
        <v>354.24</v>
      </c>
    </row>
    <row r="14061">
      <c r="A14061" s="3" t="inlineStr">
        <is>
          <t>Noble Shield (Pty) Ltd ta Go Letting</t>
        </is>
      </c>
      <c r="B14061" s="4" t="n">
        <v>45046</v>
      </c>
      <c r="C14061" s="3" t="inlineStr">
        <is>
          <t>Expenses</t>
        </is>
      </c>
      <c r="D14061" s="3" t="inlineStr">
        <is>
          <t>4710/000</t>
        </is>
      </c>
      <c r="E14061" s="3" t="inlineStr">
        <is>
          <t>UIF Company Contributions</t>
        </is>
      </c>
      <c r="F14061" s="3" t="n">
        <v>245.25</v>
      </c>
      <c r="G14061" s="3" t="n">
        <v>1962</v>
      </c>
    </row>
    <row r="14062">
      <c r="A14062" s="3" t="inlineStr">
        <is>
          <t>Trademark Holdings (Pty) Ltd</t>
        </is>
      </c>
      <c r="B14062" s="4" t="n">
        <v>45046</v>
      </c>
      <c r="C14062" s="3" t="inlineStr">
        <is>
          <t>Expenses</t>
        </is>
      </c>
      <c r="D14062" s="3" t="inlineStr">
        <is>
          <t>4710/000</t>
        </is>
      </c>
      <c r="E14062" s="3" t="inlineStr">
        <is>
          <t>UIF Company Contributions</t>
        </is>
      </c>
      <c r="F14062" s="3" t="n">
        <v>95.25</v>
      </c>
      <c r="G14062" s="3" t="n">
        <v>762</v>
      </c>
    </row>
    <row r="14063">
      <c r="A14063" s="3" t="inlineStr">
        <is>
          <t>Noble Shield (Pty) Ltd ta Go Letting</t>
        </is>
      </c>
      <c r="B14063" s="4" t="n">
        <v>45046</v>
      </c>
      <c r="C14063" s="3" t="inlineStr">
        <is>
          <t>Expenses</t>
        </is>
      </c>
      <c r="D14063" s="3" t="inlineStr">
        <is>
          <t>4711/000</t>
        </is>
      </c>
      <c r="E14063" s="3" t="inlineStr">
        <is>
          <t>UIF Employee Contribution</t>
        </is>
      </c>
      <c r="F14063" s="3" t="n">
        <v>245.25</v>
      </c>
      <c r="G14063" s="3" t="n">
        <v>1962</v>
      </c>
    </row>
    <row r="14064">
      <c r="A14064" s="3" t="inlineStr">
        <is>
          <t>Trademark Holdings (Pty) Ltd</t>
        </is>
      </c>
      <c r="B14064" s="4" t="n">
        <v>45046</v>
      </c>
      <c r="C14064" s="3" t="inlineStr">
        <is>
          <t>Expenses</t>
        </is>
      </c>
      <c r="D14064" s="3" t="inlineStr">
        <is>
          <t>4711/000</t>
        </is>
      </c>
      <c r="E14064" s="3" t="inlineStr">
        <is>
          <t>UIF Employee Contributions</t>
        </is>
      </c>
      <c r="F14064" s="3" t="n">
        <v>95.25</v>
      </c>
      <c r="G14064" s="3" t="n">
        <v>762</v>
      </c>
    </row>
    <row r="14065">
      <c r="A14065" s="3" t="inlineStr">
        <is>
          <t>Noble Shield (Pty) Ltd ta Go Letting</t>
        </is>
      </c>
      <c r="B14065" s="4" t="n">
        <v>45046</v>
      </c>
      <c r="C14065" s="3" t="inlineStr">
        <is>
          <t>Expenses</t>
        </is>
      </c>
      <c r="D14065" s="3" t="inlineStr">
        <is>
          <t>4720/000</t>
        </is>
      </c>
      <c r="E14065" s="3" t="inlineStr">
        <is>
          <t>SDL Contributions</t>
        </is>
      </c>
      <c r="F14065" s="3" t="n">
        <v>416.42</v>
      </c>
      <c r="G14065" s="3" t="n">
        <v>3436.01</v>
      </c>
    </row>
    <row r="14066">
      <c r="A14066" s="3" t="inlineStr">
        <is>
          <t>Trademark Holdings (Pty) Ltd</t>
        </is>
      </c>
      <c r="B14066" s="4" t="n">
        <v>45046</v>
      </c>
      <c r="C14066" s="3" t="inlineStr">
        <is>
          <t>Expenses</t>
        </is>
      </c>
      <c r="D14066" s="3" t="inlineStr">
        <is>
          <t>4720/000</t>
        </is>
      </c>
      <c r="E14066" s="3" t="inlineStr">
        <is>
          <t>SDL Contributions</t>
        </is>
      </c>
      <c r="F14066" s="3" t="n">
        <v>301.71</v>
      </c>
      <c r="G14066" s="3" t="n">
        <v>2448.51</v>
      </c>
    </row>
    <row r="14067">
      <c r="A14067" s="3" t="inlineStr">
        <is>
          <t>Opportunity Global Investment (PTY) LTD</t>
        </is>
      </c>
      <c r="B14067" s="4" t="n">
        <v>45046</v>
      </c>
      <c r="C14067" s="3" t="inlineStr">
        <is>
          <t>Expenses</t>
        </is>
      </c>
      <c r="D14067" s="3" t="inlineStr">
        <is>
          <t>4730/000</t>
        </is>
      </c>
      <c r="E14067" s="3" t="inlineStr">
        <is>
          <t>PAYE Contributions</t>
        </is>
      </c>
      <c r="F14067" s="3" t="n">
        <v>8822.26</v>
      </c>
      <c r="G14067" s="3" t="n">
        <v>17644.53</v>
      </c>
    </row>
    <row r="14068">
      <c r="A14068" s="3" t="inlineStr">
        <is>
          <t>Opportunity Global Sales (PTY) LTD</t>
        </is>
      </c>
      <c r="B14068" s="4" t="n">
        <v>45046</v>
      </c>
      <c r="C14068" s="3" t="inlineStr">
        <is>
          <t>Expenses</t>
        </is>
      </c>
      <c r="D14068" s="3" t="inlineStr">
        <is>
          <t>4730/000</t>
        </is>
      </c>
      <c r="E14068" s="3" t="inlineStr">
        <is>
          <t>PAYE Contributions</t>
        </is>
      </c>
      <c r="F14068" s="3" t="n">
        <v>9220.84</v>
      </c>
      <c r="G14068" s="3" t="n">
        <v>18441.67</v>
      </c>
    </row>
    <row r="14069">
      <c r="A14069" s="3" t="inlineStr">
        <is>
          <t>Opportunity Management Holdings (PTY) LTD</t>
        </is>
      </c>
      <c r="B14069" s="4" t="n">
        <v>45046</v>
      </c>
      <c r="C14069" s="3" t="inlineStr">
        <is>
          <t>Expenses</t>
        </is>
      </c>
      <c r="D14069" s="3" t="inlineStr">
        <is>
          <t>4730/000</t>
        </is>
      </c>
      <c r="E14069" s="3" t="inlineStr">
        <is>
          <t>PAYE Contributions</t>
        </is>
      </c>
      <c r="F14069" s="3" t="n">
        <v>42662.68</v>
      </c>
      <c r="G14069" s="3" t="n">
        <v>381741.68</v>
      </c>
    </row>
    <row r="14070">
      <c r="A14070" s="3" t="inlineStr">
        <is>
          <t>Noble Shield (Pty) Ltd ta Go Letting</t>
        </is>
      </c>
      <c r="B14070" s="4" t="n">
        <v>45046</v>
      </c>
      <c r="C14070" s="3" t="inlineStr">
        <is>
          <t>Expenses</t>
        </is>
      </c>
      <c r="D14070" s="3" t="inlineStr">
        <is>
          <t>4730/000</t>
        </is>
      </c>
      <c r="E14070" s="3" t="inlineStr">
        <is>
          <t>Workmans Compensation</t>
        </is>
      </c>
      <c r="F14070" s="3" t="n">
        <v>1470.4</v>
      </c>
      <c r="G14070" s="3" t="n">
        <v>1470.4</v>
      </c>
    </row>
    <row r="14071">
      <c r="A14071" s="3" t="inlineStr">
        <is>
          <t>Opportunity Global Investment (PTY) LTD</t>
        </is>
      </c>
      <c r="B14071" s="4" t="n">
        <v>45046</v>
      </c>
      <c r="C14071" s="3" t="inlineStr">
        <is>
          <t>Expenses</t>
        </is>
      </c>
      <c r="D14071" s="3" t="inlineStr">
        <is>
          <t>4740/000</t>
        </is>
      </c>
      <c r="E14071" s="3" t="inlineStr">
        <is>
          <t>SDL Contributions</t>
        </is>
      </c>
      <c r="F14071" s="3" t="n">
        <v>431.1</v>
      </c>
      <c r="G14071" s="3" t="n">
        <v>862.2</v>
      </c>
    </row>
    <row r="14072">
      <c r="A14072" s="3" t="inlineStr">
        <is>
          <t>Opportunity Global Sales (PTY) LTD</t>
        </is>
      </c>
      <c r="B14072" s="4" t="n">
        <v>45046</v>
      </c>
      <c r="C14072" s="3" t="inlineStr">
        <is>
          <t>Expenses</t>
        </is>
      </c>
      <c r="D14072" s="3" t="inlineStr">
        <is>
          <t>4740/000</t>
        </is>
      </c>
      <c r="E14072" s="3" t="inlineStr">
        <is>
          <t>SDL Contributions</t>
        </is>
      </c>
      <c r="F14072" s="3" t="n">
        <v>2379.26</v>
      </c>
      <c r="G14072" s="3" t="n">
        <v>4481.45</v>
      </c>
    </row>
    <row r="14073">
      <c r="A14073" s="3" t="inlineStr">
        <is>
          <t>Opportunity Management Holdings (PTY) LTD</t>
        </is>
      </c>
      <c r="B14073" s="4" t="n">
        <v>45046</v>
      </c>
      <c r="C14073" s="3" t="inlineStr">
        <is>
          <t>Expenses</t>
        </is>
      </c>
      <c r="D14073" s="3" t="inlineStr">
        <is>
          <t>4740/000</t>
        </is>
      </c>
      <c r="E14073" s="3" t="inlineStr">
        <is>
          <t>UIF Company Contribution</t>
        </is>
      </c>
      <c r="F14073" s="3" t="n">
        <v>1771.92</v>
      </c>
      <c r="G14073" s="3" t="n">
        <v>13521.93</v>
      </c>
    </row>
    <row r="14074">
      <c r="A14074" s="3" t="inlineStr">
        <is>
          <t>Opportunity Management Holdings (PTY) LTD</t>
        </is>
      </c>
      <c r="B14074" s="4" t="n">
        <v>45046</v>
      </c>
      <c r="C14074" s="3" t="inlineStr">
        <is>
          <t>Expenses</t>
        </is>
      </c>
      <c r="D14074" s="3" t="inlineStr">
        <is>
          <t>4741/000</t>
        </is>
      </c>
      <c r="E14074" s="3" t="inlineStr">
        <is>
          <t>UIF Employee Contribution</t>
        </is>
      </c>
      <c r="F14074" s="3" t="n">
        <v>1771.92</v>
      </c>
      <c r="G14074" s="3" t="n">
        <v>13521.93</v>
      </c>
    </row>
    <row r="14075">
      <c r="A14075" s="3" t="inlineStr">
        <is>
          <t>Opportunity Management Holdings (PTY) LTD</t>
        </is>
      </c>
      <c r="B14075" s="4" t="n">
        <v>45046</v>
      </c>
      <c r="C14075" s="3" t="inlineStr">
        <is>
          <t>Expenses</t>
        </is>
      </c>
      <c r="D14075" s="3" t="inlineStr">
        <is>
          <t>4750/000</t>
        </is>
      </c>
      <c r="E14075" s="3" t="inlineStr">
        <is>
          <t>SDL Contribution</t>
        </is>
      </c>
      <c r="F14075" s="3" t="n">
        <v>2709.2</v>
      </c>
      <c r="G14075" s="3" t="n">
        <v>22322.81</v>
      </c>
    </row>
    <row r="14076">
      <c r="A14076" s="3" t="inlineStr">
        <is>
          <t>Noble Shield (Pty) Ltd ta Go Letting</t>
        </is>
      </c>
      <c r="B14076" s="4" t="n">
        <v>45046</v>
      </c>
      <c r="C14076" s="3" t="inlineStr">
        <is>
          <t>Equity</t>
        </is>
      </c>
      <c r="D14076" s="3" t="inlineStr">
        <is>
          <t>5100/000</t>
        </is>
      </c>
      <c r="E14076" s="3" t="inlineStr">
        <is>
          <t>Share Capital</t>
        </is>
      </c>
      <c r="F14076" s="3" t="n">
        <v>0</v>
      </c>
      <c r="G14076" s="3" t="n">
        <v>-1</v>
      </c>
    </row>
    <row r="14077">
      <c r="A14077" s="3" t="inlineStr">
        <is>
          <t>Opportunity Management Holdings (PTY) LTD</t>
        </is>
      </c>
      <c r="B14077" s="4" t="n">
        <v>45046</v>
      </c>
      <c r="C14077" s="3" t="inlineStr">
        <is>
          <t>Equity</t>
        </is>
      </c>
      <c r="D14077" s="3" t="inlineStr">
        <is>
          <t>5100/000</t>
        </is>
      </c>
      <c r="E14077" s="3" t="inlineStr">
        <is>
          <t>Share Capital / Members Contribution</t>
        </is>
      </c>
      <c r="F14077" s="3" t="n">
        <v>0</v>
      </c>
      <c r="G14077" s="3" t="n">
        <v>-120</v>
      </c>
    </row>
    <row r="14078">
      <c r="A14078" s="3" t="inlineStr">
        <is>
          <t>Quinate Consulting (Pty) Ltd</t>
        </is>
      </c>
      <c r="B14078" s="4" t="n">
        <v>45046</v>
      </c>
      <c r="C14078" s="3" t="inlineStr">
        <is>
          <t>Equity</t>
        </is>
      </c>
      <c r="D14078" s="3" t="inlineStr">
        <is>
          <t>5100/000</t>
        </is>
      </c>
      <c r="E14078" s="3" t="inlineStr">
        <is>
          <t>Share Capital / Members Contribution</t>
        </is>
      </c>
      <c r="F14078" s="3" t="n">
        <v>0</v>
      </c>
      <c r="G14078" s="3" t="n">
        <v>-120</v>
      </c>
    </row>
    <row r="14079">
      <c r="A14079" s="3" t="inlineStr">
        <is>
          <t>Trademark Holdings (Pty) Ltd</t>
        </is>
      </c>
      <c r="B14079" s="4" t="n">
        <v>45046</v>
      </c>
      <c r="C14079" s="3" t="inlineStr">
        <is>
          <t>Equity</t>
        </is>
      </c>
      <c r="D14079" s="3" t="inlineStr">
        <is>
          <t>5100/001</t>
        </is>
      </c>
      <c r="E14079" s="3" t="inlineStr">
        <is>
          <t>Share Capital - GFY Investments</t>
        </is>
      </c>
      <c r="F14079" s="3" t="n">
        <v>0</v>
      </c>
      <c r="G14079" s="3" t="n">
        <v>-60</v>
      </c>
    </row>
    <row r="14080">
      <c r="A14080" s="3" t="inlineStr">
        <is>
          <t>Trademark Holdings (Pty) Ltd</t>
        </is>
      </c>
      <c r="B14080" s="4" t="n">
        <v>45046</v>
      </c>
      <c r="C14080" s="3" t="inlineStr">
        <is>
          <t>Equity</t>
        </is>
      </c>
      <c r="D14080" s="3" t="inlineStr">
        <is>
          <t>5100/002</t>
        </is>
      </c>
      <c r="E14080" s="3" t="inlineStr">
        <is>
          <t>Share Capital - Zak Trust</t>
        </is>
      </c>
      <c r="F14080" s="3" t="n">
        <v>0</v>
      </c>
      <c r="G14080" s="3" t="n">
        <v>-60</v>
      </c>
    </row>
    <row r="14081">
      <c r="A14081" s="3" t="inlineStr">
        <is>
          <t>Opportunity Global Investment (PTY) LTD</t>
        </is>
      </c>
      <c r="B14081" s="4" t="n">
        <v>45046</v>
      </c>
      <c r="C14081" s="3" t="inlineStr">
        <is>
          <t>Equity</t>
        </is>
      </c>
      <c r="D14081" s="3" t="inlineStr">
        <is>
          <t>5101/000</t>
        </is>
      </c>
      <c r="E14081" s="3" t="inlineStr">
        <is>
          <t>Share Capital - Ordinary Type A</t>
        </is>
      </c>
      <c r="F14081" s="3" t="n">
        <v>0</v>
      </c>
      <c r="G14081" s="3" t="n">
        <v>-70</v>
      </c>
    </row>
    <row r="14082">
      <c r="A14082" s="3" t="inlineStr">
        <is>
          <t>Opportunity Global Investment (PTY) LTD</t>
        </is>
      </c>
      <c r="B14082" s="4" t="n">
        <v>45046</v>
      </c>
      <c r="C14082" s="3" t="inlineStr">
        <is>
          <t>Equity</t>
        </is>
      </c>
      <c r="D14082" s="3" t="inlineStr">
        <is>
          <t>5102/000</t>
        </is>
      </c>
      <c r="E14082" s="3" t="inlineStr">
        <is>
          <t>Share Capital - Ordinary Type B</t>
        </is>
      </c>
      <c r="F14082" s="3" t="n">
        <v>0</v>
      </c>
      <c r="G14082" s="3" t="n">
        <v>-30</v>
      </c>
    </row>
    <row r="14083">
      <c r="A14083" s="3" t="inlineStr">
        <is>
          <t>Endulini (Pty) Ltd</t>
        </is>
      </c>
      <c r="B14083" s="4" t="n">
        <v>45046</v>
      </c>
      <c r="C14083" s="3" t="inlineStr">
        <is>
          <t>Equity</t>
        </is>
      </c>
      <c r="D14083" s="3" t="inlineStr">
        <is>
          <t>5200/000</t>
        </is>
      </c>
      <c r="E14083" s="3" t="inlineStr">
        <is>
          <t>Retained Earnings / Loss</t>
        </is>
      </c>
      <c r="F14083" s="3" t="n">
        <v>0</v>
      </c>
      <c r="G14083" s="3" t="n">
        <v>-6017232.05</v>
      </c>
    </row>
    <row r="14084">
      <c r="A14084" s="3" t="inlineStr">
        <is>
          <t>Noble Shield (Pty) Ltd ta Go Letting</t>
        </is>
      </c>
      <c r="B14084" s="4" t="n">
        <v>45046</v>
      </c>
      <c r="C14084" s="3" t="inlineStr">
        <is>
          <t>Equity</t>
        </is>
      </c>
      <c r="D14084" s="3" t="inlineStr">
        <is>
          <t>5200/000</t>
        </is>
      </c>
      <c r="E14084" s="3" t="inlineStr">
        <is>
          <t>Retained Earnings / Loss</t>
        </is>
      </c>
      <c r="F14084" s="3" t="n">
        <v>0</v>
      </c>
      <c r="G14084" s="3" t="n">
        <v>-64792.67</v>
      </c>
    </row>
    <row r="14085">
      <c r="A14085" s="3" t="inlineStr">
        <is>
          <t>Opportunity Global Investment (PTY) LTD</t>
        </is>
      </c>
      <c r="B14085" s="4" t="n">
        <v>45046</v>
      </c>
      <c r="C14085" s="3" t="inlineStr">
        <is>
          <t>Equity</t>
        </is>
      </c>
      <c r="D14085" s="3" t="inlineStr">
        <is>
          <t>5200/000</t>
        </is>
      </c>
      <c r="E14085" s="3" t="inlineStr">
        <is>
          <t>Retained Earnings / Loss</t>
        </is>
      </c>
      <c r="F14085" s="3" t="n">
        <v>0</v>
      </c>
      <c r="G14085" s="3" t="n">
        <v>2134849.73</v>
      </c>
    </row>
    <row r="14086">
      <c r="A14086" s="3" t="inlineStr">
        <is>
          <t>Opportunity Global Sales (PTY) LTD</t>
        </is>
      </c>
      <c r="B14086" s="4" t="n">
        <v>45046</v>
      </c>
      <c r="C14086" s="3" t="inlineStr">
        <is>
          <t>Equity</t>
        </is>
      </c>
      <c r="D14086" s="3" t="inlineStr">
        <is>
          <t>5200/000</t>
        </is>
      </c>
      <c r="E14086" s="3" t="inlineStr">
        <is>
          <t>Retained Earnings / Loss</t>
        </is>
      </c>
      <c r="F14086" s="3" t="n">
        <v>0</v>
      </c>
      <c r="G14086" s="3" t="n">
        <v>-2287097.79</v>
      </c>
    </row>
    <row r="14087">
      <c r="A14087" s="3" t="inlineStr">
        <is>
          <t>Opportunity Management Holdings (PTY) LTD</t>
        </is>
      </c>
      <c r="B14087" s="4" t="n">
        <v>45046</v>
      </c>
      <c r="C14087" s="3" t="inlineStr">
        <is>
          <t>Equity</t>
        </is>
      </c>
      <c r="D14087" s="3" t="inlineStr">
        <is>
          <t>5200/000</t>
        </is>
      </c>
      <c r="E14087" s="3" t="inlineStr">
        <is>
          <t>Retained Earnings / Loss</t>
        </is>
      </c>
      <c r="F14087" s="3" t="n">
        <v>0</v>
      </c>
      <c r="G14087" s="3" t="n">
        <v>1230800.76</v>
      </c>
    </row>
    <row r="14088">
      <c r="A14088" s="3" t="inlineStr">
        <is>
          <t>Quinate Consulting (Pty) Ltd</t>
        </is>
      </c>
      <c r="B14088" s="4" t="n">
        <v>45046</v>
      </c>
      <c r="C14088" s="3" t="inlineStr">
        <is>
          <t>Equity</t>
        </is>
      </c>
      <c r="D14088" s="3" t="inlineStr">
        <is>
          <t>5200/000</t>
        </is>
      </c>
      <c r="E14088" s="3" t="inlineStr">
        <is>
          <t>Retained Earnings / Loss</t>
        </is>
      </c>
      <c r="F14088" s="3" t="n">
        <v>0</v>
      </c>
      <c r="G14088" s="3" t="n">
        <v>1549164.28</v>
      </c>
    </row>
    <row r="14089">
      <c r="A14089" s="3" t="inlineStr">
        <is>
          <t>Trademark Holdings (Pty) Ltd</t>
        </is>
      </c>
      <c r="B14089" s="4" t="n">
        <v>45046</v>
      </c>
      <c r="C14089" s="3" t="inlineStr">
        <is>
          <t>Equity</t>
        </is>
      </c>
      <c r="D14089" s="3" t="inlineStr">
        <is>
          <t>5200/000</t>
        </is>
      </c>
      <c r="E14089" s="3" t="inlineStr">
        <is>
          <t>Retained Earnings / Loss</t>
        </is>
      </c>
      <c r="F14089" s="3" t="n">
        <v>0</v>
      </c>
      <c r="G14089" s="3" t="n">
        <v>-155356.41</v>
      </c>
    </row>
    <row r="14090">
      <c r="A14090" s="3" t="inlineStr">
        <is>
          <t>Quinate Consulting (Pty) Ltd</t>
        </is>
      </c>
      <c r="B14090" s="4" t="n">
        <v>45046</v>
      </c>
      <c r="C14090" s="3" t="inlineStr">
        <is>
          <t>Assets</t>
        </is>
      </c>
      <c r="D14090" s="3" t="inlineStr">
        <is>
          <t>5400/011</t>
        </is>
      </c>
      <c r="E14090" s="3" t="inlineStr">
        <is>
          <t>Members Loan - Nick Morgan</t>
        </is>
      </c>
      <c r="F14090" s="3" t="n">
        <v>0</v>
      </c>
      <c r="G14090" s="3" t="n">
        <v>-85743.69</v>
      </c>
    </row>
    <row r="14091">
      <c r="A14091" s="3" t="inlineStr">
        <is>
          <t>Opportunity Management Holdings (PTY) LTD</t>
        </is>
      </c>
      <c r="B14091" s="4" t="n">
        <v>45046</v>
      </c>
      <c r="C14091" s="3" t="inlineStr">
        <is>
          <t>Assets</t>
        </is>
      </c>
      <c r="D14091" s="3" t="inlineStr">
        <is>
          <t>5400/500</t>
        </is>
      </c>
      <c r="E14091" s="3" t="inlineStr">
        <is>
          <t>Shareholder - Zak Loan</t>
        </is>
      </c>
      <c r="F14091" s="3" t="n">
        <v>0</v>
      </c>
      <c r="G14091" s="3" t="n">
        <v>-171798.21</v>
      </c>
    </row>
    <row r="14092">
      <c r="A14092" s="3" t="inlineStr">
        <is>
          <t>Quinate Consulting (Pty) Ltd</t>
        </is>
      </c>
      <c r="B14092" s="4" t="n">
        <v>45046</v>
      </c>
      <c r="C14092" s="3" t="inlineStr">
        <is>
          <t>Liabilities</t>
        </is>
      </c>
      <c r="D14092" s="3" t="inlineStr">
        <is>
          <t>5500/010</t>
        </is>
      </c>
      <c r="E14092" s="3" t="inlineStr">
        <is>
          <t>Loan - Wynand Haywood</t>
        </is>
      </c>
      <c r="F14092" s="3" t="n">
        <v>0</v>
      </c>
      <c r="G14092" s="3" t="n">
        <v>1928.67</v>
      </c>
    </row>
    <row r="14093">
      <c r="A14093" s="3" t="inlineStr">
        <is>
          <t>Quinate Consulting (Pty) Ltd</t>
        </is>
      </c>
      <c r="B14093" s="4" t="n">
        <v>45046</v>
      </c>
      <c r="C14093" s="3" t="inlineStr">
        <is>
          <t>Liabilities</t>
        </is>
      </c>
      <c r="D14093" s="3" t="inlineStr">
        <is>
          <t>5500/025</t>
        </is>
      </c>
      <c r="E14093" s="3" t="inlineStr">
        <is>
          <t>Loan - Noble Shield 2 Security Trust</t>
        </is>
      </c>
      <c r="F14093" s="3" t="n">
        <v>50</v>
      </c>
      <c r="G14093" s="3" t="n">
        <v>50</v>
      </c>
    </row>
    <row r="14094">
      <c r="A14094" s="3" t="inlineStr">
        <is>
          <t>Quinate Consulting (Pty) Ltd</t>
        </is>
      </c>
      <c r="B14094" s="4" t="n">
        <v>45046</v>
      </c>
      <c r="C14094" s="3" t="inlineStr">
        <is>
          <t>Liabilities</t>
        </is>
      </c>
      <c r="D14094" s="3" t="inlineStr">
        <is>
          <t>5500/030</t>
        </is>
      </c>
      <c r="E14094" s="3" t="inlineStr">
        <is>
          <t>Loan - Heron Projects</t>
        </is>
      </c>
      <c r="F14094" s="3" t="n">
        <v>4200</v>
      </c>
      <c r="G14094" s="3" t="n">
        <v>8200</v>
      </c>
    </row>
    <row r="14095">
      <c r="A14095" s="3" t="inlineStr">
        <is>
          <t>Opportunity Global Investment (PTY) LTD</t>
        </is>
      </c>
      <c r="B14095" s="4" t="n">
        <v>45046</v>
      </c>
      <c r="C14095" s="3" t="inlineStr">
        <is>
          <t>Liabilities</t>
        </is>
      </c>
      <c r="D14095" s="3" t="inlineStr">
        <is>
          <t>5500/100</t>
        </is>
      </c>
      <c r="E14095" s="3" t="inlineStr">
        <is>
          <t>Loan - Cape Projects Construction</t>
        </is>
      </c>
      <c r="F14095" s="3" t="n">
        <v>1900000</v>
      </c>
      <c r="G14095" s="3" t="n">
        <v>2261000</v>
      </c>
    </row>
    <row r="14096">
      <c r="A14096" s="3" t="inlineStr">
        <is>
          <t>Noble Shield (Pty) Ltd ta Go Letting</t>
        </is>
      </c>
      <c r="B14096" s="4" t="n">
        <v>45046</v>
      </c>
      <c r="C14096" s="3" t="inlineStr">
        <is>
          <t>Liabilities</t>
        </is>
      </c>
      <c r="D14096" s="3" t="inlineStr">
        <is>
          <t>5500/100</t>
        </is>
      </c>
      <c r="E14096" s="3" t="inlineStr">
        <is>
          <t>Loan - Jupiter Trust</t>
        </is>
      </c>
      <c r="F14096" s="3" t="n">
        <v>0</v>
      </c>
      <c r="G14096" s="3" t="n">
        <v>-100228.75</v>
      </c>
    </row>
    <row r="14097">
      <c r="A14097" s="3" t="inlineStr">
        <is>
          <t>Opportunity Management Holdings (PTY) LTD</t>
        </is>
      </c>
      <c r="B14097" s="4" t="n">
        <v>45046</v>
      </c>
      <c r="C14097" s="3" t="inlineStr">
        <is>
          <t>Liabilities</t>
        </is>
      </c>
      <c r="D14097" s="3" t="inlineStr">
        <is>
          <t>5500/100</t>
        </is>
      </c>
      <c r="E14097" s="3" t="inlineStr">
        <is>
          <t>Loan - Opportunity Global</t>
        </is>
      </c>
      <c r="F14097" s="3" t="n">
        <v>0</v>
      </c>
      <c r="G14097" s="3" t="n">
        <v>-20000</v>
      </c>
    </row>
    <row r="14098">
      <c r="A14098" s="3" t="inlineStr">
        <is>
          <t>Endulini (Pty) Ltd</t>
        </is>
      </c>
      <c r="B14098" s="4" t="n">
        <v>45046</v>
      </c>
      <c r="C14098" s="3" t="inlineStr">
        <is>
          <t>Liabilities</t>
        </is>
      </c>
      <c r="D14098" s="3" t="inlineStr">
        <is>
          <t>5500/100</t>
        </is>
      </c>
      <c r="E14098" s="3" t="inlineStr">
        <is>
          <t>Loan - Quinate Consulting</t>
        </is>
      </c>
      <c r="F14098" s="3" t="n">
        <v>-90600</v>
      </c>
      <c r="G14098" s="3" t="n">
        <v>-9501349.1</v>
      </c>
    </row>
    <row r="14099">
      <c r="A14099" s="3" t="inlineStr">
        <is>
          <t>Opportunity Global Investment (PTY) LTD</t>
        </is>
      </c>
      <c r="B14099" s="4" t="n">
        <v>45046</v>
      </c>
      <c r="C14099" s="3" t="inlineStr">
        <is>
          <t>Liabilities</t>
        </is>
      </c>
      <c r="D14099" s="3" t="inlineStr">
        <is>
          <t>5500/112</t>
        </is>
      </c>
      <c r="E14099" s="3" t="inlineStr">
        <is>
          <t>Loan - GFY</t>
        </is>
      </c>
      <c r="F14099" s="3" t="n">
        <v>0</v>
      </c>
      <c r="G14099" s="3" t="n">
        <v>-105000</v>
      </c>
    </row>
    <row r="14100">
      <c r="A14100" s="3" t="inlineStr">
        <is>
          <t>Endulini (Pty) Ltd</t>
        </is>
      </c>
      <c r="B14100" s="4" t="n">
        <v>45046</v>
      </c>
      <c r="C14100" s="3" t="inlineStr">
        <is>
          <t>Liabilities</t>
        </is>
      </c>
      <c r="D14100" s="3" t="inlineStr">
        <is>
          <t>5500/150</t>
        </is>
      </c>
      <c r="E14100" s="3" t="inlineStr">
        <is>
          <t>Loan - Cape Projects Construction</t>
        </is>
      </c>
      <c r="F14100" s="3" t="n">
        <v>-4011000</v>
      </c>
      <c r="G14100" s="3" t="n">
        <v>-11435000</v>
      </c>
    </row>
    <row r="14101">
      <c r="A14101" s="3" t="inlineStr">
        <is>
          <t>Quinate Consulting (Pty) Ltd</t>
        </is>
      </c>
      <c r="B14101" s="4" t="n">
        <v>45046</v>
      </c>
      <c r="C14101" s="3" t="inlineStr">
        <is>
          <t>Liabilities</t>
        </is>
      </c>
      <c r="D14101" s="3" t="inlineStr">
        <is>
          <t>5500/160</t>
        </is>
      </c>
      <c r="E14101" s="3" t="inlineStr">
        <is>
          <t>Loan - GFY Investment and Consulting</t>
        </is>
      </c>
      <c r="F14101" s="3" t="n">
        <v>0</v>
      </c>
      <c r="G14101" s="3" t="n">
        <v>-1750249.93</v>
      </c>
    </row>
    <row r="14102">
      <c r="A14102" s="3" t="inlineStr">
        <is>
          <t>Opportunity Management Holdings (PTY) LTD</t>
        </is>
      </c>
      <c r="B14102" s="4" t="n">
        <v>45046</v>
      </c>
      <c r="C14102" s="3" t="inlineStr">
        <is>
          <t>Liabilities</t>
        </is>
      </c>
      <c r="D14102" s="3" t="inlineStr">
        <is>
          <t>5500/200</t>
        </is>
      </c>
      <c r="E14102" s="3" t="inlineStr">
        <is>
          <t>Loan - Cape Projects</t>
        </is>
      </c>
      <c r="F14102" s="3" t="n">
        <v>0</v>
      </c>
      <c r="G14102" s="3" t="n">
        <v>120000</v>
      </c>
    </row>
    <row r="14103">
      <c r="A14103" s="3" t="inlineStr">
        <is>
          <t>Trademark Holdings (Pty) Ltd</t>
        </is>
      </c>
      <c r="B14103" s="4" t="n">
        <v>45046</v>
      </c>
      <c r="C14103" s="3" t="inlineStr">
        <is>
          <t>Liabilities</t>
        </is>
      </c>
      <c r="D14103" s="3" t="inlineStr">
        <is>
          <t>5500/250</t>
        </is>
      </c>
      <c r="E14103" s="3" t="inlineStr">
        <is>
          <t>Loan - Noble Shield</t>
        </is>
      </c>
      <c r="F14103" s="3" t="n">
        <v>15000</v>
      </c>
      <c r="G14103" s="3" t="n">
        <v>148165.59</v>
      </c>
    </row>
    <row r="14104">
      <c r="A14104" s="3" t="inlineStr">
        <is>
          <t>Opportunity Management Holdings (PTY) LTD</t>
        </is>
      </c>
      <c r="B14104" s="4" t="n">
        <v>45046</v>
      </c>
      <c r="C14104" s="3" t="inlineStr">
        <is>
          <t>Liabilities</t>
        </is>
      </c>
      <c r="D14104" s="3" t="inlineStr">
        <is>
          <t>5500/250</t>
        </is>
      </c>
      <c r="E14104" s="3" t="inlineStr">
        <is>
          <t>Loan - Quinate</t>
        </is>
      </c>
      <c r="F14104" s="3" t="n">
        <v>0</v>
      </c>
      <c r="G14104" s="3" t="n">
        <v>-20000</v>
      </c>
    </row>
    <row r="14105">
      <c r="A14105" s="3" t="inlineStr">
        <is>
          <t>Quinate Consulting (Pty) Ltd</t>
        </is>
      </c>
      <c r="B14105" s="4" t="n">
        <v>45046</v>
      </c>
      <c r="C14105" s="3" t="inlineStr">
        <is>
          <t>Liabilities</t>
        </is>
      </c>
      <c r="D14105" s="3" t="inlineStr">
        <is>
          <t>5500/300</t>
        </is>
      </c>
      <c r="E14105" s="3" t="inlineStr">
        <is>
          <t>Loan - Gengis</t>
        </is>
      </c>
      <c r="F14105" s="3" t="n">
        <v>-3402.74</v>
      </c>
      <c r="G14105" s="3" t="n">
        <v>-312301.91</v>
      </c>
    </row>
    <row r="14106">
      <c r="A14106" s="3" t="inlineStr">
        <is>
          <t>Opportunity Management Holdings (PTY) LTD</t>
        </is>
      </c>
      <c r="B14106" s="4" t="n">
        <v>45046</v>
      </c>
      <c r="C14106" s="3" t="inlineStr">
        <is>
          <t>Liabilities</t>
        </is>
      </c>
      <c r="D14106" s="3" t="inlineStr">
        <is>
          <t>5500/300</t>
        </is>
      </c>
      <c r="E14106" s="3" t="inlineStr">
        <is>
          <t>Loan - Opportunity Prop Management</t>
        </is>
      </c>
      <c r="F14106" s="3" t="n">
        <v>0</v>
      </c>
      <c r="G14106" s="3" t="n">
        <v>-1220204.15</v>
      </c>
    </row>
    <row r="14107">
      <c r="A14107" s="3" t="inlineStr">
        <is>
          <t>Noble Shield (Pty) Ltd ta Go Letting</t>
        </is>
      </c>
      <c r="B14107" s="4" t="n">
        <v>45046</v>
      </c>
      <c r="C14107" s="3" t="inlineStr">
        <is>
          <t>Liabilities</t>
        </is>
      </c>
      <c r="D14107" s="3" t="inlineStr">
        <is>
          <t>5500/300</t>
        </is>
      </c>
      <c r="E14107" s="3" t="inlineStr">
        <is>
          <t>Loan - Trademark Holdings</t>
        </is>
      </c>
      <c r="F14107" s="3" t="n">
        <v>-15000</v>
      </c>
      <c r="G14107" s="3" t="n">
        <v>-148165.59</v>
      </c>
    </row>
    <row r="14108">
      <c r="A14108" s="3" t="inlineStr">
        <is>
          <t>Trademark Holdings (Pty) Ltd</t>
        </is>
      </c>
      <c r="B14108" s="4" t="n">
        <v>45046</v>
      </c>
      <c r="C14108" s="3" t="inlineStr">
        <is>
          <t>Liabilities</t>
        </is>
      </c>
      <c r="D14108" s="3" t="inlineStr">
        <is>
          <t>5500/375</t>
        </is>
      </c>
      <c r="E14108" s="3" t="inlineStr">
        <is>
          <t>Loan - Opportunity Management Holdings Pty Ltd</t>
        </is>
      </c>
      <c r="F14108" s="3" t="n">
        <v>0</v>
      </c>
      <c r="G14108" s="3" t="n">
        <v>19000</v>
      </c>
    </row>
    <row r="14109">
      <c r="A14109" s="3" t="inlineStr">
        <is>
          <t>Trademark Holdings (Pty) Ltd</t>
        </is>
      </c>
      <c r="B14109" s="4" t="n">
        <v>45046</v>
      </c>
      <c r="C14109" s="3" t="inlineStr">
        <is>
          <t>Liabilities</t>
        </is>
      </c>
      <c r="D14109" s="3" t="inlineStr">
        <is>
          <t>5500/450</t>
        </is>
      </c>
      <c r="E14109" s="3" t="inlineStr">
        <is>
          <t>Loan - Cape Projects Construction</t>
        </is>
      </c>
      <c r="F14109" s="3" t="n">
        <v>-600</v>
      </c>
      <c r="G14109" s="3" t="n">
        <v>-1200</v>
      </c>
    </row>
    <row r="14110">
      <c r="A14110" s="3" t="inlineStr">
        <is>
          <t>Trademark Holdings (Pty) Ltd</t>
        </is>
      </c>
      <c r="B14110" s="4" t="n">
        <v>45046</v>
      </c>
      <c r="C14110" s="3" t="inlineStr">
        <is>
          <t>Liabilities</t>
        </is>
      </c>
      <c r="D14110" s="3" t="inlineStr">
        <is>
          <t>5500/500</t>
        </is>
      </c>
      <c r="E14110" s="3" t="inlineStr">
        <is>
          <t>Go Letting Brand Name</t>
        </is>
      </c>
      <c r="F14110" s="3" t="n">
        <v>0</v>
      </c>
      <c r="G14110" s="3" t="n">
        <v>93420</v>
      </c>
    </row>
    <row r="14111">
      <c r="A14111" s="3" t="inlineStr">
        <is>
          <t>Noble Shield (Pty) Ltd ta Go Letting</t>
        </is>
      </c>
      <c r="B14111" s="4" t="n">
        <v>45046</v>
      </c>
      <c r="C14111" s="3" t="inlineStr">
        <is>
          <t>Liabilities</t>
        </is>
      </c>
      <c r="D14111" s="3" t="inlineStr">
        <is>
          <t>5500/500</t>
        </is>
      </c>
      <c r="E14111" s="3" t="inlineStr">
        <is>
          <t>Loan - Cape Projects Construction</t>
        </is>
      </c>
      <c r="F14111" s="3" t="n">
        <v>-600</v>
      </c>
      <c r="G14111" s="3" t="n">
        <v>-1200</v>
      </c>
    </row>
    <row r="14112">
      <c r="A14112" s="3" t="inlineStr">
        <is>
          <t>Quinate Consulting (Pty) Ltd</t>
        </is>
      </c>
      <c r="B14112" s="4" t="n">
        <v>45046</v>
      </c>
      <c r="C14112" s="3" t="inlineStr">
        <is>
          <t>Liabilities</t>
        </is>
      </c>
      <c r="D14112" s="3" t="inlineStr">
        <is>
          <t>5500/500</t>
        </is>
      </c>
      <c r="E14112" s="3" t="inlineStr">
        <is>
          <t>Loan - Opportunity Development Struct.</t>
        </is>
      </c>
      <c r="F14112" s="3" t="n">
        <v>0</v>
      </c>
      <c r="G14112" s="3" t="n">
        <v>-2380000</v>
      </c>
    </row>
    <row r="14113">
      <c r="A14113" s="3" t="inlineStr">
        <is>
          <t>Opportunity Management Holdings (PTY) LTD</t>
        </is>
      </c>
      <c r="B14113" s="4" t="n">
        <v>45046</v>
      </c>
      <c r="C14113" s="3" t="inlineStr">
        <is>
          <t>Liabilities</t>
        </is>
      </c>
      <c r="D14113" s="3" t="inlineStr">
        <is>
          <t>5500/500</t>
        </is>
      </c>
      <c r="E14113" s="3" t="inlineStr">
        <is>
          <t>Loan - Opportunity Tradermark Holdings</t>
        </is>
      </c>
      <c r="F14113" s="3" t="n">
        <v>0</v>
      </c>
      <c r="G14113" s="3" t="n">
        <v>-19000</v>
      </c>
    </row>
    <row r="14114">
      <c r="A14114" s="3" t="inlineStr">
        <is>
          <t>Quinate Consulting (Pty) Ltd</t>
        </is>
      </c>
      <c r="B14114" s="4" t="n">
        <v>45046</v>
      </c>
      <c r="C14114" s="3" t="inlineStr">
        <is>
          <t>Liabilities</t>
        </is>
      </c>
      <c r="D14114" s="3" t="inlineStr">
        <is>
          <t>5500/520</t>
        </is>
      </c>
      <c r="E14114" s="3" t="inlineStr">
        <is>
          <t>Loan - Opportunity Management Holdings</t>
        </is>
      </c>
      <c r="F14114" s="3" t="n">
        <v>0</v>
      </c>
      <c r="G14114" s="3" t="n">
        <v>16100</v>
      </c>
    </row>
    <row r="14115">
      <c r="A14115" s="3" t="inlineStr">
        <is>
          <t>Opportunity Management Holdings (PTY) LTD</t>
        </is>
      </c>
      <c r="B14115" s="4" t="n">
        <v>45046</v>
      </c>
      <c r="C14115" s="3" t="inlineStr">
        <is>
          <t>Liabilities</t>
        </is>
      </c>
      <c r="D14115" s="3" t="inlineStr">
        <is>
          <t>5500/550</t>
        </is>
      </c>
      <c r="E14115" s="3" t="inlineStr">
        <is>
          <t>Loan - Heron Projects</t>
        </is>
      </c>
      <c r="F14115" s="3" t="n">
        <v>0</v>
      </c>
      <c r="G14115" s="3" t="n">
        <v>-64000</v>
      </c>
    </row>
    <row r="14116">
      <c r="A14116" s="3" t="inlineStr">
        <is>
          <t>Noble Shield (Pty) Ltd ta Go Letting</t>
        </is>
      </c>
      <c r="B14116" s="4" t="n">
        <v>45046</v>
      </c>
      <c r="C14116" s="3" t="inlineStr">
        <is>
          <t>Liabilities</t>
        </is>
      </c>
      <c r="D14116" s="3" t="inlineStr">
        <is>
          <t>5500/600</t>
        </is>
      </c>
      <c r="E14116" s="3" t="inlineStr">
        <is>
          <t>Loan - Heron Projects</t>
        </is>
      </c>
      <c r="F14116" s="3" t="n">
        <v>0</v>
      </c>
      <c r="G14116" s="3" t="n">
        <v>20898.22</v>
      </c>
    </row>
    <row r="14117">
      <c r="A14117" s="3" t="inlineStr">
        <is>
          <t>Opportunity Global Investment (PTY) LTD</t>
        </is>
      </c>
      <c r="B14117" s="4" t="n">
        <v>45046</v>
      </c>
      <c r="C14117" s="3" t="inlineStr">
        <is>
          <t>Liabilities</t>
        </is>
      </c>
      <c r="D14117" s="3" t="inlineStr">
        <is>
          <t>5500/650</t>
        </is>
      </c>
      <c r="E14117" s="3" t="inlineStr">
        <is>
          <t>Loan - Opportunit Global - Sales</t>
        </is>
      </c>
      <c r="F14117" s="3" t="n">
        <v>-221188.51</v>
      </c>
      <c r="G14117" s="3" t="n">
        <v>-2862585.88</v>
      </c>
    </row>
    <row r="14118">
      <c r="A14118" s="3" t="inlineStr">
        <is>
          <t>Opportunity Global Sales (PTY) LTD</t>
        </is>
      </c>
      <c r="B14118" s="4" t="n">
        <v>45046</v>
      </c>
      <c r="C14118" s="3" t="inlineStr">
        <is>
          <t>Liabilities</t>
        </is>
      </c>
      <c r="D14118" s="3" t="inlineStr">
        <is>
          <t>5500/650</t>
        </is>
      </c>
      <c r="E14118" s="3" t="inlineStr">
        <is>
          <t>Loan - Opportunity Investments</t>
        </is>
      </c>
      <c r="F14118" s="3" t="n">
        <v>221188.51</v>
      </c>
      <c r="G14118" s="3" t="n">
        <v>2862585.88</v>
      </c>
    </row>
    <row r="14119">
      <c r="A14119" s="3" t="inlineStr">
        <is>
          <t>Opportunity Management Holdings (PTY) LTD</t>
        </is>
      </c>
      <c r="B14119" s="4" t="n">
        <v>45046</v>
      </c>
      <c r="C14119" s="3" t="inlineStr">
        <is>
          <t>Liabilities</t>
        </is>
      </c>
      <c r="D14119" s="3" t="inlineStr">
        <is>
          <t>5500/700</t>
        </is>
      </c>
      <c r="E14119" s="3" t="inlineStr">
        <is>
          <t>Loan - Go Letting</t>
        </is>
      </c>
      <c r="F14119" s="3" t="n">
        <v>0</v>
      </c>
      <c r="G14119" s="3" t="n">
        <v>-120</v>
      </c>
    </row>
    <row r="14120">
      <c r="A14120" s="3" t="inlineStr">
        <is>
          <t>Opportunity Global Investment (PTY) LTD</t>
        </is>
      </c>
      <c r="B14120" s="4" t="n">
        <v>45046</v>
      </c>
      <c r="C14120" s="3" t="inlineStr">
        <is>
          <t>Liabilities</t>
        </is>
      </c>
      <c r="D14120" s="3" t="inlineStr">
        <is>
          <t>5500/750</t>
        </is>
      </c>
      <c r="E14120" s="3" t="inlineStr">
        <is>
          <t>Loan - Heron Projects</t>
        </is>
      </c>
      <c r="F14120" s="3" t="n">
        <v>0</v>
      </c>
      <c r="G14120" s="3" t="n">
        <v>-603000</v>
      </c>
    </row>
    <row r="14121">
      <c r="A14121" s="3" t="inlineStr">
        <is>
          <t>Opportunity Global Investment (PTY) LTD</t>
        </is>
      </c>
      <c r="B14121" s="4" t="n">
        <v>45046</v>
      </c>
      <c r="C14121" s="3" t="inlineStr">
        <is>
          <t>Liabilities</t>
        </is>
      </c>
      <c r="D14121" s="3" t="inlineStr">
        <is>
          <t>5500/850</t>
        </is>
      </c>
      <c r="E14121" s="3" t="inlineStr">
        <is>
          <t>Loan - Nick Morgan</t>
        </is>
      </c>
      <c r="F14121" s="3" t="n">
        <v>0</v>
      </c>
      <c r="G14121" s="3" t="n">
        <v>6200</v>
      </c>
    </row>
    <row r="14122">
      <c r="A14122" s="3" t="inlineStr">
        <is>
          <t>Opportunity Global Investment (PTY) LTD</t>
        </is>
      </c>
      <c r="B14122" s="4" t="n">
        <v>45046</v>
      </c>
      <c r="C14122" s="3" t="inlineStr">
        <is>
          <t>Liabilities</t>
        </is>
      </c>
      <c r="D14122" s="3" t="inlineStr">
        <is>
          <t>5500/950</t>
        </is>
      </c>
      <c r="E14122" s="3" t="inlineStr">
        <is>
          <t>Loan - Gengis</t>
        </is>
      </c>
      <c r="F14122" s="3" t="n">
        <v>0</v>
      </c>
      <c r="G14122" s="3" t="n">
        <v>-45000</v>
      </c>
    </row>
    <row r="14123">
      <c r="A14123" s="3" t="inlineStr">
        <is>
          <t>Quinate Consulting (Pty) Ltd</t>
        </is>
      </c>
      <c r="B14123" s="4" t="n">
        <v>45046</v>
      </c>
      <c r="C14123" s="3" t="inlineStr">
        <is>
          <t>Liabilities</t>
        </is>
      </c>
      <c r="D14123" s="3" t="inlineStr">
        <is>
          <t>5501/001</t>
        </is>
      </c>
      <c r="E14123" s="3" t="inlineStr">
        <is>
          <t>Loan - Endulini CIP Costs</t>
        </is>
      </c>
      <c r="F14123" s="3" t="n">
        <v>90600</v>
      </c>
      <c r="G14123" s="3" t="n">
        <v>9501349.1</v>
      </c>
    </row>
    <row r="14124">
      <c r="A14124" s="3" t="inlineStr">
        <is>
          <t>Opportunity Management Holdings (PTY) LTD</t>
        </is>
      </c>
      <c r="B14124" s="4" t="n">
        <v>45046</v>
      </c>
      <c r="C14124" s="3" t="inlineStr">
        <is>
          <t>Liabilities</t>
        </is>
      </c>
      <c r="D14124" s="3" t="inlineStr">
        <is>
          <t>5510/100</t>
        </is>
      </c>
      <c r="E14124" s="3" t="inlineStr">
        <is>
          <t>Staff loan - Debbie Landsberg</t>
        </is>
      </c>
      <c r="F14124" s="3" t="n">
        <v>-1700</v>
      </c>
      <c r="G14124" s="3" t="n">
        <v>1400</v>
      </c>
    </row>
    <row r="14125">
      <c r="A14125" s="3" t="inlineStr">
        <is>
          <t>Noble Shield (Pty) Ltd ta Go Letting</t>
        </is>
      </c>
      <c r="B14125" s="4" t="n">
        <v>45046</v>
      </c>
      <c r="C14125" s="3" t="inlineStr">
        <is>
          <t>Assets</t>
        </is>
      </c>
      <c r="D14125" s="3" t="inlineStr">
        <is>
          <t>6250/010</t>
        </is>
      </c>
      <c r="E14125" s="3" t="inlineStr">
        <is>
          <t>Computer Equipment - @ Cost</t>
        </is>
      </c>
      <c r="F14125" s="3" t="n">
        <v>0</v>
      </c>
      <c r="G14125" s="3" t="n">
        <v>20397</v>
      </c>
    </row>
    <row r="14126">
      <c r="A14126" s="3" t="inlineStr">
        <is>
          <t>Opportunity Global Investment (PTY) LTD</t>
        </is>
      </c>
      <c r="B14126" s="4" t="n">
        <v>45046</v>
      </c>
      <c r="C14126" s="3" t="inlineStr">
        <is>
          <t>Assets</t>
        </is>
      </c>
      <c r="D14126" s="3" t="inlineStr">
        <is>
          <t>6250/010</t>
        </is>
      </c>
      <c r="E14126" s="3" t="inlineStr">
        <is>
          <t>Computer Equipment - @ Cost</t>
        </is>
      </c>
      <c r="F14126" s="3" t="n">
        <v>0</v>
      </c>
      <c r="G14126" s="3" t="n">
        <v>31683.04</v>
      </c>
    </row>
    <row r="14127">
      <c r="A14127" s="3" t="inlineStr">
        <is>
          <t>Opportunity Management Holdings (PTY) LTD</t>
        </is>
      </c>
      <c r="B14127" s="4" t="n">
        <v>45046</v>
      </c>
      <c r="C14127" s="3" t="inlineStr">
        <is>
          <t>Assets</t>
        </is>
      </c>
      <c r="D14127" s="3" t="inlineStr">
        <is>
          <t>6250/010</t>
        </is>
      </c>
      <c r="E14127" s="3" t="inlineStr">
        <is>
          <t>Computer Equipment - @ Cost</t>
        </is>
      </c>
      <c r="F14127" s="3" t="n">
        <v>0</v>
      </c>
      <c r="G14127" s="3" t="n">
        <v>52177.85</v>
      </c>
    </row>
    <row r="14128">
      <c r="A14128" s="3" t="inlineStr">
        <is>
          <t>Quinate Consulting (Pty) Ltd</t>
        </is>
      </c>
      <c r="B14128" s="4" t="n">
        <v>45046</v>
      </c>
      <c r="C14128" s="3" t="inlineStr">
        <is>
          <t>Assets</t>
        </is>
      </c>
      <c r="D14128" s="3" t="inlineStr">
        <is>
          <t>6250/010</t>
        </is>
      </c>
      <c r="E14128" s="3" t="inlineStr">
        <is>
          <t>Computer Equipment - @ Cost</t>
        </is>
      </c>
      <c r="F14128" s="3" t="n">
        <v>0</v>
      </c>
      <c r="G14128" s="3" t="n">
        <v>137059.7</v>
      </c>
    </row>
    <row r="14129">
      <c r="A14129" s="3" t="inlineStr">
        <is>
          <t>Noble Shield (Pty) Ltd ta Go Letting</t>
        </is>
      </c>
      <c r="B14129" s="4" t="n">
        <v>45046</v>
      </c>
      <c r="C14129" s="3" t="inlineStr">
        <is>
          <t>Assets</t>
        </is>
      </c>
      <c r="D14129" s="3" t="inlineStr">
        <is>
          <t>6250/020</t>
        </is>
      </c>
      <c r="E14129" s="3" t="inlineStr">
        <is>
          <t>Computer Equipment - Accum Depre</t>
        </is>
      </c>
      <c r="F14129" s="3" t="n">
        <v>0</v>
      </c>
      <c r="G14129" s="3" t="n">
        <v>-12040.89</v>
      </c>
    </row>
    <row r="14130">
      <c r="A14130" s="3" t="inlineStr">
        <is>
          <t>Opportunity Global Investment (PTY) LTD</t>
        </is>
      </c>
      <c r="B14130" s="4" t="n">
        <v>45046</v>
      </c>
      <c r="C14130" s="3" t="inlineStr">
        <is>
          <t>Assets</t>
        </is>
      </c>
      <c r="D14130" s="3" t="inlineStr">
        <is>
          <t>6250/020</t>
        </is>
      </c>
      <c r="E14130" s="3" t="inlineStr">
        <is>
          <t>Computer Equipment - Accum Depre</t>
        </is>
      </c>
      <c r="F14130" s="3" t="n">
        <v>-880.08</v>
      </c>
      <c r="G14130" s="3" t="n">
        <v>-3520.32</v>
      </c>
    </row>
    <row r="14131">
      <c r="A14131" s="3" t="inlineStr">
        <is>
          <t>Opportunity Management Holdings (PTY) LTD</t>
        </is>
      </c>
      <c r="B14131" s="4" t="n">
        <v>45046</v>
      </c>
      <c r="C14131" s="3" t="inlineStr">
        <is>
          <t>Assets</t>
        </is>
      </c>
      <c r="D14131" s="3" t="inlineStr">
        <is>
          <t>6250/020</t>
        </is>
      </c>
      <c r="E14131" s="3" t="inlineStr">
        <is>
          <t>Computer Equipment - Accum Depre</t>
        </is>
      </c>
      <c r="F14131" s="3" t="n">
        <v>-1035.19</v>
      </c>
      <c r="G14131" s="3" t="n">
        <v>-7679.55</v>
      </c>
    </row>
    <row r="14132">
      <c r="A14132" s="3" t="inlineStr">
        <is>
          <t>Quinate Consulting (Pty) Ltd</t>
        </is>
      </c>
      <c r="B14132" s="4" t="n">
        <v>45046</v>
      </c>
      <c r="C14132" s="3" t="inlineStr">
        <is>
          <t>Assets</t>
        </is>
      </c>
      <c r="D14132" s="3" t="inlineStr">
        <is>
          <t>6250/020</t>
        </is>
      </c>
      <c r="E14132" s="3" t="inlineStr">
        <is>
          <t>Computer Equipment - Accum Depre</t>
        </is>
      </c>
      <c r="F14132" s="3" t="n">
        <v>-2331.65</v>
      </c>
      <c r="G14132" s="3" t="n">
        <v>-103037.14</v>
      </c>
    </row>
    <row r="14133">
      <c r="A14133" s="3" t="inlineStr">
        <is>
          <t>Opportunity Management Holdings (PTY) LTD</t>
        </is>
      </c>
      <c r="B14133" s="4" t="n">
        <v>45046</v>
      </c>
      <c r="C14133" s="3" t="inlineStr">
        <is>
          <t>Assets</t>
        </is>
      </c>
      <c r="D14133" s="3" t="inlineStr">
        <is>
          <t>6250/030</t>
        </is>
      </c>
      <c r="E14133" s="3" t="inlineStr">
        <is>
          <t>Acc Depreciation - Computer Equipment</t>
        </is>
      </c>
      <c r="F14133" s="3" t="n">
        <v>0</v>
      </c>
      <c r="G14133" s="3" t="n">
        <v>-9441.25</v>
      </c>
    </row>
    <row r="14134">
      <c r="A14134" s="3" t="inlineStr">
        <is>
          <t>Quinate Consulting (Pty) Ltd</t>
        </is>
      </c>
      <c r="B14134" s="4" t="n">
        <v>45046</v>
      </c>
      <c r="C14134" s="3" t="inlineStr">
        <is>
          <t>Assets</t>
        </is>
      </c>
      <c r="D14134" s="3" t="inlineStr">
        <is>
          <t>6270/010</t>
        </is>
      </c>
      <c r="E14134" s="3" t="inlineStr">
        <is>
          <t>Site Containers - @ Cost</t>
        </is>
      </c>
      <c r="F14134" s="3" t="n">
        <v>0</v>
      </c>
      <c r="G14134" s="3" t="n">
        <v>19130.44</v>
      </c>
    </row>
    <row r="14135">
      <c r="A14135" s="3" t="inlineStr">
        <is>
          <t>Quinate Consulting (Pty) Ltd</t>
        </is>
      </c>
      <c r="B14135" s="4" t="n">
        <v>45046</v>
      </c>
      <c r="C14135" s="3" t="inlineStr">
        <is>
          <t>Assets</t>
        </is>
      </c>
      <c r="D14135" s="3" t="inlineStr">
        <is>
          <t>6270/020</t>
        </is>
      </c>
      <c r="E14135" s="3" t="inlineStr">
        <is>
          <t>Site Containers - Accum Depre</t>
        </is>
      </c>
      <c r="F14135" s="3" t="n">
        <v>-318.84</v>
      </c>
      <c r="G14135" s="3" t="n">
        <v>-8289.860000000001</v>
      </c>
    </row>
    <row r="14136">
      <c r="A14136" s="3" t="inlineStr">
        <is>
          <t>Noble Shield (Pty) Ltd ta Go Letting</t>
        </is>
      </c>
      <c r="B14136" s="4" t="n">
        <v>45046</v>
      </c>
      <c r="C14136" s="3" t="inlineStr">
        <is>
          <t>Assets</t>
        </is>
      </c>
      <c r="D14136" s="3" t="inlineStr">
        <is>
          <t>6350/010</t>
        </is>
      </c>
      <c r="E14136" s="3" t="inlineStr">
        <is>
          <t>Furniture _AND_ Fittings - @ Cost</t>
        </is>
      </c>
      <c r="F14136" s="3" t="n">
        <v>0</v>
      </c>
      <c r="G14136" s="3" t="n">
        <v>2242</v>
      </c>
    </row>
    <row r="14137">
      <c r="A14137" s="3" t="inlineStr">
        <is>
          <t>Opportunity Global Sales (PTY) LTD</t>
        </is>
      </c>
      <c r="B14137" s="4" t="n">
        <v>45046</v>
      </c>
      <c r="C14137" s="3" t="inlineStr">
        <is>
          <t>Assets</t>
        </is>
      </c>
      <c r="D14137" s="3" t="inlineStr">
        <is>
          <t>6350/010</t>
        </is>
      </c>
      <c r="E14137" s="3" t="inlineStr">
        <is>
          <t>Furniture _AND_ Fittings - @ Cost</t>
        </is>
      </c>
      <c r="F14137" s="3" t="n">
        <v>0</v>
      </c>
      <c r="G14137" s="3" t="n">
        <v>29379.7</v>
      </c>
    </row>
    <row r="14138">
      <c r="A14138" s="3" t="inlineStr">
        <is>
          <t>Noble Shield (Pty) Ltd ta Go Letting</t>
        </is>
      </c>
      <c r="B14138" s="4" t="n">
        <v>45046</v>
      </c>
      <c r="C14138" s="3" t="inlineStr">
        <is>
          <t>Assets</t>
        </is>
      </c>
      <c r="D14138" s="3" t="inlineStr">
        <is>
          <t>6350/020</t>
        </is>
      </c>
      <c r="E14138" s="3" t="inlineStr">
        <is>
          <t>Furniture _AND_ Fittings - Accum Depre</t>
        </is>
      </c>
      <c r="F14138" s="3" t="n">
        <v>0</v>
      </c>
      <c r="G14138" s="3" t="n">
        <v>-2239</v>
      </c>
    </row>
    <row r="14139">
      <c r="A14139" s="3" t="inlineStr">
        <is>
          <t>Opportunity Global Sales (PTY) LTD</t>
        </is>
      </c>
      <c r="B14139" s="4" t="n">
        <v>45046</v>
      </c>
      <c r="C14139" s="3" t="inlineStr">
        <is>
          <t>Assets</t>
        </is>
      </c>
      <c r="D14139" s="3" t="inlineStr">
        <is>
          <t>6350/020</t>
        </is>
      </c>
      <c r="E14139" s="3" t="inlineStr">
        <is>
          <t>Furniture _AND_ Fittings - Accum Depre</t>
        </is>
      </c>
      <c r="F14139" s="3" t="n">
        <v>-408.05</v>
      </c>
      <c r="G14139" s="3" t="n">
        <v>-4080.51</v>
      </c>
    </row>
    <row r="14140">
      <c r="A14140" s="3" t="inlineStr">
        <is>
          <t>Opportunity Management Holdings (PTY) LTD</t>
        </is>
      </c>
      <c r="B14140" s="4" t="n">
        <v>45046</v>
      </c>
      <c r="C14140" s="3" t="inlineStr">
        <is>
          <t>Liabilities</t>
        </is>
      </c>
      <c r="D14140" s="3" t="inlineStr">
        <is>
          <t>6500/000</t>
        </is>
      </c>
      <c r="E14140" s="3" t="inlineStr">
        <is>
          <t>Deposits - Held</t>
        </is>
      </c>
      <c r="F14140" s="3" t="n">
        <v>0</v>
      </c>
      <c r="G14140" s="3" t="n">
        <v>-12028.1</v>
      </c>
    </row>
    <row r="14141">
      <c r="A14141" s="3" t="inlineStr">
        <is>
          <t>Opportunity Management Holdings (PTY) LTD</t>
        </is>
      </c>
      <c r="B14141" s="4" t="n">
        <v>45046</v>
      </c>
      <c r="C14141" s="3" t="inlineStr">
        <is>
          <t>Liabilities</t>
        </is>
      </c>
      <c r="D14141" s="3" t="inlineStr">
        <is>
          <t>6510/000</t>
        </is>
      </c>
      <c r="E14141" s="3" t="inlineStr">
        <is>
          <t>Deposits Paid - Anicol Properties</t>
        </is>
      </c>
      <c r="F14141" s="3" t="n">
        <v>0</v>
      </c>
      <c r="G14141" s="3" t="n">
        <v>13755</v>
      </c>
    </row>
    <row r="14142">
      <c r="A14142" s="3" t="inlineStr">
        <is>
          <t>Opportunity Management Holdings (PTY) LTD</t>
        </is>
      </c>
      <c r="B14142" s="4" t="n">
        <v>45046</v>
      </c>
      <c r="C14142" s="3" t="inlineStr">
        <is>
          <t>Liabilities</t>
        </is>
      </c>
      <c r="D14142" s="3" t="inlineStr">
        <is>
          <t>6515/000</t>
        </is>
      </c>
      <c r="E14142" s="3" t="inlineStr">
        <is>
          <t>Deposits Paid</t>
        </is>
      </c>
      <c r="F14142" s="3" t="n">
        <v>0</v>
      </c>
      <c r="G14142" s="3" t="n">
        <v>3852.5</v>
      </c>
    </row>
    <row r="14143">
      <c r="A14143" s="3" t="inlineStr">
        <is>
          <t>Quinate Consulting (Pty) Ltd</t>
        </is>
      </c>
      <c r="B14143" s="4" t="n">
        <v>45046</v>
      </c>
      <c r="C14143" s="3" t="inlineStr">
        <is>
          <t>Assets</t>
        </is>
      </c>
      <c r="D14143" s="3" t="inlineStr">
        <is>
          <t>6600/010</t>
        </is>
      </c>
      <c r="E14143" s="3" t="inlineStr">
        <is>
          <t>Other Fixed Assets - @ Cost</t>
        </is>
      </c>
      <c r="F14143" s="3" t="n">
        <v>0</v>
      </c>
      <c r="G14143" s="3" t="n">
        <v>14442.5</v>
      </c>
    </row>
    <row r="14144">
      <c r="A14144" s="3" t="inlineStr">
        <is>
          <t>Quinate Consulting (Pty) Ltd</t>
        </is>
      </c>
      <c r="B14144" s="4" t="n">
        <v>45046</v>
      </c>
      <c r="C14144" s="3" t="inlineStr">
        <is>
          <t>Assets</t>
        </is>
      </c>
      <c r="D14144" s="3" t="inlineStr">
        <is>
          <t>6600/020</t>
        </is>
      </c>
      <c r="E14144" s="3" t="inlineStr">
        <is>
          <t>Other Fixed Assets - Accum Depre</t>
        </is>
      </c>
      <c r="F14144" s="3" t="n">
        <v>0</v>
      </c>
      <c r="G14144" s="3" t="n">
        <v>-14441.5</v>
      </c>
    </row>
    <row r="14145">
      <c r="A14145" s="3" t="inlineStr">
        <is>
          <t>Noble Shield (Pty) Ltd ta Go Letting</t>
        </is>
      </c>
      <c r="B14145" s="4" t="n">
        <v>45046</v>
      </c>
      <c r="C14145" s="3" t="inlineStr">
        <is>
          <t>Assets</t>
        </is>
      </c>
      <c r="D14145" s="3" t="inlineStr">
        <is>
          <t>7000/100</t>
        </is>
      </c>
      <c r="E14145" s="3" t="inlineStr">
        <is>
          <t>Goodwill - Purchase of Go Letting</t>
        </is>
      </c>
      <c r="F14145" s="3" t="n">
        <v>0</v>
      </c>
      <c r="G14145" s="3" t="n">
        <v>106580</v>
      </c>
    </row>
    <row r="14146">
      <c r="A14146" s="3" t="inlineStr">
        <is>
          <t>Opportunity Management Holdings (PTY) LTD</t>
        </is>
      </c>
      <c r="B14146" s="4" t="n">
        <v>45046</v>
      </c>
      <c r="C14146" s="3" t="inlineStr">
        <is>
          <t>Assets</t>
        </is>
      </c>
      <c r="D14146" s="3" t="inlineStr">
        <is>
          <t>7200/000</t>
        </is>
      </c>
      <c r="E14146" s="3" t="inlineStr">
        <is>
          <t>Shares in Subsidiary Companies</t>
        </is>
      </c>
      <c r="F14146" s="3" t="n">
        <v>0</v>
      </c>
      <c r="G14146" s="3" t="n">
        <v>120</v>
      </c>
    </row>
    <row r="14147">
      <c r="A14147" s="3" t="inlineStr">
        <is>
          <t>Endulini (Pty) Ltd</t>
        </is>
      </c>
      <c r="B14147" s="4" t="n">
        <v>45046</v>
      </c>
      <c r="C14147" s="3" t="inlineStr">
        <is>
          <t>Assets</t>
        </is>
      </c>
      <c r="D14147" s="3" t="inlineStr">
        <is>
          <t>7610/100</t>
        </is>
      </c>
      <c r="E14147" s="3" t="inlineStr">
        <is>
          <t>Endulini Land</t>
        </is>
      </c>
      <c r="F14147" s="3" t="n">
        <v>0</v>
      </c>
      <c r="G14147" s="3" t="n">
        <v>10572851.37</v>
      </c>
    </row>
    <row r="14148">
      <c r="A14148" s="3" t="inlineStr">
        <is>
          <t>Endulini (Pty) Ltd</t>
        </is>
      </c>
      <c r="B14148" s="4" t="n">
        <v>45046</v>
      </c>
      <c r="C14148" s="3" t="inlineStr">
        <is>
          <t>Assets</t>
        </is>
      </c>
      <c r="D14148" s="3" t="inlineStr">
        <is>
          <t>7610/111</t>
        </is>
      </c>
      <c r="E14148" s="3" t="inlineStr">
        <is>
          <t>Endulini Closing Stock February 2021</t>
        </is>
      </c>
      <c r="F14148" s="3" t="n">
        <v>0</v>
      </c>
      <c r="G14148" s="3" t="n">
        <v>14368610.11</v>
      </c>
    </row>
    <row r="14149">
      <c r="A14149" s="3" t="inlineStr">
        <is>
          <t>Endulini (Pty) Ltd</t>
        </is>
      </c>
      <c r="B14149" s="4" t="n">
        <v>45046</v>
      </c>
      <c r="C14149" s="3" t="inlineStr">
        <is>
          <t>Assets</t>
        </is>
      </c>
      <c r="D14149" s="3" t="inlineStr">
        <is>
          <t>7610/180</t>
        </is>
      </c>
      <c r="E14149" s="3" t="inlineStr">
        <is>
          <t>Endulini CIP Architects</t>
        </is>
      </c>
      <c r="F14149" s="3" t="n">
        <v>40608.7</v>
      </c>
      <c r="G14149" s="3" t="n">
        <v>1292111.71</v>
      </c>
    </row>
    <row r="14150">
      <c r="A14150" s="3" t="inlineStr">
        <is>
          <t>Endulini (Pty) Ltd</t>
        </is>
      </c>
      <c r="B14150" s="4" t="n">
        <v>45046</v>
      </c>
      <c r="C14150" s="3" t="inlineStr">
        <is>
          <t>Assets</t>
        </is>
      </c>
      <c r="D14150" s="3" t="inlineStr">
        <is>
          <t>7610/200</t>
        </is>
      </c>
      <c r="E14150" s="3" t="inlineStr">
        <is>
          <t>Endulini CIP CoCT Land Use App</t>
        </is>
      </c>
      <c r="F14150" s="3" t="n">
        <v>0</v>
      </c>
      <c r="G14150" s="3" t="n">
        <v>232891.06</v>
      </c>
    </row>
    <row r="14151">
      <c r="A14151" s="3" t="inlineStr">
        <is>
          <t>Endulini (Pty) Ltd</t>
        </is>
      </c>
      <c r="B14151" s="4" t="n">
        <v>45046</v>
      </c>
      <c r="C14151" s="3" t="inlineStr">
        <is>
          <t>Assets</t>
        </is>
      </c>
      <c r="D14151" s="3" t="inlineStr">
        <is>
          <t>7610/205</t>
        </is>
      </c>
      <c r="E14151" s="3" t="inlineStr">
        <is>
          <t>Endulini CIP Site Establishments</t>
        </is>
      </c>
      <c r="F14151" s="3" t="n">
        <v>0</v>
      </c>
      <c r="G14151" s="3" t="n">
        <v>32428975.01</v>
      </c>
    </row>
    <row r="14152">
      <c r="A14152" s="3" t="inlineStr">
        <is>
          <t>Endulini (Pty) Ltd</t>
        </is>
      </c>
      <c r="B14152" s="4" t="n">
        <v>45046</v>
      </c>
      <c r="C14152" s="3" t="inlineStr">
        <is>
          <t>Assets</t>
        </is>
      </c>
      <c r="D14152" s="3" t="inlineStr">
        <is>
          <t>7610/209</t>
        </is>
      </c>
      <c r="E14152" s="3" t="inlineStr">
        <is>
          <t>Endulini CIP Construction Management</t>
        </is>
      </c>
      <c r="F14152" s="3" t="n">
        <v>0</v>
      </c>
      <c r="G14152" s="3" t="n">
        <v>223375</v>
      </c>
    </row>
    <row r="14153">
      <c r="A14153" s="3" t="inlineStr">
        <is>
          <t>Endulini (Pty) Ltd</t>
        </is>
      </c>
      <c r="B14153" s="4" t="n">
        <v>45046</v>
      </c>
      <c r="C14153" s="3" t="inlineStr">
        <is>
          <t>Assets</t>
        </is>
      </c>
      <c r="D14153" s="3" t="inlineStr">
        <is>
          <t>7610/210</t>
        </is>
      </c>
      <c r="E14153" s="3" t="inlineStr">
        <is>
          <t>Endulini CIP Civil Works</t>
        </is>
      </c>
      <c r="F14153" s="3" t="n">
        <v>0</v>
      </c>
      <c r="G14153" s="3" t="n">
        <v>6295702.14</v>
      </c>
    </row>
    <row r="14154">
      <c r="A14154" s="3" t="inlineStr">
        <is>
          <t>Endulini (Pty) Ltd</t>
        </is>
      </c>
      <c r="B14154" s="4" t="n">
        <v>45046</v>
      </c>
      <c r="C14154" s="3" t="inlineStr">
        <is>
          <t>Assets</t>
        </is>
      </c>
      <c r="D14154" s="3" t="inlineStr">
        <is>
          <t>7610/215</t>
        </is>
      </c>
      <c r="E14154" s="3" t="inlineStr">
        <is>
          <t>Endulini CIP Civil Engineers</t>
        </is>
      </c>
      <c r="F14154" s="3" t="n">
        <v>0</v>
      </c>
      <c r="G14154" s="3" t="n">
        <v>183000</v>
      </c>
    </row>
    <row r="14155">
      <c r="A14155" s="3" t="inlineStr">
        <is>
          <t>Endulini (Pty) Ltd</t>
        </is>
      </c>
      <c r="B14155" s="4" t="n">
        <v>45046</v>
      </c>
      <c r="C14155" s="3" t="inlineStr">
        <is>
          <t>Assets</t>
        </is>
      </c>
      <c r="D14155" s="3" t="inlineStr">
        <is>
          <t>7610/220</t>
        </is>
      </c>
      <c r="E14155" s="3" t="inlineStr">
        <is>
          <t>Endulini CIP Structuring Project Fee Opp Invest</t>
        </is>
      </c>
      <c r="F14155" s="3" t="n">
        <v>0</v>
      </c>
      <c r="G14155" s="3" t="n">
        <v>483735.96</v>
      </c>
    </row>
    <row r="14156">
      <c r="A14156" s="3" t="inlineStr">
        <is>
          <t>Endulini (Pty) Ltd</t>
        </is>
      </c>
      <c r="B14156" s="4" t="n">
        <v>45046</v>
      </c>
      <c r="C14156" s="3" t="inlineStr">
        <is>
          <t>Assets</t>
        </is>
      </c>
      <c r="D14156" s="3" t="inlineStr">
        <is>
          <t>7610/225</t>
        </is>
      </c>
      <c r="E14156" s="3" t="inlineStr">
        <is>
          <t>Endulini CIP Structural engineering fee</t>
        </is>
      </c>
      <c r="F14156" s="3" t="n">
        <v>0</v>
      </c>
      <c r="G14156" s="3" t="n">
        <v>346268.03</v>
      </c>
    </row>
    <row r="14157">
      <c r="A14157" s="3" t="inlineStr">
        <is>
          <t>Endulini (Pty) Ltd</t>
        </is>
      </c>
      <c r="B14157" s="4" t="n">
        <v>45046</v>
      </c>
      <c r="C14157" s="3" t="inlineStr">
        <is>
          <t>Assets</t>
        </is>
      </c>
      <c r="D14157" s="3" t="inlineStr">
        <is>
          <t>7610/230</t>
        </is>
      </c>
      <c r="E14157" s="3" t="inlineStr">
        <is>
          <t>Endulini CIP Mechanical Engineering</t>
        </is>
      </c>
      <c r="F14157" s="3" t="n">
        <v>0</v>
      </c>
      <c r="G14157" s="3" t="n">
        <v>15570</v>
      </c>
    </row>
    <row r="14158">
      <c r="A14158" s="3" t="inlineStr">
        <is>
          <t>Endulini (Pty) Ltd</t>
        </is>
      </c>
      <c r="B14158" s="4" t="n">
        <v>45046</v>
      </c>
      <c r="C14158" s="3" t="inlineStr">
        <is>
          <t>Assets</t>
        </is>
      </c>
      <c r="D14158" s="3" t="inlineStr">
        <is>
          <t>7610/235</t>
        </is>
      </c>
      <c r="E14158" s="3" t="inlineStr">
        <is>
          <t>Endulini CIP Electrical Installation</t>
        </is>
      </c>
      <c r="F14158" s="3" t="n">
        <v>0</v>
      </c>
      <c r="G14158" s="3" t="n">
        <v>1034019.08</v>
      </c>
    </row>
    <row r="14159">
      <c r="A14159" s="3" t="inlineStr">
        <is>
          <t>Endulini (Pty) Ltd</t>
        </is>
      </c>
      <c r="B14159" s="4" t="n">
        <v>45046</v>
      </c>
      <c r="C14159" s="3" t="inlineStr">
        <is>
          <t>Assets</t>
        </is>
      </c>
      <c r="D14159" s="3" t="inlineStr">
        <is>
          <t>7610/250</t>
        </is>
      </c>
      <c r="E14159" s="3" t="inlineStr">
        <is>
          <t>Endulini CIP Boundary Wall</t>
        </is>
      </c>
      <c r="F14159" s="3" t="n">
        <v>0</v>
      </c>
      <c r="G14159" s="3" t="n">
        <v>88400.8</v>
      </c>
    </row>
    <row r="14160">
      <c r="A14160" s="3" t="inlineStr">
        <is>
          <t>Endulini (Pty) Ltd</t>
        </is>
      </c>
      <c r="B14160" s="4" t="n">
        <v>45046</v>
      </c>
      <c r="C14160" s="3" t="inlineStr">
        <is>
          <t>Assets</t>
        </is>
      </c>
      <c r="D14160" s="3" t="inlineStr">
        <is>
          <t>7610/290</t>
        </is>
      </c>
      <c r="E14160" s="3" t="inlineStr">
        <is>
          <t>Endulini CIP Development Management Fees</t>
        </is>
      </c>
      <c r="F14160" s="3" t="n">
        <v>0</v>
      </c>
      <c r="G14160" s="3" t="n">
        <v>237496.62</v>
      </c>
    </row>
    <row r="14161">
      <c r="A14161" s="3" t="inlineStr">
        <is>
          <t>Endulini (Pty) Ltd</t>
        </is>
      </c>
      <c r="B14161" s="4" t="n">
        <v>45046</v>
      </c>
      <c r="C14161" s="3" t="inlineStr">
        <is>
          <t>Assets</t>
        </is>
      </c>
      <c r="D14161" s="3" t="inlineStr">
        <is>
          <t>7610/310</t>
        </is>
      </c>
      <c r="E14161" s="3" t="inlineStr">
        <is>
          <t>Endulini CIP Enviromental consultants</t>
        </is>
      </c>
      <c r="F14161" s="3" t="n">
        <v>0</v>
      </c>
      <c r="G14161" s="3" t="n">
        <v>115730</v>
      </c>
    </row>
    <row r="14162">
      <c r="A14162" s="3" t="inlineStr">
        <is>
          <t>Endulini (Pty) Ltd</t>
        </is>
      </c>
      <c r="B14162" s="4" t="n">
        <v>45046</v>
      </c>
      <c r="C14162" s="3" t="inlineStr">
        <is>
          <t>Assets</t>
        </is>
      </c>
      <c r="D14162" s="3" t="inlineStr">
        <is>
          <t>7610/320</t>
        </is>
      </c>
      <c r="E14162" s="3" t="inlineStr">
        <is>
          <t>Endulini CIP Geotechnical</t>
        </is>
      </c>
      <c r="F14162" s="3" t="n">
        <v>0</v>
      </c>
      <c r="G14162" s="3" t="n">
        <v>13575</v>
      </c>
    </row>
    <row r="14163">
      <c r="A14163" s="3" t="inlineStr">
        <is>
          <t>Endulini (Pty) Ltd</t>
        </is>
      </c>
      <c r="B14163" s="4" t="n">
        <v>45046</v>
      </c>
      <c r="C14163" s="3" t="inlineStr">
        <is>
          <t>Assets</t>
        </is>
      </c>
      <c r="D14163" s="3" t="inlineStr">
        <is>
          <t>7610/330</t>
        </is>
      </c>
      <c r="E14163" s="3" t="inlineStr">
        <is>
          <t>Endulini CIP Health and Safety</t>
        </is>
      </c>
      <c r="F14163" s="3" t="n">
        <v>0</v>
      </c>
      <c r="G14163" s="3" t="n">
        <v>40200</v>
      </c>
    </row>
    <row r="14164">
      <c r="A14164" s="3" t="inlineStr">
        <is>
          <t>Endulini (Pty) Ltd</t>
        </is>
      </c>
      <c r="B14164" s="4" t="n">
        <v>45046</v>
      </c>
      <c r="C14164" s="3" t="inlineStr">
        <is>
          <t>Assets</t>
        </is>
      </c>
      <c r="D14164" s="3" t="inlineStr">
        <is>
          <t>7610/390</t>
        </is>
      </c>
      <c r="E14164" s="3" t="inlineStr">
        <is>
          <t>Endulini CIP Land Surveyor</t>
        </is>
      </c>
      <c r="F14164" s="3" t="n">
        <v>0</v>
      </c>
      <c r="G14164" s="3" t="n">
        <v>186021.2</v>
      </c>
    </row>
    <row r="14165">
      <c r="A14165" s="3" t="inlineStr">
        <is>
          <t>Endulini (Pty) Ltd</t>
        </is>
      </c>
      <c r="B14165" s="4" t="n">
        <v>45046</v>
      </c>
      <c r="C14165" s="3" t="inlineStr">
        <is>
          <t>Assets</t>
        </is>
      </c>
      <c r="D14165" s="3" t="inlineStr">
        <is>
          <t>7610/392</t>
        </is>
      </c>
      <c r="E14165" s="3" t="inlineStr">
        <is>
          <t>Endulini CIP Landscaping</t>
        </is>
      </c>
      <c r="F14165" s="3" t="n">
        <v>0</v>
      </c>
      <c r="G14165" s="3" t="n">
        <v>6100</v>
      </c>
    </row>
    <row r="14166">
      <c r="A14166" s="3" t="inlineStr">
        <is>
          <t>Endulini (Pty) Ltd</t>
        </is>
      </c>
      <c r="B14166" s="4" t="n">
        <v>45046</v>
      </c>
      <c r="C14166" s="3" t="inlineStr">
        <is>
          <t>Assets</t>
        </is>
      </c>
      <c r="D14166" s="3" t="inlineStr">
        <is>
          <t>7610/395</t>
        </is>
      </c>
      <c r="E14166" s="3" t="inlineStr">
        <is>
          <t>Endulini CIP NHBRC</t>
        </is>
      </c>
      <c r="F14166" s="3" t="n">
        <v>0</v>
      </c>
      <c r="G14166" s="3" t="n">
        <v>928847.49</v>
      </c>
    </row>
    <row r="14167">
      <c r="A14167" s="3" t="inlineStr">
        <is>
          <t>Endulini (Pty) Ltd</t>
        </is>
      </c>
      <c r="B14167" s="4" t="n">
        <v>45046</v>
      </c>
      <c r="C14167" s="3" t="inlineStr">
        <is>
          <t>Assets</t>
        </is>
      </c>
      <c r="D14167" s="3" t="inlineStr">
        <is>
          <t>7610/400</t>
        </is>
      </c>
      <c r="E14167" s="3" t="inlineStr">
        <is>
          <t>Endulini CIP Quantity Surveyor</t>
        </is>
      </c>
      <c r="F14167" s="3" t="n">
        <v>0</v>
      </c>
      <c r="G14167" s="3" t="n">
        <v>82136.36</v>
      </c>
    </row>
    <row r="14168">
      <c r="A14168" s="3" t="inlineStr">
        <is>
          <t>Endulini (Pty) Ltd</t>
        </is>
      </c>
      <c r="B14168" s="4" t="n">
        <v>45046</v>
      </c>
      <c r="C14168" s="3" t="inlineStr">
        <is>
          <t>Assets</t>
        </is>
      </c>
      <c r="D14168" s="3" t="inlineStr">
        <is>
          <t>7610/600</t>
        </is>
      </c>
      <c r="E14168" s="3" t="inlineStr">
        <is>
          <t>Endulini CIP Town Planning</t>
        </is>
      </c>
      <c r="F14168" s="3" t="n">
        <v>0</v>
      </c>
      <c r="G14168" s="3" t="n">
        <v>21105</v>
      </c>
    </row>
    <row r="14169">
      <c r="A14169" s="3" t="inlineStr">
        <is>
          <t>Endulini (Pty) Ltd</t>
        </is>
      </c>
      <c r="B14169" s="4" t="n">
        <v>45046</v>
      </c>
      <c r="C14169" s="3" t="inlineStr">
        <is>
          <t>Assets</t>
        </is>
      </c>
      <c r="D14169" s="3" t="inlineStr">
        <is>
          <t>7610/620</t>
        </is>
      </c>
      <c r="E14169" s="3" t="inlineStr">
        <is>
          <t>Endulini CIP Traffic Impact</t>
        </is>
      </c>
      <c r="F14169" s="3" t="n">
        <v>0</v>
      </c>
      <c r="G14169" s="3" t="n">
        <v>24915</v>
      </c>
    </row>
    <row r="14170">
      <c r="A14170" s="3" t="inlineStr">
        <is>
          <t>Endulini (Pty) Ltd</t>
        </is>
      </c>
      <c r="B14170" s="4" t="n">
        <v>45046</v>
      </c>
      <c r="C14170" s="3" t="inlineStr">
        <is>
          <t>Assets</t>
        </is>
      </c>
      <c r="D14170" s="3" t="inlineStr">
        <is>
          <t>7610/630</t>
        </is>
      </c>
      <c r="E14170" s="3" t="inlineStr">
        <is>
          <t>Endulini CIP CoCT Development Contributi</t>
        </is>
      </c>
      <c r="F14170" s="3" t="n">
        <v>0</v>
      </c>
      <c r="G14170" s="3" t="n">
        <v>661860.3100000001</v>
      </c>
    </row>
    <row r="14171">
      <c r="A14171" s="3" t="inlineStr">
        <is>
          <t>Endulini (Pty) Ltd</t>
        </is>
      </c>
      <c r="B14171" s="4" t="n">
        <v>45046</v>
      </c>
      <c r="C14171" s="3" t="inlineStr">
        <is>
          <t>Assets</t>
        </is>
      </c>
      <c r="D14171" s="3" t="inlineStr">
        <is>
          <t>7610/640</t>
        </is>
      </c>
      <c r="E14171" s="3" t="inlineStr">
        <is>
          <t>Endulini CIP CoCT Building plan application</t>
        </is>
      </c>
      <c r="F14171" s="3" t="n">
        <v>0</v>
      </c>
      <c r="G14171" s="3" t="n">
        <v>111203.22</v>
      </c>
    </row>
    <row r="14172">
      <c r="A14172" s="3" t="inlineStr">
        <is>
          <t>Endulini (Pty) Ltd</t>
        </is>
      </c>
      <c r="B14172" s="4" t="n">
        <v>45046</v>
      </c>
      <c r="C14172" s="3" t="inlineStr">
        <is>
          <t>Assets</t>
        </is>
      </c>
      <c r="D14172" s="3" t="inlineStr">
        <is>
          <t>7610/900</t>
        </is>
      </c>
      <c r="E14172" s="3" t="inlineStr">
        <is>
          <t>Endulini CIP Cost of Sales</t>
        </is>
      </c>
      <c r="F14172" s="3" t="n">
        <v>0</v>
      </c>
      <c r="G14172" s="3" t="n">
        <v>-28210981.9</v>
      </c>
    </row>
    <row r="14173">
      <c r="A14173" s="3" t="inlineStr">
        <is>
          <t>Quinate Consulting (Pty) Ltd</t>
        </is>
      </c>
      <c r="B14173" s="4" t="n">
        <v>45046</v>
      </c>
      <c r="C14173" s="3" t="inlineStr">
        <is>
          <t>Assets</t>
        </is>
      </c>
      <c r="D14173" s="3" t="inlineStr">
        <is>
          <t>7800/104</t>
        </is>
      </c>
      <c r="E14173" s="3" t="inlineStr">
        <is>
          <t>Stock - Closing Stock SW - 28 Feb 21</t>
        </is>
      </c>
      <c r="F14173" s="3" t="n">
        <v>0</v>
      </c>
      <c r="G14173" s="3" t="n">
        <v>2874478.88</v>
      </c>
    </row>
    <row r="14174">
      <c r="A14174" s="3" t="inlineStr">
        <is>
          <t>Quinate Consulting (Pty) Ltd</t>
        </is>
      </c>
      <c r="B14174" s="4" t="n">
        <v>45046</v>
      </c>
      <c r="C14174" s="3" t="inlineStr">
        <is>
          <t>Assets</t>
        </is>
      </c>
      <c r="D14174" s="3" t="inlineStr">
        <is>
          <t>7800/105</t>
        </is>
      </c>
      <c r="E14174" s="3" t="inlineStr">
        <is>
          <t>Stock - Closing Stock SH - 28 Feb 21</t>
        </is>
      </c>
      <c r="F14174" s="3" t="n">
        <v>0</v>
      </c>
      <c r="G14174" s="3" t="n">
        <v>2843477.6</v>
      </c>
    </row>
    <row r="14175">
      <c r="A14175" s="3" t="inlineStr">
        <is>
          <t>Endulini (Pty) Ltd</t>
        </is>
      </c>
      <c r="B14175" s="4" t="n">
        <v>45046</v>
      </c>
      <c r="C14175" s="3" t="inlineStr">
        <is>
          <t>Assets</t>
        </is>
      </c>
      <c r="D14175" s="3" t="inlineStr">
        <is>
          <t>8000/000</t>
        </is>
      </c>
      <c r="E14175" s="3" t="inlineStr">
        <is>
          <t>Customer Control Account</t>
        </is>
      </c>
      <c r="F14175" s="3" t="n">
        <v>0</v>
      </c>
      <c r="G14175" s="3" t="n">
        <v>170572.96</v>
      </c>
    </row>
    <row r="14176">
      <c r="A14176" s="3" t="inlineStr">
        <is>
          <t>Noble Shield (Pty) Ltd ta Go Letting</t>
        </is>
      </c>
      <c r="B14176" s="4" t="n">
        <v>45046</v>
      </c>
      <c r="C14176" s="3" t="inlineStr">
        <is>
          <t>Assets</t>
        </is>
      </c>
      <c r="D14176" s="3" t="inlineStr">
        <is>
          <t>8000/000</t>
        </is>
      </c>
      <c r="E14176" s="3" t="inlineStr">
        <is>
          <t>Customer Control Account</t>
        </is>
      </c>
      <c r="F14176" s="3" t="n">
        <v>0</v>
      </c>
      <c r="G14176" s="3" t="n">
        <v>60289.32</v>
      </c>
    </row>
    <row r="14177">
      <c r="A14177" s="3" t="inlineStr">
        <is>
          <t>Opportunity Global Investment (PTY) LTD</t>
        </is>
      </c>
      <c r="B14177" s="4" t="n">
        <v>45046</v>
      </c>
      <c r="C14177" s="3" t="inlineStr">
        <is>
          <t>Assets</t>
        </is>
      </c>
      <c r="D14177" s="3" t="inlineStr">
        <is>
          <t>8000/000</t>
        </is>
      </c>
      <c r="E14177" s="3" t="inlineStr">
        <is>
          <t>Customer Control Account</t>
        </is>
      </c>
      <c r="F14177" s="3" t="n">
        <v>1673.6</v>
      </c>
      <c r="G14177" s="3" t="n">
        <v>3347.2</v>
      </c>
    </row>
    <row r="14178">
      <c r="A14178" s="3" t="inlineStr">
        <is>
          <t>Opportunity Global Sales (PTY) LTD</t>
        </is>
      </c>
      <c r="B14178" s="4" t="n">
        <v>45046</v>
      </c>
      <c r="C14178" s="3" t="inlineStr">
        <is>
          <t>Assets</t>
        </is>
      </c>
      <c r="D14178" s="3" t="inlineStr">
        <is>
          <t>8000/000</t>
        </is>
      </c>
      <c r="E14178" s="3" t="inlineStr">
        <is>
          <t>Customer Control Account</t>
        </is>
      </c>
      <c r="F14178" s="3" t="n">
        <v>-601410</v>
      </c>
      <c r="G14178" s="3" t="n">
        <v>382263.56</v>
      </c>
    </row>
    <row r="14179">
      <c r="A14179" s="3" t="inlineStr">
        <is>
          <t>Opportunity Management Holdings (PTY) LTD</t>
        </is>
      </c>
      <c r="B14179" s="4" t="n">
        <v>45046</v>
      </c>
      <c r="C14179" s="3" t="inlineStr">
        <is>
          <t>Assets</t>
        </is>
      </c>
      <c r="D14179" s="3" t="inlineStr">
        <is>
          <t>8000/000</t>
        </is>
      </c>
      <c r="E14179" s="3" t="inlineStr">
        <is>
          <t>Customer Control Account</t>
        </is>
      </c>
      <c r="F14179" s="3" t="n">
        <v>0</v>
      </c>
      <c r="G14179" s="3" t="n">
        <v>11500</v>
      </c>
    </row>
    <row r="14180">
      <c r="A14180" s="3" t="inlineStr">
        <is>
          <t>Quinate Consulting (Pty) Ltd</t>
        </is>
      </c>
      <c r="B14180" s="4" t="n">
        <v>45046</v>
      </c>
      <c r="C14180" s="3" t="inlineStr">
        <is>
          <t>Assets</t>
        </is>
      </c>
      <c r="D14180" s="3" t="inlineStr">
        <is>
          <t>8000/000</t>
        </is>
      </c>
      <c r="E14180" s="3" t="inlineStr">
        <is>
          <t>Customer Control Account</t>
        </is>
      </c>
      <c r="F14180" s="3" t="n">
        <v>32079.49</v>
      </c>
      <c r="G14180" s="3" t="n">
        <v>29909.83</v>
      </c>
    </row>
    <row r="14181">
      <c r="A14181" s="3" t="inlineStr">
        <is>
          <t>Quinate Consulting (Pty) Ltd</t>
        </is>
      </c>
      <c r="B14181" s="4" t="n">
        <v>45046</v>
      </c>
      <c r="C14181" s="3" t="inlineStr">
        <is>
          <t>Assets</t>
        </is>
      </c>
      <c r="D14181" s="3" t="inlineStr">
        <is>
          <t>8001</t>
        </is>
      </c>
      <c r="E14181" s="3" t="inlineStr">
        <is>
          <t>Customer Control</t>
        </is>
      </c>
      <c r="F14181" s="3" t="n">
        <v>0</v>
      </c>
      <c r="G14181" s="3" t="n">
        <v>29487.49</v>
      </c>
    </row>
    <row r="14182">
      <c r="A14182" s="3" t="inlineStr">
        <is>
          <t>Quinate Consulting (Pty) Ltd</t>
        </is>
      </c>
      <c r="B14182" s="4" t="n">
        <v>45046</v>
      </c>
      <c r="C14182" s="3" t="inlineStr">
        <is>
          <t>Assets</t>
        </is>
      </c>
      <c r="D14182" s="3" t="inlineStr">
        <is>
          <t>8200/010</t>
        </is>
      </c>
      <c r="E14182" s="3" t="inlineStr">
        <is>
          <t>Prepayments / Prepaid Expenses</t>
        </is>
      </c>
      <c r="F14182" s="3" t="n">
        <v>0</v>
      </c>
      <c r="G14182" s="3" t="n">
        <v>109675</v>
      </c>
    </row>
    <row r="14183">
      <c r="A14183" s="3" t="inlineStr">
        <is>
          <t>Opportunity Global Investment (PTY) LTD</t>
        </is>
      </c>
      <c r="B14183" s="4" t="n">
        <v>45046</v>
      </c>
      <c r="C14183" s="3" t="inlineStr">
        <is>
          <t>Assets</t>
        </is>
      </c>
      <c r="D14183" s="3" t="inlineStr">
        <is>
          <t>8400/000</t>
        </is>
      </c>
      <c r="E14183" s="3" t="inlineStr">
        <is>
          <t>FNB 62093491696</t>
        </is>
      </c>
      <c r="F14183" s="3" t="n">
        <v>-2011872.49</v>
      </c>
      <c r="G14183" s="3" t="n">
        <v>69521.13</v>
      </c>
    </row>
    <row r="14184">
      <c r="A14184" s="3" t="inlineStr">
        <is>
          <t>Opportunity Global Sales (PTY) LTD</t>
        </is>
      </c>
      <c r="B14184" s="4" t="n">
        <v>45046</v>
      </c>
      <c r="C14184" s="3" t="inlineStr">
        <is>
          <t>Assets</t>
        </is>
      </c>
      <c r="D14184" s="3" t="inlineStr">
        <is>
          <t>8400/000</t>
        </is>
      </c>
      <c r="E14184" s="3" t="inlineStr">
        <is>
          <t>FNB 62835620875</t>
        </is>
      </c>
      <c r="F14184" s="3" t="n">
        <v>137127.57</v>
      </c>
      <c r="G14184" s="3" t="n">
        <v>194847.41</v>
      </c>
    </row>
    <row r="14185">
      <c r="A14185" s="3" t="inlineStr">
        <is>
          <t>Quinate Consulting (Pty) Ltd</t>
        </is>
      </c>
      <c r="B14185" s="4" t="n">
        <v>45046</v>
      </c>
      <c r="C14185" s="3" t="inlineStr">
        <is>
          <t>Assets</t>
        </is>
      </c>
      <c r="D14185" s="3" t="inlineStr">
        <is>
          <t>8400/000</t>
        </is>
      </c>
      <c r="E14185" s="3" t="inlineStr">
        <is>
          <t>RMB - 62736659189 - Call Acc</t>
        </is>
      </c>
      <c r="F14185" s="3" t="n">
        <v>777.01</v>
      </c>
      <c r="G14185" s="3" t="n">
        <v>156380.09</v>
      </c>
    </row>
    <row r="14186">
      <c r="A14186" s="3" t="inlineStr">
        <is>
          <t>Trademark Holdings (Pty) Ltd</t>
        </is>
      </c>
      <c r="B14186" s="4" t="n">
        <v>45046</v>
      </c>
      <c r="C14186" s="3" t="inlineStr">
        <is>
          <t>Assets</t>
        </is>
      </c>
      <c r="D14186" s="3" t="inlineStr">
        <is>
          <t>8400/000</t>
        </is>
      </c>
      <c r="E14186" s="3" t="inlineStr">
        <is>
          <t>RMB 623 693 03640</t>
        </is>
      </c>
      <c r="F14186" s="3" t="n">
        <v>5087.86</v>
      </c>
      <c r="G14186" s="3" t="n">
        <v>59366.24</v>
      </c>
    </row>
    <row r="14187">
      <c r="A14187" s="3" t="inlineStr">
        <is>
          <t>Noble Shield (Pty) Ltd ta Go Letting</t>
        </is>
      </c>
      <c r="B14187" s="4" t="n">
        <v>45046</v>
      </c>
      <c r="C14187" s="3" t="inlineStr">
        <is>
          <t>Assets</t>
        </is>
      </c>
      <c r="D14187" s="3" t="inlineStr">
        <is>
          <t>8400/000</t>
        </is>
      </c>
      <c r="E14187" s="3" t="inlineStr">
        <is>
          <t>RMB 6250 573 3833</t>
        </is>
      </c>
      <c r="F14187" s="3" t="n">
        <v>3703.59</v>
      </c>
      <c r="G14187" s="3" t="n">
        <v>49513.78</v>
      </c>
    </row>
    <row r="14188">
      <c r="A14188" s="3" t="inlineStr">
        <is>
          <t>Endulini (Pty) Ltd</t>
        </is>
      </c>
      <c r="B14188" s="4" t="n">
        <v>45046</v>
      </c>
      <c r="C14188" s="3" t="inlineStr">
        <is>
          <t>Assets</t>
        </is>
      </c>
      <c r="D14188" s="3" t="inlineStr">
        <is>
          <t>8400/000</t>
        </is>
      </c>
      <c r="E14188" s="3" t="inlineStr">
        <is>
          <t>RMB 62906944576</t>
        </is>
      </c>
      <c r="F14188" s="3" t="n">
        <v>32391.98</v>
      </c>
      <c r="G14188" s="3" t="n">
        <v>47570.42</v>
      </c>
    </row>
    <row r="14189">
      <c r="A14189" s="3" t="inlineStr">
        <is>
          <t>Opportunity Management Holdings (PTY) LTD</t>
        </is>
      </c>
      <c r="B14189" s="4" t="n">
        <v>45046</v>
      </c>
      <c r="C14189" s="3" t="inlineStr">
        <is>
          <t>Assets</t>
        </is>
      </c>
      <c r="D14189" s="3" t="inlineStr">
        <is>
          <t>8400/000</t>
        </is>
      </c>
      <c r="E14189" s="3" t="inlineStr">
        <is>
          <t>RMB Cheq - 62312246920</t>
        </is>
      </c>
      <c r="F14189" s="3" t="n">
        <v>-99306.02</v>
      </c>
      <c r="G14189" s="3" t="n">
        <v>21006.52</v>
      </c>
    </row>
    <row r="14190">
      <c r="A14190" s="3" t="inlineStr">
        <is>
          <t>Opportunity Global Investment (PTY) LTD</t>
        </is>
      </c>
      <c r="B14190" s="4" t="n">
        <v>45046</v>
      </c>
      <c r="C14190" s="3" t="inlineStr">
        <is>
          <t>Assets</t>
        </is>
      </c>
      <c r="D14190" s="3" t="inlineStr">
        <is>
          <t>8405/000</t>
        </is>
      </c>
      <c r="E14190" s="3" t="inlineStr">
        <is>
          <t>FNB Trust 62762449265</t>
        </is>
      </c>
      <c r="F14190" s="3" t="n">
        <v>-71.29000000000001</v>
      </c>
      <c r="G14190" s="3" t="n">
        <v>613.97</v>
      </c>
    </row>
    <row r="14191">
      <c r="A14191" s="3" t="inlineStr">
        <is>
          <t>Endulini (Pty) Ltd</t>
        </is>
      </c>
      <c r="B14191" s="4" t="n">
        <v>45046</v>
      </c>
      <c r="C14191" s="3" t="inlineStr">
        <is>
          <t>Assets</t>
        </is>
      </c>
      <c r="D14191" s="3" t="inlineStr">
        <is>
          <t>8410/000</t>
        </is>
      </c>
      <c r="E14191" s="3" t="inlineStr">
        <is>
          <t>Momentum Investor Account : RU 502229883</t>
        </is>
      </c>
      <c r="F14191" s="3" t="n">
        <v>16.35</v>
      </c>
      <c r="G14191" s="3" t="n">
        <v>2704.81</v>
      </c>
    </row>
    <row r="14192">
      <c r="A14192" s="3" t="inlineStr">
        <is>
          <t>Opportunity Management Holdings (PTY) LTD</t>
        </is>
      </c>
      <c r="B14192" s="4" t="n">
        <v>45046</v>
      </c>
      <c r="C14192" s="3" t="inlineStr">
        <is>
          <t>Assets</t>
        </is>
      </c>
      <c r="D14192" s="3" t="inlineStr">
        <is>
          <t>8410/000</t>
        </is>
      </c>
      <c r="E14192" s="3" t="inlineStr">
        <is>
          <t>RMB Call Acc - 62312248851</t>
        </is>
      </c>
      <c r="F14192" s="3" t="n">
        <v>-1.35</v>
      </c>
      <c r="G14192" s="3" t="n">
        <v>1433.47</v>
      </c>
    </row>
    <row r="14193">
      <c r="A14193" s="3" t="inlineStr">
        <is>
          <t>Noble Shield (Pty) Ltd ta Go Letting</t>
        </is>
      </c>
      <c r="B14193" s="4" t="n">
        <v>45046</v>
      </c>
      <c r="C14193" s="3" t="inlineStr">
        <is>
          <t>Assets</t>
        </is>
      </c>
      <c r="D14193" s="3" t="inlineStr">
        <is>
          <t>8410/000</t>
        </is>
      </c>
      <c r="E14193" s="3" t="inlineStr">
        <is>
          <t>RMB Trust Acc - 6250 615 1365</t>
        </is>
      </c>
      <c r="F14193" s="3" t="n">
        <v>-71.27</v>
      </c>
      <c r="G14193" s="3" t="n">
        <v>440.57</v>
      </c>
    </row>
    <row r="14194">
      <c r="A14194" s="3" t="inlineStr">
        <is>
          <t>Quinate Consulting (Pty) Ltd</t>
        </is>
      </c>
      <c r="B14194" s="4" t="n">
        <v>45046</v>
      </c>
      <c r="C14194" s="3" t="inlineStr">
        <is>
          <t>Assets</t>
        </is>
      </c>
      <c r="D14194" s="3" t="inlineStr">
        <is>
          <t>8415/000</t>
        </is>
      </c>
      <c r="E14194" s="3" t="inlineStr">
        <is>
          <t>STD Acc 071 958 959 - Facility Acc</t>
        </is>
      </c>
      <c r="F14194" s="3" t="n">
        <v>-85</v>
      </c>
      <c r="G14194" s="3" t="n">
        <v>3126.21</v>
      </c>
    </row>
    <row r="14195">
      <c r="A14195" s="3" t="inlineStr">
        <is>
          <t>Trademark Holdings (Pty) Ltd</t>
        </is>
      </c>
      <c r="B14195" s="4" t="n">
        <v>45046</v>
      </c>
      <c r="C14195" s="3" t="inlineStr">
        <is>
          <t>Assets</t>
        </is>
      </c>
      <c r="D14195" s="3" t="inlineStr">
        <is>
          <t>8420/000</t>
        </is>
      </c>
      <c r="E14195" s="3" t="inlineStr">
        <is>
          <t>FNB Credit Card</t>
        </is>
      </c>
      <c r="F14195" s="3" t="n">
        <v>52</v>
      </c>
      <c r="G14195" s="3" t="n">
        <v>156</v>
      </c>
    </row>
    <row r="14196">
      <c r="A14196" s="3" t="inlineStr">
        <is>
          <t>Quinate Consulting (Pty) Ltd</t>
        </is>
      </c>
      <c r="B14196" s="4" t="n">
        <v>45046</v>
      </c>
      <c r="C14196" s="3" t="inlineStr">
        <is>
          <t>Assets</t>
        </is>
      </c>
      <c r="D14196" s="3" t="inlineStr">
        <is>
          <t>8430/000</t>
        </is>
      </c>
      <c r="E14196" s="3" t="inlineStr">
        <is>
          <t>Momentum Investment Acc - RU502230185</t>
        </is>
      </c>
      <c r="F14196" s="3" t="n">
        <v>3.28</v>
      </c>
      <c r="G14196" s="3" t="n">
        <v>541.78</v>
      </c>
    </row>
    <row r="14197">
      <c r="A14197" s="3" t="inlineStr">
        <is>
          <t>Opportunity Global Investment (PTY) LTD</t>
        </is>
      </c>
      <c r="B14197" s="4" t="n">
        <v>45046</v>
      </c>
      <c r="C14197" s="3" t="inlineStr">
        <is>
          <t>Assets</t>
        </is>
      </c>
      <c r="D14197" s="3" t="inlineStr">
        <is>
          <t>8440/000</t>
        </is>
      </c>
      <c r="E14197" s="3" t="inlineStr">
        <is>
          <t>FNB - Call 627602764438</t>
        </is>
      </c>
      <c r="F14197" s="3" t="n">
        <v>-12.64</v>
      </c>
      <c r="G14197" s="3" t="n">
        <v>930.41</v>
      </c>
    </row>
    <row r="14198">
      <c r="A14198" s="3" t="inlineStr">
        <is>
          <t>Opportunity Global Investment (PTY) LTD</t>
        </is>
      </c>
      <c r="B14198" s="4" t="n">
        <v>45046</v>
      </c>
      <c r="C14198" s="3" t="inlineStr">
        <is>
          <t>Assets</t>
        </is>
      </c>
      <c r="D14198" s="3" t="inlineStr">
        <is>
          <t>8445/000</t>
        </is>
      </c>
      <c r="E14198" s="3" t="inlineStr">
        <is>
          <t>Momentum RU502230096</t>
        </is>
      </c>
      <c r="F14198" s="3" t="n">
        <v>31.12</v>
      </c>
      <c r="G14198" s="3" t="n">
        <v>4766.5</v>
      </c>
    </row>
    <row r="14199">
      <c r="A14199" s="3" t="inlineStr">
        <is>
          <t>Quinate Consulting (Pty) Ltd</t>
        </is>
      </c>
      <c r="B14199" s="4" t="n">
        <v>45046</v>
      </c>
      <c r="C14199" s="3" t="inlineStr">
        <is>
          <t>Assets</t>
        </is>
      </c>
      <c r="D14199" s="3" t="inlineStr">
        <is>
          <t>8450/000</t>
        </is>
      </c>
      <c r="E14199" s="3" t="inlineStr">
        <is>
          <t>A RMB 62275810820</t>
        </is>
      </c>
      <c r="F14199" s="3" t="n">
        <v>122971.26</v>
      </c>
      <c r="G14199" s="3" t="n">
        <v>260306.11</v>
      </c>
    </row>
    <row r="14200">
      <c r="A14200" s="3" t="inlineStr">
        <is>
          <t>Opportunity Management Holdings (PTY) LTD</t>
        </is>
      </c>
      <c r="B14200" s="4" t="n">
        <v>45046</v>
      </c>
      <c r="C14200" s="3" t="inlineStr">
        <is>
          <t>Assets</t>
        </is>
      </c>
      <c r="D14200" s="3" t="inlineStr">
        <is>
          <t>8450/000</t>
        </is>
      </c>
      <c r="E14200" s="3" t="inlineStr">
        <is>
          <t>Petty Cash - CT Office</t>
        </is>
      </c>
      <c r="F14200" s="3" t="n">
        <v>-300</v>
      </c>
      <c r="G14200" s="3" t="n">
        <v>17.2</v>
      </c>
    </row>
    <row r="14201">
      <c r="A14201" s="3" t="inlineStr">
        <is>
          <t>Quinate Consulting (Pty) Ltd</t>
        </is>
      </c>
      <c r="B14201" s="4" t="n">
        <v>45046</v>
      </c>
      <c r="C14201" s="3" t="inlineStr">
        <is>
          <t>Liabilities</t>
        </is>
      </c>
      <c r="D14201" s="3" t="inlineStr">
        <is>
          <t>8480/100</t>
        </is>
      </c>
      <c r="E14201" s="3" t="inlineStr">
        <is>
          <t>Bond - SH20 - STD Bank 532010558</t>
        </is>
      </c>
      <c r="F14201" s="3" t="n">
        <v>2724.61</v>
      </c>
      <c r="G14201" s="3" t="n">
        <v>-1348779.91</v>
      </c>
    </row>
    <row r="14202">
      <c r="A14202" s="3" t="inlineStr">
        <is>
          <t>Quinate Consulting (Pty) Ltd</t>
        </is>
      </c>
      <c r="B14202" s="4" t="n">
        <v>45046</v>
      </c>
      <c r="C14202" s="3" t="inlineStr">
        <is>
          <t>Liabilities</t>
        </is>
      </c>
      <c r="D14202" s="3" t="inlineStr">
        <is>
          <t>8480/200</t>
        </is>
      </c>
      <c r="E14202" s="3" t="inlineStr">
        <is>
          <t>Bond - SH23 - STD Bank 532010035</t>
        </is>
      </c>
      <c r="F14202" s="3" t="n">
        <v>2721.28</v>
      </c>
      <c r="G14202" s="3" t="n">
        <v>-1348632.65</v>
      </c>
    </row>
    <row r="14203">
      <c r="A14203" s="3" t="inlineStr">
        <is>
          <t>Quinate Consulting (Pty) Ltd</t>
        </is>
      </c>
      <c r="B14203" s="4" t="n">
        <v>45046</v>
      </c>
      <c r="C14203" s="3" t="inlineStr">
        <is>
          <t>Liabilities</t>
        </is>
      </c>
      <c r="D14203" s="3" t="inlineStr">
        <is>
          <t>8480/300</t>
        </is>
      </c>
      <c r="E14203" s="3" t="inlineStr">
        <is>
          <t>Bond - SH24 - STD Bank 532372662</t>
        </is>
      </c>
      <c r="F14203" s="3" t="n">
        <v>1054.34</v>
      </c>
      <c r="G14203" s="3" t="n">
        <v>-1450419.33</v>
      </c>
    </row>
    <row r="14204">
      <c r="A14204" s="3" t="inlineStr">
        <is>
          <t>Quinate Consulting (Pty) Ltd</t>
        </is>
      </c>
      <c r="B14204" s="4" t="n">
        <v>45046</v>
      </c>
      <c r="C14204" s="3" t="inlineStr">
        <is>
          <t>Liabilities</t>
        </is>
      </c>
      <c r="D14204" s="3" t="inlineStr">
        <is>
          <t>8480/400</t>
        </is>
      </c>
      <c r="E14204" s="3" t="inlineStr">
        <is>
          <t>Bond - SW01 - STD Bank 532920627</t>
        </is>
      </c>
      <c r="F14204" s="3" t="n">
        <v>12229.98</v>
      </c>
      <c r="G14204" s="3" t="n">
        <v>-1268656.04</v>
      </c>
    </row>
    <row r="14205">
      <c r="A14205" s="3" t="inlineStr">
        <is>
          <t>Quinate Consulting (Pty) Ltd</t>
        </is>
      </c>
      <c r="B14205" s="4" t="n">
        <v>45046</v>
      </c>
      <c r="C14205" s="3" t="inlineStr">
        <is>
          <t>Liabilities</t>
        </is>
      </c>
      <c r="D14205" s="3" t="inlineStr">
        <is>
          <t>8480/401</t>
        </is>
      </c>
      <c r="E14205" s="3" t="inlineStr">
        <is>
          <t>Bond - SW21 - STD Bank 532920597</t>
        </is>
      </c>
      <c r="F14205" s="3" t="n">
        <v>12234.83</v>
      </c>
      <c r="G14205" s="3" t="n">
        <v>-1269159.42</v>
      </c>
    </row>
    <row r="14206">
      <c r="A14206" s="3" t="inlineStr">
        <is>
          <t>Opportunity Global Investment (PTY) LTD</t>
        </is>
      </c>
      <c r="B14206" s="4" t="n">
        <v>45046</v>
      </c>
      <c r="C14206" s="3" t="inlineStr">
        <is>
          <t>Liabilities</t>
        </is>
      </c>
      <c r="D14206" s="3" t="inlineStr">
        <is>
          <t>860</t>
        </is>
      </c>
      <c r="E14206" s="3" t="inlineStr">
        <is>
          <t>Rounding</t>
        </is>
      </c>
      <c r="F14206" s="3" t="n">
        <v>0.05</v>
      </c>
      <c r="G14206" s="3" t="n">
        <v>0.01</v>
      </c>
    </row>
    <row r="14207">
      <c r="A14207" s="3" t="inlineStr">
        <is>
          <t>Opportunity Global Sales (PTY) LTD</t>
        </is>
      </c>
      <c r="B14207" s="4" t="n">
        <v>45046</v>
      </c>
      <c r="C14207" s="3" t="inlineStr">
        <is>
          <t>Liabilities</t>
        </is>
      </c>
      <c r="D14207" s="3" t="inlineStr">
        <is>
          <t>860</t>
        </is>
      </c>
      <c r="E14207" s="3" t="inlineStr">
        <is>
          <t>Rounding</t>
        </is>
      </c>
      <c r="F14207" s="3" t="n">
        <v>0</v>
      </c>
      <c r="G14207" s="3" t="n">
        <v>-1</v>
      </c>
    </row>
    <row r="14208">
      <c r="A14208" s="3" t="inlineStr">
        <is>
          <t>Quinate Consulting (Pty) Ltd</t>
        </is>
      </c>
      <c r="B14208" s="4" t="n">
        <v>45046</v>
      </c>
      <c r="C14208" s="3" t="inlineStr">
        <is>
          <t>Liabilities</t>
        </is>
      </c>
      <c r="D14208" s="3" t="inlineStr">
        <is>
          <t>860</t>
        </is>
      </c>
      <c r="E14208" s="3" t="inlineStr">
        <is>
          <t>Rounding</t>
        </is>
      </c>
      <c r="F14208" s="3" t="n">
        <v>-0.4</v>
      </c>
      <c r="G14208" s="3" t="n">
        <v>-2.89</v>
      </c>
    </row>
    <row r="14209">
      <c r="A14209" s="3" t="inlineStr">
        <is>
          <t>Trademark Holdings (Pty) Ltd</t>
        </is>
      </c>
      <c r="B14209" s="4" t="n">
        <v>45046</v>
      </c>
      <c r="C14209" s="3" t="inlineStr">
        <is>
          <t>Liabilities</t>
        </is>
      </c>
      <c r="D14209" s="3" t="inlineStr">
        <is>
          <t>860</t>
        </is>
      </c>
      <c r="E14209" s="3" t="inlineStr">
        <is>
          <t>Rounding</t>
        </is>
      </c>
      <c r="F14209" s="3" t="n">
        <v>0</v>
      </c>
      <c r="G14209" s="3" t="n">
        <v>0.2</v>
      </c>
    </row>
    <row r="14210">
      <c r="A14210" s="3" t="inlineStr">
        <is>
          <t>Endulini (Pty) Ltd</t>
        </is>
      </c>
      <c r="B14210" s="4" t="n">
        <v>45046</v>
      </c>
      <c r="C14210" s="3" t="inlineStr">
        <is>
          <t>Liabilities</t>
        </is>
      </c>
      <c r="D14210" s="3" t="inlineStr">
        <is>
          <t>9000/000</t>
        </is>
      </c>
      <c r="E14210" s="3" t="inlineStr">
        <is>
          <t>Supplier Control Account</t>
        </is>
      </c>
      <c r="F14210" s="3" t="n">
        <v>3955480.48</v>
      </c>
      <c r="G14210" s="3" t="n">
        <v>-13139012.76</v>
      </c>
    </row>
    <row r="14211">
      <c r="A14211" s="3" t="inlineStr">
        <is>
          <t>Noble Shield (Pty) Ltd ta Go Letting</t>
        </is>
      </c>
      <c r="B14211" s="4" t="n">
        <v>45046</v>
      </c>
      <c r="C14211" s="3" t="inlineStr">
        <is>
          <t>Liabilities</t>
        </is>
      </c>
      <c r="D14211" s="3" t="inlineStr">
        <is>
          <t>9000/000</t>
        </is>
      </c>
      <c r="E14211" s="3" t="inlineStr">
        <is>
          <t>Supplier Control Account</t>
        </is>
      </c>
      <c r="F14211" s="3" t="n">
        <v>-5752.67</v>
      </c>
      <c r="G14211" s="3" t="n">
        <v>-25752.72</v>
      </c>
    </row>
    <row r="14212">
      <c r="A14212" s="3" t="inlineStr">
        <is>
          <t>Opportunity Global Investment (PTY) LTD</t>
        </is>
      </c>
      <c r="B14212" s="4" t="n">
        <v>45046</v>
      </c>
      <c r="C14212" s="3" t="inlineStr">
        <is>
          <t>Liabilities</t>
        </is>
      </c>
      <c r="D14212" s="3" t="inlineStr">
        <is>
          <t>9000/000</t>
        </is>
      </c>
      <c r="E14212" s="3" t="inlineStr">
        <is>
          <t>Supplier Control Account</t>
        </is>
      </c>
      <c r="F14212" s="3" t="n">
        <v>57825.22</v>
      </c>
      <c r="G14212" s="3" t="n">
        <v>-49501.44</v>
      </c>
    </row>
    <row r="14213">
      <c r="A14213" s="3" t="inlineStr">
        <is>
          <t>Opportunity Global Sales (PTY) LTD</t>
        </is>
      </c>
      <c r="B14213" s="4" t="n">
        <v>45046</v>
      </c>
      <c r="C14213" s="3" t="inlineStr">
        <is>
          <t>Liabilities</t>
        </is>
      </c>
      <c r="D14213" s="3" t="inlineStr">
        <is>
          <t>9000/000</t>
        </is>
      </c>
      <c r="E14213" s="3" t="inlineStr">
        <is>
          <t>Supplier Control Account</t>
        </is>
      </c>
      <c r="F14213" s="3" t="n">
        <v>-1306.4</v>
      </c>
      <c r="G14213" s="3" t="n">
        <v>-5343.31</v>
      </c>
    </row>
    <row r="14214">
      <c r="A14214" s="3" t="inlineStr">
        <is>
          <t>Opportunity Management Holdings (PTY) LTD</t>
        </is>
      </c>
      <c r="B14214" s="4" t="n">
        <v>45046</v>
      </c>
      <c r="C14214" s="3" t="inlineStr">
        <is>
          <t>Liabilities</t>
        </is>
      </c>
      <c r="D14214" s="3" t="inlineStr">
        <is>
          <t>9000/000</t>
        </is>
      </c>
      <c r="E14214" s="3" t="inlineStr">
        <is>
          <t>Supplier Control Account</t>
        </is>
      </c>
      <c r="F14214" s="3" t="n">
        <v>16437.75</v>
      </c>
      <c r="G14214" s="3" t="n">
        <v>-270194.92</v>
      </c>
    </row>
    <row r="14215">
      <c r="A14215" s="3" t="inlineStr">
        <is>
          <t>Quinate Consulting (Pty) Ltd</t>
        </is>
      </c>
      <c r="B14215" s="4" t="n">
        <v>45046</v>
      </c>
      <c r="C14215" s="3" t="inlineStr">
        <is>
          <t>Liabilities</t>
        </is>
      </c>
      <c r="D14215" s="3" t="inlineStr">
        <is>
          <t>9000/000</t>
        </is>
      </c>
      <c r="E14215" s="3" t="inlineStr">
        <is>
          <t>Supplier Control Account</t>
        </is>
      </c>
      <c r="F14215" s="3" t="n">
        <v>-62709.69</v>
      </c>
      <c r="G14215" s="3" t="n">
        <v>532952.37</v>
      </c>
    </row>
    <row r="14216">
      <c r="A14216" s="3" t="inlineStr">
        <is>
          <t>Trademark Holdings (Pty) Ltd</t>
        </is>
      </c>
      <c r="B14216" s="4" t="n">
        <v>45046</v>
      </c>
      <c r="C14216" s="3" t="inlineStr">
        <is>
          <t>Liabilities</t>
        </is>
      </c>
      <c r="D14216" s="3" t="inlineStr">
        <is>
          <t>9000/000</t>
        </is>
      </c>
      <c r="E14216" s="3" t="inlineStr">
        <is>
          <t>Supplier Control Account</t>
        </is>
      </c>
      <c r="F14216" s="3" t="n">
        <v>0</v>
      </c>
      <c r="G14216" s="3" t="n">
        <v>-8407.75</v>
      </c>
    </row>
    <row r="14217">
      <c r="A14217" s="3" t="inlineStr">
        <is>
          <t>Quinate Consulting (Pty) Ltd</t>
        </is>
      </c>
      <c r="B14217" s="4" t="n">
        <v>45046</v>
      </c>
      <c r="C14217" s="3" t="inlineStr">
        <is>
          <t>Liabilities</t>
        </is>
      </c>
      <c r="D14217" s="3" t="inlineStr">
        <is>
          <t>9001</t>
        </is>
      </c>
      <c r="E14217" s="3" t="inlineStr">
        <is>
          <t>Supplier Control</t>
        </is>
      </c>
      <c r="F14217" s="3" t="n">
        <v>0</v>
      </c>
      <c r="G14217" s="3" t="n">
        <v>-347315.41</v>
      </c>
    </row>
    <row r="14218">
      <c r="A14218" s="3" t="inlineStr">
        <is>
          <t>Opportunity Management Holdings (PTY) LTD</t>
        </is>
      </c>
      <c r="B14218" s="4" t="n">
        <v>45046</v>
      </c>
      <c r="C14218" s="3" t="inlineStr">
        <is>
          <t>Liabilities</t>
        </is>
      </c>
      <c r="D14218" s="3" t="inlineStr">
        <is>
          <t>9100/000</t>
        </is>
      </c>
      <c r="E14218" s="3" t="inlineStr">
        <is>
          <t>PAYE/UIF/SDL Accrual - Prior Years ADJ</t>
        </is>
      </c>
      <c r="F14218" s="3" t="n">
        <v>0</v>
      </c>
      <c r="G14218" s="3" t="n">
        <v>-33739.36</v>
      </c>
    </row>
    <row r="14219">
      <c r="A14219" s="3" t="inlineStr">
        <is>
          <t>Opportunity Management Holdings (PTY) LTD</t>
        </is>
      </c>
      <c r="B14219" s="4" t="n">
        <v>45046</v>
      </c>
      <c r="C14219" s="3" t="inlineStr">
        <is>
          <t>Assets</t>
        </is>
      </c>
      <c r="D14219" s="3" t="inlineStr">
        <is>
          <t>9110/000</t>
        </is>
      </c>
      <c r="E14219" s="3" t="inlineStr">
        <is>
          <t>Deposit Received</t>
        </is>
      </c>
      <c r="F14219" s="3" t="n">
        <v>0</v>
      </c>
      <c r="G14219" s="3" t="n">
        <v>-3852.5</v>
      </c>
    </row>
    <row r="14220">
      <c r="A14220" s="3" t="inlineStr">
        <is>
          <t>Opportunity Global Investment (PTY) LTD</t>
        </is>
      </c>
      <c r="B14220" s="4" t="n">
        <v>45046</v>
      </c>
      <c r="C14220" s="3" t="inlineStr">
        <is>
          <t>Liabilities</t>
        </is>
      </c>
      <c r="D14220" s="3" t="inlineStr">
        <is>
          <t>9110/000</t>
        </is>
      </c>
      <c r="E14220" s="3" t="inlineStr">
        <is>
          <t>Taxation B/S</t>
        </is>
      </c>
      <c r="F14220" s="3" t="n">
        <v>0</v>
      </c>
      <c r="G14220" s="3" t="n">
        <v>57442.84</v>
      </c>
    </row>
    <row r="14221">
      <c r="A14221" s="3" t="inlineStr">
        <is>
          <t>Noble Shield (Pty) Ltd ta Go Letting</t>
        </is>
      </c>
      <c r="B14221" s="4" t="n">
        <v>45046</v>
      </c>
      <c r="C14221" s="3" t="inlineStr">
        <is>
          <t>Liabilities</t>
        </is>
      </c>
      <c r="D14221" s="3" t="inlineStr">
        <is>
          <t>9250/010</t>
        </is>
      </c>
      <c r="E14221" s="3" t="inlineStr">
        <is>
          <t>SALARY CONTROL</t>
        </is>
      </c>
      <c r="F14221" s="3" t="n">
        <v>2206.32</v>
      </c>
      <c r="G14221" s="3" t="n">
        <v>-16112.27</v>
      </c>
    </row>
    <row r="14222">
      <c r="A14222" s="3" t="inlineStr">
        <is>
          <t>Opportunity Global Investment (PTY) LTD</t>
        </is>
      </c>
      <c r="B14222" s="4" t="n">
        <v>45046</v>
      </c>
      <c r="C14222" s="3" t="inlineStr">
        <is>
          <t>Liabilities</t>
        </is>
      </c>
      <c r="D14222" s="3" t="inlineStr">
        <is>
          <t>9250/010</t>
        </is>
      </c>
      <c r="E14222" s="3" t="inlineStr">
        <is>
          <t>SALARY CONTROL</t>
        </is>
      </c>
      <c r="F14222" s="3" t="n">
        <v>0</v>
      </c>
      <c r="G14222" s="3" t="n">
        <v>5000</v>
      </c>
    </row>
    <row r="14223">
      <c r="A14223" s="3" t="inlineStr">
        <is>
          <t>Opportunity Global Sales (PTY) LTD</t>
        </is>
      </c>
      <c r="B14223" s="4" t="n">
        <v>45046</v>
      </c>
      <c r="C14223" s="3" t="inlineStr">
        <is>
          <t>Liabilities</t>
        </is>
      </c>
      <c r="D14223" s="3" t="inlineStr">
        <is>
          <t>9250/010</t>
        </is>
      </c>
      <c r="E14223" s="3" t="inlineStr">
        <is>
          <t>SALARY CONTROL</t>
        </is>
      </c>
      <c r="F14223" s="3" t="n">
        <v>0</v>
      </c>
      <c r="G14223" s="3" t="n">
        <v>-0.01</v>
      </c>
    </row>
    <row r="14224">
      <c r="A14224" s="3" t="inlineStr">
        <is>
          <t>Trademark Holdings (Pty) Ltd</t>
        </is>
      </c>
      <c r="B14224" s="4" t="n">
        <v>45046</v>
      </c>
      <c r="C14224" s="3" t="inlineStr">
        <is>
          <t>Liabilities</t>
        </is>
      </c>
      <c r="D14224" s="3" t="inlineStr">
        <is>
          <t>9250/010</t>
        </is>
      </c>
      <c r="E14224" s="3" t="inlineStr">
        <is>
          <t>SALARY CONTROL</t>
        </is>
      </c>
      <c r="F14224" s="3" t="n">
        <v>687.99</v>
      </c>
      <c r="G14224" s="3" t="n">
        <v>-18736.94</v>
      </c>
    </row>
    <row r="14225">
      <c r="A14225" s="3" t="inlineStr">
        <is>
          <t>Noble Shield (Pty) Ltd ta Go Letting</t>
        </is>
      </c>
      <c r="B14225" s="4" t="n">
        <v>45046</v>
      </c>
      <c r="C14225" s="3" t="inlineStr">
        <is>
          <t>Liabilities</t>
        </is>
      </c>
      <c r="D14225" s="3" t="inlineStr">
        <is>
          <t>9250/020</t>
        </is>
      </c>
      <c r="E14225" s="3" t="inlineStr">
        <is>
          <t>PAYE, UIF AND SDL CONTROL</t>
        </is>
      </c>
      <c r="F14225" s="3" t="n">
        <v>805.02</v>
      </c>
      <c r="G14225" s="3" t="n">
        <v>-5180.75</v>
      </c>
    </row>
    <row r="14226">
      <c r="A14226" s="3" t="inlineStr">
        <is>
          <t>Opportunity Global Investment (PTY) LTD</t>
        </is>
      </c>
      <c r="B14226" s="4" t="n">
        <v>45046</v>
      </c>
      <c r="C14226" s="3" t="inlineStr">
        <is>
          <t>Liabilities</t>
        </is>
      </c>
      <c r="D14226" s="3" t="inlineStr">
        <is>
          <t>9250/020</t>
        </is>
      </c>
      <c r="E14226" s="3" t="inlineStr">
        <is>
          <t>PAYE, UIF AND SDL CONTROL</t>
        </is>
      </c>
      <c r="F14226" s="3" t="n">
        <v>-6398.91</v>
      </c>
      <c r="G14226" s="3" t="n">
        <v>-56242.44</v>
      </c>
    </row>
    <row r="14227">
      <c r="A14227" s="3" t="inlineStr">
        <is>
          <t>Opportunity Management Holdings (PTY) LTD</t>
        </is>
      </c>
      <c r="B14227" s="4" t="n">
        <v>45046</v>
      </c>
      <c r="C14227" s="3" t="inlineStr">
        <is>
          <t>Liabilities</t>
        </is>
      </c>
      <c r="D14227" s="3" t="inlineStr">
        <is>
          <t>9250/020</t>
        </is>
      </c>
      <c r="E14227" s="3" t="inlineStr">
        <is>
          <t>PAYE, UIF AND SDL CONTROL</t>
        </is>
      </c>
      <c r="F14227" s="3" t="n">
        <v>13115.16</v>
      </c>
      <c r="G14227" s="3" t="n">
        <v>-48915.72</v>
      </c>
    </row>
    <row r="14228">
      <c r="A14228" s="3" t="inlineStr">
        <is>
          <t>Trademark Holdings (Pty) Ltd</t>
        </is>
      </c>
      <c r="B14228" s="4" t="n">
        <v>45046</v>
      </c>
      <c r="C14228" s="3" t="inlineStr">
        <is>
          <t>Liabilities</t>
        </is>
      </c>
      <c r="D14228" s="3" t="inlineStr">
        <is>
          <t>9250/020</t>
        </is>
      </c>
      <c r="E14228" s="3" t="inlineStr">
        <is>
          <t>PAYE, UIF AND SDL CONTROL</t>
        </is>
      </c>
      <c r="F14228" s="3" t="n">
        <v>286.73</v>
      </c>
      <c r="G14228" s="3" t="n">
        <v>-5306.8</v>
      </c>
    </row>
    <row r="14229">
      <c r="A14229" s="3" t="inlineStr">
        <is>
          <t>Opportunity Global Investment (PTY) LTD</t>
        </is>
      </c>
      <c r="B14229" s="4" t="n">
        <v>45046</v>
      </c>
      <c r="C14229" s="3" t="inlineStr">
        <is>
          <t>Liabilities</t>
        </is>
      </c>
      <c r="D14229" s="3" t="inlineStr">
        <is>
          <t>9400/030</t>
        </is>
      </c>
      <c r="E14229" s="3" t="inlineStr">
        <is>
          <t>Accrued Expenses - PAYE_AND_UIF</t>
        </is>
      </c>
      <c r="F14229" s="3" t="n">
        <v>0</v>
      </c>
      <c r="G14229" s="3" t="n">
        <v>-2</v>
      </c>
    </row>
    <row r="14230">
      <c r="A14230" s="3" t="inlineStr">
        <is>
          <t>Trademark Holdings (Pty) Ltd</t>
        </is>
      </c>
      <c r="B14230" s="4" t="n">
        <v>45046</v>
      </c>
      <c r="C14230" s="3" t="inlineStr">
        <is>
          <t>Liabilities</t>
        </is>
      </c>
      <c r="D14230" s="3" t="inlineStr">
        <is>
          <t>9400/400</t>
        </is>
      </c>
      <c r="E14230" s="3" t="inlineStr">
        <is>
          <t>Deemed Dividend Tax</t>
        </is>
      </c>
      <c r="F14230" s="3" t="n">
        <v>0</v>
      </c>
      <c r="G14230" s="3" t="n">
        <v>-699.13</v>
      </c>
    </row>
    <row r="14231">
      <c r="A14231" s="3" t="inlineStr">
        <is>
          <t>Opportunity Global Investment (PTY) LTD</t>
        </is>
      </c>
      <c r="B14231" s="4" t="n">
        <v>45046</v>
      </c>
      <c r="C14231" s="3" t="inlineStr">
        <is>
          <t>Liabilities</t>
        </is>
      </c>
      <c r="D14231" s="3" t="inlineStr">
        <is>
          <t>9500/000</t>
        </is>
      </c>
      <c r="E14231" s="3" t="inlineStr">
        <is>
          <t>VAT Control Account</t>
        </is>
      </c>
      <c r="F14231" s="3" t="n">
        <v>20308.02</v>
      </c>
      <c r="G14231" s="3" t="n">
        <v>430260.86</v>
      </c>
    </row>
    <row r="14232">
      <c r="A14232" s="3" t="inlineStr">
        <is>
          <t>Opportunity Global Sales (PTY) LTD</t>
        </is>
      </c>
      <c r="B14232" s="4" t="n">
        <v>45046</v>
      </c>
      <c r="C14232" s="3" t="inlineStr">
        <is>
          <t>Liabilities</t>
        </is>
      </c>
      <c r="D14232" s="3" t="inlineStr">
        <is>
          <t>9500/000</t>
        </is>
      </c>
      <c r="E14232" s="3" t="inlineStr">
        <is>
          <t>VAT Control Account</t>
        </is>
      </c>
      <c r="F14232" s="3" t="n">
        <v>-2450.31</v>
      </c>
      <c r="G14232" s="3" t="n">
        <v>-791451.98</v>
      </c>
    </row>
    <row r="14233">
      <c r="A14233" s="3" t="inlineStr">
        <is>
          <t>Opportunity Management Holdings (PTY) LTD</t>
        </is>
      </c>
      <c r="B14233" s="4" t="n">
        <v>45046</v>
      </c>
      <c r="C14233" s="3" t="inlineStr">
        <is>
          <t>Liabilities</t>
        </is>
      </c>
      <c r="D14233" s="3" t="inlineStr">
        <is>
          <t>9500/000</t>
        </is>
      </c>
      <c r="E14233" s="3" t="inlineStr">
        <is>
          <t>VAT Control Account</t>
        </is>
      </c>
      <c r="F14233" s="3" t="n">
        <v>50102.54</v>
      </c>
      <c r="G14233" s="3" t="n">
        <v>124242.75</v>
      </c>
    </row>
    <row r="14234">
      <c r="A14234" s="3" t="inlineStr">
        <is>
          <t>Endulini (Pty) Ltd</t>
        </is>
      </c>
      <c r="B14234" s="4" t="n">
        <v>45046</v>
      </c>
      <c r="C14234" s="3" t="inlineStr">
        <is>
          <t>Liabilities</t>
        </is>
      </c>
      <c r="D14234" s="3" t="inlineStr">
        <is>
          <t>9500/000</t>
        </is>
      </c>
      <c r="E14234" s="3" t="inlineStr">
        <is>
          <t>Vat / Tax Control Account</t>
        </is>
      </c>
      <c r="F14234" s="3" t="n">
        <v>13612.94</v>
      </c>
      <c r="G14234" s="3" t="n">
        <v>-2045377.45</v>
      </c>
    </row>
    <row r="14235">
      <c r="A14235" s="3" t="inlineStr">
        <is>
          <t>Quinate Consulting (Pty) Ltd</t>
        </is>
      </c>
      <c r="B14235" s="4" t="n">
        <v>45046</v>
      </c>
      <c r="C14235" s="3" t="inlineStr">
        <is>
          <t>Liabilities</t>
        </is>
      </c>
      <c r="D14235" s="3" t="inlineStr">
        <is>
          <t>9500/000</t>
        </is>
      </c>
      <c r="E14235" s="3" t="inlineStr">
        <is>
          <t>Vat Control Account</t>
        </is>
      </c>
      <c r="F14235" s="3" t="n">
        <v>-268905.57</v>
      </c>
      <c r="G14235" s="3" t="n">
        <v>1760850.11</v>
      </c>
    </row>
    <row r="14236">
      <c r="A14236" s="3" t="inlineStr">
        <is>
          <t>Opportunity Management Holdings (PTY) LTD</t>
        </is>
      </c>
      <c r="B14236" s="4" t="n">
        <v>45046</v>
      </c>
      <c r="C14236" s="3" t="inlineStr">
        <is>
          <t>Liabilities</t>
        </is>
      </c>
      <c r="D14236" s="3" t="inlineStr">
        <is>
          <t>9501/000</t>
        </is>
      </c>
      <c r="E14236" s="3" t="inlineStr">
        <is>
          <t>Vat Adjustments - C2M</t>
        </is>
      </c>
      <c r="F14236" s="3" t="n">
        <v>0</v>
      </c>
      <c r="G14236" s="3" t="n">
        <v>47274.04</v>
      </c>
    </row>
    <row r="14237">
      <c r="A14237" s="3" t="inlineStr">
        <is>
          <t>Quinate Consulting (Pty) Ltd</t>
        </is>
      </c>
      <c r="B14237" s="4" t="n">
        <v>45046</v>
      </c>
      <c r="C14237" s="3" t="inlineStr">
        <is>
          <t>Liabilities</t>
        </is>
      </c>
      <c r="D14237" s="3" t="inlineStr">
        <is>
          <t>9960/000</t>
        </is>
      </c>
      <c r="E14237" s="3" t="inlineStr">
        <is>
          <t>Deposits - Southwark Rentals</t>
        </is>
      </c>
      <c r="F14237" s="3" t="n">
        <v>0</v>
      </c>
      <c r="G14237" s="3" t="n">
        <v>-11500</v>
      </c>
    </row>
    <row r="14238">
      <c r="A14238" s="3" t="inlineStr">
        <is>
          <t>Noble Shield (Pty) Ltd ta Go Letting</t>
        </is>
      </c>
      <c r="B14238" s="4" t="n">
        <v>45046</v>
      </c>
      <c r="C14238" s="3" t="inlineStr">
        <is>
          <t>Expenses</t>
        </is>
      </c>
      <c r="D14238" s="3" t="inlineStr">
        <is>
          <t>ACB Link</t>
        </is>
      </c>
      <c r="E14238" s="3" t="inlineStr">
        <is>
          <t>Subscriptions - TPN</t>
        </is>
      </c>
      <c r="F14238" s="3" t="n">
        <v>1619.2</v>
      </c>
      <c r="G14238" s="3" t="n">
        <v>18165.93</v>
      </c>
    </row>
    <row r="14239">
      <c r="A14239" s="3" t="inlineStr">
        <is>
          <t>Noble Shield (Pty) Ltd ta Go Letting</t>
        </is>
      </c>
      <c r="B14239" s="4" t="n">
        <v>45046</v>
      </c>
      <c r="C14239" s="3" t="inlineStr">
        <is>
          <t>Liabilities</t>
        </is>
      </c>
      <c r="D14239" s="3" t="inlineStr">
        <is>
          <t>B/S</t>
        </is>
      </c>
      <c r="E14239" s="3" t="inlineStr">
        <is>
          <t>Tax Payable</t>
        </is>
      </c>
      <c r="F14239" s="3" t="n">
        <v>0</v>
      </c>
      <c r="G14239" s="3" t="n">
        <v>-5166.4</v>
      </c>
    </row>
    <row r="14240">
      <c r="A14240" s="3" t="inlineStr">
        <is>
          <t>Quinate Consulting (Pty) Ltd</t>
        </is>
      </c>
      <c r="B14240" s="4" t="n">
        <v>45046</v>
      </c>
      <c r="C14240" s="3" t="inlineStr">
        <is>
          <t>Liabilities</t>
        </is>
      </c>
      <c r="D14240" s="3" t="inlineStr">
        <is>
          <t xml:space="preserve">B/S </t>
        </is>
      </c>
      <c r="E14240" s="3" t="inlineStr">
        <is>
          <t>Taxation Payable</t>
        </is>
      </c>
      <c r="F14240" s="3" t="n">
        <v>0</v>
      </c>
      <c r="G14240" s="3" t="n">
        <v>-15486</v>
      </c>
    </row>
    <row r="14241">
      <c r="A14241" s="3" t="inlineStr">
        <is>
          <t>Quinate Consulting (Pty) Ltd</t>
        </is>
      </c>
      <c r="B14241" s="4" t="n">
        <v>45046</v>
      </c>
      <c r="C14241" s="3" t="inlineStr">
        <is>
          <t>Liabilities</t>
        </is>
      </c>
      <c r="D14241" s="3" t="inlineStr">
        <is>
          <t>FV</t>
        </is>
      </c>
      <c r="E14241" s="3" t="inlineStr">
        <is>
          <t>Loan - Cape Projects Constuction</t>
        </is>
      </c>
      <c r="F14241" s="3" t="n">
        <v>0</v>
      </c>
      <c r="G14241" s="3" t="n">
        <v>-7596187.4</v>
      </c>
    </row>
    <row r="14242">
      <c r="A14242" s="3" t="inlineStr">
        <is>
          <t>Quinate Consulting (Pty) Ltd</t>
        </is>
      </c>
      <c r="B14242" s="4" t="n">
        <v>45046</v>
      </c>
      <c r="C14242" s="3" t="inlineStr">
        <is>
          <t>Liabilities</t>
        </is>
      </c>
      <c r="D14242" s="3" t="inlineStr">
        <is>
          <t>Sharehold OppDev</t>
        </is>
      </c>
      <c r="E14242" s="3" t="inlineStr">
        <is>
          <t>Loan - Justine Morgan</t>
        </is>
      </c>
      <c r="F14242" s="3" t="n">
        <v>0</v>
      </c>
      <c r="G14242" s="3" t="n">
        <v>-563766.76</v>
      </c>
    </row>
    <row r="14243">
      <c r="A14243" s="3" t="inlineStr">
        <is>
          <t>Opportunity Global Sales (PTY) LTD</t>
        </is>
      </c>
      <c r="B14243" s="4" t="n">
        <v>45077</v>
      </c>
      <c r="C14243" s="3" t="inlineStr">
        <is>
          <t>Revenue</t>
        </is>
      </c>
      <c r="D14243" s="3" t="inlineStr">
        <is>
          <t>1000/009</t>
        </is>
      </c>
      <c r="E14243" s="3" t="inlineStr">
        <is>
          <t>Sales - Comm on Payprop</t>
        </is>
      </c>
      <c r="F14243" s="3" t="n">
        <v>-12447.28</v>
      </c>
      <c r="G14243" s="3" t="n">
        <v>-40400.5</v>
      </c>
    </row>
    <row r="14244">
      <c r="A14244" s="3" t="inlineStr">
        <is>
          <t>Quinate Consulting (Pty) Ltd</t>
        </is>
      </c>
      <c r="B14244" s="4" t="n">
        <v>45077</v>
      </c>
      <c r="C14244" s="3" t="inlineStr">
        <is>
          <t>Revenue</t>
        </is>
      </c>
      <c r="D14244" s="3" t="inlineStr">
        <is>
          <t>1000/011</t>
        </is>
      </c>
      <c r="E14244" s="3" t="inlineStr">
        <is>
          <t>Rent Received - Soho Unit 23</t>
        </is>
      </c>
      <c r="F14244" s="3" t="n">
        <v>-12500</v>
      </c>
      <c r="G14244" s="3" t="n">
        <v>-37500</v>
      </c>
    </row>
    <row r="14245">
      <c r="A14245" s="3" t="inlineStr">
        <is>
          <t>Quinate Consulting (Pty) Ltd</t>
        </is>
      </c>
      <c r="B14245" s="4" t="n">
        <v>45077</v>
      </c>
      <c r="C14245" s="3" t="inlineStr">
        <is>
          <t>Revenue</t>
        </is>
      </c>
      <c r="D14245" s="3" t="inlineStr">
        <is>
          <t>1000/012</t>
        </is>
      </c>
      <c r="E14245" s="3" t="inlineStr">
        <is>
          <t>Rent Received - Soho Unit 24</t>
        </is>
      </c>
      <c r="F14245" s="3" t="n">
        <v>-14445</v>
      </c>
      <c r="G14245" s="3" t="n">
        <v>-43335</v>
      </c>
    </row>
    <row r="14246">
      <c r="A14246" s="3" t="inlineStr">
        <is>
          <t>Quinate Consulting (Pty) Ltd</t>
        </is>
      </c>
      <c r="B14246" s="4" t="n">
        <v>45077</v>
      </c>
      <c r="C14246" s="3" t="inlineStr">
        <is>
          <t>Revenue</t>
        </is>
      </c>
      <c r="D14246" s="3" t="inlineStr">
        <is>
          <t>1000/013</t>
        </is>
      </c>
      <c r="E14246" s="3" t="inlineStr">
        <is>
          <t>Rent Recieved - Soho Unit 20</t>
        </is>
      </c>
      <c r="F14246" s="3" t="n">
        <v>-12500</v>
      </c>
      <c r="G14246" s="3" t="n">
        <v>-37500</v>
      </c>
    </row>
    <row r="14247">
      <c r="A14247" s="3" t="inlineStr">
        <is>
          <t>Quinate Consulting (Pty) Ltd</t>
        </is>
      </c>
      <c r="B14247" s="4" t="n">
        <v>45077</v>
      </c>
      <c r="C14247" s="3" t="inlineStr">
        <is>
          <t>Revenue</t>
        </is>
      </c>
      <c r="D14247" s="3" t="inlineStr">
        <is>
          <t>1000/016</t>
        </is>
      </c>
      <c r="E14247" s="3" t="inlineStr">
        <is>
          <t>Rent Recieved - Southwark Unit 21</t>
        </is>
      </c>
      <c r="F14247" s="3" t="n">
        <v>-10000</v>
      </c>
      <c r="G14247" s="3" t="n">
        <v>-30000</v>
      </c>
    </row>
    <row r="14248">
      <c r="A14248" s="3" t="inlineStr">
        <is>
          <t>Opportunity Global Sales (PTY) LTD</t>
        </is>
      </c>
      <c r="B14248" s="4" t="n">
        <v>45077</v>
      </c>
      <c r="C14248" s="3" t="inlineStr">
        <is>
          <t>Revenue</t>
        </is>
      </c>
      <c r="D14248" s="3" t="inlineStr">
        <is>
          <t>1000/100</t>
        </is>
      </c>
      <c r="E14248" s="3" t="inlineStr">
        <is>
          <t>Sales - Comm on External Sales</t>
        </is>
      </c>
      <c r="F14248" s="3" t="n">
        <v>-104347.83</v>
      </c>
      <c r="G14248" s="3" t="n">
        <v>-104782.61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Revenue</t>
        </is>
      </c>
      <c r="D14249" s="3" t="inlineStr">
        <is>
          <t>1000/100</t>
        </is>
      </c>
      <c r="E14249" s="3" t="inlineStr">
        <is>
          <t>Sales - Payprop 328 - Michelle</t>
        </is>
      </c>
      <c r="F14249" s="3" t="n">
        <v>-79294.02</v>
      </c>
      <c r="G14249" s="3" t="n">
        <v>-690421.12</v>
      </c>
    </row>
    <row r="14250">
      <c r="A14250" s="3" t="inlineStr">
        <is>
          <t>Opportunity Global Sales (PTY) LTD</t>
        </is>
      </c>
      <c r="B14250" s="4" t="n">
        <v>45077</v>
      </c>
      <c r="C14250" s="3" t="inlineStr">
        <is>
          <t>Revenue</t>
        </is>
      </c>
      <c r="D14250" s="3" t="inlineStr">
        <is>
          <t>1000/120</t>
        </is>
      </c>
      <c r="E14250" s="3" t="inlineStr">
        <is>
          <t>Sales - Admin Fees on Rental Units</t>
        </is>
      </c>
      <c r="F14250" s="3" t="n">
        <v>-8260.860000000001</v>
      </c>
      <c r="G14250" s="3" t="n">
        <v>-11739.1</v>
      </c>
    </row>
    <row r="14251">
      <c r="A14251" s="3" t="inlineStr">
        <is>
          <t>Opportunity Global Sales (PTY) LTD</t>
        </is>
      </c>
      <c r="B14251" s="4" t="n">
        <v>45077</v>
      </c>
      <c r="C14251" s="3" t="inlineStr">
        <is>
          <t>Revenue</t>
        </is>
      </c>
      <c r="D14251" s="3" t="inlineStr">
        <is>
          <t>1000/121</t>
        </is>
      </c>
      <c r="E14251" s="3" t="inlineStr">
        <is>
          <t>Sales - Admin Fees on Rental Units Endulini</t>
        </is>
      </c>
      <c r="F14251" s="3" t="n">
        <v>0</v>
      </c>
      <c r="G14251" s="3" t="n">
        <v>-434.78</v>
      </c>
    </row>
    <row r="14252">
      <c r="A14252" s="3" t="inlineStr">
        <is>
          <t>Opportunity Global Sales (PTY) LTD</t>
        </is>
      </c>
      <c r="B14252" s="4" t="n">
        <v>45077</v>
      </c>
      <c r="C14252" s="3" t="inlineStr">
        <is>
          <t>Revenue</t>
        </is>
      </c>
      <c r="D14252" s="3" t="inlineStr">
        <is>
          <t>1000/122</t>
        </is>
      </c>
      <c r="E14252" s="3" t="inlineStr">
        <is>
          <t>Sales - Admin Fees on Rental Units Heron Fields</t>
        </is>
      </c>
      <c r="F14252" s="3" t="n">
        <v>0</v>
      </c>
      <c r="G14252" s="3" t="n">
        <v>-1739.14</v>
      </c>
    </row>
    <row r="14253">
      <c r="A14253" s="3" t="inlineStr">
        <is>
          <t>Opportunity Global Sales (PTY) LTD</t>
        </is>
      </c>
      <c r="B14253" s="4" t="n">
        <v>45077</v>
      </c>
      <c r="C14253" s="3" t="inlineStr">
        <is>
          <t>Revenue</t>
        </is>
      </c>
      <c r="D14253" s="3" t="inlineStr">
        <is>
          <t>1000/150</t>
        </is>
      </c>
      <c r="E14253" s="3" t="inlineStr">
        <is>
          <t>Sales - Comm on External Rental</t>
        </is>
      </c>
      <c r="F14253" s="3" t="n">
        <v>-30260.85</v>
      </c>
      <c r="G14253" s="3" t="n">
        <v>-82799.97</v>
      </c>
    </row>
    <row r="14254">
      <c r="A14254" s="3" t="inlineStr">
        <is>
          <t>Opportunity Global Sales (PTY) LTD</t>
        </is>
      </c>
      <c r="B14254" s="4" t="n">
        <v>45077</v>
      </c>
      <c r="C14254" s="3" t="inlineStr">
        <is>
          <t>Revenue</t>
        </is>
      </c>
      <c r="D14254" s="3" t="inlineStr">
        <is>
          <t>1000/300</t>
        </is>
      </c>
      <c r="E14254" s="3" t="inlineStr">
        <is>
          <t>Sales - Comm on Heron Fields</t>
        </is>
      </c>
      <c r="F14254" s="3" t="n">
        <v>-242591.31</v>
      </c>
      <c r="G14254" s="3" t="n">
        <v>-1149182.61</v>
      </c>
    </row>
    <row r="14255">
      <c r="A14255" s="3" t="inlineStr">
        <is>
          <t>Trademark Holdings (Pty) Ltd</t>
        </is>
      </c>
      <c r="B14255" s="4" t="n">
        <v>45077</v>
      </c>
      <c r="C14255" s="3" t="inlineStr">
        <is>
          <t>Revenue</t>
        </is>
      </c>
      <c r="D14255" s="3" t="inlineStr">
        <is>
          <t>1000/300</t>
        </is>
      </c>
      <c r="E14255" s="3" t="inlineStr">
        <is>
          <t>Sales - Payprop - Lara</t>
        </is>
      </c>
      <c r="F14255" s="3" t="n">
        <v>-88824.16</v>
      </c>
      <c r="G14255" s="3" t="n">
        <v>-789797.3199999999</v>
      </c>
    </row>
    <row r="14256">
      <c r="A14256" s="3" t="inlineStr">
        <is>
          <t>Opportunity Global Investment (PTY) LTD</t>
        </is>
      </c>
      <c r="B14256" s="4" t="n">
        <v>45077</v>
      </c>
      <c r="C14256" s="3" t="inlineStr">
        <is>
          <t>Revenue</t>
        </is>
      </c>
      <c r="D14256" s="3" t="inlineStr">
        <is>
          <t>1000/360</t>
        </is>
      </c>
      <c r="E14256" s="3" t="inlineStr">
        <is>
          <t>Sales - Investor Management - Heron View</t>
        </is>
      </c>
      <c r="F14256" s="3" t="n">
        <v>0</v>
      </c>
      <c r="G14256" s="3" t="n">
        <v>-1826086.96</v>
      </c>
    </row>
    <row r="14257">
      <c r="A14257" s="3" t="inlineStr">
        <is>
          <t>Noble Shield (Pty) Ltd ta Go Letting</t>
        </is>
      </c>
      <c r="B14257" s="4" t="n">
        <v>45077</v>
      </c>
      <c r="C14257" s="3" t="inlineStr">
        <is>
          <t>Revenue</t>
        </is>
      </c>
      <c r="D14257" s="3" t="inlineStr">
        <is>
          <t>1000/420</t>
        </is>
      </c>
      <c r="E14257" s="3" t="inlineStr">
        <is>
          <t>Sales - Commission Received - External</t>
        </is>
      </c>
      <c r="F14257" s="3" t="n">
        <v>-39000</v>
      </c>
      <c r="G14257" s="3" t="n">
        <v>-69000</v>
      </c>
    </row>
    <row r="14258">
      <c r="A14258" s="3" t="inlineStr">
        <is>
          <t>Trademark Holdings (Pty) Ltd</t>
        </is>
      </c>
      <c r="B14258" s="4" t="n">
        <v>45077</v>
      </c>
      <c r="C14258" s="3" t="inlineStr">
        <is>
          <t>Revenue</t>
        </is>
      </c>
      <c r="D14258" s="3" t="inlineStr">
        <is>
          <t>1000/500</t>
        </is>
      </c>
      <c r="E14258" s="3" t="inlineStr">
        <is>
          <t>Sales - Commission external sale</t>
        </is>
      </c>
      <c r="F14258" s="3" t="n">
        <v>0</v>
      </c>
      <c r="G14258" s="3" t="n">
        <v>-80000</v>
      </c>
    </row>
    <row r="14259">
      <c r="A14259" s="3" t="inlineStr">
        <is>
          <t>Quinate Consulting (Pty) Ltd</t>
        </is>
      </c>
      <c r="B14259" s="4" t="n">
        <v>45077</v>
      </c>
      <c r="C14259" s="3" t="inlineStr">
        <is>
          <t>Revenue</t>
        </is>
      </c>
      <c r="D14259" s="3" t="inlineStr">
        <is>
          <t>1004/000</t>
        </is>
      </c>
      <c r="E14259" s="3" t="inlineStr">
        <is>
          <t>Interest received</t>
        </is>
      </c>
      <c r="F14259" s="3" t="n">
        <v>-829.58</v>
      </c>
      <c r="G14259" s="3" t="n">
        <v>-2364.24</v>
      </c>
    </row>
    <row r="14260">
      <c r="A14260" s="3" t="inlineStr">
        <is>
          <t>Quinate Consulting (Pty) Ltd</t>
        </is>
      </c>
      <c r="B14260" s="4" t="n">
        <v>45077</v>
      </c>
      <c r="C14260" s="3" t="inlineStr">
        <is>
          <t>Revenue</t>
        </is>
      </c>
      <c r="D14260" s="3" t="inlineStr">
        <is>
          <t>1006/100</t>
        </is>
      </c>
      <c r="E14260" s="3" t="inlineStr">
        <is>
          <t>Rental income - Payprop</t>
        </is>
      </c>
      <c r="F14260" s="3" t="n">
        <v>-74202.5</v>
      </c>
      <c r="G14260" s="3" t="n">
        <v>-211095.36</v>
      </c>
    </row>
    <row r="14261">
      <c r="A14261" s="3" t="inlineStr">
        <is>
          <t>Quinate Consulting (Pty) Ltd</t>
        </is>
      </c>
      <c r="B14261" s="4" t="n">
        <v>45077</v>
      </c>
      <c r="C14261" s="3" t="inlineStr">
        <is>
          <t>Revenue</t>
        </is>
      </c>
      <c r="D14261" s="3" t="inlineStr">
        <is>
          <t>1006/120</t>
        </is>
      </c>
      <c r="E14261" s="3" t="inlineStr">
        <is>
          <t>Rental Income - D203</t>
        </is>
      </c>
      <c r="F14261" s="3" t="n">
        <v>0</v>
      </c>
      <c r="G14261" s="3" t="n">
        <v>-8000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Revenue</t>
        </is>
      </c>
      <c r="D14262" s="3" t="inlineStr">
        <is>
          <t>1100/001</t>
        </is>
      </c>
      <c r="E14262" s="3" t="inlineStr">
        <is>
          <t>Salary Recharges</t>
        </is>
      </c>
      <c r="F14262" s="3" t="n">
        <v>-338020</v>
      </c>
      <c r="G14262" s="3" t="n">
        <v>-3187789.06</v>
      </c>
    </row>
    <row r="14263">
      <c r="A14263" s="3" t="inlineStr">
        <is>
          <t>Endulini (Pty) Ltd</t>
        </is>
      </c>
      <c r="B14263" s="4" t="n">
        <v>45077</v>
      </c>
      <c r="C14263" s="3" t="inlineStr">
        <is>
          <t>Expenses</t>
        </is>
      </c>
      <c r="D14263" s="3" t="inlineStr">
        <is>
          <t>2000/001</t>
        </is>
      </c>
      <c r="E14263" s="3" t="inlineStr">
        <is>
          <t>COS - CIP Construction</t>
        </is>
      </c>
      <c r="F14263" s="3" t="n">
        <v>0</v>
      </c>
      <c r="G14263" s="3" t="n">
        <v>2000</v>
      </c>
    </row>
    <row r="14264">
      <c r="A14264" s="3" t="inlineStr">
        <is>
          <t>Opportunity Global Sales (PTY) LTD</t>
        </is>
      </c>
      <c r="B14264" s="4" t="n">
        <v>45077</v>
      </c>
      <c r="C14264" s="3" t="inlineStr">
        <is>
          <t>Expenses</t>
        </is>
      </c>
      <c r="D14264" s="3" t="inlineStr">
        <is>
          <t>2000/010</t>
        </is>
      </c>
      <c r="E14264" s="3" t="inlineStr">
        <is>
          <t>COS - PAYE on Commission</t>
        </is>
      </c>
      <c r="F14264" s="3" t="n">
        <v>22784.53</v>
      </c>
      <c r="G14264" s="3" t="n">
        <v>85483.69</v>
      </c>
    </row>
    <row r="14265">
      <c r="A14265" s="3" t="inlineStr">
        <is>
          <t>Noble Shield (Pty) Ltd ta Go Letting</t>
        </is>
      </c>
      <c r="B14265" s="4" t="n">
        <v>45077</v>
      </c>
      <c r="C14265" s="3" t="inlineStr">
        <is>
          <t>Expenses</t>
        </is>
      </c>
      <c r="D14265" s="3" t="inlineStr">
        <is>
          <t>2000/100</t>
        </is>
      </c>
      <c r="E14265" s="3" t="inlineStr">
        <is>
          <t>COS - Commission Paid</t>
        </is>
      </c>
      <c r="F14265" s="3" t="n">
        <v>14578.25</v>
      </c>
      <c r="G14265" s="3" t="n">
        <v>217341.38</v>
      </c>
    </row>
    <row r="14266">
      <c r="A14266" s="3" t="inlineStr">
        <is>
          <t>Opportunity Global Sales (PTY) LTD</t>
        </is>
      </c>
      <c r="B14266" s="4" t="n">
        <v>45077</v>
      </c>
      <c r="C14266" s="3" t="inlineStr">
        <is>
          <t>Expenses</t>
        </is>
      </c>
      <c r="D14266" s="3" t="inlineStr">
        <is>
          <t>2000/125</t>
        </is>
      </c>
      <c r="E14266" s="3" t="inlineStr">
        <is>
          <t>Commission Paid - Referal commission</t>
        </is>
      </c>
      <c r="F14266" s="3" t="n">
        <v>0</v>
      </c>
      <c r="G14266" s="3" t="n">
        <v>74342.61</v>
      </c>
    </row>
    <row r="14267">
      <c r="A14267" s="3" t="inlineStr">
        <is>
          <t>Opportunity Global Investment (PTY) LTD</t>
        </is>
      </c>
      <c r="B14267" s="4" t="n">
        <v>45077</v>
      </c>
      <c r="C14267" s="3" t="inlineStr">
        <is>
          <t>Expenses</t>
        </is>
      </c>
      <c r="D14267" s="3" t="inlineStr">
        <is>
          <t>2000/135</t>
        </is>
      </c>
      <c r="E14267" s="3" t="inlineStr">
        <is>
          <t>Referral commission - Heron View</t>
        </is>
      </c>
      <c r="F14267" s="3" t="n">
        <v>0</v>
      </c>
      <c r="G14267" s="3" t="n">
        <v>8731.209999999999</v>
      </c>
    </row>
    <row r="14268">
      <c r="A14268" s="3" t="inlineStr">
        <is>
          <t>Opportunity Global Sales (PTY) LTD</t>
        </is>
      </c>
      <c r="B14268" s="4" t="n">
        <v>45077</v>
      </c>
      <c r="C14268" s="3" t="inlineStr">
        <is>
          <t>Expenses</t>
        </is>
      </c>
      <c r="D14268" s="3" t="inlineStr">
        <is>
          <t>2000/137</t>
        </is>
      </c>
      <c r="E14268" s="3" t="inlineStr">
        <is>
          <t>COS - Rental Comm External - Minette</t>
        </is>
      </c>
      <c r="F14268" s="3" t="n">
        <v>16927.2</v>
      </c>
      <c r="G14268" s="3" t="n">
        <v>54107.2</v>
      </c>
    </row>
    <row r="14269">
      <c r="A14269" s="3" t="inlineStr">
        <is>
          <t>Opportunity Global Sales (PTY) LTD</t>
        </is>
      </c>
      <c r="B14269" s="4" t="n">
        <v>45077</v>
      </c>
      <c r="C14269" s="3" t="inlineStr">
        <is>
          <t>Expenses</t>
        </is>
      </c>
      <c r="D14269" s="3" t="inlineStr">
        <is>
          <t>2000/139</t>
        </is>
      </c>
      <c r="E14269" s="3" t="inlineStr">
        <is>
          <t>COS - Sales Comm Heron Fields - Minette</t>
        </is>
      </c>
      <c r="F14269" s="3" t="n">
        <v>9181.91</v>
      </c>
      <c r="G14269" s="3" t="n">
        <v>68099.48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Expenses</t>
        </is>
      </c>
      <c r="D14270" s="3" t="inlineStr">
        <is>
          <t>2000/140</t>
        </is>
      </c>
      <c r="E14270" s="3" t="inlineStr">
        <is>
          <t>Referral commission - F Geldenhuys</t>
        </is>
      </c>
      <c r="F14270" s="3" t="n">
        <v>31800</v>
      </c>
      <c r="G14270" s="3" t="n">
        <v>43800</v>
      </c>
    </row>
    <row r="14271">
      <c r="A14271" s="3" t="inlineStr">
        <is>
          <t>Opportunity Global Investment (PTY) LTD</t>
        </is>
      </c>
      <c r="B14271" s="4" t="n">
        <v>45077</v>
      </c>
      <c r="C14271" s="3" t="inlineStr">
        <is>
          <t>Expenses</t>
        </is>
      </c>
      <c r="D14271" s="3" t="inlineStr">
        <is>
          <t>2000/145</t>
        </is>
      </c>
      <c r="E14271" s="3" t="inlineStr">
        <is>
          <t>Referral commission - W Thomason</t>
        </is>
      </c>
      <c r="F14271" s="3" t="n">
        <v>0</v>
      </c>
      <c r="G14271" s="3" t="n">
        <v>12000</v>
      </c>
    </row>
    <row r="14272">
      <c r="A14272" s="3" t="inlineStr">
        <is>
          <t>Opportunity Global Sales (PTY) LTD</t>
        </is>
      </c>
      <c r="B14272" s="4" t="n">
        <v>45077</v>
      </c>
      <c r="C14272" s="3" t="inlineStr">
        <is>
          <t>Expenses</t>
        </is>
      </c>
      <c r="D14272" s="3" t="inlineStr">
        <is>
          <t>2000/147</t>
        </is>
      </c>
      <c r="E14272" s="3" t="inlineStr">
        <is>
          <t>COS - Sales Comm Heron Fields - Yvette</t>
        </is>
      </c>
      <c r="F14272" s="3" t="n">
        <v>50408.61</v>
      </c>
      <c r="G14272" s="3" t="n">
        <v>144801.94</v>
      </c>
    </row>
    <row r="14273">
      <c r="A14273" s="3" t="inlineStr">
        <is>
          <t>Endulini (Pty) Ltd</t>
        </is>
      </c>
      <c r="B14273" s="4" t="n">
        <v>45077</v>
      </c>
      <c r="C14273" s="3" t="inlineStr">
        <is>
          <t>Expenses</t>
        </is>
      </c>
      <c r="D14273" s="3" t="inlineStr">
        <is>
          <t>2000/150</t>
        </is>
      </c>
      <c r="E14273" s="3" t="inlineStr">
        <is>
          <t>COS - Levies special agreement</t>
        </is>
      </c>
      <c r="F14273" s="3" t="n">
        <v>6753.06</v>
      </c>
      <c r="G14273" s="3" t="n">
        <v>24278.94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Expenses</t>
        </is>
      </c>
      <c r="D14274" s="3" t="inlineStr">
        <is>
          <t>2000/160</t>
        </is>
      </c>
      <c r="E14274" s="3" t="inlineStr">
        <is>
          <t>COS - Sales Comm Heron View - Minette</t>
        </is>
      </c>
      <c r="F14274" s="3" t="n">
        <v>21563.83</v>
      </c>
      <c r="G14274" s="3" t="n">
        <v>77073.39999999999</v>
      </c>
    </row>
    <row r="14275">
      <c r="A14275" s="3" t="inlineStr">
        <is>
          <t>Opportunity Global Sales (PTY) LTD</t>
        </is>
      </c>
      <c r="B14275" s="4" t="n">
        <v>45077</v>
      </c>
      <c r="C14275" s="3" t="inlineStr">
        <is>
          <t>Expenses</t>
        </is>
      </c>
      <c r="D14275" s="3" t="inlineStr">
        <is>
          <t>2000/162</t>
        </is>
      </c>
      <c r="E14275" s="3" t="inlineStr">
        <is>
          <t>COS - Sales Comm Heron View - Yvette</t>
        </is>
      </c>
      <c r="F14275" s="3" t="n">
        <v>0</v>
      </c>
      <c r="G14275" s="3" t="n">
        <v>12620.16</v>
      </c>
    </row>
    <row r="14276">
      <c r="A14276" s="3" t="inlineStr">
        <is>
          <t>Noble Shield (Pty) Ltd ta Go Letting</t>
        </is>
      </c>
      <c r="B14276" s="4" t="n">
        <v>45077</v>
      </c>
      <c r="C14276" s="3" t="inlineStr">
        <is>
          <t>Expenses</t>
        </is>
      </c>
      <c r="D14276" s="3" t="inlineStr">
        <is>
          <t>2000/200</t>
        </is>
      </c>
      <c r="E14276" s="3" t="inlineStr">
        <is>
          <t>COS - Commission on external sales</t>
        </is>
      </c>
      <c r="F14276" s="3" t="n">
        <v>23400</v>
      </c>
      <c r="G14276" s="3" t="n">
        <v>41400</v>
      </c>
    </row>
    <row r="14277">
      <c r="A14277" s="3" t="inlineStr">
        <is>
          <t>Opportunity Global Sales (PTY) LTD</t>
        </is>
      </c>
      <c r="B14277" s="4" t="n">
        <v>45077</v>
      </c>
      <c r="C14277" s="3" t="inlineStr">
        <is>
          <t>Expenses</t>
        </is>
      </c>
      <c r="D14277" s="3" t="inlineStr">
        <is>
          <t>2000/275</t>
        </is>
      </c>
      <c r="E14277" s="3" t="inlineStr">
        <is>
          <t>COS - Comm Rentals - Mario - Endulini</t>
        </is>
      </c>
      <c r="F14277" s="3" t="n">
        <v>2330</v>
      </c>
      <c r="G14277" s="3" t="n">
        <v>2535</v>
      </c>
    </row>
    <row r="14278">
      <c r="A14278" s="3" t="inlineStr">
        <is>
          <t>Opportunity Global Sales (PTY) LTD</t>
        </is>
      </c>
      <c r="B14278" s="4" t="n">
        <v>45077</v>
      </c>
      <c r="C14278" s="3" t="inlineStr">
        <is>
          <t>Expenses</t>
        </is>
      </c>
      <c r="D14278" s="3" t="inlineStr">
        <is>
          <t>2000/280</t>
        </is>
      </c>
      <c r="E14278" s="3" t="inlineStr">
        <is>
          <t>COS - Comm Rentals - Mario - Heron Fields</t>
        </is>
      </c>
      <c r="F14278" s="3" t="n">
        <v>2000</v>
      </c>
      <c r="G14278" s="3" t="n">
        <v>2820</v>
      </c>
    </row>
    <row r="14279">
      <c r="A14279" s="3" t="inlineStr">
        <is>
          <t>Trademark Holdings (Pty) Ltd</t>
        </is>
      </c>
      <c r="B14279" s="4" t="n">
        <v>45077</v>
      </c>
      <c r="C14279" s="3" t="inlineStr">
        <is>
          <t>Expenses</t>
        </is>
      </c>
      <c r="D14279" s="3" t="inlineStr">
        <is>
          <t>2000/300</t>
        </is>
      </c>
      <c r="E14279" s="3" t="inlineStr">
        <is>
          <t>COS - Commission Paid</t>
        </is>
      </c>
      <c r="F14279" s="3" t="n">
        <v>16381.83</v>
      </c>
      <c r="G14279" s="3" t="n">
        <v>144311.12</v>
      </c>
    </row>
    <row r="14280">
      <c r="A14280" s="3" t="inlineStr">
        <is>
          <t>Opportunity Global Sales (PTY) LTD</t>
        </is>
      </c>
      <c r="B14280" s="4" t="n">
        <v>45077</v>
      </c>
      <c r="C14280" s="3" t="inlineStr">
        <is>
          <t>Expenses</t>
        </is>
      </c>
      <c r="D14280" s="3" t="inlineStr">
        <is>
          <t>2000/380</t>
        </is>
      </c>
      <c r="E14280" s="3" t="inlineStr">
        <is>
          <t>COS - Overrider Comm Heron Fields - Morne</t>
        </is>
      </c>
      <c r="F14280" s="3" t="n">
        <v>0</v>
      </c>
      <c r="G14280" s="3" t="n">
        <v>21369</v>
      </c>
    </row>
    <row r="14281">
      <c r="A14281" s="3" t="inlineStr">
        <is>
          <t>Trademark Holdings (Pty) Ltd</t>
        </is>
      </c>
      <c r="B14281" s="4" t="n">
        <v>45077</v>
      </c>
      <c r="C14281" s="3" t="inlineStr">
        <is>
          <t>Expenses</t>
        </is>
      </c>
      <c r="D14281" s="3" t="inlineStr">
        <is>
          <t>2000/400</t>
        </is>
      </c>
      <c r="E14281" s="3" t="inlineStr">
        <is>
          <t>COS - Commission on external sales</t>
        </is>
      </c>
      <c r="F14281" s="3" t="n">
        <v>0</v>
      </c>
      <c r="G14281" s="3" t="n">
        <v>48000</v>
      </c>
    </row>
    <row r="14282">
      <c r="A14282" s="3" t="inlineStr">
        <is>
          <t>Opportunity Global Sales (PTY) LTD</t>
        </is>
      </c>
      <c r="B14282" s="4" t="n">
        <v>45077</v>
      </c>
      <c r="C14282" s="3" t="inlineStr">
        <is>
          <t>Expenses</t>
        </is>
      </c>
      <c r="D14282" s="3" t="inlineStr">
        <is>
          <t>2000/550</t>
        </is>
      </c>
      <c r="E14282" s="3" t="inlineStr">
        <is>
          <t>COS - Electricity Costs Heron Fields</t>
        </is>
      </c>
      <c r="F14282" s="3" t="n">
        <v>0</v>
      </c>
      <c r="G14282" s="3" t="n">
        <v>360.87</v>
      </c>
    </row>
    <row r="14283">
      <c r="A14283" s="3" t="inlineStr">
        <is>
          <t>Quinate Consulting (Pty) Ltd</t>
        </is>
      </c>
      <c r="B14283" s="4" t="n">
        <v>45077</v>
      </c>
      <c r="C14283" s="3" t="inlineStr">
        <is>
          <t>Expenses</t>
        </is>
      </c>
      <c r="D14283" s="3" t="inlineStr">
        <is>
          <t>2001/210</t>
        </is>
      </c>
      <c r="E14283" s="3" t="inlineStr">
        <is>
          <t>COS - NHBRC</t>
        </is>
      </c>
      <c r="F14283" s="3" t="n">
        <v>457.67</v>
      </c>
      <c r="G14283" s="3" t="n">
        <v>457.67</v>
      </c>
    </row>
    <row r="14284">
      <c r="A14284" s="3" t="inlineStr">
        <is>
          <t>Quinate Consulting (Pty) Ltd</t>
        </is>
      </c>
      <c r="B14284" s="4" t="n">
        <v>45077</v>
      </c>
      <c r="C14284" s="3" t="inlineStr">
        <is>
          <t>Revenue</t>
        </is>
      </c>
      <c r="D14284" s="3" t="inlineStr">
        <is>
          <t>2400/200</t>
        </is>
      </c>
      <c r="E14284" s="3" t="inlineStr">
        <is>
          <t>Recovery Acc - Electricity SH</t>
        </is>
      </c>
      <c r="F14284" s="3" t="n">
        <v>-22338.5</v>
      </c>
      <c r="G14284" s="3" t="n">
        <v>-61898.38</v>
      </c>
    </row>
    <row r="14285">
      <c r="A14285" s="3" t="inlineStr">
        <is>
          <t>Quinate Consulting (Pty) Ltd</t>
        </is>
      </c>
      <c r="B14285" s="4" t="n">
        <v>45077</v>
      </c>
      <c r="C14285" s="3" t="inlineStr">
        <is>
          <t>Revenue</t>
        </is>
      </c>
      <c r="D14285" s="3" t="inlineStr">
        <is>
          <t>2400/300</t>
        </is>
      </c>
      <c r="E14285" s="3" t="inlineStr">
        <is>
          <t>Recovery Account - Electricity SW</t>
        </is>
      </c>
      <c r="F14285" s="3" t="n">
        <v>-20013.77</v>
      </c>
      <c r="G14285" s="3" t="n">
        <v>-54517.23</v>
      </c>
    </row>
    <row r="14286">
      <c r="A14286" s="3" t="inlineStr">
        <is>
          <t>Opportunity Management Holdings (PTY) LTD</t>
        </is>
      </c>
      <c r="B14286" s="4" t="n">
        <v>45077</v>
      </c>
      <c r="C14286" s="3" t="inlineStr">
        <is>
          <t>Revenue</t>
        </is>
      </c>
      <c r="D14286" s="3" t="inlineStr">
        <is>
          <t>2750/000</t>
        </is>
      </c>
      <c r="E14286" s="3" t="inlineStr">
        <is>
          <t>Interest Received</t>
        </is>
      </c>
      <c r="F14286" s="3" t="n">
        <v>-5.29</v>
      </c>
      <c r="G14286" s="3" t="n">
        <v>-391.15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Revenue</t>
        </is>
      </c>
      <c r="D14287" s="3" t="inlineStr">
        <is>
          <t>2750/000</t>
        </is>
      </c>
      <c r="E14287" s="3" t="inlineStr">
        <is>
          <t>Interest Received - Bank</t>
        </is>
      </c>
      <c r="F14287" s="3" t="n">
        <v>-212.14</v>
      </c>
      <c r="G14287" s="3" t="n">
        <v>-354.84</v>
      </c>
    </row>
    <row r="14288">
      <c r="A14288" s="3" t="inlineStr">
        <is>
          <t>Opportunity Global Sales (PTY) LTD</t>
        </is>
      </c>
      <c r="B14288" s="4" t="n">
        <v>45077</v>
      </c>
      <c r="C14288" s="3" t="inlineStr">
        <is>
          <t>Revenue</t>
        </is>
      </c>
      <c r="D14288" s="3" t="inlineStr">
        <is>
          <t>2750/000</t>
        </is>
      </c>
      <c r="E14288" s="3" t="inlineStr">
        <is>
          <t>Interest Received - Bank</t>
        </is>
      </c>
      <c r="F14288" s="3" t="n">
        <v>-18.82</v>
      </c>
      <c r="G14288" s="3" t="n">
        <v>-18.82</v>
      </c>
    </row>
    <row r="14289">
      <c r="A14289" s="3" t="inlineStr">
        <is>
          <t>Noble Shield (Pty) Ltd ta Go Letting</t>
        </is>
      </c>
      <c r="B14289" s="4" t="n">
        <v>45077</v>
      </c>
      <c r="C14289" s="3" t="inlineStr">
        <is>
          <t>Revenue</t>
        </is>
      </c>
      <c r="D14289" s="3" t="inlineStr">
        <is>
          <t>2750/100</t>
        </is>
      </c>
      <c r="E14289" s="3" t="inlineStr">
        <is>
          <t>Interest Received - bank</t>
        </is>
      </c>
      <c r="F14289" s="3" t="n">
        <v>-0.22</v>
      </c>
      <c r="G14289" s="3" t="n">
        <v>-0.53</v>
      </c>
    </row>
    <row r="14290">
      <c r="A14290" s="3" t="inlineStr">
        <is>
          <t>Opportunity Global Investment (PTY) LTD</t>
        </is>
      </c>
      <c r="B14290" s="4" t="n">
        <v>45077</v>
      </c>
      <c r="C14290" s="3" t="inlineStr">
        <is>
          <t>Revenue</t>
        </is>
      </c>
      <c r="D14290" s="3" t="inlineStr">
        <is>
          <t>2753/000</t>
        </is>
      </c>
      <c r="E14290" s="3" t="inlineStr">
        <is>
          <t>Interest received - Momentum</t>
        </is>
      </c>
      <c r="F14290" s="3" t="n">
        <v>-33.05</v>
      </c>
      <c r="G14290" s="3" t="n">
        <v>-123.43</v>
      </c>
    </row>
    <row r="14291">
      <c r="A14291" s="3" t="inlineStr">
        <is>
          <t>Endulini (Pty) Ltd</t>
        </is>
      </c>
      <c r="B14291" s="4" t="n">
        <v>45077</v>
      </c>
      <c r="C14291" s="3" t="inlineStr">
        <is>
          <t>Revenue</t>
        </is>
      </c>
      <c r="D14291" s="3" t="inlineStr">
        <is>
          <t>2755/001</t>
        </is>
      </c>
      <c r="E14291" s="3" t="inlineStr">
        <is>
          <t>Interest Received - Momentum</t>
        </is>
      </c>
      <c r="F14291" s="3" t="n">
        <v>-18.75</v>
      </c>
      <c r="G14291" s="3" t="n">
        <v>-54.32</v>
      </c>
    </row>
    <row r="14292">
      <c r="A14292" s="3" t="inlineStr">
        <is>
          <t>Quinate Consulting (Pty) Ltd</t>
        </is>
      </c>
      <c r="B14292" s="4" t="n">
        <v>45077</v>
      </c>
      <c r="C14292" s="3" t="inlineStr">
        <is>
          <t>Revenue</t>
        </is>
      </c>
      <c r="D14292" s="3" t="inlineStr">
        <is>
          <t>2755/001</t>
        </is>
      </c>
      <c r="E14292" s="3" t="inlineStr">
        <is>
          <t>Interest Received - Momentum</t>
        </is>
      </c>
      <c r="F14292" s="3" t="n">
        <v>-3.76</v>
      </c>
      <c r="G14292" s="3" t="n">
        <v>-10.89</v>
      </c>
    </row>
    <row r="14293">
      <c r="A14293" s="3" t="inlineStr">
        <is>
          <t>Noble Shield (Pty) Ltd ta Go Letting</t>
        </is>
      </c>
      <c r="B14293" s="4" t="n">
        <v>45077</v>
      </c>
      <c r="C14293" s="3" t="inlineStr">
        <is>
          <t>Expenses</t>
        </is>
      </c>
      <c r="D14293" s="3" t="inlineStr">
        <is>
          <t>3000/300</t>
        </is>
      </c>
      <c r="E14293" s="3" t="inlineStr">
        <is>
          <t>Accounting Fees - Audit</t>
        </is>
      </c>
      <c r="F14293" s="3" t="n">
        <v>0</v>
      </c>
      <c r="G14293" s="3" t="n">
        <v>22367.5</v>
      </c>
    </row>
    <row r="14294">
      <c r="A14294" s="3" t="inlineStr">
        <is>
          <t>Trademark Holdings (Pty) Ltd</t>
        </is>
      </c>
      <c r="B14294" s="4" t="n">
        <v>45077</v>
      </c>
      <c r="C14294" s="3" t="inlineStr">
        <is>
          <t>Expenses</t>
        </is>
      </c>
      <c r="D14294" s="3" t="inlineStr">
        <is>
          <t>3000/300</t>
        </is>
      </c>
      <c r="E14294" s="3" t="inlineStr">
        <is>
          <t>Accounting Fees - Audit</t>
        </is>
      </c>
      <c r="F14294" s="3" t="n">
        <v>0</v>
      </c>
      <c r="G14294" s="3" t="n">
        <v>22367.5</v>
      </c>
    </row>
    <row r="14295">
      <c r="A14295" s="3" t="inlineStr">
        <is>
          <t>Quinate Consulting (Pty) Ltd</t>
        </is>
      </c>
      <c r="B14295" s="4" t="n">
        <v>45077</v>
      </c>
      <c r="C14295" s="3" t="inlineStr">
        <is>
          <t>Expenses</t>
        </is>
      </c>
      <c r="D14295" s="3" t="inlineStr">
        <is>
          <t>3002/000</t>
        </is>
      </c>
      <c r="E14295" s="3" t="inlineStr">
        <is>
          <t>Accounting Fees - Tax Dept.</t>
        </is>
      </c>
      <c r="F14295" s="3" t="n">
        <v>0</v>
      </c>
      <c r="G14295" s="3" t="n">
        <v>540</v>
      </c>
    </row>
    <row r="14296">
      <c r="A14296" s="3" t="inlineStr">
        <is>
          <t>Opportunity Management Holdings (PTY) LTD</t>
        </is>
      </c>
      <c r="B14296" s="4" t="n">
        <v>45077</v>
      </c>
      <c r="C14296" s="3" t="inlineStr">
        <is>
          <t>Expenses</t>
        </is>
      </c>
      <c r="D14296" s="3" t="inlineStr">
        <is>
          <t>3004/000</t>
        </is>
      </c>
      <c r="E14296" s="3" t="inlineStr">
        <is>
          <t>Accounting fees - Janine Theart</t>
        </is>
      </c>
      <c r="F14296" s="3" t="n">
        <v>0</v>
      </c>
      <c r="G14296" s="3" t="n">
        <v>73432.16</v>
      </c>
    </row>
    <row r="14297">
      <c r="A14297" s="3" t="inlineStr">
        <is>
          <t>Opportunity Management Holdings (PTY) LTD</t>
        </is>
      </c>
      <c r="B14297" s="4" t="n">
        <v>45077</v>
      </c>
      <c r="C14297" s="3" t="inlineStr">
        <is>
          <t>Expenses</t>
        </is>
      </c>
      <c r="D14297" s="3" t="inlineStr">
        <is>
          <t>3005/000</t>
        </is>
      </c>
      <c r="E14297" s="3" t="inlineStr">
        <is>
          <t>Accounting fees - Deric Dudley</t>
        </is>
      </c>
      <c r="F14297" s="3" t="n">
        <v>6000</v>
      </c>
      <c r="G14297" s="3" t="n">
        <v>216000</v>
      </c>
    </row>
    <row r="14298">
      <c r="A14298" s="3" t="inlineStr">
        <is>
          <t>Opportunity Management Holdings (PTY) LTD</t>
        </is>
      </c>
      <c r="B14298" s="4" t="n">
        <v>45077</v>
      </c>
      <c r="C14298" s="3" t="inlineStr">
        <is>
          <t>Expenses</t>
        </is>
      </c>
      <c r="D14298" s="3" t="inlineStr">
        <is>
          <t>3006/000</t>
        </is>
      </c>
      <c r="E14298" s="3" t="inlineStr">
        <is>
          <t>Accounting fees - CIPC</t>
        </is>
      </c>
      <c r="F14298" s="3" t="n">
        <v>0</v>
      </c>
      <c r="G14298" s="3" t="n">
        <v>1850</v>
      </c>
    </row>
    <row r="14299">
      <c r="A14299" s="3" t="inlineStr">
        <is>
          <t>Opportunity Management Holdings (PTY) LTD</t>
        </is>
      </c>
      <c r="B14299" s="4" t="n">
        <v>45077</v>
      </c>
      <c r="C14299" s="3" t="inlineStr">
        <is>
          <t>Expenses</t>
        </is>
      </c>
      <c r="D14299" s="3" t="inlineStr">
        <is>
          <t>3007/000</t>
        </is>
      </c>
      <c r="E14299" s="3" t="inlineStr">
        <is>
          <t>Accounting fees - Warwick</t>
        </is>
      </c>
      <c r="F14299" s="3" t="n">
        <v>0</v>
      </c>
      <c r="G14299" s="3" t="n">
        <v>54000</v>
      </c>
    </row>
    <row r="14300">
      <c r="A14300" s="3" t="inlineStr">
        <is>
          <t>Noble Shield (Pty) Ltd ta Go Letting</t>
        </is>
      </c>
      <c r="B14300" s="4" t="n">
        <v>45077</v>
      </c>
      <c r="C14300" s="3" t="inlineStr">
        <is>
          <t>Expenses</t>
        </is>
      </c>
      <c r="D14300" s="3" t="inlineStr">
        <is>
          <t>3050/000</t>
        </is>
      </c>
      <c r="E14300" s="3" t="inlineStr">
        <is>
          <t>Advertising _AND_ Promotions</t>
        </is>
      </c>
      <c r="F14300" s="3" t="n">
        <v>851</v>
      </c>
      <c r="G14300" s="3" t="n">
        <v>2394.99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Expenses</t>
        </is>
      </c>
      <c r="D14301" s="3" t="inlineStr">
        <is>
          <t>3050/000</t>
        </is>
      </c>
      <c r="E14301" s="3" t="inlineStr">
        <is>
          <t>Advertising _AND_ Promotions</t>
        </is>
      </c>
      <c r="F14301" s="3" t="n">
        <v>0</v>
      </c>
      <c r="G14301" s="3" t="n">
        <v>500</v>
      </c>
    </row>
    <row r="14302">
      <c r="A14302" s="3" t="inlineStr">
        <is>
          <t>Trademark Holdings (Pty) Ltd</t>
        </is>
      </c>
      <c r="B14302" s="4" t="n">
        <v>45077</v>
      </c>
      <c r="C14302" s="3" t="inlineStr">
        <is>
          <t>Expenses</t>
        </is>
      </c>
      <c r="D14302" s="3" t="inlineStr">
        <is>
          <t>3050/000</t>
        </is>
      </c>
      <c r="E14302" s="3" t="inlineStr">
        <is>
          <t>Advertising _AND_ Promotions</t>
        </is>
      </c>
      <c r="F14302" s="3" t="n">
        <v>0</v>
      </c>
      <c r="G14302" s="3" t="n">
        <v>6852.5</v>
      </c>
    </row>
    <row r="14303">
      <c r="A14303" s="3" t="inlineStr">
        <is>
          <t>Opportunity Global Investment (PTY) LTD</t>
        </is>
      </c>
      <c r="B14303" s="4" t="n">
        <v>45077</v>
      </c>
      <c r="C14303" s="3" t="inlineStr">
        <is>
          <t>Expenses</t>
        </is>
      </c>
      <c r="D14303" s="3" t="inlineStr">
        <is>
          <t>3050/000</t>
        </is>
      </c>
      <c r="E14303" s="3" t="inlineStr">
        <is>
          <t>Advertising and Promotions</t>
        </is>
      </c>
      <c r="F14303" s="3" t="n">
        <v>95.64</v>
      </c>
      <c r="G14303" s="3" t="n">
        <v>95.64</v>
      </c>
    </row>
    <row r="14304">
      <c r="A14304" s="3" t="inlineStr">
        <is>
          <t>Opportunity Global Sales (PTY) LTD</t>
        </is>
      </c>
      <c r="B14304" s="4" t="n">
        <v>45077</v>
      </c>
      <c r="C14304" s="3" t="inlineStr">
        <is>
          <t>Expenses</t>
        </is>
      </c>
      <c r="D14304" s="3" t="inlineStr">
        <is>
          <t>3050/000</t>
        </is>
      </c>
      <c r="E14304" s="3" t="inlineStr">
        <is>
          <t>Advertising and Promotions</t>
        </is>
      </c>
      <c r="F14304" s="3" t="n">
        <v>0</v>
      </c>
      <c r="G14304" s="3" t="n">
        <v>1520</v>
      </c>
    </row>
    <row r="14305">
      <c r="A14305" s="3" t="inlineStr">
        <is>
          <t>Endulini (Pty) Ltd</t>
        </is>
      </c>
      <c r="B14305" s="4" t="n">
        <v>45077</v>
      </c>
      <c r="C14305" s="3" t="inlineStr">
        <is>
          <t>Expenses</t>
        </is>
      </c>
      <c r="D14305" s="3" t="inlineStr">
        <is>
          <t>3050/001</t>
        </is>
      </c>
      <c r="E14305" s="3" t="inlineStr">
        <is>
          <t>Advertising _AND_ Promotions - Media Agenda</t>
        </is>
      </c>
      <c r="F14305" s="3" t="n">
        <v>2300</v>
      </c>
      <c r="G14305" s="3" t="n">
        <v>3737.5</v>
      </c>
    </row>
    <row r="14306">
      <c r="A14306" s="3" t="inlineStr">
        <is>
          <t>Noble Shield (Pty) Ltd ta Go Letting</t>
        </is>
      </c>
      <c r="B14306" s="4" t="n">
        <v>45077</v>
      </c>
      <c r="C14306" s="3" t="inlineStr">
        <is>
          <t>Expenses</t>
        </is>
      </c>
      <c r="D14306" s="3" t="inlineStr">
        <is>
          <t>3050/038</t>
        </is>
      </c>
      <c r="E14306" s="3" t="inlineStr">
        <is>
          <t>Advertsing - Show Boards</t>
        </is>
      </c>
      <c r="F14306" s="3" t="n">
        <v>5520</v>
      </c>
      <c r="G14306" s="3" t="n">
        <v>5520</v>
      </c>
    </row>
    <row r="14307">
      <c r="A14307" s="3" t="inlineStr">
        <is>
          <t>Noble Shield (Pty) Ltd ta Go Letting</t>
        </is>
      </c>
      <c r="B14307" s="4" t="n">
        <v>45077</v>
      </c>
      <c r="C14307" s="3" t="inlineStr">
        <is>
          <t>Expenses</t>
        </is>
      </c>
      <c r="D14307" s="3" t="inlineStr">
        <is>
          <t>3050/050</t>
        </is>
      </c>
      <c r="E14307" s="3" t="inlineStr">
        <is>
          <t>Advertising - Prop 24</t>
        </is>
      </c>
      <c r="F14307" s="3" t="n">
        <v>3336.15</v>
      </c>
      <c r="G14307" s="3" t="n">
        <v>28816.7</v>
      </c>
    </row>
    <row r="14308">
      <c r="A14308" s="3" t="inlineStr">
        <is>
          <t>Opportunity Global Sales (PTY) LTD</t>
        </is>
      </c>
      <c r="B14308" s="4" t="n">
        <v>45077</v>
      </c>
      <c r="C14308" s="3" t="inlineStr">
        <is>
          <t>Expenses</t>
        </is>
      </c>
      <c r="D14308" s="3" t="inlineStr">
        <is>
          <t>3050/100</t>
        </is>
      </c>
      <c r="E14308" s="3" t="inlineStr">
        <is>
          <t>Advertising - Facebook</t>
        </is>
      </c>
      <c r="F14308" s="3" t="n">
        <v>0</v>
      </c>
      <c r="G14308" s="3" t="n">
        <v>2279.78</v>
      </c>
    </row>
    <row r="14309">
      <c r="A14309" s="3" t="inlineStr">
        <is>
          <t>Opportunity Global Sales (PTY) LTD</t>
        </is>
      </c>
      <c r="B14309" s="4" t="n">
        <v>45077</v>
      </c>
      <c r="C14309" s="3" t="inlineStr">
        <is>
          <t>Expenses</t>
        </is>
      </c>
      <c r="D14309" s="3" t="inlineStr">
        <is>
          <t>3050/140</t>
        </is>
      </c>
      <c r="E14309" s="3" t="inlineStr">
        <is>
          <t>Advertising - Media Agenda</t>
        </is>
      </c>
      <c r="F14309" s="3" t="n">
        <v>1800</v>
      </c>
      <c r="G14309" s="3" t="n">
        <v>3712.5</v>
      </c>
    </row>
    <row r="14310">
      <c r="A14310" s="3" t="inlineStr">
        <is>
          <t>Opportunity Global Sales (PTY) LTD</t>
        </is>
      </c>
      <c r="B14310" s="4" t="n">
        <v>45077</v>
      </c>
      <c r="C14310" s="3" t="inlineStr">
        <is>
          <t>Expenses</t>
        </is>
      </c>
      <c r="D14310" s="3" t="inlineStr">
        <is>
          <t>3050/200</t>
        </is>
      </c>
      <c r="E14310" s="3" t="inlineStr">
        <is>
          <t>Advertising - Design</t>
        </is>
      </c>
      <c r="F14310" s="3" t="n">
        <v>35000</v>
      </c>
      <c r="G14310" s="3" t="n">
        <v>35000</v>
      </c>
    </row>
    <row r="14311">
      <c r="A14311" s="3" t="inlineStr">
        <is>
          <t>Opportunity Global Investment (PTY) LTD</t>
        </is>
      </c>
      <c r="B14311" s="4" t="n">
        <v>45077</v>
      </c>
      <c r="C14311" s="3" t="inlineStr">
        <is>
          <t>Expenses</t>
        </is>
      </c>
      <c r="D14311" s="3" t="inlineStr">
        <is>
          <t>3050/250</t>
        </is>
      </c>
      <c r="E14311" s="3" t="inlineStr">
        <is>
          <t>Advertising - General</t>
        </is>
      </c>
      <c r="F14311" s="3" t="n">
        <v>0</v>
      </c>
      <c r="G14311" s="3" t="n">
        <v>47859.6</v>
      </c>
    </row>
    <row r="14312">
      <c r="A14312" s="3" t="inlineStr">
        <is>
          <t>Opportunity Global Sales (PTY) LTD</t>
        </is>
      </c>
      <c r="B14312" s="4" t="n">
        <v>45077</v>
      </c>
      <c r="C14312" s="3" t="inlineStr">
        <is>
          <t>Expenses</t>
        </is>
      </c>
      <c r="D14312" s="3" t="inlineStr">
        <is>
          <t>3050/250</t>
        </is>
      </c>
      <c r="E14312" s="3" t="inlineStr">
        <is>
          <t>Advertising - General</t>
        </is>
      </c>
      <c r="F14312" s="3" t="n">
        <v>468.64</v>
      </c>
      <c r="G14312" s="3" t="n">
        <v>2843.94</v>
      </c>
    </row>
    <row r="14313">
      <c r="A14313" s="3" t="inlineStr">
        <is>
          <t>Opportunity Global Investment (PTY) LTD</t>
        </is>
      </c>
      <c r="B14313" s="4" t="n">
        <v>45077</v>
      </c>
      <c r="C14313" s="3" t="inlineStr">
        <is>
          <t>Expenses</t>
        </is>
      </c>
      <c r="D14313" s="3" t="inlineStr">
        <is>
          <t>3050/270</t>
        </is>
      </c>
      <c r="E14313" s="3" t="inlineStr">
        <is>
          <t>Advertising - Radia and TV Interviews</t>
        </is>
      </c>
      <c r="F14313" s="3" t="n">
        <v>36595</v>
      </c>
      <c r="G14313" s="3" t="n">
        <v>68797.5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Expenses</t>
        </is>
      </c>
      <c r="D14314" s="3" t="inlineStr">
        <is>
          <t>3050/290</t>
        </is>
      </c>
      <c r="E14314" s="3" t="inlineStr">
        <is>
          <t>Advertising - Serene Living</t>
        </is>
      </c>
      <c r="F14314" s="3" t="n">
        <v>65086</v>
      </c>
      <c r="G14314" s="3" t="n">
        <v>195258</v>
      </c>
    </row>
    <row r="14315">
      <c r="A14315" s="3" t="inlineStr">
        <is>
          <t>Opportunity Global Investment (PTY) LTD</t>
        </is>
      </c>
      <c r="B14315" s="4" t="n">
        <v>45077</v>
      </c>
      <c r="C14315" s="3" t="inlineStr">
        <is>
          <t>Expenses</t>
        </is>
      </c>
      <c r="D14315" s="3" t="inlineStr">
        <is>
          <t>3050/295</t>
        </is>
      </c>
      <c r="E14315" s="3" t="inlineStr">
        <is>
          <t>Advertising - Reale Activation</t>
        </is>
      </c>
      <c r="F14315" s="3" t="n">
        <v>1788.23</v>
      </c>
      <c r="G14315" s="3" t="n">
        <v>30397.22</v>
      </c>
    </row>
    <row r="14316">
      <c r="A14316" s="3" t="inlineStr">
        <is>
          <t>Opportunity Global Investment (PTY) LTD</t>
        </is>
      </c>
      <c r="B14316" s="4" t="n">
        <v>45077</v>
      </c>
      <c r="C14316" s="3" t="inlineStr">
        <is>
          <t>Expenses</t>
        </is>
      </c>
      <c r="D14316" s="3" t="inlineStr">
        <is>
          <t>3050/300</t>
        </is>
      </c>
      <c r="E14316" s="3" t="inlineStr">
        <is>
          <t>Advertising - Design</t>
        </is>
      </c>
      <c r="F14316" s="3" t="n">
        <v>0</v>
      </c>
      <c r="G14316" s="3" t="n">
        <v>4050</v>
      </c>
    </row>
    <row r="14317">
      <c r="A14317" s="3" t="inlineStr">
        <is>
          <t>Quinate Consulting (Pty) Ltd</t>
        </is>
      </c>
      <c r="B14317" s="4" t="n">
        <v>45077</v>
      </c>
      <c r="C14317" s="3" t="inlineStr">
        <is>
          <t>Expenses</t>
        </is>
      </c>
      <c r="D14317" s="3" t="inlineStr">
        <is>
          <t>3050/400</t>
        </is>
      </c>
      <c r="E14317" s="3" t="inlineStr">
        <is>
          <t>Advertising - Prop24</t>
        </is>
      </c>
      <c r="F14317" s="3" t="n">
        <v>12801.27</v>
      </c>
      <c r="G14317" s="3" t="n">
        <v>34808.02</v>
      </c>
    </row>
    <row r="14318">
      <c r="A14318" s="3" t="inlineStr">
        <is>
          <t>Quinate Consulting (Pty) Ltd</t>
        </is>
      </c>
      <c r="B14318" s="4" t="n">
        <v>45077</v>
      </c>
      <c r="C14318" s="3" t="inlineStr">
        <is>
          <t>Expenses</t>
        </is>
      </c>
      <c r="D14318" s="3" t="inlineStr">
        <is>
          <t>3050/450</t>
        </is>
      </c>
      <c r="E14318" s="3" t="inlineStr">
        <is>
          <t>Advertising - Facebook</t>
        </is>
      </c>
      <c r="F14318" s="3" t="n">
        <v>8599.059999999999</v>
      </c>
      <c r="G14318" s="3" t="n">
        <v>27913.19</v>
      </c>
    </row>
    <row r="14319">
      <c r="A14319" s="3" t="inlineStr">
        <is>
          <t>Opportunity Global Investment (PTY) LTD</t>
        </is>
      </c>
      <c r="B14319" s="4" t="n">
        <v>45077</v>
      </c>
      <c r="C14319" s="3" t="inlineStr">
        <is>
          <t>Expenses</t>
        </is>
      </c>
      <c r="D14319" s="3" t="inlineStr">
        <is>
          <t>3051/000</t>
        </is>
      </c>
      <c r="E14319" s="3" t="inlineStr">
        <is>
          <t>Advertising - Facebook</t>
        </is>
      </c>
      <c r="F14319" s="3" t="n">
        <v>17327.81</v>
      </c>
      <c r="G14319" s="3" t="n">
        <v>49784.32</v>
      </c>
    </row>
    <row r="14320">
      <c r="A14320" s="3" t="inlineStr">
        <is>
          <t>Opportunity Management Holdings (PTY) LTD</t>
        </is>
      </c>
      <c r="B14320" s="4" t="n">
        <v>45077</v>
      </c>
      <c r="C14320" s="3" t="inlineStr">
        <is>
          <t>Expenses</t>
        </is>
      </c>
      <c r="D14320" s="3" t="inlineStr">
        <is>
          <t>3052/000</t>
        </is>
      </c>
      <c r="E14320" s="3" t="inlineStr">
        <is>
          <t>Advertsing _AND_ Marketing - Website</t>
        </is>
      </c>
      <c r="F14320" s="3" t="n">
        <v>287.5</v>
      </c>
      <c r="G14320" s="3" t="n">
        <v>287.5</v>
      </c>
    </row>
    <row r="14321">
      <c r="A14321" s="3" t="inlineStr">
        <is>
          <t>Opportunity Global Investment (PTY) LTD</t>
        </is>
      </c>
      <c r="B14321" s="4" t="n">
        <v>45077</v>
      </c>
      <c r="C14321" s="3" t="inlineStr">
        <is>
          <t>Expenses</t>
        </is>
      </c>
      <c r="D14321" s="3" t="inlineStr">
        <is>
          <t>3053/000</t>
        </is>
      </c>
      <c r="E14321" s="3" t="inlineStr">
        <is>
          <t>Advertising - Google Ads</t>
        </is>
      </c>
      <c r="F14321" s="3" t="n">
        <v>653.66</v>
      </c>
      <c r="G14321" s="3" t="n">
        <v>3509.76</v>
      </c>
    </row>
    <row r="14322">
      <c r="A14322" s="3" t="inlineStr">
        <is>
          <t>Endulini (Pty) Ltd</t>
        </is>
      </c>
      <c r="B14322" s="4" t="n">
        <v>45077</v>
      </c>
      <c r="C14322" s="3" t="inlineStr">
        <is>
          <t>Expenses</t>
        </is>
      </c>
      <c r="D14322" s="3" t="inlineStr">
        <is>
          <t>3200/000</t>
        </is>
      </c>
      <c r="E14322" s="3" t="inlineStr">
        <is>
          <t>Bank Charges</t>
        </is>
      </c>
      <c r="F14322" s="3" t="n">
        <v>246.22</v>
      </c>
      <c r="G14322" s="3" t="n">
        <v>598.27</v>
      </c>
    </row>
    <row r="14323">
      <c r="A14323" s="3" t="inlineStr">
        <is>
          <t>Noble Shield (Pty) Ltd ta Go Letting</t>
        </is>
      </c>
      <c r="B14323" s="4" t="n">
        <v>45077</v>
      </c>
      <c r="C14323" s="3" t="inlineStr">
        <is>
          <t>Expenses</t>
        </is>
      </c>
      <c r="D14323" s="3" t="inlineStr">
        <is>
          <t>3200/000</t>
        </is>
      </c>
      <c r="E14323" s="3" t="inlineStr">
        <is>
          <t>Bank Charges</t>
        </is>
      </c>
      <c r="F14323" s="3" t="n">
        <v>523.52</v>
      </c>
      <c r="G14323" s="3" t="n">
        <v>5921.01</v>
      </c>
    </row>
    <row r="14324">
      <c r="A14324" s="3" t="inlineStr">
        <is>
          <t>Opportunity Global Investment (PTY) LTD</t>
        </is>
      </c>
      <c r="B14324" s="4" t="n">
        <v>45077</v>
      </c>
      <c r="C14324" s="3" t="inlineStr">
        <is>
          <t>Expenses</t>
        </is>
      </c>
      <c r="D14324" s="3" t="inlineStr">
        <is>
          <t>3200/000</t>
        </is>
      </c>
      <c r="E14324" s="3" t="inlineStr">
        <is>
          <t>Bank Charges</t>
        </is>
      </c>
      <c r="F14324" s="3" t="n">
        <v>458.84</v>
      </c>
      <c r="G14324" s="3" t="n">
        <v>1341.85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Expenses</t>
        </is>
      </c>
      <c r="D14325" s="3" t="inlineStr">
        <is>
          <t>3200/000</t>
        </is>
      </c>
      <c r="E14325" s="3" t="inlineStr">
        <is>
          <t>Bank Charges</t>
        </is>
      </c>
      <c r="F14325" s="3" t="n">
        <v>471.36</v>
      </c>
      <c r="G14325" s="3" t="n">
        <v>1338.75</v>
      </c>
    </row>
    <row r="14326">
      <c r="A14326" s="3" t="inlineStr">
        <is>
          <t>Opportunity Management Holdings (PTY) LTD</t>
        </is>
      </c>
      <c r="B14326" s="4" t="n">
        <v>45077</v>
      </c>
      <c r="C14326" s="3" t="inlineStr">
        <is>
          <t>Expenses</t>
        </is>
      </c>
      <c r="D14326" s="3" t="inlineStr">
        <is>
          <t>3200/000</t>
        </is>
      </c>
      <c r="E14326" s="3" t="inlineStr">
        <is>
          <t>Bank Charges</t>
        </is>
      </c>
      <c r="F14326" s="3" t="n">
        <v>765.51</v>
      </c>
      <c r="G14326" s="3" t="n">
        <v>6917.88</v>
      </c>
    </row>
    <row r="14327">
      <c r="A14327" s="3" t="inlineStr">
        <is>
          <t>Quinate Consulting (Pty) Ltd</t>
        </is>
      </c>
      <c r="B14327" s="4" t="n">
        <v>45077</v>
      </c>
      <c r="C14327" s="3" t="inlineStr">
        <is>
          <t>Expenses</t>
        </is>
      </c>
      <c r="D14327" s="3" t="inlineStr">
        <is>
          <t>3200/000</t>
        </is>
      </c>
      <c r="E14327" s="3" t="inlineStr">
        <is>
          <t>Bank Charges</t>
        </is>
      </c>
      <c r="F14327" s="3" t="n">
        <v>613.8200000000001</v>
      </c>
      <c r="G14327" s="3" t="n">
        <v>2851.77</v>
      </c>
    </row>
    <row r="14328">
      <c r="A14328" s="3" t="inlineStr">
        <is>
          <t>Trademark Holdings (Pty) Ltd</t>
        </is>
      </c>
      <c r="B14328" s="4" t="n">
        <v>45077</v>
      </c>
      <c r="C14328" s="3" t="inlineStr">
        <is>
          <t>Expenses</t>
        </is>
      </c>
      <c r="D14328" s="3" t="inlineStr">
        <is>
          <t>3200/000</t>
        </is>
      </c>
      <c r="E14328" s="3" t="inlineStr">
        <is>
          <t>Bank Charges</t>
        </is>
      </c>
      <c r="F14328" s="3" t="n">
        <v>285.36</v>
      </c>
      <c r="G14328" s="3" t="n">
        <v>3360.84</v>
      </c>
    </row>
    <row r="14329">
      <c r="A14329" s="3" t="inlineStr">
        <is>
          <t>Quinate Consulting (Pty) Ltd</t>
        </is>
      </c>
      <c r="B14329" s="4" t="n">
        <v>45077</v>
      </c>
      <c r="C14329" s="3" t="inlineStr">
        <is>
          <t>Expenses</t>
        </is>
      </c>
      <c r="D14329" s="3" t="inlineStr">
        <is>
          <t>3220/000</t>
        </is>
      </c>
      <c r="E14329" s="3" t="inlineStr">
        <is>
          <t>Bank Charges - Bond Fees</t>
        </is>
      </c>
      <c r="F14329" s="3" t="n">
        <v>1043.5</v>
      </c>
      <c r="G14329" s="3" t="n">
        <v>3278.32</v>
      </c>
    </row>
    <row r="14330">
      <c r="A14330" s="3" t="inlineStr">
        <is>
          <t>Noble Shield (Pty) Ltd ta Go Letting</t>
        </is>
      </c>
      <c r="B14330" s="4" t="n">
        <v>45077</v>
      </c>
      <c r="C14330" s="3" t="inlineStr">
        <is>
          <t>Expenses</t>
        </is>
      </c>
      <c r="D14330" s="3" t="inlineStr">
        <is>
          <t>3230/000</t>
        </is>
      </c>
      <c r="E14330" s="3" t="inlineStr">
        <is>
          <t>Cell Phone - NM</t>
        </is>
      </c>
      <c r="F14330" s="3" t="n">
        <v>2260.24</v>
      </c>
      <c r="G14330" s="3" t="n">
        <v>20187.06</v>
      </c>
    </row>
    <row r="14331">
      <c r="A14331" s="3" t="inlineStr">
        <is>
          <t>Noble Shield (Pty) Ltd ta Go Letting</t>
        </is>
      </c>
      <c r="B14331" s="4" t="n">
        <v>45077</v>
      </c>
      <c r="C14331" s="3" t="inlineStr">
        <is>
          <t>Expenses</t>
        </is>
      </c>
      <c r="D14331" s="3" t="inlineStr">
        <is>
          <t>3233/000</t>
        </is>
      </c>
      <c r="E14331" s="3" t="inlineStr">
        <is>
          <t>Cell Data - Other</t>
        </is>
      </c>
      <c r="F14331" s="3" t="n">
        <v>199</v>
      </c>
      <c r="G14331" s="3" t="n">
        <v>1791</v>
      </c>
    </row>
    <row r="14332">
      <c r="A14332" s="3" t="inlineStr">
        <is>
          <t>Noble Shield (Pty) Ltd ta Go Letting</t>
        </is>
      </c>
      <c r="B14332" s="4" t="n">
        <v>45077</v>
      </c>
      <c r="C14332" s="3" t="inlineStr">
        <is>
          <t>Expenses</t>
        </is>
      </c>
      <c r="D14332" s="3" t="inlineStr">
        <is>
          <t>3233/100</t>
        </is>
      </c>
      <c r="E14332" s="3" t="inlineStr">
        <is>
          <t>Cell Data - Sales office Wifi</t>
        </is>
      </c>
      <c r="F14332" s="3" t="n">
        <v>385</v>
      </c>
      <c r="G14332" s="3" t="n">
        <v>3353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Expenses</t>
        </is>
      </c>
      <c r="D14333" s="3" t="inlineStr">
        <is>
          <t>3250/000</t>
        </is>
      </c>
      <c r="E14333" s="3" t="inlineStr">
        <is>
          <t>Cleaning</t>
        </is>
      </c>
      <c r="F14333" s="3" t="n">
        <v>0</v>
      </c>
      <c r="G14333" s="3" t="n">
        <v>289.4</v>
      </c>
    </row>
    <row r="14334">
      <c r="A14334" s="3" t="inlineStr">
        <is>
          <t>Opportunity Global Investment (PTY) LTD</t>
        </is>
      </c>
      <c r="B14334" s="4" t="n">
        <v>45077</v>
      </c>
      <c r="C14334" s="3" t="inlineStr">
        <is>
          <t>Expenses</t>
        </is>
      </c>
      <c r="D14334" s="3" t="inlineStr">
        <is>
          <t>3250/000</t>
        </is>
      </c>
      <c r="E14334" s="3" t="inlineStr">
        <is>
          <t>Cleaning</t>
        </is>
      </c>
      <c r="F14334" s="3" t="n">
        <v>2700</v>
      </c>
      <c r="G14334" s="3" t="n">
        <v>8100</v>
      </c>
    </row>
    <row r="14335">
      <c r="A14335" s="3" t="inlineStr">
        <is>
          <t>Opportunity Management Holdings (PTY) LTD</t>
        </is>
      </c>
      <c r="B14335" s="4" t="n">
        <v>45077</v>
      </c>
      <c r="C14335" s="3" t="inlineStr">
        <is>
          <t>Expenses</t>
        </is>
      </c>
      <c r="D14335" s="3" t="inlineStr">
        <is>
          <t>3250/000</t>
        </is>
      </c>
      <c r="E14335" s="3" t="inlineStr">
        <is>
          <t>Cleaning</t>
        </is>
      </c>
      <c r="F14335" s="3" t="n">
        <v>3075.62</v>
      </c>
      <c r="G14335" s="3" t="n">
        <v>20338.07</v>
      </c>
    </row>
    <row r="14336">
      <c r="A14336" s="3" t="inlineStr">
        <is>
          <t>Trademark Holdings (Pty) Ltd</t>
        </is>
      </c>
      <c r="B14336" s="4" t="n">
        <v>45077</v>
      </c>
      <c r="C14336" s="3" t="inlineStr">
        <is>
          <t>Expenses</t>
        </is>
      </c>
      <c r="D14336" s="3" t="inlineStr">
        <is>
          <t>3250/000</t>
        </is>
      </c>
      <c r="E14336" s="3" t="inlineStr">
        <is>
          <t>Cleaning</t>
        </is>
      </c>
      <c r="F14336" s="3" t="n">
        <v>1144</v>
      </c>
      <c r="G14336" s="3" t="n">
        <v>8580</v>
      </c>
    </row>
    <row r="14337">
      <c r="A14337" s="3" t="inlineStr">
        <is>
          <t>Noble Shield (Pty) Ltd ta Go Letting</t>
        </is>
      </c>
      <c r="B14337" s="4" t="n">
        <v>45077</v>
      </c>
      <c r="C14337" s="3" t="inlineStr">
        <is>
          <t>Expenses</t>
        </is>
      </c>
      <c r="D14337" s="3" t="inlineStr">
        <is>
          <t>3300/000</t>
        </is>
      </c>
      <c r="E14337" s="3" t="inlineStr">
        <is>
          <t>Computer Expenses</t>
        </is>
      </c>
      <c r="F14337" s="3" t="n">
        <v>0</v>
      </c>
      <c r="G14337" s="3" t="n">
        <v>1300</v>
      </c>
    </row>
    <row r="14338">
      <c r="A14338" s="3" t="inlineStr">
        <is>
          <t>Opportunity Global Investment (PTY) LTD</t>
        </is>
      </c>
      <c r="B14338" s="4" t="n">
        <v>45077</v>
      </c>
      <c r="C14338" s="3" t="inlineStr">
        <is>
          <t>Expenses</t>
        </is>
      </c>
      <c r="D14338" s="3" t="inlineStr">
        <is>
          <t>3300/000</t>
        </is>
      </c>
      <c r="E14338" s="3" t="inlineStr">
        <is>
          <t>Computer Expenses</t>
        </is>
      </c>
      <c r="F14338" s="3" t="n">
        <v>1350</v>
      </c>
      <c r="G14338" s="3" t="n">
        <v>1350</v>
      </c>
    </row>
    <row r="14339">
      <c r="A14339" s="3" t="inlineStr">
        <is>
          <t>Opportunity Management Holdings (PTY) LTD</t>
        </is>
      </c>
      <c r="B14339" s="4" t="n">
        <v>45077</v>
      </c>
      <c r="C14339" s="3" t="inlineStr">
        <is>
          <t>Expenses</t>
        </is>
      </c>
      <c r="D14339" s="3" t="inlineStr">
        <is>
          <t>3300/000</t>
        </is>
      </c>
      <c r="E14339" s="3" t="inlineStr">
        <is>
          <t>Computer Expenses</t>
        </is>
      </c>
      <c r="F14339" s="3" t="n">
        <v>1190.52</v>
      </c>
      <c r="G14339" s="3" t="n">
        <v>7281.91</v>
      </c>
    </row>
    <row r="14340">
      <c r="A14340" s="3" t="inlineStr">
        <is>
          <t>Noble Shield (Pty) Ltd ta Go Letting</t>
        </is>
      </c>
      <c r="B14340" s="4" t="n">
        <v>45077</v>
      </c>
      <c r="C14340" s="3" t="inlineStr">
        <is>
          <t>Expenses</t>
        </is>
      </c>
      <c r="D14340" s="3" t="inlineStr">
        <is>
          <t>3300/120</t>
        </is>
      </c>
      <c r="E14340" s="3" t="inlineStr">
        <is>
          <t>Computer IT - Software Propworx</t>
        </is>
      </c>
      <c r="F14340" s="3" t="n">
        <v>2167.75</v>
      </c>
      <c r="G14340" s="3" t="n">
        <v>19429.25</v>
      </c>
    </row>
    <row r="14341">
      <c r="A14341" s="3" t="inlineStr">
        <is>
          <t>Trademark Holdings (Pty) Ltd</t>
        </is>
      </c>
      <c r="B14341" s="4" t="n">
        <v>45077</v>
      </c>
      <c r="C14341" s="3" t="inlineStr">
        <is>
          <t>Expenses</t>
        </is>
      </c>
      <c r="D14341" s="3" t="inlineStr">
        <is>
          <t>3300/130</t>
        </is>
      </c>
      <c r="E14341" s="3" t="inlineStr">
        <is>
          <t>Computer IT - Internet/Hosting Fees</t>
        </is>
      </c>
      <c r="F14341" s="3" t="n">
        <v>0</v>
      </c>
      <c r="G14341" s="3" t="n">
        <v>-3599.5</v>
      </c>
    </row>
    <row r="14342">
      <c r="A14342" s="3" t="inlineStr">
        <is>
          <t>Opportunity Management Holdings (PTY) LTD</t>
        </is>
      </c>
      <c r="B14342" s="4" t="n">
        <v>45077</v>
      </c>
      <c r="C14342" s="3" t="inlineStr">
        <is>
          <t>Expenses</t>
        </is>
      </c>
      <c r="D14342" s="3" t="inlineStr">
        <is>
          <t>3300/140</t>
        </is>
      </c>
      <c r="E14342" s="3" t="inlineStr">
        <is>
          <t>Computer IT</t>
        </is>
      </c>
      <c r="F14342" s="3" t="n">
        <v>0</v>
      </c>
      <c r="G14342" s="3" t="n">
        <v>22364.04</v>
      </c>
    </row>
    <row r="14343">
      <c r="A14343" s="3" t="inlineStr">
        <is>
          <t>Trademark Holdings (Pty) Ltd</t>
        </is>
      </c>
      <c r="B14343" s="4" t="n">
        <v>45077</v>
      </c>
      <c r="C14343" s="3" t="inlineStr">
        <is>
          <t>Expenses</t>
        </is>
      </c>
      <c r="D14343" s="3" t="inlineStr">
        <is>
          <t>3300/145</t>
        </is>
      </c>
      <c r="E14343" s="3" t="inlineStr">
        <is>
          <t>Computer IT - Cloud Solve</t>
        </is>
      </c>
      <c r="F14343" s="3" t="n">
        <v>0</v>
      </c>
      <c r="G14343" s="3" t="n">
        <v>6313.5</v>
      </c>
    </row>
    <row r="14344">
      <c r="A14344" s="3" t="inlineStr">
        <is>
          <t>Noble Shield (Pty) Ltd ta Go Letting</t>
        </is>
      </c>
      <c r="B14344" s="4" t="n">
        <v>45077</v>
      </c>
      <c r="C14344" s="3" t="inlineStr">
        <is>
          <t>Expenses</t>
        </is>
      </c>
      <c r="D14344" s="3" t="inlineStr">
        <is>
          <t>3300/170</t>
        </is>
      </c>
      <c r="E14344" s="3" t="inlineStr">
        <is>
          <t>Computer IT - VDB office Fibre</t>
        </is>
      </c>
      <c r="F14344" s="3" t="n">
        <v>790</v>
      </c>
      <c r="G14344" s="3" t="n">
        <v>7110</v>
      </c>
    </row>
    <row r="14345">
      <c r="A14345" s="3" t="inlineStr">
        <is>
          <t>Trademark Holdings (Pty) Ltd</t>
        </is>
      </c>
      <c r="B14345" s="4" t="n">
        <v>45077</v>
      </c>
      <c r="C14345" s="3" t="inlineStr">
        <is>
          <t>Expenses</t>
        </is>
      </c>
      <c r="D14345" s="3" t="inlineStr">
        <is>
          <t>3350/000</t>
        </is>
      </c>
      <c r="E14345" s="3" t="inlineStr">
        <is>
          <t>Consulting Fees</t>
        </is>
      </c>
      <c r="F14345" s="3" t="n">
        <v>22200</v>
      </c>
      <c r="G14345" s="3" t="n">
        <v>234600</v>
      </c>
    </row>
    <row r="14346">
      <c r="A14346" s="3" t="inlineStr">
        <is>
          <t>Opportunity Management Holdings (PTY) LTD</t>
        </is>
      </c>
      <c r="B14346" s="4" t="n">
        <v>45077</v>
      </c>
      <c r="C14346" s="3" t="inlineStr">
        <is>
          <t>Expenses</t>
        </is>
      </c>
      <c r="D14346" s="3" t="inlineStr">
        <is>
          <t>3350/100</t>
        </is>
      </c>
      <c r="E14346" s="3" t="inlineStr">
        <is>
          <t>Consulting Fee - Dirk Coetzee</t>
        </is>
      </c>
      <c r="F14346" s="3" t="n">
        <v>17000</v>
      </c>
      <c r="G14346" s="3" t="n">
        <v>75000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Expenses</t>
        </is>
      </c>
      <c r="D14347" s="3" t="inlineStr">
        <is>
          <t>3350/100</t>
        </is>
      </c>
      <c r="E14347" s="3" t="inlineStr">
        <is>
          <t>Consulting Fees - Admin and Finance</t>
        </is>
      </c>
      <c r="F14347" s="3" t="n">
        <v>39975</v>
      </c>
      <c r="G14347" s="3" t="n">
        <v>150897.57</v>
      </c>
    </row>
    <row r="14348">
      <c r="A14348" s="3" t="inlineStr">
        <is>
          <t>Opportunity Global Investment (PTY) LTD</t>
        </is>
      </c>
      <c r="B14348" s="4" t="n">
        <v>45077</v>
      </c>
      <c r="C14348" s="3" t="inlineStr">
        <is>
          <t>Expenses</t>
        </is>
      </c>
      <c r="D14348" s="3" t="inlineStr">
        <is>
          <t>3350/100</t>
        </is>
      </c>
      <c r="E14348" s="3" t="inlineStr">
        <is>
          <t>Consulting Fees - Admin and Finance</t>
        </is>
      </c>
      <c r="F14348" s="3" t="n">
        <v>13230</v>
      </c>
      <c r="G14348" s="3" t="n">
        <v>57073.8</v>
      </c>
    </row>
    <row r="14349">
      <c r="A14349" s="3" t="inlineStr">
        <is>
          <t>Opportunity Global Sales (PTY) LTD</t>
        </is>
      </c>
      <c r="B14349" s="4" t="n">
        <v>45077</v>
      </c>
      <c r="C14349" s="3" t="inlineStr">
        <is>
          <t>Expenses</t>
        </is>
      </c>
      <c r="D14349" s="3" t="inlineStr">
        <is>
          <t>3350/100</t>
        </is>
      </c>
      <c r="E14349" s="3" t="inlineStr">
        <is>
          <t>Consulting Fees - Admin and Finance</t>
        </is>
      </c>
      <c r="F14349" s="3" t="n">
        <v>15030</v>
      </c>
      <c r="G14349" s="3" t="n">
        <v>45082.5</v>
      </c>
    </row>
    <row r="14350">
      <c r="A14350" s="3" t="inlineStr">
        <is>
          <t>Opportunity Management Holdings (PTY) LTD</t>
        </is>
      </c>
      <c r="B14350" s="4" t="n">
        <v>45077</v>
      </c>
      <c r="C14350" s="3" t="inlineStr">
        <is>
          <t>Expenses</t>
        </is>
      </c>
      <c r="D14350" s="3" t="inlineStr">
        <is>
          <t>3350/200</t>
        </is>
      </c>
      <c r="E14350" s="3" t="inlineStr">
        <is>
          <t>Consulting Fee - Staff recruitment</t>
        </is>
      </c>
      <c r="F14350" s="3" t="n">
        <v>0</v>
      </c>
      <c r="G14350" s="3" t="n">
        <v>18240</v>
      </c>
    </row>
    <row r="14351">
      <c r="A14351" s="3" t="inlineStr">
        <is>
          <t>Opportunity Global Sales (PTY) LTD</t>
        </is>
      </c>
      <c r="B14351" s="4" t="n">
        <v>45077</v>
      </c>
      <c r="C14351" s="3" t="inlineStr">
        <is>
          <t>Expenses</t>
        </is>
      </c>
      <c r="D14351" s="3" t="inlineStr">
        <is>
          <t>3350/200</t>
        </is>
      </c>
      <c r="E14351" s="3" t="inlineStr">
        <is>
          <t>Consulting Fees - Agent Karien Muller</t>
        </is>
      </c>
      <c r="F14351" s="3" t="n">
        <v>0</v>
      </c>
      <c r="G14351" s="3" t="n">
        <v>10000</v>
      </c>
    </row>
    <row r="14352">
      <c r="A14352" s="3" t="inlineStr">
        <is>
          <t>Opportunity Global Investment (PTY) LTD</t>
        </is>
      </c>
      <c r="B14352" s="4" t="n">
        <v>45077</v>
      </c>
      <c r="C14352" s="3" t="inlineStr">
        <is>
          <t>Expenses</t>
        </is>
      </c>
      <c r="D14352" s="3" t="inlineStr">
        <is>
          <t>3350/200</t>
        </is>
      </c>
      <c r="E14352" s="3" t="inlineStr">
        <is>
          <t>Consulting Fees - Rockfin</t>
        </is>
      </c>
      <c r="F14352" s="3" t="n">
        <v>10000</v>
      </c>
      <c r="G14352" s="3" t="n">
        <v>30000</v>
      </c>
    </row>
    <row r="14353">
      <c r="A14353" s="3" t="inlineStr">
        <is>
          <t>Opportunity Management Holdings (PTY) LTD</t>
        </is>
      </c>
      <c r="B14353" s="4" t="n">
        <v>45077</v>
      </c>
      <c r="C14353" s="3" t="inlineStr">
        <is>
          <t>Expenses</t>
        </is>
      </c>
      <c r="D14353" s="3" t="inlineStr">
        <is>
          <t>3350/300</t>
        </is>
      </c>
      <c r="E14353" s="3" t="inlineStr">
        <is>
          <t>Consulting Fee - HR Joblaw</t>
        </is>
      </c>
      <c r="F14353" s="3" t="n">
        <v>1455.3</v>
      </c>
      <c r="G14353" s="3" t="n">
        <v>4365.9</v>
      </c>
    </row>
    <row r="14354">
      <c r="A14354" s="3" t="inlineStr">
        <is>
          <t>Quinate Consulting (Pty) Ltd</t>
        </is>
      </c>
      <c r="B14354" s="4" t="n">
        <v>45077</v>
      </c>
      <c r="C14354" s="3" t="inlineStr">
        <is>
          <t>Expenses</t>
        </is>
      </c>
      <c r="D14354" s="3" t="inlineStr">
        <is>
          <t>3350/300</t>
        </is>
      </c>
      <c r="E14354" s="3" t="inlineStr">
        <is>
          <t>Consulting Fees - Admin and Finance</t>
        </is>
      </c>
      <c r="F14354" s="3" t="n">
        <v>2100</v>
      </c>
      <c r="G14354" s="3" t="n">
        <v>6200</v>
      </c>
    </row>
    <row r="14355">
      <c r="A14355" s="3" t="inlineStr">
        <is>
          <t>Quinate Consulting (Pty) Ltd</t>
        </is>
      </c>
      <c r="B14355" s="4" t="n">
        <v>45077</v>
      </c>
      <c r="C14355" s="3" t="inlineStr">
        <is>
          <t>Expenses</t>
        </is>
      </c>
      <c r="D14355" s="3" t="inlineStr">
        <is>
          <t>3351/000</t>
        </is>
      </c>
      <c r="E14355" s="3" t="inlineStr">
        <is>
          <t>Consulting fees - Trustees</t>
        </is>
      </c>
      <c r="F14355" s="3" t="n">
        <v>8200</v>
      </c>
      <c r="G14355" s="3" t="n">
        <v>24400</v>
      </c>
    </row>
    <row r="14356">
      <c r="A14356" s="3" t="inlineStr">
        <is>
          <t>Quinate Consulting (Pty) Ltd</t>
        </is>
      </c>
      <c r="B14356" s="4" t="n">
        <v>45077</v>
      </c>
      <c r="C14356" s="3" t="inlineStr">
        <is>
          <t>Expenses</t>
        </is>
      </c>
      <c r="D14356" s="3" t="inlineStr">
        <is>
          <t>3450/001</t>
        </is>
      </c>
      <c r="E14356" s="3" t="inlineStr">
        <is>
          <t>Depreciation - Computer Equipment</t>
        </is>
      </c>
      <c r="F14356" s="3" t="n">
        <v>2331.66</v>
      </c>
      <c r="G14356" s="3" t="n">
        <v>6994.98</v>
      </c>
    </row>
    <row r="14357">
      <c r="A14357" s="3" t="inlineStr">
        <is>
          <t>Opportunity Global Investment (PTY) LTD</t>
        </is>
      </c>
      <c r="B14357" s="4" t="n">
        <v>45077</v>
      </c>
      <c r="C14357" s="3" t="inlineStr">
        <is>
          <t>Expenses</t>
        </is>
      </c>
      <c r="D14357" s="3" t="inlineStr">
        <is>
          <t>3450/001</t>
        </is>
      </c>
      <c r="E14357" s="3" t="inlineStr">
        <is>
          <t>Depreciation - Computer equipment</t>
        </is>
      </c>
      <c r="F14357" s="3" t="n">
        <v>880.1</v>
      </c>
      <c r="G14357" s="3" t="n">
        <v>2640.26</v>
      </c>
    </row>
    <row r="14358">
      <c r="A14358" s="3" t="inlineStr">
        <is>
          <t>Quinate Consulting (Pty) Ltd</t>
        </is>
      </c>
      <c r="B14358" s="4" t="n">
        <v>45077</v>
      </c>
      <c r="C14358" s="3" t="inlineStr">
        <is>
          <t>Expenses</t>
        </is>
      </c>
      <c r="D14358" s="3" t="inlineStr">
        <is>
          <t>3450/002</t>
        </is>
      </c>
      <c r="E14358" s="3" t="inlineStr">
        <is>
          <t>Depreciation - Site Containers</t>
        </is>
      </c>
      <c r="F14358" s="3" t="n">
        <v>318.84</v>
      </c>
      <c r="G14358" s="3" t="n">
        <v>956.52</v>
      </c>
    </row>
    <row r="14359">
      <c r="A14359" s="3" t="inlineStr">
        <is>
          <t>Opportunity Global Sales (PTY) LTD</t>
        </is>
      </c>
      <c r="B14359" s="4" t="n">
        <v>45077</v>
      </c>
      <c r="C14359" s="3" t="inlineStr">
        <is>
          <t>Expenses</t>
        </is>
      </c>
      <c r="D14359" s="3" t="inlineStr">
        <is>
          <t>3450/030</t>
        </is>
      </c>
      <c r="E14359" s="3" t="inlineStr">
        <is>
          <t>Depreciation - Furniture and Fittings</t>
        </is>
      </c>
      <c r="F14359" s="3" t="n">
        <v>408.05</v>
      </c>
      <c r="G14359" s="3" t="n">
        <v>1224.15</v>
      </c>
    </row>
    <row r="14360">
      <c r="A14360" s="3" t="inlineStr">
        <is>
          <t>Opportunity Management Holdings (PTY) LTD</t>
        </is>
      </c>
      <c r="B14360" s="4" t="n">
        <v>45077</v>
      </c>
      <c r="C14360" s="3" t="inlineStr">
        <is>
          <t>Expenses</t>
        </is>
      </c>
      <c r="D14360" s="3" t="inlineStr">
        <is>
          <t>3451/000</t>
        </is>
      </c>
      <c r="E14360" s="3" t="inlineStr">
        <is>
          <t>Depreciation - Computer Equipment</t>
        </is>
      </c>
      <c r="F14360" s="3" t="n">
        <v>1035.19</v>
      </c>
      <c r="G14360" s="3" t="n">
        <v>7483.29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Expenses</t>
        </is>
      </c>
      <c r="D14361" s="3" t="inlineStr">
        <is>
          <t>3600/000</t>
        </is>
      </c>
      <c r="E14361" s="3" t="inlineStr">
        <is>
          <t>Donations</t>
        </is>
      </c>
      <c r="F14361" s="3" t="n">
        <v>572.45</v>
      </c>
      <c r="G14361" s="3" t="n">
        <v>1717.35</v>
      </c>
    </row>
    <row r="14362">
      <c r="A14362" s="3" t="inlineStr">
        <is>
          <t>Noble Shield (Pty) Ltd ta Go Letting</t>
        </is>
      </c>
      <c r="B14362" s="4" t="n">
        <v>45077</v>
      </c>
      <c r="C14362" s="3" t="inlineStr">
        <is>
          <t>Expenses</t>
        </is>
      </c>
      <c r="D14362" s="3" t="inlineStr">
        <is>
          <t>3650/000</t>
        </is>
      </c>
      <c r="E14362" s="3" t="inlineStr">
        <is>
          <t>Electricity _AND_ Water</t>
        </is>
      </c>
      <c r="F14362" s="3" t="n">
        <v>0</v>
      </c>
      <c r="G14362" s="3" t="n">
        <v>3400</v>
      </c>
    </row>
    <row r="14363">
      <c r="A14363" s="3" t="inlineStr">
        <is>
          <t>Opportunity Global Investment (PTY) LTD</t>
        </is>
      </c>
      <c r="B14363" s="4" t="n">
        <v>45077</v>
      </c>
      <c r="C14363" s="3" t="inlineStr">
        <is>
          <t>Expenses</t>
        </is>
      </c>
      <c r="D14363" s="3" t="inlineStr">
        <is>
          <t>3650/000</t>
        </is>
      </c>
      <c r="E14363" s="3" t="inlineStr">
        <is>
          <t>Electricity _AND_ Water</t>
        </is>
      </c>
      <c r="F14363" s="3" t="n">
        <v>2950</v>
      </c>
      <c r="G14363" s="3" t="n">
        <v>8850</v>
      </c>
    </row>
    <row r="14364">
      <c r="A14364" s="3" t="inlineStr">
        <is>
          <t>Quinate Consulting (Pty) Ltd</t>
        </is>
      </c>
      <c r="B14364" s="4" t="n">
        <v>45077</v>
      </c>
      <c r="C14364" s="3" t="inlineStr">
        <is>
          <t>Expenses</t>
        </is>
      </c>
      <c r="D14364" s="3" t="inlineStr">
        <is>
          <t>3651/000</t>
        </is>
      </c>
      <c r="E14364" s="3" t="inlineStr">
        <is>
          <t>Electricity _AND_ Water - Southwark</t>
        </is>
      </c>
      <c r="F14364" s="3" t="n">
        <v>86307.53</v>
      </c>
      <c r="G14364" s="3" t="n">
        <v>89663.89</v>
      </c>
    </row>
    <row r="14365">
      <c r="A14365" s="3" t="inlineStr">
        <is>
          <t>Quinate Consulting (Pty) Ltd</t>
        </is>
      </c>
      <c r="B14365" s="4" t="n">
        <v>45077</v>
      </c>
      <c r="C14365" s="3" t="inlineStr">
        <is>
          <t>Expenses</t>
        </is>
      </c>
      <c r="D14365" s="3" t="inlineStr">
        <is>
          <t>3652/000</t>
        </is>
      </c>
      <c r="E14365" s="3" t="inlineStr">
        <is>
          <t>Electricity _AND_ Water - Soho</t>
        </is>
      </c>
      <c r="F14365" s="3" t="n">
        <v>23261.69</v>
      </c>
      <c r="G14365" s="3" t="n">
        <v>60726.16</v>
      </c>
    </row>
    <row r="14366">
      <c r="A14366" s="3" t="inlineStr">
        <is>
          <t>Noble Shield (Pty) Ltd ta Go Letting</t>
        </is>
      </c>
      <c r="B14366" s="4" t="n">
        <v>45077</v>
      </c>
      <c r="C14366" s="3" t="inlineStr">
        <is>
          <t>Expenses</t>
        </is>
      </c>
      <c r="D14366" s="3" t="inlineStr">
        <is>
          <t>3700/000</t>
        </is>
      </c>
      <c r="E14366" s="3" t="inlineStr">
        <is>
          <t>Entertainment Expenses</t>
        </is>
      </c>
      <c r="F14366" s="3" t="n">
        <v>0</v>
      </c>
      <c r="G14366" s="3" t="n">
        <v>1900</v>
      </c>
    </row>
    <row r="14367">
      <c r="A14367" s="3" t="inlineStr">
        <is>
          <t>Opportunity Global Investment (PTY) LTD</t>
        </is>
      </c>
      <c r="B14367" s="4" t="n">
        <v>45077</v>
      </c>
      <c r="C14367" s="3" t="inlineStr">
        <is>
          <t>Expenses</t>
        </is>
      </c>
      <c r="D14367" s="3" t="inlineStr">
        <is>
          <t>3700/000</t>
        </is>
      </c>
      <c r="E14367" s="3" t="inlineStr">
        <is>
          <t>Entertainment Expenses</t>
        </is>
      </c>
      <c r="F14367" s="3" t="n">
        <v>328.7</v>
      </c>
      <c r="G14367" s="3" t="n">
        <v>2039.57</v>
      </c>
    </row>
    <row r="14368">
      <c r="A14368" s="3" t="inlineStr">
        <is>
          <t>Opportunity Global Sales (PTY) LTD</t>
        </is>
      </c>
      <c r="B14368" s="4" t="n">
        <v>45077</v>
      </c>
      <c r="C14368" s="3" t="inlineStr">
        <is>
          <t>Expenses</t>
        </is>
      </c>
      <c r="D14368" s="3" t="inlineStr">
        <is>
          <t>3700/000</t>
        </is>
      </c>
      <c r="E14368" s="3" t="inlineStr">
        <is>
          <t>Entertainment Expenses</t>
        </is>
      </c>
      <c r="F14368" s="3" t="n">
        <v>400</v>
      </c>
      <c r="G14368" s="3" t="n">
        <v>1880</v>
      </c>
    </row>
    <row r="14369">
      <c r="A14369" s="3" t="inlineStr">
        <is>
          <t>Opportunity Management Holdings (PTY) LTD</t>
        </is>
      </c>
      <c r="B14369" s="4" t="n">
        <v>45077</v>
      </c>
      <c r="C14369" s="3" t="inlineStr">
        <is>
          <t>Expenses</t>
        </is>
      </c>
      <c r="D14369" s="3" t="inlineStr">
        <is>
          <t>3700/000</t>
        </is>
      </c>
      <c r="E14369" s="3" t="inlineStr">
        <is>
          <t>Entertainment Expenses</t>
        </is>
      </c>
      <c r="F14369" s="3" t="n">
        <v>156</v>
      </c>
      <c r="G14369" s="3" t="n">
        <v>1849.38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Expenses</t>
        </is>
      </c>
      <c r="D14370" s="3" t="inlineStr">
        <is>
          <t>3700/000</t>
        </is>
      </c>
      <c r="E14370" s="3" t="inlineStr">
        <is>
          <t>Entertainment Expenses</t>
        </is>
      </c>
      <c r="F14370" s="3" t="n">
        <v>1831.86</v>
      </c>
      <c r="G14370" s="3" t="n">
        <v>4541.21</v>
      </c>
    </row>
    <row r="14371">
      <c r="A14371" s="3" t="inlineStr">
        <is>
          <t>Opportunity Management Holdings (PTY) LTD</t>
        </is>
      </c>
      <c r="B14371" s="4" t="n">
        <v>45077</v>
      </c>
      <c r="C14371" s="3" t="inlineStr">
        <is>
          <t>Expenses</t>
        </is>
      </c>
      <c r="D14371" s="3" t="inlineStr">
        <is>
          <t>3800/000</t>
        </is>
      </c>
      <c r="E14371" s="3" t="inlineStr">
        <is>
          <t>General Expenses</t>
        </is>
      </c>
      <c r="F14371" s="3" t="n">
        <v>91.28</v>
      </c>
      <c r="G14371" s="3" t="n">
        <v>91.28</v>
      </c>
    </row>
    <row r="14372">
      <c r="A14372" s="3" t="inlineStr">
        <is>
          <t>Opportunity Management Holdings (PTY) LTD</t>
        </is>
      </c>
      <c r="B14372" s="4" t="n">
        <v>45077</v>
      </c>
      <c r="C14372" s="3" t="inlineStr">
        <is>
          <t>Expenses</t>
        </is>
      </c>
      <c r="D14372" s="3" t="inlineStr">
        <is>
          <t>3850/000</t>
        </is>
      </c>
      <c r="E14372" s="3" t="inlineStr">
        <is>
          <t>Insurance - Momentum</t>
        </is>
      </c>
      <c r="F14372" s="3" t="n">
        <v>1696.06</v>
      </c>
      <c r="G14372" s="3" t="n">
        <v>14358.34</v>
      </c>
    </row>
    <row r="14373">
      <c r="A14373" s="3" t="inlineStr">
        <is>
          <t>Noble Shield (Pty) Ltd ta Go Letting</t>
        </is>
      </c>
      <c r="B14373" s="4" t="n">
        <v>45077</v>
      </c>
      <c r="C14373" s="3" t="inlineStr">
        <is>
          <t>Expenses</t>
        </is>
      </c>
      <c r="D14373" s="3" t="inlineStr">
        <is>
          <t>3850/100</t>
        </is>
      </c>
      <c r="E14373" s="3" t="inlineStr">
        <is>
          <t>Insurance - Santam</t>
        </is>
      </c>
      <c r="F14373" s="3" t="n">
        <v>3883.7</v>
      </c>
      <c r="G14373" s="3" t="n">
        <v>34372.57</v>
      </c>
    </row>
    <row r="14374">
      <c r="A14374" s="3" t="inlineStr">
        <is>
          <t>Noble Shield (Pty) Ltd ta Go Letting</t>
        </is>
      </c>
      <c r="B14374" s="4" t="n">
        <v>45077</v>
      </c>
      <c r="C14374" s="3" t="inlineStr">
        <is>
          <t>Expenses</t>
        </is>
      </c>
      <c r="D14374" s="3" t="inlineStr">
        <is>
          <t>3850/200</t>
        </is>
      </c>
      <c r="E14374" s="3" t="inlineStr">
        <is>
          <t>Insurance - A_AND_G</t>
        </is>
      </c>
      <c r="F14374" s="3" t="n">
        <v>0</v>
      </c>
      <c r="G14374" s="3" t="n">
        <v>17509.38</v>
      </c>
    </row>
    <row r="14375">
      <c r="A14375" s="3" t="inlineStr">
        <is>
          <t>Quinate Consulting (Pty) Ltd</t>
        </is>
      </c>
      <c r="B14375" s="4" t="n">
        <v>45077</v>
      </c>
      <c r="C14375" s="3" t="inlineStr">
        <is>
          <t>Expenses</t>
        </is>
      </c>
      <c r="D14375" s="3" t="inlineStr">
        <is>
          <t>3851/000</t>
        </is>
      </c>
      <c r="E14375" s="3" t="inlineStr">
        <is>
          <t>Insurance - Momentum</t>
        </is>
      </c>
      <c r="F14375" s="3" t="n">
        <v>7990.64</v>
      </c>
      <c r="G14375" s="3" t="n">
        <v>23971.92</v>
      </c>
    </row>
    <row r="14376">
      <c r="A14376" s="3" t="inlineStr">
        <is>
          <t>Quinate Consulting (Pty) Ltd</t>
        </is>
      </c>
      <c r="B14376" s="4" t="n">
        <v>45077</v>
      </c>
      <c r="C14376" s="3" t="inlineStr">
        <is>
          <t>Expenses</t>
        </is>
      </c>
      <c r="D14376" s="3" t="inlineStr">
        <is>
          <t>3900/000</t>
        </is>
      </c>
      <c r="E14376" s="3" t="inlineStr">
        <is>
          <t>Interest Paid</t>
        </is>
      </c>
      <c r="F14376" s="3" t="n">
        <v>123.46</v>
      </c>
      <c r="G14376" s="3" t="n">
        <v>123.46</v>
      </c>
    </row>
    <row r="14377">
      <c r="A14377" s="3" t="inlineStr">
        <is>
          <t>Quinate Consulting (Pty) Ltd</t>
        </is>
      </c>
      <c r="B14377" s="4" t="n">
        <v>45077</v>
      </c>
      <c r="C14377" s="3" t="inlineStr">
        <is>
          <t>Expenses</t>
        </is>
      </c>
      <c r="D14377" s="3" t="inlineStr">
        <is>
          <t>3900/050</t>
        </is>
      </c>
      <c r="E14377" s="3" t="inlineStr">
        <is>
          <t>Interest Paid - STD Bond Accounts</t>
        </is>
      </c>
      <c r="F14377" s="3" t="n">
        <v>38955.95</v>
      </c>
      <c r="G14377" s="3" t="n">
        <v>116867.85</v>
      </c>
    </row>
    <row r="14378">
      <c r="A14378" s="3" t="inlineStr">
        <is>
          <t>Quinate Consulting (Pty) Ltd</t>
        </is>
      </c>
      <c r="B14378" s="4" t="n">
        <v>45077</v>
      </c>
      <c r="C14378" s="3" t="inlineStr">
        <is>
          <t>Expenses</t>
        </is>
      </c>
      <c r="D14378" s="3" t="inlineStr">
        <is>
          <t>3900/152</t>
        </is>
      </c>
      <c r="E14378" s="3" t="inlineStr">
        <is>
          <t>Interest Paid - Gengis</t>
        </is>
      </c>
      <c r="F14378" s="3" t="n">
        <v>3516.16</v>
      </c>
      <c r="G14378" s="3" t="n">
        <v>10435.06</v>
      </c>
    </row>
    <row r="14379">
      <c r="A14379" s="3" t="inlineStr">
        <is>
          <t>Opportunity Management Holdings (PTY) LTD</t>
        </is>
      </c>
      <c r="B14379" s="4" t="n">
        <v>45077</v>
      </c>
      <c r="C14379" s="3" t="inlineStr">
        <is>
          <t>Expenses</t>
        </is>
      </c>
      <c r="D14379" s="3" t="inlineStr">
        <is>
          <t>3960/000</t>
        </is>
      </c>
      <c r="E14379" s="3" t="inlineStr">
        <is>
          <t>Internet Fees</t>
        </is>
      </c>
      <c r="F14379" s="3" t="n">
        <v>630.83</v>
      </c>
      <c r="G14379" s="3" t="n">
        <v>5324.33</v>
      </c>
    </row>
    <row r="14380">
      <c r="A14380" s="3" t="inlineStr">
        <is>
          <t>Quinate Consulting (Pty) Ltd</t>
        </is>
      </c>
      <c r="B14380" s="4" t="n">
        <v>45077</v>
      </c>
      <c r="C14380" s="3" t="inlineStr">
        <is>
          <t>Expenses</t>
        </is>
      </c>
      <c r="D14380" s="3" t="inlineStr">
        <is>
          <t>4000/000</t>
        </is>
      </c>
      <c r="E14380" s="3" t="inlineStr">
        <is>
          <t>Legal Fees</t>
        </is>
      </c>
      <c r="F14380" s="3" t="n">
        <v>0</v>
      </c>
      <c r="G14380" s="3" t="n">
        <v>32450</v>
      </c>
    </row>
    <row r="14381">
      <c r="A14381" s="3" t="inlineStr">
        <is>
          <t>Quinate Consulting (Pty) Ltd</t>
        </is>
      </c>
      <c r="B14381" s="4" t="n">
        <v>45077</v>
      </c>
      <c r="C14381" s="3" t="inlineStr">
        <is>
          <t>Expenses</t>
        </is>
      </c>
      <c r="D14381" s="3" t="inlineStr">
        <is>
          <t>4065/000</t>
        </is>
      </c>
      <c r="E14381" s="3" t="inlineStr">
        <is>
          <t>Levies - SoHo</t>
        </is>
      </c>
      <c r="F14381" s="3" t="n">
        <v>6466.98</v>
      </c>
      <c r="G14381" s="3" t="n">
        <v>20673.39</v>
      </c>
    </row>
    <row r="14382">
      <c r="A14382" s="3" t="inlineStr">
        <is>
          <t>Quinate Consulting (Pty) Ltd</t>
        </is>
      </c>
      <c r="B14382" s="4" t="n">
        <v>45077</v>
      </c>
      <c r="C14382" s="3" t="inlineStr">
        <is>
          <t>Expenses</t>
        </is>
      </c>
      <c r="D14382" s="3" t="inlineStr">
        <is>
          <t>4066/000</t>
        </is>
      </c>
      <c r="E14382" s="3" t="inlineStr">
        <is>
          <t>Levies - Southwark</t>
        </is>
      </c>
      <c r="F14382" s="3" t="n">
        <v>3422.18</v>
      </c>
      <c r="G14382" s="3" t="n">
        <v>10266.54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Expenses</t>
        </is>
      </c>
      <c r="D14383" s="3" t="inlineStr">
        <is>
          <t>4067/000</t>
        </is>
      </c>
      <c r="E14383" s="3" t="inlineStr">
        <is>
          <t>Levies - C4 Property</t>
        </is>
      </c>
      <c r="F14383" s="3" t="n">
        <v>8633.91</v>
      </c>
      <c r="G14383" s="3" t="n">
        <v>21052.98</v>
      </c>
    </row>
    <row r="14384">
      <c r="A14384" s="3" t="inlineStr">
        <is>
          <t>Endulini (Pty) Ltd</t>
        </is>
      </c>
      <c r="B14384" s="4" t="n">
        <v>45077</v>
      </c>
      <c r="C14384" s="3" t="inlineStr">
        <is>
          <t>Expenses</t>
        </is>
      </c>
      <c r="D14384" s="3" t="inlineStr">
        <is>
          <t>4100/001</t>
        </is>
      </c>
      <c r="E14384" s="3" t="inlineStr">
        <is>
          <t>Momentum Admin Fee</t>
        </is>
      </c>
      <c r="F14384" s="3" t="n">
        <v>1.07</v>
      </c>
      <c r="G14384" s="3" t="n">
        <v>3.24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Expenses</t>
        </is>
      </c>
      <c r="D14385" s="3" t="inlineStr">
        <is>
          <t>4100/001</t>
        </is>
      </c>
      <c r="E14385" s="3" t="inlineStr">
        <is>
          <t>Momentum Advise Fee</t>
        </is>
      </c>
      <c r="F14385" s="3" t="n">
        <v>0.22</v>
      </c>
      <c r="G14385" s="3" t="n">
        <v>0.66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Expenses</t>
        </is>
      </c>
      <c r="D14386" s="3" t="inlineStr">
        <is>
          <t>4100/100</t>
        </is>
      </c>
      <c r="E14386" s="3" t="inlineStr">
        <is>
          <t>Members Salaries - Nick Morgan</t>
        </is>
      </c>
      <c r="F14386" s="3" t="n">
        <v>41251.61</v>
      </c>
      <c r="G14386" s="3" t="n">
        <v>123754.84</v>
      </c>
    </row>
    <row r="14387">
      <c r="A14387" s="3" t="inlineStr">
        <is>
          <t>Noble Shield (Pty) Ltd ta Go Letting</t>
        </is>
      </c>
      <c r="B14387" s="4" t="n">
        <v>45077</v>
      </c>
      <c r="C14387" s="3" t="inlineStr">
        <is>
          <t>Expenses</t>
        </is>
      </c>
      <c r="D14387" s="3" t="inlineStr">
        <is>
          <t>4200/000</t>
        </is>
      </c>
      <c r="E14387" s="3" t="inlineStr">
        <is>
          <t>Printing _AND_ Stationery</t>
        </is>
      </c>
      <c r="F14387" s="3" t="n">
        <v>0</v>
      </c>
      <c r="G14387" s="3" t="n">
        <v>1035</v>
      </c>
    </row>
    <row r="14388">
      <c r="A14388" s="3" t="inlineStr">
        <is>
          <t>Opportunity Global Investment (PTY) LTD</t>
        </is>
      </c>
      <c r="B14388" s="4" t="n">
        <v>45077</v>
      </c>
      <c r="C14388" s="3" t="inlineStr">
        <is>
          <t>Expenses</t>
        </is>
      </c>
      <c r="D14388" s="3" t="inlineStr">
        <is>
          <t>4200/000</t>
        </is>
      </c>
      <c r="E14388" s="3" t="inlineStr">
        <is>
          <t>Printing _AND_ Stationery</t>
        </is>
      </c>
      <c r="F14388" s="3" t="n">
        <v>2367</v>
      </c>
      <c r="G14388" s="3" t="n">
        <v>7101</v>
      </c>
    </row>
    <row r="14389">
      <c r="A14389" s="3" t="inlineStr">
        <is>
          <t>Opportunity Global Sales (PTY) LTD</t>
        </is>
      </c>
      <c r="B14389" s="4" t="n">
        <v>45077</v>
      </c>
      <c r="C14389" s="3" t="inlineStr">
        <is>
          <t>Expenses</t>
        </is>
      </c>
      <c r="D14389" s="3" t="inlineStr">
        <is>
          <t>4200/000</t>
        </is>
      </c>
      <c r="E14389" s="3" t="inlineStr">
        <is>
          <t>Printing _AND_ Stationery</t>
        </is>
      </c>
      <c r="F14389" s="3" t="n">
        <v>0</v>
      </c>
      <c r="G14389" s="3" t="n">
        <v>286.96</v>
      </c>
    </row>
    <row r="14390">
      <c r="A14390" s="3" t="inlineStr">
        <is>
          <t>Opportunity Management Holdings (PTY) LTD</t>
        </is>
      </c>
      <c r="B14390" s="4" t="n">
        <v>45077</v>
      </c>
      <c r="C14390" s="3" t="inlineStr">
        <is>
          <t>Expenses</t>
        </is>
      </c>
      <c r="D14390" s="3" t="inlineStr">
        <is>
          <t>4200/000</t>
        </is>
      </c>
      <c r="E14390" s="3" t="inlineStr">
        <is>
          <t>Printing _AND_ Stationery</t>
        </is>
      </c>
      <c r="F14390" s="3" t="n">
        <v>3643.44</v>
      </c>
      <c r="G14390" s="3" t="n">
        <v>24301.48</v>
      </c>
    </row>
    <row r="14391">
      <c r="A14391" s="3" t="inlineStr">
        <is>
          <t>Noble Shield (Pty) Ltd ta Go Letting</t>
        </is>
      </c>
      <c r="B14391" s="4" t="n">
        <v>45077</v>
      </c>
      <c r="C14391" s="3" t="inlineStr">
        <is>
          <t>Expenses</t>
        </is>
      </c>
      <c r="D14391" s="3" t="inlineStr">
        <is>
          <t>4200/100</t>
        </is>
      </c>
      <c r="E14391" s="3" t="inlineStr">
        <is>
          <t>Printing - Merchant West- Printer Rental</t>
        </is>
      </c>
      <c r="F14391" s="3" t="n">
        <v>1630.84</v>
      </c>
      <c r="G14391" s="3" t="n">
        <v>14656.43</v>
      </c>
    </row>
    <row r="14392">
      <c r="A14392" s="3" t="inlineStr">
        <is>
          <t>Noble Shield (Pty) Ltd ta Go Letting</t>
        </is>
      </c>
      <c r="B14392" s="4" t="n">
        <v>45077</v>
      </c>
      <c r="C14392" s="3" t="inlineStr">
        <is>
          <t>Expenses</t>
        </is>
      </c>
      <c r="D14392" s="3" t="inlineStr">
        <is>
          <t>4200/120</t>
        </is>
      </c>
      <c r="E14392" s="3" t="inlineStr">
        <is>
          <t>Printing - Ivy Line - Prints</t>
        </is>
      </c>
      <c r="F14392" s="3" t="n">
        <v>629.59</v>
      </c>
      <c r="G14392" s="3" t="n">
        <v>7903.36</v>
      </c>
    </row>
    <row r="14393">
      <c r="A14393" s="3" t="inlineStr">
        <is>
          <t>Noble Shield (Pty) Ltd ta Go Letting</t>
        </is>
      </c>
      <c r="B14393" s="4" t="n">
        <v>45077</v>
      </c>
      <c r="C14393" s="3" t="inlineStr">
        <is>
          <t>Expenses</t>
        </is>
      </c>
      <c r="D14393" s="3" t="inlineStr">
        <is>
          <t>4200/180</t>
        </is>
      </c>
      <c r="E14393" s="3" t="inlineStr">
        <is>
          <t>Printing - Ikon</t>
        </is>
      </c>
      <c r="F14393" s="3" t="n">
        <v>147.29</v>
      </c>
      <c r="G14393" s="3" t="n">
        <v>1221.38</v>
      </c>
    </row>
    <row r="14394">
      <c r="A14394" s="3" t="inlineStr">
        <is>
          <t>Noble Shield (Pty) Ltd ta Go Letting</t>
        </is>
      </c>
      <c r="B14394" s="4" t="n">
        <v>45077</v>
      </c>
      <c r="C14394" s="3" t="inlineStr">
        <is>
          <t>Expenses</t>
        </is>
      </c>
      <c r="D14394" s="3" t="inlineStr">
        <is>
          <t>4200/190</t>
        </is>
      </c>
      <c r="E14394" s="3" t="inlineStr">
        <is>
          <t>Printing - Centrafin printer rental</t>
        </is>
      </c>
      <c r="F14394" s="3" t="n">
        <v>2901.42</v>
      </c>
      <c r="G14394" s="3" t="n">
        <v>24687.42</v>
      </c>
    </row>
    <row r="14395">
      <c r="A14395" s="3" t="inlineStr">
        <is>
          <t>Noble Shield (Pty) Ltd ta Go Letting</t>
        </is>
      </c>
      <c r="B14395" s="4" t="n">
        <v>45077</v>
      </c>
      <c r="C14395" s="3" t="inlineStr">
        <is>
          <t>Expenses</t>
        </is>
      </c>
      <c r="D14395" s="3" t="inlineStr">
        <is>
          <t>4200/200</t>
        </is>
      </c>
      <c r="E14395" s="3" t="inlineStr">
        <is>
          <t>Printing - General Stationery VDB Office</t>
        </is>
      </c>
      <c r="F14395" s="3" t="n">
        <v>1048.3</v>
      </c>
      <c r="G14395" s="3" t="n">
        <v>7063.56</v>
      </c>
    </row>
    <row r="14396">
      <c r="A14396" s="3" t="inlineStr">
        <is>
          <t>Opportunity Global Investment (PTY) LTD</t>
        </is>
      </c>
      <c r="B14396" s="4" t="n">
        <v>45077</v>
      </c>
      <c r="C14396" s="3" t="inlineStr">
        <is>
          <t>Expenses</t>
        </is>
      </c>
      <c r="D14396" s="3" t="inlineStr">
        <is>
          <t>4220/000</t>
        </is>
      </c>
      <c r="E14396" s="3" t="inlineStr">
        <is>
          <t>Motor Vehicle Expenses - Petrol _AND_ Oil</t>
        </is>
      </c>
      <c r="F14396" s="3" t="n">
        <v>1545.35</v>
      </c>
      <c r="G14396" s="3" t="n">
        <v>5091.74</v>
      </c>
    </row>
    <row r="14397">
      <c r="A14397" s="3" t="inlineStr">
        <is>
          <t>Noble Shield (Pty) Ltd ta Go Letting</t>
        </is>
      </c>
      <c r="B14397" s="4" t="n">
        <v>45077</v>
      </c>
      <c r="C14397" s="3" t="inlineStr">
        <is>
          <t>Expenses</t>
        </is>
      </c>
      <c r="D14397" s="3" t="inlineStr">
        <is>
          <t>4290/000</t>
        </is>
      </c>
      <c r="E14397" s="3" t="inlineStr">
        <is>
          <t>Refreshments - CT Office</t>
        </is>
      </c>
      <c r="F14397" s="3" t="n">
        <v>1055.83</v>
      </c>
      <c r="G14397" s="3" t="n">
        <v>9402.59</v>
      </c>
    </row>
    <row r="14398">
      <c r="A14398" s="3" t="inlineStr">
        <is>
          <t>Opportunity Global Investment (PTY) LTD</t>
        </is>
      </c>
      <c r="B14398" s="4" t="n">
        <v>45077</v>
      </c>
      <c r="C14398" s="3" t="inlineStr">
        <is>
          <t>Expenses</t>
        </is>
      </c>
      <c r="D14398" s="3" t="inlineStr">
        <is>
          <t>4290/000</t>
        </is>
      </c>
      <c r="E14398" s="3" t="inlineStr">
        <is>
          <t>Rent</t>
        </is>
      </c>
      <c r="F14398" s="3" t="n">
        <v>8770</v>
      </c>
      <c r="G14398" s="3" t="n">
        <v>26310</v>
      </c>
    </row>
    <row r="14399">
      <c r="A14399" s="3" t="inlineStr">
        <is>
          <t>Noble Shield (Pty) Ltd ta Go Letting</t>
        </is>
      </c>
      <c r="B14399" s="4" t="n">
        <v>45077</v>
      </c>
      <c r="C14399" s="3" t="inlineStr">
        <is>
          <t>Expenses</t>
        </is>
      </c>
      <c r="D14399" s="3" t="inlineStr">
        <is>
          <t>4291/000</t>
        </is>
      </c>
      <c r="E14399" s="3" t="inlineStr">
        <is>
          <t>Refreshments - VDB Office</t>
        </is>
      </c>
      <c r="F14399" s="3" t="n">
        <v>582.03</v>
      </c>
      <c r="G14399" s="3" t="n">
        <v>3712.28</v>
      </c>
    </row>
    <row r="14400">
      <c r="A14400" s="3" t="inlineStr">
        <is>
          <t>Trademark Holdings (Pty) Ltd</t>
        </is>
      </c>
      <c r="B14400" s="4" t="n">
        <v>45077</v>
      </c>
      <c r="C14400" s="3" t="inlineStr">
        <is>
          <t>Expenses</t>
        </is>
      </c>
      <c r="D14400" s="3" t="inlineStr">
        <is>
          <t>4300/000</t>
        </is>
      </c>
      <c r="E14400" s="3" t="inlineStr">
        <is>
          <t>Rent Paid</t>
        </is>
      </c>
      <c r="F14400" s="3" t="n">
        <v>6532</v>
      </c>
      <c r="G14400" s="3" t="n">
        <v>58564.57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Expenses</t>
        </is>
      </c>
      <c r="D14401" s="3" t="inlineStr">
        <is>
          <t>4310/000</t>
        </is>
      </c>
      <c r="E14401" s="3" t="inlineStr">
        <is>
          <t>Refreshments</t>
        </is>
      </c>
      <c r="F14401" s="3" t="n">
        <v>2521</v>
      </c>
      <c r="G14401" s="3" t="n">
        <v>7563</v>
      </c>
    </row>
    <row r="14402">
      <c r="A14402" s="3" t="inlineStr">
        <is>
          <t>Opportunity Management Holdings (PTY) LTD</t>
        </is>
      </c>
      <c r="B14402" s="4" t="n">
        <v>45077</v>
      </c>
      <c r="C14402" s="3" t="inlineStr">
        <is>
          <t>Expenses</t>
        </is>
      </c>
      <c r="D14402" s="3" t="inlineStr">
        <is>
          <t>4310/000</t>
        </is>
      </c>
      <c r="E14402" s="3" t="inlineStr">
        <is>
          <t>Refreshments</t>
        </is>
      </c>
      <c r="F14402" s="3" t="n">
        <v>6394.82</v>
      </c>
      <c r="G14402" s="3" t="n">
        <v>12793.17</v>
      </c>
    </row>
    <row r="14403">
      <c r="A14403" s="3" t="inlineStr">
        <is>
          <t>Quinate Consulting (Pty) Ltd</t>
        </is>
      </c>
      <c r="B14403" s="4" t="n">
        <v>45077</v>
      </c>
      <c r="C14403" s="3" t="inlineStr">
        <is>
          <t>Expenses</t>
        </is>
      </c>
      <c r="D14403" s="3" t="inlineStr">
        <is>
          <t>4312/000</t>
        </is>
      </c>
      <c r="E14403" s="3" t="inlineStr">
        <is>
          <t>Rates - SoHo Units</t>
        </is>
      </c>
      <c r="F14403" s="3" t="n">
        <v>1602.86</v>
      </c>
      <c r="G14403" s="3" t="n">
        <v>6612.72</v>
      </c>
    </row>
    <row r="14404">
      <c r="A14404" s="3" t="inlineStr">
        <is>
          <t>Endulini (Pty) Ltd</t>
        </is>
      </c>
      <c r="B14404" s="4" t="n">
        <v>45077</v>
      </c>
      <c r="C14404" s="3" t="inlineStr">
        <is>
          <t>Expenses</t>
        </is>
      </c>
      <c r="D14404" s="3" t="inlineStr">
        <is>
          <t>4350/000</t>
        </is>
      </c>
      <c r="E14404" s="3" t="inlineStr">
        <is>
          <t>Repairs _AND_ Maintenance</t>
        </is>
      </c>
      <c r="F14404" s="3" t="n">
        <v>15702.19</v>
      </c>
      <c r="G14404" s="3" t="n">
        <v>15702.19</v>
      </c>
    </row>
    <row r="14405">
      <c r="A14405" s="3" t="inlineStr">
        <is>
          <t>Noble Shield (Pty) Ltd ta Go Letting</t>
        </is>
      </c>
      <c r="B14405" s="4" t="n">
        <v>45077</v>
      </c>
      <c r="C14405" s="3" t="inlineStr">
        <is>
          <t>Expenses</t>
        </is>
      </c>
      <c r="D14405" s="3" t="inlineStr">
        <is>
          <t>4350/000</t>
        </is>
      </c>
      <c r="E14405" s="3" t="inlineStr">
        <is>
          <t>Repairs _AND_ Maintenance</t>
        </is>
      </c>
      <c r="F14405" s="3" t="n">
        <v>610</v>
      </c>
      <c r="G14405" s="3" t="n">
        <v>1320</v>
      </c>
    </row>
    <row r="14406">
      <c r="A14406" s="3" t="inlineStr">
        <is>
          <t>Opportunity Management Holdings (PTY) LTD</t>
        </is>
      </c>
      <c r="B14406" s="4" t="n">
        <v>45077</v>
      </c>
      <c r="C14406" s="3" t="inlineStr">
        <is>
          <t>Expenses</t>
        </is>
      </c>
      <c r="D14406" s="3" t="inlineStr">
        <is>
          <t>4350/000</t>
        </is>
      </c>
      <c r="E14406" s="3" t="inlineStr">
        <is>
          <t>Repairs _AND_ Maintenance</t>
        </is>
      </c>
      <c r="F14406" s="3" t="n">
        <v>2056.41</v>
      </c>
      <c r="G14406" s="3" t="n">
        <v>3473.69</v>
      </c>
    </row>
    <row r="14407">
      <c r="A14407" s="3" t="inlineStr">
        <is>
          <t>Quinate Consulting (Pty) Ltd</t>
        </is>
      </c>
      <c r="B14407" s="4" t="n">
        <v>45077</v>
      </c>
      <c r="C14407" s="3" t="inlineStr">
        <is>
          <t>Expenses</t>
        </is>
      </c>
      <c r="D14407" s="3" t="inlineStr">
        <is>
          <t>4350/000</t>
        </is>
      </c>
      <c r="E14407" s="3" t="inlineStr">
        <is>
          <t>Repairs and Maintenance - Southwark Units</t>
        </is>
      </c>
      <c r="F14407" s="3" t="n">
        <v>0</v>
      </c>
      <c r="G14407" s="3" t="n">
        <v>2350</v>
      </c>
    </row>
    <row r="14408">
      <c r="A14408" s="3" t="inlineStr">
        <is>
          <t>Quinate Consulting (Pty) Ltd</t>
        </is>
      </c>
      <c r="B14408" s="4" t="n">
        <v>45077</v>
      </c>
      <c r="C14408" s="3" t="inlineStr">
        <is>
          <t>Expenses</t>
        </is>
      </c>
      <c r="D14408" s="3" t="inlineStr">
        <is>
          <t>4351/100</t>
        </is>
      </c>
      <c r="E14408" s="3" t="inlineStr">
        <is>
          <t>Repairs and Maintenance -  Soho Units</t>
        </is>
      </c>
      <c r="F14408" s="3" t="n">
        <v>2400</v>
      </c>
      <c r="G14408" s="3" t="n">
        <v>2400</v>
      </c>
    </row>
    <row r="14409">
      <c r="A14409" s="3" t="inlineStr">
        <is>
          <t>Opportunity Global Sales (PTY) LTD</t>
        </is>
      </c>
      <c r="B14409" s="4" t="n">
        <v>45077</v>
      </c>
      <c r="C14409" s="3" t="inlineStr">
        <is>
          <t>Expenses</t>
        </is>
      </c>
      <c r="D14409" s="3" t="inlineStr">
        <is>
          <t>4390/000</t>
        </is>
      </c>
      <c r="E14409" s="3" t="inlineStr">
        <is>
          <t>Small Assets</t>
        </is>
      </c>
      <c r="F14409" s="3" t="n">
        <v>0</v>
      </c>
      <c r="G14409" s="3" t="n">
        <v>1477.39</v>
      </c>
    </row>
    <row r="14410">
      <c r="A14410" s="3" t="inlineStr">
        <is>
          <t>Opportunity Management Holdings (PTY) LTD</t>
        </is>
      </c>
      <c r="B14410" s="4" t="n">
        <v>45077</v>
      </c>
      <c r="C14410" s="3" t="inlineStr">
        <is>
          <t>Expenses</t>
        </is>
      </c>
      <c r="D14410" s="3" t="inlineStr">
        <is>
          <t>4390/000</t>
        </is>
      </c>
      <c r="E14410" s="3" t="inlineStr">
        <is>
          <t>Small Assets</t>
        </is>
      </c>
      <c r="F14410" s="3" t="n">
        <v>6520</v>
      </c>
      <c r="G14410" s="3" t="n">
        <v>24808.69</v>
      </c>
    </row>
    <row r="14411">
      <c r="A14411" s="3" t="inlineStr">
        <is>
          <t>Noble Shield (Pty) Ltd ta Go Letting</t>
        </is>
      </c>
      <c r="B14411" s="4" t="n">
        <v>45077</v>
      </c>
      <c r="C14411" s="3" t="inlineStr">
        <is>
          <t>Expenses</t>
        </is>
      </c>
      <c r="D14411" s="3" t="inlineStr">
        <is>
          <t>4400/000</t>
        </is>
      </c>
      <c r="E14411" s="3" t="inlineStr">
        <is>
          <t>Salaries _AND_ Wages</t>
        </is>
      </c>
      <c r="F14411" s="3" t="n">
        <v>26915.7</v>
      </c>
      <c r="G14411" s="3" t="n">
        <v>241836.32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Expenses</t>
        </is>
      </c>
      <c r="D14412" s="3" t="inlineStr">
        <is>
          <t>4400/000</t>
        </is>
      </c>
      <c r="E14412" s="3" t="inlineStr">
        <is>
          <t>Salaries _AND_ Wages</t>
        </is>
      </c>
      <c r="F14412" s="3" t="n">
        <v>54267.05</v>
      </c>
      <c r="G14412" s="3" t="n">
        <v>162201.14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Expenses</t>
        </is>
      </c>
      <c r="D14413" s="3" t="inlineStr">
        <is>
          <t>4400/000</t>
        </is>
      </c>
      <c r="E14413" s="3" t="inlineStr">
        <is>
          <t>Salaries _AND_ Wages</t>
        </is>
      </c>
      <c r="F14413" s="3" t="n">
        <v>274472.9</v>
      </c>
      <c r="G14413" s="3" t="n">
        <v>2320290.55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Expenses</t>
        </is>
      </c>
      <c r="D14414" s="3" t="inlineStr">
        <is>
          <t>4400/000</t>
        </is>
      </c>
      <c r="E14414" s="3" t="inlineStr">
        <is>
          <t>Salaries _AND_ Wages</t>
        </is>
      </c>
      <c r="F14414" s="3" t="n">
        <v>12429.45</v>
      </c>
      <c r="G14414" s="3" t="n">
        <v>111865.05</v>
      </c>
    </row>
    <row r="14415">
      <c r="A14415" s="3" t="inlineStr">
        <is>
          <t>Trademark Holdings (Pty) Ltd</t>
        </is>
      </c>
      <c r="B14415" s="4" t="n">
        <v>45077</v>
      </c>
      <c r="C14415" s="3" t="inlineStr">
        <is>
          <t>Expenses</t>
        </is>
      </c>
      <c r="D14415" s="3" t="inlineStr">
        <is>
          <t>4410/000</t>
        </is>
      </c>
      <c r="E14415" s="3" t="inlineStr">
        <is>
          <t>Salaries _AND_ Wages - WCA</t>
        </is>
      </c>
      <c r="F14415" s="3" t="n">
        <v>0</v>
      </c>
      <c r="G14415" s="3" t="n">
        <v>1397.74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Expenses</t>
        </is>
      </c>
      <c r="D14416" s="3" t="inlineStr">
        <is>
          <t>4450/000</t>
        </is>
      </c>
      <c r="E14416" s="3" t="inlineStr">
        <is>
          <t>Staff Training</t>
        </is>
      </c>
      <c r="F14416" s="3" t="n">
        <v>0</v>
      </c>
      <c r="G14416" s="3" t="n">
        <v>5495.66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Expenses</t>
        </is>
      </c>
      <c r="D14417" s="3" t="inlineStr">
        <is>
          <t>4450/000</t>
        </is>
      </c>
      <c r="E14417" s="3" t="inlineStr">
        <is>
          <t>Staff Training</t>
        </is>
      </c>
      <c r="F14417" s="3" t="n">
        <v>0</v>
      </c>
      <c r="G14417" s="3" t="n">
        <v>2001.78</v>
      </c>
    </row>
    <row r="14418">
      <c r="A14418" s="3" t="inlineStr">
        <is>
          <t>Noble Shield (Pty) Ltd ta Go Letting</t>
        </is>
      </c>
      <c r="B14418" s="4" t="n">
        <v>45077</v>
      </c>
      <c r="C14418" s="3" t="inlineStr">
        <is>
          <t>Expenses</t>
        </is>
      </c>
      <c r="D14418" s="3" t="inlineStr">
        <is>
          <t>4500/000</t>
        </is>
      </c>
      <c r="E14418" s="3" t="inlineStr">
        <is>
          <t>Staff Welfare</t>
        </is>
      </c>
      <c r="F14418" s="3" t="n">
        <v>400</v>
      </c>
      <c r="G14418" s="3" t="n">
        <v>6643.2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Expenses</t>
        </is>
      </c>
      <c r="D14419" s="3" t="inlineStr">
        <is>
          <t>4500/000</t>
        </is>
      </c>
      <c r="E14419" s="3" t="inlineStr">
        <is>
          <t>Staff Welfare</t>
        </is>
      </c>
      <c r="F14419" s="3" t="n">
        <v>244.15</v>
      </c>
      <c r="G14419" s="3" t="n">
        <v>244.15</v>
      </c>
    </row>
    <row r="14420">
      <c r="A14420" s="3" t="inlineStr">
        <is>
          <t>Opportunity Global Sales (PTY) LTD</t>
        </is>
      </c>
      <c r="B14420" s="4" t="n">
        <v>45077</v>
      </c>
      <c r="C14420" s="3" t="inlineStr">
        <is>
          <t>Expenses</t>
        </is>
      </c>
      <c r="D14420" s="3" t="inlineStr">
        <is>
          <t>4500/000</t>
        </is>
      </c>
      <c r="E14420" s="3" t="inlineStr">
        <is>
          <t>Staff Welfare</t>
        </is>
      </c>
      <c r="F14420" s="3" t="n">
        <v>0</v>
      </c>
      <c r="G14420" s="3" t="n">
        <v>92.17</v>
      </c>
    </row>
    <row r="14421">
      <c r="A14421" s="3" t="inlineStr">
        <is>
          <t>Opportunity Management Holdings (PTY) LTD</t>
        </is>
      </c>
      <c r="B14421" s="4" t="n">
        <v>45077</v>
      </c>
      <c r="C14421" s="3" t="inlineStr">
        <is>
          <t>Expenses</t>
        </is>
      </c>
      <c r="D14421" s="3" t="inlineStr">
        <is>
          <t>4500/000</t>
        </is>
      </c>
      <c r="E14421" s="3" t="inlineStr">
        <is>
          <t>Staff Welfare</t>
        </is>
      </c>
      <c r="F14421" s="3" t="n">
        <v>3026.31</v>
      </c>
      <c r="G14421" s="3" t="n">
        <v>60757.93</v>
      </c>
    </row>
    <row r="14422">
      <c r="A14422" s="3" t="inlineStr">
        <is>
          <t>Quinate Consulting (Pty) Ltd</t>
        </is>
      </c>
      <c r="B14422" s="4" t="n">
        <v>45077</v>
      </c>
      <c r="C14422" s="3" t="inlineStr">
        <is>
          <t>Expenses</t>
        </is>
      </c>
      <c r="D14422" s="3" t="inlineStr">
        <is>
          <t>4500/000</t>
        </is>
      </c>
      <c r="E14422" s="3" t="inlineStr">
        <is>
          <t>Staff Welfare</t>
        </is>
      </c>
      <c r="F14422" s="3" t="n">
        <v>0</v>
      </c>
      <c r="G14422" s="3" t="n">
        <v>1263</v>
      </c>
    </row>
    <row r="14423">
      <c r="A14423" s="3" t="inlineStr">
        <is>
          <t>Trademark Holdings (Pty) Ltd</t>
        </is>
      </c>
      <c r="B14423" s="4" t="n">
        <v>45077</v>
      </c>
      <c r="C14423" s="3" t="inlineStr">
        <is>
          <t>Expenses</t>
        </is>
      </c>
      <c r="D14423" s="3" t="inlineStr">
        <is>
          <t>4500/000</t>
        </is>
      </c>
      <c r="E14423" s="3" t="inlineStr">
        <is>
          <t>Staff Welfare _AND_ Refreshments</t>
        </is>
      </c>
      <c r="F14423" s="3" t="n">
        <v>0</v>
      </c>
      <c r="G14423" s="3" t="n">
        <v>4500</v>
      </c>
    </row>
    <row r="14424">
      <c r="A14424" s="3" t="inlineStr">
        <is>
          <t>Noble Shield (Pty) Ltd ta Go Letting</t>
        </is>
      </c>
      <c r="B14424" s="4" t="n">
        <v>45077</v>
      </c>
      <c r="C14424" s="3" t="inlineStr">
        <is>
          <t>Expenses</t>
        </is>
      </c>
      <c r="D14424" s="3" t="inlineStr">
        <is>
          <t>4520/000</t>
        </is>
      </c>
      <c r="E14424" s="3" t="inlineStr">
        <is>
          <t>Security</t>
        </is>
      </c>
      <c r="F14424" s="3" t="n">
        <v>1415</v>
      </c>
      <c r="G14424" s="3" t="n">
        <v>8071.44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Expenses</t>
        </is>
      </c>
      <c r="D14425" s="3" t="inlineStr">
        <is>
          <t>4550/000</t>
        </is>
      </c>
      <c r="E14425" s="3" t="inlineStr">
        <is>
          <t>Subscriptions / Licenses</t>
        </is>
      </c>
      <c r="F14425" s="3" t="n">
        <v>145.5</v>
      </c>
      <c r="G14425" s="3" t="n">
        <v>23324.58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Expenses</t>
        </is>
      </c>
      <c r="D14426" s="3" t="inlineStr">
        <is>
          <t>4550/000</t>
        </is>
      </c>
      <c r="E14426" s="3" t="inlineStr">
        <is>
          <t>Subscriptions _AND_ Lisences</t>
        </is>
      </c>
      <c r="F14426" s="3" t="n">
        <v>3121.57</v>
      </c>
      <c r="G14426" s="3" t="n">
        <v>41499.35</v>
      </c>
    </row>
    <row r="14427">
      <c r="A14427" s="3" t="inlineStr">
        <is>
          <t>Noble Shield (Pty) Ltd ta Go Letting</t>
        </is>
      </c>
      <c r="B14427" s="4" t="n">
        <v>45077</v>
      </c>
      <c r="C14427" s="3" t="inlineStr">
        <is>
          <t>Expenses</t>
        </is>
      </c>
      <c r="D14427" s="3" t="inlineStr">
        <is>
          <t>4550/100</t>
        </is>
      </c>
      <c r="E14427" s="3" t="inlineStr">
        <is>
          <t>Subscriptions - EAAB</t>
        </is>
      </c>
      <c r="F14427" s="3" t="n">
        <v>0</v>
      </c>
      <c r="G14427" s="3" t="n">
        <v>2340</v>
      </c>
    </row>
    <row r="14428">
      <c r="A14428" s="3" t="inlineStr">
        <is>
          <t>Trademark Holdings (Pty) Ltd</t>
        </is>
      </c>
      <c r="B14428" s="4" t="n">
        <v>45077</v>
      </c>
      <c r="C14428" s="3" t="inlineStr">
        <is>
          <t>Expenses</t>
        </is>
      </c>
      <c r="D14428" s="3" t="inlineStr">
        <is>
          <t>4550/100</t>
        </is>
      </c>
      <c r="E14428" s="3" t="inlineStr">
        <is>
          <t>Subscriptions - EAAB</t>
        </is>
      </c>
      <c r="F14428" s="3" t="n">
        <v>0</v>
      </c>
      <c r="G14428" s="3" t="n">
        <v>2340</v>
      </c>
    </row>
    <row r="14429">
      <c r="A14429" s="3" t="inlineStr">
        <is>
          <t>Opportunity Global Investment (PTY) LTD</t>
        </is>
      </c>
      <c r="B14429" s="4" t="n">
        <v>45077</v>
      </c>
      <c r="C14429" s="3" t="inlineStr">
        <is>
          <t>Expenses</t>
        </is>
      </c>
      <c r="D14429" s="3" t="inlineStr">
        <is>
          <t>4550/100</t>
        </is>
      </c>
      <c r="E14429" s="3" t="inlineStr">
        <is>
          <t>Subscriptions - Zoho</t>
        </is>
      </c>
      <c r="F14429" s="3" t="n">
        <v>1125</v>
      </c>
      <c r="G14429" s="3" t="n">
        <v>3375</v>
      </c>
    </row>
    <row r="14430">
      <c r="A14430" s="3" t="inlineStr">
        <is>
          <t>Opportunity Global Sales (PTY) LTD</t>
        </is>
      </c>
      <c r="B14430" s="4" t="n">
        <v>45077</v>
      </c>
      <c r="C14430" s="3" t="inlineStr">
        <is>
          <t>Expenses</t>
        </is>
      </c>
      <c r="D14430" s="3" t="inlineStr">
        <is>
          <t>4550/150</t>
        </is>
      </c>
      <c r="E14430" s="3" t="inlineStr">
        <is>
          <t>Subscription - Webbox</t>
        </is>
      </c>
      <c r="F14430" s="3" t="n">
        <v>1371</v>
      </c>
      <c r="G14430" s="3" t="n">
        <v>4001</v>
      </c>
    </row>
    <row r="14431">
      <c r="A14431" s="3" t="inlineStr">
        <is>
          <t>Opportunity Global Investment (PTY) LTD</t>
        </is>
      </c>
      <c r="B14431" s="4" t="n">
        <v>45077</v>
      </c>
      <c r="C14431" s="3" t="inlineStr">
        <is>
          <t>Expenses</t>
        </is>
      </c>
      <c r="D14431" s="3" t="inlineStr">
        <is>
          <t>4550/250</t>
        </is>
      </c>
      <c r="E14431" s="3" t="inlineStr">
        <is>
          <t>Subscriptions - LinkedIn</t>
        </is>
      </c>
      <c r="F14431" s="3" t="n">
        <v>1000.49</v>
      </c>
      <c r="G14431" s="3" t="n">
        <v>4001.96</v>
      </c>
    </row>
    <row r="14432">
      <c r="A14432" s="3" t="inlineStr">
        <is>
          <t>Opportunity Global Investment (PTY) LTD</t>
        </is>
      </c>
      <c r="B14432" s="4" t="n">
        <v>45077</v>
      </c>
      <c r="C14432" s="3" t="inlineStr">
        <is>
          <t>Expenses</t>
        </is>
      </c>
      <c r="D14432" s="3" t="inlineStr">
        <is>
          <t>4550/350</t>
        </is>
      </c>
      <c r="E14432" s="3" t="inlineStr">
        <is>
          <t>Subscriptions - Xero</t>
        </is>
      </c>
      <c r="F14432" s="3" t="n">
        <v>600</v>
      </c>
      <c r="G14432" s="3" t="n">
        <v>1800</v>
      </c>
    </row>
    <row r="14433">
      <c r="A14433" s="3" t="inlineStr">
        <is>
          <t>Opportunity Global Investment (PTY) LTD</t>
        </is>
      </c>
      <c r="B14433" s="4" t="n">
        <v>45077</v>
      </c>
      <c r="C14433" s="3" t="inlineStr">
        <is>
          <t>Expenses</t>
        </is>
      </c>
      <c r="D14433" s="3" t="inlineStr">
        <is>
          <t>4550/400</t>
        </is>
      </c>
      <c r="E14433" s="3" t="inlineStr">
        <is>
          <t>Subscriptions - Moneyweb</t>
        </is>
      </c>
      <c r="F14433" s="3" t="n">
        <v>60.87</v>
      </c>
      <c r="G14433" s="3" t="n">
        <v>170.43</v>
      </c>
    </row>
    <row r="14434">
      <c r="A14434" s="3" t="inlineStr">
        <is>
          <t>Trademark Holdings (Pty) Ltd</t>
        </is>
      </c>
      <c r="B14434" s="4" t="n">
        <v>45077</v>
      </c>
      <c r="C14434" s="3" t="inlineStr">
        <is>
          <t>Expenses</t>
        </is>
      </c>
      <c r="D14434" s="3" t="inlineStr">
        <is>
          <t>4550/400</t>
        </is>
      </c>
      <c r="E14434" s="3" t="inlineStr">
        <is>
          <t>Subscriptions - Xero</t>
        </is>
      </c>
      <c r="F14434" s="3" t="n">
        <v>600</v>
      </c>
      <c r="G14434" s="3" t="n">
        <v>5400</v>
      </c>
    </row>
    <row r="14435">
      <c r="A14435" s="3" t="inlineStr">
        <is>
          <t>Opportunity Global Investment (PTY) LTD</t>
        </is>
      </c>
      <c r="B14435" s="4" t="n">
        <v>45077</v>
      </c>
      <c r="C14435" s="3" t="inlineStr">
        <is>
          <t>Expenses</t>
        </is>
      </c>
      <c r="D14435" s="3" t="inlineStr">
        <is>
          <t>4550/450</t>
        </is>
      </c>
      <c r="E14435" s="3" t="inlineStr">
        <is>
          <t>Subscriptions - Adobe</t>
        </is>
      </c>
      <c r="F14435" s="3" t="n">
        <v>626.99</v>
      </c>
      <c r="G14435" s="3" t="n">
        <v>1808.77</v>
      </c>
    </row>
    <row r="14436">
      <c r="A14436" s="3" t="inlineStr">
        <is>
          <t>Opportunity Global Investment (PTY) LTD</t>
        </is>
      </c>
      <c r="B14436" s="4" t="n">
        <v>45077</v>
      </c>
      <c r="C14436" s="3" t="inlineStr">
        <is>
          <t>Expenses</t>
        </is>
      </c>
      <c r="D14436" s="3" t="inlineStr">
        <is>
          <t>4550/500</t>
        </is>
      </c>
      <c r="E14436" s="3" t="inlineStr">
        <is>
          <t>Subscriptions - Pandadoc</t>
        </is>
      </c>
      <c r="F14436" s="3" t="n">
        <v>545.4</v>
      </c>
      <c r="G14436" s="3" t="n">
        <v>1640.95</v>
      </c>
    </row>
    <row r="14437">
      <c r="A14437" s="3" t="inlineStr">
        <is>
          <t>Noble Shield (Pty) Ltd ta Go Letting</t>
        </is>
      </c>
      <c r="B14437" s="4" t="n">
        <v>45077</v>
      </c>
      <c r="C14437" s="3" t="inlineStr">
        <is>
          <t>Expenses</t>
        </is>
      </c>
      <c r="D14437" s="3" t="inlineStr">
        <is>
          <t>4550/600</t>
        </is>
      </c>
      <c r="E14437" s="3" t="inlineStr">
        <is>
          <t>Subscriptions - Webbox</t>
        </is>
      </c>
      <c r="F14437" s="3" t="n">
        <v>1450.15</v>
      </c>
      <c r="G14437" s="3" t="n">
        <v>12202.65</v>
      </c>
    </row>
    <row r="14438">
      <c r="A14438" s="3" t="inlineStr">
        <is>
          <t>Noble Shield (Pty) Ltd ta Go Letting</t>
        </is>
      </c>
      <c r="B14438" s="4" t="n">
        <v>45077</v>
      </c>
      <c r="C14438" s="3" t="inlineStr">
        <is>
          <t>Expenses</t>
        </is>
      </c>
      <c r="D14438" s="3" t="inlineStr">
        <is>
          <t>4550/650</t>
        </is>
      </c>
      <c r="E14438" s="3" t="inlineStr">
        <is>
          <t>Subscriptions - Xero</t>
        </is>
      </c>
      <c r="F14438" s="3" t="n">
        <v>600</v>
      </c>
      <c r="G14438" s="3" t="n">
        <v>5400</v>
      </c>
    </row>
    <row r="14439">
      <c r="A14439" s="3" t="inlineStr">
        <is>
          <t>Noble Shield (Pty) Ltd ta Go Letting</t>
        </is>
      </c>
      <c r="B14439" s="4" t="n">
        <v>45077</v>
      </c>
      <c r="C14439" s="3" t="inlineStr">
        <is>
          <t>Expenses</t>
        </is>
      </c>
      <c r="D14439" s="3" t="inlineStr">
        <is>
          <t>4550/700</t>
        </is>
      </c>
      <c r="E14439" s="3" t="inlineStr">
        <is>
          <t>Subscriptions - Domain renewals</t>
        </is>
      </c>
      <c r="F14439" s="3" t="n">
        <v>0</v>
      </c>
      <c r="G14439" s="3" t="n">
        <v>440.45</v>
      </c>
    </row>
    <row r="14440">
      <c r="A14440" s="3" t="inlineStr">
        <is>
          <t>Noble Shield (Pty) Ltd ta Go Letting</t>
        </is>
      </c>
      <c r="B14440" s="4" t="n">
        <v>45077</v>
      </c>
      <c r="C14440" s="3" t="inlineStr">
        <is>
          <t>Expenses</t>
        </is>
      </c>
      <c r="D14440" s="3" t="inlineStr">
        <is>
          <t>4550/800</t>
        </is>
      </c>
      <c r="E14440" s="3" t="inlineStr">
        <is>
          <t>Subscriptions - Adobe</t>
        </is>
      </c>
      <c r="F14440" s="3" t="n">
        <v>433.72</v>
      </c>
      <c r="G14440" s="3" t="n">
        <v>3155.23</v>
      </c>
    </row>
    <row r="14441">
      <c r="A14441" s="3" t="inlineStr">
        <is>
          <t>Opportunity Global Sales (PTY) LTD</t>
        </is>
      </c>
      <c r="B14441" s="4" t="n">
        <v>45077</v>
      </c>
      <c r="C14441" s="3" t="inlineStr">
        <is>
          <t>Expenses</t>
        </is>
      </c>
      <c r="D14441" s="3" t="inlineStr">
        <is>
          <t>4551/000</t>
        </is>
      </c>
      <c r="E14441" s="3" t="inlineStr">
        <is>
          <t>Subscriptions - Payprop</t>
        </is>
      </c>
      <c r="F14441" s="3" t="n">
        <v>1621.19</v>
      </c>
      <c r="G14441" s="3" t="n">
        <v>3316.77</v>
      </c>
    </row>
    <row r="14442">
      <c r="A14442" s="3" t="inlineStr">
        <is>
          <t>Endulini (Pty) Ltd</t>
        </is>
      </c>
      <c r="B14442" s="4" t="n">
        <v>45077</v>
      </c>
      <c r="C14442" s="3" t="inlineStr">
        <is>
          <t>Expenses</t>
        </is>
      </c>
      <c r="D14442" s="3" t="inlineStr">
        <is>
          <t>4552/000</t>
        </is>
      </c>
      <c r="E14442" s="3" t="inlineStr">
        <is>
          <t>Subscriptions - Xero</t>
        </is>
      </c>
      <c r="F14442" s="3" t="n">
        <v>600</v>
      </c>
      <c r="G14442" s="3" t="n">
        <v>1800</v>
      </c>
    </row>
    <row r="14443">
      <c r="A14443" s="3" t="inlineStr">
        <is>
          <t>Opportunity Global Sales (PTY) LTD</t>
        </is>
      </c>
      <c r="B14443" s="4" t="n">
        <v>45077</v>
      </c>
      <c r="C14443" s="3" t="inlineStr">
        <is>
          <t>Expenses</t>
        </is>
      </c>
      <c r="D14443" s="3" t="inlineStr">
        <is>
          <t>4552/000</t>
        </is>
      </c>
      <c r="E14443" s="3" t="inlineStr">
        <is>
          <t>Subscriptions - Xero</t>
        </is>
      </c>
      <c r="F14443" s="3" t="n">
        <v>600</v>
      </c>
      <c r="G14443" s="3" t="n">
        <v>1800</v>
      </c>
    </row>
    <row r="14444">
      <c r="A14444" s="3" t="inlineStr">
        <is>
          <t>Opportunity Management Holdings (PTY) LTD</t>
        </is>
      </c>
      <c r="B14444" s="4" t="n">
        <v>45077</v>
      </c>
      <c r="C14444" s="3" t="inlineStr">
        <is>
          <t>Expenses</t>
        </is>
      </c>
      <c r="D14444" s="3" t="inlineStr">
        <is>
          <t>4552/000</t>
        </is>
      </c>
      <c r="E14444" s="3" t="inlineStr">
        <is>
          <t>Subscriptions - Xero</t>
        </is>
      </c>
      <c r="F14444" s="3" t="n">
        <v>600</v>
      </c>
      <c r="G14444" s="3" t="n">
        <v>5400</v>
      </c>
    </row>
    <row r="14445">
      <c r="A14445" s="3" t="inlineStr">
        <is>
          <t>Opportunity Global Sales (PTY) LTD</t>
        </is>
      </c>
      <c r="B14445" s="4" t="n">
        <v>45077</v>
      </c>
      <c r="C14445" s="3" t="inlineStr">
        <is>
          <t>Expenses</t>
        </is>
      </c>
      <c r="D14445" s="3" t="inlineStr">
        <is>
          <t>4553/000</t>
        </is>
      </c>
      <c r="E14445" s="3" t="inlineStr">
        <is>
          <t>Subscriptions - CMA</t>
        </is>
      </c>
      <c r="F14445" s="3" t="n">
        <v>680</v>
      </c>
      <c r="G14445" s="3" t="n">
        <v>2040</v>
      </c>
    </row>
    <row r="14446">
      <c r="A14446" s="3" t="inlineStr">
        <is>
          <t>Quinate Consulting (Pty) Ltd</t>
        </is>
      </c>
      <c r="B14446" s="4" t="n">
        <v>45077</v>
      </c>
      <c r="C14446" s="3" t="inlineStr">
        <is>
          <t>Expenses</t>
        </is>
      </c>
      <c r="D14446" s="3" t="inlineStr">
        <is>
          <t>4554/000</t>
        </is>
      </c>
      <c r="E14446" s="3" t="inlineStr">
        <is>
          <t>Subscriptions - Xero</t>
        </is>
      </c>
      <c r="F14446" s="3" t="n">
        <v>600</v>
      </c>
      <c r="G14446" s="3" t="n">
        <v>1800</v>
      </c>
    </row>
    <row r="14447">
      <c r="A14447" s="3" t="inlineStr">
        <is>
          <t>Opportunity Global Sales (PTY) LTD</t>
        </is>
      </c>
      <c r="B14447" s="4" t="n">
        <v>45077</v>
      </c>
      <c r="C14447" s="3" t="inlineStr">
        <is>
          <t>Expenses</t>
        </is>
      </c>
      <c r="D14447" s="3" t="inlineStr">
        <is>
          <t>4554/000</t>
        </is>
      </c>
      <c r="E14447" s="3" t="inlineStr">
        <is>
          <t>Subscriptions - Zoho</t>
        </is>
      </c>
      <c r="F14447" s="3" t="n">
        <v>750</v>
      </c>
      <c r="G14447" s="3" t="n">
        <v>2250</v>
      </c>
    </row>
    <row r="14448">
      <c r="A14448" s="3" t="inlineStr">
        <is>
          <t>Quinate Consulting (Pty) Ltd</t>
        </is>
      </c>
      <c r="B14448" s="4" t="n">
        <v>45077</v>
      </c>
      <c r="C14448" s="3" t="inlineStr">
        <is>
          <t>Expenses</t>
        </is>
      </c>
      <c r="D14448" s="3" t="inlineStr">
        <is>
          <t>4555/000</t>
        </is>
      </c>
      <c r="E14448" s="3" t="inlineStr">
        <is>
          <t>Subscriptions - OUMS</t>
        </is>
      </c>
      <c r="F14448" s="3" t="n">
        <v>7636.17</v>
      </c>
      <c r="G14448" s="3" t="n">
        <v>22908.51</v>
      </c>
    </row>
    <row r="14449">
      <c r="A14449" s="3" t="inlineStr">
        <is>
          <t>Opportunity Global Investment (PTY) LTD</t>
        </is>
      </c>
      <c r="B14449" s="4" t="n">
        <v>45077</v>
      </c>
      <c r="C14449" s="3" t="inlineStr">
        <is>
          <t>Expenses</t>
        </is>
      </c>
      <c r="D14449" s="3" t="inlineStr">
        <is>
          <t>4600/000</t>
        </is>
      </c>
      <c r="E14449" s="3" t="inlineStr">
        <is>
          <t>Telephone _AND_ Fax</t>
        </is>
      </c>
      <c r="F14449" s="3" t="n">
        <v>3355</v>
      </c>
      <c r="G14449" s="3" t="n">
        <v>10065</v>
      </c>
    </row>
    <row r="14450">
      <c r="A14450" s="3" t="inlineStr">
        <is>
          <t>Trademark Holdings (Pty) Ltd</t>
        </is>
      </c>
      <c r="B14450" s="4" t="n">
        <v>45077</v>
      </c>
      <c r="C14450" s="3" t="inlineStr">
        <is>
          <t>Expenses</t>
        </is>
      </c>
      <c r="D14450" s="3" t="inlineStr">
        <is>
          <t>4600/000</t>
        </is>
      </c>
      <c r="E14450" s="3" t="inlineStr">
        <is>
          <t>Telephone _AND_ Fax</t>
        </is>
      </c>
      <c r="F14450" s="3" t="n">
        <v>1157.98</v>
      </c>
      <c r="G14450" s="3" t="n">
        <v>11872.26</v>
      </c>
    </row>
    <row r="14451">
      <c r="A14451" s="3" t="inlineStr">
        <is>
          <t>Noble Shield (Pty) Ltd ta Go Letting</t>
        </is>
      </c>
      <c r="B14451" s="4" t="n">
        <v>45077</v>
      </c>
      <c r="C14451" s="3" t="inlineStr">
        <is>
          <t>Expenses</t>
        </is>
      </c>
      <c r="D14451" s="3" t="inlineStr">
        <is>
          <t>4610/000</t>
        </is>
      </c>
      <c r="E14451" s="3" t="inlineStr">
        <is>
          <t>Telephone - CT Office</t>
        </is>
      </c>
      <c r="F14451" s="3" t="n">
        <v>858.77</v>
      </c>
      <c r="G14451" s="3" t="n">
        <v>9048.18</v>
      </c>
    </row>
    <row r="14452">
      <c r="A14452" s="3" t="inlineStr">
        <is>
          <t>Noble Shield (Pty) Ltd ta Go Letting</t>
        </is>
      </c>
      <c r="B14452" s="4" t="n">
        <v>45077</v>
      </c>
      <c r="C14452" s="3" t="inlineStr">
        <is>
          <t>Expenses</t>
        </is>
      </c>
      <c r="D14452" s="3" t="inlineStr">
        <is>
          <t>4650/000</t>
        </is>
      </c>
      <c r="E14452" s="3" t="inlineStr">
        <is>
          <t>Travel _AND_ Accommodation</t>
        </is>
      </c>
      <c r="F14452" s="3" t="n">
        <v>0</v>
      </c>
      <c r="G14452" s="3" t="n">
        <v>500</v>
      </c>
    </row>
    <row r="14453">
      <c r="A14453" s="3" t="inlineStr">
        <is>
          <t>Opportunity Management Holdings (PTY) LTD</t>
        </is>
      </c>
      <c r="B14453" s="4" t="n">
        <v>45077</v>
      </c>
      <c r="C14453" s="3" t="inlineStr">
        <is>
          <t>Expenses</t>
        </is>
      </c>
      <c r="D14453" s="3" t="inlineStr">
        <is>
          <t>4650/000</t>
        </is>
      </c>
      <c r="E14453" s="3" t="inlineStr">
        <is>
          <t>Travel _AND_ Accommodation</t>
        </is>
      </c>
      <c r="F14453" s="3" t="n">
        <v>363.66</v>
      </c>
      <c r="G14453" s="3" t="n">
        <v>1132.44</v>
      </c>
    </row>
    <row r="14454">
      <c r="A14454" s="3" t="inlineStr">
        <is>
          <t>Quinate Consulting (Pty) Ltd</t>
        </is>
      </c>
      <c r="B14454" s="4" t="n">
        <v>45077</v>
      </c>
      <c r="C14454" s="3" t="inlineStr">
        <is>
          <t>Expenses</t>
        </is>
      </c>
      <c r="D14454" s="3" t="inlineStr">
        <is>
          <t>4650/010</t>
        </is>
      </c>
      <c r="E14454" s="3" t="inlineStr">
        <is>
          <t>Travel - Local Flights</t>
        </is>
      </c>
      <c r="F14454" s="3" t="n">
        <v>0</v>
      </c>
      <c r="G14454" s="3" t="n">
        <v>6253.04</v>
      </c>
    </row>
    <row r="14455">
      <c r="A14455" s="3" t="inlineStr">
        <is>
          <t>Quinate Consulting (Pty) Ltd</t>
        </is>
      </c>
      <c r="B14455" s="4" t="n">
        <v>45077</v>
      </c>
      <c r="C14455" s="3" t="inlineStr">
        <is>
          <t>Expenses</t>
        </is>
      </c>
      <c r="D14455" s="3" t="inlineStr">
        <is>
          <t>4650/020</t>
        </is>
      </c>
      <c r="E14455" s="3" t="inlineStr">
        <is>
          <t>Travel - Local Accomodation - B_AND_B</t>
        </is>
      </c>
      <c r="F14455" s="3" t="n">
        <v>0</v>
      </c>
      <c r="G14455" s="3" t="n">
        <v>6998.26</v>
      </c>
    </row>
    <row r="14456">
      <c r="A14456" s="3" t="inlineStr">
        <is>
          <t>Opportunity Global Investment (PTY) LTD</t>
        </is>
      </c>
      <c r="B14456" s="4" t="n">
        <v>45077</v>
      </c>
      <c r="C14456" s="3" t="inlineStr">
        <is>
          <t>Expenses</t>
        </is>
      </c>
      <c r="D14456" s="3" t="inlineStr">
        <is>
          <t>4650/020</t>
        </is>
      </c>
      <c r="E14456" s="3" t="inlineStr">
        <is>
          <t>Travel Accomodation - Car Hire</t>
        </is>
      </c>
      <c r="F14456" s="3" t="n">
        <v>1581.74</v>
      </c>
      <c r="G14456" s="3" t="n">
        <v>1581.74</v>
      </c>
    </row>
    <row r="14457">
      <c r="A14457" s="3" t="inlineStr">
        <is>
          <t>Opportunity Global Investment (PTY) LTD</t>
        </is>
      </c>
      <c r="B14457" s="4" t="n">
        <v>45077</v>
      </c>
      <c r="C14457" s="3" t="inlineStr">
        <is>
          <t>Expenses</t>
        </is>
      </c>
      <c r="D14457" s="3" t="inlineStr">
        <is>
          <t>4650/030</t>
        </is>
      </c>
      <c r="E14457" s="3" t="inlineStr">
        <is>
          <t>Travel _AND_ Accomodation - Local Accom</t>
        </is>
      </c>
      <c r="F14457" s="3" t="n">
        <v>0</v>
      </c>
      <c r="G14457" s="3" t="n">
        <v>34.78</v>
      </c>
    </row>
    <row r="14458">
      <c r="A14458" s="3" t="inlineStr">
        <is>
          <t>Quinate Consulting (Pty) Ltd</t>
        </is>
      </c>
      <c r="B14458" s="4" t="n">
        <v>45077</v>
      </c>
      <c r="C14458" s="3" t="inlineStr">
        <is>
          <t>Expenses</t>
        </is>
      </c>
      <c r="D14458" s="3" t="inlineStr">
        <is>
          <t>4650/040</t>
        </is>
      </c>
      <c r="E14458" s="3" t="inlineStr">
        <is>
          <t>Travel - Local Car Hire</t>
        </is>
      </c>
      <c r="F14458" s="3" t="n">
        <v>510.6</v>
      </c>
      <c r="G14458" s="3" t="n">
        <v>510.6</v>
      </c>
    </row>
    <row r="14459">
      <c r="A14459" s="3" t="inlineStr">
        <is>
          <t>Noble Shield (Pty) Ltd ta Go Letting</t>
        </is>
      </c>
      <c r="B14459" s="4" t="n">
        <v>45077</v>
      </c>
      <c r="C14459" s="3" t="inlineStr">
        <is>
          <t>Expenses</t>
        </is>
      </c>
      <c r="D14459" s="3" t="inlineStr">
        <is>
          <t>4650/050</t>
        </is>
      </c>
      <c r="E14459" s="3" t="inlineStr">
        <is>
          <t>Travel - Parking</t>
        </is>
      </c>
      <c r="F14459" s="3" t="n">
        <v>0</v>
      </c>
      <c r="G14459" s="3" t="n">
        <v>16</v>
      </c>
    </row>
    <row r="14460">
      <c r="A14460" s="3" t="inlineStr">
        <is>
          <t>Opportunity Global Investment (PTY) LTD</t>
        </is>
      </c>
      <c r="B14460" s="4" t="n">
        <v>45077</v>
      </c>
      <c r="C14460" s="3" t="inlineStr">
        <is>
          <t>Expenses</t>
        </is>
      </c>
      <c r="D14460" s="3" t="inlineStr">
        <is>
          <t>4650/090</t>
        </is>
      </c>
      <c r="E14460" s="3" t="inlineStr">
        <is>
          <t>Travel &amp; Accom - Fuel</t>
        </is>
      </c>
      <c r="F14460" s="3" t="n">
        <v>1070.15</v>
      </c>
      <c r="G14460" s="3" t="n">
        <v>2632.2</v>
      </c>
    </row>
    <row r="14461">
      <c r="A14461" s="3" t="inlineStr">
        <is>
          <t>Noble Shield (Pty) Ltd ta Go Letting</t>
        </is>
      </c>
      <c r="B14461" s="4" t="n">
        <v>45077</v>
      </c>
      <c r="C14461" s="3" t="inlineStr">
        <is>
          <t>Expenses</t>
        </is>
      </c>
      <c r="D14461" s="3" t="inlineStr">
        <is>
          <t>4700/000</t>
        </is>
      </c>
      <c r="E14461" s="3" t="inlineStr">
        <is>
          <t>PAYE Contributions</t>
        </is>
      </c>
      <c r="F14461" s="3" t="n">
        <v>4755.44</v>
      </c>
      <c r="G14461" s="3" t="n">
        <v>42920.18</v>
      </c>
    </row>
    <row r="14462">
      <c r="A14462" s="3" t="inlineStr">
        <is>
          <t>Trademark Holdings (Pty) Ltd</t>
        </is>
      </c>
      <c r="B14462" s="4" t="n">
        <v>45077</v>
      </c>
      <c r="C14462" s="3" t="inlineStr">
        <is>
          <t>Expenses</t>
        </is>
      </c>
      <c r="D14462" s="3" t="inlineStr">
        <is>
          <t>4700/000</t>
        </is>
      </c>
      <c r="E14462" s="3" t="inlineStr">
        <is>
          <t>PAYE Contributions</t>
        </is>
      </c>
      <c r="F14462" s="3" t="n">
        <v>5025.38</v>
      </c>
      <c r="G14462" s="3" t="n">
        <v>45750.07</v>
      </c>
    </row>
    <row r="14463">
      <c r="A14463" s="3" t="inlineStr">
        <is>
          <t>Opportunity Global Investment (PTY) LTD</t>
        </is>
      </c>
      <c r="B14463" s="4" t="n">
        <v>45077</v>
      </c>
      <c r="C14463" s="3" t="inlineStr">
        <is>
          <t>Expenses</t>
        </is>
      </c>
      <c r="D14463" s="3" t="inlineStr">
        <is>
          <t>4700/000</t>
        </is>
      </c>
      <c r="E14463" s="3" t="inlineStr">
        <is>
          <t>UIF Contributions</t>
        </is>
      </c>
      <c r="F14463" s="3" t="n">
        <v>177.12</v>
      </c>
      <c r="G14463" s="3" t="n">
        <v>531.36</v>
      </c>
    </row>
    <row r="14464">
      <c r="A14464" s="3" t="inlineStr">
        <is>
          <t>Opportunity Global Sales (PTY) LTD</t>
        </is>
      </c>
      <c r="B14464" s="4" t="n">
        <v>45077</v>
      </c>
      <c r="C14464" s="3" t="inlineStr">
        <is>
          <t>Expenses</t>
        </is>
      </c>
      <c r="D14464" s="3" t="inlineStr">
        <is>
          <t>4700/000</t>
        </is>
      </c>
      <c r="E14464" s="3" t="inlineStr">
        <is>
          <t>UIF Contributions</t>
        </is>
      </c>
      <c r="F14464" s="3" t="n">
        <v>312.12</v>
      </c>
      <c r="G14464" s="3" t="n">
        <v>936.36</v>
      </c>
    </row>
    <row r="14465">
      <c r="A14465" s="3" t="inlineStr">
        <is>
          <t>Opportunity Global Sales (PTY) LTD</t>
        </is>
      </c>
      <c r="B14465" s="4" t="n">
        <v>45077</v>
      </c>
      <c r="C14465" s="3" t="inlineStr">
        <is>
          <t>Expenses</t>
        </is>
      </c>
      <c r="D14465" s="3" t="inlineStr">
        <is>
          <t>4701/000</t>
        </is>
      </c>
      <c r="E14465" s="3" t="inlineStr">
        <is>
          <t>UIF Employee Contribution</t>
        </is>
      </c>
      <c r="F14465" s="3" t="n">
        <v>312.12</v>
      </c>
      <c r="G14465" s="3" t="n">
        <v>936.36</v>
      </c>
    </row>
    <row r="14466">
      <c r="A14466" s="3" t="inlineStr">
        <is>
          <t>Opportunity Global Investment (PTY) LTD</t>
        </is>
      </c>
      <c r="B14466" s="4" t="n">
        <v>45077</v>
      </c>
      <c r="C14466" s="3" t="inlineStr">
        <is>
          <t>Expenses</t>
        </is>
      </c>
      <c r="D14466" s="3" t="inlineStr">
        <is>
          <t>4701/000</t>
        </is>
      </c>
      <c r="E14466" s="3" t="inlineStr">
        <is>
          <t>UIF Employee Contributions</t>
        </is>
      </c>
      <c r="F14466" s="3" t="n">
        <v>177.12</v>
      </c>
      <c r="G14466" s="3" t="n">
        <v>531.36</v>
      </c>
    </row>
    <row r="14467">
      <c r="A14467" s="3" t="inlineStr">
        <is>
          <t>Noble Shield (Pty) Ltd ta Go Letting</t>
        </is>
      </c>
      <c r="B14467" s="4" t="n">
        <v>45077</v>
      </c>
      <c r="C14467" s="3" t="inlineStr">
        <is>
          <t>Expenses</t>
        </is>
      </c>
      <c r="D14467" s="3" t="inlineStr">
        <is>
          <t>4710/000</t>
        </is>
      </c>
      <c r="E14467" s="3" t="inlineStr">
        <is>
          <t>UIF Company Contributions</t>
        </is>
      </c>
      <c r="F14467" s="3" t="n">
        <v>245.25</v>
      </c>
      <c r="G14467" s="3" t="n">
        <v>2207.25</v>
      </c>
    </row>
    <row r="14468">
      <c r="A14468" s="3" t="inlineStr">
        <is>
          <t>Trademark Holdings (Pty) Ltd</t>
        </is>
      </c>
      <c r="B14468" s="4" t="n">
        <v>45077</v>
      </c>
      <c r="C14468" s="3" t="inlineStr">
        <is>
          <t>Expenses</t>
        </is>
      </c>
      <c r="D14468" s="3" t="inlineStr">
        <is>
          <t>4710/000</t>
        </is>
      </c>
      <c r="E14468" s="3" t="inlineStr">
        <is>
          <t>UIF Company Contributions</t>
        </is>
      </c>
      <c r="F14468" s="3" t="n">
        <v>95.25</v>
      </c>
      <c r="G14468" s="3" t="n">
        <v>857.25</v>
      </c>
    </row>
    <row r="14469">
      <c r="A14469" s="3" t="inlineStr">
        <is>
          <t>Noble Shield (Pty) Ltd ta Go Letting</t>
        </is>
      </c>
      <c r="B14469" s="4" t="n">
        <v>45077</v>
      </c>
      <c r="C14469" s="3" t="inlineStr">
        <is>
          <t>Expenses</t>
        </is>
      </c>
      <c r="D14469" s="3" t="inlineStr">
        <is>
          <t>4711/000</t>
        </is>
      </c>
      <c r="E14469" s="3" t="inlineStr">
        <is>
          <t>UIF Employee Contribution</t>
        </is>
      </c>
      <c r="F14469" s="3" t="n">
        <v>245.25</v>
      </c>
      <c r="G14469" s="3" t="n">
        <v>2207.25</v>
      </c>
    </row>
    <row r="14470">
      <c r="A14470" s="3" t="inlineStr">
        <is>
          <t>Trademark Holdings (Pty) Ltd</t>
        </is>
      </c>
      <c r="B14470" s="4" t="n">
        <v>45077</v>
      </c>
      <c r="C14470" s="3" t="inlineStr">
        <is>
          <t>Expenses</t>
        </is>
      </c>
      <c r="D14470" s="3" t="inlineStr">
        <is>
          <t>4711/000</t>
        </is>
      </c>
      <c r="E14470" s="3" t="inlineStr">
        <is>
          <t>UIF Employee Contributions</t>
        </is>
      </c>
      <c r="F14470" s="3" t="n">
        <v>95.25</v>
      </c>
      <c r="G14470" s="3" t="n">
        <v>857.25</v>
      </c>
    </row>
    <row r="14471">
      <c r="A14471" s="3" t="inlineStr">
        <is>
          <t>Noble Shield (Pty) Ltd ta Go Letting</t>
        </is>
      </c>
      <c r="B14471" s="4" t="n">
        <v>45077</v>
      </c>
      <c r="C14471" s="3" t="inlineStr">
        <is>
          <t>Expenses</t>
        </is>
      </c>
      <c r="D14471" s="3" t="inlineStr">
        <is>
          <t>4720/000</t>
        </is>
      </c>
      <c r="E14471" s="3" t="inlineStr">
        <is>
          <t>SDL Contributions</t>
        </is>
      </c>
      <c r="F14471" s="3" t="n">
        <v>434.95</v>
      </c>
      <c r="G14471" s="3" t="n">
        <v>3870.96</v>
      </c>
    </row>
    <row r="14472">
      <c r="A14472" s="3" t="inlineStr">
        <is>
          <t>Trademark Holdings (Pty) Ltd</t>
        </is>
      </c>
      <c r="B14472" s="4" t="n">
        <v>45077</v>
      </c>
      <c r="C14472" s="3" t="inlineStr">
        <is>
          <t>Expenses</t>
        </is>
      </c>
      <c r="D14472" s="3" t="inlineStr">
        <is>
          <t>4720/000</t>
        </is>
      </c>
      <c r="E14472" s="3" t="inlineStr">
        <is>
          <t>SDL Contributions</t>
        </is>
      </c>
      <c r="F14472" s="3" t="n">
        <v>309.32</v>
      </c>
      <c r="G14472" s="3" t="n">
        <v>2757.83</v>
      </c>
    </row>
    <row r="14473">
      <c r="A14473" s="3" t="inlineStr">
        <is>
          <t>Opportunity Global Investment (PTY) LTD</t>
        </is>
      </c>
      <c r="B14473" s="4" t="n">
        <v>45077</v>
      </c>
      <c r="C14473" s="3" t="inlineStr">
        <is>
          <t>Expenses</t>
        </is>
      </c>
      <c r="D14473" s="3" t="inlineStr">
        <is>
          <t>4730/000</t>
        </is>
      </c>
      <c r="E14473" s="3" t="inlineStr">
        <is>
          <t>PAYE Contributions</t>
        </is>
      </c>
      <c r="F14473" s="3" t="n">
        <v>8822.27</v>
      </c>
      <c r="G14473" s="3" t="n">
        <v>26466.8</v>
      </c>
    </row>
    <row r="14474">
      <c r="A14474" s="3" t="inlineStr">
        <is>
          <t>Opportunity Global Sales (PTY) LTD</t>
        </is>
      </c>
      <c r="B14474" s="4" t="n">
        <v>45077</v>
      </c>
      <c r="C14474" s="3" t="inlineStr">
        <is>
          <t>Expenses</t>
        </is>
      </c>
      <c r="D14474" s="3" t="inlineStr">
        <is>
          <t>4730/000</t>
        </is>
      </c>
      <c r="E14474" s="3" t="inlineStr">
        <is>
          <t>PAYE Contributions</t>
        </is>
      </c>
      <c r="F14474" s="3" t="n">
        <v>9220.83</v>
      </c>
      <c r="G14474" s="3" t="n">
        <v>27662.5</v>
      </c>
    </row>
    <row r="14475">
      <c r="A14475" s="3" t="inlineStr">
        <is>
          <t>Opportunity Management Holdings (PTY) LTD</t>
        </is>
      </c>
      <c r="B14475" s="4" t="n">
        <v>45077</v>
      </c>
      <c r="C14475" s="3" t="inlineStr">
        <is>
          <t>Expenses</t>
        </is>
      </c>
      <c r="D14475" s="3" t="inlineStr">
        <is>
          <t>4730/000</t>
        </is>
      </c>
      <c r="E14475" s="3" t="inlineStr">
        <is>
          <t>PAYE Contributions</t>
        </is>
      </c>
      <c r="F14475" s="3" t="n">
        <v>44775.18</v>
      </c>
      <c r="G14475" s="3" t="n">
        <v>426516.86</v>
      </c>
    </row>
    <row r="14476">
      <c r="A14476" s="3" t="inlineStr">
        <is>
          <t>Noble Shield (Pty) Ltd ta Go Letting</t>
        </is>
      </c>
      <c r="B14476" s="4" t="n">
        <v>45077</v>
      </c>
      <c r="C14476" s="3" t="inlineStr">
        <is>
          <t>Expenses</t>
        </is>
      </c>
      <c r="D14476" s="3" t="inlineStr">
        <is>
          <t>4730/000</t>
        </is>
      </c>
      <c r="E14476" s="3" t="inlineStr">
        <is>
          <t>Workmans Compensation</t>
        </is>
      </c>
      <c r="F14476" s="3" t="n">
        <v>0</v>
      </c>
      <c r="G14476" s="3" t="n">
        <v>1470.4</v>
      </c>
    </row>
    <row r="14477">
      <c r="A14477" s="3" t="inlineStr">
        <is>
          <t>Opportunity Global Investment (PTY) LTD</t>
        </is>
      </c>
      <c r="B14477" s="4" t="n">
        <v>45077</v>
      </c>
      <c r="C14477" s="3" t="inlineStr">
        <is>
          <t>Expenses</t>
        </is>
      </c>
      <c r="D14477" s="3" t="inlineStr">
        <is>
          <t>4740/000</t>
        </is>
      </c>
      <c r="E14477" s="3" t="inlineStr">
        <is>
          <t>SDL Contributions</t>
        </is>
      </c>
      <c r="F14477" s="3" t="n">
        <v>431.1</v>
      </c>
      <c r="G14477" s="3" t="n">
        <v>1293.3</v>
      </c>
    </row>
    <row r="14478">
      <c r="A14478" s="3" t="inlineStr">
        <is>
          <t>Opportunity Global Sales (PTY) LTD</t>
        </is>
      </c>
      <c r="B14478" s="4" t="n">
        <v>45077</v>
      </c>
      <c r="C14478" s="3" t="inlineStr">
        <is>
          <t>Expenses</t>
        </is>
      </c>
      <c r="D14478" s="3" t="inlineStr">
        <is>
          <t>4740/000</t>
        </is>
      </c>
      <c r="E14478" s="3" t="inlineStr">
        <is>
          <t>SDL Contributions</t>
        </is>
      </c>
      <c r="F14478" s="3" t="n">
        <v>1835.66</v>
      </c>
      <c r="G14478" s="3" t="n">
        <v>6317.11</v>
      </c>
    </row>
    <row r="14479">
      <c r="A14479" s="3" t="inlineStr">
        <is>
          <t>Opportunity Management Holdings (PTY) LTD</t>
        </is>
      </c>
      <c r="B14479" s="4" t="n">
        <v>45077</v>
      </c>
      <c r="C14479" s="3" t="inlineStr">
        <is>
          <t>Expenses</t>
        </is>
      </c>
      <c r="D14479" s="3" t="inlineStr">
        <is>
          <t>4740/000</t>
        </is>
      </c>
      <c r="E14479" s="3" t="inlineStr">
        <is>
          <t>UIF Company Contribution</t>
        </is>
      </c>
      <c r="F14479" s="3" t="n">
        <v>1771.92</v>
      </c>
      <c r="G14479" s="3" t="n">
        <v>15293.85</v>
      </c>
    </row>
    <row r="14480">
      <c r="A14480" s="3" t="inlineStr">
        <is>
          <t>Opportunity Management Holdings (PTY) LTD</t>
        </is>
      </c>
      <c r="B14480" s="4" t="n">
        <v>45077</v>
      </c>
      <c r="C14480" s="3" t="inlineStr">
        <is>
          <t>Expenses</t>
        </is>
      </c>
      <c r="D14480" s="3" t="inlineStr">
        <is>
          <t>4741/000</t>
        </is>
      </c>
      <c r="E14480" s="3" t="inlineStr">
        <is>
          <t>UIF Employee Contribution</t>
        </is>
      </c>
      <c r="F14480" s="3" t="n">
        <v>1771.92</v>
      </c>
      <c r="G14480" s="3" t="n">
        <v>15293.85</v>
      </c>
    </row>
    <row r="14481">
      <c r="A14481" s="3" t="inlineStr">
        <is>
          <t>Opportunity Management Holdings (PTY) LTD</t>
        </is>
      </c>
      <c r="B14481" s="4" t="n">
        <v>45077</v>
      </c>
      <c r="C14481" s="3" t="inlineStr">
        <is>
          <t>Expenses</t>
        </is>
      </c>
      <c r="D14481" s="3" t="inlineStr">
        <is>
          <t>4750/000</t>
        </is>
      </c>
      <c r="E14481" s="3" t="inlineStr">
        <is>
          <t>SDL Contribution</t>
        </is>
      </c>
      <c r="F14481" s="3" t="n">
        <v>2764.2</v>
      </c>
      <c r="G14481" s="3" t="n">
        <v>25087.01</v>
      </c>
    </row>
    <row r="14482">
      <c r="A14482" s="3" t="inlineStr">
        <is>
          <t>Noble Shield (Pty) Ltd ta Go Letting</t>
        </is>
      </c>
      <c r="B14482" s="4" t="n">
        <v>45077</v>
      </c>
      <c r="C14482" s="3" t="inlineStr">
        <is>
          <t>Equity</t>
        </is>
      </c>
      <c r="D14482" s="3" t="inlineStr">
        <is>
          <t>5100/000</t>
        </is>
      </c>
      <c r="E14482" s="3" t="inlineStr">
        <is>
          <t>Share Capital</t>
        </is>
      </c>
      <c r="F14482" s="3" t="n">
        <v>0</v>
      </c>
      <c r="G14482" s="3" t="n">
        <v>-1</v>
      </c>
    </row>
    <row r="14483">
      <c r="A14483" s="3" t="inlineStr">
        <is>
          <t>Opportunity Management Holdings (PTY) LTD</t>
        </is>
      </c>
      <c r="B14483" s="4" t="n">
        <v>45077</v>
      </c>
      <c r="C14483" s="3" t="inlineStr">
        <is>
          <t>Equity</t>
        </is>
      </c>
      <c r="D14483" s="3" t="inlineStr">
        <is>
          <t>5100/000</t>
        </is>
      </c>
      <c r="E14483" s="3" t="inlineStr">
        <is>
          <t>Share Capital / Members Contribution</t>
        </is>
      </c>
      <c r="F14483" s="3" t="n">
        <v>0</v>
      </c>
      <c r="G14483" s="3" t="n">
        <v>-120</v>
      </c>
    </row>
    <row r="14484">
      <c r="A14484" s="3" t="inlineStr">
        <is>
          <t>Quinate Consulting (Pty) Ltd</t>
        </is>
      </c>
      <c r="B14484" s="4" t="n">
        <v>45077</v>
      </c>
      <c r="C14484" s="3" t="inlineStr">
        <is>
          <t>Equity</t>
        </is>
      </c>
      <c r="D14484" s="3" t="inlineStr">
        <is>
          <t>5100/000</t>
        </is>
      </c>
      <c r="E14484" s="3" t="inlineStr">
        <is>
          <t>Share Capital / Members Contribution</t>
        </is>
      </c>
      <c r="F14484" s="3" t="n">
        <v>0</v>
      </c>
      <c r="G14484" s="3" t="n">
        <v>-120</v>
      </c>
    </row>
    <row r="14485">
      <c r="A14485" s="3" t="inlineStr">
        <is>
          <t>Trademark Holdings (Pty) Ltd</t>
        </is>
      </c>
      <c r="B14485" s="4" t="n">
        <v>45077</v>
      </c>
      <c r="C14485" s="3" t="inlineStr">
        <is>
          <t>Equity</t>
        </is>
      </c>
      <c r="D14485" s="3" t="inlineStr">
        <is>
          <t>5100/001</t>
        </is>
      </c>
      <c r="E14485" s="3" t="inlineStr">
        <is>
          <t>Share Capital - GFY Investments</t>
        </is>
      </c>
      <c r="F14485" s="3" t="n">
        <v>0</v>
      </c>
      <c r="G14485" s="3" t="n">
        <v>-60</v>
      </c>
    </row>
    <row r="14486">
      <c r="A14486" s="3" t="inlineStr">
        <is>
          <t>Trademark Holdings (Pty) Ltd</t>
        </is>
      </c>
      <c r="B14486" s="4" t="n">
        <v>45077</v>
      </c>
      <c r="C14486" s="3" t="inlineStr">
        <is>
          <t>Equity</t>
        </is>
      </c>
      <c r="D14486" s="3" t="inlineStr">
        <is>
          <t>5100/002</t>
        </is>
      </c>
      <c r="E14486" s="3" t="inlineStr">
        <is>
          <t>Share Capital - Zak Trust</t>
        </is>
      </c>
      <c r="F14486" s="3" t="n">
        <v>0</v>
      </c>
      <c r="G14486" s="3" t="n">
        <v>-60</v>
      </c>
    </row>
    <row r="14487">
      <c r="A14487" s="3" t="inlineStr">
        <is>
          <t>Opportunity Global Investment (PTY) LTD</t>
        </is>
      </c>
      <c r="B14487" s="4" t="n">
        <v>45077</v>
      </c>
      <c r="C14487" s="3" t="inlineStr">
        <is>
          <t>Equity</t>
        </is>
      </c>
      <c r="D14487" s="3" t="inlineStr">
        <is>
          <t>5101/000</t>
        </is>
      </c>
      <c r="E14487" s="3" t="inlineStr">
        <is>
          <t>Share Capital - Ordinary Type A</t>
        </is>
      </c>
      <c r="F14487" s="3" t="n">
        <v>0</v>
      </c>
      <c r="G14487" s="3" t="n">
        <v>-70</v>
      </c>
    </row>
    <row r="14488">
      <c r="A14488" s="3" t="inlineStr">
        <is>
          <t>Opportunity Global Investment (PTY) LTD</t>
        </is>
      </c>
      <c r="B14488" s="4" t="n">
        <v>45077</v>
      </c>
      <c r="C14488" s="3" t="inlineStr">
        <is>
          <t>Equity</t>
        </is>
      </c>
      <c r="D14488" s="3" t="inlineStr">
        <is>
          <t>5102/000</t>
        </is>
      </c>
      <c r="E14488" s="3" t="inlineStr">
        <is>
          <t>Share Capital - Ordinary Type B</t>
        </is>
      </c>
      <c r="F14488" s="3" t="n">
        <v>0</v>
      </c>
      <c r="G14488" s="3" t="n">
        <v>-30</v>
      </c>
    </row>
    <row r="14489">
      <c r="A14489" s="3" t="inlineStr">
        <is>
          <t>Endulini (Pty) Ltd</t>
        </is>
      </c>
      <c r="B14489" s="4" t="n">
        <v>45077</v>
      </c>
      <c r="C14489" s="3" t="inlineStr">
        <is>
          <t>Equity</t>
        </is>
      </c>
      <c r="D14489" s="3" t="inlineStr">
        <is>
          <t>5200/000</t>
        </is>
      </c>
      <c r="E14489" s="3" t="inlineStr">
        <is>
          <t>Retained Earnings / Loss</t>
        </is>
      </c>
      <c r="F14489" s="3" t="n">
        <v>0</v>
      </c>
      <c r="G14489" s="3" t="n">
        <v>-6017232.05</v>
      </c>
    </row>
    <row r="14490">
      <c r="A14490" s="3" t="inlineStr">
        <is>
          <t>Noble Shield (Pty) Ltd ta Go Letting</t>
        </is>
      </c>
      <c r="B14490" s="4" t="n">
        <v>45077</v>
      </c>
      <c r="C14490" s="3" t="inlineStr">
        <is>
          <t>Equity</t>
        </is>
      </c>
      <c r="D14490" s="3" t="inlineStr">
        <is>
          <t>5200/000</t>
        </is>
      </c>
      <c r="E14490" s="3" t="inlineStr">
        <is>
          <t>Retained Earnings / Loss</t>
        </is>
      </c>
      <c r="F14490" s="3" t="n">
        <v>0</v>
      </c>
      <c r="G14490" s="3" t="n">
        <v>-64792.67</v>
      </c>
    </row>
    <row r="14491">
      <c r="A14491" s="3" t="inlineStr">
        <is>
          <t>Opportunity Global Investment (PTY) LTD</t>
        </is>
      </c>
      <c r="B14491" s="4" t="n">
        <v>45077</v>
      </c>
      <c r="C14491" s="3" t="inlineStr">
        <is>
          <t>Equity</t>
        </is>
      </c>
      <c r="D14491" s="3" t="inlineStr">
        <is>
          <t>5200/000</t>
        </is>
      </c>
      <c r="E14491" s="3" t="inlineStr">
        <is>
          <t>Retained Earnings / Loss</t>
        </is>
      </c>
      <c r="F14491" s="3" t="n">
        <v>0</v>
      </c>
      <c r="G14491" s="3" t="n">
        <v>2134849.73</v>
      </c>
    </row>
    <row r="14492">
      <c r="A14492" s="3" t="inlineStr">
        <is>
          <t>Opportunity Global Sales (PTY) LTD</t>
        </is>
      </c>
      <c r="B14492" s="4" t="n">
        <v>45077</v>
      </c>
      <c r="C14492" s="3" t="inlineStr">
        <is>
          <t>Equity</t>
        </is>
      </c>
      <c r="D14492" s="3" t="inlineStr">
        <is>
          <t>5200/000</t>
        </is>
      </c>
      <c r="E14492" s="3" t="inlineStr">
        <is>
          <t>Retained Earnings / Loss</t>
        </is>
      </c>
      <c r="F14492" s="3" t="n">
        <v>0</v>
      </c>
      <c r="G14492" s="3" t="n">
        <v>-2287097.79</v>
      </c>
    </row>
    <row r="14493">
      <c r="A14493" s="3" t="inlineStr">
        <is>
          <t>Opportunity Management Holdings (PTY) LTD</t>
        </is>
      </c>
      <c r="B14493" s="4" t="n">
        <v>45077</v>
      </c>
      <c r="C14493" s="3" t="inlineStr">
        <is>
          <t>Equity</t>
        </is>
      </c>
      <c r="D14493" s="3" t="inlineStr">
        <is>
          <t>5200/000</t>
        </is>
      </c>
      <c r="E14493" s="3" t="inlineStr">
        <is>
          <t>Retained Earnings / Loss</t>
        </is>
      </c>
      <c r="F14493" s="3" t="n">
        <v>0</v>
      </c>
      <c r="G14493" s="3" t="n">
        <v>1230800.76</v>
      </c>
    </row>
    <row r="14494">
      <c r="A14494" s="3" t="inlineStr">
        <is>
          <t>Quinate Consulting (Pty) Ltd</t>
        </is>
      </c>
      <c r="B14494" s="4" t="n">
        <v>45077</v>
      </c>
      <c r="C14494" s="3" t="inlineStr">
        <is>
          <t>Equity</t>
        </is>
      </c>
      <c r="D14494" s="3" t="inlineStr">
        <is>
          <t>5200/000</t>
        </is>
      </c>
      <c r="E14494" s="3" t="inlineStr">
        <is>
          <t>Retained Earnings / Loss</t>
        </is>
      </c>
      <c r="F14494" s="3" t="n">
        <v>0</v>
      </c>
      <c r="G14494" s="3" t="n">
        <v>1549164.28</v>
      </c>
    </row>
    <row r="14495">
      <c r="A14495" s="3" t="inlineStr">
        <is>
          <t>Trademark Holdings (Pty) Ltd</t>
        </is>
      </c>
      <c r="B14495" s="4" t="n">
        <v>45077</v>
      </c>
      <c r="C14495" s="3" t="inlineStr">
        <is>
          <t>Equity</t>
        </is>
      </c>
      <c r="D14495" s="3" t="inlineStr">
        <is>
          <t>5200/000</t>
        </is>
      </c>
      <c r="E14495" s="3" t="inlineStr">
        <is>
          <t>Retained Earnings / Loss</t>
        </is>
      </c>
      <c r="F14495" s="3" t="n">
        <v>0</v>
      </c>
      <c r="G14495" s="3" t="n">
        <v>-155356.41</v>
      </c>
    </row>
    <row r="14496">
      <c r="A14496" s="3" t="inlineStr">
        <is>
          <t>Quinate Consulting (Pty) Ltd</t>
        </is>
      </c>
      <c r="B14496" s="4" t="n">
        <v>45077</v>
      </c>
      <c r="C14496" s="3" t="inlineStr">
        <is>
          <t>Assets</t>
        </is>
      </c>
      <c r="D14496" s="3" t="inlineStr">
        <is>
          <t>5400/011</t>
        </is>
      </c>
      <c r="E14496" s="3" t="inlineStr">
        <is>
          <t>Members Loan - Nick Morgan</t>
        </is>
      </c>
      <c r="F14496" s="3" t="n">
        <v>0</v>
      </c>
      <c r="G14496" s="3" t="n">
        <v>-85743.69</v>
      </c>
    </row>
    <row r="14497">
      <c r="A14497" s="3" t="inlineStr">
        <is>
          <t>Opportunity Management Holdings (PTY) LTD</t>
        </is>
      </c>
      <c r="B14497" s="4" t="n">
        <v>45077</v>
      </c>
      <c r="C14497" s="3" t="inlineStr">
        <is>
          <t>Assets</t>
        </is>
      </c>
      <c r="D14497" s="3" t="inlineStr">
        <is>
          <t>5400/500</t>
        </is>
      </c>
      <c r="E14497" s="3" t="inlineStr">
        <is>
          <t>Shareholder - Zak Loan</t>
        </is>
      </c>
      <c r="F14497" s="3" t="n">
        <v>0</v>
      </c>
      <c r="G14497" s="3" t="n">
        <v>-171798.21</v>
      </c>
    </row>
    <row r="14498">
      <c r="A14498" s="3" t="inlineStr">
        <is>
          <t>Quinate Consulting (Pty) Ltd</t>
        </is>
      </c>
      <c r="B14498" s="4" t="n">
        <v>45077</v>
      </c>
      <c r="C14498" s="3" t="inlineStr">
        <is>
          <t>Liabilities</t>
        </is>
      </c>
      <c r="D14498" s="3" t="inlineStr">
        <is>
          <t>5500/010</t>
        </is>
      </c>
      <c r="E14498" s="3" t="inlineStr">
        <is>
          <t>Loan - Wynand Haywood</t>
        </is>
      </c>
      <c r="F14498" s="3" t="n">
        <v>0</v>
      </c>
      <c r="G14498" s="3" t="n">
        <v>1928.67</v>
      </c>
    </row>
    <row r="14499">
      <c r="A14499" s="3" t="inlineStr">
        <is>
          <t>Quinate Consulting (Pty) Ltd</t>
        </is>
      </c>
      <c r="B14499" s="4" t="n">
        <v>45077</v>
      </c>
      <c r="C14499" s="3" t="inlineStr">
        <is>
          <t>Liabilities</t>
        </is>
      </c>
      <c r="D14499" s="3" t="inlineStr">
        <is>
          <t>5500/025</t>
        </is>
      </c>
      <c r="E14499" s="3" t="inlineStr">
        <is>
          <t>Loan - Noble Shield 2 Security Trust</t>
        </is>
      </c>
      <c r="F14499" s="3" t="n">
        <v>0</v>
      </c>
      <c r="G14499" s="3" t="n">
        <v>50</v>
      </c>
    </row>
    <row r="14500">
      <c r="A14500" s="3" t="inlineStr">
        <is>
          <t>Quinate Consulting (Pty) Ltd</t>
        </is>
      </c>
      <c r="B14500" s="4" t="n">
        <v>45077</v>
      </c>
      <c r="C14500" s="3" t="inlineStr">
        <is>
          <t>Liabilities</t>
        </is>
      </c>
      <c r="D14500" s="3" t="inlineStr">
        <is>
          <t>5500/030</t>
        </is>
      </c>
      <c r="E14500" s="3" t="inlineStr">
        <is>
          <t>Loan - Heron Projects</t>
        </is>
      </c>
      <c r="F14500" s="3" t="n">
        <v>4200</v>
      </c>
      <c r="G14500" s="3" t="n">
        <v>12400</v>
      </c>
    </row>
    <row r="14501">
      <c r="A14501" s="3" t="inlineStr">
        <is>
          <t>Opportunity Global Investment (PTY) LTD</t>
        </is>
      </c>
      <c r="B14501" s="4" t="n">
        <v>45077</v>
      </c>
      <c r="C14501" s="3" t="inlineStr">
        <is>
          <t>Liabilities</t>
        </is>
      </c>
      <c r="D14501" s="3" t="inlineStr">
        <is>
          <t>5500/100</t>
        </is>
      </c>
      <c r="E14501" s="3" t="inlineStr">
        <is>
          <t>Loan - Cape Projects Construction</t>
        </is>
      </c>
      <c r="F14501" s="3" t="n">
        <v>0</v>
      </c>
      <c r="G14501" s="3" t="n">
        <v>2261000</v>
      </c>
    </row>
    <row r="14502">
      <c r="A14502" s="3" t="inlineStr">
        <is>
          <t>Noble Shield (Pty) Ltd ta Go Letting</t>
        </is>
      </c>
      <c r="B14502" s="4" t="n">
        <v>45077</v>
      </c>
      <c r="C14502" s="3" t="inlineStr">
        <is>
          <t>Liabilities</t>
        </is>
      </c>
      <c r="D14502" s="3" t="inlineStr">
        <is>
          <t>5500/100</t>
        </is>
      </c>
      <c r="E14502" s="3" t="inlineStr">
        <is>
          <t>Loan - Jupiter Trust</t>
        </is>
      </c>
      <c r="F14502" s="3" t="n">
        <v>0</v>
      </c>
      <c r="G14502" s="3" t="n">
        <v>-100228.75</v>
      </c>
    </row>
    <row r="14503">
      <c r="A14503" s="3" t="inlineStr">
        <is>
          <t>Opportunity Management Holdings (PTY) LTD</t>
        </is>
      </c>
      <c r="B14503" s="4" t="n">
        <v>45077</v>
      </c>
      <c r="C14503" s="3" t="inlineStr">
        <is>
          <t>Liabilities</t>
        </is>
      </c>
      <c r="D14503" s="3" t="inlineStr">
        <is>
          <t>5500/100</t>
        </is>
      </c>
      <c r="E14503" s="3" t="inlineStr">
        <is>
          <t>Loan - Opportunity Global</t>
        </is>
      </c>
      <c r="F14503" s="3" t="n">
        <v>0</v>
      </c>
      <c r="G14503" s="3" t="n">
        <v>-20000</v>
      </c>
    </row>
    <row r="14504">
      <c r="A14504" s="3" t="inlineStr">
        <is>
          <t>Endulini (Pty) Ltd</t>
        </is>
      </c>
      <c r="B14504" s="4" t="n">
        <v>45077</v>
      </c>
      <c r="C14504" s="3" t="inlineStr">
        <is>
          <t>Liabilities</t>
        </is>
      </c>
      <c r="D14504" s="3" t="inlineStr">
        <is>
          <t>5500/100</t>
        </is>
      </c>
      <c r="E14504" s="3" t="inlineStr">
        <is>
          <t>Loan - Quinate Consulting</t>
        </is>
      </c>
      <c r="F14504" s="3" t="n">
        <v>-31600</v>
      </c>
      <c r="G14504" s="3" t="n">
        <v>-9532949.1</v>
      </c>
    </row>
    <row r="14505">
      <c r="A14505" s="3" t="inlineStr">
        <is>
          <t>Opportunity Global Investment (PTY) LTD</t>
        </is>
      </c>
      <c r="B14505" s="4" t="n">
        <v>45077</v>
      </c>
      <c r="C14505" s="3" t="inlineStr">
        <is>
          <t>Liabilities</t>
        </is>
      </c>
      <c r="D14505" s="3" t="inlineStr">
        <is>
          <t>5500/112</t>
        </is>
      </c>
      <c r="E14505" s="3" t="inlineStr">
        <is>
          <t>Loan - GFY</t>
        </is>
      </c>
      <c r="F14505" s="3" t="n">
        <v>0</v>
      </c>
      <c r="G14505" s="3" t="n">
        <v>-105000</v>
      </c>
    </row>
    <row r="14506">
      <c r="A14506" s="3" t="inlineStr">
        <is>
          <t>Endulini (Pty) Ltd</t>
        </is>
      </c>
      <c r="B14506" s="4" t="n">
        <v>45077</v>
      </c>
      <c r="C14506" s="3" t="inlineStr">
        <is>
          <t>Liabilities</t>
        </is>
      </c>
      <c r="D14506" s="3" t="inlineStr">
        <is>
          <t>5500/150</t>
        </is>
      </c>
      <c r="E14506" s="3" t="inlineStr">
        <is>
          <t>Loan - Cape Projects Construction</t>
        </is>
      </c>
      <c r="F14506" s="3" t="n">
        <v>-2665000</v>
      </c>
      <c r="G14506" s="3" t="n">
        <v>-14100000</v>
      </c>
    </row>
    <row r="14507">
      <c r="A14507" s="3" t="inlineStr">
        <is>
          <t>Quinate Consulting (Pty) Ltd</t>
        </is>
      </c>
      <c r="B14507" s="4" t="n">
        <v>45077</v>
      </c>
      <c r="C14507" s="3" t="inlineStr">
        <is>
          <t>Liabilities</t>
        </is>
      </c>
      <c r="D14507" s="3" t="inlineStr">
        <is>
          <t>5500/160</t>
        </is>
      </c>
      <c r="E14507" s="3" t="inlineStr">
        <is>
          <t>Loan - GFY Investment and Consulting</t>
        </is>
      </c>
      <c r="F14507" s="3" t="n">
        <v>0</v>
      </c>
      <c r="G14507" s="3" t="n">
        <v>-1750249.93</v>
      </c>
    </row>
    <row r="14508">
      <c r="A14508" s="3" t="inlineStr">
        <is>
          <t>Opportunity Management Holdings (PTY) LTD</t>
        </is>
      </c>
      <c r="B14508" s="4" t="n">
        <v>45077</v>
      </c>
      <c r="C14508" s="3" t="inlineStr">
        <is>
          <t>Liabilities</t>
        </is>
      </c>
      <c r="D14508" s="3" t="inlineStr">
        <is>
          <t>5500/200</t>
        </is>
      </c>
      <c r="E14508" s="3" t="inlineStr">
        <is>
          <t>Loan - Cape Projects</t>
        </is>
      </c>
      <c r="F14508" s="3" t="n">
        <v>-131500</v>
      </c>
      <c r="G14508" s="3" t="n">
        <v>-11500</v>
      </c>
    </row>
    <row r="14509">
      <c r="A14509" s="3" t="inlineStr">
        <is>
          <t>Trademark Holdings (Pty) Ltd</t>
        </is>
      </c>
      <c r="B14509" s="4" t="n">
        <v>45077</v>
      </c>
      <c r="C14509" s="3" t="inlineStr">
        <is>
          <t>Liabilities</t>
        </is>
      </c>
      <c r="D14509" s="3" t="inlineStr">
        <is>
          <t>5500/250</t>
        </is>
      </c>
      <c r="E14509" s="3" t="inlineStr">
        <is>
          <t>Loan - Noble Shield</t>
        </is>
      </c>
      <c r="F14509" s="3" t="n">
        <v>0</v>
      </c>
      <c r="G14509" s="3" t="n">
        <v>148165.59</v>
      </c>
    </row>
    <row r="14510">
      <c r="A14510" s="3" t="inlineStr">
        <is>
          <t>Opportunity Management Holdings (PTY) LTD</t>
        </is>
      </c>
      <c r="B14510" s="4" t="n">
        <v>45077</v>
      </c>
      <c r="C14510" s="3" t="inlineStr">
        <is>
          <t>Liabilities</t>
        </is>
      </c>
      <c r="D14510" s="3" t="inlineStr">
        <is>
          <t>5500/250</t>
        </is>
      </c>
      <c r="E14510" s="3" t="inlineStr">
        <is>
          <t>Loan - Quinate</t>
        </is>
      </c>
      <c r="F14510" s="3" t="n">
        <v>0</v>
      </c>
      <c r="G14510" s="3" t="n">
        <v>-20000</v>
      </c>
    </row>
    <row r="14511">
      <c r="A14511" s="3" t="inlineStr">
        <is>
          <t>Quinate Consulting (Pty) Ltd</t>
        </is>
      </c>
      <c r="B14511" s="4" t="n">
        <v>45077</v>
      </c>
      <c r="C14511" s="3" t="inlineStr">
        <is>
          <t>Liabilities</t>
        </is>
      </c>
      <c r="D14511" s="3" t="inlineStr">
        <is>
          <t>5500/300</t>
        </is>
      </c>
      <c r="E14511" s="3" t="inlineStr">
        <is>
          <t>Loan - Gengis</t>
        </is>
      </c>
      <c r="F14511" s="3" t="n">
        <v>-3516.16</v>
      </c>
      <c r="G14511" s="3" t="n">
        <v>-315818.07</v>
      </c>
    </row>
    <row r="14512">
      <c r="A14512" s="3" t="inlineStr">
        <is>
          <t>Opportunity Management Holdings (PTY) LTD</t>
        </is>
      </c>
      <c r="B14512" s="4" t="n">
        <v>45077</v>
      </c>
      <c r="C14512" s="3" t="inlineStr">
        <is>
          <t>Liabilities</t>
        </is>
      </c>
      <c r="D14512" s="3" t="inlineStr">
        <is>
          <t>5500/300</t>
        </is>
      </c>
      <c r="E14512" s="3" t="inlineStr">
        <is>
          <t>Loan - Opportunity Prop Management</t>
        </is>
      </c>
      <c r="F14512" s="3" t="n">
        <v>0</v>
      </c>
      <c r="G14512" s="3" t="n">
        <v>-1220204.15</v>
      </c>
    </row>
    <row r="14513">
      <c r="A14513" s="3" t="inlineStr">
        <is>
          <t>Noble Shield (Pty) Ltd ta Go Letting</t>
        </is>
      </c>
      <c r="B14513" s="4" t="n">
        <v>45077</v>
      </c>
      <c r="C14513" s="3" t="inlineStr">
        <is>
          <t>Liabilities</t>
        </is>
      </c>
      <c r="D14513" s="3" t="inlineStr">
        <is>
          <t>5500/300</t>
        </is>
      </c>
      <c r="E14513" s="3" t="inlineStr">
        <is>
          <t>Loan - Trademark Holdings</t>
        </is>
      </c>
      <c r="F14513" s="3" t="n">
        <v>0</v>
      </c>
      <c r="G14513" s="3" t="n">
        <v>-148165.59</v>
      </c>
    </row>
    <row r="14514">
      <c r="A14514" s="3" t="inlineStr">
        <is>
          <t>Trademark Holdings (Pty) Ltd</t>
        </is>
      </c>
      <c r="B14514" s="4" t="n">
        <v>45077</v>
      </c>
      <c r="C14514" s="3" t="inlineStr">
        <is>
          <t>Liabilities</t>
        </is>
      </c>
      <c r="D14514" s="3" t="inlineStr">
        <is>
          <t>5500/375</t>
        </is>
      </c>
      <c r="E14514" s="3" t="inlineStr">
        <is>
          <t>Loan - Opportunity Management Holdings Pty Ltd</t>
        </is>
      </c>
      <c r="F14514" s="3" t="n">
        <v>0</v>
      </c>
      <c r="G14514" s="3" t="n">
        <v>19000</v>
      </c>
    </row>
    <row r="14515">
      <c r="A14515" s="3" t="inlineStr">
        <is>
          <t>Trademark Holdings (Pty) Ltd</t>
        </is>
      </c>
      <c r="B14515" s="4" t="n">
        <v>45077</v>
      </c>
      <c r="C14515" s="3" t="inlineStr">
        <is>
          <t>Liabilities</t>
        </is>
      </c>
      <c r="D14515" s="3" t="inlineStr">
        <is>
          <t>5500/450</t>
        </is>
      </c>
      <c r="E14515" s="3" t="inlineStr">
        <is>
          <t>Loan - Cape Projects Construction</t>
        </is>
      </c>
      <c r="F14515" s="3" t="n">
        <v>1200</v>
      </c>
      <c r="G14515" s="3" t="n">
        <v>0</v>
      </c>
    </row>
    <row r="14516">
      <c r="A14516" s="3" t="inlineStr">
        <is>
          <t>Trademark Holdings (Pty) Ltd</t>
        </is>
      </c>
      <c r="B14516" s="4" t="n">
        <v>45077</v>
      </c>
      <c r="C14516" s="3" t="inlineStr">
        <is>
          <t>Liabilities</t>
        </is>
      </c>
      <c r="D14516" s="3" t="inlineStr">
        <is>
          <t>5500/500</t>
        </is>
      </c>
      <c r="E14516" s="3" t="inlineStr">
        <is>
          <t>Go Letting Brand Name</t>
        </is>
      </c>
      <c r="F14516" s="3" t="n">
        <v>0</v>
      </c>
      <c r="G14516" s="3" t="n">
        <v>93420</v>
      </c>
    </row>
    <row r="14517">
      <c r="A14517" s="3" t="inlineStr">
        <is>
          <t>Noble Shield (Pty) Ltd ta Go Letting</t>
        </is>
      </c>
      <c r="B14517" s="4" t="n">
        <v>45077</v>
      </c>
      <c r="C14517" s="3" t="inlineStr">
        <is>
          <t>Liabilities</t>
        </is>
      </c>
      <c r="D14517" s="3" t="inlineStr">
        <is>
          <t>5500/500</t>
        </is>
      </c>
      <c r="E14517" s="3" t="inlineStr">
        <is>
          <t>Loan - Cape Projects Construction</t>
        </is>
      </c>
      <c r="F14517" s="3" t="n">
        <v>1200</v>
      </c>
      <c r="G14517" s="3" t="n">
        <v>0</v>
      </c>
    </row>
    <row r="14518">
      <c r="A14518" s="3" t="inlineStr">
        <is>
          <t>Quinate Consulting (Pty) Ltd</t>
        </is>
      </c>
      <c r="B14518" s="4" t="n">
        <v>45077</v>
      </c>
      <c r="C14518" s="3" t="inlineStr">
        <is>
          <t>Liabilities</t>
        </is>
      </c>
      <c r="D14518" s="3" t="inlineStr">
        <is>
          <t>5500/500</t>
        </is>
      </c>
      <c r="E14518" s="3" t="inlineStr">
        <is>
          <t>Loan - Opportunity Development Struct.</t>
        </is>
      </c>
      <c r="F14518" s="3" t="n">
        <v>0</v>
      </c>
      <c r="G14518" s="3" t="n">
        <v>-2380000</v>
      </c>
    </row>
    <row r="14519">
      <c r="A14519" s="3" t="inlineStr">
        <is>
          <t>Opportunity Management Holdings (PTY) LTD</t>
        </is>
      </c>
      <c r="B14519" s="4" t="n">
        <v>45077</v>
      </c>
      <c r="C14519" s="3" t="inlineStr">
        <is>
          <t>Liabilities</t>
        </is>
      </c>
      <c r="D14519" s="3" t="inlineStr">
        <is>
          <t>5500/500</t>
        </is>
      </c>
      <c r="E14519" s="3" t="inlineStr">
        <is>
          <t>Loan - Opportunity Tradermark Holdings</t>
        </is>
      </c>
      <c r="F14519" s="3" t="n">
        <v>0</v>
      </c>
      <c r="G14519" s="3" t="n">
        <v>-19000</v>
      </c>
    </row>
    <row r="14520">
      <c r="A14520" s="3" t="inlineStr">
        <is>
          <t>Quinate Consulting (Pty) Ltd</t>
        </is>
      </c>
      <c r="B14520" s="4" t="n">
        <v>45077</v>
      </c>
      <c r="C14520" s="3" t="inlineStr">
        <is>
          <t>Liabilities</t>
        </is>
      </c>
      <c r="D14520" s="3" t="inlineStr">
        <is>
          <t>5500/520</t>
        </is>
      </c>
      <c r="E14520" s="3" t="inlineStr">
        <is>
          <t>Loan - Opportunity Management Holdings</t>
        </is>
      </c>
      <c r="F14520" s="3" t="n">
        <v>0</v>
      </c>
      <c r="G14520" s="3" t="n">
        <v>16100</v>
      </c>
    </row>
    <row r="14521">
      <c r="A14521" s="3" t="inlineStr">
        <is>
          <t>Opportunity Management Holdings (PTY) LTD</t>
        </is>
      </c>
      <c r="B14521" s="4" t="n">
        <v>45077</v>
      </c>
      <c r="C14521" s="3" t="inlineStr">
        <is>
          <t>Liabilities</t>
        </is>
      </c>
      <c r="D14521" s="3" t="inlineStr">
        <is>
          <t>5500/550</t>
        </is>
      </c>
      <c r="E14521" s="3" t="inlineStr">
        <is>
          <t>Loan - Heron Projects</t>
        </is>
      </c>
      <c r="F14521" s="3" t="n">
        <v>19000</v>
      </c>
      <c r="G14521" s="3" t="n">
        <v>-45000</v>
      </c>
    </row>
    <row r="14522">
      <c r="A14522" s="3" t="inlineStr">
        <is>
          <t>Noble Shield (Pty) Ltd ta Go Letting</t>
        </is>
      </c>
      <c r="B14522" s="4" t="n">
        <v>45077</v>
      </c>
      <c r="C14522" s="3" t="inlineStr">
        <is>
          <t>Liabilities</t>
        </is>
      </c>
      <c r="D14522" s="3" t="inlineStr">
        <is>
          <t>5500/600</t>
        </is>
      </c>
      <c r="E14522" s="3" t="inlineStr">
        <is>
          <t>Loan - Heron Projects</t>
        </is>
      </c>
      <c r="F14522" s="3" t="n">
        <v>0</v>
      </c>
      <c r="G14522" s="3" t="n">
        <v>20898.22</v>
      </c>
    </row>
    <row r="14523">
      <c r="A14523" s="3" t="inlineStr">
        <is>
          <t>Opportunity Global Investment (PTY) LTD</t>
        </is>
      </c>
      <c r="B14523" s="4" t="n">
        <v>45077</v>
      </c>
      <c r="C14523" s="3" t="inlineStr">
        <is>
          <t>Liabilities</t>
        </is>
      </c>
      <c r="D14523" s="3" t="inlineStr">
        <is>
          <t>5500/650</t>
        </is>
      </c>
      <c r="E14523" s="3" t="inlineStr">
        <is>
          <t>Loan - Opportunit Global - Sales</t>
        </is>
      </c>
      <c r="F14523" s="3" t="n">
        <v>-283358.09</v>
      </c>
      <c r="G14523" s="3" t="n">
        <v>-3145943.97</v>
      </c>
    </row>
    <row r="14524">
      <c r="A14524" s="3" t="inlineStr">
        <is>
          <t>Opportunity Global Sales (PTY) LTD</t>
        </is>
      </c>
      <c r="B14524" s="4" t="n">
        <v>45077</v>
      </c>
      <c r="C14524" s="3" t="inlineStr">
        <is>
          <t>Liabilities</t>
        </is>
      </c>
      <c r="D14524" s="3" t="inlineStr">
        <is>
          <t>5500/650</t>
        </is>
      </c>
      <c r="E14524" s="3" t="inlineStr">
        <is>
          <t>Loan - Opportunity Investments</t>
        </is>
      </c>
      <c r="F14524" s="3" t="n">
        <v>283358.09</v>
      </c>
      <c r="G14524" s="3" t="n">
        <v>3145943.97</v>
      </c>
    </row>
    <row r="14525">
      <c r="A14525" s="3" t="inlineStr">
        <is>
          <t>Opportunity Management Holdings (PTY) LTD</t>
        </is>
      </c>
      <c r="B14525" s="4" t="n">
        <v>45077</v>
      </c>
      <c r="C14525" s="3" t="inlineStr">
        <is>
          <t>Liabilities</t>
        </is>
      </c>
      <c r="D14525" s="3" t="inlineStr">
        <is>
          <t>5500/700</t>
        </is>
      </c>
      <c r="E14525" s="3" t="inlineStr">
        <is>
          <t>Loan - Go Letting</t>
        </is>
      </c>
      <c r="F14525" s="3" t="n">
        <v>0</v>
      </c>
      <c r="G14525" s="3" t="n">
        <v>-120</v>
      </c>
    </row>
    <row r="14526">
      <c r="A14526" s="3" t="inlineStr">
        <is>
          <t>Opportunity Global Investment (PTY) LTD</t>
        </is>
      </c>
      <c r="B14526" s="4" t="n">
        <v>45077</v>
      </c>
      <c r="C14526" s="3" t="inlineStr">
        <is>
          <t>Liabilities</t>
        </is>
      </c>
      <c r="D14526" s="3" t="inlineStr">
        <is>
          <t>5500/750</t>
        </is>
      </c>
      <c r="E14526" s="3" t="inlineStr">
        <is>
          <t>Loan - Heron Projects</t>
        </is>
      </c>
      <c r="F14526" s="3" t="n">
        <v>-349000</v>
      </c>
      <c r="G14526" s="3" t="n">
        <v>-952000</v>
      </c>
    </row>
    <row r="14527">
      <c r="A14527" s="3" t="inlineStr">
        <is>
          <t>Opportunity Global Investment (PTY) LTD</t>
        </is>
      </c>
      <c r="B14527" s="4" t="n">
        <v>45077</v>
      </c>
      <c r="C14527" s="3" t="inlineStr">
        <is>
          <t>Liabilities</t>
        </is>
      </c>
      <c r="D14527" s="3" t="inlineStr">
        <is>
          <t>5500/850</t>
        </is>
      </c>
      <c r="E14527" s="3" t="inlineStr">
        <is>
          <t>Loan - Nick Morgan</t>
        </is>
      </c>
      <c r="F14527" s="3" t="n">
        <v>0</v>
      </c>
      <c r="G14527" s="3" t="n">
        <v>6200</v>
      </c>
    </row>
    <row r="14528">
      <c r="A14528" s="3" t="inlineStr">
        <is>
          <t>Opportunity Global Investment (PTY) LTD</t>
        </is>
      </c>
      <c r="B14528" s="4" t="n">
        <v>45077</v>
      </c>
      <c r="C14528" s="3" t="inlineStr">
        <is>
          <t>Liabilities</t>
        </is>
      </c>
      <c r="D14528" s="3" t="inlineStr">
        <is>
          <t>5500/950</t>
        </is>
      </c>
      <c r="E14528" s="3" t="inlineStr">
        <is>
          <t>Loan - Gengis</t>
        </is>
      </c>
      <c r="F14528" s="3" t="n">
        <v>0</v>
      </c>
      <c r="G14528" s="3" t="n">
        <v>-45000</v>
      </c>
    </row>
    <row r="14529">
      <c r="A14529" s="3" t="inlineStr">
        <is>
          <t>Quinate Consulting (Pty) Ltd</t>
        </is>
      </c>
      <c r="B14529" s="4" t="n">
        <v>45077</v>
      </c>
      <c r="C14529" s="3" t="inlineStr">
        <is>
          <t>Liabilities</t>
        </is>
      </c>
      <c r="D14529" s="3" t="inlineStr">
        <is>
          <t>5501/001</t>
        </is>
      </c>
      <c r="E14529" s="3" t="inlineStr">
        <is>
          <t>Loan - Endulini CIP Costs</t>
        </is>
      </c>
      <c r="F14529" s="3" t="n">
        <v>31600</v>
      </c>
      <c r="G14529" s="3" t="n">
        <v>9532949.1</v>
      </c>
    </row>
    <row r="14530">
      <c r="A14530" s="3" t="inlineStr">
        <is>
          <t>Opportunity Management Holdings (PTY) LTD</t>
        </is>
      </c>
      <c r="B14530" s="4" t="n">
        <v>45077</v>
      </c>
      <c r="C14530" s="3" t="inlineStr">
        <is>
          <t>Liabilities</t>
        </is>
      </c>
      <c r="D14530" s="3" t="inlineStr">
        <is>
          <t>5510/100</t>
        </is>
      </c>
      <c r="E14530" s="3" t="inlineStr">
        <is>
          <t>Staff loan - Debbie Landsberg</t>
        </is>
      </c>
      <c r="F14530" s="3" t="n">
        <v>1000</v>
      </c>
      <c r="G14530" s="3" t="n">
        <v>2400</v>
      </c>
    </row>
    <row r="14531">
      <c r="A14531" s="3" t="inlineStr">
        <is>
          <t>Noble Shield (Pty) Ltd ta Go Letting</t>
        </is>
      </c>
      <c r="B14531" s="4" t="n">
        <v>45077</v>
      </c>
      <c r="C14531" s="3" t="inlineStr">
        <is>
          <t>Assets</t>
        </is>
      </c>
      <c r="D14531" s="3" t="inlineStr">
        <is>
          <t>6250/010</t>
        </is>
      </c>
      <c r="E14531" s="3" t="inlineStr">
        <is>
          <t>Computer Equipment - @ Cost</t>
        </is>
      </c>
      <c r="F14531" s="3" t="n">
        <v>0</v>
      </c>
      <c r="G14531" s="3" t="n">
        <v>20397</v>
      </c>
    </row>
    <row r="14532">
      <c r="A14532" s="3" t="inlineStr">
        <is>
          <t>Opportunity Global Investment (PTY) LTD</t>
        </is>
      </c>
      <c r="B14532" s="4" t="n">
        <v>45077</v>
      </c>
      <c r="C14532" s="3" t="inlineStr">
        <is>
          <t>Assets</t>
        </is>
      </c>
      <c r="D14532" s="3" t="inlineStr">
        <is>
          <t>6250/010</t>
        </is>
      </c>
      <c r="E14532" s="3" t="inlineStr">
        <is>
          <t>Computer Equipment - @ Cost</t>
        </is>
      </c>
      <c r="F14532" s="3" t="n">
        <v>0</v>
      </c>
      <c r="G14532" s="3" t="n">
        <v>31683.04</v>
      </c>
    </row>
    <row r="14533">
      <c r="A14533" s="3" t="inlineStr">
        <is>
          <t>Opportunity Management Holdings (PTY) LTD</t>
        </is>
      </c>
      <c r="B14533" s="4" t="n">
        <v>45077</v>
      </c>
      <c r="C14533" s="3" t="inlineStr">
        <is>
          <t>Assets</t>
        </is>
      </c>
      <c r="D14533" s="3" t="inlineStr">
        <is>
          <t>6250/010</t>
        </is>
      </c>
      <c r="E14533" s="3" t="inlineStr">
        <is>
          <t>Computer Equipment - @ Cost</t>
        </is>
      </c>
      <c r="F14533" s="3" t="n">
        <v>0</v>
      </c>
      <c r="G14533" s="3" t="n">
        <v>52177.85</v>
      </c>
    </row>
    <row r="14534">
      <c r="A14534" s="3" t="inlineStr">
        <is>
          <t>Quinate Consulting (Pty) Ltd</t>
        </is>
      </c>
      <c r="B14534" s="4" t="n">
        <v>45077</v>
      </c>
      <c r="C14534" s="3" t="inlineStr">
        <is>
          <t>Assets</t>
        </is>
      </c>
      <c r="D14534" s="3" t="inlineStr">
        <is>
          <t>6250/010</t>
        </is>
      </c>
      <c r="E14534" s="3" t="inlineStr">
        <is>
          <t>Computer Equipment - @ Cost</t>
        </is>
      </c>
      <c r="F14534" s="3" t="n">
        <v>0</v>
      </c>
      <c r="G14534" s="3" t="n">
        <v>137059.7</v>
      </c>
    </row>
    <row r="14535">
      <c r="A14535" s="3" t="inlineStr">
        <is>
          <t>Noble Shield (Pty) Ltd ta Go Letting</t>
        </is>
      </c>
      <c r="B14535" s="4" t="n">
        <v>45077</v>
      </c>
      <c r="C14535" s="3" t="inlineStr">
        <is>
          <t>Assets</t>
        </is>
      </c>
      <c r="D14535" s="3" t="inlineStr">
        <is>
          <t>6250/020</t>
        </is>
      </c>
      <c r="E14535" s="3" t="inlineStr">
        <is>
          <t>Computer Equipment - Accum Depre</t>
        </is>
      </c>
      <c r="F14535" s="3" t="n">
        <v>0</v>
      </c>
      <c r="G14535" s="3" t="n">
        <v>-12040.89</v>
      </c>
    </row>
    <row r="14536">
      <c r="A14536" s="3" t="inlineStr">
        <is>
          <t>Opportunity Global Investment (PTY) LTD</t>
        </is>
      </c>
      <c r="B14536" s="4" t="n">
        <v>45077</v>
      </c>
      <c r="C14536" s="3" t="inlineStr">
        <is>
          <t>Assets</t>
        </is>
      </c>
      <c r="D14536" s="3" t="inlineStr">
        <is>
          <t>6250/020</t>
        </is>
      </c>
      <c r="E14536" s="3" t="inlineStr">
        <is>
          <t>Computer Equipment - Accum Depre</t>
        </is>
      </c>
      <c r="F14536" s="3" t="n">
        <v>-880.1</v>
      </c>
      <c r="G14536" s="3" t="n">
        <v>-4400.42</v>
      </c>
    </row>
    <row r="14537">
      <c r="A14537" s="3" t="inlineStr">
        <is>
          <t>Opportunity Management Holdings (PTY) LTD</t>
        </is>
      </c>
      <c r="B14537" s="4" t="n">
        <v>45077</v>
      </c>
      <c r="C14537" s="3" t="inlineStr">
        <is>
          <t>Assets</t>
        </is>
      </c>
      <c r="D14537" s="3" t="inlineStr">
        <is>
          <t>6250/020</t>
        </is>
      </c>
      <c r="E14537" s="3" t="inlineStr">
        <is>
          <t>Computer Equipment - Accum Depre</t>
        </is>
      </c>
      <c r="F14537" s="3" t="n">
        <v>-1035.19</v>
      </c>
      <c r="G14537" s="3" t="n">
        <v>-8714.74</v>
      </c>
    </row>
    <row r="14538">
      <c r="A14538" s="3" t="inlineStr">
        <is>
          <t>Quinate Consulting (Pty) Ltd</t>
        </is>
      </c>
      <c r="B14538" s="4" t="n">
        <v>45077</v>
      </c>
      <c r="C14538" s="3" t="inlineStr">
        <is>
          <t>Assets</t>
        </is>
      </c>
      <c r="D14538" s="3" t="inlineStr">
        <is>
          <t>6250/020</t>
        </is>
      </c>
      <c r="E14538" s="3" t="inlineStr">
        <is>
          <t>Computer Equipment - Accum Depre</t>
        </is>
      </c>
      <c r="F14538" s="3" t="n">
        <v>-2331.66</v>
      </c>
      <c r="G14538" s="3" t="n">
        <v>-105368.8</v>
      </c>
    </row>
    <row r="14539">
      <c r="A14539" s="3" t="inlineStr">
        <is>
          <t>Opportunity Management Holdings (PTY) LTD</t>
        </is>
      </c>
      <c r="B14539" s="4" t="n">
        <v>45077</v>
      </c>
      <c r="C14539" s="3" t="inlineStr">
        <is>
          <t>Assets</t>
        </is>
      </c>
      <c r="D14539" s="3" t="inlineStr">
        <is>
          <t>6250/030</t>
        </is>
      </c>
      <c r="E14539" s="3" t="inlineStr">
        <is>
          <t>Acc Depreciation - Computer Equipment</t>
        </is>
      </c>
      <c r="F14539" s="3" t="n">
        <v>0</v>
      </c>
      <c r="G14539" s="3" t="n">
        <v>-9441.25</v>
      </c>
    </row>
    <row r="14540">
      <c r="A14540" s="3" t="inlineStr">
        <is>
          <t>Quinate Consulting (Pty) Ltd</t>
        </is>
      </c>
      <c r="B14540" s="4" t="n">
        <v>45077</v>
      </c>
      <c r="C14540" s="3" t="inlineStr">
        <is>
          <t>Assets</t>
        </is>
      </c>
      <c r="D14540" s="3" t="inlineStr">
        <is>
          <t>6270/010</t>
        </is>
      </c>
      <c r="E14540" s="3" t="inlineStr">
        <is>
          <t>Site Containers - @ Cost</t>
        </is>
      </c>
      <c r="F14540" s="3" t="n">
        <v>0</v>
      </c>
      <c r="G14540" s="3" t="n">
        <v>19130.44</v>
      </c>
    </row>
    <row r="14541">
      <c r="A14541" s="3" t="inlineStr">
        <is>
          <t>Quinate Consulting (Pty) Ltd</t>
        </is>
      </c>
      <c r="B14541" s="4" t="n">
        <v>45077</v>
      </c>
      <c r="C14541" s="3" t="inlineStr">
        <is>
          <t>Assets</t>
        </is>
      </c>
      <c r="D14541" s="3" t="inlineStr">
        <is>
          <t>6270/020</t>
        </is>
      </c>
      <c r="E14541" s="3" t="inlineStr">
        <is>
          <t>Site Containers - Accum Depre</t>
        </is>
      </c>
      <c r="F14541" s="3" t="n">
        <v>-318.84</v>
      </c>
      <c r="G14541" s="3" t="n">
        <v>-8608.700000000001</v>
      </c>
    </row>
    <row r="14542">
      <c r="A14542" s="3" t="inlineStr">
        <is>
          <t>Noble Shield (Pty) Ltd ta Go Letting</t>
        </is>
      </c>
      <c r="B14542" s="4" t="n">
        <v>45077</v>
      </c>
      <c r="C14542" s="3" t="inlineStr">
        <is>
          <t>Assets</t>
        </is>
      </c>
      <c r="D14542" s="3" t="inlineStr">
        <is>
          <t>6350/010</t>
        </is>
      </c>
      <c r="E14542" s="3" t="inlineStr">
        <is>
          <t>Furniture _AND_ Fittings - @ Cost</t>
        </is>
      </c>
      <c r="F14542" s="3" t="n">
        <v>0</v>
      </c>
      <c r="G14542" s="3" t="n">
        <v>2242</v>
      </c>
    </row>
    <row r="14543">
      <c r="A14543" s="3" t="inlineStr">
        <is>
          <t>Opportunity Global Sales (PTY) LTD</t>
        </is>
      </c>
      <c r="B14543" s="4" t="n">
        <v>45077</v>
      </c>
      <c r="C14543" s="3" t="inlineStr">
        <is>
          <t>Assets</t>
        </is>
      </c>
      <c r="D14543" s="3" t="inlineStr">
        <is>
          <t>6350/010</t>
        </is>
      </c>
      <c r="E14543" s="3" t="inlineStr">
        <is>
          <t>Furniture _AND_ Fittings - @ Cost</t>
        </is>
      </c>
      <c r="F14543" s="3" t="n">
        <v>0</v>
      </c>
      <c r="G14543" s="3" t="n">
        <v>29379.7</v>
      </c>
    </row>
    <row r="14544">
      <c r="A14544" s="3" t="inlineStr">
        <is>
          <t>Noble Shield (Pty) Ltd ta Go Letting</t>
        </is>
      </c>
      <c r="B14544" s="4" t="n">
        <v>45077</v>
      </c>
      <c r="C14544" s="3" t="inlineStr">
        <is>
          <t>Assets</t>
        </is>
      </c>
      <c r="D14544" s="3" t="inlineStr">
        <is>
          <t>6350/020</t>
        </is>
      </c>
      <c r="E14544" s="3" t="inlineStr">
        <is>
          <t>Furniture _AND_ Fittings - Accum Depre</t>
        </is>
      </c>
      <c r="F14544" s="3" t="n">
        <v>0</v>
      </c>
      <c r="G14544" s="3" t="n">
        <v>-2239</v>
      </c>
    </row>
    <row r="14545">
      <c r="A14545" s="3" t="inlineStr">
        <is>
          <t>Opportunity Global Sales (PTY) LTD</t>
        </is>
      </c>
      <c r="B14545" s="4" t="n">
        <v>45077</v>
      </c>
      <c r="C14545" s="3" t="inlineStr">
        <is>
          <t>Assets</t>
        </is>
      </c>
      <c r="D14545" s="3" t="inlineStr">
        <is>
          <t>6350/020</t>
        </is>
      </c>
      <c r="E14545" s="3" t="inlineStr">
        <is>
          <t>Furniture _AND_ Fittings - Accum Depre</t>
        </is>
      </c>
      <c r="F14545" s="3" t="n">
        <v>-408.05</v>
      </c>
      <c r="G14545" s="3" t="n">
        <v>-4488.56</v>
      </c>
    </row>
    <row r="14546">
      <c r="A14546" s="3" t="inlineStr">
        <is>
          <t>Opportunity Management Holdings (PTY) LTD</t>
        </is>
      </c>
      <c r="B14546" s="4" t="n">
        <v>45077</v>
      </c>
      <c r="C14546" s="3" t="inlineStr">
        <is>
          <t>Liabilities</t>
        </is>
      </c>
      <c r="D14546" s="3" t="inlineStr">
        <is>
          <t>6500/000</t>
        </is>
      </c>
      <c r="E14546" s="3" t="inlineStr">
        <is>
          <t>Deposits - Held</t>
        </is>
      </c>
      <c r="F14546" s="3" t="n">
        <v>0</v>
      </c>
      <c r="G14546" s="3" t="n">
        <v>-12028.1</v>
      </c>
    </row>
    <row r="14547">
      <c r="A14547" s="3" t="inlineStr">
        <is>
          <t>Opportunity Management Holdings (PTY) LTD</t>
        </is>
      </c>
      <c r="B14547" s="4" t="n">
        <v>45077</v>
      </c>
      <c r="C14547" s="3" t="inlineStr">
        <is>
          <t>Liabilities</t>
        </is>
      </c>
      <c r="D14547" s="3" t="inlineStr">
        <is>
          <t>6510/000</t>
        </is>
      </c>
      <c r="E14547" s="3" t="inlineStr">
        <is>
          <t>Deposits Paid - Anicol Properties</t>
        </is>
      </c>
      <c r="F14547" s="3" t="n">
        <v>0</v>
      </c>
      <c r="G14547" s="3" t="n">
        <v>13755</v>
      </c>
    </row>
    <row r="14548">
      <c r="A14548" s="3" t="inlineStr">
        <is>
          <t>Opportunity Management Holdings (PTY) LTD</t>
        </is>
      </c>
      <c r="B14548" s="4" t="n">
        <v>45077</v>
      </c>
      <c r="C14548" s="3" t="inlineStr">
        <is>
          <t>Liabilities</t>
        </is>
      </c>
      <c r="D14548" s="3" t="inlineStr">
        <is>
          <t>6515/000</t>
        </is>
      </c>
      <c r="E14548" s="3" t="inlineStr">
        <is>
          <t>Deposits Paid</t>
        </is>
      </c>
      <c r="F14548" s="3" t="n">
        <v>0</v>
      </c>
      <c r="G14548" s="3" t="n">
        <v>3852.5</v>
      </c>
    </row>
    <row r="14549">
      <c r="A14549" s="3" t="inlineStr">
        <is>
          <t>Quinate Consulting (Pty) Ltd</t>
        </is>
      </c>
      <c r="B14549" s="4" t="n">
        <v>45077</v>
      </c>
      <c r="C14549" s="3" t="inlineStr">
        <is>
          <t>Assets</t>
        </is>
      </c>
      <c r="D14549" s="3" t="inlineStr">
        <is>
          <t>6600/010</t>
        </is>
      </c>
      <c r="E14549" s="3" t="inlineStr">
        <is>
          <t>Other Fixed Assets - @ Cost</t>
        </is>
      </c>
      <c r="F14549" s="3" t="n">
        <v>0</v>
      </c>
      <c r="G14549" s="3" t="n">
        <v>14442.5</v>
      </c>
    </row>
    <row r="14550">
      <c r="A14550" s="3" t="inlineStr">
        <is>
          <t>Quinate Consulting (Pty) Ltd</t>
        </is>
      </c>
      <c r="B14550" s="4" t="n">
        <v>45077</v>
      </c>
      <c r="C14550" s="3" t="inlineStr">
        <is>
          <t>Assets</t>
        </is>
      </c>
      <c r="D14550" s="3" t="inlineStr">
        <is>
          <t>6600/020</t>
        </is>
      </c>
      <c r="E14550" s="3" t="inlineStr">
        <is>
          <t>Other Fixed Assets - Accum Depre</t>
        </is>
      </c>
      <c r="F14550" s="3" t="n">
        <v>0</v>
      </c>
      <c r="G14550" s="3" t="n">
        <v>-14441.5</v>
      </c>
    </row>
    <row r="14551">
      <c r="A14551" s="3" t="inlineStr">
        <is>
          <t>Noble Shield (Pty) Ltd ta Go Letting</t>
        </is>
      </c>
      <c r="B14551" s="4" t="n">
        <v>45077</v>
      </c>
      <c r="C14551" s="3" t="inlineStr">
        <is>
          <t>Assets</t>
        </is>
      </c>
      <c r="D14551" s="3" t="inlineStr">
        <is>
          <t>7000/100</t>
        </is>
      </c>
      <c r="E14551" s="3" t="inlineStr">
        <is>
          <t>Goodwill - Purchase of Go Letting</t>
        </is>
      </c>
      <c r="F14551" s="3" t="n">
        <v>0</v>
      </c>
      <c r="G14551" s="3" t="n">
        <v>106580</v>
      </c>
    </row>
    <row r="14552">
      <c r="A14552" s="3" t="inlineStr">
        <is>
          <t>Opportunity Management Holdings (PTY) LTD</t>
        </is>
      </c>
      <c r="B14552" s="4" t="n">
        <v>45077</v>
      </c>
      <c r="C14552" s="3" t="inlineStr">
        <is>
          <t>Assets</t>
        </is>
      </c>
      <c r="D14552" s="3" t="inlineStr">
        <is>
          <t>7200/000</t>
        </is>
      </c>
      <c r="E14552" s="3" t="inlineStr">
        <is>
          <t>Shares in Subsidiary Companies</t>
        </is>
      </c>
      <c r="F14552" s="3" t="n">
        <v>0</v>
      </c>
      <c r="G14552" s="3" t="n">
        <v>120</v>
      </c>
    </row>
    <row r="14553">
      <c r="A14553" s="3" t="inlineStr">
        <is>
          <t>Endulini (Pty) Ltd</t>
        </is>
      </c>
      <c r="B14553" s="4" t="n">
        <v>45077</v>
      </c>
      <c r="C14553" s="3" t="inlineStr">
        <is>
          <t>Assets</t>
        </is>
      </c>
      <c r="D14553" s="3" t="inlineStr">
        <is>
          <t>7610/100</t>
        </is>
      </c>
      <c r="E14553" s="3" t="inlineStr">
        <is>
          <t>Endulini Land</t>
        </is>
      </c>
      <c r="F14553" s="3" t="n">
        <v>0</v>
      </c>
      <c r="G14553" s="3" t="n">
        <v>10572851.37</v>
      </c>
    </row>
    <row r="14554">
      <c r="A14554" s="3" t="inlineStr">
        <is>
          <t>Endulini (Pty) Ltd</t>
        </is>
      </c>
      <c r="B14554" s="4" t="n">
        <v>45077</v>
      </c>
      <c r="C14554" s="3" t="inlineStr">
        <is>
          <t>Assets</t>
        </is>
      </c>
      <c r="D14554" s="3" t="inlineStr">
        <is>
          <t>7610/111</t>
        </is>
      </c>
      <c r="E14554" s="3" t="inlineStr">
        <is>
          <t>Endulini Closing Stock February 2021</t>
        </is>
      </c>
      <c r="F14554" s="3" t="n">
        <v>0</v>
      </c>
      <c r="G14554" s="3" t="n">
        <v>14368610.11</v>
      </c>
    </row>
    <row r="14555">
      <c r="A14555" s="3" t="inlineStr">
        <is>
          <t>Endulini (Pty) Ltd</t>
        </is>
      </c>
      <c r="B14555" s="4" t="n">
        <v>45077</v>
      </c>
      <c r="C14555" s="3" t="inlineStr">
        <is>
          <t>Assets</t>
        </is>
      </c>
      <c r="D14555" s="3" t="inlineStr">
        <is>
          <t>7610/180</t>
        </is>
      </c>
      <c r="E14555" s="3" t="inlineStr">
        <is>
          <t>Endulini CIP Architects</t>
        </is>
      </c>
      <c r="F14555" s="3" t="n">
        <v>0</v>
      </c>
      <c r="G14555" s="3" t="n">
        <v>1292111.71</v>
      </c>
    </row>
    <row r="14556">
      <c r="A14556" s="3" t="inlineStr">
        <is>
          <t>Endulini (Pty) Ltd</t>
        </is>
      </c>
      <c r="B14556" s="4" t="n">
        <v>45077</v>
      </c>
      <c r="C14556" s="3" t="inlineStr">
        <is>
          <t>Assets</t>
        </is>
      </c>
      <c r="D14556" s="3" t="inlineStr">
        <is>
          <t>7610/200</t>
        </is>
      </c>
      <c r="E14556" s="3" t="inlineStr">
        <is>
          <t>Endulini CIP CoCT Land Use App</t>
        </is>
      </c>
      <c r="F14556" s="3" t="n">
        <v>0</v>
      </c>
      <c r="G14556" s="3" t="n">
        <v>232891.06</v>
      </c>
    </row>
    <row r="14557">
      <c r="A14557" s="3" t="inlineStr">
        <is>
          <t>Endulini (Pty) Ltd</t>
        </is>
      </c>
      <c r="B14557" s="4" t="n">
        <v>45077</v>
      </c>
      <c r="C14557" s="3" t="inlineStr">
        <is>
          <t>Assets</t>
        </is>
      </c>
      <c r="D14557" s="3" t="inlineStr">
        <is>
          <t>7610/205</t>
        </is>
      </c>
      <c r="E14557" s="3" t="inlineStr">
        <is>
          <t>Endulini CIP Site Establishments</t>
        </is>
      </c>
      <c r="F14557" s="3" t="n">
        <v>0</v>
      </c>
      <c r="G14557" s="3" t="n">
        <v>32428975.01</v>
      </c>
    </row>
    <row r="14558">
      <c r="A14558" s="3" t="inlineStr">
        <is>
          <t>Endulini (Pty) Ltd</t>
        </is>
      </c>
      <c r="B14558" s="4" t="n">
        <v>45077</v>
      </c>
      <c r="C14558" s="3" t="inlineStr">
        <is>
          <t>Assets</t>
        </is>
      </c>
      <c r="D14558" s="3" t="inlineStr">
        <is>
          <t>7610/209</t>
        </is>
      </c>
      <c r="E14558" s="3" t="inlineStr">
        <is>
          <t>Endulini CIP Construction Management</t>
        </is>
      </c>
      <c r="F14558" s="3" t="n">
        <v>0</v>
      </c>
      <c r="G14558" s="3" t="n">
        <v>223375</v>
      </c>
    </row>
    <row r="14559">
      <c r="A14559" s="3" t="inlineStr">
        <is>
          <t>Endulini (Pty) Ltd</t>
        </is>
      </c>
      <c r="B14559" s="4" t="n">
        <v>45077</v>
      </c>
      <c r="C14559" s="3" t="inlineStr">
        <is>
          <t>Assets</t>
        </is>
      </c>
      <c r="D14559" s="3" t="inlineStr">
        <is>
          <t>7610/210</t>
        </is>
      </c>
      <c r="E14559" s="3" t="inlineStr">
        <is>
          <t>Endulini CIP Civil Works</t>
        </is>
      </c>
      <c r="F14559" s="3" t="n">
        <v>0</v>
      </c>
      <c r="G14559" s="3" t="n">
        <v>6295702.14</v>
      </c>
    </row>
    <row r="14560">
      <c r="A14560" s="3" t="inlineStr">
        <is>
          <t>Endulini (Pty) Ltd</t>
        </is>
      </c>
      <c r="B14560" s="4" t="n">
        <v>45077</v>
      </c>
      <c r="C14560" s="3" t="inlineStr">
        <is>
          <t>Assets</t>
        </is>
      </c>
      <c r="D14560" s="3" t="inlineStr">
        <is>
          <t>7610/215</t>
        </is>
      </c>
      <c r="E14560" s="3" t="inlineStr">
        <is>
          <t>Endulini CIP Civil Engineers</t>
        </is>
      </c>
      <c r="F14560" s="3" t="n">
        <v>0</v>
      </c>
      <c r="G14560" s="3" t="n">
        <v>183000</v>
      </c>
    </row>
    <row r="14561">
      <c r="A14561" s="3" t="inlineStr">
        <is>
          <t>Endulini (Pty) Ltd</t>
        </is>
      </c>
      <c r="B14561" s="4" t="n">
        <v>45077</v>
      </c>
      <c r="C14561" s="3" t="inlineStr">
        <is>
          <t>Assets</t>
        </is>
      </c>
      <c r="D14561" s="3" t="inlineStr">
        <is>
          <t>7610/220</t>
        </is>
      </c>
      <c r="E14561" s="3" t="inlineStr">
        <is>
          <t>Endulini CIP Structuring Project Fee Opp Invest</t>
        </is>
      </c>
      <c r="F14561" s="3" t="n">
        <v>0</v>
      </c>
      <c r="G14561" s="3" t="n">
        <v>483735.96</v>
      </c>
    </row>
    <row r="14562">
      <c r="A14562" s="3" t="inlineStr">
        <is>
          <t>Endulini (Pty) Ltd</t>
        </is>
      </c>
      <c r="B14562" s="4" t="n">
        <v>45077</v>
      </c>
      <c r="C14562" s="3" t="inlineStr">
        <is>
          <t>Assets</t>
        </is>
      </c>
      <c r="D14562" s="3" t="inlineStr">
        <is>
          <t>7610/225</t>
        </is>
      </c>
      <c r="E14562" s="3" t="inlineStr">
        <is>
          <t>Endulini CIP Structural engineering fee</t>
        </is>
      </c>
      <c r="F14562" s="3" t="n">
        <v>0</v>
      </c>
      <c r="G14562" s="3" t="n">
        <v>346268.03</v>
      </c>
    </row>
    <row r="14563">
      <c r="A14563" s="3" t="inlineStr">
        <is>
          <t>Endulini (Pty) Ltd</t>
        </is>
      </c>
      <c r="B14563" s="4" t="n">
        <v>45077</v>
      </c>
      <c r="C14563" s="3" t="inlineStr">
        <is>
          <t>Assets</t>
        </is>
      </c>
      <c r="D14563" s="3" t="inlineStr">
        <is>
          <t>7610/230</t>
        </is>
      </c>
      <c r="E14563" s="3" t="inlineStr">
        <is>
          <t>Endulini CIP Mechanical Engineering</t>
        </is>
      </c>
      <c r="F14563" s="3" t="n">
        <v>0</v>
      </c>
      <c r="G14563" s="3" t="n">
        <v>15570</v>
      </c>
    </row>
    <row r="14564">
      <c r="A14564" s="3" t="inlineStr">
        <is>
          <t>Endulini (Pty) Ltd</t>
        </is>
      </c>
      <c r="B14564" s="4" t="n">
        <v>45077</v>
      </c>
      <c r="C14564" s="3" t="inlineStr">
        <is>
          <t>Assets</t>
        </is>
      </c>
      <c r="D14564" s="3" t="inlineStr">
        <is>
          <t>7610/235</t>
        </is>
      </c>
      <c r="E14564" s="3" t="inlineStr">
        <is>
          <t>Endulini CIP Electrical Installation</t>
        </is>
      </c>
      <c r="F14564" s="3" t="n">
        <v>0</v>
      </c>
      <c r="G14564" s="3" t="n">
        <v>1034019.08</v>
      </c>
    </row>
    <row r="14565">
      <c r="A14565" s="3" t="inlineStr">
        <is>
          <t>Endulini (Pty) Ltd</t>
        </is>
      </c>
      <c r="B14565" s="4" t="n">
        <v>45077</v>
      </c>
      <c r="C14565" s="3" t="inlineStr">
        <is>
          <t>Assets</t>
        </is>
      </c>
      <c r="D14565" s="3" t="inlineStr">
        <is>
          <t>7610/250</t>
        </is>
      </c>
      <c r="E14565" s="3" t="inlineStr">
        <is>
          <t>Endulini CIP Boundary Wall</t>
        </is>
      </c>
      <c r="F14565" s="3" t="n">
        <v>0</v>
      </c>
      <c r="G14565" s="3" t="n">
        <v>88400.8</v>
      </c>
    </row>
    <row r="14566">
      <c r="A14566" s="3" t="inlineStr">
        <is>
          <t>Endulini (Pty) Ltd</t>
        </is>
      </c>
      <c r="B14566" s="4" t="n">
        <v>45077</v>
      </c>
      <c r="C14566" s="3" t="inlineStr">
        <is>
          <t>Assets</t>
        </is>
      </c>
      <c r="D14566" s="3" t="inlineStr">
        <is>
          <t>7610/290</t>
        </is>
      </c>
      <c r="E14566" s="3" t="inlineStr">
        <is>
          <t>Endulini CIP Development Management Fees</t>
        </is>
      </c>
      <c r="F14566" s="3" t="n">
        <v>0</v>
      </c>
      <c r="G14566" s="3" t="n">
        <v>237496.62</v>
      </c>
    </row>
    <row r="14567">
      <c r="A14567" s="3" t="inlineStr">
        <is>
          <t>Endulini (Pty) Ltd</t>
        </is>
      </c>
      <c r="B14567" s="4" t="n">
        <v>45077</v>
      </c>
      <c r="C14567" s="3" t="inlineStr">
        <is>
          <t>Assets</t>
        </is>
      </c>
      <c r="D14567" s="3" t="inlineStr">
        <is>
          <t>7610/310</t>
        </is>
      </c>
      <c r="E14567" s="3" t="inlineStr">
        <is>
          <t>Endulini CIP Enviromental consultants</t>
        </is>
      </c>
      <c r="F14567" s="3" t="n">
        <v>0</v>
      </c>
      <c r="G14567" s="3" t="n">
        <v>115730</v>
      </c>
    </row>
    <row r="14568">
      <c r="A14568" s="3" t="inlineStr">
        <is>
          <t>Endulini (Pty) Ltd</t>
        </is>
      </c>
      <c r="B14568" s="4" t="n">
        <v>45077</v>
      </c>
      <c r="C14568" s="3" t="inlineStr">
        <is>
          <t>Assets</t>
        </is>
      </c>
      <c r="D14568" s="3" t="inlineStr">
        <is>
          <t>7610/320</t>
        </is>
      </c>
      <c r="E14568" s="3" t="inlineStr">
        <is>
          <t>Endulini CIP Geotechnical</t>
        </is>
      </c>
      <c r="F14568" s="3" t="n">
        <v>0</v>
      </c>
      <c r="G14568" s="3" t="n">
        <v>13575</v>
      </c>
    </row>
    <row r="14569">
      <c r="A14569" s="3" t="inlineStr">
        <is>
          <t>Endulini (Pty) Ltd</t>
        </is>
      </c>
      <c r="B14569" s="4" t="n">
        <v>45077</v>
      </c>
      <c r="C14569" s="3" t="inlineStr">
        <is>
          <t>Assets</t>
        </is>
      </c>
      <c r="D14569" s="3" t="inlineStr">
        <is>
          <t>7610/330</t>
        </is>
      </c>
      <c r="E14569" s="3" t="inlineStr">
        <is>
          <t>Endulini CIP Health and Safety</t>
        </is>
      </c>
      <c r="F14569" s="3" t="n">
        <v>0</v>
      </c>
      <c r="G14569" s="3" t="n">
        <v>40200</v>
      </c>
    </row>
    <row r="14570">
      <c r="A14570" s="3" t="inlineStr">
        <is>
          <t>Endulini (Pty) Ltd</t>
        </is>
      </c>
      <c r="B14570" s="4" t="n">
        <v>45077</v>
      </c>
      <c r="C14570" s="3" t="inlineStr">
        <is>
          <t>Assets</t>
        </is>
      </c>
      <c r="D14570" s="3" t="inlineStr">
        <is>
          <t>7610/390</t>
        </is>
      </c>
      <c r="E14570" s="3" t="inlineStr">
        <is>
          <t>Endulini CIP Land Surveyor</t>
        </is>
      </c>
      <c r="F14570" s="3" t="n">
        <v>0</v>
      </c>
      <c r="G14570" s="3" t="n">
        <v>186021.2</v>
      </c>
    </row>
    <row r="14571">
      <c r="A14571" s="3" t="inlineStr">
        <is>
          <t>Endulini (Pty) Ltd</t>
        </is>
      </c>
      <c r="B14571" s="4" t="n">
        <v>45077</v>
      </c>
      <c r="C14571" s="3" t="inlineStr">
        <is>
          <t>Assets</t>
        </is>
      </c>
      <c r="D14571" s="3" t="inlineStr">
        <is>
          <t>7610/392</t>
        </is>
      </c>
      <c r="E14571" s="3" t="inlineStr">
        <is>
          <t>Endulini CIP Landscaping</t>
        </is>
      </c>
      <c r="F14571" s="3" t="n">
        <v>0</v>
      </c>
      <c r="G14571" s="3" t="n">
        <v>6100</v>
      </c>
    </row>
    <row r="14572">
      <c r="A14572" s="3" t="inlineStr">
        <is>
          <t>Endulini (Pty) Ltd</t>
        </is>
      </c>
      <c r="B14572" s="4" t="n">
        <v>45077</v>
      </c>
      <c r="C14572" s="3" t="inlineStr">
        <is>
          <t>Assets</t>
        </is>
      </c>
      <c r="D14572" s="3" t="inlineStr">
        <is>
          <t>7610/395</t>
        </is>
      </c>
      <c r="E14572" s="3" t="inlineStr">
        <is>
          <t>Endulini CIP NHBRC</t>
        </is>
      </c>
      <c r="F14572" s="3" t="n">
        <v>0</v>
      </c>
      <c r="G14572" s="3" t="n">
        <v>928847.49</v>
      </c>
    </row>
    <row r="14573">
      <c r="A14573" s="3" t="inlineStr">
        <is>
          <t>Endulini (Pty) Ltd</t>
        </is>
      </c>
      <c r="B14573" s="4" t="n">
        <v>45077</v>
      </c>
      <c r="C14573" s="3" t="inlineStr">
        <is>
          <t>Assets</t>
        </is>
      </c>
      <c r="D14573" s="3" t="inlineStr">
        <is>
          <t>7610/400</t>
        </is>
      </c>
      <c r="E14573" s="3" t="inlineStr">
        <is>
          <t>Endulini CIP Quantity Surveyor</t>
        </is>
      </c>
      <c r="F14573" s="3" t="n">
        <v>0</v>
      </c>
      <c r="G14573" s="3" t="n">
        <v>82136.36</v>
      </c>
    </row>
    <row r="14574">
      <c r="A14574" s="3" t="inlineStr">
        <is>
          <t>Endulini (Pty) Ltd</t>
        </is>
      </c>
      <c r="B14574" s="4" t="n">
        <v>45077</v>
      </c>
      <c r="C14574" s="3" t="inlineStr">
        <is>
          <t>Assets</t>
        </is>
      </c>
      <c r="D14574" s="3" t="inlineStr">
        <is>
          <t>7610/600</t>
        </is>
      </c>
      <c r="E14574" s="3" t="inlineStr">
        <is>
          <t>Endulini CIP Town Planning</t>
        </is>
      </c>
      <c r="F14574" s="3" t="n">
        <v>0</v>
      </c>
      <c r="G14574" s="3" t="n">
        <v>21105</v>
      </c>
    </row>
    <row r="14575">
      <c r="A14575" s="3" t="inlineStr">
        <is>
          <t>Endulini (Pty) Ltd</t>
        </is>
      </c>
      <c r="B14575" s="4" t="n">
        <v>45077</v>
      </c>
      <c r="C14575" s="3" t="inlineStr">
        <is>
          <t>Assets</t>
        </is>
      </c>
      <c r="D14575" s="3" t="inlineStr">
        <is>
          <t>7610/620</t>
        </is>
      </c>
      <c r="E14575" s="3" t="inlineStr">
        <is>
          <t>Endulini CIP Traffic Impact</t>
        </is>
      </c>
      <c r="F14575" s="3" t="n">
        <v>0</v>
      </c>
      <c r="G14575" s="3" t="n">
        <v>24915</v>
      </c>
    </row>
    <row r="14576">
      <c r="A14576" s="3" t="inlineStr">
        <is>
          <t>Endulini (Pty) Ltd</t>
        </is>
      </c>
      <c r="B14576" s="4" t="n">
        <v>45077</v>
      </c>
      <c r="C14576" s="3" t="inlineStr">
        <is>
          <t>Assets</t>
        </is>
      </c>
      <c r="D14576" s="3" t="inlineStr">
        <is>
          <t>7610/630</t>
        </is>
      </c>
      <c r="E14576" s="3" t="inlineStr">
        <is>
          <t>Endulini CIP CoCT Development Contributi</t>
        </is>
      </c>
      <c r="F14576" s="3" t="n">
        <v>0</v>
      </c>
      <c r="G14576" s="3" t="n">
        <v>661860.3100000001</v>
      </c>
    </row>
    <row r="14577">
      <c r="A14577" s="3" t="inlineStr">
        <is>
          <t>Endulini (Pty) Ltd</t>
        </is>
      </c>
      <c r="B14577" s="4" t="n">
        <v>45077</v>
      </c>
      <c r="C14577" s="3" t="inlineStr">
        <is>
          <t>Assets</t>
        </is>
      </c>
      <c r="D14577" s="3" t="inlineStr">
        <is>
          <t>7610/640</t>
        </is>
      </c>
      <c r="E14577" s="3" t="inlineStr">
        <is>
          <t>Endulini CIP CoCT Building plan application</t>
        </is>
      </c>
      <c r="F14577" s="3" t="n">
        <v>0</v>
      </c>
      <c r="G14577" s="3" t="n">
        <v>111203.22</v>
      </c>
    </row>
    <row r="14578">
      <c r="A14578" s="3" t="inlineStr">
        <is>
          <t>Endulini (Pty) Ltd</t>
        </is>
      </c>
      <c r="B14578" s="4" t="n">
        <v>45077</v>
      </c>
      <c r="C14578" s="3" t="inlineStr">
        <is>
          <t>Assets</t>
        </is>
      </c>
      <c r="D14578" s="3" t="inlineStr">
        <is>
          <t>7610/900</t>
        </is>
      </c>
      <c r="E14578" s="3" t="inlineStr">
        <is>
          <t>Endulini CIP Cost of Sales</t>
        </is>
      </c>
      <c r="F14578" s="3" t="n">
        <v>0</v>
      </c>
      <c r="G14578" s="3" t="n">
        <v>-28210981.9</v>
      </c>
    </row>
    <row r="14579">
      <c r="A14579" s="3" t="inlineStr">
        <is>
          <t>Quinate Consulting (Pty) Ltd</t>
        </is>
      </c>
      <c r="B14579" s="4" t="n">
        <v>45077</v>
      </c>
      <c r="C14579" s="3" t="inlineStr">
        <is>
          <t>Assets</t>
        </is>
      </c>
      <c r="D14579" s="3" t="inlineStr">
        <is>
          <t>7800/104</t>
        </is>
      </c>
      <c r="E14579" s="3" t="inlineStr">
        <is>
          <t>Stock - Closing Stock SW - 28 Feb 21</t>
        </is>
      </c>
      <c r="F14579" s="3" t="n">
        <v>0</v>
      </c>
      <c r="G14579" s="3" t="n">
        <v>2874478.88</v>
      </c>
    </row>
    <row r="14580">
      <c r="A14580" s="3" t="inlineStr">
        <is>
          <t>Quinate Consulting (Pty) Ltd</t>
        </is>
      </c>
      <c r="B14580" s="4" t="n">
        <v>45077</v>
      </c>
      <c r="C14580" s="3" t="inlineStr">
        <is>
          <t>Assets</t>
        </is>
      </c>
      <c r="D14580" s="3" t="inlineStr">
        <is>
          <t>7800/105</t>
        </is>
      </c>
      <c r="E14580" s="3" t="inlineStr">
        <is>
          <t>Stock - Closing Stock SH - 28 Feb 21</t>
        </is>
      </c>
      <c r="F14580" s="3" t="n">
        <v>0</v>
      </c>
      <c r="G14580" s="3" t="n">
        <v>2843477.6</v>
      </c>
    </row>
    <row r="14581">
      <c r="A14581" s="3" t="inlineStr">
        <is>
          <t>Endulini (Pty) Ltd</t>
        </is>
      </c>
      <c r="B14581" s="4" t="n">
        <v>45077</v>
      </c>
      <c r="C14581" s="3" t="inlineStr">
        <is>
          <t>Assets</t>
        </is>
      </c>
      <c r="D14581" s="3" t="inlineStr">
        <is>
          <t>8000/000</t>
        </is>
      </c>
      <c r="E14581" s="3" t="inlineStr">
        <is>
          <t>Customer Control Account</t>
        </is>
      </c>
      <c r="F14581" s="3" t="n">
        <v>0</v>
      </c>
      <c r="G14581" s="3" t="n">
        <v>170572.96</v>
      </c>
    </row>
    <row r="14582">
      <c r="A14582" s="3" t="inlineStr">
        <is>
          <t>Noble Shield (Pty) Ltd ta Go Letting</t>
        </is>
      </c>
      <c r="B14582" s="4" t="n">
        <v>45077</v>
      </c>
      <c r="C14582" s="3" t="inlineStr">
        <is>
          <t>Assets</t>
        </is>
      </c>
      <c r="D14582" s="3" t="inlineStr">
        <is>
          <t>8000/000</t>
        </is>
      </c>
      <c r="E14582" s="3" t="inlineStr">
        <is>
          <t>Customer Control Account</t>
        </is>
      </c>
      <c r="F14582" s="3" t="n">
        <v>0</v>
      </c>
      <c r="G14582" s="3" t="n">
        <v>60289.32</v>
      </c>
    </row>
    <row r="14583">
      <c r="A14583" s="3" t="inlineStr">
        <is>
          <t>Opportunity Global Investment (PTY) LTD</t>
        </is>
      </c>
      <c r="B14583" s="4" t="n">
        <v>45077</v>
      </c>
      <c r="C14583" s="3" t="inlineStr">
        <is>
          <t>Assets</t>
        </is>
      </c>
      <c r="D14583" s="3" t="inlineStr">
        <is>
          <t>8000/000</t>
        </is>
      </c>
      <c r="E14583" s="3" t="inlineStr">
        <is>
          <t>Customer Control Account</t>
        </is>
      </c>
      <c r="F14583" s="3" t="n">
        <v>1673.6</v>
      </c>
      <c r="G14583" s="3" t="n">
        <v>5020.8</v>
      </c>
    </row>
    <row r="14584">
      <c r="A14584" s="3" t="inlineStr">
        <is>
          <t>Opportunity Global Sales (PTY) LTD</t>
        </is>
      </c>
      <c r="B14584" s="4" t="n">
        <v>45077</v>
      </c>
      <c r="C14584" s="3" t="inlineStr">
        <is>
          <t>Assets</t>
        </is>
      </c>
      <c r="D14584" s="3" t="inlineStr">
        <is>
          <t>8000/000</t>
        </is>
      </c>
      <c r="E14584" s="3" t="inlineStr">
        <is>
          <t>Customer Control Account</t>
        </is>
      </c>
      <c r="F14584" s="3" t="n">
        <v>82553.48</v>
      </c>
      <c r="G14584" s="3" t="n">
        <v>464817.04</v>
      </c>
    </row>
    <row r="14585">
      <c r="A14585" s="3" t="inlineStr">
        <is>
          <t>Opportunity Management Holdings (PTY) LTD</t>
        </is>
      </c>
      <c r="B14585" s="4" t="n">
        <v>45077</v>
      </c>
      <c r="C14585" s="3" t="inlineStr">
        <is>
          <t>Assets</t>
        </is>
      </c>
      <c r="D14585" s="3" t="inlineStr">
        <is>
          <t>8000/000</t>
        </is>
      </c>
      <c r="E14585" s="3" t="inlineStr">
        <is>
          <t>Customer Control Account</t>
        </is>
      </c>
      <c r="F14585" s="3" t="n">
        <v>0</v>
      </c>
      <c r="G14585" s="3" t="n">
        <v>11500</v>
      </c>
    </row>
    <row r="14586">
      <c r="A14586" s="3" t="inlineStr">
        <is>
          <t>Quinate Consulting (Pty) Ltd</t>
        </is>
      </c>
      <c r="B14586" s="4" t="n">
        <v>45077</v>
      </c>
      <c r="C14586" s="3" t="inlineStr">
        <is>
          <t>Assets</t>
        </is>
      </c>
      <c r="D14586" s="3" t="inlineStr">
        <is>
          <t>8000/000</t>
        </is>
      </c>
      <c r="E14586" s="3" t="inlineStr">
        <is>
          <t>Customer Control Account</t>
        </is>
      </c>
      <c r="F14586" s="3" t="n">
        <v>-20732.54</v>
      </c>
      <c r="G14586" s="3" t="n">
        <v>9177.290000000001</v>
      </c>
    </row>
    <row r="14587">
      <c r="A14587" s="3" t="inlineStr">
        <is>
          <t>Quinate Consulting (Pty) Ltd</t>
        </is>
      </c>
      <c r="B14587" s="4" t="n">
        <v>45077</v>
      </c>
      <c r="C14587" s="3" t="inlineStr">
        <is>
          <t>Assets</t>
        </is>
      </c>
      <c r="D14587" s="3" t="inlineStr">
        <is>
          <t>8001</t>
        </is>
      </c>
      <c r="E14587" s="3" t="inlineStr">
        <is>
          <t>Customer Control</t>
        </is>
      </c>
      <c r="F14587" s="3" t="n">
        <v>0</v>
      </c>
      <c r="G14587" s="3" t="n">
        <v>29487.49</v>
      </c>
    </row>
    <row r="14588">
      <c r="A14588" s="3" t="inlineStr">
        <is>
          <t>Quinate Consulting (Pty) Ltd</t>
        </is>
      </c>
      <c r="B14588" s="4" t="n">
        <v>45077</v>
      </c>
      <c r="C14588" s="3" t="inlineStr">
        <is>
          <t>Assets</t>
        </is>
      </c>
      <c r="D14588" s="3" t="inlineStr">
        <is>
          <t>8200/010</t>
        </is>
      </c>
      <c r="E14588" s="3" t="inlineStr">
        <is>
          <t>Prepayments / Prepaid Expenses</t>
        </is>
      </c>
      <c r="F14588" s="3" t="n">
        <v>0</v>
      </c>
      <c r="G14588" s="3" t="n">
        <v>109675</v>
      </c>
    </row>
    <row r="14589">
      <c r="A14589" s="3" t="inlineStr">
        <is>
          <t>Opportunity Global Sales (PTY) LTD</t>
        </is>
      </c>
      <c r="B14589" s="4" t="n">
        <v>45077</v>
      </c>
      <c r="C14589" s="3" t="inlineStr">
        <is>
          <t>Assets</t>
        </is>
      </c>
      <c r="D14589" s="3" t="inlineStr">
        <is>
          <t>8300/200</t>
        </is>
      </c>
      <c r="E14589" s="3" t="inlineStr">
        <is>
          <t>Staff Loan - Mario Stoop</t>
        </is>
      </c>
      <c r="F14589" s="3" t="n">
        <v>4500</v>
      </c>
      <c r="G14589" s="3" t="n">
        <v>4500</v>
      </c>
    </row>
    <row r="14590">
      <c r="A14590" s="3" t="inlineStr">
        <is>
          <t>Opportunity Global Investment (PTY) LTD</t>
        </is>
      </c>
      <c r="B14590" s="4" t="n">
        <v>45077</v>
      </c>
      <c r="C14590" s="3" t="inlineStr">
        <is>
          <t>Assets</t>
        </is>
      </c>
      <c r="D14590" s="3" t="inlineStr">
        <is>
          <t>8400/000</t>
        </is>
      </c>
      <c r="E14590" s="3" t="inlineStr">
        <is>
          <t>FNB 62093491696</t>
        </is>
      </c>
      <c r="F14590" s="3" t="n">
        <v>-15279.59</v>
      </c>
      <c r="G14590" s="3" t="n">
        <v>54241.54</v>
      </c>
    </row>
    <row r="14591">
      <c r="A14591" s="3" t="inlineStr">
        <is>
          <t>Opportunity Global Sales (PTY) LTD</t>
        </is>
      </c>
      <c r="B14591" s="4" t="n">
        <v>45077</v>
      </c>
      <c r="C14591" s="3" t="inlineStr">
        <is>
          <t>Assets</t>
        </is>
      </c>
      <c r="D14591" s="3" t="inlineStr">
        <is>
          <t>8400/000</t>
        </is>
      </c>
      <c r="E14591" s="3" t="inlineStr">
        <is>
          <t>FNB 62835620875</t>
        </is>
      </c>
      <c r="F14591" s="3" t="n">
        <v>-128014.26</v>
      </c>
      <c r="G14591" s="3" t="n">
        <v>66833.14999999999</v>
      </c>
    </row>
    <row r="14592">
      <c r="A14592" s="3" t="inlineStr">
        <is>
          <t>Quinate Consulting (Pty) Ltd</t>
        </is>
      </c>
      <c r="B14592" s="4" t="n">
        <v>45077</v>
      </c>
      <c r="C14592" s="3" t="inlineStr">
        <is>
          <t>Assets</t>
        </is>
      </c>
      <c r="D14592" s="3" t="inlineStr">
        <is>
          <t>8400/000</t>
        </is>
      </c>
      <c r="E14592" s="3" t="inlineStr">
        <is>
          <t>RMB - 62736659189 - Call Acc</t>
        </is>
      </c>
      <c r="F14592" s="3" t="n">
        <v>809.04</v>
      </c>
      <c r="G14592" s="3" t="n">
        <v>157189.13</v>
      </c>
    </row>
    <row r="14593">
      <c r="A14593" s="3" t="inlineStr">
        <is>
          <t>Trademark Holdings (Pty) Ltd</t>
        </is>
      </c>
      <c r="B14593" s="4" t="n">
        <v>45077</v>
      </c>
      <c r="C14593" s="3" t="inlineStr">
        <is>
          <t>Assets</t>
        </is>
      </c>
      <c r="D14593" s="3" t="inlineStr">
        <is>
          <t>8400/000</t>
        </is>
      </c>
      <c r="E14593" s="3" t="inlineStr">
        <is>
          <t>RMB 623 693 03640</t>
        </is>
      </c>
      <c r="F14593" s="3" t="n">
        <v>28920.38</v>
      </c>
      <c r="G14593" s="3" t="n">
        <v>88286.62</v>
      </c>
    </row>
    <row r="14594">
      <c r="A14594" s="3" t="inlineStr">
        <is>
          <t>Noble Shield (Pty) Ltd ta Go Letting</t>
        </is>
      </c>
      <c r="B14594" s="4" t="n">
        <v>45077</v>
      </c>
      <c r="C14594" s="3" t="inlineStr">
        <is>
          <t>Assets</t>
        </is>
      </c>
      <c r="D14594" s="3" t="inlineStr">
        <is>
          <t>8400/000</t>
        </is>
      </c>
      <c r="E14594" s="3" t="inlineStr">
        <is>
          <t>RMB 6250 573 3833</t>
        </is>
      </c>
      <c r="F14594" s="3" t="n">
        <v>15782.5</v>
      </c>
      <c r="G14594" s="3" t="n">
        <v>65296.28</v>
      </c>
    </row>
    <row r="14595">
      <c r="A14595" s="3" t="inlineStr">
        <is>
          <t>Endulini (Pty) Ltd</t>
        </is>
      </c>
      <c r="B14595" s="4" t="n">
        <v>45077</v>
      </c>
      <c r="C14595" s="3" t="inlineStr">
        <is>
          <t>Assets</t>
        </is>
      </c>
      <c r="D14595" s="3" t="inlineStr">
        <is>
          <t>8400/000</t>
        </is>
      </c>
      <c r="E14595" s="3" t="inlineStr">
        <is>
          <t>RMB 62906944576</t>
        </is>
      </c>
      <c r="F14595" s="3" t="n">
        <v>-5946.99</v>
      </c>
      <c r="G14595" s="3" t="n">
        <v>41623.43</v>
      </c>
    </row>
    <row r="14596">
      <c r="A14596" s="3" t="inlineStr">
        <is>
          <t>Opportunity Management Holdings (PTY) LTD</t>
        </is>
      </c>
      <c r="B14596" s="4" t="n">
        <v>45077</v>
      </c>
      <c r="C14596" s="3" t="inlineStr">
        <is>
          <t>Assets</t>
        </is>
      </c>
      <c r="D14596" s="3" t="inlineStr">
        <is>
          <t>8400/000</t>
        </is>
      </c>
      <c r="E14596" s="3" t="inlineStr">
        <is>
          <t>RMB Cheq - 62312246920</t>
        </is>
      </c>
      <c r="F14596" s="3" t="n">
        <v>119621.57</v>
      </c>
      <c r="G14596" s="3" t="n">
        <v>140628.09</v>
      </c>
    </row>
    <row r="14597">
      <c r="A14597" s="3" t="inlineStr">
        <is>
          <t>Opportunity Global Investment (PTY) LTD</t>
        </is>
      </c>
      <c r="B14597" s="4" t="n">
        <v>45077</v>
      </c>
      <c r="C14597" s="3" t="inlineStr">
        <is>
          <t>Assets</t>
        </is>
      </c>
      <c r="D14597" s="3" t="inlineStr">
        <is>
          <t>8405/000</t>
        </is>
      </c>
      <c r="E14597" s="3" t="inlineStr">
        <is>
          <t>FNB Trust 62762449265</t>
        </is>
      </c>
      <c r="F14597" s="3" t="n">
        <v>-71.13</v>
      </c>
      <c r="G14597" s="3" t="n">
        <v>542.84</v>
      </c>
    </row>
    <row r="14598">
      <c r="A14598" s="3" t="inlineStr">
        <is>
          <t>Endulini (Pty) Ltd</t>
        </is>
      </c>
      <c r="B14598" s="4" t="n">
        <v>45077</v>
      </c>
      <c r="C14598" s="3" t="inlineStr">
        <is>
          <t>Assets</t>
        </is>
      </c>
      <c r="D14598" s="3" t="inlineStr">
        <is>
          <t>8410/000</t>
        </is>
      </c>
      <c r="E14598" s="3" t="inlineStr">
        <is>
          <t>Momentum Investor Account : RU 502229883</t>
        </is>
      </c>
      <c r="F14598" s="3" t="n">
        <v>17.52</v>
      </c>
      <c r="G14598" s="3" t="n">
        <v>2722.33</v>
      </c>
    </row>
    <row r="14599">
      <c r="A14599" s="3" t="inlineStr">
        <is>
          <t>Opportunity Management Holdings (PTY) LTD</t>
        </is>
      </c>
      <c r="B14599" s="4" t="n">
        <v>45077</v>
      </c>
      <c r="C14599" s="3" t="inlineStr">
        <is>
          <t>Assets</t>
        </is>
      </c>
      <c r="D14599" s="3" t="inlineStr">
        <is>
          <t>8410/000</t>
        </is>
      </c>
      <c r="E14599" s="3" t="inlineStr">
        <is>
          <t>RMB Call Acc - 62312248851</t>
        </is>
      </c>
      <c r="F14599" s="3" t="n">
        <v>-2.61</v>
      </c>
      <c r="G14599" s="3" t="n">
        <v>1430.86</v>
      </c>
    </row>
    <row r="14600">
      <c r="A14600" s="3" t="inlineStr">
        <is>
          <t>Noble Shield (Pty) Ltd ta Go Letting</t>
        </is>
      </c>
      <c r="B14600" s="4" t="n">
        <v>45077</v>
      </c>
      <c r="C14600" s="3" t="inlineStr">
        <is>
          <t>Assets</t>
        </is>
      </c>
      <c r="D14600" s="3" t="inlineStr">
        <is>
          <t>8410/000</t>
        </is>
      </c>
      <c r="E14600" s="3" t="inlineStr">
        <is>
          <t>RMB Trust Acc - 6250 615 1365</t>
        </is>
      </c>
      <c r="F14600" s="3" t="n">
        <v>-71.26000000000001</v>
      </c>
      <c r="G14600" s="3" t="n">
        <v>369.31</v>
      </c>
    </row>
    <row r="14601">
      <c r="A14601" s="3" t="inlineStr">
        <is>
          <t>Quinate Consulting (Pty) Ltd</t>
        </is>
      </c>
      <c r="B14601" s="4" t="n">
        <v>45077</v>
      </c>
      <c r="C14601" s="3" t="inlineStr">
        <is>
          <t>Assets</t>
        </is>
      </c>
      <c r="D14601" s="3" t="inlineStr">
        <is>
          <t>8415/000</t>
        </is>
      </c>
      <c r="E14601" s="3" t="inlineStr">
        <is>
          <t>STD Acc 071 958 959 - Facility Acc</t>
        </is>
      </c>
      <c r="F14601" s="3" t="n">
        <v>0</v>
      </c>
      <c r="G14601" s="3" t="n">
        <v>3126.21</v>
      </c>
    </row>
    <row r="14602">
      <c r="A14602" s="3" t="inlineStr">
        <is>
          <t>Trademark Holdings (Pty) Ltd</t>
        </is>
      </c>
      <c r="B14602" s="4" t="n">
        <v>45077</v>
      </c>
      <c r="C14602" s="3" t="inlineStr">
        <is>
          <t>Assets</t>
        </is>
      </c>
      <c r="D14602" s="3" t="inlineStr">
        <is>
          <t>8420/000</t>
        </is>
      </c>
      <c r="E14602" s="3" t="inlineStr">
        <is>
          <t>FNB Credit Card</t>
        </is>
      </c>
      <c r="F14602" s="3" t="n">
        <v>52</v>
      </c>
      <c r="G14602" s="3" t="n">
        <v>208</v>
      </c>
    </row>
    <row r="14603">
      <c r="A14603" s="3" t="inlineStr">
        <is>
          <t>Quinate Consulting (Pty) Ltd</t>
        </is>
      </c>
      <c r="B14603" s="4" t="n">
        <v>45077</v>
      </c>
      <c r="C14603" s="3" t="inlineStr">
        <is>
          <t>Assets</t>
        </is>
      </c>
      <c r="D14603" s="3" t="inlineStr">
        <is>
          <t>8430/000</t>
        </is>
      </c>
      <c r="E14603" s="3" t="inlineStr">
        <is>
          <t>Momentum Investment Acc - RU502230185</t>
        </is>
      </c>
      <c r="F14603" s="3" t="n">
        <v>3.51</v>
      </c>
      <c r="G14603" s="3" t="n">
        <v>545.29</v>
      </c>
    </row>
    <row r="14604">
      <c r="A14604" s="3" t="inlineStr">
        <is>
          <t>Opportunity Global Investment (PTY) LTD</t>
        </is>
      </c>
      <c r="B14604" s="4" t="n">
        <v>45077</v>
      </c>
      <c r="C14604" s="3" t="inlineStr">
        <is>
          <t>Assets</t>
        </is>
      </c>
      <c r="D14604" s="3" t="inlineStr">
        <is>
          <t>8440/000</t>
        </is>
      </c>
      <c r="E14604" s="3" t="inlineStr">
        <is>
          <t>FNB - Call 627602764438</t>
        </is>
      </c>
      <c r="F14604" s="3" t="n">
        <v>-14.22</v>
      </c>
      <c r="G14604" s="3" t="n">
        <v>916.1900000000001</v>
      </c>
    </row>
    <row r="14605">
      <c r="A14605" s="3" t="inlineStr">
        <is>
          <t>Opportunity Global Investment (PTY) LTD</t>
        </is>
      </c>
      <c r="B14605" s="4" t="n">
        <v>45077</v>
      </c>
      <c r="C14605" s="3" t="inlineStr">
        <is>
          <t>Assets</t>
        </is>
      </c>
      <c r="D14605" s="3" t="inlineStr">
        <is>
          <t>8445/000</t>
        </is>
      </c>
      <c r="E14605" s="3" t="inlineStr">
        <is>
          <t>Momentum RU502230096</t>
        </is>
      </c>
      <c r="F14605" s="3" t="n">
        <v>33.05</v>
      </c>
      <c r="G14605" s="3" t="n">
        <v>4799.55</v>
      </c>
    </row>
    <row r="14606">
      <c r="A14606" s="3" t="inlineStr">
        <is>
          <t>Quinate Consulting (Pty) Ltd</t>
        </is>
      </c>
      <c r="B14606" s="4" t="n">
        <v>45077</v>
      </c>
      <c r="C14606" s="3" t="inlineStr">
        <is>
          <t>Assets</t>
        </is>
      </c>
      <c r="D14606" s="3" t="inlineStr">
        <is>
          <t>8450/000</t>
        </is>
      </c>
      <c r="E14606" s="3" t="inlineStr">
        <is>
          <t>A RMB 62275810820</t>
        </is>
      </c>
      <c r="F14606" s="3" t="n">
        <v>-121286.13</v>
      </c>
      <c r="G14606" s="3" t="n">
        <v>139019.98</v>
      </c>
    </row>
    <row r="14607">
      <c r="A14607" s="3" t="inlineStr">
        <is>
          <t>Opportunity Management Holdings (PTY) LTD</t>
        </is>
      </c>
      <c r="B14607" s="4" t="n">
        <v>45077</v>
      </c>
      <c r="C14607" s="3" t="inlineStr">
        <is>
          <t>Assets</t>
        </is>
      </c>
      <c r="D14607" s="3" t="inlineStr">
        <is>
          <t>8450/000</t>
        </is>
      </c>
      <c r="E14607" s="3" t="inlineStr">
        <is>
          <t>Petty Cash - CT Office</t>
        </is>
      </c>
      <c r="F14607" s="3" t="n">
        <v>0</v>
      </c>
      <c r="G14607" s="3" t="n">
        <v>17.2</v>
      </c>
    </row>
    <row r="14608">
      <c r="A14608" s="3" t="inlineStr">
        <is>
          <t>Quinate Consulting (Pty) Ltd</t>
        </is>
      </c>
      <c r="B14608" s="4" t="n">
        <v>45077</v>
      </c>
      <c r="C14608" s="3" t="inlineStr">
        <is>
          <t>Liabilities</t>
        </is>
      </c>
      <c r="D14608" s="3" t="inlineStr">
        <is>
          <t>8480/100</t>
        </is>
      </c>
      <c r="E14608" s="3" t="inlineStr">
        <is>
          <t>Bond - SH20 - STD Bank 532010558</t>
        </is>
      </c>
      <c r="F14608" s="3" t="n">
        <v>3182.57</v>
      </c>
      <c r="G14608" s="3" t="n">
        <v>-1345597.34</v>
      </c>
    </row>
    <row r="14609">
      <c r="A14609" s="3" t="inlineStr">
        <is>
          <t>Quinate Consulting (Pty) Ltd</t>
        </is>
      </c>
      <c r="B14609" s="4" t="n">
        <v>45077</v>
      </c>
      <c r="C14609" s="3" t="inlineStr">
        <is>
          <t>Liabilities</t>
        </is>
      </c>
      <c r="D14609" s="3" t="inlineStr">
        <is>
          <t>8480/200</t>
        </is>
      </c>
      <c r="E14609" s="3" t="inlineStr">
        <is>
          <t>Bond - SH23 - STD Bank 532010035</t>
        </is>
      </c>
      <c r="F14609" s="3" t="n">
        <v>3179.1</v>
      </c>
      <c r="G14609" s="3" t="n">
        <v>-1345453.55</v>
      </c>
    </row>
    <row r="14610">
      <c r="A14610" s="3" t="inlineStr">
        <is>
          <t>Quinate Consulting (Pty) Ltd</t>
        </is>
      </c>
      <c r="B14610" s="4" t="n">
        <v>45077</v>
      </c>
      <c r="C14610" s="3" t="inlineStr">
        <is>
          <t>Liabilities</t>
        </is>
      </c>
      <c r="D14610" s="3" t="inlineStr">
        <is>
          <t>8480/300</t>
        </is>
      </c>
      <c r="E14610" s="3" t="inlineStr">
        <is>
          <t>Bond - SH24 - STD Bank 532372662</t>
        </is>
      </c>
      <c r="F14610" s="3" t="n">
        <v>1613.98</v>
      </c>
      <c r="G14610" s="3" t="n">
        <v>-1448805.35</v>
      </c>
    </row>
    <row r="14611">
      <c r="A14611" s="3" t="inlineStr">
        <is>
          <t>Quinate Consulting (Pty) Ltd</t>
        </is>
      </c>
      <c r="B14611" s="4" t="n">
        <v>45077</v>
      </c>
      <c r="C14611" s="3" t="inlineStr">
        <is>
          <t>Liabilities</t>
        </is>
      </c>
      <c r="D14611" s="3" t="inlineStr">
        <is>
          <t>8480/400</t>
        </is>
      </c>
      <c r="E14611" s="3" t="inlineStr">
        <is>
          <t>Bond - SW01 - STD Bank 532920627</t>
        </is>
      </c>
      <c r="F14611" s="3" t="n">
        <v>12715.99</v>
      </c>
      <c r="G14611" s="3" t="n">
        <v>-1255940.05</v>
      </c>
    </row>
    <row r="14612">
      <c r="A14612" s="3" t="inlineStr">
        <is>
          <t>Quinate Consulting (Pty) Ltd</t>
        </is>
      </c>
      <c r="B14612" s="4" t="n">
        <v>45077</v>
      </c>
      <c r="C14612" s="3" t="inlineStr">
        <is>
          <t>Liabilities</t>
        </is>
      </c>
      <c r="D14612" s="3" t="inlineStr">
        <is>
          <t>8480/401</t>
        </is>
      </c>
      <c r="E14612" s="3" t="inlineStr">
        <is>
          <t>Bond - SW21 - STD Bank 532920597</t>
        </is>
      </c>
      <c r="F14612" s="3" t="n">
        <v>12721.03</v>
      </c>
      <c r="G14612" s="3" t="n">
        <v>-1256438.39</v>
      </c>
    </row>
    <row r="14613">
      <c r="A14613" s="3" t="inlineStr">
        <is>
          <t>Opportunity Global Investment (PTY) LTD</t>
        </is>
      </c>
      <c r="B14613" s="4" t="n">
        <v>45077</v>
      </c>
      <c r="C14613" s="3" t="inlineStr">
        <is>
          <t>Liabilities</t>
        </is>
      </c>
      <c r="D14613" s="3" t="inlineStr">
        <is>
          <t>860</t>
        </is>
      </c>
      <c r="E14613" s="3" t="inlineStr">
        <is>
          <t>Rounding</t>
        </is>
      </c>
      <c r="F14613" s="3" t="n">
        <v>0</v>
      </c>
      <c r="G14613" s="3" t="n">
        <v>0.01</v>
      </c>
    </row>
    <row r="14614">
      <c r="A14614" s="3" t="inlineStr">
        <is>
          <t>Opportunity Global Sales (PTY) LTD</t>
        </is>
      </c>
      <c r="B14614" s="4" t="n">
        <v>45077</v>
      </c>
      <c r="C14614" s="3" t="inlineStr">
        <is>
          <t>Liabilities</t>
        </is>
      </c>
      <c r="D14614" s="3" t="inlineStr">
        <is>
          <t>860</t>
        </is>
      </c>
      <c r="E14614" s="3" t="inlineStr">
        <is>
          <t>Rounding</t>
        </is>
      </c>
      <c r="F14614" s="3" t="n">
        <v>0</v>
      </c>
      <c r="G14614" s="3" t="n">
        <v>-1</v>
      </c>
    </row>
    <row r="14615">
      <c r="A14615" s="3" t="inlineStr">
        <is>
          <t>Quinate Consulting (Pty) Ltd</t>
        </is>
      </c>
      <c r="B14615" s="4" t="n">
        <v>45077</v>
      </c>
      <c r="C14615" s="3" t="inlineStr">
        <is>
          <t>Liabilities</t>
        </is>
      </c>
      <c r="D14615" s="3" t="inlineStr">
        <is>
          <t>860</t>
        </is>
      </c>
      <c r="E14615" s="3" t="inlineStr">
        <is>
          <t>Rounding</t>
        </is>
      </c>
      <c r="F14615" s="3" t="n">
        <v>-0.34</v>
      </c>
      <c r="G14615" s="3" t="n">
        <v>-3.23</v>
      </c>
    </row>
    <row r="14616">
      <c r="A14616" s="3" t="inlineStr">
        <is>
          <t>Trademark Holdings (Pty) Ltd</t>
        </is>
      </c>
      <c r="B14616" s="4" t="n">
        <v>45077</v>
      </c>
      <c r="C14616" s="3" t="inlineStr">
        <is>
          <t>Liabilities</t>
        </is>
      </c>
      <c r="D14616" s="3" t="inlineStr">
        <is>
          <t>860</t>
        </is>
      </c>
      <c r="E14616" s="3" t="inlineStr">
        <is>
          <t>Rounding</t>
        </is>
      </c>
      <c r="F14616" s="3" t="n">
        <v>0</v>
      </c>
      <c r="G14616" s="3" t="n">
        <v>0.2</v>
      </c>
    </row>
    <row r="14617">
      <c r="A14617" s="3" t="inlineStr">
        <is>
          <t>Endulini (Pty) Ltd</t>
        </is>
      </c>
      <c r="B14617" s="4" t="n">
        <v>45077</v>
      </c>
      <c r="C14617" s="3" t="inlineStr">
        <is>
          <t>Liabilities</t>
        </is>
      </c>
      <c r="D14617" s="3" t="inlineStr">
        <is>
          <t>9000/000</t>
        </is>
      </c>
      <c r="E14617" s="3" t="inlineStr">
        <is>
          <t>Supplier Control Account</t>
        </is>
      </c>
      <c r="F14617" s="3" t="n">
        <v>2628582</v>
      </c>
      <c r="G14617" s="3" t="n">
        <v>-10510430.76</v>
      </c>
    </row>
    <row r="14618">
      <c r="A14618" s="3" t="inlineStr">
        <is>
          <t>Noble Shield (Pty) Ltd ta Go Letting</t>
        </is>
      </c>
      <c r="B14618" s="4" t="n">
        <v>45077</v>
      </c>
      <c r="C14618" s="3" t="inlineStr">
        <is>
          <t>Liabilities</t>
        </is>
      </c>
      <c r="D14618" s="3" t="inlineStr">
        <is>
          <t>9000/000</t>
        </is>
      </c>
      <c r="E14618" s="3" t="inlineStr">
        <is>
          <t>Supplier Control Account</t>
        </is>
      </c>
      <c r="F14618" s="3" t="n">
        <v>-2269.87</v>
      </c>
      <c r="G14618" s="3" t="n">
        <v>-28022.59</v>
      </c>
    </row>
    <row r="14619">
      <c r="A14619" s="3" t="inlineStr">
        <is>
          <t>Opportunity Global Investment (PTY) LTD</t>
        </is>
      </c>
      <c r="B14619" s="4" t="n">
        <v>45077</v>
      </c>
      <c r="C14619" s="3" t="inlineStr">
        <is>
          <t>Liabilities</t>
        </is>
      </c>
      <c r="D14619" s="3" t="inlineStr">
        <is>
          <t>9000/000</t>
        </is>
      </c>
      <c r="E14619" s="3" t="inlineStr">
        <is>
          <t>Supplier Control Account</t>
        </is>
      </c>
      <c r="F14619" s="3" t="n">
        <v>-8840.73</v>
      </c>
      <c r="G14619" s="3" t="n">
        <v>-58342.17</v>
      </c>
    </row>
    <row r="14620">
      <c r="A14620" s="3" t="inlineStr">
        <is>
          <t>Opportunity Global Sales (PTY) LTD</t>
        </is>
      </c>
      <c r="B14620" s="4" t="n">
        <v>45077</v>
      </c>
      <c r="C14620" s="3" t="inlineStr">
        <is>
          <t>Liabilities</t>
        </is>
      </c>
      <c r="D14620" s="3" t="inlineStr">
        <is>
          <t>9000/000</t>
        </is>
      </c>
      <c r="E14620" s="3" t="inlineStr">
        <is>
          <t>Supplier Control Account</t>
        </is>
      </c>
      <c r="F14620" s="3" t="n">
        <v>-41830</v>
      </c>
      <c r="G14620" s="3" t="n">
        <v>-47173.31</v>
      </c>
    </row>
    <row r="14621">
      <c r="A14621" s="3" t="inlineStr">
        <is>
          <t>Opportunity Management Holdings (PTY) LTD</t>
        </is>
      </c>
      <c r="B14621" s="4" t="n">
        <v>45077</v>
      </c>
      <c r="C14621" s="3" t="inlineStr">
        <is>
          <t>Liabilities</t>
        </is>
      </c>
      <c r="D14621" s="3" t="inlineStr">
        <is>
          <t>9000/000</t>
        </is>
      </c>
      <c r="E14621" s="3" t="inlineStr">
        <is>
          <t>Supplier Control Account</t>
        </is>
      </c>
      <c r="F14621" s="3" t="n">
        <v>-1961.1</v>
      </c>
      <c r="G14621" s="3" t="n">
        <v>-272156.02</v>
      </c>
    </row>
    <row r="14622">
      <c r="A14622" s="3" t="inlineStr">
        <is>
          <t>Quinate Consulting (Pty) Ltd</t>
        </is>
      </c>
      <c r="B14622" s="4" t="n">
        <v>45077</v>
      </c>
      <c r="C14622" s="3" t="inlineStr">
        <is>
          <t>Liabilities</t>
        </is>
      </c>
      <c r="D14622" s="3" t="inlineStr">
        <is>
          <t>9000/000</t>
        </is>
      </c>
      <c r="E14622" s="3" t="inlineStr">
        <is>
          <t>Supplier Control Account</t>
        </is>
      </c>
      <c r="F14622" s="3" t="n">
        <v>7088.46</v>
      </c>
      <c r="G14622" s="3" t="n">
        <v>540040.83</v>
      </c>
    </row>
    <row r="14623">
      <c r="A14623" s="3" t="inlineStr">
        <is>
          <t>Trademark Holdings (Pty) Ltd</t>
        </is>
      </c>
      <c r="B14623" s="4" t="n">
        <v>45077</v>
      </c>
      <c r="C14623" s="3" t="inlineStr">
        <is>
          <t>Liabilities</t>
        </is>
      </c>
      <c r="D14623" s="3" t="inlineStr">
        <is>
          <t>9000/000</t>
        </is>
      </c>
      <c r="E14623" s="3" t="inlineStr">
        <is>
          <t>Supplier Control Account</t>
        </is>
      </c>
      <c r="F14623" s="3" t="n">
        <v>-6836</v>
      </c>
      <c r="G14623" s="3" t="n">
        <v>-15243.75</v>
      </c>
    </row>
    <row r="14624">
      <c r="A14624" s="3" t="inlineStr">
        <is>
          <t>Quinate Consulting (Pty) Ltd</t>
        </is>
      </c>
      <c r="B14624" s="4" t="n">
        <v>45077</v>
      </c>
      <c r="C14624" s="3" t="inlineStr">
        <is>
          <t>Liabilities</t>
        </is>
      </c>
      <c r="D14624" s="3" t="inlineStr">
        <is>
          <t>9001</t>
        </is>
      </c>
      <c r="E14624" s="3" t="inlineStr">
        <is>
          <t>Supplier Control</t>
        </is>
      </c>
      <c r="F14624" s="3" t="n">
        <v>0</v>
      </c>
      <c r="G14624" s="3" t="n">
        <v>-347315.41</v>
      </c>
    </row>
    <row r="14625">
      <c r="A14625" s="3" t="inlineStr">
        <is>
          <t>Opportunity Management Holdings (PTY) LTD</t>
        </is>
      </c>
      <c r="B14625" s="4" t="n">
        <v>45077</v>
      </c>
      <c r="C14625" s="3" t="inlineStr">
        <is>
          <t>Liabilities</t>
        </is>
      </c>
      <c r="D14625" s="3" t="inlineStr">
        <is>
          <t>9100/000</t>
        </is>
      </c>
      <c r="E14625" s="3" t="inlineStr">
        <is>
          <t>PAYE/UIF/SDL Accrual - Prior Years ADJ</t>
        </is>
      </c>
      <c r="F14625" s="3" t="n">
        <v>0</v>
      </c>
      <c r="G14625" s="3" t="n">
        <v>-33739.36</v>
      </c>
    </row>
    <row r="14626">
      <c r="A14626" s="3" t="inlineStr">
        <is>
          <t>Opportunity Management Holdings (PTY) LTD</t>
        </is>
      </c>
      <c r="B14626" s="4" t="n">
        <v>45077</v>
      </c>
      <c r="C14626" s="3" t="inlineStr">
        <is>
          <t>Assets</t>
        </is>
      </c>
      <c r="D14626" s="3" t="inlineStr">
        <is>
          <t>9110/000</t>
        </is>
      </c>
      <c r="E14626" s="3" t="inlineStr">
        <is>
          <t>Deposit Received</t>
        </is>
      </c>
      <c r="F14626" s="3" t="n">
        <v>0</v>
      </c>
      <c r="G14626" s="3" t="n">
        <v>-3852.5</v>
      </c>
    </row>
    <row r="14627">
      <c r="A14627" s="3" t="inlineStr">
        <is>
          <t>Opportunity Global Investment (PTY) LTD</t>
        </is>
      </c>
      <c r="B14627" s="4" t="n">
        <v>45077</v>
      </c>
      <c r="C14627" s="3" t="inlineStr">
        <is>
          <t>Liabilities</t>
        </is>
      </c>
      <c r="D14627" s="3" t="inlineStr">
        <is>
          <t>9110/000</t>
        </is>
      </c>
      <c r="E14627" s="3" t="inlineStr">
        <is>
          <t>Taxation B/S</t>
        </is>
      </c>
      <c r="F14627" s="3" t="n">
        <v>0</v>
      </c>
      <c r="G14627" s="3" t="n">
        <v>57442.84</v>
      </c>
    </row>
    <row r="14628">
      <c r="A14628" s="3" t="inlineStr">
        <is>
          <t>Noble Shield (Pty) Ltd ta Go Letting</t>
        </is>
      </c>
      <c r="B14628" s="4" t="n">
        <v>45077</v>
      </c>
      <c r="C14628" s="3" t="inlineStr">
        <is>
          <t>Liabilities</t>
        </is>
      </c>
      <c r="D14628" s="3" t="inlineStr">
        <is>
          <t>9250/010</t>
        </is>
      </c>
      <c r="E14628" s="3" t="inlineStr">
        <is>
          <t>SALARY CONTROL</t>
        </is>
      </c>
      <c r="F14628" s="3" t="n">
        <v>-1370.73</v>
      </c>
      <c r="G14628" s="3" t="n">
        <v>-17483</v>
      </c>
    </row>
    <row r="14629">
      <c r="A14629" s="3" t="inlineStr">
        <is>
          <t>Opportunity Global Investment (PTY) LTD</t>
        </is>
      </c>
      <c r="B14629" s="4" t="n">
        <v>45077</v>
      </c>
      <c r="C14629" s="3" t="inlineStr">
        <is>
          <t>Liabilities</t>
        </is>
      </c>
      <c r="D14629" s="3" t="inlineStr">
        <is>
          <t>9250/010</t>
        </is>
      </c>
      <c r="E14629" s="3" t="inlineStr">
        <is>
          <t>SALARY CONTROL</t>
        </is>
      </c>
      <c r="F14629" s="3" t="n">
        <v>0</v>
      </c>
      <c r="G14629" s="3" t="n">
        <v>5000</v>
      </c>
    </row>
    <row r="14630">
      <c r="A14630" s="3" t="inlineStr">
        <is>
          <t>Opportunity Global Sales (PTY) LTD</t>
        </is>
      </c>
      <c r="B14630" s="4" t="n">
        <v>45077</v>
      </c>
      <c r="C14630" s="3" t="inlineStr">
        <is>
          <t>Liabilities</t>
        </is>
      </c>
      <c r="D14630" s="3" t="inlineStr">
        <is>
          <t>9250/010</t>
        </is>
      </c>
      <c r="E14630" s="3" t="inlineStr">
        <is>
          <t>SALARY CONTROL</t>
        </is>
      </c>
      <c r="F14630" s="3" t="n">
        <v>-500</v>
      </c>
      <c r="G14630" s="3" t="n">
        <v>-500.01</v>
      </c>
    </row>
    <row r="14631">
      <c r="A14631" s="3" t="inlineStr">
        <is>
          <t>Opportunity Management Holdings (PTY) LTD</t>
        </is>
      </c>
      <c r="B14631" s="4" t="n">
        <v>45077</v>
      </c>
      <c r="C14631" s="3" t="inlineStr">
        <is>
          <t>Liabilities</t>
        </is>
      </c>
      <c r="D14631" s="3" t="inlineStr">
        <is>
          <t>9250/010</t>
        </is>
      </c>
      <c r="E14631" s="3" t="inlineStr">
        <is>
          <t>SALARY CONTROL</t>
        </is>
      </c>
      <c r="F14631" s="3" t="n">
        <v>-5500</v>
      </c>
      <c r="G14631" s="3" t="n">
        <v>-5500</v>
      </c>
    </row>
    <row r="14632">
      <c r="A14632" s="3" t="inlineStr">
        <is>
          <t>Trademark Holdings (Pty) Ltd</t>
        </is>
      </c>
      <c r="B14632" s="4" t="n">
        <v>45077</v>
      </c>
      <c r="C14632" s="3" t="inlineStr">
        <is>
          <t>Liabilities</t>
        </is>
      </c>
      <c r="D14632" s="3" t="inlineStr">
        <is>
          <t>9250/010</t>
        </is>
      </c>
      <c r="E14632" s="3" t="inlineStr">
        <is>
          <t>SALARY CONTROL</t>
        </is>
      </c>
      <c r="F14632" s="3" t="n">
        <v>-549.64</v>
      </c>
      <c r="G14632" s="3" t="n">
        <v>-19286.58</v>
      </c>
    </row>
    <row r="14633">
      <c r="A14633" s="3" t="inlineStr">
        <is>
          <t>Noble Shield (Pty) Ltd ta Go Letting</t>
        </is>
      </c>
      <c r="B14633" s="4" t="n">
        <v>45077</v>
      </c>
      <c r="C14633" s="3" t="inlineStr">
        <is>
          <t>Liabilities</t>
        </is>
      </c>
      <c r="D14633" s="3" t="inlineStr">
        <is>
          <t>9250/020</t>
        </is>
      </c>
      <c r="E14633" s="3" t="inlineStr">
        <is>
          <t>PAYE, UIF AND SDL CONTROL</t>
        </is>
      </c>
      <c r="F14633" s="3" t="n">
        <v>-500.14</v>
      </c>
      <c r="G14633" s="3" t="n">
        <v>-5680.89</v>
      </c>
    </row>
    <row r="14634">
      <c r="A14634" s="3" t="inlineStr">
        <is>
          <t>Opportunity Global Investment (PTY) LTD</t>
        </is>
      </c>
      <c r="B14634" s="4" t="n">
        <v>45077</v>
      </c>
      <c r="C14634" s="3" t="inlineStr">
        <is>
          <t>Liabilities</t>
        </is>
      </c>
      <c r="D14634" s="3" t="inlineStr">
        <is>
          <t>9250/020</t>
        </is>
      </c>
      <c r="E14634" s="3" t="inlineStr">
        <is>
          <t>PAYE, UIF AND SDL CONTROL</t>
        </is>
      </c>
      <c r="F14634" s="3" t="n">
        <v>12169.57</v>
      </c>
      <c r="G14634" s="3" t="n">
        <v>-44072.87</v>
      </c>
    </row>
    <row r="14635">
      <c r="A14635" s="3" t="inlineStr">
        <is>
          <t>Opportunity Management Holdings (PTY) LTD</t>
        </is>
      </c>
      <c r="B14635" s="4" t="n">
        <v>45077</v>
      </c>
      <c r="C14635" s="3" t="inlineStr">
        <is>
          <t>Liabilities</t>
        </is>
      </c>
      <c r="D14635" s="3" t="inlineStr">
        <is>
          <t>9250/020</t>
        </is>
      </c>
      <c r="E14635" s="3" t="inlineStr">
        <is>
          <t>PAYE, UIF AND SDL CONTROL</t>
        </is>
      </c>
      <c r="F14635" s="3" t="n">
        <v>-2167.5</v>
      </c>
      <c r="G14635" s="3" t="n">
        <v>-51083.22</v>
      </c>
    </row>
    <row r="14636">
      <c r="A14636" s="3" t="inlineStr">
        <is>
          <t>Trademark Holdings (Pty) Ltd</t>
        </is>
      </c>
      <c r="B14636" s="4" t="n">
        <v>45077</v>
      </c>
      <c r="C14636" s="3" t="inlineStr">
        <is>
          <t>Liabilities</t>
        </is>
      </c>
      <c r="D14636" s="3" t="inlineStr">
        <is>
          <t>9250/020</t>
        </is>
      </c>
      <c r="E14636" s="3" t="inlineStr">
        <is>
          <t>PAYE, UIF AND SDL CONTROL</t>
        </is>
      </c>
      <c r="F14636" s="3" t="n">
        <v>-218.4</v>
      </c>
      <c r="G14636" s="3" t="n">
        <v>-5525.2</v>
      </c>
    </row>
    <row r="14637">
      <c r="A14637" s="3" t="inlineStr">
        <is>
          <t>Opportunity Global Investment (PTY) LTD</t>
        </is>
      </c>
      <c r="B14637" s="4" t="n">
        <v>45077</v>
      </c>
      <c r="C14637" s="3" t="inlineStr">
        <is>
          <t>Liabilities</t>
        </is>
      </c>
      <c r="D14637" s="3" t="inlineStr">
        <is>
          <t>9400/030</t>
        </is>
      </c>
      <c r="E14637" s="3" t="inlineStr">
        <is>
          <t>Accrued Expenses - PAYE_AND_UIF</t>
        </is>
      </c>
      <c r="F14637" s="3" t="n">
        <v>0</v>
      </c>
      <c r="G14637" s="3" t="n">
        <v>-2</v>
      </c>
    </row>
    <row r="14638">
      <c r="A14638" s="3" t="inlineStr">
        <is>
          <t>Trademark Holdings (Pty) Ltd</t>
        </is>
      </c>
      <c r="B14638" s="4" t="n">
        <v>45077</v>
      </c>
      <c r="C14638" s="3" t="inlineStr">
        <is>
          <t>Liabilities</t>
        </is>
      </c>
      <c r="D14638" s="3" t="inlineStr">
        <is>
          <t>9400/400</t>
        </is>
      </c>
      <c r="E14638" s="3" t="inlineStr">
        <is>
          <t>Deemed Dividend Tax</t>
        </is>
      </c>
      <c r="F14638" s="3" t="n">
        <v>0</v>
      </c>
      <c r="G14638" s="3" t="n">
        <v>-699.13</v>
      </c>
    </row>
    <row r="14639">
      <c r="A14639" s="3" t="inlineStr">
        <is>
          <t>Opportunity Global Investment (PTY) LTD</t>
        </is>
      </c>
      <c r="B14639" s="4" t="n">
        <v>45077</v>
      </c>
      <c r="C14639" s="3" t="inlineStr">
        <is>
          <t>Liabilities</t>
        </is>
      </c>
      <c r="D14639" s="3" t="inlineStr">
        <is>
          <t>9500/000</t>
        </is>
      </c>
      <c r="E14639" s="3" t="inlineStr">
        <is>
          <t>VAT Control Account</t>
        </is>
      </c>
      <c r="F14639" s="3" t="n">
        <v>382296.49</v>
      </c>
      <c r="G14639" s="3" t="n">
        <v>812557.35</v>
      </c>
    </row>
    <row r="14640">
      <c r="A14640" s="3" t="inlineStr">
        <is>
          <t>Opportunity Global Sales (PTY) LTD</t>
        </is>
      </c>
      <c r="B14640" s="4" t="n">
        <v>45077</v>
      </c>
      <c r="C14640" s="3" t="inlineStr">
        <is>
          <t>Liabilities</t>
        </is>
      </c>
      <c r="D14640" s="3" t="inlineStr">
        <is>
          <t>9500/000</t>
        </is>
      </c>
      <c r="E14640" s="3" t="inlineStr">
        <is>
          <t>VAT Control Account</t>
        </is>
      </c>
      <c r="F14640" s="3" t="n">
        <v>-51476.41</v>
      </c>
      <c r="G14640" s="3" t="n">
        <v>-842928.39</v>
      </c>
    </row>
    <row r="14641">
      <c r="A14641" s="3" t="inlineStr">
        <is>
          <t>Opportunity Management Holdings (PTY) LTD</t>
        </is>
      </c>
      <c r="B14641" s="4" t="n">
        <v>45077</v>
      </c>
      <c r="C14641" s="3" t="inlineStr">
        <is>
          <t>Liabilities</t>
        </is>
      </c>
      <c r="D14641" s="3" t="inlineStr">
        <is>
          <t>9500/000</t>
        </is>
      </c>
      <c r="E14641" s="3" t="inlineStr">
        <is>
          <t>VAT Control Account</t>
        </is>
      </c>
      <c r="F14641" s="3" t="n">
        <v>-44096.02</v>
      </c>
      <c r="G14641" s="3" t="n">
        <v>80146.73</v>
      </c>
    </row>
    <row r="14642">
      <c r="A14642" s="3" t="inlineStr">
        <is>
          <t>Endulini (Pty) Ltd</t>
        </is>
      </c>
      <c r="B14642" s="4" t="n">
        <v>45077</v>
      </c>
      <c r="C14642" s="3" t="inlineStr">
        <is>
          <t>Liabilities</t>
        </is>
      </c>
      <c r="D14642" s="3" t="inlineStr">
        <is>
          <t>9500/000</t>
        </is>
      </c>
      <c r="E14642" s="3" t="inlineStr">
        <is>
          <t>Vat / Tax Control Account</t>
        </is>
      </c>
      <c r="F14642" s="3" t="n">
        <v>8388.68</v>
      </c>
      <c r="G14642" s="3" t="n">
        <v>-2036988.77</v>
      </c>
    </row>
    <row r="14643">
      <c r="A14643" s="3" t="inlineStr">
        <is>
          <t>Quinate Consulting (Pty) Ltd</t>
        </is>
      </c>
      <c r="B14643" s="4" t="n">
        <v>45077</v>
      </c>
      <c r="C14643" s="3" t="inlineStr">
        <is>
          <t>Liabilities</t>
        </is>
      </c>
      <c r="D14643" s="3" t="inlineStr">
        <is>
          <t>9500/000</t>
        </is>
      </c>
      <c r="E14643" s="3" t="inlineStr">
        <is>
          <t>Vat Control Account</t>
        </is>
      </c>
      <c r="F14643" s="3" t="n">
        <v>7461.12</v>
      </c>
      <c r="G14643" s="3" t="n">
        <v>1768311.23</v>
      </c>
    </row>
    <row r="14644">
      <c r="A14644" s="3" t="inlineStr">
        <is>
          <t>Opportunity Management Holdings (PTY) LTD</t>
        </is>
      </c>
      <c r="B14644" s="4" t="n">
        <v>45077</v>
      </c>
      <c r="C14644" s="3" t="inlineStr">
        <is>
          <t>Liabilities</t>
        </is>
      </c>
      <c r="D14644" s="3" t="inlineStr">
        <is>
          <t>9501/000</t>
        </is>
      </c>
      <c r="E14644" s="3" t="inlineStr">
        <is>
          <t>Vat Adjustments - C2M</t>
        </is>
      </c>
      <c r="F14644" s="3" t="n">
        <v>0</v>
      </c>
      <c r="G14644" s="3" t="n">
        <v>47274.04</v>
      </c>
    </row>
    <row r="14645">
      <c r="A14645" s="3" t="inlineStr">
        <is>
          <t>Quinate Consulting (Pty) Ltd</t>
        </is>
      </c>
      <c r="B14645" s="4" t="n">
        <v>45077</v>
      </c>
      <c r="C14645" s="3" t="inlineStr">
        <is>
          <t>Liabilities</t>
        </is>
      </c>
      <c r="D14645" s="3" t="inlineStr">
        <is>
          <t>9960/000</t>
        </is>
      </c>
      <c r="E14645" s="3" t="inlineStr">
        <is>
          <t>Deposits - Southwark Rentals</t>
        </is>
      </c>
      <c r="F14645" s="3" t="n">
        <v>0</v>
      </c>
      <c r="G14645" s="3" t="n">
        <v>-11500</v>
      </c>
    </row>
    <row r="14646">
      <c r="A14646" s="3" t="inlineStr">
        <is>
          <t>Noble Shield (Pty) Ltd ta Go Letting</t>
        </is>
      </c>
      <c r="B14646" s="4" t="n">
        <v>45077</v>
      </c>
      <c r="C14646" s="3" t="inlineStr">
        <is>
          <t>Expenses</t>
        </is>
      </c>
      <c r="D14646" s="3" t="inlineStr">
        <is>
          <t>ACB Link</t>
        </is>
      </c>
      <c r="E14646" s="3" t="inlineStr">
        <is>
          <t>Subscriptions - TPN</t>
        </is>
      </c>
      <c r="F14646" s="3" t="n">
        <v>1269.6</v>
      </c>
      <c r="G14646" s="3" t="n">
        <v>19435.53</v>
      </c>
    </row>
    <row r="14647">
      <c r="A14647" s="3" t="inlineStr">
        <is>
          <t>Noble Shield (Pty) Ltd ta Go Letting</t>
        </is>
      </c>
      <c r="B14647" s="4" t="n">
        <v>45077</v>
      </c>
      <c r="C14647" s="3" t="inlineStr">
        <is>
          <t>Liabilities</t>
        </is>
      </c>
      <c r="D14647" s="3" t="inlineStr">
        <is>
          <t>B/S</t>
        </is>
      </c>
      <c r="E14647" s="3" t="inlineStr">
        <is>
          <t>Tax Payable</t>
        </is>
      </c>
      <c r="F14647" s="3" t="n">
        <v>0</v>
      </c>
      <c r="G14647" s="3" t="n">
        <v>-5166.4</v>
      </c>
    </row>
    <row r="14648">
      <c r="A14648" s="3" t="inlineStr">
        <is>
          <t>Quinate Consulting (Pty) Ltd</t>
        </is>
      </c>
      <c r="B14648" s="4" t="n">
        <v>45077</v>
      </c>
      <c r="C14648" s="3" t="inlineStr">
        <is>
          <t>Liabilities</t>
        </is>
      </c>
      <c r="D14648" s="3" t="inlineStr">
        <is>
          <t xml:space="preserve">B/S </t>
        </is>
      </c>
      <c r="E14648" s="3" t="inlineStr">
        <is>
          <t>Taxation Payable</t>
        </is>
      </c>
      <c r="F14648" s="3" t="n">
        <v>0</v>
      </c>
      <c r="G14648" s="3" t="n">
        <v>-15486</v>
      </c>
    </row>
    <row r="14649">
      <c r="A14649" s="3" t="inlineStr">
        <is>
          <t>Quinate Consulting (Pty) Ltd</t>
        </is>
      </c>
      <c r="B14649" s="4" t="n">
        <v>45077</v>
      </c>
      <c r="C14649" s="3" t="inlineStr">
        <is>
          <t>Liabilities</t>
        </is>
      </c>
      <c r="D14649" s="3" t="inlineStr">
        <is>
          <t>FV</t>
        </is>
      </c>
      <c r="E14649" s="3" t="inlineStr">
        <is>
          <t>Loan - Cape Projects Constuction</t>
        </is>
      </c>
      <c r="F14649" s="3" t="n">
        <v>0</v>
      </c>
      <c r="G14649" s="3" t="n">
        <v>-7596187.4</v>
      </c>
    </row>
    <row r="14650">
      <c r="A14650" s="3" t="inlineStr">
        <is>
          <t>Quinate Consulting (Pty) Ltd</t>
        </is>
      </c>
      <c r="B14650" s="4" t="n">
        <v>45077</v>
      </c>
      <c r="C14650" s="3" t="inlineStr">
        <is>
          <t>Liabilities</t>
        </is>
      </c>
      <c r="D14650" s="3" t="inlineStr">
        <is>
          <t>Sharehold OppDev</t>
        </is>
      </c>
      <c r="E14650" s="3" t="inlineStr">
        <is>
          <t>Loan - Justine Morgan</t>
        </is>
      </c>
      <c r="F14650" s="3" t="n">
        <v>0</v>
      </c>
      <c r="G14650" s="3" t="n">
        <v>-563766.76</v>
      </c>
    </row>
    <row r="14651">
      <c r="A14651" s="3" t="inlineStr">
        <is>
          <t>Opportunity Global Sales (PTY) LTD</t>
        </is>
      </c>
      <c r="B14651" s="4" t="n">
        <v>45107</v>
      </c>
      <c r="C14651" s="3" t="inlineStr">
        <is>
          <t>Revenue</t>
        </is>
      </c>
      <c r="D14651" s="3" t="inlineStr">
        <is>
          <t>1000/009</t>
        </is>
      </c>
      <c r="E14651" s="3" t="inlineStr">
        <is>
          <t>Sales - Comm on Payprop</t>
        </is>
      </c>
      <c r="F14651" s="3" t="n">
        <v>-16120.04</v>
      </c>
      <c r="G14651" s="3" t="n">
        <v>-56520.54</v>
      </c>
    </row>
    <row r="14652">
      <c r="A14652" s="3" t="inlineStr">
        <is>
          <t>Quinate Consulting (Pty) Ltd</t>
        </is>
      </c>
      <c r="B14652" s="4" t="n">
        <v>45107</v>
      </c>
      <c r="C14652" s="3" t="inlineStr">
        <is>
          <t>Revenue</t>
        </is>
      </c>
      <c r="D14652" s="3" t="inlineStr">
        <is>
          <t>1000/011</t>
        </is>
      </c>
      <c r="E14652" s="3" t="inlineStr">
        <is>
          <t>Rent Received - Soho Unit 23</t>
        </is>
      </c>
      <c r="F14652" s="3" t="n">
        <v>-12500</v>
      </c>
      <c r="G14652" s="3" t="n">
        <v>-50000</v>
      </c>
    </row>
    <row r="14653">
      <c r="A14653" s="3" t="inlineStr">
        <is>
          <t>Quinate Consulting (Pty) Ltd</t>
        </is>
      </c>
      <c r="B14653" s="4" t="n">
        <v>45107</v>
      </c>
      <c r="C14653" s="3" t="inlineStr">
        <is>
          <t>Revenue</t>
        </is>
      </c>
      <c r="D14653" s="3" t="inlineStr">
        <is>
          <t>1000/012</t>
        </is>
      </c>
      <c r="E14653" s="3" t="inlineStr">
        <is>
          <t>Rent Received - Soho Unit 24</t>
        </is>
      </c>
      <c r="F14653" s="3" t="n">
        <v>-14445</v>
      </c>
      <c r="G14653" s="3" t="n">
        <v>-57780</v>
      </c>
    </row>
    <row r="14654">
      <c r="A14654" s="3" t="inlineStr">
        <is>
          <t>Quinate Consulting (Pty) Ltd</t>
        </is>
      </c>
      <c r="B14654" s="4" t="n">
        <v>45107</v>
      </c>
      <c r="C14654" s="3" t="inlineStr">
        <is>
          <t>Revenue</t>
        </is>
      </c>
      <c r="D14654" s="3" t="inlineStr">
        <is>
          <t>1000/013</t>
        </is>
      </c>
      <c r="E14654" s="3" t="inlineStr">
        <is>
          <t>Rent Recieved - Soho Unit 20</t>
        </is>
      </c>
      <c r="F14654" s="3" t="n">
        <v>-12500</v>
      </c>
      <c r="G14654" s="3" t="n">
        <v>-50000</v>
      </c>
    </row>
    <row r="14655">
      <c r="A14655" s="3" t="inlineStr">
        <is>
          <t>Quinate Consulting (Pty) Ltd</t>
        </is>
      </c>
      <c r="B14655" s="4" t="n">
        <v>45107</v>
      </c>
      <c r="C14655" s="3" t="inlineStr">
        <is>
          <t>Revenue</t>
        </is>
      </c>
      <c r="D14655" s="3" t="inlineStr">
        <is>
          <t>1000/016</t>
        </is>
      </c>
      <c r="E14655" s="3" t="inlineStr">
        <is>
          <t>Rent Recieved - Southwark Unit 21</t>
        </is>
      </c>
      <c r="F14655" s="3" t="n">
        <v>-10000</v>
      </c>
      <c r="G14655" s="3" t="n">
        <v>-40000</v>
      </c>
    </row>
    <row r="14656">
      <c r="A14656" s="3" t="inlineStr">
        <is>
          <t>Opportunity Global Sales (PTY) LTD</t>
        </is>
      </c>
      <c r="B14656" s="4" t="n">
        <v>45107</v>
      </c>
      <c r="C14656" s="3" t="inlineStr">
        <is>
          <t>Revenue</t>
        </is>
      </c>
      <c r="D14656" s="3" t="inlineStr">
        <is>
          <t>1000/100</t>
        </is>
      </c>
      <c r="E14656" s="3" t="inlineStr">
        <is>
          <t>Sales - Comm on External Sales</t>
        </is>
      </c>
      <c r="F14656" s="3" t="n">
        <v>0</v>
      </c>
      <c r="G14656" s="3" t="n">
        <v>-104782.61</v>
      </c>
    </row>
    <row r="14657">
      <c r="A14657" s="3" t="inlineStr">
        <is>
          <t>Noble Shield (Pty) Ltd ta Go Letting</t>
        </is>
      </c>
      <c r="B14657" s="4" t="n">
        <v>45107</v>
      </c>
      <c r="C14657" s="3" t="inlineStr">
        <is>
          <t>Revenue</t>
        </is>
      </c>
      <c r="D14657" s="3" t="inlineStr">
        <is>
          <t>1000/100</t>
        </is>
      </c>
      <c r="E14657" s="3" t="inlineStr">
        <is>
          <t>Sales - Payprop 328 - Michelle</t>
        </is>
      </c>
      <c r="F14657" s="3" t="n">
        <v>-78867.78999999999</v>
      </c>
      <c r="G14657" s="3" t="n">
        <v>-769288.91</v>
      </c>
    </row>
    <row r="14658">
      <c r="A14658" s="3" t="inlineStr">
        <is>
          <t>Opportunity Global Sales (PTY) LTD</t>
        </is>
      </c>
      <c r="B14658" s="4" t="n">
        <v>45107</v>
      </c>
      <c r="C14658" s="3" t="inlineStr">
        <is>
          <t>Revenue</t>
        </is>
      </c>
      <c r="D14658" s="3" t="inlineStr">
        <is>
          <t>1000/120</t>
        </is>
      </c>
      <c r="E14658" s="3" t="inlineStr">
        <is>
          <t>Sales - Admin Fees on Rental Units</t>
        </is>
      </c>
      <c r="F14658" s="3" t="n">
        <v>-4847.81</v>
      </c>
      <c r="G14658" s="3" t="n">
        <v>-16586.91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Revenue</t>
        </is>
      </c>
      <c r="D14659" s="3" t="inlineStr">
        <is>
          <t>1000/121</t>
        </is>
      </c>
      <c r="E14659" s="3" t="inlineStr">
        <is>
          <t>Sales - Admin Fees on Rental Units Endulini</t>
        </is>
      </c>
      <c r="F14659" s="3" t="n">
        <v>0</v>
      </c>
      <c r="G14659" s="3" t="n">
        <v>-434.78</v>
      </c>
    </row>
    <row r="14660">
      <c r="A14660" s="3" t="inlineStr">
        <is>
          <t>Opportunity Global Sales (PTY) LTD</t>
        </is>
      </c>
      <c r="B14660" s="4" t="n">
        <v>45107</v>
      </c>
      <c r="C14660" s="3" t="inlineStr">
        <is>
          <t>Revenue</t>
        </is>
      </c>
      <c r="D14660" s="3" t="inlineStr">
        <is>
          <t>1000/122</t>
        </is>
      </c>
      <c r="E14660" s="3" t="inlineStr">
        <is>
          <t>Sales - Admin Fees on Rental Units Heron Fields</t>
        </is>
      </c>
      <c r="F14660" s="3" t="n">
        <v>0</v>
      </c>
      <c r="G14660" s="3" t="n">
        <v>-1739.14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Revenue</t>
        </is>
      </c>
      <c r="D14661" s="3" t="inlineStr">
        <is>
          <t>1000/150</t>
        </is>
      </c>
      <c r="E14661" s="3" t="inlineStr">
        <is>
          <t>Sales - Comm on External Rental</t>
        </is>
      </c>
      <c r="F14661" s="3" t="n">
        <v>-98778.25</v>
      </c>
      <c r="G14661" s="3" t="n">
        <v>-181578.22</v>
      </c>
    </row>
    <row r="14662">
      <c r="A14662" s="3" t="inlineStr">
        <is>
          <t>Opportunity Global Sales (PTY) LTD</t>
        </is>
      </c>
      <c r="B14662" s="4" t="n">
        <v>45107</v>
      </c>
      <c r="C14662" s="3" t="inlineStr">
        <is>
          <t>Revenue</t>
        </is>
      </c>
      <c r="D14662" s="3" t="inlineStr">
        <is>
          <t>1000/250</t>
        </is>
      </c>
      <c r="E14662" s="3" t="inlineStr">
        <is>
          <t>Sales - Comm on Endulini</t>
        </is>
      </c>
      <c r="F14662" s="3" t="n">
        <v>-68256.52</v>
      </c>
      <c r="G14662" s="3" t="n">
        <v>-68256.52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Revenue</t>
        </is>
      </c>
      <c r="D14663" s="3" t="inlineStr">
        <is>
          <t>1000/300</t>
        </is>
      </c>
      <c r="E14663" s="3" t="inlineStr">
        <is>
          <t>Sales - Comm on Heron Fields</t>
        </is>
      </c>
      <c r="F14663" s="3" t="n">
        <v>-62169.57</v>
      </c>
      <c r="G14663" s="3" t="n">
        <v>-1211352.18</v>
      </c>
    </row>
    <row r="14664">
      <c r="A14664" s="3" t="inlineStr">
        <is>
          <t>Trademark Holdings (Pty) Ltd</t>
        </is>
      </c>
      <c r="B14664" s="4" t="n">
        <v>45107</v>
      </c>
      <c r="C14664" s="3" t="inlineStr">
        <is>
          <t>Revenue</t>
        </is>
      </c>
      <c r="D14664" s="3" t="inlineStr">
        <is>
          <t>1000/300</t>
        </is>
      </c>
      <c r="E14664" s="3" t="inlineStr">
        <is>
          <t>Sales - Payprop - Lara</t>
        </is>
      </c>
      <c r="F14664" s="3" t="n">
        <v>-85893.07000000001</v>
      </c>
      <c r="G14664" s="3" t="n">
        <v>-875690.39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Revenue</t>
        </is>
      </c>
      <c r="D14665" s="3" t="inlineStr">
        <is>
          <t>1000/360</t>
        </is>
      </c>
      <c r="E14665" s="3" t="inlineStr">
        <is>
          <t>Sales - Investor Management - Heron View</t>
        </is>
      </c>
      <c r="F14665" s="3" t="n">
        <v>0</v>
      </c>
      <c r="G14665" s="3" t="n">
        <v>-1826086.96</v>
      </c>
    </row>
    <row r="14666">
      <c r="A14666" s="3" t="inlineStr">
        <is>
          <t>Noble Shield (Pty) Ltd ta Go Letting</t>
        </is>
      </c>
      <c r="B14666" s="4" t="n">
        <v>45107</v>
      </c>
      <c r="C14666" s="3" t="inlineStr">
        <is>
          <t>Revenue</t>
        </is>
      </c>
      <c r="D14666" s="3" t="inlineStr">
        <is>
          <t>1000/420</t>
        </is>
      </c>
      <c r="E14666" s="3" t="inlineStr">
        <is>
          <t>Sales - Commission Received - External</t>
        </is>
      </c>
      <c r="F14666" s="3" t="n">
        <v>-79000</v>
      </c>
      <c r="G14666" s="3" t="n">
        <v>-148000</v>
      </c>
    </row>
    <row r="14667">
      <c r="A14667" s="3" t="inlineStr">
        <is>
          <t>Trademark Holdings (Pty) Ltd</t>
        </is>
      </c>
      <c r="B14667" s="4" t="n">
        <v>45107</v>
      </c>
      <c r="C14667" s="3" t="inlineStr">
        <is>
          <t>Revenue</t>
        </is>
      </c>
      <c r="D14667" s="3" t="inlineStr">
        <is>
          <t>1000/500</t>
        </is>
      </c>
      <c r="E14667" s="3" t="inlineStr">
        <is>
          <t>Sales - Commission external sale</t>
        </is>
      </c>
      <c r="F14667" s="3" t="n">
        <v>0</v>
      </c>
      <c r="G14667" s="3" t="n">
        <v>-80000</v>
      </c>
    </row>
    <row r="14668">
      <c r="A14668" s="3" t="inlineStr">
        <is>
          <t>Quinate Consulting (Pty) Ltd</t>
        </is>
      </c>
      <c r="B14668" s="4" t="n">
        <v>45107</v>
      </c>
      <c r="C14668" s="3" t="inlineStr">
        <is>
          <t>Revenue</t>
        </is>
      </c>
      <c r="D14668" s="3" t="inlineStr">
        <is>
          <t>1004/000</t>
        </is>
      </c>
      <c r="E14668" s="3" t="inlineStr">
        <is>
          <t>Interest received</t>
        </is>
      </c>
      <c r="F14668" s="3" t="n">
        <v>0</v>
      </c>
      <c r="G14668" s="3" t="n">
        <v>-2364.24</v>
      </c>
    </row>
    <row r="14669">
      <c r="A14669" s="3" t="inlineStr">
        <is>
          <t>Quinate Consulting (Pty) Ltd</t>
        </is>
      </c>
      <c r="B14669" s="4" t="n">
        <v>45107</v>
      </c>
      <c r="C14669" s="3" t="inlineStr">
        <is>
          <t>Revenue</t>
        </is>
      </c>
      <c r="D14669" s="3" t="inlineStr">
        <is>
          <t>1006/100</t>
        </is>
      </c>
      <c r="E14669" s="3" t="inlineStr">
        <is>
          <t>Rental income - Payprop</t>
        </is>
      </c>
      <c r="F14669" s="3" t="n">
        <v>-78255</v>
      </c>
      <c r="G14669" s="3" t="n">
        <v>-289350.36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Revenue</t>
        </is>
      </c>
      <c r="D14670" s="3" t="inlineStr">
        <is>
          <t>1006/120</t>
        </is>
      </c>
      <c r="E14670" s="3" t="inlineStr">
        <is>
          <t>Rental Income - D203</t>
        </is>
      </c>
      <c r="F14670" s="3" t="n">
        <v>0</v>
      </c>
      <c r="G14670" s="3" t="n">
        <v>-8000</v>
      </c>
    </row>
    <row r="14671">
      <c r="A14671" s="3" t="inlineStr">
        <is>
          <t>Endulini (Pty) Ltd</t>
        </is>
      </c>
      <c r="B14671" s="4" t="n">
        <v>45107</v>
      </c>
      <c r="C14671" s="3" t="inlineStr">
        <is>
          <t>Revenue</t>
        </is>
      </c>
      <c r="D14671" s="3" t="inlineStr">
        <is>
          <t>1100/000</t>
        </is>
      </c>
      <c r="E14671" s="3" t="inlineStr">
        <is>
          <t>Sales - Endulini</t>
        </is>
      </c>
      <c r="F14671" s="3" t="n">
        <v>-2721565.21</v>
      </c>
      <c r="G14671" s="3" t="n">
        <v>-2721565.21</v>
      </c>
    </row>
    <row r="14672">
      <c r="A14672" s="3" t="inlineStr">
        <is>
          <t>Opportunity Management Holdings (PTY) LTD</t>
        </is>
      </c>
      <c r="B14672" s="4" t="n">
        <v>45107</v>
      </c>
      <c r="C14672" s="3" t="inlineStr">
        <is>
          <t>Revenue</t>
        </is>
      </c>
      <c r="D14672" s="3" t="inlineStr">
        <is>
          <t>1100/001</t>
        </is>
      </c>
      <c r="E14672" s="3" t="inlineStr">
        <is>
          <t>Salary Recharges</t>
        </is>
      </c>
      <c r="F14672" s="3" t="n">
        <v>-338020</v>
      </c>
      <c r="G14672" s="3" t="n">
        <v>-3525809.06</v>
      </c>
    </row>
    <row r="14673">
      <c r="A14673" s="3" t="inlineStr">
        <is>
          <t>Endulini (Pty) Ltd</t>
        </is>
      </c>
      <c r="B14673" s="4" t="n">
        <v>45107</v>
      </c>
      <c r="C14673" s="3" t="inlineStr">
        <is>
          <t>Revenue</t>
        </is>
      </c>
      <c r="D14673" s="3" t="inlineStr">
        <is>
          <t>1100/200</t>
        </is>
      </c>
      <c r="E14673" s="3" t="inlineStr">
        <is>
          <t>Sales - Endulini occupational rent</t>
        </is>
      </c>
      <c r="F14673" s="3" t="n">
        <v>3303.6</v>
      </c>
      <c r="G14673" s="3" t="n">
        <v>3303.6</v>
      </c>
    </row>
    <row r="14674">
      <c r="A14674" s="3" t="inlineStr">
        <is>
          <t>Opportunity Management Holdings (PTY) LTD</t>
        </is>
      </c>
      <c r="B14674" s="4" t="n">
        <v>45107</v>
      </c>
      <c r="C14674" s="3" t="inlineStr">
        <is>
          <t>Revenue</t>
        </is>
      </c>
      <c r="D14674" s="3" t="inlineStr">
        <is>
          <t>1200/300</t>
        </is>
      </c>
      <c r="E14674" s="3" t="inlineStr">
        <is>
          <t>Management Fees - Heron View</t>
        </is>
      </c>
      <c r="F14674" s="3" t="n">
        <v>-350000</v>
      </c>
      <c r="G14674" s="3" t="n">
        <v>-350000</v>
      </c>
    </row>
    <row r="14675">
      <c r="A14675" s="3" t="inlineStr">
        <is>
          <t>Endulini (Pty) Ltd</t>
        </is>
      </c>
      <c r="B14675" s="4" t="n">
        <v>45107</v>
      </c>
      <c r="C14675" s="3" t="inlineStr">
        <is>
          <t>Expenses</t>
        </is>
      </c>
      <c r="D14675" s="3" t="inlineStr">
        <is>
          <t>2000/001</t>
        </is>
      </c>
      <c r="E14675" s="3" t="inlineStr">
        <is>
          <t>COS - CIP Construction</t>
        </is>
      </c>
      <c r="F14675" s="3" t="n">
        <v>0</v>
      </c>
      <c r="G14675" s="3" t="n">
        <v>2000</v>
      </c>
    </row>
    <row r="14676">
      <c r="A14676" s="3" t="inlineStr">
        <is>
          <t>Opportunity Global Sales (PTY) LTD</t>
        </is>
      </c>
      <c r="B14676" s="4" t="n">
        <v>45107</v>
      </c>
      <c r="C14676" s="3" t="inlineStr">
        <is>
          <t>Expenses</t>
        </is>
      </c>
      <c r="D14676" s="3" t="inlineStr">
        <is>
          <t>2000/010</t>
        </is>
      </c>
      <c r="E14676" s="3" t="inlineStr">
        <is>
          <t>COS - PAYE on Commission</t>
        </is>
      </c>
      <c r="F14676" s="3" t="n">
        <v>26603.88</v>
      </c>
      <c r="G14676" s="3" t="n">
        <v>112087.57</v>
      </c>
    </row>
    <row r="14677">
      <c r="A14677" s="3" t="inlineStr">
        <is>
          <t>Endulini (Pty) Ltd</t>
        </is>
      </c>
      <c r="B14677" s="4" t="n">
        <v>45107</v>
      </c>
      <c r="C14677" s="3" t="inlineStr">
        <is>
          <t>Expenses</t>
        </is>
      </c>
      <c r="D14677" s="3" t="inlineStr">
        <is>
          <t>2000/100</t>
        </is>
      </c>
      <c r="E14677" s="3" t="inlineStr">
        <is>
          <t>COS - Commission Endulini</t>
        </is>
      </c>
      <c r="F14677" s="3" t="n">
        <v>136078.26</v>
      </c>
      <c r="G14677" s="3" t="n">
        <v>136078.26</v>
      </c>
    </row>
    <row r="14678">
      <c r="A14678" s="3" t="inlineStr">
        <is>
          <t>Noble Shield (Pty) Ltd ta Go Letting</t>
        </is>
      </c>
      <c r="B14678" s="4" t="n">
        <v>45107</v>
      </c>
      <c r="C14678" s="3" t="inlineStr">
        <is>
          <t>Expenses</t>
        </is>
      </c>
      <c r="D14678" s="3" t="inlineStr">
        <is>
          <t>2000/100</t>
        </is>
      </c>
      <c r="E14678" s="3" t="inlineStr">
        <is>
          <t>COS - Commission Paid</t>
        </is>
      </c>
      <c r="F14678" s="3" t="n">
        <v>14668.6</v>
      </c>
      <c r="G14678" s="3" t="n">
        <v>232009.98</v>
      </c>
    </row>
    <row r="14679">
      <c r="A14679" s="3" t="inlineStr">
        <is>
          <t>Opportunity Global Sales (PTY) LTD</t>
        </is>
      </c>
      <c r="B14679" s="4" t="n">
        <v>45107</v>
      </c>
      <c r="C14679" s="3" t="inlineStr">
        <is>
          <t>Expenses</t>
        </is>
      </c>
      <c r="D14679" s="3" t="inlineStr">
        <is>
          <t>2000/125</t>
        </is>
      </c>
      <c r="E14679" s="3" t="inlineStr">
        <is>
          <t>Commission Paid - Referal commission</t>
        </is>
      </c>
      <c r="F14679" s="3" t="n">
        <v>0</v>
      </c>
      <c r="G14679" s="3" t="n">
        <v>74342.61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2000/135</t>
        </is>
      </c>
      <c r="E14680" s="3" t="inlineStr">
        <is>
          <t>COS - Sales Comm External - Minette</t>
        </is>
      </c>
      <c r="F14680" s="3" t="n">
        <v>41739.13</v>
      </c>
      <c r="G14680" s="3" t="n">
        <v>41739.13</v>
      </c>
    </row>
    <row r="14681">
      <c r="A14681" s="3" t="inlineStr">
        <is>
          <t>Opportunity Global Investment (PTY) LTD</t>
        </is>
      </c>
      <c r="B14681" s="4" t="n">
        <v>45107</v>
      </c>
      <c r="C14681" s="3" t="inlineStr">
        <is>
          <t>Expenses</t>
        </is>
      </c>
      <c r="D14681" s="3" t="inlineStr">
        <is>
          <t>2000/135</t>
        </is>
      </c>
      <c r="E14681" s="3" t="inlineStr">
        <is>
          <t>Referral commission - Heron View</t>
        </is>
      </c>
      <c r="F14681" s="3" t="n">
        <v>0</v>
      </c>
      <c r="G14681" s="3" t="n">
        <v>8731.209999999999</v>
      </c>
    </row>
    <row r="14682">
      <c r="A14682" s="3" t="inlineStr">
        <is>
          <t>Opportunity Global Sales (PTY) LTD</t>
        </is>
      </c>
      <c r="B14682" s="4" t="n">
        <v>45107</v>
      </c>
      <c r="C14682" s="3" t="inlineStr">
        <is>
          <t>Expenses</t>
        </is>
      </c>
      <c r="D14682" s="3" t="inlineStr">
        <is>
          <t>2000/137</t>
        </is>
      </c>
      <c r="E14682" s="3" t="inlineStr">
        <is>
          <t>COS - Rental Comm External - Minette</t>
        </is>
      </c>
      <c r="F14682" s="3" t="n">
        <v>20700</v>
      </c>
      <c r="G14682" s="3" t="n">
        <v>74807.2</v>
      </c>
    </row>
    <row r="14683">
      <c r="A14683" s="3" t="inlineStr">
        <is>
          <t>Opportunity Global Sales (PTY) LTD</t>
        </is>
      </c>
      <c r="B14683" s="4" t="n">
        <v>45107</v>
      </c>
      <c r="C14683" s="3" t="inlineStr">
        <is>
          <t>Expenses</t>
        </is>
      </c>
      <c r="D14683" s="3" t="inlineStr">
        <is>
          <t>2000/139</t>
        </is>
      </c>
      <c r="E14683" s="3" t="inlineStr">
        <is>
          <t>COS - Sales Comm Heron Fields - Minette</t>
        </is>
      </c>
      <c r="F14683" s="3" t="n">
        <v>0</v>
      </c>
      <c r="G14683" s="3" t="n">
        <v>68099.48</v>
      </c>
    </row>
    <row r="14684">
      <c r="A14684" s="3" t="inlineStr">
        <is>
          <t>Opportunity Global Investment (PTY) LTD</t>
        </is>
      </c>
      <c r="B14684" s="4" t="n">
        <v>45107</v>
      </c>
      <c r="C14684" s="3" t="inlineStr">
        <is>
          <t>Expenses</t>
        </is>
      </c>
      <c r="D14684" s="3" t="inlineStr">
        <is>
          <t>2000/140</t>
        </is>
      </c>
      <c r="E14684" s="3" t="inlineStr">
        <is>
          <t>Referral commission - F Geldenhuys</t>
        </is>
      </c>
      <c r="F14684" s="3" t="n">
        <v>0</v>
      </c>
      <c r="G14684" s="3" t="n">
        <v>43800</v>
      </c>
    </row>
    <row r="14685">
      <c r="A14685" s="3" t="inlineStr">
        <is>
          <t>Opportunity Global Investment (PTY) LTD</t>
        </is>
      </c>
      <c r="B14685" s="4" t="n">
        <v>45107</v>
      </c>
      <c r="C14685" s="3" t="inlineStr">
        <is>
          <t>Expenses</t>
        </is>
      </c>
      <c r="D14685" s="3" t="inlineStr">
        <is>
          <t>2000/145</t>
        </is>
      </c>
      <c r="E14685" s="3" t="inlineStr">
        <is>
          <t>Referral commission - W Thomason</t>
        </is>
      </c>
      <c r="F14685" s="3" t="n">
        <v>0</v>
      </c>
      <c r="G14685" s="3" t="n">
        <v>12000</v>
      </c>
    </row>
    <row r="14686">
      <c r="A14686" s="3" t="inlineStr">
        <is>
          <t>Opportunity Global Sales (PTY) LTD</t>
        </is>
      </c>
      <c r="B14686" s="4" t="n">
        <v>45107</v>
      </c>
      <c r="C14686" s="3" t="inlineStr">
        <is>
          <t>Expenses</t>
        </is>
      </c>
      <c r="D14686" s="3" t="inlineStr">
        <is>
          <t>2000/147</t>
        </is>
      </c>
      <c r="E14686" s="3" t="inlineStr">
        <is>
          <t>COS - Sales Comm Heron Fields - Yvette</t>
        </is>
      </c>
      <c r="F14686" s="3" t="n">
        <v>10195.81</v>
      </c>
      <c r="G14686" s="3" t="n">
        <v>154997.75</v>
      </c>
    </row>
    <row r="14687">
      <c r="A14687" s="3" t="inlineStr">
        <is>
          <t>Endulini (Pty) Ltd</t>
        </is>
      </c>
      <c r="B14687" s="4" t="n">
        <v>45107</v>
      </c>
      <c r="C14687" s="3" t="inlineStr">
        <is>
          <t>Expenses</t>
        </is>
      </c>
      <c r="D14687" s="3" t="inlineStr">
        <is>
          <t>2000/150</t>
        </is>
      </c>
      <c r="E14687" s="3" t="inlineStr">
        <is>
          <t>COS - Levies special agreement</t>
        </is>
      </c>
      <c r="F14687" s="3" t="n">
        <v>6753.06</v>
      </c>
      <c r="G14687" s="3" t="n">
        <v>31032</v>
      </c>
    </row>
    <row r="14688">
      <c r="A14688" s="3" t="inlineStr">
        <is>
          <t>Opportunity Global Sales (PTY) LTD</t>
        </is>
      </c>
      <c r="B14688" s="4" t="n">
        <v>45107</v>
      </c>
      <c r="C14688" s="3" t="inlineStr">
        <is>
          <t>Expenses</t>
        </is>
      </c>
      <c r="D14688" s="3" t="inlineStr">
        <is>
          <t>2000/160</t>
        </is>
      </c>
      <c r="E14688" s="3" t="inlineStr">
        <is>
          <t>COS - Sales Comm Heron View - Minette</t>
        </is>
      </c>
      <c r="F14688" s="3" t="n">
        <v>34224</v>
      </c>
      <c r="G14688" s="3" t="n">
        <v>111297.4</v>
      </c>
    </row>
    <row r="14689">
      <c r="A14689" s="3" t="inlineStr">
        <is>
          <t>Opportunity Global Sales (PTY) LTD</t>
        </is>
      </c>
      <c r="B14689" s="4" t="n">
        <v>45107</v>
      </c>
      <c r="C14689" s="3" t="inlineStr">
        <is>
          <t>Expenses</t>
        </is>
      </c>
      <c r="D14689" s="3" t="inlineStr">
        <is>
          <t>2000/162</t>
        </is>
      </c>
      <c r="E14689" s="3" t="inlineStr">
        <is>
          <t>COS - Sales Comm Heron View - Yvette</t>
        </is>
      </c>
      <c r="F14689" s="3" t="n">
        <v>0</v>
      </c>
      <c r="G14689" s="3" t="n">
        <v>12620.16</v>
      </c>
    </row>
    <row r="14690">
      <c r="A14690" s="3" t="inlineStr">
        <is>
          <t>Noble Shield (Pty) Ltd ta Go Letting</t>
        </is>
      </c>
      <c r="B14690" s="4" t="n">
        <v>45107</v>
      </c>
      <c r="C14690" s="3" t="inlineStr">
        <is>
          <t>Expenses</t>
        </is>
      </c>
      <c r="D14690" s="3" t="inlineStr">
        <is>
          <t>2000/200</t>
        </is>
      </c>
      <c r="E14690" s="3" t="inlineStr">
        <is>
          <t>COS - Commission on external sales</t>
        </is>
      </c>
      <c r="F14690" s="3" t="n">
        <v>47400</v>
      </c>
      <c r="G14690" s="3" t="n">
        <v>88800</v>
      </c>
    </row>
    <row r="14691">
      <c r="A14691" s="3" t="inlineStr">
        <is>
          <t>Endulini (Pty) Ltd</t>
        </is>
      </c>
      <c r="B14691" s="4" t="n">
        <v>45107</v>
      </c>
      <c r="C14691" s="3" t="inlineStr">
        <is>
          <t>Expenses</t>
        </is>
      </c>
      <c r="D14691" s="3" t="inlineStr">
        <is>
          <t>2000/200</t>
        </is>
      </c>
      <c r="E14691" s="3" t="inlineStr">
        <is>
          <t>COS - Rates clearance</t>
        </is>
      </c>
      <c r="F14691" s="3" t="n">
        <v>13487.36</v>
      </c>
      <c r="G14691" s="3" t="n">
        <v>13487.36</v>
      </c>
    </row>
    <row r="14692">
      <c r="A14692" s="3" t="inlineStr">
        <is>
          <t>Opportunity Global Sales (PTY) LTD</t>
        </is>
      </c>
      <c r="B14692" s="4" t="n">
        <v>45107</v>
      </c>
      <c r="C14692" s="3" t="inlineStr">
        <is>
          <t>Expenses</t>
        </is>
      </c>
      <c r="D14692" s="3" t="inlineStr">
        <is>
          <t>2000/270</t>
        </is>
      </c>
      <c r="E14692" s="3" t="inlineStr">
        <is>
          <t>COS - Comm Rentals - Mario - External</t>
        </is>
      </c>
      <c r="F14692" s="3" t="n">
        <v>799</v>
      </c>
      <c r="G14692" s="3" t="n">
        <v>799</v>
      </c>
    </row>
    <row r="14693">
      <c r="A14693" s="3" t="inlineStr">
        <is>
          <t>Opportunity Global Sales (PTY) LTD</t>
        </is>
      </c>
      <c r="B14693" s="4" t="n">
        <v>45107</v>
      </c>
      <c r="C14693" s="3" t="inlineStr">
        <is>
          <t>Expenses</t>
        </is>
      </c>
      <c r="D14693" s="3" t="inlineStr">
        <is>
          <t>2000/275</t>
        </is>
      </c>
      <c r="E14693" s="3" t="inlineStr">
        <is>
          <t>COS - Comm Rentals - Mario - Endulini</t>
        </is>
      </c>
      <c r="F14693" s="3" t="n">
        <v>1205</v>
      </c>
      <c r="G14693" s="3" t="n">
        <v>3740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2000/280</t>
        </is>
      </c>
      <c r="E14694" s="3" t="inlineStr">
        <is>
          <t>COS - Comm Rentals - Mario - Heron Fields</t>
        </is>
      </c>
      <c r="F14694" s="3" t="n">
        <v>500</v>
      </c>
      <c r="G14694" s="3" t="n">
        <v>3320</v>
      </c>
    </row>
    <row r="14695">
      <c r="A14695" s="3" t="inlineStr">
        <is>
          <t>Trademark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2000/300</t>
        </is>
      </c>
      <c r="E14695" s="3" t="inlineStr">
        <is>
          <t>COS - Commission Paid</t>
        </is>
      </c>
      <c r="F14695" s="3" t="n">
        <v>15806.61</v>
      </c>
      <c r="G14695" s="3" t="n">
        <v>160117.73</v>
      </c>
    </row>
    <row r="14696">
      <c r="A14696" s="3" t="inlineStr">
        <is>
          <t>Opportunity Global Sales (PTY) LTD</t>
        </is>
      </c>
      <c r="B14696" s="4" t="n">
        <v>45107</v>
      </c>
      <c r="C14696" s="3" t="inlineStr">
        <is>
          <t>Expenses</t>
        </is>
      </c>
      <c r="D14696" s="3" t="inlineStr">
        <is>
          <t>2000/380</t>
        </is>
      </c>
      <c r="E14696" s="3" t="inlineStr">
        <is>
          <t>COS - Overrider Comm Heron Fields - Morne</t>
        </is>
      </c>
      <c r="F14696" s="3" t="n">
        <v>6443.03</v>
      </c>
      <c r="G14696" s="3" t="n">
        <v>27812.03</v>
      </c>
    </row>
    <row r="14697">
      <c r="A14697" s="3" t="inlineStr">
        <is>
          <t>Opportunity Global Sales (PTY) LTD</t>
        </is>
      </c>
      <c r="B14697" s="4" t="n">
        <v>45107</v>
      </c>
      <c r="C14697" s="3" t="inlineStr">
        <is>
          <t>Expenses</t>
        </is>
      </c>
      <c r="D14697" s="3" t="inlineStr">
        <is>
          <t>2000/383</t>
        </is>
      </c>
      <c r="E14697" s="3" t="inlineStr">
        <is>
          <t>COS - Overrider Comm Heron View - Morne</t>
        </is>
      </c>
      <c r="F14697" s="3" t="n">
        <v>11679.72</v>
      </c>
      <c r="G14697" s="3" t="n">
        <v>11679.72</v>
      </c>
    </row>
    <row r="14698">
      <c r="A14698" s="3" t="inlineStr">
        <is>
          <t>Trademark Holdings (Pty) Ltd</t>
        </is>
      </c>
      <c r="B14698" s="4" t="n">
        <v>45107</v>
      </c>
      <c r="C14698" s="3" t="inlineStr">
        <is>
          <t>Expenses</t>
        </is>
      </c>
      <c r="D14698" s="3" t="inlineStr">
        <is>
          <t>2000/400</t>
        </is>
      </c>
      <c r="E14698" s="3" t="inlineStr">
        <is>
          <t>COS - Commission on external sales</t>
        </is>
      </c>
      <c r="F14698" s="3" t="n">
        <v>0</v>
      </c>
      <c r="G14698" s="3" t="n">
        <v>48000</v>
      </c>
    </row>
    <row r="14699">
      <c r="A14699" s="3" t="inlineStr">
        <is>
          <t>Opportunity Global Sales (PTY) LTD</t>
        </is>
      </c>
      <c r="B14699" s="4" t="n">
        <v>45107</v>
      </c>
      <c r="C14699" s="3" t="inlineStr">
        <is>
          <t>Expenses</t>
        </is>
      </c>
      <c r="D14699" s="3" t="inlineStr">
        <is>
          <t>2000/550</t>
        </is>
      </c>
      <c r="E14699" s="3" t="inlineStr">
        <is>
          <t>COS - Electricity Costs Heron Fields</t>
        </is>
      </c>
      <c r="F14699" s="3" t="n">
        <v>86.95999999999999</v>
      </c>
      <c r="G14699" s="3" t="n">
        <v>447.83</v>
      </c>
    </row>
    <row r="14700">
      <c r="A14700" s="3" t="inlineStr">
        <is>
          <t>Opportunity Global Sales (PTY) LTD</t>
        </is>
      </c>
      <c r="B14700" s="4" t="n">
        <v>45107</v>
      </c>
      <c r="C14700" s="3" t="inlineStr">
        <is>
          <t>Expenses</t>
        </is>
      </c>
      <c r="D14700" s="3" t="inlineStr">
        <is>
          <t>2000/600</t>
        </is>
      </c>
      <c r="E14700" s="3" t="inlineStr">
        <is>
          <t>COS - Heron Fields Show House</t>
        </is>
      </c>
      <c r="F14700" s="3" t="n">
        <v>201.97</v>
      </c>
      <c r="G14700" s="3" t="n">
        <v>201.97</v>
      </c>
    </row>
    <row r="14701">
      <c r="A14701" s="3" t="inlineStr">
        <is>
          <t>Endulini (Pty) Ltd</t>
        </is>
      </c>
      <c r="B14701" s="4" t="n">
        <v>45107</v>
      </c>
      <c r="C14701" s="3" t="inlineStr">
        <is>
          <t>Expenses</t>
        </is>
      </c>
      <c r="D14701" s="3" t="inlineStr">
        <is>
          <t>2000/600</t>
        </is>
      </c>
      <c r="E14701" s="3" t="inlineStr">
        <is>
          <t>COS - Legal fees</t>
        </is>
      </c>
      <c r="F14701" s="3" t="n">
        <v>71531.39999999999</v>
      </c>
      <c r="G14701" s="3" t="n">
        <v>71531.39999999999</v>
      </c>
    </row>
    <row r="14702">
      <c r="A14702" s="3" t="inlineStr">
        <is>
          <t>Quinate Consulting (Pty) Ltd</t>
        </is>
      </c>
      <c r="B14702" s="4" t="n">
        <v>45107</v>
      </c>
      <c r="C14702" s="3" t="inlineStr">
        <is>
          <t>Expenses</t>
        </is>
      </c>
      <c r="D14702" s="3" t="inlineStr">
        <is>
          <t>2001/120</t>
        </is>
      </c>
      <c r="E14702" s="3" t="inlineStr">
        <is>
          <t>COS - Commission - South Wark</t>
        </is>
      </c>
      <c r="F14702" s="3" t="n">
        <v>-869.5700000000001</v>
      </c>
      <c r="G14702" s="3" t="n">
        <v>-869.5700000000001</v>
      </c>
    </row>
    <row r="14703">
      <c r="A14703" s="3" t="inlineStr">
        <is>
          <t>Quinate Consulting (Pty) Ltd</t>
        </is>
      </c>
      <c r="B14703" s="4" t="n">
        <v>45107</v>
      </c>
      <c r="C14703" s="3" t="inlineStr">
        <is>
          <t>Expenses</t>
        </is>
      </c>
      <c r="D14703" s="3" t="inlineStr">
        <is>
          <t>2001/210</t>
        </is>
      </c>
      <c r="E14703" s="3" t="inlineStr">
        <is>
          <t>COS - NHBRC</t>
        </is>
      </c>
      <c r="F14703" s="3" t="n">
        <v>0</v>
      </c>
      <c r="G14703" s="3" t="n">
        <v>457.67</v>
      </c>
    </row>
    <row r="14704">
      <c r="A14704" s="3" t="inlineStr">
        <is>
          <t>Quinate Consulting (Pty) Ltd</t>
        </is>
      </c>
      <c r="B14704" s="4" t="n">
        <v>45107</v>
      </c>
      <c r="C14704" s="3" t="inlineStr">
        <is>
          <t>Revenue</t>
        </is>
      </c>
      <c r="D14704" s="3" t="inlineStr">
        <is>
          <t>2400/200</t>
        </is>
      </c>
      <c r="E14704" s="3" t="inlineStr">
        <is>
          <t>Recovery Acc - Electricity SH</t>
        </is>
      </c>
      <c r="F14704" s="3" t="n">
        <v>-27483.51</v>
      </c>
      <c r="G14704" s="3" t="n">
        <v>-89381.89</v>
      </c>
    </row>
    <row r="14705">
      <c r="A14705" s="3" t="inlineStr">
        <is>
          <t>Quinate Consulting (Pty) Ltd</t>
        </is>
      </c>
      <c r="B14705" s="4" t="n">
        <v>45107</v>
      </c>
      <c r="C14705" s="3" t="inlineStr">
        <is>
          <t>Revenue</t>
        </is>
      </c>
      <c r="D14705" s="3" t="inlineStr">
        <is>
          <t>2400/300</t>
        </is>
      </c>
      <c r="E14705" s="3" t="inlineStr">
        <is>
          <t>Recovery Account - Electricity SW</t>
        </is>
      </c>
      <c r="F14705" s="3" t="n">
        <v>-24977.37</v>
      </c>
      <c r="G14705" s="3" t="n">
        <v>-79494.60000000001</v>
      </c>
    </row>
    <row r="14706">
      <c r="A14706" s="3" t="inlineStr">
        <is>
          <t>Opportunity Management Holdings (PTY) LTD</t>
        </is>
      </c>
      <c r="B14706" s="4" t="n">
        <v>45107</v>
      </c>
      <c r="C14706" s="3" t="inlineStr">
        <is>
          <t>Revenue</t>
        </is>
      </c>
      <c r="D14706" s="3" t="inlineStr">
        <is>
          <t>2750/000</t>
        </is>
      </c>
      <c r="E14706" s="3" t="inlineStr">
        <is>
          <t>Interest Received</t>
        </is>
      </c>
      <c r="F14706" s="3" t="n">
        <v>0</v>
      </c>
      <c r="G14706" s="3" t="n">
        <v>-391.15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Revenue</t>
        </is>
      </c>
      <c r="D14707" s="3" t="inlineStr">
        <is>
          <t>2750/000</t>
        </is>
      </c>
      <c r="E14707" s="3" t="inlineStr">
        <is>
          <t>Interest Received - Bank</t>
        </is>
      </c>
      <c r="F14707" s="3" t="n">
        <v>-0.39</v>
      </c>
      <c r="G14707" s="3" t="n">
        <v>-355.23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Revenue</t>
        </is>
      </c>
      <c r="D14708" s="3" t="inlineStr">
        <is>
          <t>2750/000</t>
        </is>
      </c>
      <c r="E14708" s="3" t="inlineStr">
        <is>
          <t>Interest Received - Bank</t>
        </is>
      </c>
      <c r="F14708" s="3" t="n">
        <v>0</v>
      </c>
      <c r="G14708" s="3" t="n">
        <v>-18.82</v>
      </c>
    </row>
    <row r="14709">
      <c r="A14709" s="3" t="inlineStr">
        <is>
          <t>Noble Shield (Pty) Ltd ta Go Letting</t>
        </is>
      </c>
      <c r="B14709" s="4" t="n">
        <v>45107</v>
      </c>
      <c r="C14709" s="3" t="inlineStr">
        <is>
          <t>Revenue</t>
        </is>
      </c>
      <c r="D14709" s="3" t="inlineStr">
        <is>
          <t>2750/100</t>
        </is>
      </c>
      <c r="E14709" s="3" t="inlineStr">
        <is>
          <t>Interest Received - bank</t>
        </is>
      </c>
      <c r="F14709" s="3" t="n">
        <v>-0.29</v>
      </c>
      <c r="G14709" s="3" t="n">
        <v>-0.82</v>
      </c>
    </row>
    <row r="14710">
      <c r="A14710" s="3" t="inlineStr">
        <is>
          <t>Opportunity Global Investment (PTY) LTD</t>
        </is>
      </c>
      <c r="B14710" s="4" t="n">
        <v>45107</v>
      </c>
      <c r="C14710" s="3" t="inlineStr">
        <is>
          <t>Revenue</t>
        </is>
      </c>
      <c r="D14710" s="3" t="inlineStr">
        <is>
          <t>2753/000</t>
        </is>
      </c>
      <c r="E14710" s="3" t="inlineStr">
        <is>
          <t>Interest received - Momentum</t>
        </is>
      </c>
      <c r="F14710" s="3" t="n">
        <v>-33.38</v>
      </c>
      <c r="G14710" s="3" t="n">
        <v>-156.81</v>
      </c>
    </row>
    <row r="14711">
      <c r="A14711" s="3" t="inlineStr">
        <is>
          <t>Endulini (Pty) Ltd</t>
        </is>
      </c>
      <c r="B14711" s="4" t="n">
        <v>45107</v>
      </c>
      <c r="C14711" s="3" t="inlineStr">
        <is>
          <t>Revenue</t>
        </is>
      </c>
      <c r="D14711" s="3" t="inlineStr">
        <is>
          <t>2755/001</t>
        </is>
      </c>
      <c r="E14711" s="3" t="inlineStr">
        <is>
          <t>Interest Received - Momentum</t>
        </is>
      </c>
      <c r="F14711" s="3" t="n">
        <v>0</v>
      </c>
      <c r="G14711" s="3" t="n">
        <v>-54.32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Revenue</t>
        </is>
      </c>
      <c r="D14712" s="3" t="inlineStr">
        <is>
          <t>2755/001</t>
        </is>
      </c>
      <c r="E14712" s="3" t="inlineStr">
        <is>
          <t>Interest Received - Momentum</t>
        </is>
      </c>
      <c r="F14712" s="3" t="n">
        <v>0</v>
      </c>
      <c r="G14712" s="3" t="n">
        <v>-10.89</v>
      </c>
    </row>
    <row r="14713">
      <c r="A14713" s="3" t="inlineStr">
        <is>
          <t>Noble Shield (Pty) Ltd ta Go Letting</t>
        </is>
      </c>
      <c r="B14713" s="4" t="n">
        <v>45107</v>
      </c>
      <c r="C14713" s="3" t="inlineStr">
        <is>
          <t>Expenses</t>
        </is>
      </c>
      <c r="D14713" s="3" t="inlineStr">
        <is>
          <t>3000/300</t>
        </is>
      </c>
      <c r="E14713" s="3" t="inlineStr">
        <is>
          <t>Accounting Fees - Audit</t>
        </is>
      </c>
      <c r="F14713" s="3" t="n">
        <v>0</v>
      </c>
      <c r="G14713" s="3" t="n">
        <v>22367.5</v>
      </c>
    </row>
    <row r="14714">
      <c r="A14714" s="3" t="inlineStr">
        <is>
          <t>Trademark Holdings (Pty) Ltd</t>
        </is>
      </c>
      <c r="B14714" s="4" t="n">
        <v>45107</v>
      </c>
      <c r="C14714" s="3" t="inlineStr">
        <is>
          <t>Expenses</t>
        </is>
      </c>
      <c r="D14714" s="3" t="inlineStr">
        <is>
          <t>3000/300</t>
        </is>
      </c>
      <c r="E14714" s="3" t="inlineStr">
        <is>
          <t>Accounting Fees - Audit</t>
        </is>
      </c>
      <c r="F14714" s="3" t="n">
        <v>0</v>
      </c>
      <c r="G14714" s="3" t="n">
        <v>22367.5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Expenses</t>
        </is>
      </c>
      <c r="D14715" s="3" t="inlineStr">
        <is>
          <t>3001/000</t>
        </is>
      </c>
      <c r="E14715" s="3" t="inlineStr">
        <is>
          <t>Accounting fees - Other</t>
        </is>
      </c>
      <c r="F14715" s="3" t="n">
        <v>6000</v>
      </c>
      <c r="G14715" s="3" t="n">
        <v>6000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Expenses</t>
        </is>
      </c>
      <c r="D14716" s="3" t="inlineStr">
        <is>
          <t>3002/000</t>
        </is>
      </c>
      <c r="E14716" s="3" t="inlineStr">
        <is>
          <t>Accounting Fees - Tax Dept.</t>
        </is>
      </c>
      <c r="F14716" s="3" t="n">
        <v>0</v>
      </c>
      <c r="G14716" s="3" t="n">
        <v>540</v>
      </c>
    </row>
    <row r="14717">
      <c r="A14717" s="3" t="inlineStr">
        <is>
          <t>Opportunity Management Holdings (PTY) LTD</t>
        </is>
      </c>
      <c r="B14717" s="4" t="n">
        <v>45107</v>
      </c>
      <c r="C14717" s="3" t="inlineStr">
        <is>
          <t>Expenses</t>
        </is>
      </c>
      <c r="D14717" s="3" t="inlineStr">
        <is>
          <t>3004/000</t>
        </is>
      </c>
      <c r="E14717" s="3" t="inlineStr">
        <is>
          <t>Accounting fees - Janine Theart</t>
        </is>
      </c>
      <c r="F14717" s="3" t="n">
        <v>0</v>
      </c>
      <c r="G14717" s="3" t="n">
        <v>73432.16</v>
      </c>
    </row>
    <row r="14718">
      <c r="A14718" s="3" t="inlineStr">
        <is>
          <t>Opportunity Management Holdings (PTY) LTD</t>
        </is>
      </c>
      <c r="B14718" s="4" t="n">
        <v>45107</v>
      </c>
      <c r="C14718" s="3" t="inlineStr">
        <is>
          <t>Expenses</t>
        </is>
      </c>
      <c r="D14718" s="3" t="inlineStr">
        <is>
          <t>3005/000</t>
        </is>
      </c>
      <c r="E14718" s="3" t="inlineStr">
        <is>
          <t>Accounting fees - Deric Dudley</t>
        </is>
      </c>
      <c r="F14718" s="3" t="n">
        <v>56000</v>
      </c>
      <c r="G14718" s="3" t="n">
        <v>272000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Expenses</t>
        </is>
      </c>
      <c r="D14719" s="3" t="inlineStr">
        <is>
          <t>3006/000</t>
        </is>
      </c>
      <c r="E14719" s="3" t="inlineStr">
        <is>
          <t>Accounting fees - CIPC</t>
        </is>
      </c>
      <c r="F14719" s="3" t="n">
        <v>0</v>
      </c>
      <c r="G14719" s="3" t="n">
        <v>1850</v>
      </c>
    </row>
    <row r="14720">
      <c r="A14720" s="3" t="inlineStr">
        <is>
          <t>Opportunity Management Holdings (PTY) LTD</t>
        </is>
      </c>
      <c r="B14720" s="4" t="n">
        <v>45107</v>
      </c>
      <c r="C14720" s="3" t="inlineStr">
        <is>
          <t>Expenses</t>
        </is>
      </c>
      <c r="D14720" s="3" t="inlineStr">
        <is>
          <t>3007/000</t>
        </is>
      </c>
      <c r="E14720" s="3" t="inlineStr">
        <is>
          <t>Accounting fees - Warwick</t>
        </is>
      </c>
      <c r="F14720" s="3" t="n">
        <v>0</v>
      </c>
      <c r="G14720" s="3" t="n">
        <v>54000</v>
      </c>
    </row>
    <row r="14721">
      <c r="A14721" s="3" t="inlineStr">
        <is>
          <t>Endulini (Pty) Ltd</t>
        </is>
      </c>
      <c r="B14721" s="4" t="n">
        <v>45107</v>
      </c>
      <c r="C14721" s="3" t="inlineStr">
        <is>
          <t>Expenses</t>
        </is>
      </c>
      <c r="D14721" s="3" t="inlineStr">
        <is>
          <t>3050/000</t>
        </is>
      </c>
      <c r="E14721" s="3" t="inlineStr">
        <is>
          <t>Advertising _AND_ Promotions</t>
        </is>
      </c>
      <c r="F14721" s="3" t="n">
        <v>4180</v>
      </c>
      <c r="G14721" s="3" t="n">
        <v>4180</v>
      </c>
    </row>
    <row r="14722">
      <c r="A14722" s="3" t="inlineStr">
        <is>
          <t>Noble Shield (Pty) Ltd ta Go Letting</t>
        </is>
      </c>
      <c r="B14722" s="4" t="n">
        <v>45107</v>
      </c>
      <c r="C14722" s="3" t="inlineStr">
        <is>
          <t>Expenses</t>
        </is>
      </c>
      <c r="D14722" s="3" t="inlineStr">
        <is>
          <t>3050/000</t>
        </is>
      </c>
      <c r="E14722" s="3" t="inlineStr">
        <is>
          <t>Advertising _AND_ Promotions</t>
        </is>
      </c>
      <c r="F14722" s="3" t="n">
        <v>0</v>
      </c>
      <c r="G14722" s="3" t="n">
        <v>2394.99</v>
      </c>
    </row>
    <row r="14723">
      <c r="A14723" s="3" t="inlineStr">
        <is>
          <t>Opportunity Management Holdings (PTY) LTD</t>
        </is>
      </c>
      <c r="B14723" s="4" t="n">
        <v>45107</v>
      </c>
      <c r="C14723" s="3" t="inlineStr">
        <is>
          <t>Expenses</t>
        </is>
      </c>
      <c r="D14723" s="3" t="inlineStr">
        <is>
          <t>3050/000</t>
        </is>
      </c>
      <c r="E14723" s="3" t="inlineStr">
        <is>
          <t>Advertising _AND_ Promotions</t>
        </is>
      </c>
      <c r="F14723" s="3" t="n">
        <v>0</v>
      </c>
      <c r="G14723" s="3" t="n">
        <v>500</v>
      </c>
    </row>
    <row r="14724">
      <c r="A14724" s="3" t="inlineStr">
        <is>
          <t>Trademark Holdings (Pty) Ltd</t>
        </is>
      </c>
      <c r="B14724" s="4" t="n">
        <v>45107</v>
      </c>
      <c r="C14724" s="3" t="inlineStr">
        <is>
          <t>Expenses</t>
        </is>
      </c>
      <c r="D14724" s="3" t="inlineStr">
        <is>
          <t>3050/000</t>
        </is>
      </c>
      <c r="E14724" s="3" t="inlineStr">
        <is>
          <t>Advertising _AND_ Promotions</t>
        </is>
      </c>
      <c r="F14724" s="3" t="n">
        <v>0</v>
      </c>
      <c r="G14724" s="3" t="n">
        <v>6852.5</v>
      </c>
    </row>
    <row r="14725">
      <c r="A14725" s="3" t="inlineStr">
        <is>
          <t>Opportunity Global Investment (PTY) LTD</t>
        </is>
      </c>
      <c r="B14725" s="4" t="n">
        <v>45107</v>
      </c>
      <c r="C14725" s="3" t="inlineStr">
        <is>
          <t>Expenses</t>
        </is>
      </c>
      <c r="D14725" s="3" t="inlineStr">
        <is>
          <t>3050/000</t>
        </is>
      </c>
      <c r="E14725" s="3" t="inlineStr">
        <is>
          <t>Advertising and Promotions</t>
        </is>
      </c>
      <c r="F14725" s="3" t="n">
        <v>1745.64</v>
      </c>
      <c r="G14725" s="3" t="n">
        <v>1841.28</v>
      </c>
    </row>
    <row r="14726">
      <c r="A14726" s="3" t="inlineStr">
        <is>
          <t>Opportunity Global Sales (PTY) LTD</t>
        </is>
      </c>
      <c r="B14726" s="4" t="n">
        <v>45107</v>
      </c>
      <c r="C14726" s="3" t="inlineStr">
        <is>
          <t>Expenses</t>
        </is>
      </c>
      <c r="D14726" s="3" t="inlineStr">
        <is>
          <t>3050/000</t>
        </is>
      </c>
      <c r="E14726" s="3" t="inlineStr">
        <is>
          <t>Advertising and Promotions</t>
        </is>
      </c>
      <c r="F14726" s="3" t="n">
        <v>16577.51</v>
      </c>
      <c r="G14726" s="3" t="n">
        <v>18097.51</v>
      </c>
    </row>
    <row r="14727">
      <c r="A14727" s="3" t="inlineStr">
        <is>
          <t>Endulini (Pty) Ltd</t>
        </is>
      </c>
      <c r="B14727" s="4" t="n">
        <v>45107</v>
      </c>
      <c r="C14727" s="3" t="inlineStr">
        <is>
          <t>Expenses</t>
        </is>
      </c>
      <c r="D14727" s="3" t="inlineStr">
        <is>
          <t>3050/001</t>
        </is>
      </c>
      <c r="E14727" s="3" t="inlineStr">
        <is>
          <t>Advertising _AND_ Promotions - Media Agenda</t>
        </is>
      </c>
      <c r="F14727" s="3" t="n">
        <v>0</v>
      </c>
      <c r="G14727" s="3" t="n">
        <v>3737.5</v>
      </c>
    </row>
    <row r="14728">
      <c r="A14728" s="3" t="inlineStr">
        <is>
          <t>Noble Shield (Pty) Ltd ta Go Letting</t>
        </is>
      </c>
      <c r="B14728" s="4" t="n">
        <v>45107</v>
      </c>
      <c r="C14728" s="3" t="inlineStr">
        <is>
          <t>Expenses</t>
        </is>
      </c>
      <c r="D14728" s="3" t="inlineStr">
        <is>
          <t>3050/038</t>
        </is>
      </c>
      <c r="E14728" s="3" t="inlineStr">
        <is>
          <t>Advertsing - Show Boards</t>
        </is>
      </c>
      <c r="F14728" s="3" t="n">
        <v>0</v>
      </c>
      <c r="G14728" s="3" t="n">
        <v>5520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Expenses</t>
        </is>
      </c>
      <c r="D14729" s="3" t="inlineStr">
        <is>
          <t>3050/050</t>
        </is>
      </c>
      <c r="E14729" s="3" t="inlineStr">
        <is>
          <t>Advertising - Prop 24</t>
        </is>
      </c>
      <c r="F14729" s="3" t="n">
        <v>4491.9</v>
      </c>
      <c r="G14729" s="3" t="n">
        <v>33308.6</v>
      </c>
    </row>
    <row r="14730">
      <c r="A14730" s="3" t="inlineStr">
        <is>
          <t>Opportunity Global Sales (PTY) LTD</t>
        </is>
      </c>
      <c r="B14730" s="4" t="n">
        <v>45107</v>
      </c>
      <c r="C14730" s="3" t="inlineStr">
        <is>
          <t>Expenses</t>
        </is>
      </c>
      <c r="D14730" s="3" t="inlineStr">
        <is>
          <t>3050/100</t>
        </is>
      </c>
      <c r="E14730" s="3" t="inlineStr">
        <is>
          <t>Advertising - Facebook</t>
        </is>
      </c>
      <c r="F14730" s="3" t="n">
        <v>0</v>
      </c>
      <c r="G14730" s="3" t="n">
        <v>2279.78</v>
      </c>
    </row>
    <row r="14731">
      <c r="A14731" s="3" t="inlineStr">
        <is>
          <t>Opportunity Global Sales (PTY) LTD</t>
        </is>
      </c>
      <c r="B14731" s="4" t="n">
        <v>45107</v>
      </c>
      <c r="C14731" s="3" t="inlineStr">
        <is>
          <t>Expenses</t>
        </is>
      </c>
      <c r="D14731" s="3" t="inlineStr">
        <is>
          <t>3050/140</t>
        </is>
      </c>
      <c r="E14731" s="3" t="inlineStr">
        <is>
          <t>Advertising - Media Agenda</t>
        </is>
      </c>
      <c r="F14731" s="3" t="n">
        <v>7200</v>
      </c>
      <c r="G14731" s="3" t="n">
        <v>10912.5</v>
      </c>
    </row>
    <row r="14732">
      <c r="A14732" s="3" t="inlineStr">
        <is>
          <t>Opportunity Global Sales (PTY) LTD</t>
        </is>
      </c>
      <c r="B14732" s="4" t="n">
        <v>45107</v>
      </c>
      <c r="C14732" s="3" t="inlineStr">
        <is>
          <t>Expenses</t>
        </is>
      </c>
      <c r="D14732" s="3" t="inlineStr">
        <is>
          <t>3050/200</t>
        </is>
      </c>
      <c r="E14732" s="3" t="inlineStr">
        <is>
          <t>Advertising - Design</t>
        </is>
      </c>
      <c r="F14732" s="3" t="n">
        <v>0</v>
      </c>
      <c r="G14732" s="3" t="n">
        <v>35000</v>
      </c>
    </row>
    <row r="14733">
      <c r="A14733" s="3" t="inlineStr">
        <is>
          <t>Opportunity Global Investment (PTY) LTD</t>
        </is>
      </c>
      <c r="B14733" s="4" t="n">
        <v>45107</v>
      </c>
      <c r="C14733" s="3" t="inlineStr">
        <is>
          <t>Expenses</t>
        </is>
      </c>
      <c r="D14733" s="3" t="inlineStr">
        <is>
          <t>3050/250</t>
        </is>
      </c>
      <c r="E14733" s="3" t="inlineStr">
        <is>
          <t>Advertising - General</t>
        </is>
      </c>
      <c r="F14733" s="3" t="n">
        <v>2000</v>
      </c>
      <c r="G14733" s="3" t="n">
        <v>49859.6</v>
      </c>
    </row>
    <row r="14734">
      <c r="A14734" s="3" t="inlineStr">
        <is>
          <t>Opportunity Global Sales (PTY) LTD</t>
        </is>
      </c>
      <c r="B14734" s="4" t="n">
        <v>45107</v>
      </c>
      <c r="C14734" s="3" t="inlineStr">
        <is>
          <t>Expenses</t>
        </is>
      </c>
      <c r="D14734" s="3" t="inlineStr">
        <is>
          <t>3050/250</t>
        </is>
      </c>
      <c r="E14734" s="3" t="inlineStr">
        <is>
          <t>Advertising - General</t>
        </is>
      </c>
      <c r="F14734" s="3" t="n">
        <v>0</v>
      </c>
      <c r="G14734" s="3" t="n">
        <v>2843.94</v>
      </c>
    </row>
    <row r="14735">
      <c r="A14735" s="3" t="inlineStr">
        <is>
          <t>Opportunity Global Investment (PTY) LTD</t>
        </is>
      </c>
      <c r="B14735" s="4" t="n">
        <v>45107</v>
      </c>
      <c r="C14735" s="3" t="inlineStr">
        <is>
          <t>Expenses</t>
        </is>
      </c>
      <c r="D14735" s="3" t="inlineStr">
        <is>
          <t>3050/270</t>
        </is>
      </c>
      <c r="E14735" s="3" t="inlineStr">
        <is>
          <t>Advertising - Radia and TV Interviews</t>
        </is>
      </c>
      <c r="F14735" s="3" t="n">
        <v>0</v>
      </c>
      <c r="G14735" s="3" t="n">
        <v>68797.5</v>
      </c>
    </row>
    <row r="14736">
      <c r="A14736" s="3" t="inlineStr">
        <is>
          <t>Opportunity Global Investment (PTY) LTD</t>
        </is>
      </c>
      <c r="B14736" s="4" t="n">
        <v>45107</v>
      </c>
      <c r="C14736" s="3" t="inlineStr">
        <is>
          <t>Expenses</t>
        </is>
      </c>
      <c r="D14736" s="3" t="inlineStr">
        <is>
          <t>3050/290</t>
        </is>
      </c>
      <c r="E14736" s="3" t="inlineStr">
        <is>
          <t>Advertising - Serene Living</t>
        </is>
      </c>
      <c r="F14736" s="3" t="n">
        <v>65086</v>
      </c>
      <c r="G14736" s="3" t="n">
        <v>260344</v>
      </c>
    </row>
    <row r="14737">
      <c r="A14737" s="3" t="inlineStr">
        <is>
          <t>Opportunity Global Investment (PTY) LTD</t>
        </is>
      </c>
      <c r="B14737" s="4" t="n">
        <v>45107</v>
      </c>
      <c r="C14737" s="3" t="inlineStr">
        <is>
          <t>Expenses</t>
        </is>
      </c>
      <c r="D14737" s="3" t="inlineStr">
        <is>
          <t>3050/295</t>
        </is>
      </c>
      <c r="E14737" s="3" t="inlineStr">
        <is>
          <t>Advertising - Reale Activation</t>
        </is>
      </c>
      <c r="F14737" s="3" t="n">
        <v>0</v>
      </c>
      <c r="G14737" s="3" t="n">
        <v>30397.22</v>
      </c>
    </row>
    <row r="14738">
      <c r="A14738" s="3" t="inlineStr">
        <is>
          <t>Opportunity Global Investment (PTY) LTD</t>
        </is>
      </c>
      <c r="B14738" s="4" t="n">
        <v>45107</v>
      </c>
      <c r="C14738" s="3" t="inlineStr">
        <is>
          <t>Expenses</t>
        </is>
      </c>
      <c r="D14738" s="3" t="inlineStr">
        <is>
          <t>3050/300</t>
        </is>
      </c>
      <c r="E14738" s="3" t="inlineStr">
        <is>
          <t>Advertising - Design</t>
        </is>
      </c>
      <c r="F14738" s="3" t="n">
        <v>0</v>
      </c>
      <c r="G14738" s="3" t="n">
        <v>4050</v>
      </c>
    </row>
    <row r="14739">
      <c r="A14739" s="3" t="inlineStr">
        <is>
          <t>Quinate Consulting (Pty) Ltd</t>
        </is>
      </c>
      <c r="B14739" s="4" t="n">
        <v>45107</v>
      </c>
      <c r="C14739" s="3" t="inlineStr">
        <is>
          <t>Expenses</t>
        </is>
      </c>
      <c r="D14739" s="3" t="inlineStr">
        <is>
          <t>3050/400</t>
        </is>
      </c>
      <c r="E14739" s="3" t="inlineStr">
        <is>
          <t>Advertising - Prop24</t>
        </is>
      </c>
      <c r="F14739" s="3" t="n">
        <v>11241</v>
      </c>
      <c r="G14739" s="3" t="n">
        <v>46049.02</v>
      </c>
    </row>
    <row r="14740">
      <c r="A14740" s="3" t="inlineStr">
        <is>
          <t>Quinate Consulting (Pty) Ltd</t>
        </is>
      </c>
      <c r="B14740" s="4" t="n">
        <v>45107</v>
      </c>
      <c r="C14740" s="3" t="inlineStr">
        <is>
          <t>Expenses</t>
        </is>
      </c>
      <c r="D14740" s="3" t="inlineStr">
        <is>
          <t>3050/450</t>
        </is>
      </c>
      <c r="E14740" s="3" t="inlineStr">
        <is>
          <t>Advertising - Facebook</t>
        </is>
      </c>
      <c r="F14740" s="3" t="n">
        <v>10556.72</v>
      </c>
      <c r="G14740" s="3" t="n">
        <v>38469.91</v>
      </c>
    </row>
    <row r="14741">
      <c r="A14741" s="3" t="inlineStr">
        <is>
          <t>Opportunity Global Investment (PTY) LTD</t>
        </is>
      </c>
      <c r="B14741" s="4" t="n">
        <v>45107</v>
      </c>
      <c r="C14741" s="3" t="inlineStr">
        <is>
          <t>Expenses</t>
        </is>
      </c>
      <c r="D14741" s="3" t="inlineStr">
        <is>
          <t>3051/000</t>
        </is>
      </c>
      <c r="E14741" s="3" t="inlineStr">
        <is>
          <t>Advertising - Facebook</t>
        </is>
      </c>
      <c r="F14741" s="3" t="n">
        <v>17226.19</v>
      </c>
      <c r="G14741" s="3" t="n">
        <v>67010.50999999999</v>
      </c>
    </row>
    <row r="14742">
      <c r="A14742" s="3" t="inlineStr">
        <is>
          <t>Opportunity Management Holdings (PTY) LTD</t>
        </is>
      </c>
      <c r="B14742" s="4" t="n">
        <v>45107</v>
      </c>
      <c r="C14742" s="3" t="inlineStr">
        <is>
          <t>Expenses</t>
        </is>
      </c>
      <c r="D14742" s="3" t="inlineStr">
        <is>
          <t>3052/000</t>
        </is>
      </c>
      <c r="E14742" s="3" t="inlineStr">
        <is>
          <t>Advertsing _AND_ Marketing - Website</t>
        </is>
      </c>
      <c r="F14742" s="3" t="n">
        <v>0</v>
      </c>
      <c r="G14742" s="3" t="n">
        <v>287.5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Expenses</t>
        </is>
      </c>
      <c r="D14743" s="3" t="inlineStr">
        <is>
          <t>3053/000</t>
        </is>
      </c>
      <c r="E14743" s="3" t="inlineStr">
        <is>
          <t>Advertising - Google Ads</t>
        </is>
      </c>
      <c r="F14743" s="3" t="n">
        <v>1598.09</v>
      </c>
      <c r="G14743" s="3" t="n">
        <v>5107.85</v>
      </c>
    </row>
    <row r="14744">
      <c r="A14744" s="3" t="inlineStr">
        <is>
          <t>Endulini (Pty) Ltd</t>
        </is>
      </c>
      <c r="B14744" s="4" t="n">
        <v>45107</v>
      </c>
      <c r="C14744" s="3" t="inlineStr">
        <is>
          <t>Expenses</t>
        </is>
      </c>
      <c r="D14744" s="3" t="inlineStr">
        <is>
          <t>3200/000</t>
        </is>
      </c>
      <c r="E14744" s="3" t="inlineStr">
        <is>
          <t>Bank Charges</t>
        </is>
      </c>
      <c r="F14744" s="3" t="n">
        <v>258.59</v>
      </c>
      <c r="G14744" s="3" t="n">
        <v>856.86</v>
      </c>
    </row>
    <row r="14745">
      <c r="A14745" s="3" t="inlineStr">
        <is>
          <t>Noble Shield (Pty) Ltd ta Go Letting</t>
        </is>
      </c>
      <c r="B14745" s="4" t="n">
        <v>45107</v>
      </c>
      <c r="C14745" s="3" t="inlineStr">
        <is>
          <t>Expenses</t>
        </is>
      </c>
      <c r="D14745" s="3" t="inlineStr">
        <is>
          <t>3200/000</t>
        </is>
      </c>
      <c r="E14745" s="3" t="inlineStr">
        <is>
          <t>Bank Charges</t>
        </is>
      </c>
      <c r="F14745" s="3" t="n">
        <v>546.5599999999999</v>
      </c>
      <c r="G14745" s="3" t="n">
        <v>6467.57</v>
      </c>
    </row>
    <row r="14746">
      <c r="A14746" s="3" t="inlineStr">
        <is>
          <t>Opportunity Global Investment (PTY) LTD</t>
        </is>
      </c>
      <c r="B14746" s="4" t="n">
        <v>45107</v>
      </c>
      <c r="C14746" s="3" t="inlineStr">
        <is>
          <t>Expenses</t>
        </is>
      </c>
      <c r="D14746" s="3" t="inlineStr">
        <is>
          <t>3200/000</t>
        </is>
      </c>
      <c r="E14746" s="3" t="inlineStr">
        <is>
          <t>Bank Charges</t>
        </is>
      </c>
      <c r="F14746" s="3" t="n">
        <v>457.58</v>
      </c>
      <c r="G14746" s="3" t="n">
        <v>1799.43</v>
      </c>
    </row>
    <row r="14747">
      <c r="A14747" s="3" t="inlineStr">
        <is>
          <t>Opportunity Global Sales (PTY) LTD</t>
        </is>
      </c>
      <c r="B14747" s="4" t="n">
        <v>45107</v>
      </c>
      <c r="C14747" s="3" t="inlineStr">
        <is>
          <t>Expenses</t>
        </is>
      </c>
      <c r="D14747" s="3" t="inlineStr">
        <is>
          <t>3200/000</t>
        </is>
      </c>
      <c r="E14747" s="3" t="inlineStr">
        <is>
          <t>Bank Charges</t>
        </is>
      </c>
      <c r="F14747" s="3" t="n">
        <v>523.46</v>
      </c>
      <c r="G14747" s="3" t="n">
        <v>1862.21</v>
      </c>
    </row>
    <row r="14748">
      <c r="A14748" s="3" t="inlineStr">
        <is>
          <t>Opportunity Management Holdings (PTY) LTD</t>
        </is>
      </c>
      <c r="B14748" s="4" t="n">
        <v>45107</v>
      </c>
      <c r="C14748" s="3" t="inlineStr">
        <is>
          <t>Expenses</t>
        </is>
      </c>
      <c r="D14748" s="3" t="inlineStr">
        <is>
          <t>3200/000</t>
        </is>
      </c>
      <c r="E14748" s="3" t="inlineStr">
        <is>
          <t>Bank Charges</t>
        </is>
      </c>
      <c r="F14748" s="3" t="n">
        <v>937.51</v>
      </c>
      <c r="G14748" s="3" t="n">
        <v>7855.39</v>
      </c>
    </row>
    <row r="14749">
      <c r="A14749" s="3" t="inlineStr">
        <is>
          <t>Quinate Consulting (Pty) Ltd</t>
        </is>
      </c>
      <c r="B14749" s="4" t="n">
        <v>45107</v>
      </c>
      <c r="C14749" s="3" t="inlineStr">
        <is>
          <t>Expenses</t>
        </is>
      </c>
      <c r="D14749" s="3" t="inlineStr">
        <is>
          <t>3200/000</t>
        </is>
      </c>
      <c r="E14749" s="3" t="inlineStr">
        <is>
          <t>Bank Charges</t>
        </is>
      </c>
      <c r="F14749" s="3" t="n">
        <v>1414.94</v>
      </c>
      <c r="G14749" s="3" t="n">
        <v>4266.71</v>
      </c>
    </row>
    <row r="14750">
      <c r="A14750" s="3" t="inlineStr">
        <is>
          <t>Trademark Holdings (Pty) Ltd</t>
        </is>
      </c>
      <c r="B14750" s="4" t="n">
        <v>45107</v>
      </c>
      <c r="C14750" s="3" t="inlineStr">
        <is>
          <t>Expenses</t>
        </is>
      </c>
      <c r="D14750" s="3" t="inlineStr">
        <is>
          <t>3200/000</t>
        </is>
      </c>
      <c r="E14750" s="3" t="inlineStr">
        <is>
          <t>Bank Charges</t>
        </is>
      </c>
      <c r="F14750" s="3" t="n">
        <v>264.44</v>
      </c>
      <c r="G14750" s="3" t="n">
        <v>3625.28</v>
      </c>
    </row>
    <row r="14751">
      <c r="A14751" s="3" t="inlineStr">
        <is>
          <t>Quinate Consulting (Pty) Ltd</t>
        </is>
      </c>
      <c r="B14751" s="4" t="n">
        <v>45107</v>
      </c>
      <c r="C14751" s="3" t="inlineStr">
        <is>
          <t>Expenses</t>
        </is>
      </c>
      <c r="D14751" s="3" t="inlineStr">
        <is>
          <t>3220/000</t>
        </is>
      </c>
      <c r="E14751" s="3" t="inlineStr">
        <is>
          <t>Bank Charges - Bond Fees</t>
        </is>
      </c>
      <c r="F14751" s="3" t="n">
        <v>1043.5</v>
      </c>
      <c r="G14751" s="3" t="n">
        <v>4321.82</v>
      </c>
    </row>
    <row r="14752">
      <c r="A14752" s="3" t="inlineStr">
        <is>
          <t>Noble Shield (Pty) Ltd ta Go Letting</t>
        </is>
      </c>
      <c r="B14752" s="4" t="n">
        <v>45107</v>
      </c>
      <c r="C14752" s="3" t="inlineStr">
        <is>
          <t>Expenses</t>
        </is>
      </c>
      <c r="D14752" s="3" t="inlineStr">
        <is>
          <t>3230/000</t>
        </is>
      </c>
      <c r="E14752" s="3" t="inlineStr">
        <is>
          <t>Cell Phone - NM</t>
        </is>
      </c>
      <c r="F14752" s="3" t="n">
        <v>2276.34</v>
      </c>
      <c r="G14752" s="3" t="n">
        <v>22463.4</v>
      </c>
    </row>
    <row r="14753">
      <c r="A14753" s="3" t="inlineStr">
        <is>
          <t>Noble Shield (Pty) Ltd ta Go Letting</t>
        </is>
      </c>
      <c r="B14753" s="4" t="n">
        <v>45107</v>
      </c>
      <c r="C14753" s="3" t="inlineStr">
        <is>
          <t>Expenses</t>
        </is>
      </c>
      <c r="D14753" s="3" t="inlineStr">
        <is>
          <t>3233/000</t>
        </is>
      </c>
      <c r="E14753" s="3" t="inlineStr">
        <is>
          <t>Cell Data - Other</t>
        </is>
      </c>
      <c r="F14753" s="3" t="n">
        <v>199</v>
      </c>
      <c r="G14753" s="3" t="n">
        <v>1990</v>
      </c>
    </row>
    <row r="14754">
      <c r="A14754" s="3" t="inlineStr">
        <is>
          <t>Noble Shield (Pty) Ltd ta Go Letting</t>
        </is>
      </c>
      <c r="B14754" s="4" t="n">
        <v>45107</v>
      </c>
      <c r="C14754" s="3" t="inlineStr">
        <is>
          <t>Expenses</t>
        </is>
      </c>
      <c r="D14754" s="3" t="inlineStr">
        <is>
          <t>3233/100</t>
        </is>
      </c>
      <c r="E14754" s="3" t="inlineStr">
        <is>
          <t>Cell Data - Sales office Wifi</t>
        </is>
      </c>
      <c r="F14754" s="3" t="n">
        <v>385</v>
      </c>
      <c r="G14754" s="3" t="n">
        <v>3738</v>
      </c>
    </row>
    <row r="14755">
      <c r="A14755" s="3" t="inlineStr">
        <is>
          <t>Noble Shield (Pty) Ltd ta Go Letting</t>
        </is>
      </c>
      <c r="B14755" s="4" t="n">
        <v>45107</v>
      </c>
      <c r="C14755" s="3" t="inlineStr">
        <is>
          <t>Expenses</t>
        </is>
      </c>
      <c r="D14755" s="3" t="inlineStr">
        <is>
          <t>3250/000</t>
        </is>
      </c>
      <c r="E14755" s="3" t="inlineStr">
        <is>
          <t>Cleaning</t>
        </is>
      </c>
      <c r="F14755" s="3" t="n">
        <v>0</v>
      </c>
      <c r="G14755" s="3" t="n">
        <v>289.4</v>
      </c>
    </row>
    <row r="14756">
      <c r="A14756" s="3" t="inlineStr">
        <is>
          <t>Opportunity Global Investment (PTY) LTD</t>
        </is>
      </c>
      <c r="B14756" s="4" t="n">
        <v>45107</v>
      </c>
      <c r="C14756" s="3" t="inlineStr">
        <is>
          <t>Expenses</t>
        </is>
      </c>
      <c r="D14756" s="3" t="inlineStr">
        <is>
          <t>3250/000</t>
        </is>
      </c>
      <c r="E14756" s="3" t="inlineStr">
        <is>
          <t>Cleaning</t>
        </is>
      </c>
      <c r="F14756" s="3" t="n">
        <v>2700</v>
      </c>
      <c r="G14756" s="3" t="n">
        <v>10800</v>
      </c>
    </row>
    <row r="14757">
      <c r="A14757" s="3" t="inlineStr">
        <is>
          <t>Opportunity Management Holdings (PTY) LTD</t>
        </is>
      </c>
      <c r="B14757" s="4" t="n">
        <v>45107</v>
      </c>
      <c r="C14757" s="3" t="inlineStr">
        <is>
          <t>Expenses</t>
        </is>
      </c>
      <c r="D14757" s="3" t="inlineStr">
        <is>
          <t>3250/000</t>
        </is>
      </c>
      <c r="E14757" s="3" t="inlineStr">
        <is>
          <t>Cleaning</t>
        </is>
      </c>
      <c r="F14757" s="3" t="n">
        <v>2457.37</v>
      </c>
      <c r="G14757" s="3" t="n">
        <v>22795.44</v>
      </c>
    </row>
    <row r="14758">
      <c r="A14758" s="3" t="inlineStr">
        <is>
          <t>Trademark Holdings (Pty) Ltd</t>
        </is>
      </c>
      <c r="B14758" s="4" t="n">
        <v>45107</v>
      </c>
      <c r="C14758" s="3" t="inlineStr">
        <is>
          <t>Expenses</t>
        </is>
      </c>
      <c r="D14758" s="3" t="inlineStr">
        <is>
          <t>3250/000</t>
        </is>
      </c>
      <c r="E14758" s="3" t="inlineStr">
        <is>
          <t>Cleaning</t>
        </is>
      </c>
      <c r="F14758" s="3" t="n">
        <v>1144</v>
      </c>
      <c r="G14758" s="3" t="n">
        <v>9724</v>
      </c>
    </row>
    <row r="14759">
      <c r="A14759" s="3" t="inlineStr">
        <is>
          <t>Noble Shield (Pty) Ltd ta Go Letting</t>
        </is>
      </c>
      <c r="B14759" s="4" t="n">
        <v>45107</v>
      </c>
      <c r="C14759" s="3" t="inlineStr">
        <is>
          <t>Expenses</t>
        </is>
      </c>
      <c r="D14759" s="3" t="inlineStr">
        <is>
          <t>3300/000</t>
        </is>
      </c>
      <c r="E14759" s="3" t="inlineStr">
        <is>
          <t>Computer Expenses</t>
        </is>
      </c>
      <c r="F14759" s="3" t="n">
        <v>0</v>
      </c>
      <c r="G14759" s="3" t="n">
        <v>1300</v>
      </c>
    </row>
    <row r="14760">
      <c r="A14760" s="3" t="inlineStr">
        <is>
          <t>Opportunity Global Investment (PTY) LTD</t>
        </is>
      </c>
      <c r="B14760" s="4" t="n">
        <v>45107</v>
      </c>
      <c r="C14760" s="3" t="inlineStr">
        <is>
          <t>Expenses</t>
        </is>
      </c>
      <c r="D14760" s="3" t="inlineStr">
        <is>
          <t>3300/000</t>
        </is>
      </c>
      <c r="E14760" s="3" t="inlineStr">
        <is>
          <t>Computer Expenses</t>
        </is>
      </c>
      <c r="F14760" s="3" t="n">
        <v>0</v>
      </c>
      <c r="G14760" s="3" t="n">
        <v>1350</v>
      </c>
    </row>
    <row r="14761">
      <c r="A14761" s="3" t="inlineStr">
        <is>
          <t>Opportunity Management Holdings (PTY) LTD</t>
        </is>
      </c>
      <c r="B14761" s="4" t="n">
        <v>45107</v>
      </c>
      <c r="C14761" s="3" t="inlineStr">
        <is>
          <t>Expenses</t>
        </is>
      </c>
      <c r="D14761" s="3" t="inlineStr">
        <is>
          <t>3300/000</t>
        </is>
      </c>
      <c r="E14761" s="3" t="inlineStr">
        <is>
          <t>Computer Expenses</t>
        </is>
      </c>
      <c r="F14761" s="3" t="n">
        <v>550</v>
      </c>
      <c r="G14761" s="3" t="n">
        <v>7831.91</v>
      </c>
    </row>
    <row r="14762">
      <c r="A14762" s="3" t="inlineStr">
        <is>
          <t>Noble Shield (Pty) Ltd ta Go Letting</t>
        </is>
      </c>
      <c r="B14762" s="4" t="n">
        <v>45107</v>
      </c>
      <c r="C14762" s="3" t="inlineStr">
        <is>
          <t>Expenses</t>
        </is>
      </c>
      <c r="D14762" s="3" t="inlineStr">
        <is>
          <t>3300/100</t>
        </is>
      </c>
      <c r="E14762" s="3" t="inlineStr">
        <is>
          <t>Computer - Maintenance</t>
        </is>
      </c>
      <c r="F14762" s="3" t="n">
        <v>845</v>
      </c>
      <c r="G14762" s="3" t="n">
        <v>845</v>
      </c>
    </row>
    <row r="14763">
      <c r="A14763" s="3" t="inlineStr">
        <is>
          <t>Noble Shield (Pty) Ltd ta Go Letting</t>
        </is>
      </c>
      <c r="B14763" s="4" t="n">
        <v>45107</v>
      </c>
      <c r="C14763" s="3" t="inlineStr">
        <is>
          <t>Expenses</t>
        </is>
      </c>
      <c r="D14763" s="3" t="inlineStr">
        <is>
          <t>3300/120</t>
        </is>
      </c>
      <c r="E14763" s="3" t="inlineStr">
        <is>
          <t>Computer IT - Software Propworx</t>
        </is>
      </c>
      <c r="F14763" s="3" t="n">
        <v>2167.75</v>
      </c>
      <c r="G14763" s="3" t="n">
        <v>21597</v>
      </c>
    </row>
    <row r="14764">
      <c r="A14764" s="3" t="inlineStr">
        <is>
          <t>Trademark Holdings (Pty) Ltd</t>
        </is>
      </c>
      <c r="B14764" s="4" t="n">
        <v>45107</v>
      </c>
      <c r="C14764" s="3" t="inlineStr">
        <is>
          <t>Expenses</t>
        </is>
      </c>
      <c r="D14764" s="3" t="inlineStr">
        <is>
          <t>3300/130</t>
        </is>
      </c>
      <c r="E14764" s="3" t="inlineStr">
        <is>
          <t>Computer IT - Internet/Hosting Fees</t>
        </is>
      </c>
      <c r="F14764" s="3" t="n">
        <v>0</v>
      </c>
      <c r="G14764" s="3" t="n">
        <v>-3599.5</v>
      </c>
    </row>
    <row r="14765">
      <c r="A14765" s="3" t="inlineStr">
        <is>
          <t>Opportunity Management Holdings (PTY) LTD</t>
        </is>
      </c>
      <c r="B14765" s="4" t="n">
        <v>45107</v>
      </c>
      <c r="C14765" s="3" t="inlineStr">
        <is>
          <t>Expenses</t>
        </is>
      </c>
      <c r="D14765" s="3" t="inlineStr">
        <is>
          <t>3300/140</t>
        </is>
      </c>
      <c r="E14765" s="3" t="inlineStr">
        <is>
          <t>Computer IT</t>
        </is>
      </c>
      <c r="F14765" s="3" t="n">
        <v>0</v>
      </c>
      <c r="G14765" s="3" t="n">
        <v>22364.04</v>
      </c>
    </row>
    <row r="14766">
      <c r="A14766" s="3" t="inlineStr">
        <is>
          <t>Trademark Holdings (Pty) Ltd</t>
        </is>
      </c>
      <c r="B14766" s="4" t="n">
        <v>45107</v>
      </c>
      <c r="C14766" s="3" t="inlineStr">
        <is>
          <t>Expenses</t>
        </is>
      </c>
      <c r="D14766" s="3" t="inlineStr">
        <is>
          <t>3300/145</t>
        </is>
      </c>
      <c r="E14766" s="3" t="inlineStr">
        <is>
          <t>Computer IT - Cloud Solve</t>
        </is>
      </c>
      <c r="F14766" s="3" t="n">
        <v>0</v>
      </c>
      <c r="G14766" s="3" t="n">
        <v>6313.5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Expenses</t>
        </is>
      </c>
      <c r="D14767" s="3" t="inlineStr">
        <is>
          <t>3300/170</t>
        </is>
      </c>
      <c r="E14767" s="3" t="inlineStr">
        <is>
          <t>Computer IT - VDB office Fibre</t>
        </is>
      </c>
      <c r="F14767" s="3" t="n">
        <v>790</v>
      </c>
      <c r="G14767" s="3" t="n">
        <v>7900</v>
      </c>
    </row>
    <row r="14768">
      <c r="A14768" s="3" t="inlineStr">
        <is>
          <t>Trademark Holdings (Pty) Ltd</t>
        </is>
      </c>
      <c r="B14768" s="4" t="n">
        <v>45107</v>
      </c>
      <c r="C14768" s="3" t="inlineStr">
        <is>
          <t>Expenses</t>
        </is>
      </c>
      <c r="D14768" s="3" t="inlineStr">
        <is>
          <t>3350/000</t>
        </is>
      </c>
      <c r="E14768" s="3" t="inlineStr">
        <is>
          <t>Consulting Fees</t>
        </is>
      </c>
      <c r="F14768" s="3" t="n">
        <v>22200</v>
      </c>
      <c r="G14768" s="3" t="n">
        <v>256800</v>
      </c>
    </row>
    <row r="14769">
      <c r="A14769" s="3" t="inlineStr">
        <is>
          <t>Opportunity Management Holdings (PTY) LTD</t>
        </is>
      </c>
      <c r="B14769" s="4" t="n">
        <v>45107</v>
      </c>
      <c r="C14769" s="3" t="inlineStr">
        <is>
          <t>Expenses</t>
        </is>
      </c>
      <c r="D14769" s="3" t="inlineStr">
        <is>
          <t>3350/100</t>
        </is>
      </c>
      <c r="E14769" s="3" t="inlineStr">
        <is>
          <t>Consulting Fee - Dirk Coetzee</t>
        </is>
      </c>
      <c r="F14769" s="3" t="n">
        <v>17000</v>
      </c>
      <c r="G14769" s="3" t="n">
        <v>92000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Expenses</t>
        </is>
      </c>
      <c r="D14770" s="3" t="inlineStr">
        <is>
          <t>3350/100</t>
        </is>
      </c>
      <c r="E14770" s="3" t="inlineStr">
        <is>
          <t>Consulting Fees - Admin and Finance</t>
        </is>
      </c>
      <c r="F14770" s="3" t="n">
        <v>39975</v>
      </c>
      <c r="G14770" s="3" t="n">
        <v>190872.57</v>
      </c>
    </row>
    <row r="14771">
      <c r="A14771" s="3" t="inlineStr">
        <is>
          <t>Opportunity Global Investment (PTY) LTD</t>
        </is>
      </c>
      <c r="B14771" s="4" t="n">
        <v>45107</v>
      </c>
      <c r="C14771" s="3" t="inlineStr">
        <is>
          <t>Expenses</t>
        </is>
      </c>
      <c r="D14771" s="3" t="inlineStr">
        <is>
          <t>3350/100</t>
        </is>
      </c>
      <c r="E14771" s="3" t="inlineStr">
        <is>
          <t>Consulting Fees - Admin and Finance</t>
        </is>
      </c>
      <c r="F14771" s="3" t="n">
        <v>13230</v>
      </c>
      <c r="G14771" s="3" t="n">
        <v>70303.8</v>
      </c>
    </row>
    <row r="14772">
      <c r="A14772" s="3" t="inlineStr">
        <is>
          <t>Opportunity Global Sales (PTY) LTD</t>
        </is>
      </c>
      <c r="B14772" s="4" t="n">
        <v>45107</v>
      </c>
      <c r="C14772" s="3" t="inlineStr">
        <is>
          <t>Expenses</t>
        </is>
      </c>
      <c r="D14772" s="3" t="inlineStr">
        <is>
          <t>3350/100</t>
        </is>
      </c>
      <c r="E14772" s="3" t="inlineStr">
        <is>
          <t>Consulting Fees - Admin and Finance</t>
        </is>
      </c>
      <c r="F14772" s="3" t="n">
        <v>17284.5</v>
      </c>
      <c r="G14772" s="3" t="n">
        <v>62367</v>
      </c>
    </row>
    <row r="14773">
      <c r="A14773" s="3" t="inlineStr">
        <is>
          <t>Opportunity Management Holdings (PTY) LTD</t>
        </is>
      </c>
      <c r="B14773" s="4" t="n">
        <v>45107</v>
      </c>
      <c r="C14773" s="3" t="inlineStr">
        <is>
          <t>Expenses</t>
        </is>
      </c>
      <c r="D14773" s="3" t="inlineStr">
        <is>
          <t>3350/200</t>
        </is>
      </c>
      <c r="E14773" s="3" t="inlineStr">
        <is>
          <t>Consulting Fee - Staff recruitment</t>
        </is>
      </c>
      <c r="F14773" s="3" t="n">
        <v>0</v>
      </c>
      <c r="G14773" s="3" t="n">
        <v>18240</v>
      </c>
    </row>
    <row r="14774">
      <c r="A14774" s="3" t="inlineStr">
        <is>
          <t>Opportunity Global Sales (PTY) LTD</t>
        </is>
      </c>
      <c r="B14774" s="4" t="n">
        <v>45107</v>
      </c>
      <c r="C14774" s="3" t="inlineStr">
        <is>
          <t>Expenses</t>
        </is>
      </c>
      <c r="D14774" s="3" t="inlineStr">
        <is>
          <t>3350/200</t>
        </is>
      </c>
      <c r="E14774" s="3" t="inlineStr">
        <is>
          <t>Consulting Fees - Agent Karien Muller</t>
        </is>
      </c>
      <c r="F14774" s="3" t="n">
        <v>0</v>
      </c>
      <c r="G14774" s="3" t="n">
        <v>10000</v>
      </c>
    </row>
    <row r="14775">
      <c r="A14775" s="3" t="inlineStr">
        <is>
          <t>Opportunity Global Investment (PTY) LTD</t>
        </is>
      </c>
      <c r="B14775" s="4" t="n">
        <v>45107</v>
      </c>
      <c r="C14775" s="3" t="inlineStr">
        <is>
          <t>Expenses</t>
        </is>
      </c>
      <c r="D14775" s="3" t="inlineStr">
        <is>
          <t>3350/200</t>
        </is>
      </c>
      <c r="E14775" s="3" t="inlineStr">
        <is>
          <t>Consulting Fees - Rockfin</t>
        </is>
      </c>
      <c r="F14775" s="3" t="n">
        <v>10000</v>
      </c>
      <c r="G14775" s="3" t="n">
        <v>40000</v>
      </c>
    </row>
    <row r="14776">
      <c r="A14776" s="3" t="inlineStr">
        <is>
          <t>Opportunity Management Holdings (PTY) LTD</t>
        </is>
      </c>
      <c r="B14776" s="4" t="n">
        <v>45107</v>
      </c>
      <c r="C14776" s="3" t="inlineStr">
        <is>
          <t>Expenses</t>
        </is>
      </c>
      <c r="D14776" s="3" t="inlineStr">
        <is>
          <t>3350/300</t>
        </is>
      </c>
      <c r="E14776" s="3" t="inlineStr">
        <is>
          <t>Consulting Fee - HR Joblaw</t>
        </is>
      </c>
      <c r="F14776" s="3" t="n">
        <v>1455.3</v>
      </c>
      <c r="G14776" s="3" t="n">
        <v>5821.2</v>
      </c>
    </row>
    <row r="14777">
      <c r="A14777" s="3" t="inlineStr">
        <is>
          <t>Quinate Consulting (Pty) Ltd</t>
        </is>
      </c>
      <c r="B14777" s="4" t="n">
        <v>45107</v>
      </c>
      <c r="C14777" s="3" t="inlineStr">
        <is>
          <t>Expenses</t>
        </is>
      </c>
      <c r="D14777" s="3" t="inlineStr">
        <is>
          <t>3350/300</t>
        </is>
      </c>
      <c r="E14777" s="3" t="inlineStr">
        <is>
          <t>Consulting Fees - Admin and Finance</t>
        </is>
      </c>
      <c r="F14777" s="3" t="n">
        <v>2100</v>
      </c>
      <c r="G14777" s="3" t="n">
        <v>8300</v>
      </c>
    </row>
    <row r="14778">
      <c r="A14778" s="3" t="inlineStr">
        <is>
          <t>Quinate Consulting (Pty) Ltd</t>
        </is>
      </c>
      <c r="B14778" s="4" t="n">
        <v>45107</v>
      </c>
      <c r="C14778" s="3" t="inlineStr">
        <is>
          <t>Expenses</t>
        </is>
      </c>
      <c r="D14778" s="3" t="inlineStr">
        <is>
          <t>3351/000</t>
        </is>
      </c>
      <c r="E14778" s="3" t="inlineStr">
        <is>
          <t>Consulting fees - Trustees</t>
        </is>
      </c>
      <c r="F14778" s="3" t="n">
        <v>8400</v>
      </c>
      <c r="G14778" s="3" t="n">
        <v>32800</v>
      </c>
    </row>
    <row r="14779">
      <c r="A14779" s="3" t="inlineStr">
        <is>
          <t>Quinate Consulting (Pty) Ltd</t>
        </is>
      </c>
      <c r="B14779" s="4" t="n">
        <v>45107</v>
      </c>
      <c r="C14779" s="3" t="inlineStr">
        <is>
          <t>Expenses</t>
        </is>
      </c>
      <c r="D14779" s="3" t="inlineStr">
        <is>
          <t>3450/001</t>
        </is>
      </c>
      <c r="E14779" s="3" t="inlineStr">
        <is>
          <t>Depreciation - Computer Equipment</t>
        </is>
      </c>
      <c r="F14779" s="3" t="n">
        <v>2331.65</v>
      </c>
      <c r="G14779" s="3" t="n">
        <v>9326.629999999999</v>
      </c>
    </row>
    <row r="14780">
      <c r="A14780" s="3" t="inlineStr">
        <is>
          <t>Opportunity Global Investment (PTY) LTD</t>
        </is>
      </c>
      <c r="B14780" s="4" t="n">
        <v>45107</v>
      </c>
      <c r="C14780" s="3" t="inlineStr">
        <is>
          <t>Expenses</t>
        </is>
      </c>
      <c r="D14780" s="3" t="inlineStr">
        <is>
          <t>3450/001</t>
        </is>
      </c>
      <c r="E14780" s="3" t="inlineStr">
        <is>
          <t>Depreciation - Computer equipment</t>
        </is>
      </c>
      <c r="F14780" s="3" t="n">
        <v>880.08</v>
      </c>
      <c r="G14780" s="3" t="n">
        <v>3520.34</v>
      </c>
    </row>
    <row r="14781">
      <c r="A14781" s="3" t="inlineStr">
        <is>
          <t>Quinate Consulting (Pty) Ltd</t>
        </is>
      </c>
      <c r="B14781" s="4" t="n">
        <v>45107</v>
      </c>
      <c r="C14781" s="3" t="inlineStr">
        <is>
          <t>Expenses</t>
        </is>
      </c>
      <c r="D14781" s="3" t="inlineStr">
        <is>
          <t>3450/002</t>
        </is>
      </c>
      <c r="E14781" s="3" t="inlineStr">
        <is>
          <t>Depreciation - Site Containers</t>
        </is>
      </c>
      <c r="F14781" s="3" t="n">
        <v>318.84</v>
      </c>
      <c r="G14781" s="3" t="n">
        <v>1275.36</v>
      </c>
    </row>
    <row r="14782">
      <c r="A14782" s="3" t="inlineStr">
        <is>
          <t>Opportunity Global Sales (PTY) LTD</t>
        </is>
      </c>
      <c r="B14782" s="4" t="n">
        <v>45107</v>
      </c>
      <c r="C14782" s="3" t="inlineStr">
        <is>
          <t>Expenses</t>
        </is>
      </c>
      <c r="D14782" s="3" t="inlineStr">
        <is>
          <t>3450/030</t>
        </is>
      </c>
      <c r="E14782" s="3" t="inlineStr">
        <is>
          <t>Depreciation - Furniture and Fittings</t>
        </is>
      </c>
      <c r="F14782" s="3" t="n">
        <v>408.06</v>
      </c>
      <c r="G14782" s="3" t="n">
        <v>1632.21</v>
      </c>
    </row>
    <row r="14783">
      <c r="A14783" s="3" t="inlineStr">
        <is>
          <t>Opportunity Management Holdings (PTY) LTD</t>
        </is>
      </c>
      <c r="B14783" s="4" t="n">
        <v>45107</v>
      </c>
      <c r="C14783" s="3" t="inlineStr">
        <is>
          <t>Expenses</t>
        </is>
      </c>
      <c r="D14783" s="3" t="inlineStr">
        <is>
          <t>3451/000</t>
        </is>
      </c>
      <c r="E14783" s="3" t="inlineStr">
        <is>
          <t>Depreciation - Computer Equipment</t>
        </is>
      </c>
      <c r="F14783" s="3" t="n">
        <v>1035.17</v>
      </c>
      <c r="G14783" s="3" t="n">
        <v>8518.459999999999</v>
      </c>
    </row>
    <row r="14784">
      <c r="A14784" s="3" t="inlineStr">
        <is>
          <t>Quinate Consulting (Pty) Ltd</t>
        </is>
      </c>
      <c r="B14784" s="4" t="n">
        <v>45107</v>
      </c>
      <c r="C14784" s="3" t="inlineStr">
        <is>
          <t>Expenses</t>
        </is>
      </c>
      <c r="D14784" s="3" t="inlineStr">
        <is>
          <t>3600/000</t>
        </is>
      </c>
      <c r="E14784" s="3" t="inlineStr">
        <is>
          <t>Donations</t>
        </is>
      </c>
      <c r="F14784" s="3" t="n">
        <v>572.45</v>
      </c>
      <c r="G14784" s="3" t="n">
        <v>2289.8</v>
      </c>
    </row>
    <row r="14785">
      <c r="A14785" s="3" t="inlineStr">
        <is>
          <t>Noble Shield (Pty) Ltd ta Go Letting</t>
        </is>
      </c>
      <c r="B14785" s="4" t="n">
        <v>45107</v>
      </c>
      <c r="C14785" s="3" t="inlineStr">
        <is>
          <t>Expenses</t>
        </is>
      </c>
      <c r="D14785" s="3" t="inlineStr">
        <is>
          <t>3650/000</t>
        </is>
      </c>
      <c r="E14785" s="3" t="inlineStr">
        <is>
          <t>Electricity _AND_ Water</t>
        </is>
      </c>
      <c r="F14785" s="3" t="n">
        <v>0</v>
      </c>
      <c r="G14785" s="3" t="n">
        <v>3400</v>
      </c>
    </row>
    <row r="14786">
      <c r="A14786" s="3" t="inlineStr">
        <is>
          <t>Opportunity Global Investment (PTY) LTD</t>
        </is>
      </c>
      <c r="B14786" s="4" t="n">
        <v>45107</v>
      </c>
      <c r="C14786" s="3" t="inlineStr">
        <is>
          <t>Expenses</t>
        </is>
      </c>
      <c r="D14786" s="3" t="inlineStr">
        <is>
          <t>3650/000</t>
        </is>
      </c>
      <c r="E14786" s="3" t="inlineStr">
        <is>
          <t>Electricity _AND_ Water</t>
        </is>
      </c>
      <c r="F14786" s="3" t="n">
        <v>2950</v>
      </c>
      <c r="G14786" s="3" t="n">
        <v>11800</v>
      </c>
    </row>
    <row r="14787">
      <c r="A14787" s="3" t="inlineStr">
        <is>
          <t>Noble Shield (Pty) Ltd ta Go Letting</t>
        </is>
      </c>
      <c r="B14787" s="4" t="n">
        <v>45107</v>
      </c>
      <c r="C14787" s="3" t="inlineStr">
        <is>
          <t>Expenses</t>
        </is>
      </c>
      <c r="D14787" s="3" t="inlineStr">
        <is>
          <t>3651/000</t>
        </is>
      </c>
      <c r="E14787" s="3" t="inlineStr">
        <is>
          <t>Electricity _AND_ Water - Rentals</t>
        </is>
      </c>
      <c r="F14787" s="3" t="n">
        <v>-1000</v>
      </c>
      <c r="G14787" s="3" t="n">
        <v>-1000</v>
      </c>
    </row>
    <row r="14788">
      <c r="A14788" s="3" t="inlineStr">
        <is>
          <t>Quinate Consulting (Pty) Ltd</t>
        </is>
      </c>
      <c r="B14788" s="4" t="n">
        <v>45107</v>
      </c>
      <c r="C14788" s="3" t="inlineStr">
        <is>
          <t>Expenses</t>
        </is>
      </c>
      <c r="D14788" s="3" t="inlineStr">
        <is>
          <t>3651/000</t>
        </is>
      </c>
      <c r="E14788" s="3" t="inlineStr">
        <is>
          <t>Electricity _AND_ Water - Southwark</t>
        </is>
      </c>
      <c r="F14788" s="3" t="n">
        <v>48020.65</v>
      </c>
      <c r="G14788" s="3" t="n">
        <v>137684.54</v>
      </c>
    </row>
    <row r="14789">
      <c r="A14789" s="3" t="inlineStr">
        <is>
          <t>Quinate Consulting (Pty) Ltd</t>
        </is>
      </c>
      <c r="B14789" s="4" t="n">
        <v>45107</v>
      </c>
      <c r="C14789" s="3" t="inlineStr">
        <is>
          <t>Expenses</t>
        </is>
      </c>
      <c r="D14789" s="3" t="inlineStr">
        <is>
          <t>3652/000</t>
        </is>
      </c>
      <c r="E14789" s="3" t="inlineStr">
        <is>
          <t>Electricity _AND_ Water - Soho</t>
        </is>
      </c>
      <c r="F14789" s="3" t="n">
        <v>30545.23</v>
      </c>
      <c r="G14789" s="3" t="n">
        <v>91271.39</v>
      </c>
    </row>
    <row r="14790">
      <c r="A14790" s="3" t="inlineStr">
        <is>
          <t>Quinate Consulting (Pty) Ltd</t>
        </is>
      </c>
      <c r="B14790" s="4" t="n">
        <v>45107</v>
      </c>
      <c r="C14790" s="3" t="inlineStr">
        <is>
          <t>Expenses</t>
        </is>
      </c>
      <c r="D14790" s="3" t="inlineStr">
        <is>
          <t>3653/000</t>
        </is>
      </c>
      <c r="E14790" s="3" t="inlineStr">
        <is>
          <t>Electricity _AND_ Water - Endulini</t>
        </is>
      </c>
      <c r="F14790" s="3" t="n">
        <v>0.51</v>
      </c>
      <c r="G14790" s="3" t="n">
        <v>0.51</v>
      </c>
    </row>
    <row r="14791">
      <c r="A14791" s="3" t="inlineStr">
        <is>
          <t>Noble Shield (Pty) Ltd ta Go Letting</t>
        </is>
      </c>
      <c r="B14791" s="4" t="n">
        <v>45107</v>
      </c>
      <c r="C14791" s="3" t="inlineStr">
        <is>
          <t>Expenses</t>
        </is>
      </c>
      <c r="D14791" s="3" t="inlineStr">
        <is>
          <t>3700/000</t>
        </is>
      </c>
      <c r="E14791" s="3" t="inlineStr">
        <is>
          <t>Entertainment Expenses</t>
        </is>
      </c>
      <c r="F14791" s="3" t="n">
        <v>60</v>
      </c>
      <c r="G14791" s="3" t="n">
        <v>1960</v>
      </c>
    </row>
    <row r="14792">
      <c r="A14792" s="3" t="inlineStr">
        <is>
          <t>Opportunity Global Investment (PTY) LTD</t>
        </is>
      </c>
      <c r="B14792" s="4" t="n">
        <v>45107</v>
      </c>
      <c r="C14792" s="3" t="inlineStr">
        <is>
          <t>Expenses</t>
        </is>
      </c>
      <c r="D14792" s="3" t="inlineStr">
        <is>
          <t>3700/000</t>
        </is>
      </c>
      <c r="E14792" s="3" t="inlineStr">
        <is>
          <t>Entertainment Expenses</t>
        </is>
      </c>
      <c r="F14792" s="3" t="n">
        <v>1012</v>
      </c>
      <c r="G14792" s="3" t="n">
        <v>3051.57</v>
      </c>
    </row>
    <row r="14793">
      <c r="A14793" s="3" t="inlineStr">
        <is>
          <t>Opportunity Global Sales (PTY) LTD</t>
        </is>
      </c>
      <c r="B14793" s="4" t="n">
        <v>45107</v>
      </c>
      <c r="C14793" s="3" t="inlineStr">
        <is>
          <t>Expenses</t>
        </is>
      </c>
      <c r="D14793" s="3" t="inlineStr">
        <is>
          <t>3700/000</t>
        </is>
      </c>
      <c r="E14793" s="3" t="inlineStr">
        <is>
          <t>Entertainment Expenses</t>
        </is>
      </c>
      <c r="F14793" s="3" t="n">
        <v>0</v>
      </c>
      <c r="G14793" s="3" t="n">
        <v>1880</v>
      </c>
    </row>
    <row r="14794">
      <c r="A14794" s="3" t="inlineStr">
        <is>
          <t>Opportunity Management Holdings (PTY) LTD</t>
        </is>
      </c>
      <c r="B14794" s="4" t="n">
        <v>45107</v>
      </c>
      <c r="C14794" s="3" t="inlineStr">
        <is>
          <t>Expenses</t>
        </is>
      </c>
      <c r="D14794" s="3" t="inlineStr">
        <is>
          <t>3700/000</t>
        </is>
      </c>
      <c r="E14794" s="3" t="inlineStr">
        <is>
          <t>Entertainment Expenses</t>
        </is>
      </c>
      <c r="F14794" s="3" t="n">
        <v>0</v>
      </c>
      <c r="G14794" s="3" t="n">
        <v>1849.38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Expenses</t>
        </is>
      </c>
      <c r="D14795" s="3" t="inlineStr">
        <is>
          <t>3700/000</t>
        </is>
      </c>
      <c r="E14795" s="3" t="inlineStr">
        <is>
          <t>Entertainment Expenses</t>
        </is>
      </c>
      <c r="F14795" s="3" t="n">
        <v>60</v>
      </c>
      <c r="G14795" s="3" t="n">
        <v>4601.21</v>
      </c>
    </row>
    <row r="14796">
      <c r="A14796" s="3" t="inlineStr">
        <is>
          <t>Opportunity Management Holdings (PTY) LTD</t>
        </is>
      </c>
      <c r="B14796" s="4" t="n">
        <v>45107</v>
      </c>
      <c r="C14796" s="3" t="inlineStr">
        <is>
          <t>Expenses</t>
        </is>
      </c>
      <c r="D14796" s="3" t="inlineStr">
        <is>
          <t>3800/000</t>
        </is>
      </c>
      <c r="E14796" s="3" t="inlineStr">
        <is>
          <t>General Expenses</t>
        </is>
      </c>
      <c r="F14796" s="3" t="n">
        <v>0</v>
      </c>
      <c r="G14796" s="3" t="n">
        <v>91.28</v>
      </c>
    </row>
    <row r="14797">
      <c r="A14797" s="3" t="inlineStr">
        <is>
          <t>Opportunity Management Holdings (PTY) LTD</t>
        </is>
      </c>
      <c r="B14797" s="4" t="n">
        <v>45107</v>
      </c>
      <c r="C14797" s="3" t="inlineStr">
        <is>
          <t>Expenses</t>
        </is>
      </c>
      <c r="D14797" s="3" t="inlineStr">
        <is>
          <t>3850/000</t>
        </is>
      </c>
      <c r="E14797" s="3" t="inlineStr">
        <is>
          <t>Insurance - Momentum</t>
        </is>
      </c>
      <c r="F14797" s="3" t="n">
        <v>1696.06</v>
      </c>
      <c r="G14797" s="3" t="n">
        <v>16054.4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Expenses</t>
        </is>
      </c>
      <c r="D14798" s="3" t="inlineStr">
        <is>
          <t>3850/100</t>
        </is>
      </c>
      <c r="E14798" s="3" t="inlineStr">
        <is>
          <t>Insurance - Santam</t>
        </is>
      </c>
      <c r="F14798" s="3" t="n">
        <v>3883.7</v>
      </c>
      <c r="G14798" s="3" t="n">
        <v>38256.27</v>
      </c>
    </row>
    <row r="14799">
      <c r="A14799" s="3" t="inlineStr">
        <is>
          <t>Noble Shield (Pty) Ltd ta Go Letting</t>
        </is>
      </c>
      <c r="B14799" s="4" t="n">
        <v>45107</v>
      </c>
      <c r="C14799" s="3" t="inlineStr">
        <is>
          <t>Expenses</t>
        </is>
      </c>
      <c r="D14799" s="3" t="inlineStr">
        <is>
          <t>3850/200</t>
        </is>
      </c>
      <c r="E14799" s="3" t="inlineStr">
        <is>
          <t>Insurance - A_AND_G</t>
        </is>
      </c>
      <c r="F14799" s="3" t="n">
        <v>2244.46</v>
      </c>
      <c r="G14799" s="3" t="n">
        <v>19753.84</v>
      </c>
    </row>
    <row r="14800">
      <c r="A14800" s="3" t="inlineStr">
        <is>
          <t>Quinate Consulting (Pty) Ltd</t>
        </is>
      </c>
      <c r="B14800" s="4" t="n">
        <v>45107</v>
      </c>
      <c r="C14800" s="3" t="inlineStr">
        <is>
          <t>Expenses</t>
        </is>
      </c>
      <c r="D14800" s="3" t="inlineStr">
        <is>
          <t>3851/000</t>
        </is>
      </c>
      <c r="E14800" s="3" t="inlineStr">
        <is>
          <t>Insurance - Momentum</t>
        </is>
      </c>
      <c r="F14800" s="3" t="n">
        <v>7990.64</v>
      </c>
      <c r="G14800" s="3" t="n">
        <v>31962.56</v>
      </c>
    </row>
    <row r="14801">
      <c r="A14801" s="3" t="inlineStr">
        <is>
          <t>Quinate Consulting (Pty) Ltd</t>
        </is>
      </c>
      <c r="B14801" s="4" t="n">
        <v>45107</v>
      </c>
      <c r="C14801" s="3" t="inlineStr">
        <is>
          <t>Expenses</t>
        </is>
      </c>
      <c r="D14801" s="3" t="inlineStr">
        <is>
          <t>3900/000</t>
        </is>
      </c>
      <c r="E14801" s="3" t="inlineStr">
        <is>
          <t>Interest Paid</t>
        </is>
      </c>
      <c r="F14801" s="3" t="n">
        <v>155.91</v>
      </c>
      <c r="G14801" s="3" t="n">
        <v>279.37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Expenses</t>
        </is>
      </c>
      <c r="D14802" s="3" t="inlineStr">
        <is>
          <t>3900/050</t>
        </is>
      </c>
      <c r="E14802" s="3" t="inlineStr">
        <is>
          <t>Interest Paid - STD Bond Accounts</t>
        </is>
      </c>
      <c r="F14802" s="3" t="n">
        <v>38955.95</v>
      </c>
      <c r="G14802" s="3" t="n">
        <v>155823.8</v>
      </c>
    </row>
    <row r="14803">
      <c r="A14803" s="3" t="inlineStr">
        <is>
          <t>Endulini (Pty) Ltd</t>
        </is>
      </c>
      <c r="B14803" s="4" t="n">
        <v>45107</v>
      </c>
      <c r="C14803" s="3" t="inlineStr">
        <is>
          <t>Expenses</t>
        </is>
      </c>
      <c r="D14803" s="3" t="inlineStr">
        <is>
          <t>3900/112</t>
        </is>
      </c>
      <c r="E14803" s="3" t="inlineStr">
        <is>
          <t>Interest Paid - Investors @ 6.5%</t>
        </is>
      </c>
      <c r="F14803" s="3" t="n">
        <v>605.49</v>
      </c>
      <c r="G14803" s="3" t="n">
        <v>605.49</v>
      </c>
    </row>
    <row r="14804">
      <c r="A14804" s="3" t="inlineStr">
        <is>
          <t>Endulini (Pty) Ltd</t>
        </is>
      </c>
      <c r="B14804" s="4" t="n">
        <v>45107</v>
      </c>
      <c r="C14804" s="3" t="inlineStr">
        <is>
          <t>Expenses</t>
        </is>
      </c>
      <c r="D14804" s="3" t="inlineStr">
        <is>
          <t>3900/113</t>
        </is>
      </c>
      <c r="E14804" s="3" t="inlineStr">
        <is>
          <t>Interest Paid - Investors @ 6.75%</t>
        </is>
      </c>
      <c r="F14804" s="3" t="n">
        <v>3532.19</v>
      </c>
      <c r="G14804" s="3" t="n">
        <v>3532.19</v>
      </c>
    </row>
    <row r="14805">
      <c r="A14805" s="3" t="inlineStr">
        <is>
          <t>Endulini (Pty) Ltd</t>
        </is>
      </c>
      <c r="B14805" s="4" t="n">
        <v>45107</v>
      </c>
      <c r="C14805" s="3" t="inlineStr">
        <is>
          <t>Expenses</t>
        </is>
      </c>
      <c r="D14805" s="3" t="inlineStr">
        <is>
          <t>3900/120</t>
        </is>
      </c>
      <c r="E14805" s="3" t="inlineStr">
        <is>
          <t>Interest Paid - Investors @ 7%</t>
        </is>
      </c>
      <c r="F14805" s="3" t="n">
        <v>2794.72</v>
      </c>
      <c r="G14805" s="3" t="n">
        <v>2794.72</v>
      </c>
    </row>
    <row r="14806">
      <c r="A14806" s="3" t="inlineStr">
        <is>
          <t>Endulini (Pty) Ltd</t>
        </is>
      </c>
      <c r="B14806" s="4" t="n">
        <v>45107</v>
      </c>
      <c r="C14806" s="3" t="inlineStr">
        <is>
          <t>Expenses</t>
        </is>
      </c>
      <c r="D14806" s="3" t="inlineStr">
        <is>
          <t>3900/122</t>
        </is>
      </c>
      <c r="E14806" s="3" t="inlineStr">
        <is>
          <t>Interest Paid - Investors @ 7.5%</t>
        </is>
      </c>
      <c r="F14806" s="3" t="n">
        <v>45.53</v>
      </c>
      <c r="G14806" s="3" t="n">
        <v>45.53</v>
      </c>
    </row>
    <row r="14807">
      <c r="A14807" s="3" t="inlineStr">
        <is>
          <t>Quinate Consulting (Pty) Ltd</t>
        </is>
      </c>
      <c r="B14807" s="4" t="n">
        <v>45107</v>
      </c>
      <c r="C14807" s="3" t="inlineStr">
        <is>
          <t>Expenses</t>
        </is>
      </c>
      <c r="D14807" s="3" t="inlineStr">
        <is>
          <t>3900/152</t>
        </is>
      </c>
      <c r="E14807" s="3" t="inlineStr">
        <is>
          <t>Interest Paid - Gengis</t>
        </is>
      </c>
      <c r="F14807" s="3" t="n">
        <v>3402.74</v>
      </c>
      <c r="G14807" s="3" t="n">
        <v>13837.8</v>
      </c>
    </row>
    <row r="14808">
      <c r="A14808" s="3" t="inlineStr">
        <is>
          <t>Endulini (Pty) Ltd</t>
        </is>
      </c>
      <c r="B14808" s="4" t="n">
        <v>45107</v>
      </c>
      <c r="C14808" s="3" t="inlineStr">
        <is>
          <t>Expenses</t>
        </is>
      </c>
      <c r="D14808" s="3" t="inlineStr">
        <is>
          <t>3900/190</t>
        </is>
      </c>
      <c r="E14808" s="3" t="inlineStr">
        <is>
          <t>Interest Paid - Investors @ 14%</t>
        </is>
      </c>
      <c r="F14808" s="3" t="n">
        <v>177783.07</v>
      </c>
      <c r="G14808" s="3" t="n">
        <v>177783.07</v>
      </c>
    </row>
    <row r="14809">
      <c r="A14809" s="3" t="inlineStr">
        <is>
          <t>Endulini (Pty) Ltd</t>
        </is>
      </c>
      <c r="B14809" s="4" t="n">
        <v>45107</v>
      </c>
      <c r="C14809" s="3" t="inlineStr">
        <is>
          <t>Expenses</t>
        </is>
      </c>
      <c r="D14809" s="3" t="inlineStr">
        <is>
          <t>3900/210</t>
        </is>
      </c>
      <c r="E14809" s="3" t="inlineStr">
        <is>
          <t>Interest Paid - Investors @ 16%</t>
        </is>
      </c>
      <c r="F14809" s="3" t="n">
        <v>47736.98</v>
      </c>
      <c r="G14809" s="3" t="n">
        <v>47736.98</v>
      </c>
    </row>
    <row r="14810">
      <c r="A14810" s="3" t="inlineStr">
        <is>
          <t>Endulini (Pty) Ltd</t>
        </is>
      </c>
      <c r="B14810" s="4" t="n">
        <v>45107</v>
      </c>
      <c r="C14810" s="3" t="inlineStr">
        <is>
          <t>Expenses</t>
        </is>
      </c>
      <c r="D14810" s="3" t="inlineStr">
        <is>
          <t>3900/230</t>
        </is>
      </c>
      <c r="E14810" s="3" t="inlineStr">
        <is>
          <t>Interest Paid - Investors @ 18%</t>
        </is>
      </c>
      <c r="F14810" s="3" t="n">
        <v>64356.16</v>
      </c>
      <c r="G14810" s="3" t="n">
        <v>64356.16</v>
      </c>
    </row>
    <row r="14811">
      <c r="A14811" s="3" t="inlineStr">
        <is>
          <t>Opportunity Management Holdings (PTY) LTD</t>
        </is>
      </c>
      <c r="B14811" s="4" t="n">
        <v>45107</v>
      </c>
      <c r="C14811" s="3" t="inlineStr">
        <is>
          <t>Expenses</t>
        </is>
      </c>
      <c r="D14811" s="3" t="inlineStr">
        <is>
          <t>3960/000</t>
        </is>
      </c>
      <c r="E14811" s="3" t="inlineStr">
        <is>
          <t>Internet Fees</t>
        </is>
      </c>
      <c r="F14811" s="3" t="n">
        <v>617.03</v>
      </c>
      <c r="G14811" s="3" t="n">
        <v>5941.36</v>
      </c>
    </row>
    <row r="14812">
      <c r="A14812" s="3" t="inlineStr">
        <is>
          <t>Quinate Consulting (Pty) Ltd</t>
        </is>
      </c>
      <c r="B14812" s="4" t="n">
        <v>45107</v>
      </c>
      <c r="C14812" s="3" t="inlineStr">
        <is>
          <t>Expenses</t>
        </is>
      </c>
      <c r="D14812" s="3" t="inlineStr">
        <is>
          <t>4000/000</t>
        </is>
      </c>
      <c r="E14812" s="3" t="inlineStr">
        <is>
          <t>Legal Fees</t>
        </is>
      </c>
      <c r="F14812" s="3" t="n">
        <v>0</v>
      </c>
      <c r="G14812" s="3" t="n">
        <v>32450</v>
      </c>
    </row>
    <row r="14813">
      <c r="A14813" s="3" t="inlineStr">
        <is>
          <t>Quinate Consulting (Pty) Ltd</t>
        </is>
      </c>
      <c r="B14813" s="4" t="n">
        <v>45107</v>
      </c>
      <c r="C14813" s="3" t="inlineStr">
        <is>
          <t>Expenses</t>
        </is>
      </c>
      <c r="D14813" s="3" t="inlineStr">
        <is>
          <t>4065/000</t>
        </is>
      </c>
      <c r="E14813" s="3" t="inlineStr">
        <is>
          <t>Levies - SoHo</t>
        </is>
      </c>
      <c r="F14813" s="3" t="n">
        <v>6466.98</v>
      </c>
      <c r="G14813" s="3" t="n">
        <v>27140.37</v>
      </c>
    </row>
    <row r="14814">
      <c r="A14814" s="3" t="inlineStr">
        <is>
          <t>Quinate Consulting (Pty) Ltd</t>
        </is>
      </c>
      <c r="B14814" s="4" t="n">
        <v>45107</v>
      </c>
      <c r="C14814" s="3" t="inlineStr">
        <is>
          <t>Expenses</t>
        </is>
      </c>
      <c r="D14814" s="3" t="inlineStr">
        <is>
          <t>4066/000</t>
        </is>
      </c>
      <c r="E14814" s="3" t="inlineStr">
        <is>
          <t>Levies - Southwark</t>
        </is>
      </c>
      <c r="F14814" s="3" t="n">
        <v>3422.18</v>
      </c>
      <c r="G14814" s="3" t="n">
        <v>13688.72</v>
      </c>
    </row>
    <row r="14815">
      <c r="A14815" s="3" t="inlineStr">
        <is>
          <t>Quinate Consulting (Pty) Ltd</t>
        </is>
      </c>
      <c r="B14815" s="4" t="n">
        <v>45107</v>
      </c>
      <c r="C14815" s="3" t="inlineStr">
        <is>
          <t>Expenses</t>
        </is>
      </c>
      <c r="D14815" s="3" t="inlineStr">
        <is>
          <t>4067/000</t>
        </is>
      </c>
      <c r="E14815" s="3" t="inlineStr">
        <is>
          <t>Levies - C4 Property</t>
        </is>
      </c>
      <c r="F14815" s="3" t="n">
        <v>18397.71</v>
      </c>
      <c r="G14815" s="3" t="n">
        <v>39450.69</v>
      </c>
    </row>
    <row r="14816">
      <c r="A14816" s="3" t="inlineStr">
        <is>
          <t>Endulini (Pty) Ltd</t>
        </is>
      </c>
      <c r="B14816" s="4" t="n">
        <v>45107</v>
      </c>
      <c r="C14816" s="3" t="inlineStr">
        <is>
          <t>Expenses</t>
        </is>
      </c>
      <c r="D14816" s="3" t="inlineStr">
        <is>
          <t>4100/001</t>
        </is>
      </c>
      <c r="E14816" s="3" t="inlineStr">
        <is>
          <t>Momentum Admin Fee</t>
        </is>
      </c>
      <c r="F14816" s="3" t="n">
        <v>0</v>
      </c>
      <c r="G14816" s="3" t="n">
        <v>3.24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Expenses</t>
        </is>
      </c>
      <c r="D14817" s="3" t="inlineStr">
        <is>
          <t>4100/001</t>
        </is>
      </c>
      <c r="E14817" s="3" t="inlineStr">
        <is>
          <t>Momentum Advise Fee</t>
        </is>
      </c>
      <c r="F14817" s="3" t="n">
        <v>0</v>
      </c>
      <c r="G14817" s="3" t="n">
        <v>0.66</v>
      </c>
    </row>
    <row r="14818">
      <c r="A14818" s="3" t="inlineStr">
        <is>
          <t>Opportunity Global Investment (PTY) LTD</t>
        </is>
      </c>
      <c r="B14818" s="4" t="n">
        <v>45107</v>
      </c>
      <c r="C14818" s="3" t="inlineStr">
        <is>
          <t>Expenses</t>
        </is>
      </c>
      <c r="D14818" s="3" t="inlineStr">
        <is>
          <t>4100/100</t>
        </is>
      </c>
      <c r="E14818" s="3" t="inlineStr">
        <is>
          <t>Members Salaries - Nick Morgan</t>
        </is>
      </c>
      <c r="F14818" s="3" t="n">
        <v>41251.61</v>
      </c>
      <c r="G14818" s="3" t="n">
        <v>165006.45</v>
      </c>
    </row>
    <row r="14819">
      <c r="A14819" s="3" t="inlineStr">
        <is>
          <t>Noble Shield (Pty) Ltd ta Go Letting</t>
        </is>
      </c>
      <c r="B14819" s="4" t="n">
        <v>45107</v>
      </c>
      <c r="C14819" s="3" t="inlineStr">
        <is>
          <t>Expenses</t>
        </is>
      </c>
      <c r="D14819" s="3" t="inlineStr">
        <is>
          <t>4200/000</t>
        </is>
      </c>
      <c r="E14819" s="3" t="inlineStr">
        <is>
          <t>Printing _AND_ Stationery</t>
        </is>
      </c>
      <c r="F14819" s="3" t="n">
        <v>0</v>
      </c>
      <c r="G14819" s="3" t="n">
        <v>1035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Expenses</t>
        </is>
      </c>
      <c r="D14820" s="3" t="inlineStr">
        <is>
          <t>4200/000</t>
        </is>
      </c>
      <c r="E14820" s="3" t="inlineStr">
        <is>
          <t>Printing _AND_ Stationery</t>
        </is>
      </c>
      <c r="F14820" s="3" t="n">
        <v>2367</v>
      </c>
      <c r="G14820" s="3" t="n">
        <v>9468</v>
      </c>
    </row>
    <row r="14821">
      <c r="A14821" s="3" t="inlineStr">
        <is>
          <t>Opportunity Global Sales (PTY) LTD</t>
        </is>
      </c>
      <c r="B14821" s="4" t="n">
        <v>45107</v>
      </c>
      <c r="C14821" s="3" t="inlineStr">
        <is>
          <t>Expenses</t>
        </is>
      </c>
      <c r="D14821" s="3" t="inlineStr">
        <is>
          <t>4200/000</t>
        </is>
      </c>
      <c r="E14821" s="3" t="inlineStr">
        <is>
          <t>Printing _AND_ Stationery</t>
        </is>
      </c>
      <c r="F14821" s="3" t="n">
        <v>0</v>
      </c>
      <c r="G14821" s="3" t="n">
        <v>286.96</v>
      </c>
    </row>
    <row r="14822">
      <c r="A14822" s="3" t="inlineStr">
        <is>
          <t>Opportunity Management Holdings (PTY) LTD</t>
        </is>
      </c>
      <c r="B14822" s="4" t="n">
        <v>45107</v>
      </c>
      <c r="C14822" s="3" t="inlineStr">
        <is>
          <t>Expenses</t>
        </is>
      </c>
      <c r="D14822" s="3" t="inlineStr">
        <is>
          <t>4200/000</t>
        </is>
      </c>
      <c r="E14822" s="3" t="inlineStr">
        <is>
          <t>Printing _AND_ Stationery</t>
        </is>
      </c>
      <c r="F14822" s="3" t="n">
        <v>1910.14</v>
      </c>
      <c r="G14822" s="3" t="n">
        <v>26211.62</v>
      </c>
    </row>
    <row r="14823">
      <c r="A14823" s="3" t="inlineStr">
        <is>
          <t>Noble Shield (Pty) Ltd ta Go Letting</t>
        </is>
      </c>
      <c r="B14823" s="4" t="n">
        <v>45107</v>
      </c>
      <c r="C14823" s="3" t="inlineStr">
        <is>
          <t>Expenses</t>
        </is>
      </c>
      <c r="D14823" s="3" t="inlineStr">
        <is>
          <t>4200/100</t>
        </is>
      </c>
      <c r="E14823" s="3" t="inlineStr">
        <is>
          <t>Printing - Merchant West- Printer Rental</t>
        </is>
      </c>
      <c r="F14823" s="3" t="n">
        <v>1630.84</v>
      </c>
      <c r="G14823" s="3" t="n">
        <v>16287.27</v>
      </c>
    </row>
    <row r="14824">
      <c r="A14824" s="3" t="inlineStr">
        <is>
          <t>Noble Shield (Pty) Ltd ta Go Letting</t>
        </is>
      </c>
      <c r="B14824" s="4" t="n">
        <v>45107</v>
      </c>
      <c r="C14824" s="3" t="inlineStr">
        <is>
          <t>Expenses</t>
        </is>
      </c>
      <c r="D14824" s="3" t="inlineStr">
        <is>
          <t>4200/120</t>
        </is>
      </c>
      <c r="E14824" s="3" t="inlineStr">
        <is>
          <t>Printing - Ivy Line - Prints</t>
        </is>
      </c>
      <c r="F14824" s="3" t="n">
        <v>1119.84</v>
      </c>
      <c r="G14824" s="3" t="n">
        <v>9023.200000000001</v>
      </c>
    </row>
    <row r="14825">
      <c r="A14825" s="3" t="inlineStr">
        <is>
          <t>Noble Shield (Pty) Ltd ta Go Letting</t>
        </is>
      </c>
      <c r="B14825" s="4" t="n">
        <v>45107</v>
      </c>
      <c r="C14825" s="3" t="inlineStr">
        <is>
          <t>Expenses</t>
        </is>
      </c>
      <c r="D14825" s="3" t="inlineStr">
        <is>
          <t>4200/180</t>
        </is>
      </c>
      <c r="E14825" s="3" t="inlineStr">
        <is>
          <t>Printing - Ikon</t>
        </is>
      </c>
      <c r="F14825" s="3" t="n">
        <v>329.76</v>
      </c>
      <c r="G14825" s="3" t="n">
        <v>1551.14</v>
      </c>
    </row>
    <row r="14826">
      <c r="A14826" s="3" t="inlineStr">
        <is>
          <t>Noble Shield (Pty) Ltd ta Go Letting</t>
        </is>
      </c>
      <c r="B14826" s="4" t="n">
        <v>45107</v>
      </c>
      <c r="C14826" s="3" t="inlineStr">
        <is>
          <t>Expenses</t>
        </is>
      </c>
      <c r="D14826" s="3" t="inlineStr">
        <is>
          <t>4200/190</t>
        </is>
      </c>
      <c r="E14826" s="3" t="inlineStr">
        <is>
          <t>Printing - Centrafin printer rental</t>
        </is>
      </c>
      <c r="F14826" s="3" t="n">
        <v>2901.42</v>
      </c>
      <c r="G14826" s="3" t="n">
        <v>27588.84</v>
      </c>
    </row>
    <row r="14827">
      <c r="A14827" s="3" t="inlineStr">
        <is>
          <t>Noble Shield (Pty) Ltd ta Go Letting</t>
        </is>
      </c>
      <c r="B14827" s="4" t="n">
        <v>45107</v>
      </c>
      <c r="C14827" s="3" t="inlineStr">
        <is>
          <t>Expenses</t>
        </is>
      </c>
      <c r="D14827" s="3" t="inlineStr">
        <is>
          <t>4200/200</t>
        </is>
      </c>
      <c r="E14827" s="3" t="inlineStr">
        <is>
          <t>Printing - General Stationery VDB Office</t>
        </is>
      </c>
      <c r="F14827" s="3" t="n">
        <v>0</v>
      </c>
      <c r="G14827" s="3" t="n">
        <v>7063.56</v>
      </c>
    </row>
    <row r="14828">
      <c r="A14828" s="3" t="inlineStr">
        <is>
          <t>Opportunity Global Investment (PTY) LTD</t>
        </is>
      </c>
      <c r="B14828" s="4" t="n">
        <v>45107</v>
      </c>
      <c r="C14828" s="3" t="inlineStr">
        <is>
          <t>Expenses</t>
        </is>
      </c>
      <c r="D14828" s="3" t="inlineStr">
        <is>
          <t>4220/000</t>
        </is>
      </c>
      <c r="E14828" s="3" t="inlineStr">
        <is>
          <t>Motor Vehicle Expenses - Petrol _AND_ Oil</t>
        </is>
      </c>
      <c r="F14828" s="3" t="n">
        <v>2475.85</v>
      </c>
      <c r="G14828" s="3" t="n">
        <v>7567.59</v>
      </c>
    </row>
    <row r="14829">
      <c r="A14829" s="3" t="inlineStr">
        <is>
          <t>Noble Shield (Pty) Ltd ta Go Letting</t>
        </is>
      </c>
      <c r="B14829" s="4" t="n">
        <v>45107</v>
      </c>
      <c r="C14829" s="3" t="inlineStr">
        <is>
          <t>Expenses</t>
        </is>
      </c>
      <c r="D14829" s="3" t="inlineStr">
        <is>
          <t>4290/000</t>
        </is>
      </c>
      <c r="E14829" s="3" t="inlineStr">
        <is>
          <t>Refreshments - CT Office</t>
        </is>
      </c>
      <c r="F14829" s="3" t="n">
        <v>1237.16</v>
      </c>
      <c r="G14829" s="3" t="n">
        <v>10639.75</v>
      </c>
    </row>
    <row r="14830">
      <c r="A14830" s="3" t="inlineStr">
        <is>
          <t>Opportunity Global Investment (PTY) LTD</t>
        </is>
      </c>
      <c r="B14830" s="4" t="n">
        <v>45107</v>
      </c>
      <c r="C14830" s="3" t="inlineStr">
        <is>
          <t>Expenses</t>
        </is>
      </c>
      <c r="D14830" s="3" t="inlineStr">
        <is>
          <t>4290/000</t>
        </is>
      </c>
      <c r="E14830" s="3" t="inlineStr">
        <is>
          <t>Rent</t>
        </is>
      </c>
      <c r="F14830" s="3" t="n">
        <v>8770</v>
      </c>
      <c r="G14830" s="3" t="n">
        <v>35080</v>
      </c>
    </row>
    <row r="14831">
      <c r="A14831" s="3" t="inlineStr">
        <is>
          <t>Noble Shield (Pty) Ltd ta Go Letting</t>
        </is>
      </c>
      <c r="B14831" s="4" t="n">
        <v>45107</v>
      </c>
      <c r="C14831" s="3" t="inlineStr">
        <is>
          <t>Expenses</t>
        </is>
      </c>
      <c r="D14831" s="3" t="inlineStr">
        <is>
          <t>4291/000</t>
        </is>
      </c>
      <c r="E14831" s="3" t="inlineStr">
        <is>
          <t>Refreshments - VDB Office</t>
        </is>
      </c>
      <c r="F14831" s="3" t="n">
        <v>1024.36</v>
      </c>
      <c r="G14831" s="3" t="n">
        <v>4736.64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Expenses</t>
        </is>
      </c>
      <c r="D14832" s="3" t="inlineStr">
        <is>
          <t>4300/000</t>
        </is>
      </c>
      <c r="E14832" s="3" t="inlineStr">
        <is>
          <t>Rent Paid</t>
        </is>
      </c>
      <c r="F14832" s="3" t="n">
        <v>6532</v>
      </c>
      <c r="G14832" s="3" t="n">
        <v>65096.57</v>
      </c>
    </row>
    <row r="14833">
      <c r="A14833" s="3" t="inlineStr">
        <is>
          <t>Opportunity Global Investment (PTY) LTD</t>
        </is>
      </c>
      <c r="B14833" s="4" t="n">
        <v>45107</v>
      </c>
      <c r="C14833" s="3" t="inlineStr">
        <is>
          <t>Expenses</t>
        </is>
      </c>
      <c r="D14833" s="3" t="inlineStr">
        <is>
          <t>4310/000</t>
        </is>
      </c>
      <c r="E14833" s="3" t="inlineStr">
        <is>
          <t>Refreshments</t>
        </is>
      </c>
      <c r="F14833" s="3" t="n">
        <v>2521</v>
      </c>
      <c r="G14833" s="3" t="n">
        <v>10084</v>
      </c>
    </row>
    <row r="14834">
      <c r="A14834" s="3" t="inlineStr">
        <is>
          <t>Opportunity Management Holdings (PTY) LTD</t>
        </is>
      </c>
      <c r="B14834" s="4" t="n">
        <v>45107</v>
      </c>
      <c r="C14834" s="3" t="inlineStr">
        <is>
          <t>Expenses</t>
        </is>
      </c>
      <c r="D14834" s="3" t="inlineStr">
        <is>
          <t>4310/000</t>
        </is>
      </c>
      <c r="E14834" s="3" t="inlineStr">
        <is>
          <t>Refreshments</t>
        </is>
      </c>
      <c r="F14834" s="3" t="n">
        <v>6398.23</v>
      </c>
      <c r="G14834" s="3" t="n">
        <v>19191.4</v>
      </c>
    </row>
    <row r="14835">
      <c r="A14835" s="3" t="inlineStr">
        <is>
          <t>Quinate Consulting (Pty) Ltd</t>
        </is>
      </c>
      <c r="B14835" s="4" t="n">
        <v>45107</v>
      </c>
      <c r="C14835" s="3" t="inlineStr">
        <is>
          <t>Expenses</t>
        </is>
      </c>
      <c r="D14835" s="3" t="inlineStr">
        <is>
          <t>4312/000</t>
        </is>
      </c>
      <c r="E14835" s="3" t="inlineStr">
        <is>
          <t>Rates - SoHo Units</t>
        </is>
      </c>
      <c r="F14835" s="3" t="n">
        <v>1667.43</v>
      </c>
      <c r="G14835" s="3" t="n">
        <v>8280.15</v>
      </c>
    </row>
    <row r="14836">
      <c r="A14836" s="3" t="inlineStr">
        <is>
          <t>Endulini (Pty) Ltd</t>
        </is>
      </c>
      <c r="B14836" s="4" t="n">
        <v>45107</v>
      </c>
      <c r="C14836" s="3" t="inlineStr">
        <is>
          <t>Expenses</t>
        </is>
      </c>
      <c r="D14836" s="3" t="inlineStr">
        <is>
          <t>4350/000</t>
        </is>
      </c>
      <c r="E14836" s="3" t="inlineStr">
        <is>
          <t>Repairs _AND_ Maintenance</t>
        </is>
      </c>
      <c r="F14836" s="3" t="n">
        <v>0</v>
      </c>
      <c r="G14836" s="3" t="n">
        <v>15702.19</v>
      </c>
    </row>
    <row r="14837">
      <c r="A14837" s="3" t="inlineStr">
        <is>
          <t>Noble Shield (Pty) Ltd ta Go Letting</t>
        </is>
      </c>
      <c r="B14837" s="4" t="n">
        <v>45107</v>
      </c>
      <c r="C14837" s="3" t="inlineStr">
        <is>
          <t>Expenses</t>
        </is>
      </c>
      <c r="D14837" s="3" t="inlineStr">
        <is>
          <t>4350/000</t>
        </is>
      </c>
      <c r="E14837" s="3" t="inlineStr">
        <is>
          <t>Repairs _AND_ Maintenance</t>
        </is>
      </c>
      <c r="F14837" s="3" t="n">
        <v>860</v>
      </c>
      <c r="G14837" s="3" t="n">
        <v>2180</v>
      </c>
    </row>
    <row r="14838">
      <c r="A14838" s="3" t="inlineStr">
        <is>
          <t>Opportunity Management Holdings (PTY) LTD</t>
        </is>
      </c>
      <c r="B14838" s="4" t="n">
        <v>45107</v>
      </c>
      <c r="C14838" s="3" t="inlineStr">
        <is>
          <t>Expenses</t>
        </is>
      </c>
      <c r="D14838" s="3" t="inlineStr">
        <is>
          <t>4350/000</t>
        </is>
      </c>
      <c r="E14838" s="3" t="inlineStr">
        <is>
          <t>Repairs _AND_ Maintenance</t>
        </is>
      </c>
      <c r="F14838" s="3" t="n">
        <v>0</v>
      </c>
      <c r="G14838" s="3" t="n">
        <v>3473.69</v>
      </c>
    </row>
    <row r="14839">
      <c r="A14839" s="3" t="inlineStr">
        <is>
          <t>Quinate Consulting (Pty) Ltd</t>
        </is>
      </c>
      <c r="B14839" s="4" t="n">
        <v>45107</v>
      </c>
      <c r="C14839" s="3" t="inlineStr">
        <is>
          <t>Expenses</t>
        </is>
      </c>
      <c r="D14839" s="3" t="inlineStr">
        <is>
          <t>4350/000</t>
        </is>
      </c>
      <c r="E14839" s="3" t="inlineStr">
        <is>
          <t>Repairs and Maintenance - Southwark Units</t>
        </is>
      </c>
      <c r="F14839" s="3" t="n">
        <v>0</v>
      </c>
      <c r="G14839" s="3" t="n">
        <v>2350</v>
      </c>
    </row>
    <row r="14840">
      <c r="A14840" s="3" t="inlineStr">
        <is>
          <t>Endulini (Pty) Ltd</t>
        </is>
      </c>
      <c r="B14840" s="4" t="n">
        <v>45107</v>
      </c>
      <c r="C14840" s="3" t="inlineStr">
        <is>
          <t>Expenses</t>
        </is>
      </c>
      <c r="D14840" s="3" t="inlineStr">
        <is>
          <t>4351/000</t>
        </is>
      </c>
      <c r="E14840" s="3" t="inlineStr">
        <is>
          <t>Repair &amp; Maintenance - Rentals</t>
        </is>
      </c>
      <c r="F14840" s="3" t="n">
        <v>1521.74</v>
      </c>
      <c r="G14840" s="3" t="n">
        <v>1521.74</v>
      </c>
    </row>
    <row r="14841">
      <c r="A14841" s="3" t="inlineStr">
        <is>
          <t>Noble Shield (Pty) Ltd ta Go Letting</t>
        </is>
      </c>
      <c r="B14841" s="4" t="n">
        <v>45107</v>
      </c>
      <c r="C14841" s="3" t="inlineStr">
        <is>
          <t>Expenses</t>
        </is>
      </c>
      <c r="D14841" s="3" t="inlineStr">
        <is>
          <t>4351/000</t>
        </is>
      </c>
      <c r="E14841" s="3" t="inlineStr">
        <is>
          <t>Repairs _AND_ Maintanence - Rentals</t>
        </is>
      </c>
      <c r="F14841" s="3" t="n">
        <v>67.98999999999999</v>
      </c>
      <c r="G14841" s="3" t="n">
        <v>67.98999999999999</v>
      </c>
    </row>
    <row r="14842">
      <c r="A14842" s="3" t="inlineStr">
        <is>
          <t>Quinate Consulting (Pty) Ltd</t>
        </is>
      </c>
      <c r="B14842" s="4" t="n">
        <v>45107</v>
      </c>
      <c r="C14842" s="3" t="inlineStr">
        <is>
          <t>Expenses</t>
        </is>
      </c>
      <c r="D14842" s="3" t="inlineStr">
        <is>
          <t>4351/100</t>
        </is>
      </c>
      <c r="E14842" s="3" t="inlineStr">
        <is>
          <t>Repairs and Maintenance -  Soho Units</t>
        </is>
      </c>
      <c r="F14842" s="3" t="n">
        <v>0</v>
      </c>
      <c r="G14842" s="3" t="n">
        <v>2400</v>
      </c>
    </row>
    <row r="14843">
      <c r="A14843" s="3" t="inlineStr">
        <is>
          <t>Opportunity Global Sales (PTY) LTD</t>
        </is>
      </c>
      <c r="B14843" s="4" t="n">
        <v>45107</v>
      </c>
      <c r="C14843" s="3" t="inlineStr">
        <is>
          <t>Expenses</t>
        </is>
      </c>
      <c r="D14843" s="3" t="inlineStr">
        <is>
          <t>4390/000</t>
        </is>
      </c>
      <c r="E14843" s="3" t="inlineStr">
        <is>
          <t>Small Assets</t>
        </is>
      </c>
      <c r="F14843" s="3" t="n">
        <v>0</v>
      </c>
      <c r="G14843" s="3" t="n">
        <v>1477.39</v>
      </c>
    </row>
    <row r="14844">
      <c r="A14844" s="3" t="inlineStr">
        <is>
          <t>Opportunity Management Holdings (PTY) LTD</t>
        </is>
      </c>
      <c r="B14844" s="4" t="n">
        <v>45107</v>
      </c>
      <c r="C14844" s="3" t="inlineStr">
        <is>
          <t>Expenses</t>
        </is>
      </c>
      <c r="D14844" s="3" t="inlineStr">
        <is>
          <t>4390/000</t>
        </is>
      </c>
      <c r="E14844" s="3" t="inlineStr">
        <is>
          <t>Small Assets</t>
        </is>
      </c>
      <c r="F14844" s="3" t="n">
        <v>2574.78</v>
      </c>
      <c r="G14844" s="3" t="n">
        <v>27383.47</v>
      </c>
    </row>
    <row r="14845">
      <c r="A14845" s="3" t="inlineStr">
        <is>
          <t>Noble Shield (Pty) Ltd ta Go Letting</t>
        </is>
      </c>
      <c r="B14845" s="4" t="n">
        <v>45107</v>
      </c>
      <c r="C14845" s="3" t="inlineStr">
        <is>
          <t>Expenses</t>
        </is>
      </c>
      <c r="D14845" s="3" t="inlineStr">
        <is>
          <t>4400/000</t>
        </is>
      </c>
      <c r="E14845" s="3" t="inlineStr">
        <is>
          <t>Salaries _AND_ Wages</t>
        </is>
      </c>
      <c r="F14845" s="3" t="n">
        <v>26915.7</v>
      </c>
      <c r="G14845" s="3" t="n">
        <v>268752.02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Expenses</t>
        </is>
      </c>
      <c r="D14846" s="3" t="inlineStr">
        <is>
          <t>4400/000</t>
        </is>
      </c>
      <c r="E14846" s="3" t="inlineStr">
        <is>
          <t>Salaries _AND_ Wages</t>
        </is>
      </c>
      <c r="F14846" s="3" t="n">
        <v>54267.05</v>
      </c>
      <c r="G14846" s="3" t="n">
        <v>216468.19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Expenses</t>
        </is>
      </c>
      <c r="D14847" s="3" t="inlineStr">
        <is>
          <t>4400/000</t>
        </is>
      </c>
      <c r="E14847" s="3" t="inlineStr">
        <is>
          <t>Salaries _AND_ Wages</t>
        </is>
      </c>
      <c r="F14847" s="3" t="n">
        <v>217933.1</v>
      </c>
      <c r="G14847" s="3" t="n">
        <v>2538223.65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Expenses</t>
        </is>
      </c>
      <c r="D14848" s="3" t="inlineStr">
        <is>
          <t>4400/000</t>
        </is>
      </c>
      <c r="E14848" s="3" t="inlineStr">
        <is>
          <t>Salaries _AND_ Wages</t>
        </is>
      </c>
      <c r="F14848" s="3" t="n">
        <v>12429.45</v>
      </c>
      <c r="G14848" s="3" t="n">
        <v>124294.5</v>
      </c>
    </row>
    <row r="14849">
      <c r="A14849" s="3" t="inlineStr">
        <is>
          <t>Trademark Holdings (Pty) Ltd</t>
        </is>
      </c>
      <c r="B14849" s="4" t="n">
        <v>45107</v>
      </c>
      <c r="C14849" s="3" t="inlineStr">
        <is>
          <t>Expenses</t>
        </is>
      </c>
      <c r="D14849" s="3" t="inlineStr">
        <is>
          <t>4410/000</t>
        </is>
      </c>
      <c r="E14849" s="3" t="inlineStr">
        <is>
          <t>Salaries _AND_ Wages - WCA</t>
        </is>
      </c>
      <c r="F14849" s="3" t="n">
        <v>0</v>
      </c>
      <c r="G14849" s="3" t="n">
        <v>1397.74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Expenses</t>
        </is>
      </c>
      <c r="D14850" s="3" t="inlineStr">
        <is>
          <t>4450/000</t>
        </is>
      </c>
      <c r="E14850" s="3" t="inlineStr">
        <is>
          <t>Staff Training</t>
        </is>
      </c>
      <c r="F14850" s="3" t="n">
        <v>0</v>
      </c>
      <c r="G14850" s="3" t="n">
        <v>5495.66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Expenses</t>
        </is>
      </c>
      <c r="D14851" s="3" t="inlineStr">
        <is>
          <t>4450/000</t>
        </is>
      </c>
      <c r="E14851" s="3" t="inlineStr">
        <is>
          <t>Staff Training</t>
        </is>
      </c>
      <c r="F14851" s="3" t="n">
        <v>0</v>
      </c>
      <c r="G14851" s="3" t="n">
        <v>2001.78</v>
      </c>
    </row>
    <row r="14852">
      <c r="A14852" s="3" t="inlineStr">
        <is>
          <t>Noble Shield (Pty) Ltd ta Go Letting</t>
        </is>
      </c>
      <c r="B14852" s="4" t="n">
        <v>45107</v>
      </c>
      <c r="C14852" s="3" t="inlineStr">
        <is>
          <t>Expenses</t>
        </is>
      </c>
      <c r="D14852" s="3" t="inlineStr">
        <is>
          <t>4500/000</t>
        </is>
      </c>
      <c r="E14852" s="3" t="inlineStr">
        <is>
          <t>Staff Welfare</t>
        </is>
      </c>
      <c r="F14852" s="3" t="n">
        <v>53.98</v>
      </c>
      <c r="G14852" s="3" t="n">
        <v>6697.18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Expenses</t>
        </is>
      </c>
      <c r="D14853" s="3" t="inlineStr">
        <is>
          <t>4500/000</t>
        </is>
      </c>
      <c r="E14853" s="3" t="inlineStr">
        <is>
          <t>Staff Welfare</t>
        </is>
      </c>
      <c r="F14853" s="3" t="n">
        <v>0</v>
      </c>
      <c r="G14853" s="3" t="n">
        <v>244.15</v>
      </c>
    </row>
    <row r="14854">
      <c r="A14854" s="3" t="inlineStr">
        <is>
          <t>Opportunity Global Sales (PTY) LTD</t>
        </is>
      </c>
      <c r="B14854" s="4" t="n">
        <v>45107</v>
      </c>
      <c r="C14854" s="3" t="inlineStr">
        <is>
          <t>Expenses</t>
        </is>
      </c>
      <c r="D14854" s="3" t="inlineStr">
        <is>
          <t>4500/000</t>
        </is>
      </c>
      <c r="E14854" s="3" t="inlineStr">
        <is>
          <t>Staff Welfare</t>
        </is>
      </c>
      <c r="F14854" s="3" t="n">
        <v>1050</v>
      </c>
      <c r="G14854" s="3" t="n">
        <v>1142.17</v>
      </c>
    </row>
    <row r="14855">
      <c r="A14855" s="3" t="inlineStr">
        <is>
          <t>Opportunity Management Holdings (PTY) LTD</t>
        </is>
      </c>
      <c r="B14855" s="4" t="n">
        <v>45107</v>
      </c>
      <c r="C14855" s="3" t="inlineStr">
        <is>
          <t>Expenses</t>
        </is>
      </c>
      <c r="D14855" s="3" t="inlineStr">
        <is>
          <t>4500/000</t>
        </is>
      </c>
      <c r="E14855" s="3" t="inlineStr">
        <is>
          <t>Staff Welfare</t>
        </is>
      </c>
      <c r="F14855" s="3" t="n">
        <v>161.96</v>
      </c>
      <c r="G14855" s="3" t="n">
        <v>60919.89</v>
      </c>
    </row>
    <row r="14856">
      <c r="A14856" s="3" t="inlineStr">
        <is>
          <t>Quinate Consulting (Pty) Ltd</t>
        </is>
      </c>
      <c r="B14856" s="4" t="n">
        <v>45107</v>
      </c>
      <c r="C14856" s="3" t="inlineStr">
        <is>
          <t>Expenses</t>
        </is>
      </c>
      <c r="D14856" s="3" t="inlineStr">
        <is>
          <t>4500/000</t>
        </is>
      </c>
      <c r="E14856" s="3" t="inlineStr">
        <is>
          <t>Staff Welfare</t>
        </is>
      </c>
      <c r="F14856" s="3" t="n">
        <v>0</v>
      </c>
      <c r="G14856" s="3" t="n">
        <v>1263</v>
      </c>
    </row>
    <row r="14857">
      <c r="A14857" s="3" t="inlineStr">
        <is>
          <t>Trademark Holdings (Pty) Ltd</t>
        </is>
      </c>
      <c r="B14857" s="4" t="n">
        <v>45107</v>
      </c>
      <c r="C14857" s="3" t="inlineStr">
        <is>
          <t>Expenses</t>
        </is>
      </c>
      <c r="D14857" s="3" t="inlineStr">
        <is>
          <t>4500/000</t>
        </is>
      </c>
      <c r="E14857" s="3" t="inlineStr">
        <is>
          <t>Staff Welfare _AND_ Refreshments</t>
        </is>
      </c>
      <c r="F14857" s="3" t="n">
        <v>0</v>
      </c>
      <c r="G14857" s="3" t="n">
        <v>4500</v>
      </c>
    </row>
    <row r="14858">
      <c r="A14858" s="3" t="inlineStr">
        <is>
          <t>Noble Shield (Pty) Ltd ta Go Letting</t>
        </is>
      </c>
      <c r="B14858" s="4" t="n">
        <v>45107</v>
      </c>
      <c r="C14858" s="3" t="inlineStr">
        <is>
          <t>Expenses</t>
        </is>
      </c>
      <c r="D14858" s="3" t="inlineStr">
        <is>
          <t>4520/000</t>
        </is>
      </c>
      <c r="E14858" s="3" t="inlineStr">
        <is>
          <t>Security</t>
        </is>
      </c>
      <c r="F14858" s="3" t="n">
        <v>815</v>
      </c>
      <c r="G14858" s="3" t="n">
        <v>8886.440000000001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Expenses</t>
        </is>
      </c>
      <c r="D14859" s="3" t="inlineStr">
        <is>
          <t>4550/000</t>
        </is>
      </c>
      <c r="E14859" s="3" t="inlineStr">
        <is>
          <t>Subscriptions / Licenses</t>
        </is>
      </c>
      <c r="F14859" s="3" t="n">
        <v>0</v>
      </c>
      <c r="G14859" s="3" t="n">
        <v>23324.58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Expenses</t>
        </is>
      </c>
      <c r="D14860" s="3" t="inlineStr">
        <is>
          <t>4550/000</t>
        </is>
      </c>
      <c r="E14860" s="3" t="inlineStr">
        <is>
          <t>Subscriptions _AND_ Lisences</t>
        </is>
      </c>
      <c r="F14860" s="3" t="n">
        <v>3903.76</v>
      </c>
      <c r="G14860" s="3" t="n">
        <v>45403.11</v>
      </c>
    </row>
    <row r="14861">
      <c r="A14861" s="3" t="inlineStr">
        <is>
          <t>Noble Shield (Pty) Ltd ta Go Letting</t>
        </is>
      </c>
      <c r="B14861" s="4" t="n">
        <v>45107</v>
      </c>
      <c r="C14861" s="3" t="inlineStr">
        <is>
          <t>Expenses</t>
        </is>
      </c>
      <c r="D14861" s="3" t="inlineStr">
        <is>
          <t>4550/100</t>
        </is>
      </c>
      <c r="E14861" s="3" t="inlineStr">
        <is>
          <t>Subscriptions - EAAB</t>
        </is>
      </c>
      <c r="F14861" s="3" t="n">
        <v>0</v>
      </c>
      <c r="G14861" s="3" t="n">
        <v>2340</v>
      </c>
    </row>
    <row r="14862">
      <c r="A14862" s="3" t="inlineStr">
        <is>
          <t>Trademark Holdings (Pty) Ltd</t>
        </is>
      </c>
      <c r="B14862" s="4" t="n">
        <v>45107</v>
      </c>
      <c r="C14862" s="3" t="inlineStr">
        <is>
          <t>Expenses</t>
        </is>
      </c>
      <c r="D14862" s="3" t="inlineStr">
        <is>
          <t>4550/100</t>
        </is>
      </c>
      <c r="E14862" s="3" t="inlineStr">
        <is>
          <t>Subscriptions - EAAB</t>
        </is>
      </c>
      <c r="F14862" s="3" t="n">
        <v>0</v>
      </c>
      <c r="G14862" s="3" t="n">
        <v>2340</v>
      </c>
    </row>
    <row r="14863">
      <c r="A14863" s="3" t="inlineStr">
        <is>
          <t>Opportunity Global Investment (PTY) LTD</t>
        </is>
      </c>
      <c r="B14863" s="4" t="n">
        <v>45107</v>
      </c>
      <c r="C14863" s="3" t="inlineStr">
        <is>
          <t>Expenses</t>
        </is>
      </c>
      <c r="D14863" s="3" t="inlineStr">
        <is>
          <t>4550/100</t>
        </is>
      </c>
      <c r="E14863" s="3" t="inlineStr">
        <is>
          <t>Subscriptions - Zoho</t>
        </is>
      </c>
      <c r="F14863" s="3" t="n">
        <v>1125</v>
      </c>
      <c r="G14863" s="3" t="n">
        <v>4500</v>
      </c>
    </row>
    <row r="14864">
      <c r="A14864" s="3" t="inlineStr">
        <is>
          <t>Opportunity Global Sales (PTY) LTD</t>
        </is>
      </c>
      <c r="B14864" s="4" t="n">
        <v>45107</v>
      </c>
      <c r="C14864" s="3" t="inlineStr">
        <is>
          <t>Expenses</t>
        </is>
      </c>
      <c r="D14864" s="3" t="inlineStr">
        <is>
          <t>4550/150</t>
        </is>
      </c>
      <c r="E14864" s="3" t="inlineStr">
        <is>
          <t>Subscription - Webbox</t>
        </is>
      </c>
      <c r="F14864" s="3" t="n">
        <v>1371</v>
      </c>
      <c r="G14864" s="3" t="n">
        <v>5372</v>
      </c>
    </row>
    <row r="14865">
      <c r="A14865" s="3" t="inlineStr">
        <is>
          <t>Opportunity Global Investment (PTY) LTD</t>
        </is>
      </c>
      <c r="B14865" s="4" t="n">
        <v>45107</v>
      </c>
      <c r="C14865" s="3" t="inlineStr">
        <is>
          <t>Expenses</t>
        </is>
      </c>
      <c r="D14865" s="3" t="inlineStr">
        <is>
          <t>4550/250</t>
        </is>
      </c>
      <c r="E14865" s="3" t="inlineStr">
        <is>
          <t>Subscriptions - LinkedIn</t>
        </is>
      </c>
      <c r="F14865" s="3" t="n">
        <v>1000.49</v>
      </c>
      <c r="G14865" s="3" t="n">
        <v>5002.45</v>
      </c>
    </row>
    <row r="14866">
      <c r="A14866" s="3" t="inlineStr">
        <is>
          <t>Opportunity Global Investment (PTY) LTD</t>
        </is>
      </c>
      <c r="B14866" s="4" t="n">
        <v>45107</v>
      </c>
      <c r="C14866" s="3" t="inlineStr">
        <is>
          <t>Expenses</t>
        </is>
      </c>
      <c r="D14866" s="3" t="inlineStr">
        <is>
          <t>4550/350</t>
        </is>
      </c>
      <c r="E14866" s="3" t="inlineStr">
        <is>
          <t>Subscriptions - Xero</t>
        </is>
      </c>
      <c r="F14866" s="3" t="n">
        <v>600</v>
      </c>
      <c r="G14866" s="3" t="n">
        <v>2400</v>
      </c>
    </row>
    <row r="14867">
      <c r="A14867" s="3" t="inlineStr">
        <is>
          <t>Opportunity Global Investment (PTY) LTD</t>
        </is>
      </c>
      <c r="B14867" s="4" t="n">
        <v>45107</v>
      </c>
      <c r="C14867" s="3" t="inlineStr">
        <is>
          <t>Expenses</t>
        </is>
      </c>
      <c r="D14867" s="3" t="inlineStr">
        <is>
          <t>4550/400</t>
        </is>
      </c>
      <c r="E14867" s="3" t="inlineStr">
        <is>
          <t>Subscriptions - Moneyweb</t>
        </is>
      </c>
      <c r="F14867" s="3" t="n">
        <v>60.87</v>
      </c>
      <c r="G14867" s="3" t="n">
        <v>231.3</v>
      </c>
    </row>
    <row r="14868">
      <c r="A14868" s="3" t="inlineStr">
        <is>
          <t>Trademark Holdings (Pty) Ltd</t>
        </is>
      </c>
      <c r="B14868" s="4" t="n">
        <v>45107</v>
      </c>
      <c r="C14868" s="3" t="inlineStr">
        <is>
          <t>Expenses</t>
        </is>
      </c>
      <c r="D14868" s="3" t="inlineStr">
        <is>
          <t>4550/400</t>
        </is>
      </c>
      <c r="E14868" s="3" t="inlineStr">
        <is>
          <t>Subscriptions - Xero</t>
        </is>
      </c>
      <c r="F14868" s="3" t="n">
        <v>600</v>
      </c>
      <c r="G14868" s="3" t="n">
        <v>6000</v>
      </c>
    </row>
    <row r="14869">
      <c r="A14869" s="3" t="inlineStr">
        <is>
          <t>Opportunity Global Investment (PTY) LTD</t>
        </is>
      </c>
      <c r="B14869" s="4" t="n">
        <v>45107</v>
      </c>
      <c r="C14869" s="3" t="inlineStr">
        <is>
          <t>Expenses</t>
        </is>
      </c>
      <c r="D14869" s="3" t="inlineStr">
        <is>
          <t>4550/450</t>
        </is>
      </c>
      <c r="E14869" s="3" t="inlineStr">
        <is>
          <t>Subscriptions - Adobe</t>
        </is>
      </c>
      <c r="F14869" s="3" t="n">
        <v>600.05</v>
      </c>
      <c r="G14869" s="3" t="n">
        <v>2408.82</v>
      </c>
    </row>
    <row r="14870">
      <c r="A14870" s="3" t="inlineStr">
        <is>
          <t>Opportunity Global Investment (PTY) LTD</t>
        </is>
      </c>
      <c r="B14870" s="4" t="n">
        <v>45107</v>
      </c>
      <c r="C14870" s="3" t="inlineStr">
        <is>
          <t>Expenses</t>
        </is>
      </c>
      <c r="D14870" s="3" t="inlineStr">
        <is>
          <t>4550/500</t>
        </is>
      </c>
      <c r="E14870" s="3" t="inlineStr">
        <is>
          <t>Subscriptions - Pandadoc</t>
        </is>
      </c>
      <c r="F14870" s="3" t="n">
        <v>565.5700000000001</v>
      </c>
      <c r="G14870" s="3" t="n">
        <v>2206.52</v>
      </c>
    </row>
    <row r="14871">
      <c r="A14871" s="3" t="inlineStr">
        <is>
          <t>Noble Shield (Pty) Ltd ta Go Letting</t>
        </is>
      </c>
      <c r="B14871" s="4" t="n">
        <v>45107</v>
      </c>
      <c r="C14871" s="3" t="inlineStr">
        <is>
          <t>Expenses</t>
        </is>
      </c>
      <c r="D14871" s="3" t="inlineStr">
        <is>
          <t>4550/600</t>
        </is>
      </c>
      <c r="E14871" s="3" t="inlineStr">
        <is>
          <t>Subscriptions - Webbox</t>
        </is>
      </c>
      <c r="F14871" s="3" t="n">
        <v>1450.15</v>
      </c>
      <c r="G14871" s="3" t="n">
        <v>13652.8</v>
      </c>
    </row>
    <row r="14872">
      <c r="A14872" s="3" t="inlineStr">
        <is>
          <t>Noble Shield (Pty) Ltd ta Go Letting</t>
        </is>
      </c>
      <c r="B14872" s="4" t="n">
        <v>45107</v>
      </c>
      <c r="C14872" s="3" t="inlineStr">
        <is>
          <t>Expenses</t>
        </is>
      </c>
      <c r="D14872" s="3" t="inlineStr">
        <is>
          <t>4550/650</t>
        </is>
      </c>
      <c r="E14872" s="3" t="inlineStr">
        <is>
          <t>Subscriptions - Xero</t>
        </is>
      </c>
      <c r="F14872" s="3" t="n">
        <v>600</v>
      </c>
      <c r="G14872" s="3" t="n">
        <v>6000</v>
      </c>
    </row>
    <row r="14873">
      <c r="A14873" s="3" t="inlineStr">
        <is>
          <t>Noble Shield (Pty) Ltd ta Go Letting</t>
        </is>
      </c>
      <c r="B14873" s="4" t="n">
        <v>45107</v>
      </c>
      <c r="C14873" s="3" t="inlineStr">
        <is>
          <t>Expenses</t>
        </is>
      </c>
      <c r="D14873" s="3" t="inlineStr">
        <is>
          <t>4550/700</t>
        </is>
      </c>
      <c r="E14873" s="3" t="inlineStr">
        <is>
          <t>Subscriptions - Domain renewals</t>
        </is>
      </c>
      <c r="F14873" s="3" t="n">
        <v>0</v>
      </c>
      <c r="G14873" s="3" t="n">
        <v>440.45</v>
      </c>
    </row>
    <row r="14874">
      <c r="A14874" s="3" t="inlineStr">
        <is>
          <t>Noble Shield (Pty) Ltd ta Go Letting</t>
        </is>
      </c>
      <c r="B14874" s="4" t="n">
        <v>45107</v>
      </c>
      <c r="C14874" s="3" t="inlineStr">
        <is>
          <t>Expenses</t>
        </is>
      </c>
      <c r="D14874" s="3" t="inlineStr">
        <is>
          <t>4550/800</t>
        </is>
      </c>
      <c r="E14874" s="3" t="inlineStr">
        <is>
          <t>Subscriptions - Adobe</t>
        </is>
      </c>
      <c r="F14874" s="3" t="n">
        <v>454.13</v>
      </c>
      <c r="G14874" s="3" t="n">
        <v>3609.36</v>
      </c>
    </row>
    <row r="14875">
      <c r="A14875" s="3" t="inlineStr">
        <is>
          <t>Opportunity Global Sales (PTY) LTD</t>
        </is>
      </c>
      <c r="B14875" s="4" t="n">
        <v>45107</v>
      </c>
      <c r="C14875" s="3" t="inlineStr">
        <is>
          <t>Expenses</t>
        </is>
      </c>
      <c r="D14875" s="3" t="inlineStr">
        <is>
          <t>4551/000</t>
        </is>
      </c>
      <c r="E14875" s="3" t="inlineStr">
        <is>
          <t>Subscriptions - Payprop</t>
        </is>
      </c>
      <c r="F14875" s="3" t="n">
        <v>0</v>
      </c>
      <c r="G14875" s="3" t="n">
        <v>3316.77</v>
      </c>
    </row>
    <row r="14876">
      <c r="A14876" s="3" t="inlineStr">
        <is>
          <t>Endulini (Pty) Ltd</t>
        </is>
      </c>
      <c r="B14876" s="4" t="n">
        <v>45107</v>
      </c>
      <c r="C14876" s="3" t="inlineStr">
        <is>
          <t>Expenses</t>
        </is>
      </c>
      <c r="D14876" s="3" t="inlineStr">
        <is>
          <t>4552/000</t>
        </is>
      </c>
      <c r="E14876" s="3" t="inlineStr">
        <is>
          <t>Subscriptions - Xero</t>
        </is>
      </c>
      <c r="F14876" s="3" t="n">
        <v>600</v>
      </c>
      <c r="G14876" s="3" t="n">
        <v>2400</v>
      </c>
    </row>
    <row r="14877">
      <c r="A14877" s="3" t="inlineStr">
        <is>
          <t>Opportunity Global Sales (PTY) LTD</t>
        </is>
      </c>
      <c r="B14877" s="4" t="n">
        <v>45107</v>
      </c>
      <c r="C14877" s="3" t="inlineStr">
        <is>
          <t>Expenses</t>
        </is>
      </c>
      <c r="D14877" s="3" t="inlineStr">
        <is>
          <t>4552/000</t>
        </is>
      </c>
      <c r="E14877" s="3" t="inlineStr">
        <is>
          <t>Subscriptions - Xero</t>
        </is>
      </c>
      <c r="F14877" s="3" t="n">
        <v>600</v>
      </c>
      <c r="G14877" s="3" t="n">
        <v>2400</v>
      </c>
    </row>
    <row r="14878">
      <c r="A14878" s="3" t="inlineStr">
        <is>
          <t>Opportunity Management Holdings (PTY) LTD</t>
        </is>
      </c>
      <c r="B14878" s="4" t="n">
        <v>45107</v>
      </c>
      <c r="C14878" s="3" t="inlineStr">
        <is>
          <t>Expenses</t>
        </is>
      </c>
      <c r="D14878" s="3" t="inlineStr">
        <is>
          <t>4552/000</t>
        </is>
      </c>
      <c r="E14878" s="3" t="inlineStr">
        <is>
          <t>Subscriptions - Xero</t>
        </is>
      </c>
      <c r="F14878" s="3" t="n">
        <v>600</v>
      </c>
      <c r="G14878" s="3" t="n">
        <v>6000</v>
      </c>
    </row>
    <row r="14879">
      <c r="A14879" s="3" t="inlineStr">
        <is>
          <t>Opportunity Global Sales (PTY) LTD</t>
        </is>
      </c>
      <c r="B14879" s="4" t="n">
        <v>45107</v>
      </c>
      <c r="C14879" s="3" t="inlineStr">
        <is>
          <t>Expenses</t>
        </is>
      </c>
      <c r="D14879" s="3" t="inlineStr">
        <is>
          <t>4553/000</t>
        </is>
      </c>
      <c r="E14879" s="3" t="inlineStr">
        <is>
          <t>Subscriptions - CMA</t>
        </is>
      </c>
      <c r="F14879" s="3" t="n">
        <v>680</v>
      </c>
      <c r="G14879" s="3" t="n">
        <v>2720</v>
      </c>
    </row>
    <row r="14880">
      <c r="A14880" s="3" t="inlineStr">
        <is>
          <t>Quinate Consulting (Pty) Ltd</t>
        </is>
      </c>
      <c r="B14880" s="4" t="n">
        <v>45107</v>
      </c>
      <c r="C14880" s="3" t="inlineStr">
        <is>
          <t>Expenses</t>
        </is>
      </c>
      <c r="D14880" s="3" t="inlineStr">
        <is>
          <t>4554/000</t>
        </is>
      </c>
      <c r="E14880" s="3" t="inlineStr">
        <is>
          <t>Subscriptions - Xero</t>
        </is>
      </c>
      <c r="F14880" s="3" t="n">
        <v>600</v>
      </c>
      <c r="G14880" s="3" t="n">
        <v>2400</v>
      </c>
    </row>
    <row r="14881">
      <c r="A14881" s="3" t="inlineStr">
        <is>
          <t>Opportunity Global Sales (PTY) LTD</t>
        </is>
      </c>
      <c r="B14881" s="4" t="n">
        <v>45107</v>
      </c>
      <c r="C14881" s="3" t="inlineStr">
        <is>
          <t>Expenses</t>
        </is>
      </c>
      <c r="D14881" s="3" t="inlineStr">
        <is>
          <t>4554/000</t>
        </is>
      </c>
      <c r="E14881" s="3" t="inlineStr">
        <is>
          <t>Subscriptions - Zoho</t>
        </is>
      </c>
      <c r="F14881" s="3" t="n">
        <v>750</v>
      </c>
      <c r="G14881" s="3" t="n">
        <v>3000</v>
      </c>
    </row>
    <row r="14882">
      <c r="A14882" s="3" t="inlineStr">
        <is>
          <t>Quinate Consulting (Pty) Ltd</t>
        </is>
      </c>
      <c r="B14882" s="4" t="n">
        <v>45107</v>
      </c>
      <c r="C14882" s="3" t="inlineStr">
        <is>
          <t>Expenses</t>
        </is>
      </c>
      <c r="D14882" s="3" t="inlineStr">
        <is>
          <t>4555/000</t>
        </is>
      </c>
      <c r="E14882" s="3" t="inlineStr">
        <is>
          <t>Subscriptions - OUMS</t>
        </is>
      </c>
      <c r="F14882" s="3" t="n">
        <v>7636.17</v>
      </c>
      <c r="G14882" s="3" t="n">
        <v>30544.68</v>
      </c>
    </row>
    <row r="14883">
      <c r="A14883" s="3" t="inlineStr">
        <is>
          <t>Opportunity Global Investment (PTY) LTD</t>
        </is>
      </c>
      <c r="B14883" s="4" t="n">
        <v>45107</v>
      </c>
      <c r="C14883" s="3" t="inlineStr">
        <is>
          <t>Expenses</t>
        </is>
      </c>
      <c r="D14883" s="3" t="inlineStr">
        <is>
          <t>4600/000</t>
        </is>
      </c>
      <c r="E14883" s="3" t="inlineStr">
        <is>
          <t>Telephone _AND_ Fax</t>
        </is>
      </c>
      <c r="F14883" s="3" t="n">
        <v>3355</v>
      </c>
      <c r="G14883" s="3" t="n">
        <v>13420</v>
      </c>
    </row>
    <row r="14884">
      <c r="A14884" s="3" t="inlineStr">
        <is>
          <t>Trademark Holdings (Pty) Ltd</t>
        </is>
      </c>
      <c r="B14884" s="4" t="n">
        <v>45107</v>
      </c>
      <c r="C14884" s="3" t="inlineStr">
        <is>
          <t>Expenses</t>
        </is>
      </c>
      <c r="D14884" s="3" t="inlineStr">
        <is>
          <t>4600/000</t>
        </is>
      </c>
      <c r="E14884" s="3" t="inlineStr">
        <is>
          <t>Telephone _AND_ Fax</t>
        </is>
      </c>
      <c r="F14884" s="3" t="n">
        <v>1182.7</v>
      </c>
      <c r="G14884" s="3" t="n">
        <v>13054.96</v>
      </c>
    </row>
    <row r="14885">
      <c r="A14885" s="3" t="inlineStr">
        <is>
          <t>Noble Shield (Pty) Ltd ta Go Letting</t>
        </is>
      </c>
      <c r="B14885" s="4" t="n">
        <v>45107</v>
      </c>
      <c r="C14885" s="3" t="inlineStr">
        <is>
          <t>Expenses</t>
        </is>
      </c>
      <c r="D14885" s="3" t="inlineStr">
        <is>
          <t>4610/000</t>
        </is>
      </c>
      <c r="E14885" s="3" t="inlineStr">
        <is>
          <t>Telephone - CT Office</t>
        </is>
      </c>
      <c r="F14885" s="3" t="n">
        <v>776.8099999999999</v>
      </c>
      <c r="G14885" s="3" t="n">
        <v>9824.99</v>
      </c>
    </row>
    <row r="14886">
      <c r="A14886" s="3" t="inlineStr">
        <is>
          <t>Noble Shield (Pty) Ltd ta Go Letting</t>
        </is>
      </c>
      <c r="B14886" s="4" t="n">
        <v>45107</v>
      </c>
      <c r="C14886" s="3" t="inlineStr">
        <is>
          <t>Expenses</t>
        </is>
      </c>
      <c r="D14886" s="3" t="inlineStr">
        <is>
          <t>4650/000</t>
        </is>
      </c>
      <c r="E14886" s="3" t="inlineStr">
        <is>
          <t>Travel _AND_ Accommodation</t>
        </is>
      </c>
      <c r="F14886" s="3" t="n">
        <v>0</v>
      </c>
      <c r="G14886" s="3" t="n">
        <v>500</v>
      </c>
    </row>
    <row r="14887">
      <c r="A14887" s="3" t="inlineStr">
        <is>
          <t>Opportunity Management Holdings (PTY) LTD</t>
        </is>
      </c>
      <c r="B14887" s="4" t="n">
        <v>45107</v>
      </c>
      <c r="C14887" s="3" t="inlineStr">
        <is>
          <t>Expenses</t>
        </is>
      </c>
      <c r="D14887" s="3" t="inlineStr">
        <is>
          <t>4650/000</t>
        </is>
      </c>
      <c r="E14887" s="3" t="inlineStr">
        <is>
          <t>Travel _AND_ Accommodation</t>
        </is>
      </c>
      <c r="F14887" s="3" t="n">
        <v>0</v>
      </c>
      <c r="G14887" s="3" t="n">
        <v>1132.44</v>
      </c>
    </row>
    <row r="14888">
      <c r="A14888" s="3" t="inlineStr">
        <is>
          <t>Quinate Consulting (Pty) Ltd</t>
        </is>
      </c>
      <c r="B14888" s="4" t="n">
        <v>45107</v>
      </c>
      <c r="C14888" s="3" t="inlineStr">
        <is>
          <t>Expenses</t>
        </is>
      </c>
      <c r="D14888" s="3" t="inlineStr">
        <is>
          <t>4650/010</t>
        </is>
      </c>
      <c r="E14888" s="3" t="inlineStr">
        <is>
          <t>Travel - Local Flights</t>
        </is>
      </c>
      <c r="F14888" s="3" t="n">
        <v>0</v>
      </c>
      <c r="G14888" s="3" t="n">
        <v>6253.04</v>
      </c>
    </row>
    <row r="14889">
      <c r="A14889" s="3" t="inlineStr">
        <is>
          <t>Quinate Consulting (Pty) Ltd</t>
        </is>
      </c>
      <c r="B14889" s="4" t="n">
        <v>45107</v>
      </c>
      <c r="C14889" s="3" t="inlineStr">
        <is>
          <t>Expenses</t>
        </is>
      </c>
      <c r="D14889" s="3" t="inlineStr">
        <is>
          <t>4650/020</t>
        </is>
      </c>
      <c r="E14889" s="3" t="inlineStr">
        <is>
          <t>Travel - Local Accomodation - B_AND_B</t>
        </is>
      </c>
      <c r="F14889" s="3" t="n">
        <v>0</v>
      </c>
      <c r="G14889" s="3" t="n">
        <v>6998.26</v>
      </c>
    </row>
    <row r="14890">
      <c r="A14890" s="3" t="inlineStr">
        <is>
          <t>Opportunity Global Investment (PTY) LTD</t>
        </is>
      </c>
      <c r="B14890" s="4" t="n">
        <v>45107</v>
      </c>
      <c r="C14890" s="3" t="inlineStr">
        <is>
          <t>Expenses</t>
        </is>
      </c>
      <c r="D14890" s="3" t="inlineStr">
        <is>
          <t>4650/020</t>
        </is>
      </c>
      <c r="E14890" s="3" t="inlineStr">
        <is>
          <t>Travel Accomodation - Car Hire</t>
        </is>
      </c>
      <c r="F14890" s="3" t="n">
        <v>0</v>
      </c>
      <c r="G14890" s="3" t="n">
        <v>1581.74</v>
      </c>
    </row>
    <row r="14891">
      <c r="A14891" s="3" t="inlineStr">
        <is>
          <t>Opportunity Global Investment (PTY) LTD</t>
        </is>
      </c>
      <c r="B14891" s="4" t="n">
        <v>45107</v>
      </c>
      <c r="C14891" s="3" t="inlineStr">
        <is>
          <t>Expenses</t>
        </is>
      </c>
      <c r="D14891" s="3" t="inlineStr">
        <is>
          <t>4650/030</t>
        </is>
      </c>
      <c r="E14891" s="3" t="inlineStr">
        <is>
          <t>Travel _AND_ Accomodation - Local Accom</t>
        </is>
      </c>
      <c r="F14891" s="3" t="n">
        <v>0</v>
      </c>
      <c r="G14891" s="3" t="n">
        <v>34.78</v>
      </c>
    </row>
    <row r="14892">
      <c r="A14892" s="3" t="inlineStr">
        <is>
          <t>Quinate Consulting (Pty) Ltd</t>
        </is>
      </c>
      <c r="B14892" s="4" t="n">
        <v>45107</v>
      </c>
      <c r="C14892" s="3" t="inlineStr">
        <is>
          <t>Expenses</t>
        </is>
      </c>
      <c r="D14892" s="3" t="inlineStr">
        <is>
          <t>4650/040</t>
        </is>
      </c>
      <c r="E14892" s="3" t="inlineStr">
        <is>
          <t>Travel - Local Car Hire</t>
        </is>
      </c>
      <c r="F14892" s="3" t="n">
        <v>0</v>
      </c>
      <c r="G14892" s="3" t="n">
        <v>510.6</v>
      </c>
    </row>
    <row r="14893">
      <c r="A14893" s="3" t="inlineStr">
        <is>
          <t>Noble Shield (Pty) Ltd ta Go Letting</t>
        </is>
      </c>
      <c r="B14893" s="4" t="n">
        <v>45107</v>
      </c>
      <c r="C14893" s="3" t="inlineStr">
        <is>
          <t>Expenses</t>
        </is>
      </c>
      <c r="D14893" s="3" t="inlineStr">
        <is>
          <t>4650/050</t>
        </is>
      </c>
      <c r="E14893" s="3" t="inlineStr">
        <is>
          <t>Travel - Parking</t>
        </is>
      </c>
      <c r="F14893" s="3" t="n">
        <v>0</v>
      </c>
      <c r="G14893" s="3" t="n">
        <v>16</v>
      </c>
    </row>
    <row r="14894">
      <c r="A14894" s="3" t="inlineStr">
        <is>
          <t>Opportunity Global Investment (PTY) LTD</t>
        </is>
      </c>
      <c r="B14894" s="4" t="n">
        <v>45107</v>
      </c>
      <c r="C14894" s="3" t="inlineStr">
        <is>
          <t>Expenses</t>
        </is>
      </c>
      <c r="D14894" s="3" t="inlineStr">
        <is>
          <t>4650/090</t>
        </is>
      </c>
      <c r="E14894" s="3" t="inlineStr">
        <is>
          <t>Travel &amp; Accom - Fuel</t>
        </is>
      </c>
      <c r="F14894" s="3" t="n">
        <v>969.75</v>
      </c>
      <c r="G14894" s="3" t="n">
        <v>3601.95</v>
      </c>
    </row>
    <row r="14895">
      <c r="A14895" s="3" t="inlineStr">
        <is>
          <t>Noble Shield (Pty) Ltd ta Go Letting</t>
        </is>
      </c>
      <c r="B14895" s="4" t="n">
        <v>45107</v>
      </c>
      <c r="C14895" s="3" t="inlineStr">
        <is>
          <t>Expenses</t>
        </is>
      </c>
      <c r="D14895" s="3" t="inlineStr">
        <is>
          <t>4700/000</t>
        </is>
      </c>
      <c r="E14895" s="3" t="inlineStr">
        <is>
          <t>PAYE Contributions</t>
        </is>
      </c>
      <c r="F14895" s="3" t="n">
        <v>4787.18</v>
      </c>
      <c r="G14895" s="3" t="n">
        <v>47707.36</v>
      </c>
    </row>
    <row r="14896">
      <c r="A14896" s="3" t="inlineStr">
        <is>
          <t>Trademark Holdings (Pty) Ltd</t>
        </is>
      </c>
      <c r="B14896" s="4" t="n">
        <v>45107</v>
      </c>
      <c r="C14896" s="3" t="inlineStr">
        <is>
          <t>Expenses</t>
        </is>
      </c>
      <c r="D14896" s="3" t="inlineStr">
        <is>
          <t>4700/000</t>
        </is>
      </c>
      <c r="E14896" s="3" t="inlineStr">
        <is>
          <t>PAYE Contributions</t>
        </is>
      </c>
      <c r="F14896" s="3" t="n">
        <v>4823.44</v>
      </c>
      <c r="G14896" s="3" t="n">
        <v>50573.51</v>
      </c>
    </row>
    <row r="14897">
      <c r="A14897" s="3" t="inlineStr">
        <is>
          <t>Opportunity Global Investment (PTY) LTD</t>
        </is>
      </c>
      <c r="B14897" s="4" t="n">
        <v>45107</v>
      </c>
      <c r="C14897" s="3" t="inlineStr">
        <is>
          <t>Expenses</t>
        </is>
      </c>
      <c r="D14897" s="3" t="inlineStr">
        <is>
          <t>4700/000</t>
        </is>
      </c>
      <c r="E14897" s="3" t="inlineStr">
        <is>
          <t>UIF Contributions</t>
        </is>
      </c>
      <c r="F14897" s="3" t="n">
        <v>177.12</v>
      </c>
      <c r="G14897" s="3" t="n">
        <v>708.48</v>
      </c>
    </row>
    <row r="14898">
      <c r="A14898" s="3" t="inlineStr">
        <is>
          <t>Opportunity Global Sales (PTY) LTD</t>
        </is>
      </c>
      <c r="B14898" s="4" t="n">
        <v>45107</v>
      </c>
      <c r="C14898" s="3" t="inlineStr">
        <is>
          <t>Expenses</t>
        </is>
      </c>
      <c r="D14898" s="3" t="inlineStr">
        <is>
          <t>4700/000</t>
        </is>
      </c>
      <c r="E14898" s="3" t="inlineStr">
        <is>
          <t>UIF Contributions</t>
        </is>
      </c>
      <c r="F14898" s="3" t="n">
        <v>312.12</v>
      </c>
      <c r="G14898" s="3" t="n">
        <v>1248.48</v>
      </c>
    </row>
    <row r="14899">
      <c r="A14899" s="3" t="inlineStr">
        <is>
          <t>Opportunity Global Sales (PTY) LTD</t>
        </is>
      </c>
      <c r="B14899" s="4" t="n">
        <v>45107</v>
      </c>
      <c r="C14899" s="3" t="inlineStr">
        <is>
          <t>Expenses</t>
        </is>
      </c>
      <c r="D14899" s="3" t="inlineStr">
        <is>
          <t>4701/000</t>
        </is>
      </c>
      <c r="E14899" s="3" t="inlineStr">
        <is>
          <t>UIF Employee Contribution</t>
        </is>
      </c>
      <c r="F14899" s="3" t="n">
        <v>312.12</v>
      </c>
      <c r="G14899" s="3" t="n">
        <v>1248.48</v>
      </c>
    </row>
    <row r="14900">
      <c r="A14900" s="3" t="inlineStr">
        <is>
          <t>Opportunity Global Investment (PTY) LTD</t>
        </is>
      </c>
      <c r="B14900" s="4" t="n">
        <v>45107</v>
      </c>
      <c r="C14900" s="3" t="inlineStr">
        <is>
          <t>Expenses</t>
        </is>
      </c>
      <c r="D14900" s="3" t="inlineStr">
        <is>
          <t>4701/000</t>
        </is>
      </c>
      <c r="E14900" s="3" t="inlineStr">
        <is>
          <t>UIF Employee Contributions</t>
        </is>
      </c>
      <c r="F14900" s="3" t="n">
        <v>177.12</v>
      </c>
      <c r="G14900" s="3" t="n">
        <v>708.48</v>
      </c>
    </row>
    <row r="14901">
      <c r="A14901" s="3" t="inlineStr">
        <is>
          <t>Noble Shield (Pty) Ltd ta Go Letting</t>
        </is>
      </c>
      <c r="B14901" s="4" t="n">
        <v>45107</v>
      </c>
      <c r="C14901" s="3" t="inlineStr">
        <is>
          <t>Expenses</t>
        </is>
      </c>
      <c r="D14901" s="3" t="inlineStr">
        <is>
          <t>4710/000</t>
        </is>
      </c>
      <c r="E14901" s="3" t="inlineStr">
        <is>
          <t>UIF Company Contributions</t>
        </is>
      </c>
      <c r="F14901" s="3" t="n">
        <v>245.25</v>
      </c>
      <c r="G14901" s="3" t="n">
        <v>2452.5</v>
      </c>
    </row>
    <row r="14902">
      <c r="A14902" s="3" t="inlineStr">
        <is>
          <t>Trademark Holdings (Pty) Ltd</t>
        </is>
      </c>
      <c r="B14902" s="4" t="n">
        <v>45107</v>
      </c>
      <c r="C14902" s="3" t="inlineStr">
        <is>
          <t>Expenses</t>
        </is>
      </c>
      <c r="D14902" s="3" t="inlineStr">
        <is>
          <t>4710/000</t>
        </is>
      </c>
      <c r="E14902" s="3" t="inlineStr">
        <is>
          <t>UIF Company Contributions</t>
        </is>
      </c>
      <c r="F14902" s="3" t="n">
        <v>95.25</v>
      </c>
      <c r="G14902" s="3" t="n">
        <v>952.5</v>
      </c>
    </row>
    <row r="14903">
      <c r="A14903" s="3" t="inlineStr">
        <is>
          <t>Noble Shield (Pty) Ltd ta Go Letting</t>
        </is>
      </c>
      <c r="B14903" s="4" t="n">
        <v>45107</v>
      </c>
      <c r="C14903" s="3" t="inlineStr">
        <is>
          <t>Expenses</t>
        </is>
      </c>
      <c r="D14903" s="3" t="inlineStr">
        <is>
          <t>4711/000</t>
        </is>
      </c>
      <c r="E14903" s="3" t="inlineStr">
        <is>
          <t>UIF Employee Contribution</t>
        </is>
      </c>
      <c r="F14903" s="3" t="n">
        <v>245.25</v>
      </c>
      <c r="G14903" s="3" t="n">
        <v>2452.5</v>
      </c>
    </row>
    <row r="14904">
      <c r="A14904" s="3" t="inlineStr">
        <is>
          <t>Trademark Holdings (Pty) Ltd</t>
        </is>
      </c>
      <c r="B14904" s="4" t="n">
        <v>45107</v>
      </c>
      <c r="C14904" s="3" t="inlineStr">
        <is>
          <t>Expenses</t>
        </is>
      </c>
      <c r="D14904" s="3" t="inlineStr">
        <is>
          <t>4711/000</t>
        </is>
      </c>
      <c r="E14904" s="3" t="inlineStr">
        <is>
          <t>UIF Employee Contributions</t>
        </is>
      </c>
      <c r="F14904" s="3" t="n">
        <v>95.25</v>
      </c>
      <c r="G14904" s="3" t="n">
        <v>952.5</v>
      </c>
    </row>
    <row r="14905">
      <c r="A14905" s="3" t="inlineStr">
        <is>
          <t>Noble Shield (Pty) Ltd ta Go Letting</t>
        </is>
      </c>
      <c r="B14905" s="4" t="n">
        <v>45107</v>
      </c>
      <c r="C14905" s="3" t="inlineStr">
        <is>
          <t>Expenses</t>
        </is>
      </c>
      <c r="D14905" s="3" t="inlineStr">
        <is>
          <t>4720/000</t>
        </is>
      </c>
      <c r="E14905" s="3" t="inlineStr">
        <is>
          <t>SDL Contributions</t>
        </is>
      </c>
      <c r="F14905" s="3" t="n">
        <v>436.16</v>
      </c>
      <c r="G14905" s="3" t="n">
        <v>4307.12</v>
      </c>
    </row>
    <row r="14906">
      <c r="A14906" s="3" t="inlineStr">
        <is>
          <t>Trademark Holdings (Pty) Ltd</t>
        </is>
      </c>
      <c r="B14906" s="4" t="n">
        <v>45107</v>
      </c>
      <c r="C14906" s="3" t="inlineStr">
        <is>
          <t>Expenses</t>
        </is>
      </c>
      <c r="D14906" s="3" t="inlineStr">
        <is>
          <t>4720/000</t>
        </is>
      </c>
      <c r="E14906" s="3" t="inlineStr">
        <is>
          <t>SDL Contributions</t>
        </is>
      </c>
      <c r="F14906" s="3" t="n">
        <v>301.55</v>
      </c>
      <c r="G14906" s="3" t="n">
        <v>3059.38</v>
      </c>
    </row>
    <row r="14907">
      <c r="A14907" s="3" t="inlineStr">
        <is>
          <t>Opportunity Global Investment (PTY) LTD</t>
        </is>
      </c>
      <c r="B14907" s="4" t="n">
        <v>45107</v>
      </c>
      <c r="C14907" s="3" t="inlineStr">
        <is>
          <t>Expenses</t>
        </is>
      </c>
      <c r="D14907" s="3" t="inlineStr">
        <is>
          <t>4730/000</t>
        </is>
      </c>
      <c r="E14907" s="3" t="inlineStr">
        <is>
          <t>PAYE Contributions</t>
        </is>
      </c>
      <c r="F14907" s="3" t="n">
        <v>8822.27</v>
      </c>
      <c r="G14907" s="3" t="n">
        <v>35289.07</v>
      </c>
    </row>
    <row r="14908">
      <c r="A14908" s="3" t="inlineStr">
        <is>
          <t>Opportunity Global Sales (PTY) LTD</t>
        </is>
      </c>
      <c r="B14908" s="4" t="n">
        <v>45107</v>
      </c>
      <c r="C14908" s="3" t="inlineStr">
        <is>
          <t>Expenses</t>
        </is>
      </c>
      <c r="D14908" s="3" t="inlineStr">
        <is>
          <t>4730/000</t>
        </is>
      </c>
      <c r="E14908" s="3" t="inlineStr">
        <is>
          <t>PAYE Contributions</t>
        </is>
      </c>
      <c r="F14908" s="3" t="n">
        <v>9220.83</v>
      </c>
      <c r="G14908" s="3" t="n">
        <v>36883.33</v>
      </c>
    </row>
    <row r="14909">
      <c r="A14909" s="3" t="inlineStr">
        <is>
          <t>Opportunity Management Holdings (PTY) LTD</t>
        </is>
      </c>
      <c r="B14909" s="4" t="n">
        <v>45107</v>
      </c>
      <c r="C14909" s="3" t="inlineStr">
        <is>
          <t>Expenses</t>
        </is>
      </c>
      <c r="D14909" s="3" t="inlineStr">
        <is>
          <t>4730/000</t>
        </is>
      </c>
      <c r="E14909" s="3" t="inlineStr">
        <is>
          <t>PAYE Contributions</t>
        </is>
      </c>
      <c r="F14909" s="3" t="n">
        <v>39992.1</v>
      </c>
      <c r="G14909" s="3" t="n">
        <v>466508.96</v>
      </c>
    </row>
    <row r="14910">
      <c r="A14910" s="3" t="inlineStr">
        <is>
          <t>Noble Shield (Pty) Ltd ta Go Letting</t>
        </is>
      </c>
      <c r="B14910" s="4" t="n">
        <v>45107</v>
      </c>
      <c r="C14910" s="3" t="inlineStr">
        <is>
          <t>Expenses</t>
        </is>
      </c>
      <c r="D14910" s="3" t="inlineStr">
        <is>
          <t>4730/000</t>
        </is>
      </c>
      <c r="E14910" s="3" t="inlineStr">
        <is>
          <t>Workmans Compensation</t>
        </is>
      </c>
      <c r="F14910" s="3" t="n">
        <v>0</v>
      </c>
      <c r="G14910" s="3" t="n">
        <v>1470.4</v>
      </c>
    </row>
    <row r="14911">
      <c r="A14911" s="3" t="inlineStr">
        <is>
          <t>Opportunity Global Investment (PTY) LTD</t>
        </is>
      </c>
      <c r="B14911" s="4" t="n">
        <v>45107</v>
      </c>
      <c r="C14911" s="3" t="inlineStr">
        <is>
          <t>Expenses</t>
        </is>
      </c>
      <c r="D14911" s="3" t="inlineStr">
        <is>
          <t>4740/000</t>
        </is>
      </c>
      <c r="E14911" s="3" t="inlineStr">
        <is>
          <t>SDL Contributions</t>
        </is>
      </c>
      <c r="F14911" s="3" t="n">
        <v>431.1</v>
      </c>
      <c r="G14911" s="3" t="n">
        <v>1724.4</v>
      </c>
    </row>
    <row r="14912">
      <c r="A14912" s="3" t="inlineStr">
        <is>
          <t>Opportunity Global Sales (PTY) LTD</t>
        </is>
      </c>
      <c r="B14912" s="4" t="n">
        <v>45107</v>
      </c>
      <c r="C14912" s="3" t="inlineStr">
        <is>
          <t>Expenses</t>
        </is>
      </c>
      <c r="D14912" s="3" t="inlineStr">
        <is>
          <t>4740/000</t>
        </is>
      </c>
      <c r="E14912" s="3" t="inlineStr">
        <is>
          <t>SDL Contributions</t>
        </is>
      </c>
      <c r="F14912" s="3" t="n">
        <v>1961.63</v>
      </c>
      <c r="G14912" s="3" t="n">
        <v>8278.74</v>
      </c>
    </row>
    <row r="14913">
      <c r="A14913" s="3" t="inlineStr">
        <is>
          <t>Opportunity Management Holdings (PTY) LTD</t>
        </is>
      </c>
      <c r="B14913" s="4" t="n">
        <v>45107</v>
      </c>
      <c r="C14913" s="3" t="inlineStr">
        <is>
          <t>Expenses</t>
        </is>
      </c>
      <c r="D14913" s="3" t="inlineStr">
        <is>
          <t>4740/000</t>
        </is>
      </c>
      <c r="E14913" s="3" t="inlineStr">
        <is>
          <t>UIF Company Contribution</t>
        </is>
      </c>
      <c r="F14913" s="3" t="n">
        <v>1594.8</v>
      </c>
      <c r="G14913" s="3" t="n">
        <v>16888.65</v>
      </c>
    </row>
    <row r="14914">
      <c r="A14914" s="3" t="inlineStr">
        <is>
          <t>Opportunity Management Holdings (PTY) LTD</t>
        </is>
      </c>
      <c r="B14914" s="4" t="n">
        <v>45107</v>
      </c>
      <c r="C14914" s="3" t="inlineStr">
        <is>
          <t>Expenses</t>
        </is>
      </c>
      <c r="D14914" s="3" t="inlineStr">
        <is>
          <t>4741/000</t>
        </is>
      </c>
      <c r="E14914" s="3" t="inlineStr">
        <is>
          <t>UIF Employee Contribution</t>
        </is>
      </c>
      <c r="F14914" s="3" t="n">
        <v>1594.8</v>
      </c>
      <c r="G14914" s="3" t="n">
        <v>16888.65</v>
      </c>
    </row>
    <row r="14915">
      <c r="A14915" s="3" t="inlineStr">
        <is>
          <t>Opportunity Management Holdings (PTY) LTD</t>
        </is>
      </c>
      <c r="B14915" s="4" t="n">
        <v>45107</v>
      </c>
      <c r="C14915" s="3" t="inlineStr">
        <is>
          <t>Expenses</t>
        </is>
      </c>
      <c r="D14915" s="3" t="inlineStr">
        <is>
          <t>4750/000</t>
        </is>
      </c>
      <c r="E14915" s="3" t="inlineStr">
        <is>
          <t>SDL Contribution</t>
        </is>
      </c>
      <c r="F14915" s="3" t="n">
        <v>2464.2</v>
      </c>
      <c r="G14915" s="3" t="n">
        <v>27551.21</v>
      </c>
    </row>
    <row r="14916">
      <c r="A14916" s="3" t="inlineStr">
        <is>
          <t>Noble Shield (Pty) Ltd ta Go Letting</t>
        </is>
      </c>
      <c r="B14916" s="4" t="n">
        <v>45107</v>
      </c>
      <c r="C14916" s="3" t="inlineStr">
        <is>
          <t>Equity</t>
        </is>
      </c>
      <c r="D14916" s="3" t="inlineStr">
        <is>
          <t>5100/000</t>
        </is>
      </c>
      <c r="E14916" s="3" t="inlineStr">
        <is>
          <t>Share Capital</t>
        </is>
      </c>
      <c r="F14916" s="3" t="n">
        <v>0</v>
      </c>
      <c r="G14916" s="3" t="n">
        <v>-1</v>
      </c>
    </row>
    <row r="14917">
      <c r="A14917" s="3" t="inlineStr">
        <is>
          <t>Opportunity Management Holdings (PTY) LTD</t>
        </is>
      </c>
      <c r="B14917" s="4" t="n">
        <v>45107</v>
      </c>
      <c r="C14917" s="3" t="inlineStr">
        <is>
          <t>Equity</t>
        </is>
      </c>
      <c r="D14917" s="3" t="inlineStr">
        <is>
          <t>5100/000</t>
        </is>
      </c>
      <c r="E14917" s="3" t="inlineStr">
        <is>
          <t>Share Capital / Members Contribution</t>
        </is>
      </c>
      <c r="F14917" s="3" t="n">
        <v>0</v>
      </c>
      <c r="G14917" s="3" t="n">
        <v>-120</v>
      </c>
    </row>
    <row r="14918">
      <c r="A14918" s="3" t="inlineStr">
        <is>
          <t>Quinate Consulting (Pty) Ltd</t>
        </is>
      </c>
      <c r="B14918" s="4" t="n">
        <v>45107</v>
      </c>
      <c r="C14918" s="3" t="inlineStr">
        <is>
          <t>Equity</t>
        </is>
      </c>
      <c r="D14918" s="3" t="inlineStr">
        <is>
          <t>5100/000</t>
        </is>
      </c>
      <c r="E14918" s="3" t="inlineStr">
        <is>
          <t>Share Capital / Members Contribution</t>
        </is>
      </c>
      <c r="F14918" s="3" t="n">
        <v>0</v>
      </c>
      <c r="G14918" s="3" t="n">
        <v>-120</v>
      </c>
    </row>
    <row r="14919">
      <c r="A14919" s="3" t="inlineStr">
        <is>
          <t>Trademark Holdings (Pty) Ltd</t>
        </is>
      </c>
      <c r="B14919" s="4" t="n">
        <v>45107</v>
      </c>
      <c r="C14919" s="3" t="inlineStr">
        <is>
          <t>Equity</t>
        </is>
      </c>
      <c r="D14919" s="3" t="inlineStr">
        <is>
          <t>5100/001</t>
        </is>
      </c>
      <c r="E14919" s="3" t="inlineStr">
        <is>
          <t>Share Capital - GFY Investments</t>
        </is>
      </c>
      <c r="F14919" s="3" t="n">
        <v>0</v>
      </c>
      <c r="G14919" s="3" t="n">
        <v>-60</v>
      </c>
    </row>
    <row r="14920">
      <c r="A14920" s="3" t="inlineStr">
        <is>
          <t>Trademark Holdings (Pty) Ltd</t>
        </is>
      </c>
      <c r="B14920" s="4" t="n">
        <v>45107</v>
      </c>
      <c r="C14920" s="3" t="inlineStr">
        <is>
          <t>Equity</t>
        </is>
      </c>
      <c r="D14920" s="3" t="inlineStr">
        <is>
          <t>5100/002</t>
        </is>
      </c>
      <c r="E14920" s="3" t="inlineStr">
        <is>
          <t>Share Capital - Zak Trust</t>
        </is>
      </c>
      <c r="F14920" s="3" t="n">
        <v>0</v>
      </c>
      <c r="G14920" s="3" t="n">
        <v>-60</v>
      </c>
    </row>
    <row r="14921">
      <c r="A14921" s="3" t="inlineStr">
        <is>
          <t>Opportunity Global Investment (PTY) LTD</t>
        </is>
      </c>
      <c r="B14921" s="4" t="n">
        <v>45107</v>
      </c>
      <c r="C14921" s="3" t="inlineStr">
        <is>
          <t>Equity</t>
        </is>
      </c>
      <c r="D14921" s="3" t="inlineStr">
        <is>
          <t>5101/000</t>
        </is>
      </c>
      <c r="E14921" s="3" t="inlineStr">
        <is>
          <t>Share Capital - Ordinary Type A</t>
        </is>
      </c>
      <c r="F14921" s="3" t="n">
        <v>0</v>
      </c>
      <c r="G14921" s="3" t="n">
        <v>-70</v>
      </c>
    </row>
    <row r="14922">
      <c r="A14922" s="3" t="inlineStr">
        <is>
          <t>Opportunity Global Investment (PTY) LTD</t>
        </is>
      </c>
      <c r="B14922" s="4" t="n">
        <v>45107</v>
      </c>
      <c r="C14922" s="3" t="inlineStr">
        <is>
          <t>Equity</t>
        </is>
      </c>
      <c r="D14922" s="3" t="inlineStr">
        <is>
          <t>5102/000</t>
        </is>
      </c>
      <c r="E14922" s="3" t="inlineStr">
        <is>
          <t>Share Capital - Ordinary Type B</t>
        </is>
      </c>
      <c r="F14922" s="3" t="n">
        <v>0</v>
      </c>
      <c r="G14922" s="3" t="n">
        <v>-30</v>
      </c>
    </row>
    <row r="14923">
      <c r="A14923" s="3" t="inlineStr">
        <is>
          <t>Endulini (Pty) Ltd</t>
        </is>
      </c>
      <c r="B14923" s="4" t="n">
        <v>45107</v>
      </c>
      <c r="C14923" s="3" t="inlineStr">
        <is>
          <t>Equity</t>
        </is>
      </c>
      <c r="D14923" s="3" t="inlineStr">
        <is>
          <t>5200/000</t>
        </is>
      </c>
      <c r="E14923" s="3" t="inlineStr">
        <is>
          <t>Retained Earnings / Loss</t>
        </is>
      </c>
      <c r="F14923" s="3" t="n">
        <v>0</v>
      </c>
      <c r="G14923" s="3" t="n">
        <v>-6017232.05</v>
      </c>
    </row>
    <row r="14924">
      <c r="A14924" s="3" t="inlineStr">
        <is>
          <t>Noble Shield (Pty) Ltd ta Go Letting</t>
        </is>
      </c>
      <c r="B14924" s="4" t="n">
        <v>45107</v>
      </c>
      <c r="C14924" s="3" t="inlineStr">
        <is>
          <t>Equity</t>
        </is>
      </c>
      <c r="D14924" s="3" t="inlineStr">
        <is>
          <t>5200/000</t>
        </is>
      </c>
      <c r="E14924" s="3" t="inlineStr">
        <is>
          <t>Retained Earnings / Loss</t>
        </is>
      </c>
      <c r="F14924" s="3" t="n">
        <v>0</v>
      </c>
      <c r="G14924" s="3" t="n">
        <v>-64792.67</v>
      </c>
    </row>
    <row r="14925">
      <c r="A14925" s="3" t="inlineStr">
        <is>
          <t>Opportunity Global Investment (PTY) LTD</t>
        </is>
      </c>
      <c r="B14925" s="4" t="n">
        <v>45107</v>
      </c>
      <c r="C14925" s="3" t="inlineStr">
        <is>
          <t>Equity</t>
        </is>
      </c>
      <c r="D14925" s="3" t="inlineStr">
        <is>
          <t>5200/000</t>
        </is>
      </c>
      <c r="E14925" s="3" t="inlineStr">
        <is>
          <t>Retained Earnings / Loss</t>
        </is>
      </c>
      <c r="F14925" s="3" t="n">
        <v>0</v>
      </c>
      <c r="G14925" s="3" t="n">
        <v>2134849.73</v>
      </c>
    </row>
    <row r="14926">
      <c r="A14926" s="3" t="inlineStr">
        <is>
          <t>Opportunity Global Sales (PTY) LTD</t>
        </is>
      </c>
      <c r="B14926" s="4" t="n">
        <v>45107</v>
      </c>
      <c r="C14926" s="3" t="inlineStr">
        <is>
          <t>Equity</t>
        </is>
      </c>
      <c r="D14926" s="3" t="inlineStr">
        <is>
          <t>5200/000</t>
        </is>
      </c>
      <c r="E14926" s="3" t="inlineStr">
        <is>
          <t>Retained Earnings / Loss</t>
        </is>
      </c>
      <c r="F14926" s="3" t="n">
        <v>0</v>
      </c>
      <c r="G14926" s="3" t="n">
        <v>-2287097.79</v>
      </c>
    </row>
    <row r="14927">
      <c r="A14927" s="3" t="inlineStr">
        <is>
          <t>Opportunity Management Holdings (PTY) LTD</t>
        </is>
      </c>
      <c r="B14927" s="4" t="n">
        <v>45107</v>
      </c>
      <c r="C14927" s="3" t="inlineStr">
        <is>
          <t>Equity</t>
        </is>
      </c>
      <c r="D14927" s="3" t="inlineStr">
        <is>
          <t>5200/000</t>
        </is>
      </c>
      <c r="E14927" s="3" t="inlineStr">
        <is>
          <t>Retained Earnings / Loss</t>
        </is>
      </c>
      <c r="F14927" s="3" t="n">
        <v>0</v>
      </c>
      <c r="G14927" s="3" t="n">
        <v>1230800.76</v>
      </c>
    </row>
    <row r="14928">
      <c r="A14928" s="3" t="inlineStr">
        <is>
          <t>Quinate Consulting (Pty) Ltd</t>
        </is>
      </c>
      <c r="B14928" s="4" t="n">
        <v>45107</v>
      </c>
      <c r="C14928" s="3" t="inlineStr">
        <is>
          <t>Equity</t>
        </is>
      </c>
      <c r="D14928" s="3" t="inlineStr">
        <is>
          <t>5200/000</t>
        </is>
      </c>
      <c r="E14928" s="3" t="inlineStr">
        <is>
          <t>Retained Earnings / Loss</t>
        </is>
      </c>
      <c r="F14928" s="3" t="n">
        <v>0</v>
      </c>
      <c r="G14928" s="3" t="n">
        <v>1549164.28</v>
      </c>
    </row>
    <row r="14929">
      <c r="A14929" s="3" t="inlineStr">
        <is>
          <t>Trademark Holdings (Pty) Ltd</t>
        </is>
      </c>
      <c r="B14929" s="4" t="n">
        <v>45107</v>
      </c>
      <c r="C14929" s="3" t="inlineStr">
        <is>
          <t>Equity</t>
        </is>
      </c>
      <c r="D14929" s="3" t="inlineStr">
        <is>
          <t>5200/000</t>
        </is>
      </c>
      <c r="E14929" s="3" t="inlineStr">
        <is>
          <t>Retained Earnings / Loss</t>
        </is>
      </c>
      <c r="F14929" s="3" t="n">
        <v>0</v>
      </c>
      <c r="G14929" s="3" t="n">
        <v>-155356.41</v>
      </c>
    </row>
    <row r="14930">
      <c r="A14930" s="3" t="inlineStr">
        <is>
          <t>Quinate Consulting (Pty) Ltd</t>
        </is>
      </c>
      <c r="B14930" s="4" t="n">
        <v>45107</v>
      </c>
      <c r="C14930" s="3" t="inlineStr">
        <is>
          <t>Assets</t>
        </is>
      </c>
      <c r="D14930" s="3" t="inlineStr">
        <is>
          <t>5400/011</t>
        </is>
      </c>
      <c r="E14930" s="3" t="inlineStr">
        <is>
          <t>Members Loan - Nick Morgan</t>
        </is>
      </c>
      <c r="F14930" s="3" t="n">
        <v>0</v>
      </c>
      <c r="G14930" s="3" t="n">
        <v>-85743.69</v>
      </c>
    </row>
    <row r="14931">
      <c r="A14931" s="3" t="inlineStr">
        <is>
          <t>Opportunity Management Holdings (PTY) LTD</t>
        </is>
      </c>
      <c r="B14931" s="4" t="n">
        <v>45107</v>
      </c>
      <c r="C14931" s="3" t="inlineStr">
        <is>
          <t>Assets</t>
        </is>
      </c>
      <c r="D14931" s="3" t="inlineStr">
        <is>
          <t>5400/500</t>
        </is>
      </c>
      <c r="E14931" s="3" t="inlineStr">
        <is>
          <t>Shareholder - Zak Loan</t>
        </is>
      </c>
      <c r="F14931" s="3" t="n">
        <v>0</v>
      </c>
      <c r="G14931" s="3" t="n">
        <v>-171798.21</v>
      </c>
    </row>
    <row r="14932">
      <c r="A14932" s="3" t="inlineStr">
        <is>
          <t>Quinate Consulting (Pty) Ltd</t>
        </is>
      </c>
      <c r="B14932" s="4" t="n">
        <v>45107</v>
      </c>
      <c r="C14932" s="3" t="inlineStr">
        <is>
          <t>Liabilities</t>
        </is>
      </c>
      <c r="D14932" s="3" t="inlineStr">
        <is>
          <t>5500/010</t>
        </is>
      </c>
      <c r="E14932" s="3" t="inlineStr">
        <is>
          <t>Loan - Wynand Haywood</t>
        </is>
      </c>
      <c r="F14932" s="3" t="n">
        <v>0</v>
      </c>
      <c r="G14932" s="3" t="n">
        <v>1928.67</v>
      </c>
    </row>
    <row r="14933">
      <c r="A14933" s="3" t="inlineStr">
        <is>
          <t>Quinate Consulting (Pty) Ltd</t>
        </is>
      </c>
      <c r="B14933" s="4" t="n">
        <v>45107</v>
      </c>
      <c r="C14933" s="3" t="inlineStr">
        <is>
          <t>Liabilities</t>
        </is>
      </c>
      <c r="D14933" s="3" t="inlineStr">
        <is>
          <t>5500/025</t>
        </is>
      </c>
      <c r="E14933" s="3" t="inlineStr">
        <is>
          <t>Loan - Noble Shield 2 Security Trust</t>
        </is>
      </c>
      <c r="F14933" s="3" t="n">
        <v>0</v>
      </c>
      <c r="G14933" s="3" t="n">
        <v>50</v>
      </c>
    </row>
    <row r="14934">
      <c r="A14934" s="3" t="inlineStr">
        <is>
          <t>Quinate Consulting (Pty) Ltd</t>
        </is>
      </c>
      <c r="B14934" s="4" t="n">
        <v>45107</v>
      </c>
      <c r="C14934" s="3" t="inlineStr">
        <is>
          <t>Liabilities</t>
        </is>
      </c>
      <c r="D14934" s="3" t="inlineStr">
        <is>
          <t>5500/030</t>
        </is>
      </c>
      <c r="E14934" s="3" t="inlineStr">
        <is>
          <t>Loan - Heron Projects</t>
        </is>
      </c>
      <c r="F14934" s="3" t="n">
        <v>4200</v>
      </c>
      <c r="G14934" s="3" t="n">
        <v>16600</v>
      </c>
    </row>
    <row r="14935">
      <c r="A14935" s="3" t="inlineStr">
        <is>
          <t>Opportunity Global Investment (PTY) LTD</t>
        </is>
      </c>
      <c r="B14935" s="4" t="n">
        <v>45107</v>
      </c>
      <c r="C14935" s="3" t="inlineStr">
        <is>
          <t>Liabilities</t>
        </is>
      </c>
      <c r="D14935" s="3" t="inlineStr">
        <is>
          <t>5500/100</t>
        </is>
      </c>
      <c r="E14935" s="3" t="inlineStr">
        <is>
          <t>Loan - Cape Projects Construction</t>
        </is>
      </c>
      <c r="F14935" s="3" t="n">
        <v>0</v>
      </c>
      <c r="G14935" s="3" t="n">
        <v>2261000</v>
      </c>
    </row>
    <row r="14936">
      <c r="A14936" s="3" t="inlineStr">
        <is>
          <t>Noble Shield (Pty) Ltd ta Go Letting</t>
        </is>
      </c>
      <c r="B14936" s="4" t="n">
        <v>45107</v>
      </c>
      <c r="C14936" s="3" t="inlineStr">
        <is>
          <t>Liabilities</t>
        </is>
      </c>
      <c r="D14936" s="3" t="inlineStr">
        <is>
          <t>5500/100</t>
        </is>
      </c>
      <c r="E14936" s="3" t="inlineStr">
        <is>
          <t>Loan - Jupiter Trust</t>
        </is>
      </c>
      <c r="F14936" s="3" t="n">
        <v>0</v>
      </c>
      <c r="G14936" s="3" t="n">
        <v>-100228.75</v>
      </c>
    </row>
    <row r="14937">
      <c r="A14937" s="3" t="inlineStr">
        <is>
          <t>Opportunity Management Holdings (PTY) LTD</t>
        </is>
      </c>
      <c r="B14937" s="4" t="n">
        <v>45107</v>
      </c>
      <c r="C14937" s="3" t="inlineStr">
        <is>
          <t>Liabilities</t>
        </is>
      </c>
      <c r="D14937" s="3" t="inlineStr">
        <is>
          <t>5500/100</t>
        </is>
      </c>
      <c r="E14937" s="3" t="inlineStr">
        <is>
          <t>Loan - Opportunity Global</t>
        </is>
      </c>
      <c r="F14937" s="3" t="n">
        <v>0</v>
      </c>
      <c r="G14937" s="3" t="n">
        <v>-20000</v>
      </c>
    </row>
    <row r="14938">
      <c r="A14938" s="3" t="inlineStr">
        <is>
          <t>Endulini (Pty) Ltd</t>
        </is>
      </c>
      <c r="B14938" s="4" t="n">
        <v>45107</v>
      </c>
      <c r="C14938" s="3" t="inlineStr">
        <is>
          <t>Liabilities</t>
        </is>
      </c>
      <c r="D14938" s="3" t="inlineStr">
        <is>
          <t>5500/100</t>
        </is>
      </c>
      <c r="E14938" s="3" t="inlineStr">
        <is>
          <t>Loan - Quinate Consulting</t>
        </is>
      </c>
      <c r="F14938" s="3" t="n">
        <v>83400</v>
      </c>
      <c r="G14938" s="3" t="n">
        <v>-9449549.1</v>
      </c>
    </row>
    <row r="14939">
      <c r="A14939" s="3" t="inlineStr">
        <is>
          <t>Opportunity Global Investment (PTY) LTD</t>
        </is>
      </c>
      <c r="B14939" s="4" t="n">
        <v>45107</v>
      </c>
      <c r="C14939" s="3" t="inlineStr">
        <is>
          <t>Liabilities</t>
        </is>
      </c>
      <c r="D14939" s="3" t="inlineStr">
        <is>
          <t>5500/112</t>
        </is>
      </c>
      <c r="E14939" s="3" t="inlineStr">
        <is>
          <t>Loan - GFY</t>
        </is>
      </c>
      <c r="F14939" s="3" t="n">
        <v>0</v>
      </c>
      <c r="G14939" s="3" t="n">
        <v>-105000</v>
      </c>
    </row>
    <row r="14940">
      <c r="A14940" s="3" t="inlineStr">
        <is>
          <t>Endulini (Pty) Ltd</t>
        </is>
      </c>
      <c r="B14940" s="4" t="n">
        <v>45107</v>
      </c>
      <c r="C14940" s="3" t="inlineStr">
        <is>
          <t>Liabilities</t>
        </is>
      </c>
      <c r="D14940" s="3" t="inlineStr">
        <is>
          <t>5500/150</t>
        </is>
      </c>
      <c r="E14940" s="3" t="inlineStr">
        <is>
          <t>Loan - Cape Projects Construction</t>
        </is>
      </c>
      <c r="F14940" s="3" t="n">
        <v>762000</v>
      </c>
      <c r="G14940" s="3" t="n">
        <v>-13338000</v>
      </c>
    </row>
    <row r="14941">
      <c r="A14941" s="3" t="inlineStr">
        <is>
          <t>Quinate Consulting (Pty) Ltd</t>
        </is>
      </c>
      <c r="B14941" s="4" t="n">
        <v>45107</v>
      </c>
      <c r="C14941" s="3" t="inlineStr">
        <is>
          <t>Liabilities</t>
        </is>
      </c>
      <c r="D14941" s="3" t="inlineStr">
        <is>
          <t>5500/160</t>
        </is>
      </c>
      <c r="E14941" s="3" t="inlineStr">
        <is>
          <t>Loan - GFY Investment and Consulting</t>
        </is>
      </c>
      <c r="F14941" s="3" t="n">
        <v>0</v>
      </c>
      <c r="G14941" s="3" t="n">
        <v>-1750249.93</v>
      </c>
    </row>
    <row r="14942">
      <c r="A14942" s="3" t="inlineStr">
        <is>
          <t>Opportunity Management Holdings (PTY) LTD</t>
        </is>
      </c>
      <c r="B14942" s="4" t="n">
        <v>45107</v>
      </c>
      <c r="C14942" s="3" t="inlineStr">
        <is>
          <t>Liabilities</t>
        </is>
      </c>
      <c r="D14942" s="3" t="inlineStr">
        <is>
          <t>5500/200</t>
        </is>
      </c>
      <c r="E14942" s="3" t="inlineStr">
        <is>
          <t>Loan - Cape Projects</t>
        </is>
      </c>
      <c r="F14942" s="3" t="n">
        <v>65000</v>
      </c>
      <c r="G14942" s="3" t="n">
        <v>53500</v>
      </c>
    </row>
    <row r="14943">
      <c r="A14943" s="3" t="inlineStr">
        <is>
          <t>Trademark Holdings (Pty) Ltd</t>
        </is>
      </c>
      <c r="B14943" s="4" t="n">
        <v>45107</v>
      </c>
      <c r="C14943" s="3" t="inlineStr">
        <is>
          <t>Liabilities</t>
        </is>
      </c>
      <c r="D14943" s="3" t="inlineStr">
        <is>
          <t>5500/250</t>
        </is>
      </c>
      <c r="E14943" s="3" t="inlineStr">
        <is>
          <t>Loan - Noble Shield</t>
        </is>
      </c>
      <c r="F14943" s="3" t="n">
        <v>0</v>
      </c>
      <c r="G14943" s="3" t="n">
        <v>148165.59</v>
      </c>
    </row>
    <row r="14944">
      <c r="A14944" s="3" t="inlineStr">
        <is>
          <t>Opportunity Management Holdings (PTY) LTD</t>
        </is>
      </c>
      <c r="B14944" s="4" t="n">
        <v>45107</v>
      </c>
      <c r="C14944" s="3" t="inlineStr">
        <is>
          <t>Liabilities</t>
        </is>
      </c>
      <c r="D14944" s="3" t="inlineStr">
        <is>
          <t>5500/250</t>
        </is>
      </c>
      <c r="E14944" s="3" t="inlineStr">
        <is>
          <t>Loan - Quinate</t>
        </is>
      </c>
      <c r="F14944" s="3" t="n">
        <v>0</v>
      </c>
      <c r="G14944" s="3" t="n">
        <v>-20000</v>
      </c>
    </row>
    <row r="14945">
      <c r="A14945" s="3" t="inlineStr">
        <is>
          <t>Quinate Consulting (Pty) Ltd</t>
        </is>
      </c>
      <c r="B14945" s="4" t="n">
        <v>45107</v>
      </c>
      <c r="C14945" s="3" t="inlineStr">
        <is>
          <t>Liabilities</t>
        </is>
      </c>
      <c r="D14945" s="3" t="inlineStr">
        <is>
          <t>5500/300</t>
        </is>
      </c>
      <c r="E14945" s="3" t="inlineStr">
        <is>
          <t>Loan - Gengis</t>
        </is>
      </c>
      <c r="F14945" s="3" t="n">
        <v>-3402.74</v>
      </c>
      <c r="G14945" s="3" t="n">
        <v>-319220.81</v>
      </c>
    </row>
    <row r="14946">
      <c r="A14946" s="3" t="inlineStr">
        <is>
          <t>Opportunity Management Holdings (PTY) LTD</t>
        </is>
      </c>
      <c r="B14946" s="4" t="n">
        <v>45107</v>
      </c>
      <c r="C14946" s="3" t="inlineStr">
        <is>
          <t>Liabilities</t>
        </is>
      </c>
      <c r="D14946" s="3" t="inlineStr">
        <is>
          <t>5500/300</t>
        </is>
      </c>
      <c r="E14946" s="3" t="inlineStr">
        <is>
          <t>Loan - Opportunity Prop Management</t>
        </is>
      </c>
      <c r="F14946" s="3" t="n">
        <v>0</v>
      </c>
      <c r="G14946" s="3" t="n">
        <v>-1220204.15</v>
      </c>
    </row>
    <row r="14947">
      <c r="A14947" s="3" t="inlineStr">
        <is>
          <t>Noble Shield (Pty) Ltd ta Go Letting</t>
        </is>
      </c>
      <c r="B14947" s="4" t="n">
        <v>45107</v>
      </c>
      <c r="C14947" s="3" t="inlineStr">
        <is>
          <t>Liabilities</t>
        </is>
      </c>
      <c r="D14947" s="3" t="inlineStr">
        <is>
          <t>5500/300</t>
        </is>
      </c>
      <c r="E14947" s="3" t="inlineStr">
        <is>
          <t>Loan - Trademark Holdings</t>
        </is>
      </c>
      <c r="F14947" s="3" t="n">
        <v>0</v>
      </c>
      <c r="G14947" s="3" t="n">
        <v>-148165.59</v>
      </c>
    </row>
    <row r="14948">
      <c r="A14948" s="3" t="inlineStr">
        <is>
          <t>Trademark Holdings (Pty) Ltd</t>
        </is>
      </c>
      <c r="B14948" s="4" t="n">
        <v>45107</v>
      </c>
      <c r="C14948" s="3" t="inlineStr">
        <is>
          <t>Liabilities</t>
        </is>
      </c>
      <c r="D14948" s="3" t="inlineStr">
        <is>
          <t>5500/375</t>
        </is>
      </c>
      <c r="E14948" s="3" t="inlineStr">
        <is>
          <t>Loan - Opportunity Management Holdings Pty Ltd</t>
        </is>
      </c>
      <c r="F14948" s="3" t="n">
        <v>0</v>
      </c>
      <c r="G14948" s="3" t="n">
        <v>19000</v>
      </c>
    </row>
    <row r="14949">
      <c r="A14949" s="3" t="inlineStr">
        <is>
          <t>Trademark Holdings (Pty) Ltd</t>
        </is>
      </c>
      <c r="B14949" s="4" t="n">
        <v>45107</v>
      </c>
      <c r="C14949" s="3" t="inlineStr">
        <is>
          <t>Liabilities</t>
        </is>
      </c>
      <c r="D14949" s="3" t="inlineStr">
        <is>
          <t>5500/450</t>
        </is>
      </c>
      <c r="E14949" s="3" t="inlineStr">
        <is>
          <t>Loan - Cape Projects Construction</t>
        </is>
      </c>
      <c r="F14949" s="3" t="n">
        <v>20000</v>
      </c>
      <c r="G14949" s="3" t="n">
        <v>20000</v>
      </c>
    </row>
    <row r="14950">
      <c r="A14950" s="3" t="inlineStr">
        <is>
          <t>Trademark Holdings (Pty) Ltd</t>
        </is>
      </c>
      <c r="B14950" s="4" t="n">
        <v>45107</v>
      </c>
      <c r="C14950" s="3" t="inlineStr">
        <is>
          <t>Liabilities</t>
        </is>
      </c>
      <c r="D14950" s="3" t="inlineStr">
        <is>
          <t>5500/500</t>
        </is>
      </c>
      <c r="E14950" s="3" t="inlineStr">
        <is>
          <t>Go Letting Brand Name</t>
        </is>
      </c>
      <c r="F14950" s="3" t="n">
        <v>0</v>
      </c>
      <c r="G14950" s="3" t="n">
        <v>93420</v>
      </c>
    </row>
    <row r="14951">
      <c r="A14951" s="3" t="inlineStr">
        <is>
          <t>Noble Shield (Pty) Ltd ta Go Letting</t>
        </is>
      </c>
      <c r="B14951" s="4" t="n">
        <v>45107</v>
      </c>
      <c r="C14951" s="3" t="inlineStr">
        <is>
          <t>Liabilities</t>
        </is>
      </c>
      <c r="D14951" s="3" t="inlineStr">
        <is>
          <t>5500/500</t>
        </is>
      </c>
      <c r="E14951" s="3" t="inlineStr">
        <is>
          <t>Loan - Cape Projects Construction</t>
        </is>
      </c>
      <c r="F14951" s="3" t="n">
        <v>20000</v>
      </c>
      <c r="G14951" s="3" t="n">
        <v>20000</v>
      </c>
    </row>
    <row r="14952">
      <c r="A14952" s="3" t="inlineStr">
        <is>
          <t>Quinate Consulting (Pty) Ltd</t>
        </is>
      </c>
      <c r="B14952" s="4" t="n">
        <v>45107</v>
      </c>
      <c r="C14952" s="3" t="inlineStr">
        <is>
          <t>Liabilities</t>
        </is>
      </c>
      <c r="D14952" s="3" t="inlineStr">
        <is>
          <t>5500/500</t>
        </is>
      </c>
      <c r="E14952" s="3" t="inlineStr">
        <is>
          <t>Loan - Opportunity Development Struct.</t>
        </is>
      </c>
      <c r="F14952" s="3" t="n">
        <v>0</v>
      </c>
      <c r="G14952" s="3" t="n">
        <v>-2380000</v>
      </c>
    </row>
    <row r="14953">
      <c r="A14953" s="3" t="inlineStr">
        <is>
          <t>Opportunity Management Holdings (PTY) LTD</t>
        </is>
      </c>
      <c r="B14953" s="4" t="n">
        <v>45107</v>
      </c>
      <c r="C14953" s="3" t="inlineStr">
        <is>
          <t>Liabilities</t>
        </is>
      </c>
      <c r="D14953" s="3" t="inlineStr">
        <is>
          <t>5500/500</t>
        </is>
      </c>
      <c r="E14953" s="3" t="inlineStr">
        <is>
          <t>Loan - Opportunity Tradermark Holdings</t>
        </is>
      </c>
      <c r="F14953" s="3" t="n">
        <v>0</v>
      </c>
      <c r="G14953" s="3" t="n">
        <v>-19000</v>
      </c>
    </row>
    <row r="14954">
      <c r="A14954" s="3" t="inlineStr">
        <is>
          <t>Quinate Consulting (Pty) Ltd</t>
        </is>
      </c>
      <c r="B14954" s="4" t="n">
        <v>45107</v>
      </c>
      <c r="C14954" s="3" t="inlineStr">
        <is>
          <t>Liabilities</t>
        </is>
      </c>
      <c r="D14954" s="3" t="inlineStr">
        <is>
          <t>5500/520</t>
        </is>
      </c>
      <c r="E14954" s="3" t="inlineStr">
        <is>
          <t>Loan - Opportunity Management Holdings</t>
        </is>
      </c>
      <c r="F14954" s="3" t="n">
        <v>0</v>
      </c>
      <c r="G14954" s="3" t="n">
        <v>16100</v>
      </c>
    </row>
    <row r="14955">
      <c r="A14955" s="3" t="inlineStr">
        <is>
          <t>Opportunity Management Holdings (PTY) LTD</t>
        </is>
      </c>
      <c r="B14955" s="4" t="n">
        <v>45107</v>
      </c>
      <c r="C14955" s="3" t="inlineStr">
        <is>
          <t>Liabilities</t>
        </is>
      </c>
      <c r="D14955" s="3" t="inlineStr">
        <is>
          <t>5500/550</t>
        </is>
      </c>
      <c r="E14955" s="3" t="inlineStr">
        <is>
          <t>Loan - Heron Projects</t>
        </is>
      </c>
      <c r="F14955" s="3" t="n">
        <v>-30000</v>
      </c>
      <c r="G14955" s="3" t="n">
        <v>-75000</v>
      </c>
    </row>
    <row r="14956">
      <c r="A14956" s="3" t="inlineStr">
        <is>
          <t>Noble Shield (Pty) Ltd ta Go Letting</t>
        </is>
      </c>
      <c r="B14956" s="4" t="n">
        <v>45107</v>
      </c>
      <c r="C14956" s="3" t="inlineStr">
        <is>
          <t>Liabilities</t>
        </is>
      </c>
      <c r="D14956" s="3" t="inlineStr">
        <is>
          <t>5500/600</t>
        </is>
      </c>
      <c r="E14956" s="3" t="inlineStr">
        <is>
          <t>Loan - Heron Projects</t>
        </is>
      </c>
      <c r="F14956" s="3" t="n">
        <v>0</v>
      </c>
      <c r="G14956" s="3" t="n">
        <v>20898.22</v>
      </c>
    </row>
    <row r="14957">
      <c r="A14957" s="3" t="inlineStr">
        <is>
          <t>Opportunity Global Investment (PTY) LTD</t>
        </is>
      </c>
      <c r="B14957" s="4" t="n">
        <v>45107</v>
      </c>
      <c r="C14957" s="3" t="inlineStr">
        <is>
          <t>Liabilities</t>
        </is>
      </c>
      <c r="D14957" s="3" t="inlineStr">
        <is>
          <t>5500/650</t>
        </is>
      </c>
      <c r="E14957" s="3" t="inlineStr">
        <is>
          <t>Loan - Opportunit Global - Sales</t>
        </is>
      </c>
      <c r="F14957" s="3" t="n">
        <v>-156412.77</v>
      </c>
      <c r="G14957" s="3" t="n">
        <v>-3302356.74</v>
      </c>
    </row>
    <row r="14958">
      <c r="A14958" s="3" t="inlineStr">
        <is>
          <t>Opportunity Global Sales (PTY) LTD</t>
        </is>
      </c>
      <c r="B14958" s="4" t="n">
        <v>45107</v>
      </c>
      <c r="C14958" s="3" t="inlineStr">
        <is>
          <t>Liabilities</t>
        </is>
      </c>
      <c r="D14958" s="3" t="inlineStr">
        <is>
          <t>5500/650</t>
        </is>
      </c>
      <c r="E14958" s="3" t="inlineStr">
        <is>
          <t>Loan - Opportunity Investments</t>
        </is>
      </c>
      <c r="F14958" s="3" t="n">
        <v>156412.77</v>
      </c>
      <c r="G14958" s="3" t="n">
        <v>3302356.74</v>
      </c>
    </row>
    <row r="14959">
      <c r="A14959" s="3" t="inlineStr">
        <is>
          <t>Opportunity Management Holdings (PTY) LTD</t>
        </is>
      </c>
      <c r="B14959" s="4" t="n">
        <v>45107</v>
      </c>
      <c r="C14959" s="3" t="inlineStr">
        <is>
          <t>Liabilities</t>
        </is>
      </c>
      <c r="D14959" s="3" t="inlineStr">
        <is>
          <t>5500/700</t>
        </is>
      </c>
      <c r="E14959" s="3" t="inlineStr">
        <is>
          <t>Loan - Go Letting</t>
        </is>
      </c>
      <c r="F14959" s="3" t="n">
        <v>0</v>
      </c>
      <c r="G14959" s="3" t="n">
        <v>-120</v>
      </c>
    </row>
    <row r="14960">
      <c r="A14960" s="3" t="inlineStr">
        <is>
          <t>Opportunity Global Investment (PTY) LTD</t>
        </is>
      </c>
      <c r="B14960" s="4" t="n">
        <v>45107</v>
      </c>
      <c r="C14960" s="3" t="inlineStr">
        <is>
          <t>Liabilities</t>
        </is>
      </c>
      <c r="D14960" s="3" t="inlineStr">
        <is>
          <t>5500/750</t>
        </is>
      </c>
      <c r="E14960" s="3" t="inlineStr">
        <is>
          <t>Loan - Heron Projects</t>
        </is>
      </c>
      <c r="F14960" s="3" t="n">
        <v>-40000</v>
      </c>
      <c r="G14960" s="3" t="n">
        <v>-992000</v>
      </c>
    </row>
    <row r="14961">
      <c r="A14961" s="3" t="inlineStr">
        <is>
          <t>Opportunity Global Investment (PTY) LTD</t>
        </is>
      </c>
      <c r="B14961" s="4" t="n">
        <v>45107</v>
      </c>
      <c r="C14961" s="3" t="inlineStr">
        <is>
          <t>Liabilities</t>
        </is>
      </c>
      <c r="D14961" s="3" t="inlineStr">
        <is>
          <t>5500/850</t>
        </is>
      </c>
      <c r="E14961" s="3" t="inlineStr">
        <is>
          <t>Loan - Nick Morgan</t>
        </is>
      </c>
      <c r="F14961" s="3" t="n">
        <v>0</v>
      </c>
      <c r="G14961" s="3" t="n">
        <v>6200</v>
      </c>
    </row>
    <row r="14962">
      <c r="A14962" s="3" t="inlineStr">
        <is>
          <t>Opportunity Global Investment (PTY) LTD</t>
        </is>
      </c>
      <c r="B14962" s="4" t="n">
        <v>45107</v>
      </c>
      <c r="C14962" s="3" t="inlineStr">
        <is>
          <t>Liabilities</t>
        </is>
      </c>
      <c r="D14962" s="3" t="inlineStr">
        <is>
          <t>5500/950</t>
        </is>
      </c>
      <c r="E14962" s="3" t="inlineStr">
        <is>
          <t>Loan - Gengis</t>
        </is>
      </c>
      <c r="F14962" s="3" t="n">
        <v>0</v>
      </c>
      <c r="G14962" s="3" t="n">
        <v>-45000</v>
      </c>
    </row>
    <row r="14963">
      <c r="A14963" s="3" t="inlineStr">
        <is>
          <t>Quinate Consulting (Pty) Ltd</t>
        </is>
      </c>
      <c r="B14963" s="4" t="n">
        <v>45107</v>
      </c>
      <c r="C14963" s="3" t="inlineStr">
        <is>
          <t>Liabilities</t>
        </is>
      </c>
      <c r="D14963" s="3" t="inlineStr">
        <is>
          <t>5501/001</t>
        </is>
      </c>
      <c r="E14963" s="3" t="inlineStr">
        <is>
          <t>Loan - Endulini CIP Costs</t>
        </is>
      </c>
      <c r="F14963" s="3" t="n">
        <v>-83400</v>
      </c>
      <c r="G14963" s="3" t="n">
        <v>9449549.1</v>
      </c>
    </row>
    <row r="14964">
      <c r="A14964" s="3" t="inlineStr">
        <is>
          <t>Opportunity Management Holdings (PTY) LTD</t>
        </is>
      </c>
      <c r="B14964" s="4" t="n">
        <v>45107</v>
      </c>
      <c r="C14964" s="3" t="inlineStr">
        <is>
          <t>Liabilities</t>
        </is>
      </c>
      <c r="D14964" s="3" t="inlineStr">
        <is>
          <t>5510/100</t>
        </is>
      </c>
      <c r="E14964" s="3" t="inlineStr">
        <is>
          <t>Staff loan - Debbie Landsberg</t>
        </is>
      </c>
      <c r="F14964" s="3" t="n">
        <v>0</v>
      </c>
      <c r="G14964" s="3" t="n">
        <v>2400</v>
      </c>
    </row>
    <row r="14965">
      <c r="A14965" s="3" t="inlineStr">
        <is>
          <t>Noble Shield (Pty) Ltd ta Go Letting</t>
        </is>
      </c>
      <c r="B14965" s="4" t="n">
        <v>45107</v>
      </c>
      <c r="C14965" s="3" t="inlineStr">
        <is>
          <t>Assets</t>
        </is>
      </c>
      <c r="D14965" s="3" t="inlineStr">
        <is>
          <t>6250/010</t>
        </is>
      </c>
      <c r="E14965" s="3" t="inlineStr">
        <is>
          <t>Computer Equipment - @ Cost</t>
        </is>
      </c>
      <c r="F14965" s="3" t="n">
        <v>0</v>
      </c>
      <c r="G14965" s="3" t="n">
        <v>20397</v>
      </c>
    </row>
    <row r="14966">
      <c r="A14966" s="3" t="inlineStr">
        <is>
          <t>Opportunity Global Investment (PTY) LTD</t>
        </is>
      </c>
      <c r="B14966" s="4" t="n">
        <v>45107</v>
      </c>
      <c r="C14966" s="3" t="inlineStr">
        <is>
          <t>Assets</t>
        </is>
      </c>
      <c r="D14966" s="3" t="inlineStr">
        <is>
          <t>6250/010</t>
        </is>
      </c>
      <c r="E14966" s="3" t="inlineStr">
        <is>
          <t>Computer Equipment - @ Cost</t>
        </is>
      </c>
      <c r="F14966" s="3" t="n">
        <v>0</v>
      </c>
      <c r="G14966" s="3" t="n">
        <v>31683.04</v>
      </c>
    </row>
    <row r="14967">
      <c r="A14967" s="3" t="inlineStr">
        <is>
          <t>Opportunity Management Holdings (PTY) LTD</t>
        </is>
      </c>
      <c r="B14967" s="4" t="n">
        <v>45107</v>
      </c>
      <c r="C14967" s="3" t="inlineStr">
        <is>
          <t>Assets</t>
        </is>
      </c>
      <c r="D14967" s="3" t="inlineStr">
        <is>
          <t>6250/010</t>
        </is>
      </c>
      <c r="E14967" s="3" t="inlineStr">
        <is>
          <t>Computer Equipment - @ Cost</t>
        </is>
      </c>
      <c r="F14967" s="3" t="n">
        <v>0</v>
      </c>
      <c r="G14967" s="3" t="n">
        <v>52177.85</v>
      </c>
    </row>
    <row r="14968">
      <c r="A14968" s="3" t="inlineStr">
        <is>
          <t>Quinate Consulting (Pty) Ltd</t>
        </is>
      </c>
      <c r="B14968" s="4" t="n">
        <v>45107</v>
      </c>
      <c r="C14968" s="3" t="inlineStr">
        <is>
          <t>Assets</t>
        </is>
      </c>
      <c r="D14968" s="3" t="inlineStr">
        <is>
          <t>6250/010</t>
        </is>
      </c>
      <c r="E14968" s="3" t="inlineStr">
        <is>
          <t>Computer Equipment - @ Cost</t>
        </is>
      </c>
      <c r="F14968" s="3" t="n">
        <v>0</v>
      </c>
      <c r="G14968" s="3" t="n">
        <v>137059.7</v>
      </c>
    </row>
    <row r="14969">
      <c r="A14969" s="3" t="inlineStr">
        <is>
          <t>Noble Shield (Pty) Ltd ta Go Letting</t>
        </is>
      </c>
      <c r="B14969" s="4" t="n">
        <v>45107</v>
      </c>
      <c r="C14969" s="3" t="inlineStr">
        <is>
          <t>Assets</t>
        </is>
      </c>
      <c r="D14969" s="3" t="inlineStr">
        <is>
          <t>6250/020</t>
        </is>
      </c>
      <c r="E14969" s="3" t="inlineStr">
        <is>
          <t>Computer Equipment - Accum Depre</t>
        </is>
      </c>
      <c r="F14969" s="3" t="n">
        <v>0</v>
      </c>
      <c r="G14969" s="3" t="n">
        <v>-12040.89</v>
      </c>
    </row>
    <row r="14970">
      <c r="A14970" s="3" t="inlineStr">
        <is>
          <t>Opportunity Global Investment (PTY) LTD</t>
        </is>
      </c>
      <c r="B14970" s="4" t="n">
        <v>45107</v>
      </c>
      <c r="C14970" s="3" t="inlineStr">
        <is>
          <t>Assets</t>
        </is>
      </c>
      <c r="D14970" s="3" t="inlineStr">
        <is>
          <t>6250/020</t>
        </is>
      </c>
      <c r="E14970" s="3" t="inlineStr">
        <is>
          <t>Computer Equipment - Accum Depre</t>
        </is>
      </c>
      <c r="F14970" s="3" t="n">
        <v>-880.08</v>
      </c>
      <c r="G14970" s="3" t="n">
        <v>-5280.5</v>
      </c>
    </row>
    <row r="14971">
      <c r="A14971" s="3" t="inlineStr">
        <is>
          <t>Opportunity Management Holdings (PTY) LTD</t>
        </is>
      </c>
      <c r="B14971" s="4" t="n">
        <v>45107</v>
      </c>
      <c r="C14971" s="3" t="inlineStr">
        <is>
          <t>Assets</t>
        </is>
      </c>
      <c r="D14971" s="3" t="inlineStr">
        <is>
          <t>6250/020</t>
        </is>
      </c>
      <c r="E14971" s="3" t="inlineStr">
        <is>
          <t>Computer Equipment - Accum Depre</t>
        </is>
      </c>
      <c r="F14971" s="3" t="n">
        <v>-1035.17</v>
      </c>
      <c r="G14971" s="3" t="n">
        <v>-9749.91</v>
      </c>
    </row>
    <row r="14972">
      <c r="A14972" s="3" t="inlineStr">
        <is>
          <t>Quinate Consulting (Pty) Ltd</t>
        </is>
      </c>
      <c r="B14972" s="4" t="n">
        <v>45107</v>
      </c>
      <c r="C14972" s="3" t="inlineStr">
        <is>
          <t>Assets</t>
        </is>
      </c>
      <c r="D14972" s="3" t="inlineStr">
        <is>
          <t>6250/020</t>
        </is>
      </c>
      <c r="E14972" s="3" t="inlineStr">
        <is>
          <t>Computer Equipment - Accum Depre</t>
        </is>
      </c>
      <c r="F14972" s="3" t="n">
        <v>-2331.65</v>
      </c>
      <c r="G14972" s="3" t="n">
        <v>-107700.45</v>
      </c>
    </row>
    <row r="14973">
      <c r="A14973" s="3" t="inlineStr">
        <is>
          <t>Opportunity Management Holdings (PTY) LTD</t>
        </is>
      </c>
      <c r="B14973" s="4" t="n">
        <v>45107</v>
      </c>
      <c r="C14973" s="3" t="inlineStr">
        <is>
          <t>Assets</t>
        </is>
      </c>
      <c r="D14973" s="3" t="inlineStr">
        <is>
          <t>6250/030</t>
        </is>
      </c>
      <c r="E14973" s="3" t="inlineStr">
        <is>
          <t>Acc Depreciation - Computer Equipment</t>
        </is>
      </c>
      <c r="F14973" s="3" t="n">
        <v>0</v>
      </c>
      <c r="G14973" s="3" t="n">
        <v>-9441.25</v>
      </c>
    </row>
    <row r="14974">
      <c r="A14974" s="3" t="inlineStr">
        <is>
          <t>Quinate Consulting (Pty) Ltd</t>
        </is>
      </c>
      <c r="B14974" s="4" t="n">
        <v>45107</v>
      </c>
      <c r="C14974" s="3" t="inlineStr">
        <is>
          <t>Assets</t>
        </is>
      </c>
      <c r="D14974" s="3" t="inlineStr">
        <is>
          <t>6270/010</t>
        </is>
      </c>
      <c r="E14974" s="3" t="inlineStr">
        <is>
          <t>Site Containers - @ Cost</t>
        </is>
      </c>
      <c r="F14974" s="3" t="n">
        <v>0</v>
      </c>
      <c r="G14974" s="3" t="n">
        <v>19130.44</v>
      </c>
    </row>
    <row r="14975">
      <c r="A14975" s="3" t="inlineStr">
        <is>
          <t>Quinate Consulting (Pty) Ltd</t>
        </is>
      </c>
      <c r="B14975" s="4" t="n">
        <v>45107</v>
      </c>
      <c r="C14975" s="3" t="inlineStr">
        <is>
          <t>Assets</t>
        </is>
      </c>
      <c r="D14975" s="3" t="inlineStr">
        <is>
          <t>6270/020</t>
        </is>
      </c>
      <c r="E14975" s="3" t="inlineStr">
        <is>
          <t>Site Containers - Accum Depre</t>
        </is>
      </c>
      <c r="F14975" s="3" t="n">
        <v>-318.84</v>
      </c>
      <c r="G14975" s="3" t="n">
        <v>-8927.540000000001</v>
      </c>
    </row>
    <row r="14976">
      <c r="A14976" s="3" t="inlineStr">
        <is>
          <t>Noble Shield (Pty) Ltd ta Go Letting</t>
        </is>
      </c>
      <c r="B14976" s="4" t="n">
        <v>45107</v>
      </c>
      <c r="C14976" s="3" t="inlineStr">
        <is>
          <t>Assets</t>
        </is>
      </c>
      <c r="D14976" s="3" t="inlineStr">
        <is>
          <t>6350/010</t>
        </is>
      </c>
      <c r="E14976" s="3" t="inlineStr">
        <is>
          <t>Furniture _AND_ Fittings - @ Cost</t>
        </is>
      </c>
      <c r="F14976" s="3" t="n">
        <v>0</v>
      </c>
      <c r="G14976" s="3" t="n">
        <v>2242</v>
      </c>
    </row>
    <row r="14977">
      <c r="A14977" s="3" t="inlineStr">
        <is>
          <t>Opportunity Global Sales (PTY) LTD</t>
        </is>
      </c>
      <c r="B14977" s="4" t="n">
        <v>45107</v>
      </c>
      <c r="C14977" s="3" t="inlineStr">
        <is>
          <t>Assets</t>
        </is>
      </c>
      <c r="D14977" s="3" t="inlineStr">
        <is>
          <t>6350/010</t>
        </is>
      </c>
      <c r="E14977" s="3" t="inlineStr">
        <is>
          <t>Furniture _AND_ Fittings - @ Cost</t>
        </is>
      </c>
      <c r="F14977" s="3" t="n">
        <v>0</v>
      </c>
      <c r="G14977" s="3" t="n">
        <v>29379.7</v>
      </c>
    </row>
    <row r="14978">
      <c r="A14978" s="3" t="inlineStr">
        <is>
          <t>Noble Shield (Pty) Ltd ta Go Letting</t>
        </is>
      </c>
      <c r="B14978" s="4" t="n">
        <v>45107</v>
      </c>
      <c r="C14978" s="3" t="inlineStr">
        <is>
          <t>Assets</t>
        </is>
      </c>
      <c r="D14978" s="3" t="inlineStr">
        <is>
          <t>6350/020</t>
        </is>
      </c>
      <c r="E14978" s="3" t="inlineStr">
        <is>
          <t>Furniture _AND_ Fittings - Accum Depre</t>
        </is>
      </c>
      <c r="F14978" s="3" t="n">
        <v>0</v>
      </c>
      <c r="G14978" s="3" t="n">
        <v>-2239</v>
      </c>
    </row>
    <row r="14979">
      <c r="A14979" s="3" t="inlineStr">
        <is>
          <t>Opportunity Global Sales (PTY) LTD</t>
        </is>
      </c>
      <c r="B14979" s="4" t="n">
        <v>45107</v>
      </c>
      <c r="C14979" s="3" t="inlineStr">
        <is>
          <t>Assets</t>
        </is>
      </c>
      <c r="D14979" s="3" t="inlineStr">
        <is>
          <t>6350/020</t>
        </is>
      </c>
      <c r="E14979" s="3" t="inlineStr">
        <is>
          <t>Furniture _AND_ Fittings - Accum Depre</t>
        </is>
      </c>
      <c r="F14979" s="3" t="n">
        <v>-408.06</v>
      </c>
      <c r="G14979" s="3" t="n">
        <v>-4896.62</v>
      </c>
    </row>
    <row r="14980">
      <c r="A14980" s="3" t="inlineStr">
        <is>
          <t>Opportunity Management Holdings (PTY) LTD</t>
        </is>
      </c>
      <c r="B14980" s="4" t="n">
        <v>45107</v>
      </c>
      <c r="C14980" s="3" t="inlineStr">
        <is>
          <t>Liabilities</t>
        </is>
      </c>
      <c r="D14980" s="3" t="inlineStr">
        <is>
          <t>6500/000</t>
        </is>
      </c>
      <c r="E14980" s="3" t="inlineStr">
        <is>
          <t>Deposits - Held</t>
        </is>
      </c>
      <c r="F14980" s="3" t="n">
        <v>0</v>
      </c>
      <c r="G14980" s="3" t="n">
        <v>-12028.1</v>
      </c>
    </row>
    <row r="14981">
      <c r="A14981" s="3" t="inlineStr">
        <is>
          <t>Opportunity Management Holdings (PTY) LTD</t>
        </is>
      </c>
      <c r="B14981" s="4" t="n">
        <v>45107</v>
      </c>
      <c r="C14981" s="3" t="inlineStr">
        <is>
          <t>Liabilities</t>
        </is>
      </c>
      <c r="D14981" s="3" t="inlineStr">
        <is>
          <t>6510/000</t>
        </is>
      </c>
      <c r="E14981" s="3" t="inlineStr">
        <is>
          <t>Deposits Paid - Anicol Properties</t>
        </is>
      </c>
      <c r="F14981" s="3" t="n">
        <v>0</v>
      </c>
      <c r="G14981" s="3" t="n">
        <v>13755</v>
      </c>
    </row>
    <row r="14982">
      <c r="A14982" s="3" t="inlineStr">
        <is>
          <t>Opportunity Management Holdings (PTY) LTD</t>
        </is>
      </c>
      <c r="B14982" s="4" t="n">
        <v>45107</v>
      </c>
      <c r="C14982" s="3" t="inlineStr">
        <is>
          <t>Liabilities</t>
        </is>
      </c>
      <c r="D14982" s="3" t="inlineStr">
        <is>
          <t>6515/000</t>
        </is>
      </c>
      <c r="E14982" s="3" t="inlineStr">
        <is>
          <t>Deposits Paid</t>
        </is>
      </c>
      <c r="F14982" s="3" t="n">
        <v>0</v>
      </c>
      <c r="G14982" s="3" t="n">
        <v>3852.5</v>
      </c>
    </row>
    <row r="14983">
      <c r="A14983" s="3" t="inlineStr">
        <is>
          <t>Quinate Consulting (Pty) Ltd</t>
        </is>
      </c>
      <c r="B14983" s="4" t="n">
        <v>45107</v>
      </c>
      <c r="C14983" s="3" t="inlineStr">
        <is>
          <t>Assets</t>
        </is>
      </c>
      <c r="D14983" s="3" t="inlineStr">
        <is>
          <t>6600/010</t>
        </is>
      </c>
      <c r="E14983" s="3" t="inlineStr">
        <is>
          <t>Other Fixed Assets - @ Cost</t>
        </is>
      </c>
      <c r="F14983" s="3" t="n">
        <v>0</v>
      </c>
      <c r="G14983" s="3" t="n">
        <v>14442.5</v>
      </c>
    </row>
    <row r="14984">
      <c r="A14984" s="3" t="inlineStr">
        <is>
          <t>Quinate Consulting (Pty) Ltd</t>
        </is>
      </c>
      <c r="B14984" s="4" t="n">
        <v>45107</v>
      </c>
      <c r="C14984" s="3" t="inlineStr">
        <is>
          <t>Assets</t>
        </is>
      </c>
      <c r="D14984" s="3" t="inlineStr">
        <is>
          <t>6600/020</t>
        </is>
      </c>
      <c r="E14984" s="3" t="inlineStr">
        <is>
          <t>Other Fixed Assets - Accum Depre</t>
        </is>
      </c>
      <c r="F14984" s="3" t="n">
        <v>0</v>
      </c>
      <c r="G14984" s="3" t="n">
        <v>-14441.5</v>
      </c>
    </row>
    <row r="14985">
      <c r="A14985" s="3" t="inlineStr">
        <is>
          <t>Noble Shield (Pty) Ltd ta Go Letting</t>
        </is>
      </c>
      <c r="B14985" s="4" t="n">
        <v>45107</v>
      </c>
      <c r="C14985" s="3" t="inlineStr">
        <is>
          <t>Assets</t>
        </is>
      </c>
      <c r="D14985" s="3" t="inlineStr">
        <is>
          <t>7000/100</t>
        </is>
      </c>
      <c r="E14985" s="3" t="inlineStr">
        <is>
          <t>Goodwill - Purchase of Go Letting</t>
        </is>
      </c>
      <c r="F14985" s="3" t="n">
        <v>0</v>
      </c>
      <c r="G14985" s="3" t="n">
        <v>106580</v>
      </c>
    </row>
    <row r="14986">
      <c r="A14986" s="3" t="inlineStr">
        <is>
          <t>Opportunity Management Holdings (PTY) LTD</t>
        </is>
      </c>
      <c r="B14986" s="4" t="n">
        <v>45107</v>
      </c>
      <c r="C14986" s="3" t="inlineStr">
        <is>
          <t>Assets</t>
        </is>
      </c>
      <c r="D14986" s="3" t="inlineStr">
        <is>
          <t>7200/000</t>
        </is>
      </c>
      <c r="E14986" s="3" t="inlineStr">
        <is>
          <t>Shares in Subsidiary Companies</t>
        </is>
      </c>
      <c r="F14986" s="3" t="n">
        <v>0</v>
      </c>
      <c r="G14986" s="3" t="n">
        <v>120</v>
      </c>
    </row>
    <row r="14987">
      <c r="A14987" s="3" t="inlineStr">
        <is>
          <t>Endulini (Pty) Ltd</t>
        </is>
      </c>
      <c r="B14987" s="4" t="n">
        <v>45107</v>
      </c>
      <c r="C14987" s="3" t="inlineStr">
        <is>
          <t>Assets</t>
        </is>
      </c>
      <c r="D14987" s="3" t="inlineStr">
        <is>
          <t>7610/100</t>
        </is>
      </c>
      <c r="E14987" s="3" t="inlineStr">
        <is>
          <t>Endulini Land</t>
        </is>
      </c>
      <c r="F14987" s="3" t="n">
        <v>0</v>
      </c>
      <c r="G14987" s="3" t="n">
        <v>10572851.37</v>
      </c>
    </row>
    <row r="14988">
      <c r="A14988" s="3" t="inlineStr">
        <is>
          <t>Endulini (Pty) Ltd</t>
        </is>
      </c>
      <c r="B14988" s="4" t="n">
        <v>45107</v>
      </c>
      <c r="C14988" s="3" t="inlineStr">
        <is>
          <t>Assets</t>
        </is>
      </c>
      <c r="D14988" s="3" t="inlineStr">
        <is>
          <t>7610/111</t>
        </is>
      </c>
      <c r="E14988" s="3" t="inlineStr">
        <is>
          <t>Endulini Closing Stock February 2021</t>
        </is>
      </c>
      <c r="F14988" s="3" t="n">
        <v>0</v>
      </c>
      <c r="G14988" s="3" t="n">
        <v>14368610.11</v>
      </c>
    </row>
    <row r="14989">
      <c r="A14989" s="3" t="inlineStr">
        <is>
          <t>Endulini (Pty) Ltd</t>
        </is>
      </c>
      <c r="B14989" s="4" t="n">
        <v>45107</v>
      </c>
      <c r="C14989" s="3" t="inlineStr">
        <is>
          <t>Assets</t>
        </is>
      </c>
      <c r="D14989" s="3" t="inlineStr">
        <is>
          <t>7610/180</t>
        </is>
      </c>
      <c r="E14989" s="3" t="inlineStr">
        <is>
          <t>Endulini CIP Architects</t>
        </is>
      </c>
      <c r="F14989" s="3" t="n">
        <v>0</v>
      </c>
      <c r="G14989" s="3" t="n">
        <v>1292111.71</v>
      </c>
    </row>
    <row r="14990">
      <c r="A14990" s="3" t="inlineStr">
        <is>
          <t>Endulini (Pty) Ltd</t>
        </is>
      </c>
      <c r="B14990" s="4" t="n">
        <v>45107</v>
      </c>
      <c r="C14990" s="3" t="inlineStr">
        <is>
          <t>Assets</t>
        </is>
      </c>
      <c r="D14990" s="3" t="inlineStr">
        <is>
          <t>7610/200</t>
        </is>
      </c>
      <c r="E14990" s="3" t="inlineStr">
        <is>
          <t>Endulini CIP CoCT Land Use App</t>
        </is>
      </c>
      <c r="F14990" s="3" t="n">
        <v>0</v>
      </c>
      <c r="G14990" s="3" t="n">
        <v>232891.06</v>
      </c>
    </row>
    <row r="14991">
      <c r="A14991" s="3" t="inlineStr">
        <is>
          <t>Endulini (Pty) Ltd</t>
        </is>
      </c>
      <c r="B14991" s="4" t="n">
        <v>45107</v>
      </c>
      <c r="C14991" s="3" t="inlineStr">
        <is>
          <t>Assets</t>
        </is>
      </c>
      <c r="D14991" s="3" t="inlineStr">
        <is>
          <t>7610/205</t>
        </is>
      </c>
      <c r="E14991" s="3" t="inlineStr">
        <is>
          <t>Endulini CIP Site Establishments</t>
        </is>
      </c>
      <c r="F14991" s="3" t="n">
        <v>0</v>
      </c>
      <c r="G14991" s="3" t="n">
        <v>32428975.01</v>
      </c>
    </row>
    <row r="14992">
      <c r="A14992" s="3" t="inlineStr">
        <is>
          <t>Endulini (Pty) Ltd</t>
        </is>
      </c>
      <c r="B14992" s="4" t="n">
        <v>45107</v>
      </c>
      <c r="C14992" s="3" t="inlineStr">
        <is>
          <t>Assets</t>
        </is>
      </c>
      <c r="D14992" s="3" t="inlineStr">
        <is>
          <t>7610/209</t>
        </is>
      </c>
      <c r="E14992" s="3" t="inlineStr">
        <is>
          <t>Endulini CIP Construction Management</t>
        </is>
      </c>
      <c r="F14992" s="3" t="n">
        <v>0</v>
      </c>
      <c r="G14992" s="3" t="n">
        <v>223375</v>
      </c>
    </row>
    <row r="14993">
      <c r="A14993" s="3" t="inlineStr">
        <is>
          <t>Endulini (Pty) Ltd</t>
        </is>
      </c>
      <c r="B14993" s="4" t="n">
        <v>45107</v>
      </c>
      <c r="C14993" s="3" t="inlineStr">
        <is>
          <t>Assets</t>
        </is>
      </c>
      <c r="D14993" s="3" t="inlineStr">
        <is>
          <t>7610/210</t>
        </is>
      </c>
      <c r="E14993" s="3" t="inlineStr">
        <is>
          <t>Endulini CIP Civil Works</t>
        </is>
      </c>
      <c r="F14993" s="3" t="n">
        <v>0</v>
      </c>
      <c r="G14993" s="3" t="n">
        <v>6295702.14</v>
      </c>
    </row>
    <row r="14994">
      <c r="A14994" s="3" t="inlineStr">
        <is>
          <t>Endulini (Pty) Ltd</t>
        </is>
      </c>
      <c r="B14994" s="4" t="n">
        <v>45107</v>
      </c>
      <c r="C14994" s="3" t="inlineStr">
        <is>
          <t>Assets</t>
        </is>
      </c>
      <c r="D14994" s="3" t="inlineStr">
        <is>
          <t>7610/215</t>
        </is>
      </c>
      <c r="E14994" s="3" t="inlineStr">
        <is>
          <t>Endulini CIP Civil Engineers</t>
        </is>
      </c>
      <c r="F14994" s="3" t="n">
        <v>0</v>
      </c>
      <c r="G14994" s="3" t="n">
        <v>183000</v>
      </c>
    </row>
    <row r="14995">
      <c r="A14995" s="3" t="inlineStr">
        <is>
          <t>Endulini (Pty) Ltd</t>
        </is>
      </c>
      <c r="B14995" s="4" t="n">
        <v>45107</v>
      </c>
      <c r="C14995" s="3" t="inlineStr">
        <is>
          <t>Assets</t>
        </is>
      </c>
      <c r="D14995" s="3" t="inlineStr">
        <is>
          <t>7610/220</t>
        </is>
      </c>
      <c r="E14995" s="3" t="inlineStr">
        <is>
          <t>Endulini CIP Structuring Project Fee Opp Invest</t>
        </is>
      </c>
      <c r="F14995" s="3" t="n">
        <v>0</v>
      </c>
      <c r="G14995" s="3" t="n">
        <v>483735.96</v>
      </c>
    </row>
    <row r="14996">
      <c r="A14996" s="3" t="inlineStr">
        <is>
          <t>Endulini (Pty) Ltd</t>
        </is>
      </c>
      <c r="B14996" s="4" t="n">
        <v>45107</v>
      </c>
      <c r="C14996" s="3" t="inlineStr">
        <is>
          <t>Assets</t>
        </is>
      </c>
      <c r="D14996" s="3" t="inlineStr">
        <is>
          <t>7610/225</t>
        </is>
      </c>
      <c r="E14996" s="3" t="inlineStr">
        <is>
          <t>Endulini CIP Structural engineering fee</t>
        </is>
      </c>
      <c r="F14996" s="3" t="n">
        <v>0</v>
      </c>
      <c r="G14996" s="3" t="n">
        <v>346268.03</v>
      </c>
    </row>
    <row r="14997">
      <c r="A14997" s="3" t="inlineStr">
        <is>
          <t>Endulini (Pty) Ltd</t>
        </is>
      </c>
      <c r="B14997" s="4" t="n">
        <v>45107</v>
      </c>
      <c r="C14997" s="3" t="inlineStr">
        <is>
          <t>Assets</t>
        </is>
      </c>
      <c r="D14997" s="3" t="inlineStr">
        <is>
          <t>7610/230</t>
        </is>
      </c>
      <c r="E14997" s="3" t="inlineStr">
        <is>
          <t>Endulini CIP Mechanical Engineering</t>
        </is>
      </c>
      <c r="F14997" s="3" t="n">
        <v>0</v>
      </c>
      <c r="G14997" s="3" t="n">
        <v>15570</v>
      </c>
    </row>
    <row r="14998">
      <c r="A14998" s="3" t="inlineStr">
        <is>
          <t>Endulini (Pty) Ltd</t>
        </is>
      </c>
      <c r="B14998" s="4" t="n">
        <v>45107</v>
      </c>
      <c r="C14998" s="3" t="inlineStr">
        <is>
          <t>Assets</t>
        </is>
      </c>
      <c r="D14998" s="3" t="inlineStr">
        <is>
          <t>7610/235</t>
        </is>
      </c>
      <c r="E14998" s="3" t="inlineStr">
        <is>
          <t>Endulini CIP Electrical Installation</t>
        </is>
      </c>
      <c r="F14998" s="3" t="n">
        <v>0</v>
      </c>
      <c r="G14998" s="3" t="n">
        <v>1034019.08</v>
      </c>
    </row>
    <row r="14999">
      <c r="A14999" s="3" t="inlineStr">
        <is>
          <t>Endulini (Pty) Ltd</t>
        </is>
      </c>
      <c r="B14999" s="4" t="n">
        <v>45107</v>
      </c>
      <c r="C14999" s="3" t="inlineStr">
        <is>
          <t>Assets</t>
        </is>
      </c>
      <c r="D14999" s="3" t="inlineStr">
        <is>
          <t>7610/250</t>
        </is>
      </c>
      <c r="E14999" s="3" t="inlineStr">
        <is>
          <t>Endulini CIP Boundary Wall</t>
        </is>
      </c>
      <c r="F14999" s="3" t="n">
        <v>0</v>
      </c>
      <c r="G14999" s="3" t="n">
        <v>88400.8</v>
      </c>
    </row>
    <row r="15000">
      <c r="A15000" s="3" t="inlineStr">
        <is>
          <t>Endulini (Pty) Ltd</t>
        </is>
      </c>
      <c r="B15000" s="4" t="n">
        <v>45107</v>
      </c>
      <c r="C15000" s="3" t="inlineStr">
        <is>
          <t>Assets</t>
        </is>
      </c>
      <c r="D15000" s="3" t="inlineStr">
        <is>
          <t>7610/290</t>
        </is>
      </c>
      <c r="E15000" s="3" t="inlineStr">
        <is>
          <t>Endulini CIP Development Management Fees</t>
        </is>
      </c>
      <c r="F15000" s="3" t="n">
        <v>0</v>
      </c>
      <c r="G15000" s="3" t="n">
        <v>237496.62</v>
      </c>
    </row>
    <row r="15001">
      <c r="A15001" s="3" t="inlineStr">
        <is>
          <t>Endulini (Pty) Ltd</t>
        </is>
      </c>
      <c r="B15001" s="4" t="n">
        <v>45107</v>
      </c>
      <c r="C15001" s="3" t="inlineStr">
        <is>
          <t>Assets</t>
        </is>
      </c>
      <c r="D15001" s="3" t="inlineStr">
        <is>
          <t>7610/310</t>
        </is>
      </c>
      <c r="E15001" s="3" t="inlineStr">
        <is>
          <t>Endulini CIP Enviromental consultants</t>
        </is>
      </c>
      <c r="F15001" s="3" t="n">
        <v>0</v>
      </c>
      <c r="G15001" s="3" t="n">
        <v>115730</v>
      </c>
    </row>
    <row r="15002">
      <c r="A15002" s="3" t="inlineStr">
        <is>
          <t>Endulini (Pty) Ltd</t>
        </is>
      </c>
      <c r="B15002" s="4" t="n">
        <v>45107</v>
      </c>
      <c r="C15002" s="3" t="inlineStr">
        <is>
          <t>Assets</t>
        </is>
      </c>
      <c r="D15002" s="3" t="inlineStr">
        <is>
          <t>7610/320</t>
        </is>
      </c>
      <c r="E15002" s="3" t="inlineStr">
        <is>
          <t>Endulini CIP Geotechnical</t>
        </is>
      </c>
      <c r="F15002" s="3" t="n">
        <v>0</v>
      </c>
      <c r="G15002" s="3" t="n">
        <v>13575</v>
      </c>
    </row>
    <row r="15003">
      <c r="A15003" s="3" t="inlineStr">
        <is>
          <t>Endulini (Pty) Ltd</t>
        </is>
      </c>
      <c r="B15003" s="4" t="n">
        <v>45107</v>
      </c>
      <c r="C15003" s="3" t="inlineStr">
        <is>
          <t>Assets</t>
        </is>
      </c>
      <c r="D15003" s="3" t="inlineStr">
        <is>
          <t>7610/330</t>
        </is>
      </c>
      <c r="E15003" s="3" t="inlineStr">
        <is>
          <t>Endulini CIP Health and Safety</t>
        </is>
      </c>
      <c r="F15003" s="3" t="n">
        <v>0</v>
      </c>
      <c r="G15003" s="3" t="n">
        <v>40200</v>
      </c>
    </row>
    <row r="15004">
      <c r="A15004" s="3" t="inlineStr">
        <is>
          <t>Endulini (Pty) Ltd</t>
        </is>
      </c>
      <c r="B15004" s="4" t="n">
        <v>45107</v>
      </c>
      <c r="C15004" s="3" t="inlineStr">
        <is>
          <t>Assets</t>
        </is>
      </c>
      <c r="D15004" s="3" t="inlineStr">
        <is>
          <t>7610/390</t>
        </is>
      </c>
      <c r="E15004" s="3" t="inlineStr">
        <is>
          <t>Endulini CIP Land Surveyor</t>
        </is>
      </c>
      <c r="F15004" s="3" t="n">
        <v>0</v>
      </c>
      <c r="G15004" s="3" t="n">
        <v>186021.2</v>
      </c>
    </row>
    <row r="15005">
      <c r="A15005" s="3" t="inlineStr">
        <is>
          <t>Endulini (Pty) Ltd</t>
        </is>
      </c>
      <c r="B15005" s="4" t="n">
        <v>45107</v>
      </c>
      <c r="C15005" s="3" t="inlineStr">
        <is>
          <t>Assets</t>
        </is>
      </c>
      <c r="D15005" s="3" t="inlineStr">
        <is>
          <t>7610/392</t>
        </is>
      </c>
      <c r="E15005" s="3" t="inlineStr">
        <is>
          <t>Endulini CIP Landscaping</t>
        </is>
      </c>
      <c r="F15005" s="3" t="n">
        <v>0</v>
      </c>
      <c r="G15005" s="3" t="n">
        <v>6100</v>
      </c>
    </row>
    <row r="15006">
      <c r="A15006" s="3" t="inlineStr">
        <is>
          <t>Endulini (Pty) Ltd</t>
        </is>
      </c>
      <c r="B15006" s="4" t="n">
        <v>45107</v>
      </c>
      <c r="C15006" s="3" t="inlineStr">
        <is>
          <t>Assets</t>
        </is>
      </c>
      <c r="D15006" s="3" t="inlineStr">
        <is>
          <t>7610/395</t>
        </is>
      </c>
      <c r="E15006" s="3" t="inlineStr">
        <is>
          <t>Endulini CIP NHBRC</t>
        </is>
      </c>
      <c r="F15006" s="3" t="n">
        <v>0</v>
      </c>
      <c r="G15006" s="3" t="n">
        <v>928847.49</v>
      </c>
    </row>
    <row r="15007">
      <c r="A15007" s="3" t="inlineStr">
        <is>
          <t>Endulini (Pty) Ltd</t>
        </is>
      </c>
      <c r="B15007" s="4" t="n">
        <v>45107</v>
      </c>
      <c r="C15007" s="3" t="inlineStr">
        <is>
          <t>Assets</t>
        </is>
      </c>
      <c r="D15007" s="3" t="inlineStr">
        <is>
          <t>7610/400</t>
        </is>
      </c>
      <c r="E15007" s="3" t="inlineStr">
        <is>
          <t>Endulini CIP Quantity Surveyor</t>
        </is>
      </c>
      <c r="F15007" s="3" t="n">
        <v>0</v>
      </c>
      <c r="G15007" s="3" t="n">
        <v>82136.36</v>
      </c>
    </row>
    <row r="15008">
      <c r="A15008" s="3" t="inlineStr">
        <is>
          <t>Endulini (Pty) Ltd</t>
        </is>
      </c>
      <c r="B15008" s="4" t="n">
        <v>45107</v>
      </c>
      <c r="C15008" s="3" t="inlineStr">
        <is>
          <t>Assets</t>
        </is>
      </c>
      <c r="D15008" s="3" t="inlineStr">
        <is>
          <t>7610/600</t>
        </is>
      </c>
      <c r="E15008" s="3" t="inlineStr">
        <is>
          <t>Endulini CIP Town Planning</t>
        </is>
      </c>
      <c r="F15008" s="3" t="n">
        <v>0</v>
      </c>
      <c r="G15008" s="3" t="n">
        <v>21105</v>
      </c>
    </row>
    <row r="15009">
      <c r="A15009" s="3" t="inlineStr">
        <is>
          <t>Endulini (Pty) Ltd</t>
        </is>
      </c>
      <c r="B15009" s="4" t="n">
        <v>45107</v>
      </c>
      <c r="C15009" s="3" t="inlineStr">
        <is>
          <t>Assets</t>
        </is>
      </c>
      <c r="D15009" s="3" t="inlineStr">
        <is>
          <t>7610/620</t>
        </is>
      </c>
      <c r="E15009" s="3" t="inlineStr">
        <is>
          <t>Endulini CIP Traffic Impact</t>
        </is>
      </c>
      <c r="F15009" s="3" t="n">
        <v>0</v>
      </c>
      <c r="G15009" s="3" t="n">
        <v>24915</v>
      </c>
    </row>
    <row r="15010">
      <c r="A15010" s="3" t="inlineStr">
        <is>
          <t>Endulini (Pty) Ltd</t>
        </is>
      </c>
      <c r="B15010" s="4" t="n">
        <v>45107</v>
      </c>
      <c r="C15010" s="3" t="inlineStr">
        <is>
          <t>Assets</t>
        </is>
      </c>
      <c r="D15010" s="3" t="inlineStr">
        <is>
          <t>7610/630</t>
        </is>
      </c>
      <c r="E15010" s="3" t="inlineStr">
        <is>
          <t>Endulini CIP CoCT Development Contributi</t>
        </is>
      </c>
      <c r="F15010" s="3" t="n">
        <v>0</v>
      </c>
      <c r="G15010" s="3" t="n">
        <v>661860.3100000001</v>
      </c>
    </row>
    <row r="15011">
      <c r="A15011" s="3" t="inlineStr">
        <is>
          <t>Endulini (Pty) Ltd</t>
        </is>
      </c>
      <c r="B15011" s="4" t="n">
        <v>45107</v>
      </c>
      <c r="C15011" s="3" t="inlineStr">
        <is>
          <t>Assets</t>
        </is>
      </c>
      <c r="D15011" s="3" t="inlineStr">
        <is>
          <t>7610/640</t>
        </is>
      </c>
      <c r="E15011" s="3" t="inlineStr">
        <is>
          <t>Endulini CIP CoCT Building plan application</t>
        </is>
      </c>
      <c r="F15011" s="3" t="n">
        <v>0</v>
      </c>
      <c r="G15011" s="3" t="n">
        <v>111203.22</v>
      </c>
    </row>
    <row r="15012">
      <c r="A15012" s="3" t="inlineStr">
        <is>
          <t>Endulini (Pty) Ltd</t>
        </is>
      </c>
      <c r="B15012" s="4" t="n">
        <v>45107</v>
      </c>
      <c r="C15012" s="3" t="inlineStr">
        <is>
          <t>Assets</t>
        </is>
      </c>
      <c r="D15012" s="3" t="inlineStr">
        <is>
          <t>7610/900</t>
        </is>
      </c>
      <c r="E15012" s="3" t="inlineStr">
        <is>
          <t>Endulini CIP Cost of Sales</t>
        </is>
      </c>
      <c r="F15012" s="3" t="n">
        <v>0</v>
      </c>
      <c r="G15012" s="3" t="n">
        <v>-28210981.9</v>
      </c>
    </row>
    <row r="15013">
      <c r="A15013" s="3" t="inlineStr">
        <is>
          <t>Quinate Consulting (Pty) Ltd</t>
        </is>
      </c>
      <c r="B15013" s="4" t="n">
        <v>45107</v>
      </c>
      <c r="C15013" s="3" t="inlineStr">
        <is>
          <t>Assets</t>
        </is>
      </c>
      <c r="D15013" s="3" t="inlineStr">
        <is>
          <t>7800/104</t>
        </is>
      </c>
      <c r="E15013" s="3" t="inlineStr">
        <is>
          <t>Stock - Closing Stock SW - 28 Feb 21</t>
        </is>
      </c>
      <c r="F15013" s="3" t="n">
        <v>0</v>
      </c>
      <c r="G15013" s="3" t="n">
        <v>2874478.88</v>
      </c>
    </row>
    <row r="15014">
      <c r="A15014" s="3" t="inlineStr">
        <is>
          <t>Quinate Consulting (Pty) Ltd</t>
        </is>
      </c>
      <c r="B15014" s="4" t="n">
        <v>45107</v>
      </c>
      <c r="C15014" s="3" t="inlineStr">
        <is>
          <t>Assets</t>
        </is>
      </c>
      <c r="D15014" s="3" t="inlineStr">
        <is>
          <t>7800/105</t>
        </is>
      </c>
      <c r="E15014" s="3" t="inlineStr">
        <is>
          <t>Stock - Closing Stock SH - 28 Feb 21</t>
        </is>
      </c>
      <c r="F15014" s="3" t="n">
        <v>0</v>
      </c>
      <c r="G15014" s="3" t="n">
        <v>2843477.6</v>
      </c>
    </row>
    <row r="15015">
      <c r="A15015" s="3" t="inlineStr">
        <is>
          <t>Endulini (Pty) Ltd</t>
        </is>
      </c>
      <c r="B15015" s="4" t="n">
        <v>45107</v>
      </c>
      <c r="C15015" s="3" t="inlineStr">
        <is>
          <t>Assets</t>
        </is>
      </c>
      <c r="D15015" s="3" t="inlineStr">
        <is>
          <t>8000/000</t>
        </is>
      </c>
      <c r="E15015" s="3" t="inlineStr">
        <is>
          <t>Customer Control Account</t>
        </is>
      </c>
      <c r="F15015" s="3" t="n">
        <v>0</v>
      </c>
      <c r="G15015" s="3" t="n">
        <v>170572.96</v>
      </c>
    </row>
    <row r="15016">
      <c r="A15016" s="3" t="inlineStr">
        <is>
          <t>Noble Shield (Pty) Ltd ta Go Letting</t>
        </is>
      </c>
      <c r="B15016" s="4" t="n">
        <v>45107</v>
      </c>
      <c r="C15016" s="3" t="inlineStr">
        <is>
          <t>Assets</t>
        </is>
      </c>
      <c r="D15016" s="3" t="inlineStr">
        <is>
          <t>8000/000</t>
        </is>
      </c>
      <c r="E15016" s="3" t="inlineStr">
        <is>
          <t>Customer Control Account</t>
        </is>
      </c>
      <c r="F15016" s="3" t="n">
        <v>0</v>
      </c>
      <c r="G15016" s="3" t="n">
        <v>60289.32</v>
      </c>
    </row>
    <row r="15017">
      <c r="A15017" s="3" t="inlineStr">
        <is>
          <t>Opportunity Global Investment (PTY) LTD</t>
        </is>
      </c>
      <c r="B15017" s="4" t="n">
        <v>45107</v>
      </c>
      <c r="C15017" s="3" t="inlineStr">
        <is>
          <t>Assets</t>
        </is>
      </c>
      <c r="D15017" s="3" t="inlineStr">
        <is>
          <t>8000/000</t>
        </is>
      </c>
      <c r="E15017" s="3" t="inlineStr">
        <is>
          <t>Customer Control Account</t>
        </is>
      </c>
      <c r="F15017" s="3" t="n">
        <v>1673.6</v>
      </c>
      <c r="G15017" s="3" t="n">
        <v>6694.4</v>
      </c>
    </row>
    <row r="15018">
      <c r="A15018" s="3" t="inlineStr">
        <is>
          <t>Opportunity Global Sales (PTY) LTD</t>
        </is>
      </c>
      <c r="B15018" s="4" t="n">
        <v>45107</v>
      </c>
      <c r="C15018" s="3" t="inlineStr">
        <is>
          <t>Assets</t>
        </is>
      </c>
      <c r="D15018" s="3" t="inlineStr">
        <is>
          <t>8000/000</t>
        </is>
      </c>
      <c r="E15018" s="3" t="inlineStr">
        <is>
          <t>Customer Control Account</t>
        </is>
      </c>
      <c r="F15018" s="3" t="n">
        <v>-114716.09</v>
      </c>
      <c r="G15018" s="3" t="n">
        <v>350100.95</v>
      </c>
    </row>
    <row r="15019">
      <c r="A15019" s="3" t="inlineStr">
        <is>
          <t>Opportunity Management Holdings (PTY) LTD</t>
        </is>
      </c>
      <c r="B15019" s="4" t="n">
        <v>45107</v>
      </c>
      <c r="C15019" s="3" t="inlineStr">
        <is>
          <t>Assets</t>
        </is>
      </c>
      <c r="D15019" s="3" t="inlineStr">
        <is>
          <t>8000/000</t>
        </is>
      </c>
      <c r="E15019" s="3" t="inlineStr">
        <is>
          <t>Customer Control Account</t>
        </is>
      </c>
      <c r="F15019" s="3" t="n">
        <v>402500</v>
      </c>
      <c r="G15019" s="3" t="n">
        <v>414000</v>
      </c>
    </row>
    <row r="15020">
      <c r="A15020" s="3" t="inlineStr">
        <is>
          <t>Quinate Consulting (Pty) Ltd</t>
        </is>
      </c>
      <c r="B15020" s="4" t="n">
        <v>45107</v>
      </c>
      <c r="C15020" s="3" t="inlineStr">
        <is>
          <t>Assets</t>
        </is>
      </c>
      <c r="D15020" s="3" t="inlineStr">
        <is>
          <t>8000/000</t>
        </is>
      </c>
      <c r="E15020" s="3" t="inlineStr">
        <is>
          <t>Customer Control Account</t>
        </is>
      </c>
      <c r="F15020" s="3" t="n">
        <v>-16915.11</v>
      </c>
      <c r="G15020" s="3" t="n">
        <v>-7737.82</v>
      </c>
    </row>
    <row r="15021">
      <c r="A15021" s="3" t="inlineStr">
        <is>
          <t>Quinate Consulting (Pty) Ltd</t>
        </is>
      </c>
      <c r="B15021" s="4" t="n">
        <v>45107</v>
      </c>
      <c r="C15021" s="3" t="inlineStr">
        <is>
          <t>Assets</t>
        </is>
      </c>
      <c r="D15021" s="3" t="inlineStr">
        <is>
          <t>8001</t>
        </is>
      </c>
      <c r="E15021" s="3" t="inlineStr">
        <is>
          <t>Customer Control</t>
        </is>
      </c>
      <c r="F15021" s="3" t="n">
        <v>0</v>
      </c>
      <c r="G15021" s="3" t="n">
        <v>29487.49</v>
      </c>
    </row>
    <row r="15022">
      <c r="A15022" s="3" t="inlineStr">
        <is>
          <t>Quinate Consulting (Pty) Ltd</t>
        </is>
      </c>
      <c r="B15022" s="4" t="n">
        <v>45107</v>
      </c>
      <c r="C15022" s="3" t="inlineStr">
        <is>
          <t>Assets</t>
        </is>
      </c>
      <c r="D15022" s="3" t="inlineStr">
        <is>
          <t>8200/010</t>
        </is>
      </c>
      <c r="E15022" s="3" t="inlineStr">
        <is>
          <t>Prepayments / Prepaid Expenses</t>
        </is>
      </c>
      <c r="F15022" s="3" t="n">
        <v>0</v>
      </c>
      <c r="G15022" s="3" t="n">
        <v>109675</v>
      </c>
    </row>
    <row r="15023">
      <c r="A15023" s="3" t="inlineStr">
        <is>
          <t>Opportunity Global Sales (PTY) LTD</t>
        </is>
      </c>
      <c r="B15023" s="4" t="n">
        <v>45107</v>
      </c>
      <c r="C15023" s="3" t="inlineStr">
        <is>
          <t>Assets</t>
        </is>
      </c>
      <c r="D15023" s="3" t="inlineStr">
        <is>
          <t>8300/200</t>
        </is>
      </c>
      <c r="E15023" s="3" t="inlineStr">
        <is>
          <t>Staff Loan - Mario Stoop</t>
        </is>
      </c>
      <c r="F15023" s="3" t="n">
        <v>-500</v>
      </c>
      <c r="G15023" s="3" t="n">
        <v>4000</v>
      </c>
    </row>
    <row r="15024">
      <c r="A15024" s="3" t="inlineStr">
        <is>
          <t>Opportunity Global Investment (PTY) LTD</t>
        </is>
      </c>
      <c r="B15024" s="4" t="n">
        <v>45107</v>
      </c>
      <c r="C15024" s="3" t="inlineStr">
        <is>
          <t>Assets</t>
        </is>
      </c>
      <c r="D15024" s="3" t="inlineStr">
        <is>
          <t>8400/000</t>
        </is>
      </c>
      <c r="E15024" s="3" t="inlineStr">
        <is>
          <t>FNB 62093491696</t>
        </is>
      </c>
      <c r="F15024" s="3" t="n">
        <v>-18661.26</v>
      </c>
      <c r="G15024" s="3" t="n">
        <v>35580.28</v>
      </c>
    </row>
    <row r="15025">
      <c r="A15025" s="3" t="inlineStr">
        <is>
          <t>Opportunity Global Sales (PTY) LTD</t>
        </is>
      </c>
      <c r="B15025" s="4" t="n">
        <v>45107</v>
      </c>
      <c r="C15025" s="3" t="inlineStr">
        <is>
          <t>Assets</t>
        </is>
      </c>
      <c r="D15025" s="3" t="inlineStr">
        <is>
          <t>8400/000</t>
        </is>
      </c>
      <c r="E15025" s="3" t="inlineStr">
        <is>
          <t>FNB 62835620875</t>
        </is>
      </c>
      <c r="F15025" s="3" t="n">
        <v>-46440.13</v>
      </c>
      <c r="G15025" s="3" t="n">
        <v>20393.02</v>
      </c>
    </row>
    <row r="15026">
      <c r="A15026" s="3" t="inlineStr">
        <is>
          <t>Quinate Consulting (Pty) Ltd</t>
        </is>
      </c>
      <c r="B15026" s="4" t="n">
        <v>45107</v>
      </c>
      <c r="C15026" s="3" t="inlineStr">
        <is>
          <t>Assets</t>
        </is>
      </c>
      <c r="D15026" s="3" t="inlineStr">
        <is>
          <t>8400/000</t>
        </is>
      </c>
      <c r="E15026" s="3" t="inlineStr">
        <is>
          <t>RMB - 62736659189 - Call Acc</t>
        </is>
      </c>
      <c r="F15026" s="3" t="n">
        <v>-12.64</v>
      </c>
      <c r="G15026" s="3" t="n">
        <v>157176.49</v>
      </c>
    </row>
    <row r="15027">
      <c r="A15027" s="3" t="inlineStr">
        <is>
          <t>Trademark Holdings (Pty) Ltd</t>
        </is>
      </c>
      <c r="B15027" s="4" t="n">
        <v>45107</v>
      </c>
      <c r="C15027" s="3" t="inlineStr">
        <is>
          <t>Assets</t>
        </is>
      </c>
      <c r="D15027" s="3" t="inlineStr">
        <is>
          <t>8400/000</t>
        </is>
      </c>
      <c r="E15027" s="3" t="inlineStr">
        <is>
          <t>RMB 623 693 03640</t>
        </is>
      </c>
      <c r="F15027" s="3" t="n">
        <v>-7562.55</v>
      </c>
      <c r="G15027" s="3" t="n">
        <v>80724.07000000001</v>
      </c>
    </row>
    <row r="15028">
      <c r="A15028" s="3" t="inlineStr">
        <is>
          <t>Noble Shield (Pty) Ltd ta Go Letting</t>
        </is>
      </c>
      <c r="B15028" s="4" t="n">
        <v>45107</v>
      </c>
      <c r="C15028" s="3" t="inlineStr">
        <is>
          <t>Assets</t>
        </is>
      </c>
      <c r="D15028" s="3" t="inlineStr">
        <is>
          <t>8400/000</t>
        </is>
      </c>
      <c r="E15028" s="3" t="inlineStr">
        <is>
          <t>RMB 6250 573 3833</t>
        </is>
      </c>
      <c r="F15028" s="3" t="n">
        <v>8170.37</v>
      </c>
      <c r="G15028" s="3" t="n">
        <v>73466.64999999999</v>
      </c>
    </row>
    <row r="15029">
      <c r="A15029" s="3" t="inlineStr">
        <is>
          <t>Endulini (Pty) Ltd</t>
        </is>
      </c>
      <c r="B15029" s="4" t="n">
        <v>45107</v>
      </c>
      <c r="C15029" s="3" t="inlineStr">
        <is>
          <t>Assets</t>
        </is>
      </c>
      <c r="D15029" s="3" t="inlineStr">
        <is>
          <t>8400/000</t>
        </is>
      </c>
      <c r="E15029" s="3" t="inlineStr">
        <is>
          <t>RMB 62906944576</t>
        </is>
      </c>
      <c r="F15029" s="3" t="n">
        <v>-19798.15</v>
      </c>
      <c r="G15029" s="3" t="n">
        <v>21825.28</v>
      </c>
    </row>
    <row r="15030">
      <c r="A15030" s="3" t="inlineStr">
        <is>
          <t>Opportunity Management Holdings (PTY) LTD</t>
        </is>
      </c>
      <c r="B15030" s="4" t="n">
        <v>45107</v>
      </c>
      <c r="C15030" s="3" t="inlineStr">
        <is>
          <t>Assets</t>
        </is>
      </c>
      <c r="D15030" s="3" t="inlineStr">
        <is>
          <t>8400/000</t>
        </is>
      </c>
      <c r="E15030" s="3" t="inlineStr">
        <is>
          <t>RMB Cheq - 62312246920</t>
        </is>
      </c>
      <c r="F15030" s="3" t="n">
        <v>-106665.06</v>
      </c>
      <c r="G15030" s="3" t="n">
        <v>33963.03</v>
      </c>
    </row>
    <row r="15031">
      <c r="A15031" s="3" t="inlineStr">
        <is>
          <t>Opportunity Global Investment (PTY) LTD</t>
        </is>
      </c>
      <c r="B15031" s="4" t="n">
        <v>45107</v>
      </c>
      <c r="C15031" s="3" t="inlineStr">
        <is>
          <t>Assets</t>
        </is>
      </c>
      <c r="D15031" s="3" t="inlineStr">
        <is>
          <t>8405/000</t>
        </is>
      </c>
      <c r="E15031" s="3" t="inlineStr">
        <is>
          <t>FNB Trust 62762449265</t>
        </is>
      </c>
      <c r="F15031" s="3" t="n">
        <v>-71.09</v>
      </c>
      <c r="G15031" s="3" t="n">
        <v>471.75</v>
      </c>
    </row>
    <row r="15032">
      <c r="A15032" s="3" t="inlineStr">
        <is>
          <t>Endulini (Pty) Ltd</t>
        </is>
      </c>
      <c r="B15032" s="4" t="n">
        <v>45107</v>
      </c>
      <c r="C15032" s="3" t="inlineStr">
        <is>
          <t>Assets</t>
        </is>
      </c>
      <c r="D15032" s="3" t="inlineStr">
        <is>
          <t>8410/000</t>
        </is>
      </c>
      <c r="E15032" s="3" t="inlineStr">
        <is>
          <t>Momentum Investor Account : RU 502229883</t>
        </is>
      </c>
      <c r="F15032" s="3" t="n">
        <v>0</v>
      </c>
      <c r="G15032" s="3" t="n">
        <v>2722.33</v>
      </c>
    </row>
    <row r="15033">
      <c r="A15033" s="3" t="inlineStr">
        <is>
          <t>Opportunity Management Holdings (PTY) LTD</t>
        </is>
      </c>
      <c r="B15033" s="4" t="n">
        <v>45107</v>
      </c>
      <c r="C15033" s="3" t="inlineStr">
        <is>
          <t>Assets</t>
        </is>
      </c>
      <c r="D15033" s="3" t="inlineStr">
        <is>
          <t>8410/000</t>
        </is>
      </c>
      <c r="E15033" s="3" t="inlineStr">
        <is>
          <t>RMB Call Acc - 62312248851</t>
        </is>
      </c>
      <c r="F15033" s="3" t="n">
        <v>0</v>
      </c>
      <c r="G15033" s="3" t="n">
        <v>1430.86</v>
      </c>
    </row>
    <row r="15034">
      <c r="A15034" s="3" t="inlineStr">
        <is>
          <t>Noble Shield (Pty) Ltd ta Go Letting</t>
        </is>
      </c>
      <c r="B15034" s="4" t="n">
        <v>45107</v>
      </c>
      <c r="C15034" s="3" t="inlineStr">
        <is>
          <t>Assets</t>
        </is>
      </c>
      <c r="D15034" s="3" t="inlineStr">
        <is>
          <t>8410/000</t>
        </is>
      </c>
      <c r="E15034" s="3" t="inlineStr">
        <is>
          <t>RMB Trust Acc - 6250 615 1365</t>
        </is>
      </c>
      <c r="F15034" s="3" t="n">
        <v>-69.61</v>
      </c>
      <c r="G15034" s="3" t="n">
        <v>299.7</v>
      </c>
    </row>
    <row r="15035">
      <c r="A15035" s="3" t="inlineStr">
        <is>
          <t>Quinate Consulting (Pty) Ltd</t>
        </is>
      </c>
      <c r="B15035" s="4" t="n">
        <v>45107</v>
      </c>
      <c r="C15035" s="3" t="inlineStr">
        <is>
          <t>Assets</t>
        </is>
      </c>
      <c r="D15035" s="3" t="inlineStr">
        <is>
          <t>8415/000</t>
        </is>
      </c>
      <c r="E15035" s="3" t="inlineStr">
        <is>
          <t>STD Acc 071 958 959 - Facility Acc</t>
        </is>
      </c>
      <c r="F15035" s="3" t="n">
        <v>0</v>
      </c>
      <c r="G15035" s="3" t="n">
        <v>3126.21</v>
      </c>
    </row>
    <row r="15036">
      <c r="A15036" s="3" t="inlineStr">
        <is>
          <t>Trademark Holdings (Pty) Ltd</t>
        </is>
      </c>
      <c r="B15036" s="4" t="n">
        <v>45107</v>
      </c>
      <c r="C15036" s="3" t="inlineStr">
        <is>
          <t>Assets</t>
        </is>
      </c>
      <c r="D15036" s="3" t="inlineStr">
        <is>
          <t>8420/000</t>
        </is>
      </c>
      <c r="E15036" s="3" t="inlineStr">
        <is>
          <t>FNB Credit Card</t>
        </is>
      </c>
      <c r="F15036" s="3" t="n">
        <v>52</v>
      </c>
      <c r="G15036" s="3" t="n">
        <v>260</v>
      </c>
    </row>
    <row r="15037">
      <c r="A15037" s="3" t="inlineStr">
        <is>
          <t>Quinate Consulting (Pty) Ltd</t>
        </is>
      </c>
      <c r="B15037" s="4" t="n">
        <v>45107</v>
      </c>
      <c r="C15037" s="3" t="inlineStr">
        <is>
          <t>Assets</t>
        </is>
      </c>
      <c r="D15037" s="3" t="inlineStr">
        <is>
          <t>8430/000</t>
        </is>
      </c>
      <c r="E15037" s="3" t="inlineStr">
        <is>
          <t>Momentum Investment Acc - RU502230185</t>
        </is>
      </c>
      <c r="F15037" s="3" t="n">
        <v>0</v>
      </c>
      <c r="G15037" s="3" t="n">
        <v>545.29</v>
      </c>
    </row>
    <row r="15038">
      <c r="A15038" s="3" t="inlineStr">
        <is>
          <t>Opportunity Global Investment (PTY) LTD</t>
        </is>
      </c>
      <c r="B15038" s="4" t="n">
        <v>45107</v>
      </c>
      <c r="C15038" s="3" t="inlineStr">
        <is>
          <t>Assets</t>
        </is>
      </c>
      <c r="D15038" s="3" t="inlineStr">
        <is>
          <t>8440/000</t>
        </is>
      </c>
      <c r="E15038" s="3" t="inlineStr">
        <is>
          <t>FNB - Call 627602764438</t>
        </is>
      </c>
      <c r="F15038" s="3" t="n">
        <v>-11.06</v>
      </c>
      <c r="G15038" s="3" t="n">
        <v>905.13</v>
      </c>
    </row>
    <row r="15039">
      <c r="A15039" s="3" t="inlineStr">
        <is>
          <t>Opportunity Global Investment (PTY) LTD</t>
        </is>
      </c>
      <c r="B15039" s="4" t="n">
        <v>45107</v>
      </c>
      <c r="C15039" s="3" t="inlineStr">
        <is>
          <t>Assets</t>
        </is>
      </c>
      <c r="D15039" s="3" t="inlineStr">
        <is>
          <t>8445/000</t>
        </is>
      </c>
      <c r="E15039" s="3" t="inlineStr">
        <is>
          <t>Momentum RU502230096</t>
        </is>
      </c>
      <c r="F15039" s="3" t="n">
        <v>33.38</v>
      </c>
      <c r="G15039" s="3" t="n">
        <v>4832.93</v>
      </c>
    </row>
    <row r="15040">
      <c r="A15040" s="3" t="inlineStr">
        <is>
          <t>Quinate Consulting (Pty) Ltd</t>
        </is>
      </c>
      <c r="B15040" s="4" t="n">
        <v>45107</v>
      </c>
      <c r="C15040" s="3" t="inlineStr">
        <is>
          <t>Assets</t>
        </is>
      </c>
      <c r="D15040" s="3" t="inlineStr">
        <is>
          <t>8450/000</t>
        </is>
      </c>
      <c r="E15040" s="3" t="inlineStr">
        <is>
          <t>A RMB 62275810820</t>
        </is>
      </c>
      <c r="F15040" s="3" t="n">
        <v>102142.26</v>
      </c>
      <c r="G15040" s="3" t="n">
        <v>241162.24</v>
      </c>
    </row>
    <row r="15041">
      <c r="A15041" s="3" t="inlineStr">
        <is>
          <t>Opportunity Management Holdings (PTY) LTD</t>
        </is>
      </c>
      <c r="B15041" s="4" t="n">
        <v>45107</v>
      </c>
      <c r="C15041" s="3" t="inlineStr">
        <is>
          <t>Assets</t>
        </is>
      </c>
      <c r="D15041" s="3" t="inlineStr">
        <is>
          <t>8450/000</t>
        </is>
      </c>
      <c r="E15041" s="3" t="inlineStr">
        <is>
          <t>Petty Cash - CT Office</t>
        </is>
      </c>
      <c r="F15041" s="3" t="n">
        <v>0</v>
      </c>
      <c r="G15041" s="3" t="n">
        <v>17.2</v>
      </c>
    </row>
    <row r="15042">
      <c r="A15042" s="3" t="inlineStr">
        <is>
          <t>Quinate Consulting (Pty) Ltd</t>
        </is>
      </c>
      <c r="B15042" s="4" t="n">
        <v>45107</v>
      </c>
      <c r="C15042" s="3" t="inlineStr">
        <is>
          <t>Liabilities</t>
        </is>
      </c>
      <c r="D15042" s="3" t="inlineStr">
        <is>
          <t>8480/100</t>
        </is>
      </c>
      <c r="E15042" s="3" t="inlineStr">
        <is>
          <t>Bond - SH20 - STD Bank 532010558</t>
        </is>
      </c>
      <c r="F15042" s="3" t="n">
        <v>3182.57</v>
      </c>
      <c r="G15042" s="3" t="n">
        <v>-1342414.77</v>
      </c>
    </row>
    <row r="15043">
      <c r="A15043" s="3" t="inlineStr">
        <is>
          <t>Quinate Consulting (Pty) Ltd</t>
        </is>
      </c>
      <c r="B15043" s="4" t="n">
        <v>45107</v>
      </c>
      <c r="C15043" s="3" t="inlineStr">
        <is>
          <t>Liabilities</t>
        </is>
      </c>
      <c r="D15043" s="3" t="inlineStr">
        <is>
          <t>8480/200</t>
        </is>
      </c>
      <c r="E15043" s="3" t="inlineStr">
        <is>
          <t>Bond - SH23 - STD Bank 532010035</t>
        </is>
      </c>
      <c r="F15043" s="3" t="n">
        <v>3179.1</v>
      </c>
      <c r="G15043" s="3" t="n">
        <v>-1342274.45</v>
      </c>
    </row>
    <row r="15044">
      <c r="A15044" s="3" t="inlineStr">
        <is>
          <t>Quinate Consulting (Pty) Ltd</t>
        </is>
      </c>
      <c r="B15044" s="4" t="n">
        <v>45107</v>
      </c>
      <c r="C15044" s="3" t="inlineStr">
        <is>
          <t>Liabilities</t>
        </is>
      </c>
      <c r="D15044" s="3" t="inlineStr">
        <is>
          <t>8480/300</t>
        </is>
      </c>
      <c r="E15044" s="3" t="inlineStr">
        <is>
          <t>Bond - SH24 - STD Bank 532372662</t>
        </is>
      </c>
      <c r="F15044" s="3" t="n">
        <v>1613.98</v>
      </c>
      <c r="G15044" s="3" t="n">
        <v>-1447191.37</v>
      </c>
    </row>
    <row r="15045">
      <c r="A15045" s="3" t="inlineStr">
        <is>
          <t>Quinate Consulting (Pty) Ltd</t>
        </is>
      </c>
      <c r="B15045" s="4" t="n">
        <v>45107</v>
      </c>
      <c r="C15045" s="3" t="inlineStr">
        <is>
          <t>Liabilities</t>
        </is>
      </c>
      <c r="D15045" s="3" t="inlineStr">
        <is>
          <t>8480/400</t>
        </is>
      </c>
      <c r="E15045" s="3" t="inlineStr">
        <is>
          <t>Bond - SW01 - STD Bank 532920627</t>
        </is>
      </c>
      <c r="F15045" s="3" t="n">
        <v>12715.99</v>
      </c>
      <c r="G15045" s="3" t="n">
        <v>-1243224.06</v>
      </c>
    </row>
    <row r="15046">
      <c r="A15046" s="3" t="inlineStr">
        <is>
          <t>Quinate Consulting (Pty) Ltd</t>
        </is>
      </c>
      <c r="B15046" s="4" t="n">
        <v>45107</v>
      </c>
      <c r="C15046" s="3" t="inlineStr">
        <is>
          <t>Liabilities</t>
        </is>
      </c>
      <c r="D15046" s="3" t="inlineStr">
        <is>
          <t>8480/401</t>
        </is>
      </c>
      <c r="E15046" s="3" t="inlineStr">
        <is>
          <t>Bond - SW21 - STD Bank 532920597</t>
        </is>
      </c>
      <c r="F15046" s="3" t="n">
        <v>12721.03</v>
      </c>
      <c r="G15046" s="3" t="n">
        <v>-1243717.36</v>
      </c>
    </row>
    <row r="15047">
      <c r="A15047" s="3" t="inlineStr">
        <is>
          <t>Opportunity Global Investment (PTY) LTD</t>
        </is>
      </c>
      <c r="B15047" s="4" t="n">
        <v>45107</v>
      </c>
      <c r="C15047" s="3" t="inlineStr">
        <is>
          <t>Liabilities</t>
        </is>
      </c>
      <c r="D15047" s="3" t="inlineStr">
        <is>
          <t>860</t>
        </is>
      </c>
      <c r="E15047" s="3" t="inlineStr">
        <is>
          <t>Rounding</t>
        </is>
      </c>
      <c r="F15047" s="3" t="n">
        <v>0</v>
      </c>
      <c r="G15047" s="3" t="n">
        <v>0.01</v>
      </c>
    </row>
    <row r="15048">
      <c r="A15048" s="3" t="inlineStr">
        <is>
          <t>Opportunity Global Sales (PTY) LTD</t>
        </is>
      </c>
      <c r="B15048" s="4" t="n">
        <v>45107</v>
      </c>
      <c r="C15048" s="3" t="inlineStr">
        <is>
          <t>Liabilities</t>
        </is>
      </c>
      <c r="D15048" s="3" t="inlineStr">
        <is>
          <t>860</t>
        </is>
      </c>
      <c r="E15048" s="3" t="inlineStr">
        <is>
          <t>Rounding</t>
        </is>
      </c>
      <c r="F15048" s="3" t="n">
        <v>0</v>
      </c>
      <c r="G15048" s="3" t="n">
        <v>-1</v>
      </c>
    </row>
    <row r="15049">
      <c r="A15049" s="3" t="inlineStr">
        <is>
          <t>Quinate Consulting (Pty) Ltd</t>
        </is>
      </c>
      <c r="B15049" s="4" t="n">
        <v>45107</v>
      </c>
      <c r="C15049" s="3" t="inlineStr">
        <is>
          <t>Liabilities</t>
        </is>
      </c>
      <c r="D15049" s="3" t="inlineStr">
        <is>
          <t>860</t>
        </is>
      </c>
      <c r="E15049" s="3" t="inlineStr">
        <is>
          <t>Rounding</t>
        </is>
      </c>
      <c r="F15049" s="3" t="n">
        <v>-0.82</v>
      </c>
      <c r="G15049" s="3" t="n">
        <v>-4.05</v>
      </c>
    </row>
    <row r="15050">
      <c r="A15050" s="3" t="inlineStr">
        <is>
          <t>Trademark Holdings (Pty) Ltd</t>
        </is>
      </c>
      <c r="B15050" s="4" t="n">
        <v>45107</v>
      </c>
      <c r="C15050" s="3" t="inlineStr">
        <is>
          <t>Liabilities</t>
        </is>
      </c>
      <c r="D15050" s="3" t="inlineStr">
        <is>
          <t>860</t>
        </is>
      </c>
      <c r="E15050" s="3" t="inlineStr">
        <is>
          <t>Rounding</t>
        </is>
      </c>
      <c r="F15050" s="3" t="n">
        <v>0</v>
      </c>
      <c r="G15050" s="3" t="n">
        <v>0.2</v>
      </c>
    </row>
    <row r="15051">
      <c r="A15051" s="3" t="inlineStr">
        <is>
          <t>Endulini (Pty) Ltd</t>
        </is>
      </c>
      <c r="B15051" s="4" t="n">
        <v>45107</v>
      </c>
      <c r="C15051" s="3" t="inlineStr">
        <is>
          <t>Liabilities</t>
        </is>
      </c>
      <c r="D15051" s="3" t="inlineStr">
        <is>
          <t>9000/000</t>
        </is>
      </c>
      <c r="E15051" s="3" t="inlineStr">
        <is>
          <t>Supplier Control Account</t>
        </is>
      </c>
      <c r="F15051" s="3" t="n">
        <v>1692996.36</v>
      </c>
      <c r="G15051" s="3" t="n">
        <v>-8817434.4</v>
      </c>
    </row>
    <row r="15052">
      <c r="A15052" s="3" t="inlineStr">
        <is>
          <t>Noble Shield (Pty) Ltd ta Go Letting</t>
        </is>
      </c>
      <c r="B15052" s="4" t="n">
        <v>45107</v>
      </c>
      <c r="C15052" s="3" t="inlineStr">
        <is>
          <t>Liabilities</t>
        </is>
      </c>
      <c r="D15052" s="3" t="inlineStr">
        <is>
          <t>9000/000</t>
        </is>
      </c>
      <c r="E15052" s="3" t="inlineStr">
        <is>
          <t>Supplier Control Account</t>
        </is>
      </c>
      <c r="F15052" s="3" t="n">
        <v>2393.25</v>
      </c>
      <c r="G15052" s="3" t="n">
        <v>-25629.34</v>
      </c>
    </row>
    <row r="15053">
      <c r="A15053" s="3" t="inlineStr">
        <is>
          <t>Opportunity Global Investment (PTY) LTD</t>
        </is>
      </c>
      <c r="B15053" s="4" t="n">
        <v>45107</v>
      </c>
      <c r="C15053" s="3" t="inlineStr">
        <is>
          <t>Liabilities</t>
        </is>
      </c>
      <c r="D15053" s="3" t="inlineStr">
        <is>
          <t>9000/000</t>
        </is>
      </c>
      <c r="E15053" s="3" t="inlineStr">
        <is>
          <t>Supplier Control Account</t>
        </is>
      </c>
      <c r="F15053" s="3" t="n">
        <v>17313.96</v>
      </c>
      <c r="G15053" s="3" t="n">
        <v>-41028.21</v>
      </c>
    </row>
    <row r="15054">
      <c r="A15054" s="3" t="inlineStr">
        <is>
          <t>Opportunity Global Sales (PTY) LTD</t>
        </is>
      </c>
      <c r="B15054" s="4" t="n">
        <v>45107</v>
      </c>
      <c r="C15054" s="3" t="inlineStr">
        <is>
          <t>Liabilities</t>
        </is>
      </c>
      <c r="D15054" s="3" t="inlineStr">
        <is>
          <t>9000/000</t>
        </is>
      </c>
      <c r="E15054" s="3" t="inlineStr">
        <is>
          <t>Supplier Control Account</t>
        </is>
      </c>
      <c r="F15054" s="3" t="n">
        <v>23879.43</v>
      </c>
      <c r="G15054" s="3" t="n">
        <v>-23293.88</v>
      </c>
    </row>
    <row r="15055">
      <c r="A15055" s="3" t="inlineStr">
        <is>
          <t>Opportunity Management Holdings (PTY) LTD</t>
        </is>
      </c>
      <c r="B15055" s="4" t="n">
        <v>45107</v>
      </c>
      <c r="C15055" s="3" t="inlineStr">
        <is>
          <t>Liabilities</t>
        </is>
      </c>
      <c r="D15055" s="3" t="inlineStr">
        <is>
          <t>9000/000</t>
        </is>
      </c>
      <c r="E15055" s="3" t="inlineStr">
        <is>
          <t>Supplier Control Account</t>
        </is>
      </c>
      <c r="F15055" s="3" t="n">
        <v>-2018.6</v>
      </c>
      <c r="G15055" s="3" t="n">
        <v>-274174.62</v>
      </c>
    </row>
    <row r="15056">
      <c r="A15056" s="3" t="inlineStr">
        <is>
          <t>Quinate Consulting (Pty) Ltd</t>
        </is>
      </c>
      <c r="B15056" s="4" t="n">
        <v>45107</v>
      </c>
      <c r="C15056" s="3" t="inlineStr">
        <is>
          <t>Liabilities</t>
        </is>
      </c>
      <c r="D15056" s="3" t="inlineStr">
        <is>
          <t>9000/000</t>
        </is>
      </c>
      <c r="E15056" s="3" t="inlineStr">
        <is>
          <t>Supplier Control Account</t>
        </is>
      </c>
      <c r="F15056" s="3" t="n">
        <v>-74921.2</v>
      </c>
      <c r="G15056" s="3" t="n">
        <v>465119.63</v>
      </c>
    </row>
    <row r="15057">
      <c r="A15057" s="3" t="inlineStr">
        <is>
          <t>Trademark Holdings (Pty) Ltd</t>
        </is>
      </c>
      <c r="B15057" s="4" t="n">
        <v>45107</v>
      </c>
      <c r="C15057" s="3" t="inlineStr">
        <is>
          <t>Liabilities</t>
        </is>
      </c>
      <c r="D15057" s="3" t="inlineStr">
        <is>
          <t>9000/000</t>
        </is>
      </c>
      <c r="E15057" s="3" t="inlineStr">
        <is>
          <t>Supplier Control Account</t>
        </is>
      </c>
      <c r="F15057" s="3" t="n">
        <v>7144</v>
      </c>
      <c r="G15057" s="3" t="n">
        <v>-8099.75</v>
      </c>
    </row>
    <row r="15058">
      <c r="A15058" s="3" t="inlineStr">
        <is>
          <t>Quinate Consulting (Pty) Ltd</t>
        </is>
      </c>
      <c r="B15058" s="4" t="n">
        <v>45107</v>
      </c>
      <c r="C15058" s="3" t="inlineStr">
        <is>
          <t>Liabilities</t>
        </is>
      </c>
      <c r="D15058" s="3" t="inlineStr">
        <is>
          <t>9001</t>
        </is>
      </c>
      <c r="E15058" s="3" t="inlineStr">
        <is>
          <t>Supplier Control</t>
        </is>
      </c>
      <c r="F15058" s="3" t="n">
        <v>0</v>
      </c>
      <c r="G15058" s="3" t="n">
        <v>-347315.41</v>
      </c>
    </row>
    <row r="15059">
      <c r="A15059" s="3" t="inlineStr">
        <is>
          <t>Opportunity Management Holdings (PTY) LTD</t>
        </is>
      </c>
      <c r="B15059" s="4" t="n">
        <v>45107</v>
      </c>
      <c r="C15059" s="3" t="inlineStr">
        <is>
          <t>Liabilities</t>
        </is>
      </c>
      <c r="D15059" s="3" t="inlineStr">
        <is>
          <t>9100/000</t>
        </is>
      </c>
      <c r="E15059" s="3" t="inlineStr">
        <is>
          <t>PAYE/UIF/SDL Accrual - Prior Years ADJ</t>
        </is>
      </c>
      <c r="F15059" s="3" t="n">
        <v>0</v>
      </c>
      <c r="G15059" s="3" t="n">
        <v>-33739.36</v>
      </c>
    </row>
    <row r="15060">
      <c r="A15060" s="3" t="inlineStr">
        <is>
          <t>Opportunity Management Holdings (PTY) LTD</t>
        </is>
      </c>
      <c r="B15060" s="4" t="n">
        <v>45107</v>
      </c>
      <c r="C15060" s="3" t="inlineStr">
        <is>
          <t>Assets</t>
        </is>
      </c>
      <c r="D15060" s="3" t="inlineStr">
        <is>
          <t>9110/000</t>
        </is>
      </c>
      <c r="E15060" s="3" t="inlineStr">
        <is>
          <t>Deposit Received</t>
        </is>
      </c>
      <c r="F15060" s="3" t="n">
        <v>0</v>
      </c>
      <c r="G15060" s="3" t="n">
        <v>-3852.5</v>
      </c>
    </row>
    <row r="15061">
      <c r="A15061" s="3" t="inlineStr">
        <is>
          <t>Opportunity Global Investment (PTY) LTD</t>
        </is>
      </c>
      <c r="B15061" s="4" t="n">
        <v>45107</v>
      </c>
      <c r="C15061" s="3" t="inlineStr">
        <is>
          <t>Liabilities</t>
        </is>
      </c>
      <c r="D15061" s="3" t="inlineStr">
        <is>
          <t>9110/000</t>
        </is>
      </c>
      <c r="E15061" s="3" t="inlineStr">
        <is>
          <t>Taxation B/S</t>
        </is>
      </c>
      <c r="F15061" s="3" t="n">
        <v>0</v>
      </c>
      <c r="G15061" s="3" t="n">
        <v>57442.84</v>
      </c>
    </row>
    <row r="15062">
      <c r="A15062" s="3" t="inlineStr">
        <is>
          <t>Noble Shield (Pty) Ltd ta Go Letting</t>
        </is>
      </c>
      <c r="B15062" s="4" t="n">
        <v>45107</v>
      </c>
      <c r="C15062" s="3" t="inlineStr">
        <is>
          <t>Liabilities</t>
        </is>
      </c>
      <c r="D15062" s="3" t="inlineStr">
        <is>
          <t>9250/010</t>
        </is>
      </c>
      <c r="E15062" s="3" t="inlineStr">
        <is>
          <t>SALARY CONTROL</t>
        </is>
      </c>
      <c r="F15062" s="3" t="n">
        <v>-90.34999999999999</v>
      </c>
      <c r="G15062" s="3" t="n">
        <v>-17573.35</v>
      </c>
    </row>
    <row r="15063">
      <c r="A15063" s="3" t="inlineStr">
        <is>
          <t>Opportunity Global Investment (PTY) LTD</t>
        </is>
      </c>
      <c r="B15063" s="4" t="n">
        <v>45107</v>
      </c>
      <c r="C15063" s="3" t="inlineStr">
        <is>
          <t>Liabilities</t>
        </is>
      </c>
      <c r="D15063" s="3" t="inlineStr">
        <is>
          <t>9250/010</t>
        </is>
      </c>
      <c r="E15063" s="3" t="inlineStr">
        <is>
          <t>SALARY CONTROL</t>
        </is>
      </c>
      <c r="F15063" s="3" t="n">
        <v>0</v>
      </c>
      <c r="G15063" s="3" t="n">
        <v>5000</v>
      </c>
    </row>
    <row r="15064">
      <c r="A15064" s="3" t="inlineStr">
        <is>
          <t>Opportunity Global Sales (PTY) LTD</t>
        </is>
      </c>
      <c r="B15064" s="4" t="n">
        <v>45107</v>
      </c>
      <c r="C15064" s="3" t="inlineStr">
        <is>
          <t>Liabilities</t>
        </is>
      </c>
      <c r="D15064" s="3" t="inlineStr">
        <is>
          <t>9250/010</t>
        </is>
      </c>
      <c r="E15064" s="3" t="inlineStr">
        <is>
          <t>SALARY CONTROL</t>
        </is>
      </c>
      <c r="F15064" s="3" t="n">
        <v>-500</v>
      </c>
      <c r="G15064" s="3" t="n">
        <v>-1000.01</v>
      </c>
    </row>
    <row r="15065">
      <c r="A15065" s="3" t="inlineStr">
        <is>
          <t>Opportunity Management Holdings (PTY) LTD</t>
        </is>
      </c>
      <c r="B15065" s="4" t="n">
        <v>45107</v>
      </c>
      <c r="C15065" s="3" t="inlineStr">
        <is>
          <t>Liabilities</t>
        </is>
      </c>
      <c r="D15065" s="3" t="inlineStr">
        <is>
          <t>9250/010</t>
        </is>
      </c>
      <c r="E15065" s="3" t="inlineStr">
        <is>
          <t>SALARY CONTROL</t>
        </is>
      </c>
      <c r="F15065" s="3" t="n">
        <v>5500</v>
      </c>
      <c r="G15065" s="3" t="n">
        <v>0</v>
      </c>
    </row>
    <row r="15066">
      <c r="A15066" s="3" t="inlineStr">
        <is>
          <t>Trademark Holdings (Pty) Ltd</t>
        </is>
      </c>
      <c r="B15066" s="4" t="n">
        <v>45107</v>
      </c>
      <c r="C15066" s="3" t="inlineStr">
        <is>
          <t>Liabilities</t>
        </is>
      </c>
      <c r="D15066" s="3" t="inlineStr">
        <is>
          <t>9250/010</t>
        </is>
      </c>
      <c r="E15066" s="3" t="inlineStr">
        <is>
          <t>SALARY CONTROL</t>
        </is>
      </c>
      <c r="F15066" s="3" t="n">
        <v>575.22</v>
      </c>
      <c r="G15066" s="3" t="n">
        <v>-18711.36</v>
      </c>
    </row>
    <row r="15067">
      <c r="A15067" s="3" t="inlineStr">
        <is>
          <t>Noble Shield (Pty) Ltd ta Go Letting</t>
        </is>
      </c>
      <c r="B15067" s="4" t="n">
        <v>45107</v>
      </c>
      <c r="C15067" s="3" t="inlineStr">
        <is>
          <t>Liabilities</t>
        </is>
      </c>
      <c r="D15067" s="3" t="inlineStr">
        <is>
          <t>9250/020</t>
        </is>
      </c>
      <c r="E15067" s="3" t="inlineStr">
        <is>
          <t>PAYE, UIF AND SDL CONTROL</t>
        </is>
      </c>
      <c r="F15067" s="3" t="n">
        <v>-32.95</v>
      </c>
      <c r="G15067" s="3" t="n">
        <v>-5713.84</v>
      </c>
    </row>
    <row r="15068">
      <c r="A15068" s="3" t="inlineStr">
        <is>
          <t>Opportunity Global Investment (PTY) LTD</t>
        </is>
      </c>
      <c r="B15068" s="4" t="n">
        <v>45107</v>
      </c>
      <c r="C15068" s="3" t="inlineStr">
        <is>
          <t>Liabilities</t>
        </is>
      </c>
      <c r="D15068" s="3" t="inlineStr">
        <is>
          <t>9250/020</t>
        </is>
      </c>
      <c r="E15068" s="3" t="inlineStr">
        <is>
          <t>PAYE, UIF AND SDL CONTROL</t>
        </is>
      </c>
      <c r="F15068" s="3" t="n">
        <v>-3945.32</v>
      </c>
      <c r="G15068" s="3" t="n">
        <v>-48018.19</v>
      </c>
    </row>
    <row r="15069">
      <c r="A15069" s="3" t="inlineStr">
        <is>
          <t>Opportunity Management Holdings (PTY) LTD</t>
        </is>
      </c>
      <c r="B15069" s="4" t="n">
        <v>45107</v>
      </c>
      <c r="C15069" s="3" t="inlineStr">
        <is>
          <t>Liabilities</t>
        </is>
      </c>
      <c r="D15069" s="3" t="inlineStr">
        <is>
          <t>9250/020</t>
        </is>
      </c>
      <c r="E15069" s="3" t="inlineStr">
        <is>
          <t>PAYE, UIF AND SDL CONTROL</t>
        </is>
      </c>
      <c r="F15069" s="3" t="n">
        <v>5437.32</v>
      </c>
      <c r="G15069" s="3" t="n">
        <v>-45645.9</v>
      </c>
    </row>
    <row r="15070">
      <c r="A15070" s="3" t="inlineStr">
        <is>
          <t>Trademark Holdings (Pty) Ltd</t>
        </is>
      </c>
      <c r="B15070" s="4" t="n">
        <v>45107</v>
      </c>
      <c r="C15070" s="3" t="inlineStr">
        <is>
          <t>Liabilities</t>
        </is>
      </c>
      <c r="D15070" s="3" t="inlineStr">
        <is>
          <t>9250/020</t>
        </is>
      </c>
      <c r="E15070" s="3" t="inlineStr">
        <is>
          <t>PAYE, UIF AND SDL CONTROL</t>
        </is>
      </c>
      <c r="F15070" s="3" t="n">
        <v>209.71</v>
      </c>
      <c r="G15070" s="3" t="n">
        <v>-5315.49</v>
      </c>
    </row>
    <row r="15071">
      <c r="A15071" s="3" t="inlineStr">
        <is>
          <t>Opportunity Global Investment (PTY) LTD</t>
        </is>
      </c>
      <c r="B15071" s="4" t="n">
        <v>45107</v>
      </c>
      <c r="C15071" s="3" t="inlineStr">
        <is>
          <t>Liabilities</t>
        </is>
      </c>
      <c r="D15071" s="3" t="inlineStr">
        <is>
          <t>9400/030</t>
        </is>
      </c>
      <c r="E15071" s="3" t="inlineStr">
        <is>
          <t>Accrued Expenses - PAYE_AND_UIF</t>
        </is>
      </c>
      <c r="F15071" s="3" t="n">
        <v>0</v>
      </c>
      <c r="G15071" s="3" t="n">
        <v>-2</v>
      </c>
    </row>
    <row r="15072">
      <c r="A15072" s="3" t="inlineStr">
        <is>
          <t>Trademark Holdings (Pty) Ltd</t>
        </is>
      </c>
      <c r="B15072" s="4" t="n">
        <v>45107</v>
      </c>
      <c r="C15072" s="3" t="inlineStr">
        <is>
          <t>Liabilities</t>
        </is>
      </c>
      <c r="D15072" s="3" t="inlineStr">
        <is>
          <t>9400/400</t>
        </is>
      </c>
      <c r="E15072" s="3" t="inlineStr">
        <is>
          <t>Deemed Dividend Tax</t>
        </is>
      </c>
      <c r="F15072" s="3" t="n">
        <v>0</v>
      </c>
      <c r="G15072" s="3" t="n">
        <v>-699.13</v>
      </c>
    </row>
    <row r="15073">
      <c r="A15073" s="3" t="inlineStr">
        <is>
          <t>Opportunity Global Investment (PTY) LTD</t>
        </is>
      </c>
      <c r="B15073" s="4" t="n">
        <v>45107</v>
      </c>
      <c r="C15073" s="3" t="inlineStr">
        <is>
          <t>Liabilities</t>
        </is>
      </c>
      <c r="D15073" s="3" t="inlineStr">
        <is>
          <t>9500/000</t>
        </is>
      </c>
      <c r="E15073" s="3" t="inlineStr">
        <is>
          <t>VAT Control Account</t>
        </is>
      </c>
      <c r="F15073" s="3" t="n">
        <v>6839.03</v>
      </c>
      <c r="G15073" s="3" t="n">
        <v>819396.38</v>
      </c>
    </row>
    <row r="15074">
      <c r="A15074" s="3" t="inlineStr">
        <is>
          <t>Opportunity Global Sales (PTY) LTD</t>
        </is>
      </c>
      <c r="B15074" s="4" t="n">
        <v>45107</v>
      </c>
      <c r="C15074" s="3" t="inlineStr">
        <is>
          <t>Liabilities</t>
        </is>
      </c>
      <c r="D15074" s="3" t="inlineStr">
        <is>
          <t>9500/000</t>
        </is>
      </c>
      <c r="E15074" s="3" t="inlineStr">
        <is>
          <t>VAT Control Account</t>
        </is>
      </c>
      <c r="F15074" s="3" t="n">
        <v>-34452.51</v>
      </c>
      <c r="G15074" s="3" t="n">
        <v>-877380.9</v>
      </c>
    </row>
    <row r="15075">
      <c r="A15075" s="3" t="inlineStr">
        <is>
          <t>Opportunity Management Holdings (PTY) LTD</t>
        </is>
      </c>
      <c r="B15075" s="4" t="n">
        <v>45107</v>
      </c>
      <c r="C15075" s="3" t="inlineStr">
        <is>
          <t>Liabilities</t>
        </is>
      </c>
      <c r="D15075" s="3" t="inlineStr">
        <is>
          <t>9500/000</t>
        </is>
      </c>
      <c r="E15075" s="3" t="inlineStr">
        <is>
          <t>VAT Control Account</t>
        </is>
      </c>
      <c r="F15075" s="3" t="n">
        <v>-11574.8</v>
      </c>
      <c r="G15075" s="3" t="n">
        <v>68571.92999999999</v>
      </c>
    </row>
    <row r="15076">
      <c r="A15076" s="3" t="inlineStr">
        <is>
          <t>Endulini (Pty) Ltd</t>
        </is>
      </c>
      <c r="B15076" s="4" t="n">
        <v>45107</v>
      </c>
      <c r="C15076" s="3" t="inlineStr">
        <is>
          <t>Liabilities</t>
        </is>
      </c>
      <c r="D15076" s="3" t="inlineStr">
        <is>
          <t>9500/000</t>
        </is>
      </c>
      <c r="E15076" s="3" t="inlineStr">
        <is>
          <t>Vat / Tax Control Account</t>
        </is>
      </c>
      <c r="F15076" s="3" t="n">
        <v>-371576.15</v>
      </c>
      <c r="G15076" s="3" t="n">
        <v>-2408564.92</v>
      </c>
    </row>
    <row r="15077">
      <c r="A15077" s="3" t="inlineStr">
        <is>
          <t>Quinate Consulting (Pty) Ltd</t>
        </is>
      </c>
      <c r="B15077" s="4" t="n">
        <v>45107</v>
      </c>
      <c r="C15077" s="3" t="inlineStr">
        <is>
          <t>Liabilities</t>
        </is>
      </c>
      <c r="D15077" s="3" t="inlineStr">
        <is>
          <t>9500/000</t>
        </is>
      </c>
      <c r="E15077" s="3" t="inlineStr">
        <is>
          <t>Vat Control Account</t>
        </is>
      </c>
      <c r="F15077" s="3" t="n">
        <v>11277.32</v>
      </c>
      <c r="G15077" s="3" t="n">
        <v>1779588.55</v>
      </c>
    </row>
    <row r="15078">
      <c r="A15078" s="3" t="inlineStr">
        <is>
          <t>Opportunity Management Holdings (PTY) LTD</t>
        </is>
      </c>
      <c r="B15078" s="4" t="n">
        <v>45107</v>
      </c>
      <c r="C15078" s="3" t="inlineStr">
        <is>
          <t>Liabilities</t>
        </is>
      </c>
      <c r="D15078" s="3" t="inlineStr">
        <is>
          <t>9501/000</t>
        </is>
      </c>
      <c r="E15078" s="3" t="inlineStr">
        <is>
          <t>Vat Adjustments - C2M</t>
        </is>
      </c>
      <c r="F15078" s="3" t="n">
        <v>0</v>
      </c>
      <c r="G15078" s="3" t="n">
        <v>47274.04</v>
      </c>
    </row>
    <row r="15079">
      <c r="A15079" s="3" t="inlineStr">
        <is>
          <t>Quinate Consulting (Pty) Ltd</t>
        </is>
      </c>
      <c r="B15079" s="4" t="n">
        <v>45107</v>
      </c>
      <c r="C15079" s="3" t="inlineStr">
        <is>
          <t>Liabilities</t>
        </is>
      </c>
      <c r="D15079" s="3" t="inlineStr">
        <is>
          <t>9960/000</t>
        </is>
      </c>
      <c r="E15079" s="3" t="inlineStr">
        <is>
          <t>Deposits - Southwark Rentals</t>
        </is>
      </c>
      <c r="F15079" s="3" t="n">
        <v>0</v>
      </c>
      <c r="G15079" s="3" t="n">
        <v>-11500</v>
      </c>
    </row>
    <row r="15080">
      <c r="A15080" s="3" t="inlineStr">
        <is>
          <t>Noble Shield (Pty) Ltd ta Go Letting</t>
        </is>
      </c>
      <c r="B15080" s="4" t="n">
        <v>45107</v>
      </c>
      <c r="C15080" s="3" t="inlineStr">
        <is>
          <t>Expenses</t>
        </is>
      </c>
      <c r="D15080" s="3" t="inlineStr">
        <is>
          <t>ACB Link</t>
        </is>
      </c>
      <c r="E15080" s="3" t="inlineStr">
        <is>
          <t>Subscriptions - TPN</t>
        </is>
      </c>
      <c r="F15080" s="3" t="n">
        <v>2588.08</v>
      </c>
      <c r="G15080" s="3" t="n">
        <v>22023.61</v>
      </c>
    </row>
    <row r="15081">
      <c r="A15081" s="3" t="inlineStr">
        <is>
          <t>Noble Shield (Pty) Ltd ta Go Letting</t>
        </is>
      </c>
      <c r="B15081" s="4" t="n">
        <v>45107</v>
      </c>
      <c r="C15081" s="3" t="inlineStr">
        <is>
          <t>Liabilities</t>
        </is>
      </c>
      <c r="D15081" s="3" t="inlineStr">
        <is>
          <t>B/S</t>
        </is>
      </c>
      <c r="E15081" s="3" t="inlineStr">
        <is>
          <t>Tax Payable</t>
        </is>
      </c>
      <c r="F15081" s="3" t="n">
        <v>0</v>
      </c>
      <c r="G15081" s="3" t="n">
        <v>-5166.4</v>
      </c>
    </row>
    <row r="15082">
      <c r="A15082" s="3" t="inlineStr">
        <is>
          <t>Quinate Consulting (Pty) Ltd</t>
        </is>
      </c>
      <c r="B15082" s="4" t="n">
        <v>45107</v>
      </c>
      <c r="C15082" s="3" t="inlineStr">
        <is>
          <t>Liabilities</t>
        </is>
      </c>
      <c r="D15082" s="3" t="inlineStr">
        <is>
          <t xml:space="preserve">B/S </t>
        </is>
      </c>
      <c r="E15082" s="3" t="inlineStr">
        <is>
          <t>Taxation Payable</t>
        </is>
      </c>
      <c r="F15082" s="3" t="n">
        <v>0</v>
      </c>
      <c r="G15082" s="3" t="n">
        <v>-15486</v>
      </c>
    </row>
    <row r="15083">
      <c r="A15083" s="3" t="inlineStr">
        <is>
          <t>Quinate Consulting (Pty) Ltd</t>
        </is>
      </c>
      <c r="B15083" s="4" t="n">
        <v>45107</v>
      </c>
      <c r="C15083" s="3" t="inlineStr">
        <is>
          <t>Liabilities</t>
        </is>
      </c>
      <c r="D15083" s="3" t="inlineStr">
        <is>
          <t>FV</t>
        </is>
      </c>
      <c r="E15083" s="3" t="inlineStr">
        <is>
          <t>Loan - Cape Projects Constuction</t>
        </is>
      </c>
      <c r="F15083" s="3" t="n">
        <v>0</v>
      </c>
      <c r="G15083" s="3" t="n">
        <v>-7596187.4</v>
      </c>
    </row>
    <row r="15084">
      <c r="A15084" s="3" t="inlineStr">
        <is>
          <t>Quinate Consulting (Pty) Ltd</t>
        </is>
      </c>
      <c r="B15084" s="4" t="n">
        <v>45107</v>
      </c>
      <c r="C15084" s="3" t="inlineStr">
        <is>
          <t>Liabilities</t>
        </is>
      </c>
      <c r="D15084" s="3" t="inlineStr">
        <is>
          <t>Sharehold OppDev</t>
        </is>
      </c>
      <c r="E15084" s="3" t="inlineStr">
        <is>
          <t>Loan - Justine Morgan</t>
        </is>
      </c>
      <c r="F15084" s="3" t="n">
        <v>0</v>
      </c>
      <c r="G15084" s="3" t="n">
        <v>-563766.76</v>
      </c>
    </row>
    <row r="15085">
      <c r="A15085" s="3" t="inlineStr">
        <is>
          <t>Opportunity Global Sales (PTY) LTD</t>
        </is>
      </c>
      <c r="B15085" s="4" t="n">
        <v>45138</v>
      </c>
      <c r="C15085" s="3" t="inlineStr">
        <is>
          <t>Revenue</t>
        </is>
      </c>
      <c r="D15085" s="3" t="inlineStr">
        <is>
          <t>1000/009</t>
        </is>
      </c>
      <c r="E15085" s="3" t="inlineStr">
        <is>
          <t>Sales - Comm on Payprop</t>
        </is>
      </c>
      <c r="F15085" s="3" t="n">
        <v>-21257.87</v>
      </c>
      <c r="G15085" s="3" t="n">
        <v>-77778.41</v>
      </c>
    </row>
    <row r="15086">
      <c r="A15086" s="3" t="inlineStr">
        <is>
          <t>Quinate Consulting (Pty) Ltd</t>
        </is>
      </c>
      <c r="B15086" s="4" t="n">
        <v>45138</v>
      </c>
      <c r="C15086" s="3" t="inlineStr">
        <is>
          <t>Revenue</t>
        </is>
      </c>
      <c r="D15086" s="3" t="inlineStr">
        <is>
          <t>1000/011</t>
        </is>
      </c>
      <c r="E15086" s="3" t="inlineStr">
        <is>
          <t>Rent Received - Soho Unit 23</t>
        </is>
      </c>
      <c r="F15086" s="3" t="n">
        <v>-12500</v>
      </c>
      <c r="G15086" s="3" t="n">
        <v>-62500</v>
      </c>
    </row>
    <row r="15087">
      <c r="A15087" s="3" t="inlineStr">
        <is>
          <t>Quinate Consulting (Pty) Ltd</t>
        </is>
      </c>
      <c r="B15087" s="4" t="n">
        <v>45138</v>
      </c>
      <c r="C15087" s="3" t="inlineStr">
        <is>
          <t>Revenue</t>
        </is>
      </c>
      <c r="D15087" s="3" t="inlineStr">
        <is>
          <t>1000/012</t>
        </is>
      </c>
      <c r="E15087" s="3" t="inlineStr">
        <is>
          <t>Rent Received - Soho Unit 24</t>
        </is>
      </c>
      <c r="F15087" s="3" t="n">
        <v>-14445</v>
      </c>
      <c r="G15087" s="3" t="n">
        <v>-72225</v>
      </c>
    </row>
    <row r="15088">
      <c r="A15088" s="3" t="inlineStr">
        <is>
          <t>Quinate Consulting (Pty) Ltd</t>
        </is>
      </c>
      <c r="B15088" s="4" t="n">
        <v>45138</v>
      </c>
      <c r="C15088" s="3" t="inlineStr">
        <is>
          <t>Revenue</t>
        </is>
      </c>
      <c r="D15088" s="3" t="inlineStr">
        <is>
          <t>1000/013</t>
        </is>
      </c>
      <c r="E15088" s="3" t="inlineStr">
        <is>
          <t>Rent Recieved - Soho Unit 20</t>
        </is>
      </c>
      <c r="F15088" s="3" t="n">
        <v>-12500</v>
      </c>
      <c r="G15088" s="3" t="n">
        <v>-62500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Revenue</t>
        </is>
      </c>
      <c r="D15089" s="3" t="inlineStr">
        <is>
          <t>1000/015</t>
        </is>
      </c>
      <c r="E15089" s="3" t="inlineStr">
        <is>
          <t>Rent Received - Southwark Unit 1</t>
        </is>
      </c>
      <c r="F15089" s="3" t="n">
        <v>-11500</v>
      </c>
      <c r="G15089" s="3" t="n">
        <v>-11500</v>
      </c>
    </row>
    <row r="15090">
      <c r="A15090" s="3" t="inlineStr">
        <is>
          <t>Quinate Consulting (Pty) Ltd</t>
        </is>
      </c>
      <c r="B15090" s="4" t="n">
        <v>45138</v>
      </c>
      <c r="C15090" s="3" t="inlineStr">
        <is>
          <t>Revenue</t>
        </is>
      </c>
      <c r="D15090" s="3" t="inlineStr">
        <is>
          <t>1000/016</t>
        </is>
      </c>
      <c r="E15090" s="3" t="inlineStr">
        <is>
          <t>Rent Recieved - Southwark Unit 21</t>
        </is>
      </c>
      <c r="F15090" s="3" t="n">
        <v>-10000</v>
      </c>
      <c r="G15090" s="3" t="n">
        <v>-50000</v>
      </c>
    </row>
    <row r="15091">
      <c r="A15091" s="3" t="inlineStr">
        <is>
          <t>Opportunity Global Sales (PTY) LTD</t>
        </is>
      </c>
      <c r="B15091" s="4" t="n">
        <v>45138</v>
      </c>
      <c r="C15091" s="3" t="inlineStr">
        <is>
          <t>Revenue</t>
        </is>
      </c>
      <c r="D15091" s="3" t="inlineStr">
        <is>
          <t>1000/100</t>
        </is>
      </c>
      <c r="E15091" s="3" t="inlineStr">
        <is>
          <t>Sales - Comm on External Sales</t>
        </is>
      </c>
      <c r="F15091" s="3" t="n">
        <v>0</v>
      </c>
      <c r="G15091" s="3" t="n">
        <v>-104782.61</v>
      </c>
    </row>
    <row r="15092">
      <c r="A15092" s="3" t="inlineStr">
        <is>
          <t>Noble Shield (Pty) Ltd ta Go Letting</t>
        </is>
      </c>
      <c r="B15092" s="4" t="n">
        <v>45138</v>
      </c>
      <c r="C15092" s="3" t="inlineStr">
        <is>
          <t>Revenue</t>
        </is>
      </c>
      <c r="D15092" s="3" t="inlineStr">
        <is>
          <t>1000/100</t>
        </is>
      </c>
      <c r="E15092" s="3" t="inlineStr">
        <is>
          <t>Sales - Payprop 328 - Michelle</t>
        </is>
      </c>
      <c r="F15092" s="3" t="n">
        <v>-58956.12</v>
      </c>
      <c r="G15092" s="3" t="n">
        <v>-828245.03</v>
      </c>
    </row>
    <row r="15093">
      <c r="A15093" s="3" t="inlineStr">
        <is>
          <t>Opportunity Global Sales (PTY) LTD</t>
        </is>
      </c>
      <c r="B15093" s="4" t="n">
        <v>45138</v>
      </c>
      <c r="C15093" s="3" t="inlineStr">
        <is>
          <t>Revenue</t>
        </is>
      </c>
      <c r="D15093" s="3" t="inlineStr">
        <is>
          <t>1000/120</t>
        </is>
      </c>
      <c r="E15093" s="3" t="inlineStr">
        <is>
          <t>Sales - Admin Fees on Rental Units</t>
        </is>
      </c>
      <c r="F15093" s="3" t="n">
        <v>-2608.69</v>
      </c>
      <c r="G15093" s="3" t="n">
        <v>-19195.6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Revenue</t>
        </is>
      </c>
      <c r="D15094" s="3" t="inlineStr">
        <is>
          <t>1000/121</t>
        </is>
      </c>
      <c r="E15094" s="3" t="inlineStr">
        <is>
          <t>Sales - Admin Fees on Rental Units Endulini</t>
        </is>
      </c>
      <c r="F15094" s="3" t="n">
        <v>0</v>
      </c>
      <c r="G15094" s="3" t="n">
        <v>-434.78</v>
      </c>
    </row>
    <row r="15095">
      <c r="A15095" s="3" t="inlineStr">
        <is>
          <t>Opportunity Global Sales (PTY) LTD</t>
        </is>
      </c>
      <c r="B15095" s="4" t="n">
        <v>45138</v>
      </c>
      <c r="C15095" s="3" t="inlineStr">
        <is>
          <t>Revenue</t>
        </is>
      </c>
      <c r="D15095" s="3" t="inlineStr">
        <is>
          <t>1000/122</t>
        </is>
      </c>
      <c r="E15095" s="3" t="inlineStr">
        <is>
          <t>Sales - Admin Fees on Rental Units Heron Fields</t>
        </is>
      </c>
      <c r="F15095" s="3" t="n">
        <v>0</v>
      </c>
      <c r="G15095" s="3" t="n">
        <v>-1739.14</v>
      </c>
    </row>
    <row r="15096">
      <c r="A15096" s="3" t="inlineStr">
        <is>
          <t>Opportunity Global Sales (PTY) LTD</t>
        </is>
      </c>
      <c r="B15096" s="4" t="n">
        <v>45138</v>
      </c>
      <c r="C15096" s="3" t="inlineStr">
        <is>
          <t>Revenue</t>
        </is>
      </c>
      <c r="D15096" s="3" t="inlineStr">
        <is>
          <t>1000/150</t>
        </is>
      </c>
      <c r="E15096" s="3" t="inlineStr">
        <is>
          <t>Sales - Comm on External Rental</t>
        </is>
      </c>
      <c r="F15096" s="3" t="n">
        <v>-50608.68</v>
      </c>
      <c r="G15096" s="3" t="n">
        <v>-232186.9</v>
      </c>
    </row>
    <row r="15097">
      <c r="A15097" s="3" t="inlineStr">
        <is>
          <t>Opportunity Global Sales (PTY) LTD</t>
        </is>
      </c>
      <c r="B15097" s="4" t="n">
        <v>45138</v>
      </c>
      <c r="C15097" s="3" t="inlineStr">
        <is>
          <t>Revenue</t>
        </is>
      </c>
      <c r="D15097" s="3" t="inlineStr">
        <is>
          <t>1000/250</t>
        </is>
      </c>
      <c r="E15097" s="3" t="inlineStr">
        <is>
          <t>Sales - Comm on Endulini</t>
        </is>
      </c>
      <c r="F15097" s="3" t="n">
        <v>0</v>
      </c>
      <c r="G15097" s="3" t="n">
        <v>-68256.52</v>
      </c>
    </row>
    <row r="15098">
      <c r="A15098" s="3" t="inlineStr">
        <is>
          <t>Opportunity Global Sales (PTY) LTD</t>
        </is>
      </c>
      <c r="B15098" s="4" t="n">
        <v>45138</v>
      </c>
      <c r="C15098" s="3" t="inlineStr">
        <is>
          <t>Revenue</t>
        </is>
      </c>
      <c r="D15098" s="3" t="inlineStr">
        <is>
          <t>1000/300</t>
        </is>
      </c>
      <c r="E15098" s="3" t="inlineStr">
        <is>
          <t>Sales - Comm on Heron Fields</t>
        </is>
      </c>
      <c r="F15098" s="3" t="n">
        <v>-62604.35</v>
      </c>
      <c r="G15098" s="3" t="n">
        <v>-1273956.53</v>
      </c>
    </row>
    <row r="15099">
      <c r="A15099" s="3" t="inlineStr">
        <is>
          <t>Trademark Holdings (Pty) Ltd</t>
        </is>
      </c>
      <c r="B15099" s="4" t="n">
        <v>45138</v>
      </c>
      <c r="C15099" s="3" t="inlineStr">
        <is>
          <t>Revenue</t>
        </is>
      </c>
      <c r="D15099" s="3" t="inlineStr">
        <is>
          <t>1000/300</t>
        </is>
      </c>
      <c r="E15099" s="3" t="inlineStr">
        <is>
          <t>Sales - Payprop - Lara</t>
        </is>
      </c>
      <c r="F15099" s="3" t="n">
        <v>-62464.02</v>
      </c>
      <c r="G15099" s="3" t="n">
        <v>-938154.41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Revenue</t>
        </is>
      </c>
      <c r="D15100" s="3" t="inlineStr">
        <is>
          <t>1000/360</t>
        </is>
      </c>
      <c r="E15100" s="3" t="inlineStr">
        <is>
          <t>Sales - Investor Management - Heron View</t>
        </is>
      </c>
      <c r="F15100" s="3" t="n">
        <v>0</v>
      </c>
      <c r="G15100" s="3" t="n">
        <v>-1826086.96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Revenue</t>
        </is>
      </c>
      <c r="D15101" s="3" t="inlineStr">
        <is>
          <t>1000/420</t>
        </is>
      </c>
      <c r="E15101" s="3" t="inlineStr">
        <is>
          <t>Sales - Commission Received - External</t>
        </is>
      </c>
      <c r="F15101" s="3" t="n">
        <v>0</v>
      </c>
      <c r="G15101" s="3" t="n">
        <v>-148000</v>
      </c>
    </row>
    <row r="15102">
      <c r="A15102" s="3" t="inlineStr">
        <is>
          <t>Trademark Holdings (Pty) Ltd</t>
        </is>
      </c>
      <c r="B15102" s="4" t="n">
        <v>45138</v>
      </c>
      <c r="C15102" s="3" t="inlineStr">
        <is>
          <t>Revenue</t>
        </is>
      </c>
      <c r="D15102" s="3" t="inlineStr">
        <is>
          <t>1000/500</t>
        </is>
      </c>
      <c r="E15102" s="3" t="inlineStr">
        <is>
          <t>Sales - Commission external sale</t>
        </is>
      </c>
      <c r="F15102" s="3" t="n">
        <v>-29950</v>
      </c>
      <c r="G15102" s="3" t="n">
        <v>-109950</v>
      </c>
    </row>
    <row r="15103">
      <c r="A15103" s="3" t="inlineStr">
        <is>
          <t>Quinate Consulting (Pty) Ltd</t>
        </is>
      </c>
      <c r="B15103" s="4" t="n">
        <v>45138</v>
      </c>
      <c r="C15103" s="3" t="inlineStr">
        <is>
          <t>Revenue</t>
        </is>
      </c>
      <c r="D15103" s="3" t="inlineStr">
        <is>
          <t>1004/000</t>
        </is>
      </c>
      <c r="E15103" s="3" t="inlineStr">
        <is>
          <t>Interest received</t>
        </is>
      </c>
      <c r="F15103" s="3" t="n">
        <v>0</v>
      </c>
      <c r="G15103" s="3" t="n">
        <v>-2364.24</v>
      </c>
    </row>
    <row r="15104">
      <c r="A15104" s="3" t="inlineStr">
        <is>
          <t>Quinate Consulting (Pty) Ltd</t>
        </is>
      </c>
      <c r="B15104" s="4" t="n">
        <v>45138</v>
      </c>
      <c r="C15104" s="3" t="inlineStr">
        <is>
          <t>Revenue</t>
        </is>
      </c>
      <c r="D15104" s="3" t="inlineStr">
        <is>
          <t>1006/100</t>
        </is>
      </c>
      <c r="E15104" s="3" t="inlineStr">
        <is>
          <t>Rental income - Payprop</t>
        </is>
      </c>
      <c r="F15104" s="3" t="n">
        <v>-64932.5</v>
      </c>
      <c r="G15104" s="3" t="n">
        <v>-354282.86</v>
      </c>
    </row>
    <row r="15105">
      <c r="A15105" s="3" t="inlineStr">
        <is>
          <t>Quinate Consulting (Pty) Ltd</t>
        </is>
      </c>
      <c r="B15105" s="4" t="n">
        <v>45138</v>
      </c>
      <c r="C15105" s="3" t="inlineStr">
        <is>
          <t>Revenue</t>
        </is>
      </c>
      <c r="D15105" s="3" t="inlineStr">
        <is>
          <t>1006/120</t>
        </is>
      </c>
      <c r="E15105" s="3" t="inlineStr">
        <is>
          <t>Rental Income - D203</t>
        </is>
      </c>
      <c r="F15105" s="3" t="n">
        <v>0</v>
      </c>
      <c r="G15105" s="3" t="n">
        <v>-8000</v>
      </c>
    </row>
    <row r="15106">
      <c r="A15106" s="3" t="inlineStr">
        <is>
          <t>Endulini (Pty) Ltd</t>
        </is>
      </c>
      <c r="B15106" s="4" t="n">
        <v>45138</v>
      </c>
      <c r="C15106" s="3" t="inlineStr">
        <is>
          <t>Revenue</t>
        </is>
      </c>
      <c r="D15106" s="3" t="inlineStr">
        <is>
          <t>1100/000</t>
        </is>
      </c>
      <c r="E15106" s="3" t="inlineStr">
        <is>
          <t>Sales - Endulini</t>
        </is>
      </c>
      <c r="F15106" s="3" t="n">
        <v>0</v>
      </c>
      <c r="G15106" s="3" t="n">
        <v>-2721565.21</v>
      </c>
    </row>
    <row r="15107">
      <c r="A15107" s="3" t="inlineStr">
        <is>
          <t>Opportunity Management Holdings (PTY) LTD</t>
        </is>
      </c>
      <c r="B15107" s="4" t="n">
        <v>45138</v>
      </c>
      <c r="C15107" s="3" t="inlineStr">
        <is>
          <t>Revenue</t>
        </is>
      </c>
      <c r="D15107" s="3" t="inlineStr">
        <is>
          <t>1100/001</t>
        </is>
      </c>
      <c r="E15107" s="3" t="inlineStr">
        <is>
          <t>Salary Recharges</t>
        </is>
      </c>
      <c r="F15107" s="3" t="n">
        <v>-338020</v>
      </c>
      <c r="G15107" s="3" t="n">
        <v>-3863829.06</v>
      </c>
    </row>
    <row r="15108">
      <c r="A15108" s="3" t="inlineStr">
        <is>
          <t>Endulini (Pty) Ltd</t>
        </is>
      </c>
      <c r="B15108" s="4" t="n">
        <v>45138</v>
      </c>
      <c r="C15108" s="3" t="inlineStr">
        <is>
          <t>Revenue</t>
        </is>
      </c>
      <c r="D15108" s="3" t="inlineStr">
        <is>
          <t>1100/200</t>
        </is>
      </c>
      <c r="E15108" s="3" t="inlineStr">
        <is>
          <t>Sales - Endulini occupational rent</t>
        </is>
      </c>
      <c r="F15108" s="3" t="n">
        <v>0</v>
      </c>
      <c r="G15108" s="3" t="n">
        <v>3303.6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Revenue</t>
        </is>
      </c>
      <c r="D15109" s="3" t="inlineStr">
        <is>
          <t>1200/300</t>
        </is>
      </c>
      <c r="E15109" s="3" t="inlineStr">
        <is>
          <t>Management Fees - Heron View</t>
        </is>
      </c>
      <c r="F15109" s="3" t="n">
        <v>0</v>
      </c>
      <c r="G15109" s="3" t="n">
        <v>-350000</v>
      </c>
    </row>
    <row r="15110">
      <c r="A15110" s="3" t="inlineStr">
        <is>
          <t>Endulini (Pty) Ltd</t>
        </is>
      </c>
      <c r="B15110" s="4" t="n">
        <v>45138</v>
      </c>
      <c r="C15110" s="3" t="inlineStr">
        <is>
          <t>Expenses</t>
        </is>
      </c>
      <c r="D15110" s="3" t="inlineStr">
        <is>
          <t>2000/001</t>
        </is>
      </c>
      <c r="E15110" s="3" t="inlineStr">
        <is>
          <t>COS - CIP Construction</t>
        </is>
      </c>
      <c r="F15110" s="3" t="n">
        <v>0</v>
      </c>
      <c r="G15110" s="3" t="n">
        <v>2000</v>
      </c>
    </row>
    <row r="15111">
      <c r="A15111" s="3" t="inlineStr">
        <is>
          <t>Opportunity Global Sales (PTY) LTD</t>
        </is>
      </c>
      <c r="B15111" s="4" t="n">
        <v>45138</v>
      </c>
      <c r="C15111" s="3" t="inlineStr">
        <is>
          <t>Expenses</t>
        </is>
      </c>
      <c r="D15111" s="3" t="inlineStr">
        <is>
          <t>2000/010</t>
        </is>
      </c>
      <c r="E15111" s="3" t="inlineStr">
        <is>
          <t>COS - PAYE on Commission</t>
        </is>
      </c>
      <c r="F15111" s="3" t="n">
        <v>7036.36</v>
      </c>
      <c r="G15111" s="3" t="n">
        <v>119123.93</v>
      </c>
    </row>
    <row r="15112">
      <c r="A15112" s="3" t="inlineStr">
        <is>
          <t>Endulini (Pty) Ltd</t>
        </is>
      </c>
      <c r="B15112" s="4" t="n">
        <v>45138</v>
      </c>
      <c r="C15112" s="3" t="inlineStr">
        <is>
          <t>Expenses</t>
        </is>
      </c>
      <c r="D15112" s="3" t="inlineStr">
        <is>
          <t>2000/100</t>
        </is>
      </c>
      <c r="E15112" s="3" t="inlineStr">
        <is>
          <t>COS - Commission Endulini</t>
        </is>
      </c>
      <c r="F15112" s="3" t="n">
        <v>0</v>
      </c>
      <c r="G15112" s="3" t="n">
        <v>136078.26</v>
      </c>
    </row>
    <row r="15113">
      <c r="A15113" s="3" t="inlineStr">
        <is>
          <t>Noble Shield (Pty) Ltd ta Go Letting</t>
        </is>
      </c>
      <c r="B15113" s="4" t="n">
        <v>45138</v>
      </c>
      <c r="C15113" s="3" t="inlineStr">
        <is>
          <t>Expenses</t>
        </is>
      </c>
      <c r="D15113" s="3" t="inlineStr">
        <is>
          <t>2000/100</t>
        </is>
      </c>
      <c r="E15113" s="3" t="inlineStr">
        <is>
          <t>COS - Commission Paid</t>
        </is>
      </c>
      <c r="F15113" s="3" t="n">
        <v>14060.1</v>
      </c>
      <c r="G15113" s="3" t="n">
        <v>246070.08</v>
      </c>
    </row>
    <row r="15114">
      <c r="A15114" s="3" t="inlineStr">
        <is>
          <t>Opportunity Global Sales (PTY) LTD</t>
        </is>
      </c>
      <c r="B15114" s="4" t="n">
        <v>45138</v>
      </c>
      <c r="C15114" s="3" t="inlineStr">
        <is>
          <t>Expenses</t>
        </is>
      </c>
      <c r="D15114" s="3" t="inlineStr">
        <is>
          <t>2000/125</t>
        </is>
      </c>
      <c r="E15114" s="3" t="inlineStr">
        <is>
          <t>Commission Paid - Referal commission</t>
        </is>
      </c>
      <c r="F15114" s="3" t="n">
        <v>0</v>
      </c>
      <c r="G15114" s="3" t="n">
        <v>74342.61</v>
      </c>
    </row>
    <row r="15115">
      <c r="A15115" s="3" t="inlineStr">
        <is>
          <t>Opportunity Global Sales (PTY) LTD</t>
        </is>
      </c>
      <c r="B15115" s="4" t="n">
        <v>45138</v>
      </c>
      <c r="C15115" s="3" t="inlineStr">
        <is>
          <t>Expenses</t>
        </is>
      </c>
      <c r="D15115" s="3" t="inlineStr">
        <is>
          <t>2000/135</t>
        </is>
      </c>
      <c r="E15115" s="3" t="inlineStr">
        <is>
          <t>COS - Sales Comm External - Minette</t>
        </is>
      </c>
      <c r="F15115" s="3" t="n">
        <v>0</v>
      </c>
      <c r="G15115" s="3" t="n">
        <v>41739.13</v>
      </c>
    </row>
    <row r="15116">
      <c r="A15116" s="3" t="inlineStr">
        <is>
          <t>Opportunity Global Investment (PTY) LTD</t>
        </is>
      </c>
      <c r="B15116" s="4" t="n">
        <v>45138</v>
      </c>
      <c r="C15116" s="3" t="inlineStr">
        <is>
          <t>Expenses</t>
        </is>
      </c>
      <c r="D15116" s="3" t="inlineStr">
        <is>
          <t>2000/135</t>
        </is>
      </c>
      <c r="E15116" s="3" t="inlineStr">
        <is>
          <t>Referral commission - Heron View</t>
        </is>
      </c>
      <c r="F15116" s="3" t="n">
        <v>0</v>
      </c>
      <c r="G15116" s="3" t="n">
        <v>8731.209999999999</v>
      </c>
    </row>
    <row r="15117">
      <c r="A15117" s="3" t="inlineStr">
        <is>
          <t>Opportunity Global Sales (PTY) LTD</t>
        </is>
      </c>
      <c r="B15117" s="4" t="n">
        <v>45138</v>
      </c>
      <c r="C15117" s="3" t="inlineStr">
        <is>
          <t>Expenses</t>
        </is>
      </c>
      <c r="D15117" s="3" t="inlineStr">
        <is>
          <t>2000/137</t>
        </is>
      </c>
      <c r="E15117" s="3" t="inlineStr">
        <is>
          <t>COS - Rental Comm External - Minette</t>
        </is>
      </c>
      <c r="F15117" s="3" t="n">
        <v>18330.44</v>
      </c>
      <c r="G15117" s="3" t="n">
        <v>93137.64</v>
      </c>
    </row>
    <row r="15118">
      <c r="A15118" s="3" t="inlineStr">
        <is>
          <t>Opportunity Global Sales (PTY) LTD</t>
        </is>
      </c>
      <c r="B15118" s="4" t="n">
        <v>45138</v>
      </c>
      <c r="C15118" s="3" t="inlineStr">
        <is>
          <t>Expenses</t>
        </is>
      </c>
      <c r="D15118" s="3" t="inlineStr">
        <is>
          <t>2000/139</t>
        </is>
      </c>
      <c r="E15118" s="3" t="inlineStr">
        <is>
          <t>COS - Sales Comm Heron Fields - Minette</t>
        </is>
      </c>
      <c r="F15118" s="3" t="n">
        <v>0</v>
      </c>
      <c r="G15118" s="3" t="n">
        <v>68099.48</v>
      </c>
    </row>
    <row r="15119">
      <c r="A15119" s="3" t="inlineStr">
        <is>
          <t>Opportunity Global Investment (PTY) LTD</t>
        </is>
      </c>
      <c r="B15119" s="4" t="n">
        <v>45138</v>
      </c>
      <c r="C15119" s="3" t="inlineStr">
        <is>
          <t>Expenses</t>
        </is>
      </c>
      <c r="D15119" s="3" t="inlineStr">
        <is>
          <t>2000/140</t>
        </is>
      </c>
      <c r="E15119" s="3" t="inlineStr">
        <is>
          <t>Referral commission - F Geldenhuys</t>
        </is>
      </c>
      <c r="F15119" s="3" t="n">
        <v>22800</v>
      </c>
      <c r="G15119" s="3" t="n">
        <v>66600</v>
      </c>
    </row>
    <row r="15120">
      <c r="A15120" s="3" t="inlineStr">
        <is>
          <t>Opportunity Global Investment (PTY) LTD</t>
        </is>
      </c>
      <c r="B15120" s="4" t="n">
        <v>45138</v>
      </c>
      <c r="C15120" s="3" t="inlineStr">
        <is>
          <t>Expenses</t>
        </is>
      </c>
      <c r="D15120" s="3" t="inlineStr">
        <is>
          <t>2000/145</t>
        </is>
      </c>
      <c r="E15120" s="3" t="inlineStr">
        <is>
          <t>Referral commission - W Thomason</t>
        </is>
      </c>
      <c r="F15120" s="3" t="n">
        <v>0</v>
      </c>
      <c r="G15120" s="3" t="n">
        <v>12000</v>
      </c>
    </row>
    <row r="15121">
      <c r="A15121" s="3" t="inlineStr">
        <is>
          <t>Opportunity Global Sales (PTY) LTD</t>
        </is>
      </c>
      <c r="B15121" s="4" t="n">
        <v>45138</v>
      </c>
      <c r="C15121" s="3" t="inlineStr">
        <is>
          <t>Expenses</t>
        </is>
      </c>
      <c r="D15121" s="3" t="inlineStr">
        <is>
          <t>2000/147</t>
        </is>
      </c>
      <c r="E15121" s="3" t="inlineStr">
        <is>
          <t>COS - Sales Comm Heron Fields - Yvette</t>
        </is>
      </c>
      <c r="F15121" s="3" t="n">
        <v>10267.11</v>
      </c>
      <c r="G15121" s="3" t="n">
        <v>165264.86</v>
      </c>
    </row>
    <row r="15122">
      <c r="A15122" s="3" t="inlineStr">
        <is>
          <t>Endulini (Pty) Ltd</t>
        </is>
      </c>
      <c r="B15122" s="4" t="n">
        <v>45138</v>
      </c>
      <c r="C15122" s="3" t="inlineStr">
        <is>
          <t>Expenses</t>
        </is>
      </c>
      <c r="D15122" s="3" t="inlineStr">
        <is>
          <t>2000/150</t>
        </is>
      </c>
      <c r="E15122" s="3" t="inlineStr">
        <is>
          <t>COS - Levies special agreement</t>
        </is>
      </c>
      <c r="F15122" s="3" t="n">
        <v>6811.71</v>
      </c>
      <c r="G15122" s="3" t="n">
        <v>37843.71</v>
      </c>
    </row>
    <row r="15123">
      <c r="A15123" s="3" t="inlineStr">
        <is>
          <t>Opportunity Global Sales (PTY) LTD</t>
        </is>
      </c>
      <c r="B15123" s="4" t="n">
        <v>45138</v>
      </c>
      <c r="C15123" s="3" t="inlineStr">
        <is>
          <t>Expenses</t>
        </is>
      </c>
      <c r="D15123" s="3" t="inlineStr">
        <is>
          <t>2000/160</t>
        </is>
      </c>
      <c r="E15123" s="3" t="inlineStr">
        <is>
          <t>COS - Sales Comm Heron View - Minette</t>
        </is>
      </c>
      <c r="F15123" s="3" t="n">
        <v>0</v>
      </c>
      <c r="G15123" s="3" t="n">
        <v>111297.4</v>
      </c>
    </row>
    <row r="15124">
      <c r="A15124" s="3" t="inlineStr">
        <is>
          <t>Opportunity Global Sales (PTY) LTD</t>
        </is>
      </c>
      <c r="B15124" s="4" t="n">
        <v>45138</v>
      </c>
      <c r="C15124" s="3" t="inlineStr">
        <is>
          <t>Expenses</t>
        </is>
      </c>
      <c r="D15124" s="3" t="inlineStr">
        <is>
          <t>2000/162</t>
        </is>
      </c>
      <c r="E15124" s="3" t="inlineStr">
        <is>
          <t>COS - Sales Comm Heron View - Yvette</t>
        </is>
      </c>
      <c r="F15124" s="3" t="n">
        <v>0</v>
      </c>
      <c r="G15124" s="3" t="n">
        <v>12620.16</v>
      </c>
    </row>
    <row r="15125">
      <c r="A15125" s="3" t="inlineStr">
        <is>
          <t>Noble Shield (Pty) Ltd ta Go Letting</t>
        </is>
      </c>
      <c r="B15125" s="4" t="n">
        <v>45138</v>
      </c>
      <c r="C15125" s="3" t="inlineStr">
        <is>
          <t>Expenses</t>
        </is>
      </c>
      <c r="D15125" s="3" t="inlineStr">
        <is>
          <t>2000/200</t>
        </is>
      </c>
      <c r="E15125" s="3" t="inlineStr">
        <is>
          <t>COS - Commission on external sales</t>
        </is>
      </c>
      <c r="F15125" s="3" t="n">
        <v>0</v>
      </c>
      <c r="G15125" s="3" t="n">
        <v>88800</v>
      </c>
    </row>
    <row r="15126">
      <c r="A15126" s="3" t="inlineStr">
        <is>
          <t>Endulini (Pty) Ltd</t>
        </is>
      </c>
      <c r="B15126" s="4" t="n">
        <v>45138</v>
      </c>
      <c r="C15126" s="3" t="inlineStr">
        <is>
          <t>Expenses</t>
        </is>
      </c>
      <c r="D15126" s="3" t="inlineStr">
        <is>
          <t>2000/200</t>
        </is>
      </c>
      <c r="E15126" s="3" t="inlineStr">
        <is>
          <t>COS - Rates clearance</t>
        </is>
      </c>
      <c r="F15126" s="3" t="n">
        <v>22537.64</v>
      </c>
      <c r="G15126" s="3" t="n">
        <v>36025</v>
      </c>
    </row>
    <row r="15127">
      <c r="A15127" s="3" t="inlineStr">
        <is>
          <t>Opportunity Global Sales (PTY) LTD</t>
        </is>
      </c>
      <c r="B15127" s="4" t="n">
        <v>45138</v>
      </c>
      <c r="C15127" s="3" t="inlineStr">
        <is>
          <t>Expenses</t>
        </is>
      </c>
      <c r="D15127" s="3" t="inlineStr">
        <is>
          <t>2000/270</t>
        </is>
      </c>
      <c r="E15127" s="3" t="inlineStr">
        <is>
          <t>COS - Comm Rentals - Mario - External</t>
        </is>
      </c>
      <c r="F15127" s="3" t="n">
        <v>299</v>
      </c>
      <c r="G15127" s="3" t="n">
        <v>1098</v>
      </c>
    </row>
    <row r="15128">
      <c r="A15128" s="3" t="inlineStr">
        <is>
          <t>Opportunity Global Sales (PTY) LTD</t>
        </is>
      </c>
      <c r="B15128" s="4" t="n">
        <v>45138</v>
      </c>
      <c r="C15128" s="3" t="inlineStr">
        <is>
          <t>Expenses</t>
        </is>
      </c>
      <c r="D15128" s="3" t="inlineStr">
        <is>
          <t>2000/275</t>
        </is>
      </c>
      <c r="E15128" s="3" t="inlineStr">
        <is>
          <t>COS - Comm Rentals - Mario - Endulini</t>
        </is>
      </c>
      <c r="F15128" s="3" t="n">
        <v>3205</v>
      </c>
      <c r="G15128" s="3" t="n">
        <v>6945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2000/280</t>
        </is>
      </c>
      <c r="E15129" s="3" t="inlineStr">
        <is>
          <t>COS - Comm Rentals - Mario - Heron Fields</t>
        </is>
      </c>
      <c r="F15129" s="3" t="n">
        <v>4000</v>
      </c>
      <c r="G15129" s="3" t="n">
        <v>7320</v>
      </c>
    </row>
    <row r="15130">
      <c r="A15130" s="3" t="inlineStr">
        <is>
          <t>Trademark Holdings (Pty) Ltd</t>
        </is>
      </c>
      <c r="B15130" s="4" t="n">
        <v>45138</v>
      </c>
      <c r="C15130" s="3" t="inlineStr">
        <is>
          <t>Expenses</t>
        </is>
      </c>
      <c r="D15130" s="3" t="inlineStr">
        <is>
          <t>2000/300</t>
        </is>
      </c>
      <c r="E15130" s="3" t="inlineStr">
        <is>
          <t>COS - Commission Paid</t>
        </is>
      </c>
      <c r="F15130" s="3" t="n">
        <v>15462.35</v>
      </c>
      <c r="G15130" s="3" t="n">
        <v>175580.08</v>
      </c>
    </row>
    <row r="15131">
      <c r="A15131" s="3" t="inlineStr">
        <is>
          <t>Opportunity Global Sales (PTY) LTD</t>
        </is>
      </c>
      <c r="B15131" s="4" t="n">
        <v>45138</v>
      </c>
      <c r="C15131" s="3" t="inlineStr">
        <is>
          <t>Expenses</t>
        </is>
      </c>
      <c r="D15131" s="3" t="inlineStr">
        <is>
          <t>2000/380</t>
        </is>
      </c>
      <c r="E15131" s="3" t="inlineStr">
        <is>
          <t>COS - Overrider Comm Heron Fields - Morne</t>
        </is>
      </c>
      <c r="F15131" s="3" t="n">
        <v>0</v>
      </c>
      <c r="G15131" s="3" t="n">
        <v>27812.03</v>
      </c>
    </row>
    <row r="15132">
      <c r="A15132" s="3" t="inlineStr">
        <is>
          <t>Opportunity Global Sales (PTY) LTD</t>
        </is>
      </c>
      <c r="B15132" s="4" t="n">
        <v>45138</v>
      </c>
      <c r="C15132" s="3" t="inlineStr">
        <is>
          <t>Expenses</t>
        </is>
      </c>
      <c r="D15132" s="3" t="inlineStr">
        <is>
          <t>2000/383</t>
        </is>
      </c>
      <c r="E15132" s="3" t="inlineStr">
        <is>
          <t>COS - Overrider Comm Heron View - Morne</t>
        </is>
      </c>
      <c r="F15132" s="3" t="n">
        <v>0</v>
      </c>
      <c r="G15132" s="3" t="n">
        <v>11679.72</v>
      </c>
    </row>
    <row r="15133">
      <c r="A15133" s="3" t="inlineStr">
        <is>
          <t>Opportunity Global Sales (PTY) LTD</t>
        </is>
      </c>
      <c r="B15133" s="4" t="n">
        <v>45138</v>
      </c>
      <c r="C15133" s="3" t="inlineStr">
        <is>
          <t>Expenses</t>
        </is>
      </c>
      <c r="D15133" s="3" t="inlineStr">
        <is>
          <t>2000/390</t>
        </is>
      </c>
      <c r="E15133" s="3" t="inlineStr">
        <is>
          <t>COS - Overrider Comm External Sales - Morne</t>
        </is>
      </c>
      <c r="F15133" s="3" t="n">
        <v>7080.65</v>
      </c>
      <c r="G15133" s="3" t="n">
        <v>7080.65</v>
      </c>
    </row>
    <row r="15134">
      <c r="A15134" s="3" t="inlineStr">
        <is>
          <t>Trademark Holdings (Pty) Ltd</t>
        </is>
      </c>
      <c r="B15134" s="4" t="n">
        <v>45138</v>
      </c>
      <c r="C15134" s="3" t="inlineStr">
        <is>
          <t>Expenses</t>
        </is>
      </c>
      <c r="D15134" s="3" t="inlineStr">
        <is>
          <t>2000/400</t>
        </is>
      </c>
      <c r="E15134" s="3" t="inlineStr">
        <is>
          <t>COS - Commission on external sales</t>
        </is>
      </c>
      <c r="F15134" s="3" t="n">
        <v>17970</v>
      </c>
      <c r="G15134" s="3" t="n">
        <v>65970</v>
      </c>
    </row>
    <row r="15135">
      <c r="A15135" s="3" t="inlineStr">
        <is>
          <t>Opportunity Global Sales (PTY) LTD</t>
        </is>
      </c>
      <c r="B15135" s="4" t="n">
        <v>45138</v>
      </c>
      <c r="C15135" s="3" t="inlineStr">
        <is>
          <t>Expenses</t>
        </is>
      </c>
      <c r="D15135" s="3" t="inlineStr">
        <is>
          <t>2000/550</t>
        </is>
      </c>
      <c r="E15135" s="3" t="inlineStr">
        <is>
          <t>COS - Electricity Costs Heron Fields</t>
        </is>
      </c>
      <c r="F15135" s="3" t="n">
        <v>0</v>
      </c>
      <c r="G15135" s="3" t="n">
        <v>447.83</v>
      </c>
    </row>
    <row r="15136">
      <c r="A15136" s="3" t="inlineStr">
        <is>
          <t>Opportunity Global Sales (PTY) LTD</t>
        </is>
      </c>
      <c r="B15136" s="4" t="n">
        <v>45138</v>
      </c>
      <c r="C15136" s="3" t="inlineStr">
        <is>
          <t>Expenses</t>
        </is>
      </c>
      <c r="D15136" s="3" t="inlineStr">
        <is>
          <t>2000/600</t>
        </is>
      </c>
      <c r="E15136" s="3" t="inlineStr">
        <is>
          <t>COS - Heron Fields Show House</t>
        </is>
      </c>
      <c r="F15136" s="3" t="n">
        <v>0</v>
      </c>
      <c r="G15136" s="3" t="n">
        <v>201.97</v>
      </c>
    </row>
    <row r="15137">
      <c r="A15137" s="3" t="inlineStr">
        <is>
          <t>Endulini (Pty) Ltd</t>
        </is>
      </c>
      <c r="B15137" s="4" t="n">
        <v>45138</v>
      </c>
      <c r="C15137" s="3" t="inlineStr">
        <is>
          <t>Expenses</t>
        </is>
      </c>
      <c r="D15137" s="3" t="inlineStr">
        <is>
          <t>2000/600</t>
        </is>
      </c>
      <c r="E15137" s="3" t="inlineStr">
        <is>
          <t>COS - Legal fees</t>
        </is>
      </c>
      <c r="F15137" s="3" t="n">
        <v>0</v>
      </c>
      <c r="G15137" s="3" t="n">
        <v>71531.39999999999</v>
      </c>
    </row>
    <row r="15138">
      <c r="A15138" s="3" t="inlineStr">
        <is>
          <t>Quinate Consulting (Pty) Ltd</t>
        </is>
      </c>
      <c r="B15138" s="4" t="n">
        <v>45138</v>
      </c>
      <c r="C15138" s="3" t="inlineStr">
        <is>
          <t>Expenses</t>
        </is>
      </c>
      <c r="D15138" s="3" t="inlineStr">
        <is>
          <t>2001/120</t>
        </is>
      </c>
      <c r="E15138" s="3" t="inlineStr">
        <is>
          <t>COS - Commission - South Wark</t>
        </is>
      </c>
      <c r="F15138" s="3" t="n">
        <v>0</v>
      </c>
      <c r="G15138" s="3" t="n">
        <v>-869.5700000000001</v>
      </c>
    </row>
    <row r="15139">
      <c r="A15139" s="3" t="inlineStr">
        <is>
          <t>Quinate Consulting (Pty) Ltd</t>
        </is>
      </c>
      <c r="B15139" s="4" t="n">
        <v>45138</v>
      </c>
      <c r="C15139" s="3" t="inlineStr">
        <is>
          <t>Expenses</t>
        </is>
      </c>
      <c r="D15139" s="3" t="inlineStr">
        <is>
          <t>2001/210</t>
        </is>
      </c>
      <c r="E15139" s="3" t="inlineStr">
        <is>
          <t>COS - NHBRC</t>
        </is>
      </c>
      <c r="F15139" s="3" t="n">
        <v>0</v>
      </c>
      <c r="G15139" s="3" t="n">
        <v>457.67</v>
      </c>
    </row>
    <row r="15140">
      <c r="A15140" s="3" t="inlineStr">
        <is>
          <t>Quinate Consulting (Pty) Ltd</t>
        </is>
      </c>
      <c r="B15140" s="4" t="n">
        <v>45138</v>
      </c>
      <c r="C15140" s="3" t="inlineStr">
        <is>
          <t>Revenue</t>
        </is>
      </c>
      <c r="D15140" s="3" t="inlineStr">
        <is>
          <t>2400/200</t>
        </is>
      </c>
      <c r="E15140" s="3" t="inlineStr">
        <is>
          <t>Recovery Acc - Electricity SH</t>
        </is>
      </c>
      <c r="F15140" s="3" t="n">
        <v>-31696.4</v>
      </c>
      <c r="G15140" s="3" t="n">
        <v>-121078.29</v>
      </c>
    </row>
    <row r="15141">
      <c r="A15141" s="3" t="inlineStr">
        <is>
          <t>Quinate Consulting (Pty) Ltd</t>
        </is>
      </c>
      <c r="B15141" s="4" t="n">
        <v>45138</v>
      </c>
      <c r="C15141" s="3" t="inlineStr">
        <is>
          <t>Revenue</t>
        </is>
      </c>
      <c r="D15141" s="3" t="inlineStr">
        <is>
          <t>2400/300</t>
        </is>
      </c>
      <c r="E15141" s="3" t="inlineStr">
        <is>
          <t>Recovery Account - Electricity SW</t>
        </is>
      </c>
      <c r="F15141" s="3" t="n">
        <v>-28680.9</v>
      </c>
      <c r="G15141" s="3" t="n">
        <v>-108175.5</v>
      </c>
    </row>
    <row r="15142">
      <c r="A15142" s="3" t="inlineStr">
        <is>
          <t>Endulini (Pty) Ltd</t>
        </is>
      </c>
      <c r="B15142" s="4" t="n">
        <v>45138</v>
      </c>
      <c r="C15142" s="3" t="inlineStr">
        <is>
          <t>Revenue</t>
        </is>
      </c>
      <c r="D15142" s="3" t="inlineStr">
        <is>
          <t>2750/000</t>
        </is>
      </c>
      <c r="E15142" s="3" t="inlineStr">
        <is>
          <t>Interest Received</t>
        </is>
      </c>
      <c r="F15142" s="3" t="n">
        <v>-578.91</v>
      </c>
      <c r="G15142" s="3" t="n">
        <v>-578.91</v>
      </c>
    </row>
    <row r="15143">
      <c r="A15143" s="3" t="inlineStr">
        <is>
          <t>Opportunity Management Holdings (PTY) LTD</t>
        </is>
      </c>
      <c r="B15143" s="4" t="n">
        <v>45138</v>
      </c>
      <c r="C15143" s="3" t="inlineStr">
        <is>
          <t>Revenue</t>
        </is>
      </c>
      <c r="D15143" s="3" t="inlineStr">
        <is>
          <t>2750/000</t>
        </is>
      </c>
      <c r="E15143" s="3" t="inlineStr">
        <is>
          <t>Interest Received</t>
        </is>
      </c>
      <c r="F15143" s="3" t="n">
        <v>0</v>
      </c>
      <c r="G15143" s="3" t="n">
        <v>-391.15</v>
      </c>
    </row>
    <row r="15144">
      <c r="A15144" s="3" t="inlineStr">
        <is>
          <t>Opportunity Global Investment (PTY) LTD</t>
        </is>
      </c>
      <c r="B15144" s="4" t="n">
        <v>45138</v>
      </c>
      <c r="C15144" s="3" t="inlineStr">
        <is>
          <t>Revenue</t>
        </is>
      </c>
      <c r="D15144" s="3" t="inlineStr">
        <is>
          <t>2750/000</t>
        </is>
      </c>
      <c r="E15144" s="3" t="inlineStr">
        <is>
          <t>Interest Received - Bank</t>
        </is>
      </c>
      <c r="F15144" s="3" t="n">
        <v>0</v>
      </c>
      <c r="G15144" s="3" t="n">
        <v>-355.23</v>
      </c>
    </row>
    <row r="15145">
      <c r="A15145" s="3" t="inlineStr">
        <is>
          <t>Opportunity Global Sales (PTY) LTD</t>
        </is>
      </c>
      <c r="B15145" s="4" t="n">
        <v>45138</v>
      </c>
      <c r="C15145" s="3" t="inlineStr">
        <is>
          <t>Revenue</t>
        </is>
      </c>
      <c r="D15145" s="3" t="inlineStr">
        <is>
          <t>2750/000</t>
        </is>
      </c>
      <c r="E15145" s="3" t="inlineStr">
        <is>
          <t>Interest Received - Bank</t>
        </is>
      </c>
      <c r="F15145" s="3" t="n">
        <v>0</v>
      </c>
      <c r="G15145" s="3" t="n">
        <v>-18.82</v>
      </c>
    </row>
    <row r="15146">
      <c r="A15146" s="3" t="inlineStr">
        <is>
          <t>Noble Shield (Pty) Ltd ta Go Letting</t>
        </is>
      </c>
      <c r="B15146" s="4" t="n">
        <v>45138</v>
      </c>
      <c r="C15146" s="3" t="inlineStr">
        <is>
          <t>Revenue</t>
        </is>
      </c>
      <c r="D15146" s="3" t="inlineStr">
        <is>
          <t>2750/100</t>
        </is>
      </c>
      <c r="E15146" s="3" t="inlineStr">
        <is>
          <t>Interest Received - bank</t>
        </is>
      </c>
      <c r="F15146" s="3" t="n">
        <v>-0.22</v>
      </c>
      <c r="G15146" s="3" t="n">
        <v>-1.04</v>
      </c>
    </row>
    <row r="15147">
      <c r="A15147" s="3" t="inlineStr">
        <is>
          <t>Opportunity Global Investment (PTY) LTD</t>
        </is>
      </c>
      <c r="B15147" s="4" t="n">
        <v>45138</v>
      </c>
      <c r="C15147" s="3" t="inlineStr">
        <is>
          <t>Revenue</t>
        </is>
      </c>
      <c r="D15147" s="3" t="inlineStr">
        <is>
          <t>2753/000</t>
        </is>
      </c>
      <c r="E15147" s="3" t="inlineStr">
        <is>
          <t>Interest received - Momentum</t>
        </is>
      </c>
      <c r="F15147" s="3" t="n">
        <v>-34.95</v>
      </c>
      <c r="G15147" s="3" t="n">
        <v>-191.76</v>
      </c>
    </row>
    <row r="15148">
      <c r="A15148" s="3" t="inlineStr">
        <is>
          <t>Endulini (Pty) Ltd</t>
        </is>
      </c>
      <c r="B15148" s="4" t="n">
        <v>45138</v>
      </c>
      <c r="C15148" s="3" t="inlineStr">
        <is>
          <t>Revenue</t>
        </is>
      </c>
      <c r="D15148" s="3" t="inlineStr">
        <is>
          <t>2755/001</t>
        </is>
      </c>
      <c r="E15148" s="3" t="inlineStr">
        <is>
          <t>Interest Received - Momentum</t>
        </is>
      </c>
      <c r="F15148" s="3" t="n">
        <v>0</v>
      </c>
      <c r="G15148" s="3" t="n">
        <v>-54.32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Revenue</t>
        </is>
      </c>
      <c r="D15149" s="3" t="inlineStr">
        <is>
          <t>2755/001</t>
        </is>
      </c>
      <c r="E15149" s="3" t="inlineStr">
        <is>
          <t>Interest Received - Momentum</t>
        </is>
      </c>
      <c r="F15149" s="3" t="n">
        <v>0</v>
      </c>
      <c r="G15149" s="3" t="n">
        <v>-10.89</v>
      </c>
    </row>
    <row r="15150">
      <c r="A15150" s="3" t="inlineStr">
        <is>
          <t>Opportunity Global Investment (PTY) LTD</t>
        </is>
      </c>
      <c r="B15150" s="4" t="n">
        <v>45138</v>
      </c>
      <c r="C15150" s="3" t="inlineStr">
        <is>
          <t>Expenses</t>
        </is>
      </c>
      <c r="D15150" s="3" t="inlineStr">
        <is>
          <t>3000/100</t>
        </is>
      </c>
      <c r="E15150" s="3" t="inlineStr">
        <is>
          <t>Accounting Fees - Secretarial</t>
        </is>
      </c>
      <c r="F15150" s="3" t="n">
        <v>890</v>
      </c>
      <c r="G15150" s="3" t="n">
        <v>890</v>
      </c>
    </row>
    <row r="15151">
      <c r="A15151" s="3" t="inlineStr">
        <is>
          <t>Opportunity Global Investment (PTY) LTD</t>
        </is>
      </c>
      <c r="B15151" s="4" t="n">
        <v>45138</v>
      </c>
      <c r="C15151" s="3" t="inlineStr">
        <is>
          <t>Expenses</t>
        </is>
      </c>
      <c r="D15151" s="3" t="inlineStr">
        <is>
          <t>3000/150</t>
        </is>
      </c>
      <c r="E15151" s="3" t="inlineStr">
        <is>
          <t>Accounting Fees - Audit</t>
        </is>
      </c>
      <c r="F15151" s="3" t="n">
        <v>10650</v>
      </c>
      <c r="G15151" s="3" t="n">
        <v>10650</v>
      </c>
    </row>
    <row r="15152">
      <c r="A15152" s="3" t="inlineStr">
        <is>
          <t>Noble Shield (Pty) Ltd ta Go Letting</t>
        </is>
      </c>
      <c r="B15152" s="4" t="n">
        <v>45138</v>
      </c>
      <c r="C15152" s="3" t="inlineStr">
        <is>
          <t>Expenses</t>
        </is>
      </c>
      <c r="D15152" s="3" t="inlineStr">
        <is>
          <t>3000/300</t>
        </is>
      </c>
      <c r="E15152" s="3" t="inlineStr">
        <is>
          <t>Accounting Fees - Audit</t>
        </is>
      </c>
      <c r="F15152" s="3" t="n">
        <v>0</v>
      </c>
      <c r="G15152" s="3" t="n">
        <v>22367.5</v>
      </c>
    </row>
    <row r="15153">
      <c r="A15153" s="3" t="inlineStr">
        <is>
          <t>Trademark Holdings (Pty) Ltd</t>
        </is>
      </c>
      <c r="B15153" s="4" t="n">
        <v>45138</v>
      </c>
      <c r="C15153" s="3" t="inlineStr">
        <is>
          <t>Expenses</t>
        </is>
      </c>
      <c r="D15153" s="3" t="inlineStr">
        <is>
          <t>3000/300</t>
        </is>
      </c>
      <c r="E15153" s="3" t="inlineStr">
        <is>
          <t>Accounting Fees - Audit</t>
        </is>
      </c>
      <c r="F15153" s="3" t="n">
        <v>0</v>
      </c>
      <c r="G15153" s="3" t="n">
        <v>22367.5</v>
      </c>
    </row>
    <row r="15154">
      <c r="A15154" s="3" t="inlineStr">
        <is>
          <t>Noble Shield (Pty) Ltd ta Go Letting</t>
        </is>
      </c>
      <c r="B15154" s="4" t="n">
        <v>45138</v>
      </c>
      <c r="C15154" s="3" t="inlineStr">
        <is>
          <t>Expenses</t>
        </is>
      </c>
      <c r="D15154" s="3" t="inlineStr">
        <is>
          <t>3000/400</t>
        </is>
      </c>
      <c r="E15154" s="3" t="inlineStr">
        <is>
          <t>Accounting Fees - CipC</t>
        </is>
      </c>
      <c r="F15154" s="3" t="n">
        <v>200</v>
      </c>
      <c r="G15154" s="3" t="n">
        <v>200</v>
      </c>
    </row>
    <row r="15155">
      <c r="A15155" s="3" t="inlineStr">
        <is>
          <t>Quinate Consulting (Pty) Ltd</t>
        </is>
      </c>
      <c r="B15155" s="4" t="n">
        <v>45138</v>
      </c>
      <c r="C15155" s="3" t="inlineStr">
        <is>
          <t>Expenses</t>
        </is>
      </c>
      <c r="D15155" s="3" t="inlineStr">
        <is>
          <t>3001/000</t>
        </is>
      </c>
      <c r="E15155" s="3" t="inlineStr">
        <is>
          <t>Accounting fees - Other</t>
        </is>
      </c>
      <c r="F15155" s="3" t="n">
        <v>0</v>
      </c>
      <c r="G15155" s="3" t="n">
        <v>6000</v>
      </c>
    </row>
    <row r="15156">
      <c r="A15156" s="3" t="inlineStr">
        <is>
          <t>Quinate Consulting (Pty) Ltd</t>
        </is>
      </c>
      <c r="B15156" s="4" t="n">
        <v>45138</v>
      </c>
      <c r="C15156" s="3" t="inlineStr">
        <is>
          <t>Expenses</t>
        </is>
      </c>
      <c r="D15156" s="3" t="inlineStr">
        <is>
          <t>3002/000</t>
        </is>
      </c>
      <c r="E15156" s="3" t="inlineStr">
        <is>
          <t>Accounting Fees - Tax Dept.</t>
        </is>
      </c>
      <c r="F15156" s="3" t="n">
        <v>0</v>
      </c>
      <c r="G15156" s="3" t="n">
        <v>540</v>
      </c>
    </row>
    <row r="15157">
      <c r="A15157" s="3" t="inlineStr">
        <is>
          <t>Opportunity Management Holdings (PTY) LTD</t>
        </is>
      </c>
      <c r="B15157" s="4" t="n">
        <v>45138</v>
      </c>
      <c r="C15157" s="3" t="inlineStr">
        <is>
          <t>Expenses</t>
        </is>
      </c>
      <c r="D15157" s="3" t="inlineStr">
        <is>
          <t>3004/000</t>
        </is>
      </c>
      <c r="E15157" s="3" t="inlineStr">
        <is>
          <t>Accounting fees - Janine Theart</t>
        </is>
      </c>
      <c r="F15157" s="3" t="n">
        <v>0</v>
      </c>
      <c r="G15157" s="3" t="n">
        <v>73432.16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Expenses</t>
        </is>
      </c>
      <c r="D15158" s="3" t="inlineStr">
        <is>
          <t>3005/000</t>
        </is>
      </c>
      <c r="E15158" s="3" t="inlineStr">
        <is>
          <t>Accounting fees - Deric Dudley</t>
        </is>
      </c>
      <c r="F15158" s="3" t="n">
        <v>56000</v>
      </c>
      <c r="G15158" s="3" t="n">
        <v>328000</v>
      </c>
    </row>
    <row r="15159">
      <c r="A15159" s="3" t="inlineStr">
        <is>
          <t>Opportunity Management Holdings (PTY) LTD</t>
        </is>
      </c>
      <c r="B15159" s="4" t="n">
        <v>45138</v>
      </c>
      <c r="C15159" s="3" t="inlineStr">
        <is>
          <t>Expenses</t>
        </is>
      </c>
      <c r="D15159" s="3" t="inlineStr">
        <is>
          <t>3006/000</t>
        </is>
      </c>
      <c r="E15159" s="3" t="inlineStr">
        <is>
          <t>Accounting fees - CIPC</t>
        </is>
      </c>
      <c r="F15159" s="3" t="n">
        <v>0</v>
      </c>
      <c r="G15159" s="3" t="n">
        <v>1850</v>
      </c>
    </row>
    <row r="15160">
      <c r="A15160" s="3" t="inlineStr">
        <is>
          <t>Opportunity Management Holdings (PTY) LTD</t>
        </is>
      </c>
      <c r="B15160" s="4" t="n">
        <v>45138</v>
      </c>
      <c r="C15160" s="3" t="inlineStr">
        <is>
          <t>Expenses</t>
        </is>
      </c>
      <c r="D15160" s="3" t="inlineStr">
        <is>
          <t>3007/000</t>
        </is>
      </c>
      <c r="E15160" s="3" t="inlineStr">
        <is>
          <t>Accounting fees - Warwick</t>
        </is>
      </c>
      <c r="F15160" s="3" t="n">
        <v>0</v>
      </c>
      <c r="G15160" s="3" t="n">
        <v>54000</v>
      </c>
    </row>
    <row r="15161">
      <c r="A15161" s="3" t="inlineStr">
        <is>
          <t>Endulini (Pty) Ltd</t>
        </is>
      </c>
      <c r="B15161" s="4" t="n">
        <v>45138</v>
      </c>
      <c r="C15161" s="3" t="inlineStr">
        <is>
          <t>Expenses</t>
        </is>
      </c>
      <c r="D15161" s="3" t="inlineStr">
        <is>
          <t>3050/000</t>
        </is>
      </c>
      <c r="E15161" s="3" t="inlineStr">
        <is>
          <t>Advertising _AND_ Promotions</t>
        </is>
      </c>
      <c r="F15161" s="3" t="n">
        <v>0</v>
      </c>
      <c r="G15161" s="3" t="n">
        <v>4180</v>
      </c>
    </row>
    <row r="15162">
      <c r="A15162" s="3" t="inlineStr">
        <is>
          <t>Noble Shield (Pty) Ltd ta Go Letting</t>
        </is>
      </c>
      <c r="B15162" s="4" t="n">
        <v>45138</v>
      </c>
      <c r="C15162" s="3" t="inlineStr">
        <is>
          <t>Expenses</t>
        </is>
      </c>
      <c r="D15162" s="3" t="inlineStr">
        <is>
          <t>3050/000</t>
        </is>
      </c>
      <c r="E15162" s="3" t="inlineStr">
        <is>
          <t>Advertising _AND_ Promotions</t>
        </is>
      </c>
      <c r="F15162" s="3" t="n">
        <v>0</v>
      </c>
      <c r="G15162" s="3" t="n">
        <v>2394.99</v>
      </c>
    </row>
    <row r="15163">
      <c r="A15163" s="3" t="inlineStr">
        <is>
          <t>Opportunity Management Holdings (PTY) LTD</t>
        </is>
      </c>
      <c r="B15163" s="4" t="n">
        <v>45138</v>
      </c>
      <c r="C15163" s="3" t="inlineStr">
        <is>
          <t>Expenses</t>
        </is>
      </c>
      <c r="D15163" s="3" t="inlineStr">
        <is>
          <t>3050/000</t>
        </is>
      </c>
      <c r="E15163" s="3" t="inlineStr">
        <is>
          <t>Advertising _AND_ Promotions</t>
        </is>
      </c>
      <c r="F15163" s="3" t="n">
        <v>0</v>
      </c>
      <c r="G15163" s="3" t="n">
        <v>500</v>
      </c>
    </row>
    <row r="15164">
      <c r="A15164" s="3" t="inlineStr">
        <is>
          <t>Trademark Holdings (Pty) Ltd</t>
        </is>
      </c>
      <c r="B15164" s="4" t="n">
        <v>45138</v>
      </c>
      <c r="C15164" s="3" t="inlineStr">
        <is>
          <t>Expenses</t>
        </is>
      </c>
      <c r="D15164" s="3" t="inlineStr">
        <is>
          <t>3050/000</t>
        </is>
      </c>
      <c r="E15164" s="3" t="inlineStr">
        <is>
          <t>Advertising _AND_ Promotions</t>
        </is>
      </c>
      <c r="F15164" s="3" t="n">
        <v>0</v>
      </c>
      <c r="G15164" s="3" t="n">
        <v>6852.5</v>
      </c>
    </row>
    <row r="15165">
      <c r="A15165" s="3" t="inlineStr">
        <is>
          <t>Opportunity Global Investment (PTY) LTD</t>
        </is>
      </c>
      <c r="B15165" s="4" t="n">
        <v>45138</v>
      </c>
      <c r="C15165" s="3" t="inlineStr">
        <is>
          <t>Expenses</t>
        </is>
      </c>
      <c r="D15165" s="3" t="inlineStr">
        <is>
          <t>3050/000</t>
        </is>
      </c>
      <c r="E15165" s="3" t="inlineStr">
        <is>
          <t>Advertising and Promotions</t>
        </is>
      </c>
      <c r="F15165" s="3" t="n">
        <v>95.64</v>
      </c>
      <c r="G15165" s="3" t="n">
        <v>1936.92</v>
      </c>
    </row>
    <row r="15166">
      <c r="A15166" s="3" t="inlineStr">
        <is>
          <t>Opportunity Global Sales (PTY) LTD</t>
        </is>
      </c>
      <c r="B15166" s="4" t="n">
        <v>45138</v>
      </c>
      <c r="C15166" s="3" t="inlineStr">
        <is>
          <t>Expenses</t>
        </is>
      </c>
      <c r="D15166" s="3" t="inlineStr">
        <is>
          <t>3050/000</t>
        </is>
      </c>
      <c r="E15166" s="3" t="inlineStr">
        <is>
          <t>Advertising and Promotions</t>
        </is>
      </c>
      <c r="F15166" s="3" t="n">
        <v>66.67</v>
      </c>
      <c r="G15166" s="3" t="n">
        <v>18164.18</v>
      </c>
    </row>
    <row r="15167">
      <c r="A15167" s="3" t="inlineStr">
        <is>
          <t>Endulini (Pty) Ltd</t>
        </is>
      </c>
      <c r="B15167" s="4" t="n">
        <v>45138</v>
      </c>
      <c r="C15167" s="3" t="inlineStr">
        <is>
          <t>Expenses</t>
        </is>
      </c>
      <c r="D15167" s="3" t="inlineStr">
        <is>
          <t>3050/001</t>
        </is>
      </c>
      <c r="E15167" s="3" t="inlineStr">
        <is>
          <t>Advertising _AND_ Promotions - Media Agenda</t>
        </is>
      </c>
      <c r="F15167" s="3" t="n">
        <v>575</v>
      </c>
      <c r="G15167" s="3" t="n">
        <v>4312.5</v>
      </c>
    </row>
    <row r="15168">
      <c r="A15168" s="3" t="inlineStr">
        <is>
          <t>Noble Shield (Pty) Ltd ta Go Letting</t>
        </is>
      </c>
      <c r="B15168" s="4" t="n">
        <v>45138</v>
      </c>
      <c r="C15168" s="3" t="inlineStr">
        <is>
          <t>Expenses</t>
        </is>
      </c>
      <c r="D15168" s="3" t="inlineStr">
        <is>
          <t>3050/038</t>
        </is>
      </c>
      <c r="E15168" s="3" t="inlineStr">
        <is>
          <t>Advertsing - Show Boards</t>
        </is>
      </c>
      <c r="F15168" s="3" t="n">
        <v>0</v>
      </c>
      <c r="G15168" s="3" t="n">
        <v>5520</v>
      </c>
    </row>
    <row r="15169">
      <c r="A15169" s="3" t="inlineStr">
        <is>
          <t>Noble Shield (Pty) Ltd ta Go Letting</t>
        </is>
      </c>
      <c r="B15169" s="4" t="n">
        <v>45138</v>
      </c>
      <c r="C15169" s="3" t="inlineStr">
        <is>
          <t>Expenses</t>
        </is>
      </c>
      <c r="D15169" s="3" t="inlineStr">
        <is>
          <t>3050/050</t>
        </is>
      </c>
      <c r="E15169" s="3" t="inlineStr">
        <is>
          <t>Advertising - Prop 24</t>
        </is>
      </c>
      <c r="F15169" s="3" t="n">
        <v>3336.15</v>
      </c>
      <c r="G15169" s="3" t="n">
        <v>36644.75</v>
      </c>
    </row>
    <row r="15170">
      <c r="A15170" s="3" t="inlineStr">
        <is>
          <t>Opportunity Global Sales (PTY) LTD</t>
        </is>
      </c>
      <c r="B15170" s="4" t="n">
        <v>45138</v>
      </c>
      <c r="C15170" s="3" t="inlineStr">
        <is>
          <t>Expenses</t>
        </is>
      </c>
      <c r="D15170" s="3" t="inlineStr">
        <is>
          <t>3050/100</t>
        </is>
      </c>
      <c r="E15170" s="3" t="inlineStr">
        <is>
          <t>Advertising - Facebook</t>
        </is>
      </c>
      <c r="F15170" s="3" t="n">
        <v>0</v>
      </c>
      <c r="G15170" s="3" t="n">
        <v>2279.78</v>
      </c>
    </row>
    <row r="15171">
      <c r="A15171" s="3" t="inlineStr">
        <is>
          <t>Opportunity Global Sales (PTY) LTD</t>
        </is>
      </c>
      <c r="B15171" s="4" t="n">
        <v>45138</v>
      </c>
      <c r="C15171" s="3" t="inlineStr">
        <is>
          <t>Expenses</t>
        </is>
      </c>
      <c r="D15171" s="3" t="inlineStr">
        <is>
          <t>3050/140</t>
        </is>
      </c>
      <c r="E15171" s="3" t="inlineStr">
        <is>
          <t>Advertising - Media Agenda</t>
        </is>
      </c>
      <c r="F15171" s="3" t="n">
        <v>0</v>
      </c>
      <c r="G15171" s="3" t="n">
        <v>10912.5</v>
      </c>
    </row>
    <row r="15172">
      <c r="A15172" s="3" t="inlineStr">
        <is>
          <t>Opportunity Global Sales (PTY) LTD</t>
        </is>
      </c>
      <c r="B15172" s="4" t="n">
        <v>45138</v>
      </c>
      <c r="C15172" s="3" t="inlineStr">
        <is>
          <t>Expenses</t>
        </is>
      </c>
      <c r="D15172" s="3" t="inlineStr">
        <is>
          <t>3050/200</t>
        </is>
      </c>
      <c r="E15172" s="3" t="inlineStr">
        <is>
          <t>Advertising - Design</t>
        </is>
      </c>
      <c r="F15172" s="3" t="n">
        <v>0</v>
      </c>
      <c r="G15172" s="3" t="n">
        <v>35000</v>
      </c>
    </row>
    <row r="15173">
      <c r="A15173" s="3" t="inlineStr">
        <is>
          <t>Opportunity Global Investment (PTY) LTD</t>
        </is>
      </c>
      <c r="B15173" s="4" t="n">
        <v>45138</v>
      </c>
      <c r="C15173" s="3" t="inlineStr">
        <is>
          <t>Expenses</t>
        </is>
      </c>
      <c r="D15173" s="3" t="inlineStr">
        <is>
          <t>3050/240</t>
        </is>
      </c>
      <c r="E15173" s="3" t="inlineStr">
        <is>
          <t>Advertising - Realmarketing</t>
        </is>
      </c>
      <c r="F15173" s="3" t="n">
        <v>46000</v>
      </c>
      <c r="G15173" s="3" t="n">
        <v>46000</v>
      </c>
    </row>
    <row r="15174">
      <c r="A15174" s="3" t="inlineStr">
        <is>
          <t>Opportunity Global Investment (PTY) LTD</t>
        </is>
      </c>
      <c r="B15174" s="4" t="n">
        <v>45138</v>
      </c>
      <c r="C15174" s="3" t="inlineStr">
        <is>
          <t>Expenses</t>
        </is>
      </c>
      <c r="D15174" s="3" t="inlineStr">
        <is>
          <t>3050/250</t>
        </is>
      </c>
      <c r="E15174" s="3" t="inlineStr">
        <is>
          <t>Advertising - General</t>
        </is>
      </c>
      <c r="F15174" s="3" t="n">
        <v>1000</v>
      </c>
      <c r="G15174" s="3" t="n">
        <v>50859.6</v>
      </c>
    </row>
    <row r="15175">
      <c r="A15175" s="3" t="inlineStr">
        <is>
          <t>Opportunity Global Sales (PTY) LTD</t>
        </is>
      </c>
      <c r="B15175" s="4" t="n">
        <v>45138</v>
      </c>
      <c r="C15175" s="3" t="inlineStr">
        <is>
          <t>Expenses</t>
        </is>
      </c>
      <c r="D15175" s="3" t="inlineStr">
        <is>
          <t>3050/250</t>
        </is>
      </c>
      <c r="E15175" s="3" t="inlineStr">
        <is>
          <t>Advertising - General</t>
        </is>
      </c>
      <c r="F15175" s="3" t="n">
        <v>956</v>
      </c>
      <c r="G15175" s="3" t="n">
        <v>3799.94</v>
      </c>
    </row>
    <row r="15176">
      <c r="A15176" s="3" t="inlineStr">
        <is>
          <t>Opportunity Global Investment (PTY) LTD</t>
        </is>
      </c>
      <c r="B15176" s="4" t="n">
        <v>45138</v>
      </c>
      <c r="C15176" s="3" t="inlineStr">
        <is>
          <t>Expenses</t>
        </is>
      </c>
      <c r="D15176" s="3" t="inlineStr">
        <is>
          <t>3050/270</t>
        </is>
      </c>
      <c r="E15176" s="3" t="inlineStr">
        <is>
          <t>Advertising - Radia and TV Interviews</t>
        </is>
      </c>
      <c r="F15176" s="3" t="n">
        <v>10000</v>
      </c>
      <c r="G15176" s="3" t="n">
        <v>78797.5</v>
      </c>
    </row>
    <row r="15177">
      <c r="A15177" s="3" t="inlineStr">
        <is>
          <t>Opportunity Global Investment (PTY) LTD</t>
        </is>
      </c>
      <c r="B15177" s="4" t="n">
        <v>45138</v>
      </c>
      <c r="C15177" s="3" t="inlineStr">
        <is>
          <t>Expenses</t>
        </is>
      </c>
      <c r="D15177" s="3" t="inlineStr">
        <is>
          <t>3050/290</t>
        </is>
      </c>
      <c r="E15177" s="3" t="inlineStr">
        <is>
          <t>Advertising - Serene Living</t>
        </is>
      </c>
      <c r="F15177" s="3" t="n">
        <v>65086</v>
      </c>
      <c r="G15177" s="3" t="n">
        <v>325430</v>
      </c>
    </row>
    <row r="15178">
      <c r="A15178" s="3" t="inlineStr">
        <is>
          <t>Opportunity Global Investment (PTY) LTD</t>
        </is>
      </c>
      <c r="B15178" s="4" t="n">
        <v>45138</v>
      </c>
      <c r="C15178" s="3" t="inlineStr">
        <is>
          <t>Expenses</t>
        </is>
      </c>
      <c r="D15178" s="3" t="inlineStr">
        <is>
          <t>3050/295</t>
        </is>
      </c>
      <c r="E15178" s="3" t="inlineStr">
        <is>
          <t>Advertising - Reale Activation</t>
        </is>
      </c>
      <c r="F15178" s="3" t="n">
        <v>0</v>
      </c>
      <c r="G15178" s="3" t="n">
        <v>30397.22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Expenses</t>
        </is>
      </c>
      <c r="D15179" s="3" t="inlineStr">
        <is>
          <t>3050/300</t>
        </is>
      </c>
      <c r="E15179" s="3" t="inlineStr">
        <is>
          <t>Advertising - Design</t>
        </is>
      </c>
      <c r="F15179" s="3" t="n">
        <v>1800</v>
      </c>
      <c r="G15179" s="3" t="n">
        <v>5850</v>
      </c>
    </row>
    <row r="15180">
      <c r="A15180" s="3" t="inlineStr">
        <is>
          <t>Quinate Consulting (Pty) Ltd</t>
        </is>
      </c>
      <c r="B15180" s="4" t="n">
        <v>45138</v>
      </c>
      <c r="C15180" s="3" t="inlineStr">
        <is>
          <t>Expenses</t>
        </is>
      </c>
      <c r="D15180" s="3" t="inlineStr">
        <is>
          <t>3050/400</t>
        </is>
      </c>
      <c r="E15180" s="3" t="inlineStr">
        <is>
          <t>Advertising - Prop24</t>
        </is>
      </c>
      <c r="F15180" s="3" t="n">
        <v>10464.48</v>
      </c>
      <c r="G15180" s="3" t="n">
        <v>56513.5</v>
      </c>
    </row>
    <row r="15181">
      <c r="A15181" s="3" t="inlineStr">
        <is>
          <t>Quinate Consulting (Pty) Ltd</t>
        </is>
      </c>
      <c r="B15181" s="4" t="n">
        <v>45138</v>
      </c>
      <c r="C15181" s="3" t="inlineStr">
        <is>
          <t>Expenses</t>
        </is>
      </c>
      <c r="D15181" s="3" t="inlineStr">
        <is>
          <t>3050/450</t>
        </is>
      </c>
      <c r="E15181" s="3" t="inlineStr">
        <is>
          <t>Advertising - Facebook</t>
        </is>
      </c>
      <c r="F15181" s="3" t="n">
        <v>10550.58</v>
      </c>
      <c r="G15181" s="3" t="n">
        <v>49020.49</v>
      </c>
    </row>
    <row r="15182">
      <c r="A15182" s="3" t="inlineStr">
        <is>
          <t>Opportunity Global Investment (PTY) LTD</t>
        </is>
      </c>
      <c r="B15182" s="4" t="n">
        <v>45138</v>
      </c>
      <c r="C15182" s="3" t="inlineStr">
        <is>
          <t>Expenses</t>
        </is>
      </c>
      <c r="D15182" s="3" t="inlineStr">
        <is>
          <t>3051/000</t>
        </is>
      </c>
      <c r="E15182" s="3" t="inlineStr">
        <is>
          <t>Advertising - Facebook</t>
        </is>
      </c>
      <c r="F15182" s="3" t="n">
        <v>17121.79</v>
      </c>
      <c r="G15182" s="3" t="n">
        <v>84132.3</v>
      </c>
    </row>
    <row r="15183">
      <c r="A15183" s="3" t="inlineStr">
        <is>
          <t>Opportunity Management Holdings (PTY) LTD</t>
        </is>
      </c>
      <c r="B15183" s="4" t="n">
        <v>45138</v>
      </c>
      <c r="C15183" s="3" t="inlineStr">
        <is>
          <t>Expenses</t>
        </is>
      </c>
      <c r="D15183" s="3" t="inlineStr">
        <is>
          <t>3052/000</t>
        </is>
      </c>
      <c r="E15183" s="3" t="inlineStr">
        <is>
          <t>Advertsing _AND_ Marketing - Website</t>
        </is>
      </c>
      <c r="F15183" s="3" t="n">
        <v>0</v>
      </c>
      <c r="G15183" s="3" t="n">
        <v>287.5</v>
      </c>
    </row>
    <row r="15184">
      <c r="A15184" s="3" t="inlineStr">
        <is>
          <t>Opportunity Global Investment (PTY) LTD</t>
        </is>
      </c>
      <c r="B15184" s="4" t="n">
        <v>45138</v>
      </c>
      <c r="C15184" s="3" t="inlineStr">
        <is>
          <t>Expenses</t>
        </is>
      </c>
      <c r="D15184" s="3" t="inlineStr">
        <is>
          <t>3053/000</t>
        </is>
      </c>
      <c r="E15184" s="3" t="inlineStr">
        <is>
          <t>Advertising - Google Ads</t>
        </is>
      </c>
      <c r="F15184" s="3" t="n">
        <v>479.68</v>
      </c>
      <c r="G15184" s="3" t="n">
        <v>5587.53</v>
      </c>
    </row>
    <row r="15185">
      <c r="A15185" s="3" t="inlineStr">
        <is>
          <t>Endulini (Pty) Ltd</t>
        </is>
      </c>
      <c r="B15185" s="4" t="n">
        <v>45138</v>
      </c>
      <c r="C15185" s="3" t="inlineStr">
        <is>
          <t>Expenses</t>
        </is>
      </c>
      <c r="D15185" s="3" t="inlineStr">
        <is>
          <t>3200/000</t>
        </is>
      </c>
      <c r="E15185" s="3" t="inlineStr">
        <is>
          <t>Bank Charges</t>
        </is>
      </c>
      <c r="F15185" s="3" t="n">
        <v>356.08</v>
      </c>
      <c r="G15185" s="3" t="n">
        <v>1212.94</v>
      </c>
    </row>
    <row r="15186">
      <c r="A15186" s="3" t="inlineStr">
        <is>
          <t>Noble Shield (Pty) Ltd ta Go Letting</t>
        </is>
      </c>
      <c r="B15186" s="4" t="n">
        <v>45138</v>
      </c>
      <c r="C15186" s="3" t="inlineStr">
        <is>
          <t>Expenses</t>
        </is>
      </c>
      <c r="D15186" s="3" t="inlineStr">
        <is>
          <t>3200/000</t>
        </is>
      </c>
      <c r="E15186" s="3" t="inlineStr">
        <is>
          <t>Bank Charges</t>
        </is>
      </c>
      <c r="F15186" s="3" t="n">
        <v>618.08</v>
      </c>
      <c r="G15186" s="3" t="n">
        <v>7085.65</v>
      </c>
    </row>
    <row r="15187">
      <c r="A15187" s="3" t="inlineStr">
        <is>
          <t>Opportunity Global Investment (PTY) LTD</t>
        </is>
      </c>
      <c r="B15187" s="4" t="n">
        <v>45138</v>
      </c>
      <c r="C15187" s="3" t="inlineStr">
        <is>
          <t>Expenses</t>
        </is>
      </c>
      <c r="D15187" s="3" t="inlineStr">
        <is>
          <t>3200/000</t>
        </is>
      </c>
      <c r="E15187" s="3" t="inlineStr">
        <is>
          <t>Bank Charges</t>
        </is>
      </c>
      <c r="F15187" s="3" t="n">
        <v>360.45</v>
      </c>
      <c r="G15187" s="3" t="n">
        <v>2159.88</v>
      </c>
    </row>
    <row r="15188">
      <c r="A15188" s="3" t="inlineStr">
        <is>
          <t>Opportunity Global Sales (PTY) LTD</t>
        </is>
      </c>
      <c r="B15188" s="4" t="n">
        <v>45138</v>
      </c>
      <c r="C15188" s="3" t="inlineStr">
        <is>
          <t>Expenses</t>
        </is>
      </c>
      <c r="D15188" s="3" t="inlineStr">
        <is>
          <t>3200/000</t>
        </is>
      </c>
      <c r="E15188" s="3" t="inlineStr">
        <is>
          <t>Bank Charges</t>
        </is>
      </c>
      <c r="F15188" s="3" t="n">
        <v>541.29</v>
      </c>
      <c r="G15188" s="3" t="n">
        <v>2403.5</v>
      </c>
    </row>
    <row r="15189">
      <c r="A15189" s="3" t="inlineStr">
        <is>
          <t>Opportunity Management Holdings (PTY) LTD</t>
        </is>
      </c>
      <c r="B15189" s="4" t="n">
        <v>45138</v>
      </c>
      <c r="C15189" s="3" t="inlineStr">
        <is>
          <t>Expenses</t>
        </is>
      </c>
      <c r="D15189" s="3" t="inlineStr">
        <is>
          <t>3200/000</t>
        </is>
      </c>
      <c r="E15189" s="3" t="inlineStr">
        <is>
          <t>Bank Charges</t>
        </is>
      </c>
      <c r="F15189" s="3" t="n">
        <v>850.46</v>
      </c>
      <c r="G15189" s="3" t="n">
        <v>8705.85</v>
      </c>
    </row>
    <row r="15190">
      <c r="A15190" s="3" t="inlineStr">
        <is>
          <t>Quinate Consulting (Pty) Ltd</t>
        </is>
      </c>
      <c r="B15190" s="4" t="n">
        <v>45138</v>
      </c>
      <c r="C15190" s="3" t="inlineStr">
        <is>
          <t>Expenses</t>
        </is>
      </c>
      <c r="D15190" s="3" t="inlineStr">
        <is>
          <t>3200/000</t>
        </is>
      </c>
      <c r="E15190" s="3" t="inlineStr">
        <is>
          <t>Bank Charges</t>
        </is>
      </c>
      <c r="F15190" s="3" t="n">
        <v>532.16</v>
      </c>
      <c r="G15190" s="3" t="n">
        <v>4798.87</v>
      </c>
    </row>
    <row r="15191">
      <c r="A15191" s="3" t="inlineStr">
        <is>
          <t>Trademark Holdings (Pty) Ltd</t>
        </is>
      </c>
      <c r="B15191" s="4" t="n">
        <v>45138</v>
      </c>
      <c r="C15191" s="3" t="inlineStr">
        <is>
          <t>Expenses</t>
        </is>
      </c>
      <c r="D15191" s="3" t="inlineStr">
        <is>
          <t>3200/000</t>
        </is>
      </c>
      <c r="E15191" s="3" t="inlineStr">
        <is>
          <t>Bank Charges</t>
        </is>
      </c>
      <c r="F15191" s="3" t="n">
        <v>297.86</v>
      </c>
      <c r="G15191" s="3" t="n">
        <v>3923.14</v>
      </c>
    </row>
    <row r="15192">
      <c r="A15192" s="3" t="inlineStr">
        <is>
          <t>Quinate Consulting (Pty) Ltd</t>
        </is>
      </c>
      <c r="B15192" s="4" t="n">
        <v>45138</v>
      </c>
      <c r="C15192" s="3" t="inlineStr">
        <is>
          <t>Expenses</t>
        </is>
      </c>
      <c r="D15192" s="3" t="inlineStr">
        <is>
          <t>3220/000</t>
        </is>
      </c>
      <c r="E15192" s="3" t="inlineStr">
        <is>
          <t>Bank Charges - Bond Fees</t>
        </is>
      </c>
      <c r="F15192" s="3" t="n">
        <v>1191.32</v>
      </c>
      <c r="G15192" s="3" t="n">
        <v>5513.14</v>
      </c>
    </row>
    <row r="15193">
      <c r="A15193" s="3" t="inlineStr">
        <is>
          <t>Noble Shield (Pty) Ltd ta Go Letting</t>
        </is>
      </c>
      <c r="B15193" s="4" t="n">
        <v>45138</v>
      </c>
      <c r="C15193" s="3" t="inlineStr">
        <is>
          <t>Expenses</t>
        </is>
      </c>
      <c r="D15193" s="3" t="inlineStr">
        <is>
          <t>3230/000</t>
        </is>
      </c>
      <c r="E15193" s="3" t="inlineStr">
        <is>
          <t>Cell Phone - NM</t>
        </is>
      </c>
      <c r="F15193" s="3" t="n">
        <v>2039.93</v>
      </c>
      <c r="G15193" s="3" t="n">
        <v>24503.33</v>
      </c>
    </row>
    <row r="15194">
      <c r="A15194" s="3" t="inlineStr">
        <is>
          <t>Noble Shield (Pty) Ltd ta Go Letting</t>
        </is>
      </c>
      <c r="B15194" s="4" t="n">
        <v>45138</v>
      </c>
      <c r="C15194" s="3" t="inlineStr">
        <is>
          <t>Expenses</t>
        </is>
      </c>
      <c r="D15194" s="3" t="inlineStr">
        <is>
          <t>3233/000</t>
        </is>
      </c>
      <c r="E15194" s="3" t="inlineStr">
        <is>
          <t>Cell Data - Other</t>
        </is>
      </c>
      <c r="F15194" s="3" t="n">
        <v>199</v>
      </c>
      <c r="G15194" s="3" t="n">
        <v>2189</v>
      </c>
    </row>
    <row r="15195">
      <c r="A15195" s="3" t="inlineStr">
        <is>
          <t>Noble Shield (Pty) Ltd ta Go Letting</t>
        </is>
      </c>
      <c r="B15195" s="4" t="n">
        <v>45138</v>
      </c>
      <c r="C15195" s="3" t="inlineStr">
        <is>
          <t>Expenses</t>
        </is>
      </c>
      <c r="D15195" s="3" t="inlineStr">
        <is>
          <t>3233/100</t>
        </is>
      </c>
      <c r="E15195" s="3" t="inlineStr">
        <is>
          <t>Cell Data - Sales office Wifi</t>
        </is>
      </c>
      <c r="F15195" s="3" t="n">
        <v>385</v>
      </c>
      <c r="G15195" s="3" t="n">
        <v>4123</v>
      </c>
    </row>
    <row r="15196">
      <c r="A15196" s="3" t="inlineStr">
        <is>
          <t>Noble Shield (Pty) Ltd ta Go Letting</t>
        </is>
      </c>
      <c r="B15196" s="4" t="n">
        <v>45138</v>
      </c>
      <c r="C15196" s="3" t="inlineStr">
        <is>
          <t>Expenses</t>
        </is>
      </c>
      <c r="D15196" s="3" t="inlineStr">
        <is>
          <t>3250/000</t>
        </is>
      </c>
      <c r="E15196" s="3" t="inlineStr">
        <is>
          <t>Cleaning</t>
        </is>
      </c>
      <c r="F15196" s="3" t="n">
        <v>0</v>
      </c>
      <c r="G15196" s="3" t="n">
        <v>289.4</v>
      </c>
    </row>
    <row r="15197">
      <c r="A15197" s="3" t="inlineStr">
        <is>
          <t>Opportunity Global Investment (PTY) LTD</t>
        </is>
      </c>
      <c r="B15197" s="4" t="n">
        <v>45138</v>
      </c>
      <c r="C15197" s="3" t="inlineStr">
        <is>
          <t>Expenses</t>
        </is>
      </c>
      <c r="D15197" s="3" t="inlineStr">
        <is>
          <t>3250/000</t>
        </is>
      </c>
      <c r="E15197" s="3" t="inlineStr">
        <is>
          <t>Cleaning</t>
        </is>
      </c>
      <c r="F15197" s="3" t="n">
        <v>2700</v>
      </c>
      <c r="G15197" s="3" t="n">
        <v>13500</v>
      </c>
    </row>
    <row r="15198">
      <c r="A15198" s="3" t="inlineStr">
        <is>
          <t>Opportunity Management Holdings (PTY) LTD</t>
        </is>
      </c>
      <c r="B15198" s="4" t="n">
        <v>45138</v>
      </c>
      <c r="C15198" s="3" t="inlineStr">
        <is>
          <t>Expenses</t>
        </is>
      </c>
      <c r="D15198" s="3" t="inlineStr">
        <is>
          <t>3250/000</t>
        </is>
      </c>
      <c r="E15198" s="3" t="inlineStr">
        <is>
          <t>Cleaning</t>
        </is>
      </c>
      <c r="F15198" s="3" t="n">
        <v>3225.27</v>
      </c>
      <c r="G15198" s="3" t="n">
        <v>26020.71</v>
      </c>
    </row>
    <row r="15199">
      <c r="A15199" s="3" t="inlineStr">
        <is>
          <t>Trademark Holdings (Pty) Ltd</t>
        </is>
      </c>
      <c r="B15199" s="4" t="n">
        <v>45138</v>
      </c>
      <c r="C15199" s="3" t="inlineStr">
        <is>
          <t>Expenses</t>
        </is>
      </c>
      <c r="D15199" s="3" t="inlineStr">
        <is>
          <t>3250/000</t>
        </is>
      </c>
      <c r="E15199" s="3" t="inlineStr">
        <is>
          <t>Cleaning</t>
        </is>
      </c>
      <c r="F15199" s="3" t="n">
        <v>1430</v>
      </c>
      <c r="G15199" s="3" t="n">
        <v>11154</v>
      </c>
    </row>
    <row r="15200">
      <c r="A15200" s="3" t="inlineStr">
        <is>
          <t>Noble Shield (Pty) Ltd ta Go Letting</t>
        </is>
      </c>
      <c r="B15200" s="4" t="n">
        <v>45138</v>
      </c>
      <c r="C15200" s="3" t="inlineStr">
        <is>
          <t>Expenses</t>
        </is>
      </c>
      <c r="D15200" s="3" t="inlineStr">
        <is>
          <t>3300/000</t>
        </is>
      </c>
      <c r="E15200" s="3" t="inlineStr">
        <is>
          <t>Computer Expenses</t>
        </is>
      </c>
      <c r="F15200" s="3" t="n">
        <v>0</v>
      </c>
      <c r="G15200" s="3" t="n">
        <v>1300</v>
      </c>
    </row>
    <row r="15201">
      <c r="A15201" s="3" t="inlineStr">
        <is>
          <t>Opportunity Global Investment (PTY) LTD</t>
        </is>
      </c>
      <c r="B15201" s="4" t="n">
        <v>45138</v>
      </c>
      <c r="C15201" s="3" t="inlineStr">
        <is>
          <t>Expenses</t>
        </is>
      </c>
      <c r="D15201" s="3" t="inlineStr">
        <is>
          <t>3300/000</t>
        </is>
      </c>
      <c r="E15201" s="3" t="inlineStr">
        <is>
          <t>Computer Expenses</t>
        </is>
      </c>
      <c r="F15201" s="3" t="n">
        <v>0</v>
      </c>
      <c r="G15201" s="3" t="n">
        <v>1350</v>
      </c>
    </row>
    <row r="15202">
      <c r="A15202" s="3" t="inlineStr">
        <is>
          <t>Opportunity Management Holdings (PTY) LTD</t>
        </is>
      </c>
      <c r="B15202" s="4" t="n">
        <v>45138</v>
      </c>
      <c r="C15202" s="3" t="inlineStr">
        <is>
          <t>Expenses</t>
        </is>
      </c>
      <c r="D15202" s="3" t="inlineStr">
        <is>
          <t>3300/000</t>
        </is>
      </c>
      <c r="E15202" s="3" t="inlineStr">
        <is>
          <t>Computer Expenses</t>
        </is>
      </c>
      <c r="F15202" s="3" t="n">
        <v>0</v>
      </c>
      <c r="G15202" s="3" t="n">
        <v>7831.91</v>
      </c>
    </row>
    <row r="15203">
      <c r="A15203" s="3" t="inlineStr">
        <is>
          <t>Noble Shield (Pty) Ltd ta Go Letting</t>
        </is>
      </c>
      <c r="B15203" s="4" t="n">
        <v>45138</v>
      </c>
      <c r="C15203" s="3" t="inlineStr">
        <is>
          <t>Expenses</t>
        </is>
      </c>
      <c r="D15203" s="3" t="inlineStr">
        <is>
          <t>3300/100</t>
        </is>
      </c>
      <c r="E15203" s="3" t="inlineStr">
        <is>
          <t>Computer - Maintenance</t>
        </is>
      </c>
      <c r="F15203" s="3" t="n">
        <v>1550</v>
      </c>
      <c r="G15203" s="3" t="n">
        <v>2395</v>
      </c>
    </row>
    <row r="15204">
      <c r="A15204" s="3" t="inlineStr">
        <is>
          <t>Noble Shield (Pty) Ltd ta Go Letting</t>
        </is>
      </c>
      <c r="B15204" s="4" t="n">
        <v>45138</v>
      </c>
      <c r="C15204" s="3" t="inlineStr">
        <is>
          <t>Expenses</t>
        </is>
      </c>
      <c r="D15204" s="3" t="inlineStr">
        <is>
          <t>3300/120</t>
        </is>
      </c>
      <c r="E15204" s="3" t="inlineStr">
        <is>
          <t>Computer IT - Software Propworx</t>
        </is>
      </c>
      <c r="F15204" s="3" t="n">
        <v>2167.75</v>
      </c>
      <c r="G15204" s="3" t="n">
        <v>23764.75</v>
      </c>
    </row>
    <row r="15205">
      <c r="A15205" s="3" t="inlineStr">
        <is>
          <t>Trademark Holdings (Pty) Ltd</t>
        </is>
      </c>
      <c r="B15205" s="4" t="n">
        <v>45138</v>
      </c>
      <c r="C15205" s="3" t="inlineStr">
        <is>
          <t>Expenses</t>
        </is>
      </c>
      <c r="D15205" s="3" t="inlineStr">
        <is>
          <t>3300/130</t>
        </is>
      </c>
      <c r="E15205" s="3" t="inlineStr">
        <is>
          <t>Computer IT - Internet/Hosting Fees</t>
        </is>
      </c>
      <c r="F15205" s="3" t="n">
        <v>0</v>
      </c>
      <c r="G15205" s="3" t="n">
        <v>-3599.5</v>
      </c>
    </row>
    <row r="15206">
      <c r="A15206" s="3" t="inlineStr">
        <is>
          <t>Opportunity Management Holdings (PTY) LTD</t>
        </is>
      </c>
      <c r="B15206" s="4" t="n">
        <v>45138</v>
      </c>
      <c r="C15206" s="3" t="inlineStr">
        <is>
          <t>Expenses</t>
        </is>
      </c>
      <c r="D15206" s="3" t="inlineStr">
        <is>
          <t>3300/140</t>
        </is>
      </c>
      <c r="E15206" s="3" t="inlineStr">
        <is>
          <t>Computer IT</t>
        </is>
      </c>
      <c r="F15206" s="3" t="n">
        <v>0</v>
      </c>
      <c r="G15206" s="3" t="n">
        <v>22364.04</v>
      </c>
    </row>
    <row r="15207">
      <c r="A15207" s="3" t="inlineStr">
        <is>
          <t>Trademark Holdings (Pty) Ltd</t>
        </is>
      </c>
      <c r="B15207" s="4" t="n">
        <v>45138</v>
      </c>
      <c r="C15207" s="3" t="inlineStr">
        <is>
          <t>Expenses</t>
        </is>
      </c>
      <c r="D15207" s="3" t="inlineStr">
        <is>
          <t>3300/145</t>
        </is>
      </c>
      <c r="E15207" s="3" t="inlineStr">
        <is>
          <t>Computer IT - Cloud Solve</t>
        </is>
      </c>
      <c r="F15207" s="3" t="n">
        <v>0</v>
      </c>
      <c r="G15207" s="3" t="n">
        <v>6313.5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Expenses</t>
        </is>
      </c>
      <c r="D15208" s="3" t="inlineStr">
        <is>
          <t>3300/170</t>
        </is>
      </c>
      <c r="E15208" s="3" t="inlineStr">
        <is>
          <t>Computer IT - VDB office Fibre</t>
        </is>
      </c>
      <c r="F15208" s="3" t="n">
        <v>790</v>
      </c>
      <c r="G15208" s="3" t="n">
        <v>8690</v>
      </c>
    </row>
    <row r="15209">
      <c r="A15209" s="3" t="inlineStr">
        <is>
          <t>Trademark Holdings (Pty) Ltd</t>
        </is>
      </c>
      <c r="B15209" s="4" t="n">
        <v>45138</v>
      </c>
      <c r="C15209" s="3" t="inlineStr">
        <is>
          <t>Expenses</t>
        </is>
      </c>
      <c r="D15209" s="3" t="inlineStr">
        <is>
          <t>3350/000</t>
        </is>
      </c>
      <c r="E15209" s="3" t="inlineStr">
        <is>
          <t>Consulting Fees</t>
        </is>
      </c>
      <c r="F15209" s="3" t="n">
        <v>22200</v>
      </c>
      <c r="G15209" s="3" t="n">
        <v>279000</v>
      </c>
    </row>
    <row r="15210">
      <c r="A15210" s="3" t="inlineStr">
        <is>
          <t>Opportunity Management Holdings (PTY) LTD</t>
        </is>
      </c>
      <c r="B15210" s="4" t="n">
        <v>45138</v>
      </c>
      <c r="C15210" s="3" t="inlineStr">
        <is>
          <t>Expenses</t>
        </is>
      </c>
      <c r="D15210" s="3" t="inlineStr">
        <is>
          <t>3350/100</t>
        </is>
      </c>
      <c r="E15210" s="3" t="inlineStr">
        <is>
          <t>Consulting Fee - Dirk Coetzee</t>
        </is>
      </c>
      <c r="F15210" s="3" t="n">
        <v>17000</v>
      </c>
      <c r="G15210" s="3" t="n">
        <v>109000</v>
      </c>
    </row>
    <row r="15211">
      <c r="A15211" s="3" t="inlineStr">
        <is>
          <t>Endulini (Pty) Ltd</t>
        </is>
      </c>
      <c r="B15211" s="4" t="n">
        <v>45138</v>
      </c>
      <c r="C15211" s="3" t="inlineStr">
        <is>
          <t>Expenses</t>
        </is>
      </c>
      <c r="D15211" s="3" t="inlineStr">
        <is>
          <t>3350/100</t>
        </is>
      </c>
      <c r="E15211" s="3" t="inlineStr">
        <is>
          <t>Consulting Fees - Admin and Finance</t>
        </is>
      </c>
      <c r="F15211" s="3" t="n">
        <v>39975</v>
      </c>
      <c r="G15211" s="3" t="n">
        <v>230847.57</v>
      </c>
    </row>
    <row r="15212">
      <c r="A15212" s="3" t="inlineStr">
        <is>
          <t>Opportunity Global Investment (PTY) LTD</t>
        </is>
      </c>
      <c r="B15212" s="4" t="n">
        <v>45138</v>
      </c>
      <c r="C15212" s="3" t="inlineStr">
        <is>
          <t>Expenses</t>
        </is>
      </c>
      <c r="D15212" s="3" t="inlineStr">
        <is>
          <t>3350/100</t>
        </is>
      </c>
      <c r="E15212" s="3" t="inlineStr">
        <is>
          <t>Consulting Fees - Admin and Finance</t>
        </is>
      </c>
      <c r="F15212" s="3" t="n">
        <v>13230</v>
      </c>
      <c r="G15212" s="3" t="n">
        <v>83533.8</v>
      </c>
    </row>
    <row r="15213">
      <c r="A15213" s="3" t="inlineStr">
        <is>
          <t>Opportunity Global Sales (PTY) LTD</t>
        </is>
      </c>
      <c r="B15213" s="4" t="n">
        <v>45138</v>
      </c>
      <c r="C15213" s="3" t="inlineStr">
        <is>
          <t>Expenses</t>
        </is>
      </c>
      <c r="D15213" s="3" t="inlineStr">
        <is>
          <t>3350/100</t>
        </is>
      </c>
      <c r="E15213" s="3" t="inlineStr">
        <is>
          <t>Consulting Fees - Admin and Finance</t>
        </is>
      </c>
      <c r="F15213" s="3" t="n">
        <v>15030</v>
      </c>
      <c r="G15213" s="3" t="n">
        <v>77397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Expenses</t>
        </is>
      </c>
      <c r="D15214" s="3" t="inlineStr">
        <is>
          <t>3350/200</t>
        </is>
      </c>
      <c r="E15214" s="3" t="inlineStr">
        <is>
          <t>Consulting Fee - Staff recruitment</t>
        </is>
      </c>
      <c r="F15214" s="3" t="n">
        <v>0</v>
      </c>
      <c r="G15214" s="3" t="n">
        <v>18240</v>
      </c>
    </row>
    <row r="15215">
      <c r="A15215" s="3" t="inlineStr">
        <is>
          <t>Opportunity Global Sales (PTY) LTD</t>
        </is>
      </c>
      <c r="B15215" s="4" t="n">
        <v>45138</v>
      </c>
      <c r="C15215" s="3" t="inlineStr">
        <is>
          <t>Expenses</t>
        </is>
      </c>
      <c r="D15215" s="3" t="inlineStr">
        <is>
          <t>3350/200</t>
        </is>
      </c>
      <c r="E15215" s="3" t="inlineStr">
        <is>
          <t>Consulting Fees - Agent Karien Muller</t>
        </is>
      </c>
      <c r="F15215" s="3" t="n">
        <v>0</v>
      </c>
      <c r="G15215" s="3" t="n">
        <v>10000</v>
      </c>
    </row>
    <row r="15216">
      <c r="A15216" s="3" t="inlineStr">
        <is>
          <t>Opportunity Global Investment (PTY) LTD</t>
        </is>
      </c>
      <c r="B15216" s="4" t="n">
        <v>45138</v>
      </c>
      <c r="C15216" s="3" t="inlineStr">
        <is>
          <t>Expenses</t>
        </is>
      </c>
      <c r="D15216" s="3" t="inlineStr">
        <is>
          <t>3350/200</t>
        </is>
      </c>
      <c r="E15216" s="3" t="inlineStr">
        <is>
          <t>Consulting Fees - Rockfin</t>
        </is>
      </c>
      <c r="F15216" s="3" t="n">
        <v>10000</v>
      </c>
      <c r="G15216" s="3" t="n">
        <v>50000</v>
      </c>
    </row>
    <row r="15217">
      <c r="A15217" s="3" t="inlineStr">
        <is>
          <t>Opportunity Management Holdings (PTY) LTD</t>
        </is>
      </c>
      <c r="B15217" s="4" t="n">
        <v>45138</v>
      </c>
      <c r="C15217" s="3" t="inlineStr">
        <is>
          <t>Expenses</t>
        </is>
      </c>
      <c r="D15217" s="3" t="inlineStr">
        <is>
          <t>3350/300</t>
        </is>
      </c>
      <c r="E15217" s="3" t="inlineStr">
        <is>
          <t>Consulting Fee - HR Joblaw</t>
        </is>
      </c>
      <c r="F15217" s="3" t="n">
        <v>1600.83</v>
      </c>
      <c r="G15217" s="3" t="n">
        <v>7422.03</v>
      </c>
    </row>
    <row r="15218">
      <c r="A15218" s="3" t="inlineStr">
        <is>
          <t>Quinate Consulting (Pty) Ltd</t>
        </is>
      </c>
      <c r="B15218" s="4" t="n">
        <v>45138</v>
      </c>
      <c r="C15218" s="3" t="inlineStr">
        <is>
          <t>Expenses</t>
        </is>
      </c>
      <c r="D15218" s="3" t="inlineStr">
        <is>
          <t>3350/300</t>
        </is>
      </c>
      <c r="E15218" s="3" t="inlineStr">
        <is>
          <t>Consulting Fees - Admin and Finance</t>
        </is>
      </c>
      <c r="F15218" s="3" t="n">
        <v>2100</v>
      </c>
      <c r="G15218" s="3" t="n">
        <v>10400</v>
      </c>
    </row>
    <row r="15219">
      <c r="A15219" s="3" t="inlineStr">
        <is>
          <t>Quinate Consulting (Pty) Ltd</t>
        </is>
      </c>
      <c r="B15219" s="4" t="n">
        <v>45138</v>
      </c>
      <c r="C15219" s="3" t="inlineStr">
        <is>
          <t>Expenses</t>
        </is>
      </c>
      <c r="D15219" s="3" t="inlineStr">
        <is>
          <t>3351/000</t>
        </is>
      </c>
      <c r="E15219" s="3" t="inlineStr">
        <is>
          <t>Consulting fees - Trustees</t>
        </is>
      </c>
      <c r="F15219" s="3" t="n">
        <v>8400</v>
      </c>
      <c r="G15219" s="3" t="n">
        <v>41200</v>
      </c>
    </row>
    <row r="15220">
      <c r="A15220" s="3" t="inlineStr">
        <is>
          <t>Quinate Consulting (Pty) Ltd</t>
        </is>
      </c>
      <c r="B15220" s="4" t="n">
        <v>45138</v>
      </c>
      <c r="C15220" s="3" t="inlineStr">
        <is>
          <t>Expenses</t>
        </is>
      </c>
      <c r="D15220" s="3" t="inlineStr">
        <is>
          <t>3450/001</t>
        </is>
      </c>
      <c r="E15220" s="3" t="inlineStr">
        <is>
          <t>Depreciation - Computer Equipment</t>
        </is>
      </c>
      <c r="F15220" s="3" t="n">
        <v>2331.67</v>
      </c>
      <c r="G15220" s="3" t="n">
        <v>11658.3</v>
      </c>
    </row>
    <row r="15221">
      <c r="A15221" s="3" t="inlineStr">
        <is>
          <t>Opportunity Global Investment (PTY) LTD</t>
        </is>
      </c>
      <c r="B15221" s="4" t="n">
        <v>45138</v>
      </c>
      <c r="C15221" s="3" t="inlineStr">
        <is>
          <t>Expenses</t>
        </is>
      </c>
      <c r="D15221" s="3" t="inlineStr">
        <is>
          <t>3450/001</t>
        </is>
      </c>
      <c r="E15221" s="3" t="inlineStr">
        <is>
          <t>Depreciation - Computer equipment</t>
        </is>
      </c>
      <c r="F15221" s="3" t="n">
        <v>880.08</v>
      </c>
      <c r="G15221" s="3" t="n">
        <v>4400.42</v>
      </c>
    </row>
    <row r="15222">
      <c r="A15222" s="3" t="inlineStr">
        <is>
          <t>Quinate Consulting (Pty) Ltd</t>
        </is>
      </c>
      <c r="B15222" s="4" t="n">
        <v>45138</v>
      </c>
      <c r="C15222" s="3" t="inlineStr">
        <is>
          <t>Expenses</t>
        </is>
      </c>
      <c r="D15222" s="3" t="inlineStr">
        <is>
          <t>3450/002</t>
        </is>
      </c>
      <c r="E15222" s="3" t="inlineStr">
        <is>
          <t>Depreciation - Site Containers</t>
        </is>
      </c>
      <c r="F15222" s="3" t="n">
        <v>318.84</v>
      </c>
      <c r="G15222" s="3" t="n">
        <v>1594.2</v>
      </c>
    </row>
    <row r="15223">
      <c r="A15223" s="3" t="inlineStr">
        <is>
          <t>Opportunity Global Sales (PTY) LTD</t>
        </is>
      </c>
      <c r="B15223" s="4" t="n">
        <v>45138</v>
      </c>
      <c r="C15223" s="3" t="inlineStr">
        <is>
          <t>Expenses</t>
        </is>
      </c>
      <c r="D15223" s="3" t="inlineStr">
        <is>
          <t>3450/030</t>
        </is>
      </c>
      <c r="E15223" s="3" t="inlineStr">
        <is>
          <t>Depreciation - Furniture and Fittings</t>
        </is>
      </c>
      <c r="F15223" s="3" t="n">
        <v>408.05</v>
      </c>
      <c r="G15223" s="3" t="n">
        <v>2040.26</v>
      </c>
    </row>
    <row r="15224">
      <c r="A15224" s="3" t="inlineStr">
        <is>
          <t>Opportunity Management Holdings (PTY) LTD</t>
        </is>
      </c>
      <c r="B15224" s="4" t="n">
        <v>45138</v>
      </c>
      <c r="C15224" s="3" t="inlineStr">
        <is>
          <t>Expenses</t>
        </is>
      </c>
      <c r="D15224" s="3" t="inlineStr">
        <is>
          <t>3451/000</t>
        </is>
      </c>
      <c r="E15224" s="3" t="inlineStr">
        <is>
          <t>Depreciation - Computer Equipment</t>
        </is>
      </c>
      <c r="F15224" s="3" t="n">
        <v>1035.18</v>
      </c>
      <c r="G15224" s="3" t="n">
        <v>9553.639999999999</v>
      </c>
    </row>
    <row r="15225">
      <c r="A15225" s="3" t="inlineStr">
        <is>
          <t>Quinate Consulting (Pty) Ltd</t>
        </is>
      </c>
      <c r="B15225" s="4" t="n">
        <v>45138</v>
      </c>
      <c r="C15225" s="3" t="inlineStr">
        <is>
          <t>Expenses</t>
        </is>
      </c>
      <c r="D15225" s="3" t="inlineStr">
        <is>
          <t>3600/000</t>
        </is>
      </c>
      <c r="E15225" s="3" t="inlineStr">
        <is>
          <t>Donations</t>
        </is>
      </c>
      <c r="F15225" s="3" t="n">
        <v>572.45</v>
      </c>
      <c r="G15225" s="3" t="n">
        <v>2862.25</v>
      </c>
    </row>
    <row r="15226">
      <c r="A15226" s="3" t="inlineStr">
        <is>
          <t>Noble Shield (Pty) Ltd ta Go Letting</t>
        </is>
      </c>
      <c r="B15226" s="4" t="n">
        <v>45138</v>
      </c>
      <c r="C15226" s="3" t="inlineStr">
        <is>
          <t>Expenses</t>
        </is>
      </c>
      <c r="D15226" s="3" t="inlineStr">
        <is>
          <t>3650/000</t>
        </is>
      </c>
      <c r="E15226" s="3" t="inlineStr">
        <is>
          <t>Electricity _AND_ Water</t>
        </is>
      </c>
      <c r="F15226" s="3" t="n">
        <v>-900</v>
      </c>
      <c r="G15226" s="3" t="n">
        <v>2500</v>
      </c>
    </row>
    <row r="15227">
      <c r="A15227" s="3" t="inlineStr">
        <is>
          <t>Opportunity Global Investment (PTY) LTD</t>
        </is>
      </c>
      <c r="B15227" s="4" t="n">
        <v>45138</v>
      </c>
      <c r="C15227" s="3" t="inlineStr">
        <is>
          <t>Expenses</t>
        </is>
      </c>
      <c r="D15227" s="3" t="inlineStr">
        <is>
          <t>3650/000</t>
        </is>
      </c>
      <c r="E15227" s="3" t="inlineStr">
        <is>
          <t>Electricity _AND_ Water</t>
        </is>
      </c>
      <c r="F15227" s="3" t="n">
        <v>2950</v>
      </c>
      <c r="G15227" s="3" t="n">
        <v>14750</v>
      </c>
    </row>
    <row r="15228">
      <c r="A15228" s="3" t="inlineStr">
        <is>
          <t>Noble Shield (Pty) Ltd ta Go Letting</t>
        </is>
      </c>
      <c r="B15228" s="4" t="n">
        <v>45138</v>
      </c>
      <c r="C15228" s="3" t="inlineStr">
        <is>
          <t>Expenses</t>
        </is>
      </c>
      <c r="D15228" s="3" t="inlineStr">
        <is>
          <t>3651/000</t>
        </is>
      </c>
      <c r="E15228" s="3" t="inlineStr">
        <is>
          <t>Electricity _AND_ Water - Rentals</t>
        </is>
      </c>
      <c r="F15228" s="3" t="n">
        <v>1000</v>
      </c>
      <c r="G15228" s="3" t="n">
        <v>0</v>
      </c>
    </row>
    <row r="15229">
      <c r="A15229" s="3" t="inlineStr">
        <is>
          <t>Quinate Consulting (Pty) Ltd</t>
        </is>
      </c>
      <c r="B15229" s="4" t="n">
        <v>45138</v>
      </c>
      <c r="C15229" s="3" t="inlineStr">
        <is>
          <t>Expenses</t>
        </is>
      </c>
      <c r="D15229" s="3" t="inlineStr">
        <is>
          <t>3651/000</t>
        </is>
      </c>
      <c r="E15229" s="3" t="inlineStr">
        <is>
          <t>Electricity _AND_ Water - Southwark</t>
        </is>
      </c>
      <c r="F15229" s="3" t="n">
        <v>4693.59</v>
      </c>
      <c r="G15229" s="3" t="n">
        <v>142378.13</v>
      </c>
    </row>
    <row r="15230">
      <c r="A15230" s="3" t="inlineStr">
        <is>
          <t>Quinate Consulting (Pty) Ltd</t>
        </is>
      </c>
      <c r="B15230" s="4" t="n">
        <v>45138</v>
      </c>
      <c r="C15230" s="3" t="inlineStr">
        <is>
          <t>Expenses</t>
        </is>
      </c>
      <c r="D15230" s="3" t="inlineStr">
        <is>
          <t>3652/000</t>
        </is>
      </c>
      <c r="E15230" s="3" t="inlineStr">
        <is>
          <t>Electricity _AND_ Water - Soho</t>
        </is>
      </c>
      <c r="F15230" s="3" t="n">
        <v>39536.31</v>
      </c>
      <c r="G15230" s="3" t="n">
        <v>130807.7</v>
      </c>
    </row>
    <row r="15231">
      <c r="A15231" s="3" t="inlineStr">
        <is>
          <t>Quinate Consulting (Pty) Ltd</t>
        </is>
      </c>
      <c r="B15231" s="4" t="n">
        <v>45138</v>
      </c>
      <c r="C15231" s="3" t="inlineStr">
        <is>
          <t>Expenses</t>
        </is>
      </c>
      <c r="D15231" s="3" t="inlineStr">
        <is>
          <t>3653/000</t>
        </is>
      </c>
      <c r="E15231" s="3" t="inlineStr">
        <is>
          <t>Electricity _AND_ Water - Endulini</t>
        </is>
      </c>
      <c r="F15231" s="3" t="n">
        <v>-516.29</v>
      </c>
      <c r="G15231" s="3" t="n">
        <v>-515.78</v>
      </c>
    </row>
    <row r="15232">
      <c r="A15232" s="3" t="inlineStr">
        <is>
          <t>Noble Shield (Pty) Ltd ta Go Letting</t>
        </is>
      </c>
      <c r="B15232" s="4" t="n">
        <v>45138</v>
      </c>
      <c r="C15232" s="3" t="inlineStr">
        <is>
          <t>Expenses</t>
        </is>
      </c>
      <c r="D15232" s="3" t="inlineStr">
        <is>
          <t>3700/000</t>
        </is>
      </c>
      <c r="E15232" s="3" t="inlineStr">
        <is>
          <t>Entertainment Expenses</t>
        </is>
      </c>
      <c r="F15232" s="3" t="n">
        <v>0</v>
      </c>
      <c r="G15232" s="3" t="n">
        <v>1960</v>
      </c>
    </row>
    <row r="15233">
      <c r="A15233" s="3" t="inlineStr">
        <is>
          <t>Opportunity Global Investment (PTY) LTD</t>
        </is>
      </c>
      <c r="B15233" s="4" t="n">
        <v>45138</v>
      </c>
      <c r="C15233" s="3" t="inlineStr">
        <is>
          <t>Expenses</t>
        </is>
      </c>
      <c r="D15233" s="3" t="inlineStr">
        <is>
          <t>3700/000</t>
        </is>
      </c>
      <c r="E15233" s="3" t="inlineStr">
        <is>
          <t>Entertainment Expenses</t>
        </is>
      </c>
      <c r="F15233" s="3" t="n">
        <v>321.74</v>
      </c>
      <c r="G15233" s="3" t="n">
        <v>3373.31</v>
      </c>
    </row>
    <row r="15234">
      <c r="A15234" s="3" t="inlineStr">
        <is>
          <t>Opportunity Global Sales (PTY) LTD</t>
        </is>
      </c>
      <c r="B15234" s="4" t="n">
        <v>45138</v>
      </c>
      <c r="C15234" s="3" t="inlineStr">
        <is>
          <t>Expenses</t>
        </is>
      </c>
      <c r="D15234" s="3" t="inlineStr">
        <is>
          <t>3700/000</t>
        </is>
      </c>
      <c r="E15234" s="3" t="inlineStr">
        <is>
          <t>Entertainment Expenses</t>
        </is>
      </c>
      <c r="F15234" s="3" t="n">
        <v>0</v>
      </c>
      <c r="G15234" s="3" t="n">
        <v>1880</v>
      </c>
    </row>
    <row r="15235">
      <c r="A15235" s="3" t="inlineStr">
        <is>
          <t>Opportunity Management Holdings (PTY) LTD</t>
        </is>
      </c>
      <c r="B15235" s="4" t="n">
        <v>45138</v>
      </c>
      <c r="C15235" s="3" t="inlineStr">
        <is>
          <t>Expenses</t>
        </is>
      </c>
      <c r="D15235" s="3" t="inlineStr">
        <is>
          <t>3700/000</t>
        </is>
      </c>
      <c r="E15235" s="3" t="inlineStr">
        <is>
          <t>Entertainment Expenses</t>
        </is>
      </c>
      <c r="F15235" s="3" t="n">
        <v>0</v>
      </c>
      <c r="G15235" s="3" t="n">
        <v>1849.38</v>
      </c>
    </row>
    <row r="15236">
      <c r="A15236" s="3" t="inlineStr">
        <is>
          <t>Quinate Consulting (Pty) Ltd</t>
        </is>
      </c>
      <c r="B15236" s="4" t="n">
        <v>45138</v>
      </c>
      <c r="C15236" s="3" t="inlineStr">
        <is>
          <t>Expenses</t>
        </is>
      </c>
      <c r="D15236" s="3" t="inlineStr">
        <is>
          <t>3700/000</t>
        </is>
      </c>
      <c r="E15236" s="3" t="inlineStr">
        <is>
          <t>Entertainment Expenses</t>
        </is>
      </c>
      <c r="F15236" s="3" t="n">
        <v>664.9400000000001</v>
      </c>
      <c r="G15236" s="3" t="n">
        <v>5266.15</v>
      </c>
    </row>
    <row r="15237">
      <c r="A15237" s="3" t="inlineStr">
        <is>
          <t>Opportunity Management Holdings (PTY) LTD</t>
        </is>
      </c>
      <c r="B15237" s="4" t="n">
        <v>45138</v>
      </c>
      <c r="C15237" s="3" t="inlineStr">
        <is>
          <t>Expenses</t>
        </is>
      </c>
      <c r="D15237" s="3" t="inlineStr">
        <is>
          <t>3800/000</t>
        </is>
      </c>
      <c r="E15237" s="3" t="inlineStr">
        <is>
          <t>General Expenses</t>
        </is>
      </c>
      <c r="F15237" s="3" t="n">
        <v>0</v>
      </c>
      <c r="G15237" s="3" t="n">
        <v>91.28</v>
      </c>
    </row>
    <row r="15238">
      <c r="A15238" s="3" t="inlineStr">
        <is>
          <t>Opportunity Global Investment (PTY) LTD</t>
        </is>
      </c>
      <c r="B15238" s="4" t="n">
        <v>45138</v>
      </c>
      <c r="C15238" s="3" t="inlineStr">
        <is>
          <t>Expenses</t>
        </is>
      </c>
      <c r="D15238" s="3" t="inlineStr">
        <is>
          <t>3800/010</t>
        </is>
      </c>
      <c r="E15238" s="3" t="inlineStr">
        <is>
          <t>General Expences - Gifts</t>
        </is>
      </c>
      <c r="F15238" s="3" t="n">
        <v>5651.3</v>
      </c>
      <c r="G15238" s="3" t="n">
        <v>5651.3</v>
      </c>
    </row>
    <row r="15239">
      <c r="A15239" s="3" t="inlineStr">
        <is>
          <t>Opportunity Global Sales (PTY) LTD</t>
        </is>
      </c>
      <c r="B15239" s="4" t="n">
        <v>45138</v>
      </c>
      <c r="C15239" s="3" t="inlineStr">
        <is>
          <t>Expenses</t>
        </is>
      </c>
      <c r="D15239" s="3" t="inlineStr">
        <is>
          <t>3800/010</t>
        </is>
      </c>
      <c r="E15239" s="3" t="inlineStr">
        <is>
          <t>General Expences - Gifts</t>
        </is>
      </c>
      <c r="F15239" s="3" t="n">
        <v>729.85</v>
      </c>
      <c r="G15239" s="3" t="n">
        <v>729.85</v>
      </c>
    </row>
    <row r="15240">
      <c r="A15240" s="3" t="inlineStr">
        <is>
          <t>Opportunity Management Holdings (PTY) LTD</t>
        </is>
      </c>
      <c r="B15240" s="4" t="n">
        <v>45138</v>
      </c>
      <c r="C15240" s="3" t="inlineStr">
        <is>
          <t>Expenses</t>
        </is>
      </c>
      <c r="D15240" s="3" t="inlineStr">
        <is>
          <t>3850/000</t>
        </is>
      </c>
      <c r="E15240" s="3" t="inlineStr">
        <is>
          <t>Insurance - Momentum</t>
        </is>
      </c>
      <c r="F15240" s="3" t="n">
        <v>1696.06</v>
      </c>
      <c r="G15240" s="3" t="n">
        <v>17750.46</v>
      </c>
    </row>
    <row r="15241">
      <c r="A15241" s="3" t="inlineStr">
        <is>
          <t>Noble Shield (Pty) Ltd ta Go Letting</t>
        </is>
      </c>
      <c r="B15241" s="4" t="n">
        <v>45138</v>
      </c>
      <c r="C15241" s="3" t="inlineStr">
        <is>
          <t>Expenses</t>
        </is>
      </c>
      <c r="D15241" s="3" t="inlineStr">
        <is>
          <t>3850/100</t>
        </is>
      </c>
      <c r="E15241" s="3" t="inlineStr">
        <is>
          <t>Insurance - Santam</t>
        </is>
      </c>
      <c r="F15241" s="3" t="n">
        <v>4249.42</v>
      </c>
      <c r="G15241" s="3" t="n">
        <v>42505.69</v>
      </c>
    </row>
    <row r="15242">
      <c r="A15242" s="3" t="inlineStr">
        <is>
          <t>Noble Shield (Pty) Ltd ta Go Letting</t>
        </is>
      </c>
      <c r="B15242" s="4" t="n">
        <v>45138</v>
      </c>
      <c r="C15242" s="3" t="inlineStr">
        <is>
          <t>Expenses</t>
        </is>
      </c>
      <c r="D15242" s="3" t="inlineStr">
        <is>
          <t>3850/200</t>
        </is>
      </c>
      <c r="E15242" s="3" t="inlineStr">
        <is>
          <t>Insurance - A_AND_G</t>
        </is>
      </c>
      <c r="F15242" s="3" t="n">
        <v>2244.46</v>
      </c>
      <c r="G15242" s="3" t="n">
        <v>21998.3</v>
      </c>
    </row>
    <row r="15243">
      <c r="A15243" s="3" t="inlineStr">
        <is>
          <t>Quinate Consulting (Pty) Ltd</t>
        </is>
      </c>
      <c r="B15243" s="4" t="n">
        <v>45138</v>
      </c>
      <c r="C15243" s="3" t="inlineStr">
        <is>
          <t>Expenses</t>
        </is>
      </c>
      <c r="D15243" s="3" t="inlineStr">
        <is>
          <t>3851/000</t>
        </is>
      </c>
      <c r="E15243" s="3" t="inlineStr">
        <is>
          <t>Insurance - Momentum</t>
        </is>
      </c>
      <c r="F15243" s="3" t="n">
        <v>7990.64</v>
      </c>
      <c r="G15243" s="3" t="n">
        <v>39953.2</v>
      </c>
    </row>
    <row r="15244">
      <c r="A15244" s="3" t="inlineStr">
        <is>
          <t>Quinate Consulting (Pty) Ltd</t>
        </is>
      </c>
      <c r="B15244" s="4" t="n">
        <v>45138</v>
      </c>
      <c r="C15244" s="3" t="inlineStr">
        <is>
          <t>Expenses</t>
        </is>
      </c>
      <c r="D15244" s="3" t="inlineStr">
        <is>
          <t>3900/000</t>
        </is>
      </c>
      <c r="E15244" s="3" t="inlineStr">
        <is>
          <t>Interest Paid</t>
        </is>
      </c>
      <c r="F15244" s="3" t="n">
        <v>259.06</v>
      </c>
      <c r="G15244" s="3" t="n">
        <v>538.4299999999999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Expenses</t>
        </is>
      </c>
      <c r="D15245" s="3" t="inlineStr">
        <is>
          <t>3900/050</t>
        </is>
      </c>
      <c r="E15245" s="3" t="inlineStr">
        <is>
          <t>Interest Paid - STD Bond Accounts</t>
        </is>
      </c>
      <c r="F15245" s="3" t="n">
        <v>126227.96</v>
      </c>
      <c r="G15245" s="3" t="n">
        <v>282051.76</v>
      </c>
    </row>
    <row r="15246">
      <c r="A15246" s="3" t="inlineStr">
        <is>
          <t>Endulini (Pty) Ltd</t>
        </is>
      </c>
      <c r="B15246" s="4" t="n">
        <v>45138</v>
      </c>
      <c r="C15246" s="3" t="inlineStr">
        <is>
          <t>Expenses</t>
        </is>
      </c>
      <c r="D15246" s="3" t="inlineStr">
        <is>
          <t>3900/112</t>
        </is>
      </c>
      <c r="E15246" s="3" t="inlineStr">
        <is>
          <t>Interest Paid - Investors @ 6.5%</t>
        </is>
      </c>
      <c r="F15246" s="3" t="n">
        <v>0</v>
      </c>
      <c r="G15246" s="3" t="n">
        <v>605.49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Expenses</t>
        </is>
      </c>
      <c r="D15247" s="3" t="inlineStr">
        <is>
          <t>3900/113</t>
        </is>
      </c>
      <c r="E15247" s="3" t="inlineStr">
        <is>
          <t>Interest Paid - Investors @ 6.75%</t>
        </is>
      </c>
      <c r="F15247" s="3" t="n">
        <v>0</v>
      </c>
      <c r="G15247" s="3" t="n">
        <v>3532.19</v>
      </c>
    </row>
    <row r="15248">
      <c r="A15248" s="3" t="inlineStr">
        <is>
          <t>Endulini (Pty) Ltd</t>
        </is>
      </c>
      <c r="B15248" s="4" t="n">
        <v>45138</v>
      </c>
      <c r="C15248" s="3" t="inlineStr">
        <is>
          <t>Expenses</t>
        </is>
      </c>
      <c r="D15248" s="3" t="inlineStr">
        <is>
          <t>3900/120</t>
        </is>
      </c>
      <c r="E15248" s="3" t="inlineStr">
        <is>
          <t>Interest Paid - Investors @ 7%</t>
        </is>
      </c>
      <c r="F15248" s="3" t="n">
        <v>0</v>
      </c>
      <c r="G15248" s="3" t="n">
        <v>2794.72</v>
      </c>
    </row>
    <row r="15249">
      <c r="A15249" s="3" t="inlineStr">
        <is>
          <t>Endulini (Pty) Ltd</t>
        </is>
      </c>
      <c r="B15249" s="4" t="n">
        <v>45138</v>
      </c>
      <c r="C15249" s="3" t="inlineStr">
        <is>
          <t>Expenses</t>
        </is>
      </c>
      <c r="D15249" s="3" t="inlineStr">
        <is>
          <t>3900/122</t>
        </is>
      </c>
      <c r="E15249" s="3" t="inlineStr">
        <is>
          <t>Interest Paid - Investors @ 7.5%</t>
        </is>
      </c>
      <c r="F15249" s="3" t="n">
        <v>0</v>
      </c>
      <c r="G15249" s="3" t="n">
        <v>45.53</v>
      </c>
    </row>
    <row r="15250">
      <c r="A15250" s="3" t="inlineStr">
        <is>
          <t>Quinate Consulting (Pty) Ltd</t>
        </is>
      </c>
      <c r="B15250" s="4" t="n">
        <v>45138</v>
      </c>
      <c r="C15250" s="3" t="inlineStr">
        <is>
          <t>Expenses</t>
        </is>
      </c>
      <c r="D15250" s="3" t="inlineStr">
        <is>
          <t>3900/152</t>
        </is>
      </c>
      <c r="E15250" s="3" t="inlineStr">
        <is>
          <t>Interest Paid - Gengis</t>
        </is>
      </c>
      <c r="F15250" s="3" t="n">
        <v>3516.18</v>
      </c>
      <c r="G15250" s="3" t="n">
        <v>17353.98</v>
      </c>
    </row>
    <row r="15251">
      <c r="A15251" s="3" t="inlineStr">
        <is>
          <t>Endulini (Pty) Ltd</t>
        </is>
      </c>
      <c r="B15251" s="4" t="n">
        <v>45138</v>
      </c>
      <c r="C15251" s="3" t="inlineStr">
        <is>
          <t>Expenses</t>
        </is>
      </c>
      <c r="D15251" s="3" t="inlineStr">
        <is>
          <t>3900/190</t>
        </is>
      </c>
      <c r="E15251" s="3" t="inlineStr">
        <is>
          <t>Interest Paid - Investors @ 14%</t>
        </is>
      </c>
      <c r="F15251" s="3" t="n">
        <v>0</v>
      </c>
      <c r="G15251" s="3" t="n">
        <v>177783.07</v>
      </c>
    </row>
    <row r="15252">
      <c r="A15252" s="3" t="inlineStr">
        <is>
          <t>Endulini (Pty) Ltd</t>
        </is>
      </c>
      <c r="B15252" s="4" t="n">
        <v>45138</v>
      </c>
      <c r="C15252" s="3" t="inlineStr">
        <is>
          <t>Expenses</t>
        </is>
      </c>
      <c r="D15252" s="3" t="inlineStr">
        <is>
          <t>3900/210</t>
        </is>
      </c>
      <c r="E15252" s="3" t="inlineStr">
        <is>
          <t>Interest Paid - Investors @ 16%</t>
        </is>
      </c>
      <c r="F15252" s="3" t="n">
        <v>0</v>
      </c>
      <c r="G15252" s="3" t="n">
        <v>47736.98</v>
      </c>
    </row>
    <row r="15253">
      <c r="A15253" s="3" t="inlineStr">
        <is>
          <t>Endulini (Pty) Ltd</t>
        </is>
      </c>
      <c r="B15253" s="4" t="n">
        <v>45138</v>
      </c>
      <c r="C15253" s="3" t="inlineStr">
        <is>
          <t>Expenses</t>
        </is>
      </c>
      <c r="D15253" s="3" t="inlineStr">
        <is>
          <t>3900/230</t>
        </is>
      </c>
      <c r="E15253" s="3" t="inlineStr">
        <is>
          <t>Interest Paid - Investors @ 18%</t>
        </is>
      </c>
      <c r="F15253" s="3" t="n">
        <v>0</v>
      </c>
      <c r="G15253" s="3" t="n">
        <v>64356.16</v>
      </c>
    </row>
    <row r="15254">
      <c r="A15254" s="3" t="inlineStr">
        <is>
          <t>Opportunity Management Holdings (PTY) LTD</t>
        </is>
      </c>
      <c r="B15254" s="4" t="n">
        <v>45138</v>
      </c>
      <c r="C15254" s="3" t="inlineStr">
        <is>
          <t>Expenses</t>
        </is>
      </c>
      <c r="D15254" s="3" t="inlineStr">
        <is>
          <t>3960/000</t>
        </is>
      </c>
      <c r="E15254" s="3" t="inlineStr">
        <is>
          <t>Internet Fees</t>
        </is>
      </c>
      <c r="F15254" s="3" t="n">
        <v>606.24</v>
      </c>
      <c r="G15254" s="3" t="n">
        <v>6547.6</v>
      </c>
    </row>
    <row r="15255">
      <c r="A15255" s="3" t="inlineStr">
        <is>
          <t>Quinate Consulting (Pty) Ltd</t>
        </is>
      </c>
      <c r="B15255" s="4" t="n">
        <v>45138</v>
      </c>
      <c r="C15255" s="3" t="inlineStr">
        <is>
          <t>Expenses</t>
        </is>
      </c>
      <c r="D15255" s="3" t="inlineStr">
        <is>
          <t>4000/000</t>
        </is>
      </c>
      <c r="E15255" s="3" t="inlineStr">
        <is>
          <t>Legal Fees</t>
        </is>
      </c>
      <c r="F15255" s="3" t="n">
        <v>0</v>
      </c>
      <c r="G15255" s="3" t="n">
        <v>32450</v>
      </c>
    </row>
    <row r="15256">
      <c r="A15256" s="3" t="inlineStr">
        <is>
          <t>Quinate Consulting (Pty) Ltd</t>
        </is>
      </c>
      <c r="B15256" s="4" t="n">
        <v>45138</v>
      </c>
      <c r="C15256" s="3" t="inlineStr">
        <is>
          <t>Expenses</t>
        </is>
      </c>
      <c r="D15256" s="3" t="inlineStr">
        <is>
          <t>4065/000</t>
        </is>
      </c>
      <c r="E15256" s="3" t="inlineStr">
        <is>
          <t>Levies - SoHo</t>
        </is>
      </c>
      <c r="F15256" s="3" t="n">
        <v>6716.98</v>
      </c>
      <c r="G15256" s="3" t="n">
        <v>33857.35</v>
      </c>
    </row>
    <row r="15257">
      <c r="A15257" s="3" t="inlineStr">
        <is>
          <t>Quinate Consulting (Pty) Ltd</t>
        </is>
      </c>
      <c r="B15257" s="4" t="n">
        <v>45138</v>
      </c>
      <c r="C15257" s="3" t="inlineStr">
        <is>
          <t>Expenses</t>
        </is>
      </c>
      <c r="D15257" s="3" t="inlineStr">
        <is>
          <t>4066/000</t>
        </is>
      </c>
      <c r="E15257" s="3" t="inlineStr">
        <is>
          <t>Levies - Southwark</t>
        </is>
      </c>
      <c r="F15257" s="3" t="n">
        <v>3422.18</v>
      </c>
      <c r="G15257" s="3" t="n">
        <v>17110.9</v>
      </c>
    </row>
    <row r="15258">
      <c r="A15258" s="3" t="inlineStr">
        <is>
          <t>Quinate Consulting (Pty) Ltd</t>
        </is>
      </c>
      <c r="B15258" s="4" t="n">
        <v>45138</v>
      </c>
      <c r="C15258" s="3" t="inlineStr">
        <is>
          <t>Expenses</t>
        </is>
      </c>
      <c r="D15258" s="3" t="inlineStr">
        <is>
          <t>4067/000</t>
        </is>
      </c>
      <c r="E15258" s="3" t="inlineStr">
        <is>
          <t>Levies - C4 Property</t>
        </is>
      </c>
      <c r="F15258" s="3" t="n">
        <v>7687.62</v>
      </c>
      <c r="G15258" s="3" t="n">
        <v>47138.31</v>
      </c>
    </row>
    <row r="15259">
      <c r="A15259" s="3" t="inlineStr">
        <is>
          <t>Endulini (Pty) Ltd</t>
        </is>
      </c>
      <c r="B15259" s="4" t="n">
        <v>45138</v>
      </c>
      <c r="C15259" s="3" t="inlineStr">
        <is>
          <t>Expenses</t>
        </is>
      </c>
      <c r="D15259" s="3" t="inlineStr">
        <is>
          <t>4100/001</t>
        </is>
      </c>
      <c r="E15259" s="3" t="inlineStr">
        <is>
          <t>Momentum Admin Fee</t>
        </is>
      </c>
      <c r="F15259" s="3" t="n">
        <v>0</v>
      </c>
      <c r="G15259" s="3" t="n">
        <v>3.24</v>
      </c>
    </row>
    <row r="15260">
      <c r="A15260" s="3" t="inlineStr">
        <is>
          <t>Quinate Consulting (Pty) Ltd</t>
        </is>
      </c>
      <c r="B15260" s="4" t="n">
        <v>45138</v>
      </c>
      <c r="C15260" s="3" t="inlineStr">
        <is>
          <t>Expenses</t>
        </is>
      </c>
      <c r="D15260" s="3" t="inlineStr">
        <is>
          <t>4100/001</t>
        </is>
      </c>
      <c r="E15260" s="3" t="inlineStr">
        <is>
          <t>Momentum Advise Fee</t>
        </is>
      </c>
      <c r="F15260" s="3" t="n">
        <v>0</v>
      </c>
      <c r="G15260" s="3" t="n">
        <v>0.66</v>
      </c>
    </row>
    <row r="15261">
      <c r="A15261" s="3" t="inlineStr">
        <is>
          <t>Opportunity Global Investment (PTY) LTD</t>
        </is>
      </c>
      <c r="B15261" s="4" t="n">
        <v>45138</v>
      </c>
      <c r="C15261" s="3" t="inlineStr">
        <is>
          <t>Expenses</t>
        </is>
      </c>
      <c r="D15261" s="3" t="inlineStr">
        <is>
          <t>4100/100</t>
        </is>
      </c>
      <c r="E15261" s="3" t="inlineStr">
        <is>
          <t>Members Salaries - Nick Morgan</t>
        </is>
      </c>
      <c r="F15261" s="3" t="n">
        <v>41251.62</v>
      </c>
      <c r="G15261" s="3" t="n">
        <v>206258.07</v>
      </c>
    </row>
    <row r="15262">
      <c r="A15262" s="3" t="inlineStr">
        <is>
          <t>Opportunity Management Holdings (PTY) LTD</t>
        </is>
      </c>
      <c r="B15262" s="4" t="n">
        <v>45138</v>
      </c>
      <c r="C15262" s="3" t="inlineStr">
        <is>
          <t>Expenses</t>
        </is>
      </c>
      <c r="D15262" s="3" t="inlineStr">
        <is>
          <t>4150/020</t>
        </is>
      </c>
      <c r="E15262" s="3" t="inlineStr">
        <is>
          <t>Motor Vehicle - Repairs _AND_ Maint.</t>
        </is>
      </c>
      <c r="F15262" s="3" t="n">
        <v>260</v>
      </c>
      <c r="G15262" s="3" t="n">
        <v>260</v>
      </c>
    </row>
    <row r="15263">
      <c r="A15263" s="3" t="inlineStr">
        <is>
          <t>Noble Shield (Pty) Ltd ta Go Letting</t>
        </is>
      </c>
      <c r="B15263" s="4" t="n">
        <v>45138</v>
      </c>
      <c r="C15263" s="3" t="inlineStr">
        <is>
          <t>Expenses</t>
        </is>
      </c>
      <c r="D15263" s="3" t="inlineStr">
        <is>
          <t>4200/000</t>
        </is>
      </c>
      <c r="E15263" s="3" t="inlineStr">
        <is>
          <t>Printing _AND_ Stationery</t>
        </is>
      </c>
      <c r="F15263" s="3" t="n">
        <v>0</v>
      </c>
      <c r="G15263" s="3" t="n">
        <v>1035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Expenses</t>
        </is>
      </c>
      <c r="D15264" s="3" t="inlineStr">
        <is>
          <t>4200/000</t>
        </is>
      </c>
      <c r="E15264" s="3" t="inlineStr">
        <is>
          <t>Printing _AND_ Stationery</t>
        </is>
      </c>
      <c r="F15264" s="3" t="n">
        <v>2367</v>
      </c>
      <c r="G15264" s="3" t="n">
        <v>11835</v>
      </c>
    </row>
    <row r="15265">
      <c r="A15265" s="3" t="inlineStr">
        <is>
          <t>Opportunity Global Sales (PTY) LTD</t>
        </is>
      </c>
      <c r="B15265" s="4" t="n">
        <v>45138</v>
      </c>
      <c r="C15265" s="3" t="inlineStr">
        <is>
          <t>Expenses</t>
        </is>
      </c>
      <c r="D15265" s="3" t="inlineStr">
        <is>
          <t>4200/000</t>
        </is>
      </c>
      <c r="E15265" s="3" t="inlineStr">
        <is>
          <t>Printing _AND_ Stationery</t>
        </is>
      </c>
      <c r="F15265" s="3" t="n">
        <v>0</v>
      </c>
      <c r="G15265" s="3" t="n">
        <v>286.96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Expenses</t>
        </is>
      </c>
      <c r="D15266" s="3" t="inlineStr">
        <is>
          <t>4200/000</t>
        </is>
      </c>
      <c r="E15266" s="3" t="inlineStr">
        <is>
          <t>Printing _AND_ Stationery</t>
        </is>
      </c>
      <c r="F15266" s="3" t="n">
        <v>0</v>
      </c>
      <c r="G15266" s="3" t="n">
        <v>26211.62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Expenses</t>
        </is>
      </c>
      <c r="D15267" s="3" t="inlineStr">
        <is>
          <t>4200/100</t>
        </is>
      </c>
      <c r="E15267" s="3" t="inlineStr">
        <is>
          <t>Printing - Merchant West- Printer Rental</t>
        </is>
      </c>
      <c r="F15267" s="3" t="n">
        <v>1631.51</v>
      </c>
      <c r="G15267" s="3" t="n">
        <v>17918.78</v>
      </c>
    </row>
    <row r="15268">
      <c r="A15268" s="3" t="inlineStr">
        <is>
          <t>Noble Shield (Pty) Ltd ta Go Letting</t>
        </is>
      </c>
      <c r="B15268" s="4" t="n">
        <v>45138</v>
      </c>
      <c r="C15268" s="3" t="inlineStr">
        <is>
          <t>Expenses</t>
        </is>
      </c>
      <c r="D15268" s="3" t="inlineStr">
        <is>
          <t>4200/120</t>
        </is>
      </c>
      <c r="E15268" s="3" t="inlineStr">
        <is>
          <t>Printing - Ivy Line - Prints</t>
        </is>
      </c>
      <c r="F15268" s="3" t="n">
        <v>1450.35</v>
      </c>
      <c r="G15268" s="3" t="n">
        <v>10473.55</v>
      </c>
    </row>
    <row r="15269">
      <c r="A15269" s="3" t="inlineStr">
        <is>
          <t>Noble Shield (Pty) Ltd ta Go Letting</t>
        </is>
      </c>
      <c r="B15269" s="4" t="n">
        <v>45138</v>
      </c>
      <c r="C15269" s="3" t="inlineStr">
        <is>
          <t>Expenses</t>
        </is>
      </c>
      <c r="D15269" s="3" t="inlineStr">
        <is>
          <t>4200/180</t>
        </is>
      </c>
      <c r="E15269" s="3" t="inlineStr">
        <is>
          <t>Printing - Ikon</t>
        </is>
      </c>
      <c r="F15269" s="3" t="n">
        <v>214.3</v>
      </c>
      <c r="G15269" s="3" t="n">
        <v>1765.44</v>
      </c>
    </row>
    <row r="15270">
      <c r="A15270" s="3" t="inlineStr">
        <is>
          <t>Noble Shield (Pty) Ltd ta Go Letting</t>
        </is>
      </c>
      <c r="B15270" s="4" t="n">
        <v>45138</v>
      </c>
      <c r="C15270" s="3" t="inlineStr">
        <is>
          <t>Expenses</t>
        </is>
      </c>
      <c r="D15270" s="3" t="inlineStr">
        <is>
          <t>4200/190</t>
        </is>
      </c>
      <c r="E15270" s="3" t="inlineStr">
        <is>
          <t>Printing - Centrafin printer rental</t>
        </is>
      </c>
      <c r="F15270" s="3" t="n">
        <v>2919.25</v>
      </c>
      <c r="G15270" s="3" t="n">
        <v>30508.09</v>
      </c>
    </row>
    <row r="15271">
      <c r="A15271" s="3" t="inlineStr">
        <is>
          <t>Noble Shield (Pty) Ltd ta Go Letting</t>
        </is>
      </c>
      <c r="B15271" s="4" t="n">
        <v>45138</v>
      </c>
      <c r="C15271" s="3" t="inlineStr">
        <is>
          <t>Expenses</t>
        </is>
      </c>
      <c r="D15271" s="3" t="inlineStr">
        <is>
          <t>4200/200</t>
        </is>
      </c>
      <c r="E15271" s="3" t="inlineStr">
        <is>
          <t>Printing - General Stationery VDB Office</t>
        </is>
      </c>
      <c r="F15271" s="3" t="n">
        <v>1691.69</v>
      </c>
      <c r="G15271" s="3" t="n">
        <v>8755.25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Expenses</t>
        </is>
      </c>
      <c r="D15272" s="3" t="inlineStr">
        <is>
          <t>4220/000</t>
        </is>
      </c>
      <c r="E15272" s="3" t="inlineStr">
        <is>
          <t>Motor Vehicle Expenses - Petrol _AND_ Oil</t>
        </is>
      </c>
      <c r="F15272" s="3" t="n">
        <v>1747.69</v>
      </c>
      <c r="G15272" s="3" t="n">
        <v>9315.280000000001</v>
      </c>
    </row>
    <row r="15273">
      <c r="A15273" s="3" t="inlineStr">
        <is>
          <t>Noble Shield (Pty) Ltd ta Go Letting</t>
        </is>
      </c>
      <c r="B15273" s="4" t="n">
        <v>45138</v>
      </c>
      <c r="C15273" s="3" t="inlineStr">
        <is>
          <t>Expenses</t>
        </is>
      </c>
      <c r="D15273" s="3" t="inlineStr">
        <is>
          <t>4290/000</t>
        </is>
      </c>
      <c r="E15273" s="3" t="inlineStr">
        <is>
          <t>Refreshments - CT Office</t>
        </is>
      </c>
      <c r="F15273" s="3" t="n">
        <v>693.17</v>
      </c>
      <c r="G15273" s="3" t="n">
        <v>11332.92</v>
      </c>
    </row>
    <row r="15274">
      <c r="A15274" s="3" t="inlineStr">
        <is>
          <t>Opportunity Global Investment (PTY) LTD</t>
        </is>
      </c>
      <c r="B15274" s="4" t="n">
        <v>45138</v>
      </c>
      <c r="C15274" s="3" t="inlineStr">
        <is>
          <t>Expenses</t>
        </is>
      </c>
      <c r="D15274" s="3" t="inlineStr">
        <is>
          <t>4290/000</t>
        </is>
      </c>
      <c r="E15274" s="3" t="inlineStr">
        <is>
          <t>Rent</t>
        </is>
      </c>
      <c r="F15274" s="3" t="n">
        <v>8770</v>
      </c>
      <c r="G15274" s="3" t="n">
        <v>43850</v>
      </c>
    </row>
    <row r="15275">
      <c r="A15275" s="3" t="inlineStr">
        <is>
          <t>Noble Shield (Pty) Ltd ta Go Letting</t>
        </is>
      </c>
      <c r="B15275" s="4" t="n">
        <v>45138</v>
      </c>
      <c r="C15275" s="3" t="inlineStr">
        <is>
          <t>Expenses</t>
        </is>
      </c>
      <c r="D15275" s="3" t="inlineStr">
        <is>
          <t>4291/000</t>
        </is>
      </c>
      <c r="E15275" s="3" t="inlineStr">
        <is>
          <t>Refreshments - VDB Office</t>
        </is>
      </c>
      <c r="F15275" s="3" t="n">
        <v>0</v>
      </c>
      <c r="G15275" s="3" t="n">
        <v>4736.64</v>
      </c>
    </row>
    <row r="15276">
      <c r="A15276" s="3" t="inlineStr">
        <is>
          <t>Trademark Holdings (Pty) Ltd</t>
        </is>
      </c>
      <c r="B15276" s="4" t="n">
        <v>45138</v>
      </c>
      <c r="C15276" s="3" t="inlineStr">
        <is>
          <t>Expenses</t>
        </is>
      </c>
      <c r="D15276" s="3" t="inlineStr">
        <is>
          <t>4300/000</t>
        </is>
      </c>
      <c r="E15276" s="3" t="inlineStr">
        <is>
          <t>Rent Paid</t>
        </is>
      </c>
      <c r="F15276" s="3" t="n">
        <v>6840</v>
      </c>
      <c r="G15276" s="3" t="n">
        <v>71936.57000000001</v>
      </c>
    </row>
    <row r="15277">
      <c r="A15277" s="3" t="inlineStr">
        <is>
          <t>Opportunity Global Investment (PTY) LTD</t>
        </is>
      </c>
      <c r="B15277" s="4" t="n">
        <v>45138</v>
      </c>
      <c r="C15277" s="3" t="inlineStr">
        <is>
          <t>Expenses</t>
        </is>
      </c>
      <c r="D15277" s="3" t="inlineStr">
        <is>
          <t>4310/000</t>
        </is>
      </c>
      <c r="E15277" s="3" t="inlineStr">
        <is>
          <t>Refreshments</t>
        </is>
      </c>
      <c r="F15277" s="3" t="n">
        <v>2521</v>
      </c>
      <c r="G15277" s="3" t="n">
        <v>12605</v>
      </c>
    </row>
    <row r="15278">
      <c r="A15278" s="3" t="inlineStr">
        <is>
          <t>Opportunity Management Holdings (PTY) LTD</t>
        </is>
      </c>
      <c r="B15278" s="4" t="n">
        <v>45138</v>
      </c>
      <c r="C15278" s="3" t="inlineStr">
        <is>
          <t>Expenses</t>
        </is>
      </c>
      <c r="D15278" s="3" t="inlineStr">
        <is>
          <t>4310/000</t>
        </is>
      </c>
      <c r="E15278" s="3" t="inlineStr">
        <is>
          <t>Refreshments</t>
        </is>
      </c>
      <c r="F15278" s="3" t="n">
        <v>6723.99</v>
      </c>
      <c r="G15278" s="3" t="n">
        <v>25915.39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Expenses</t>
        </is>
      </c>
      <c r="D15279" s="3" t="inlineStr">
        <is>
          <t>4312/000</t>
        </is>
      </c>
      <c r="E15279" s="3" t="inlineStr">
        <is>
          <t>Rates - SoHo Units</t>
        </is>
      </c>
      <c r="F15279" s="3" t="n">
        <v>4349.44</v>
      </c>
      <c r="G15279" s="3" t="n">
        <v>12629.59</v>
      </c>
    </row>
    <row r="15280">
      <c r="A15280" s="3" t="inlineStr">
        <is>
          <t>Endulini (Pty) Ltd</t>
        </is>
      </c>
      <c r="B15280" s="4" t="n">
        <v>45138</v>
      </c>
      <c r="C15280" s="3" t="inlineStr">
        <is>
          <t>Expenses</t>
        </is>
      </c>
      <c r="D15280" s="3" t="inlineStr">
        <is>
          <t>4350/000</t>
        </is>
      </c>
      <c r="E15280" s="3" t="inlineStr">
        <is>
          <t>Repairs _AND_ Maintenance</t>
        </is>
      </c>
      <c r="F15280" s="3" t="n">
        <v>9269.25</v>
      </c>
      <c r="G15280" s="3" t="n">
        <v>24971.44</v>
      </c>
    </row>
    <row r="15281">
      <c r="A15281" s="3" t="inlineStr">
        <is>
          <t>Noble Shield (Pty) Ltd ta Go Letting</t>
        </is>
      </c>
      <c r="B15281" s="4" t="n">
        <v>45138</v>
      </c>
      <c r="C15281" s="3" t="inlineStr">
        <is>
          <t>Expenses</t>
        </is>
      </c>
      <c r="D15281" s="3" t="inlineStr">
        <is>
          <t>4350/000</t>
        </is>
      </c>
      <c r="E15281" s="3" t="inlineStr">
        <is>
          <t>Repairs _AND_ Maintenance</t>
        </is>
      </c>
      <c r="F15281" s="3" t="n">
        <v>-249.99</v>
      </c>
      <c r="G15281" s="3" t="n">
        <v>1930.01</v>
      </c>
    </row>
    <row r="15282">
      <c r="A15282" s="3" t="inlineStr">
        <is>
          <t>Opportunity Management Holdings (PTY) LTD</t>
        </is>
      </c>
      <c r="B15282" s="4" t="n">
        <v>45138</v>
      </c>
      <c r="C15282" s="3" t="inlineStr">
        <is>
          <t>Expenses</t>
        </is>
      </c>
      <c r="D15282" s="3" t="inlineStr">
        <is>
          <t>4350/000</t>
        </is>
      </c>
      <c r="E15282" s="3" t="inlineStr">
        <is>
          <t>Repairs _AND_ Maintenance</t>
        </is>
      </c>
      <c r="F15282" s="3" t="n">
        <v>481.72</v>
      </c>
      <c r="G15282" s="3" t="n">
        <v>3955.41</v>
      </c>
    </row>
    <row r="15283">
      <c r="A15283" s="3" t="inlineStr">
        <is>
          <t>Quinate Consulting (Pty) Ltd</t>
        </is>
      </c>
      <c r="B15283" s="4" t="n">
        <v>45138</v>
      </c>
      <c r="C15283" s="3" t="inlineStr">
        <is>
          <t>Expenses</t>
        </is>
      </c>
      <c r="D15283" s="3" t="inlineStr">
        <is>
          <t>4350/000</t>
        </is>
      </c>
      <c r="E15283" s="3" t="inlineStr">
        <is>
          <t>Repairs and Maintenance - Southwark Units</t>
        </is>
      </c>
      <c r="F15283" s="3" t="n">
        <v>800</v>
      </c>
      <c r="G15283" s="3" t="n">
        <v>3150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Expenses</t>
        </is>
      </c>
      <c r="D15284" s="3" t="inlineStr">
        <is>
          <t>4351/000</t>
        </is>
      </c>
      <c r="E15284" s="3" t="inlineStr">
        <is>
          <t>Repair &amp; Maintenance - Rentals</t>
        </is>
      </c>
      <c r="F15284" s="3" t="n">
        <v>391.3</v>
      </c>
      <c r="G15284" s="3" t="n">
        <v>1913.04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Expenses</t>
        </is>
      </c>
      <c r="D15285" s="3" t="inlineStr">
        <is>
          <t>4351/000</t>
        </is>
      </c>
      <c r="E15285" s="3" t="inlineStr">
        <is>
          <t>Repairs _AND_ Maintanence - Rentals</t>
        </is>
      </c>
      <c r="F15285" s="3" t="n">
        <v>249.99</v>
      </c>
      <c r="G15285" s="3" t="n">
        <v>317.98</v>
      </c>
    </row>
    <row r="15286">
      <c r="A15286" s="3" t="inlineStr">
        <is>
          <t>Quinate Consulting (Pty) Ltd</t>
        </is>
      </c>
      <c r="B15286" s="4" t="n">
        <v>45138</v>
      </c>
      <c r="C15286" s="3" t="inlineStr">
        <is>
          <t>Expenses</t>
        </is>
      </c>
      <c r="D15286" s="3" t="inlineStr">
        <is>
          <t>4351/100</t>
        </is>
      </c>
      <c r="E15286" s="3" t="inlineStr">
        <is>
          <t>Repairs and Maintenance -  Soho Units</t>
        </is>
      </c>
      <c r="F15286" s="3" t="n">
        <v>0</v>
      </c>
      <c r="G15286" s="3" t="n">
        <v>2400</v>
      </c>
    </row>
    <row r="15287">
      <c r="A15287" s="3" t="inlineStr">
        <is>
          <t>Opportunity Global Investment (PTY) LTD</t>
        </is>
      </c>
      <c r="B15287" s="4" t="n">
        <v>45138</v>
      </c>
      <c r="C15287" s="3" t="inlineStr">
        <is>
          <t>Expenses</t>
        </is>
      </c>
      <c r="D15287" s="3" t="inlineStr">
        <is>
          <t>4360/000</t>
        </is>
      </c>
      <c r="E15287" s="3" t="inlineStr">
        <is>
          <t>Secretarial - CIPC</t>
        </is>
      </c>
      <c r="F15287" s="3" t="n">
        <v>800</v>
      </c>
      <c r="G15287" s="3" t="n">
        <v>800</v>
      </c>
    </row>
    <row r="15288">
      <c r="A15288" s="3" t="inlineStr">
        <is>
          <t>Opportunity Global Sales (PTY) LTD</t>
        </is>
      </c>
      <c r="B15288" s="4" t="n">
        <v>45138</v>
      </c>
      <c r="C15288" s="3" t="inlineStr">
        <is>
          <t>Expenses</t>
        </is>
      </c>
      <c r="D15288" s="3" t="inlineStr">
        <is>
          <t>4390/000</t>
        </is>
      </c>
      <c r="E15288" s="3" t="inlineStr">
        <is>
          <t>Small Assets</t>
        </is>
      </c>
      <c r="F15288" s="3" t="n">
        <v>0</v>
      </c>
      <c r="G15288" s="3" t="n">
        <v>1477.39</v>
      </c>
    </row>
    <row r="15289">
      <c r="A15289" s="3" t="inlineStr">
        <is>
          <t>Opportunity Management Holdings (PTY) LTD</t>
        </is>
      </c>
      <c r="B15289" s="4" t="n">
        <v>45138</v>
      </c>
      <c r="C15289" s="3" t="inlineStr">
        <is>
          <t>Expenses</t>
        </is>
      </c>
      <c r="D15289" s="3" t="inlineStr">
        <is>
          <t>4390/000</t>
        </is>
      </c>
      <c r="E15289" s="3" t="inlineStr">
        <is>
          <t>Small Assets</t>
        </is>
      </c>
      <c r="F15289" s="3" t="n">
        <v>0</v>
      </c>
      <c r="G15289" s="3" t="n">
        <v>27383.47</v>
      </c>
    </row>
    <row r="15290">
      <c r="A15290" s="3" t="inlineStr">
        <is>
          <t>Noble Shield (Pty) Ltd ta Go Letting</t>
        </is>
      </c>
      <c r="B15290" s="4" t="n">
        <v>45138</v>
      </c>
      <c r="C15290" s="3" t="inlineStr">
        <is>
          <t>Expenses</t>
        </is>
      </c>
      <c r="D15290" s="3" t="inlineStr">
        <is>
          <t>4400/000</t>
        </is>
      </c>
      <c r="E15290" s="3" t="inlineStr">
        <is>
          <t>Salaries _AND_ Wages</t>
        </is>
      </c>
      <c r="F15290" s="3" t="n">
        <v>26915.7</v>
      </c>
      <c r="G15290" s="3" t="n">
        <v>295667.72</v>
      </c>
    </row>
    <row r="15291">
      <c r="A15291" s="3" t="inlineStr">
        <is>
          <t>Opportunity Global Sales (PTY) LTD</t>
        </is>
      </c>
      <c r="B15291" s="4" t="n">
        <v>45138</v>
      </c>
      <c r="C15291" s="3" t="inlineStr">
        <is>
          <t>Expenses</t>
        </is>
      </c>
      <c r="D15291" s="3" t="inlineStr">
        <is>
          <t>4400/000</t>
        </is>
      </c>
      <c r="E15291" s="3" t="inlineStr">
        <is>
          <t>Salaries _AND_ Wages</t>
        </is>
      </c>
      <c r="F15291" s="3" t="n">
        <v>54267.04</v>
      </c>
      <c r="G15291" s="3" t="n">
        <v>270735.23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Expenses</t>
        </is>
      </c>
      <c r="D15292" s="3" t="inlineStr">
        <is>
          <t>4400/000</t>
        </is>
      </c>
      <c r="E15292" s="3" t="inlineStr">
        <is>
          <t>Salaries _AND_ Wages</t>
        </is>
      </c>
      <c r="F15292" s="3" t="n">
        <v>221433.1</v>
      </c>
      <c r="G15292" s="3" t="n">
        <v>2759656.75</v>
      </c>
    </row>
    <row r="15293">
      <c r="A15293" s="3" t="inlineStr">
        <is>
          <t>Trademark Holdings (Pty) Ltd</t>
        </is>
      </c>
      <c r="B15293" s="4" t="n">
        <v>45138</v>
      </c>
      <c r="C15293" s="3" t="inlineStr">
        <is>
          <t>Expenses</t>
        </is>
      </c>
      <c r="D15293" s="3" t="inlineStr">
        <is>
          <t>4400/000</t>
        </is>
      </c>
      <c r="E15293" s="3" t="inlineStr">
        <is>
          <t>Salaries _AND_ Wages</t>
        </is>
      </c>
      <c r="F15293" s="3" t="n">
        <v>12429.45</v>
      </c>
      <c r="G15293" s="3" t="n">
        <v>136723.95</v>
      </c>
    </row>
    <row r="15294">
      <c r="A15294" s="3" t="inlineStr">
        <is>
          <t>Opportunity Management Holdings (PTY) LTD</t>
        </is>
      </c>
      <c r="B15294" s="4" t="n">
        <v>45138</v>
      </c>
      <c r="C15294" s="3" t="inlineStr">
        <is>
          <t>Expenses</t>
        </is>
      </c>
      <c r="D15294" s="3" t="inlineStr">
        <is>
          <t>4410/000</t>
        </is>
      </c>
      <c r="E15294" s="3" t="inlineStr">
        <is>
          <t>Salaries _AND_ Wages - WCA</t>
        </is>
      </c>
      <c r="F15294" s="3" t="n">
        <v>2000</v>
      </c>
      <c r="G15294" s="3" t="n">
        <v>2000</v>
      </c>
    </row>
    <row r="15295">
      <c r="A15295" s="3" t="inlineStr">
        <is>
          <t>Trademark Holdings (Pty) Ltd</t>
        </is>
      </c>
      <c r="B15295" s="4" t="n">
        <v>45138</v>
      </c>
      <c r="C15295" s="3" t="inlineStr">
        <is>
          <t>Expenses</t>
        </is>
      </c>
      <c r="D15295" s="3" t="inlineStr">
        <is>
          <t>4410/000</t>
        </is>
      </c>
      <c r="E15295" s="3" t="inlineStr">
        <is>
          <t>Salaries _AND_ Wages - WCA</t>
        </is>
      </c>
      <c r="F15295" s="3" t="n">
        <v>0</v>
      </c>
      <c r="G15295" s="3" t="n">
        <v>1397.74</v>
      </c>
    </row>
    <row r="15296">
      <c r="A15296" s="3" t="inlineStr">
        <is>
          <t>Trademark Holdings (Pty) Ltd</t>
        </is>
      </c>
      <c r="B15296" s="4" t="n">
        <v>45138</v>
      </c>
      <c r="C15296" s="3" t="inlineStr">
        <is>
          <t>Expenses</t>
        </is>
      </c>
      <c r="D15296" s="3" t="inlineStr">
        <is>
          <t>4430/000</t>
        </is>
      </c>
      <c r="E15296" s="3" t="inlineStr">
        <is>
          <t>Secretarial fees - CIPC</t>
        </is>
      </c>
      <c r="F15296" s="3" t="n">
        <v>200</v>
      </c>
      <c r="G15296" s="3" t="n">
        <v>200</v>
      </c>
    </row>
    <row r="15297">
      <c r="A15297" s="3" t="inlineStr">
        <is>
          <t>Opportunity Global Investment (PTY) LTD</t>
        </is>
      </c>
      <c r="B15297" s="4" t="n">
        <v>45138</v>
      </c>
      <c r="C15297" s="3" t="inlineStr">
        <is>
          <t>Expenses</t>
        </is>
      </c>
      <c r="D15297" s="3" t="inlineStr">
        <is>
          <t>4450/000</t>
        </is>
      </c>
      <c r="E15297" s="3" t="inlineStr">
        <is>
          <t>Staff Training</t>
        </is>
      </c>
      <c r="F15297" s="3" t="n">
        <v>0</v>
      </c>
      <c r="G15297" s="3" t="n">
        <v>5495.66</v>
      </c>
    </row>
    <row r="15298">
      <c r="A15298" s="3" t="inlineStr">
        <is>
          <t>Opportunity Management Holdings (PTY) LTD</t>
        </is>
      </c>
      <c r="B15298" s="4" t="n">
        <v>45138</v>
      </c>
      <c r="C15298" s="3" t="inlineStr">
        <is>
          <t>Expenses</t>
        </is>
      </c>
      <c r="D15298" s="3" t="inlineStr">
        <is>
          <t>4450/000</t>
        </is>
      </c>
      <c r="E15298" s="3" t="inlineStr">
        <is>
          <t>Staff Training</t>
        </is>
      </c>
      <c r="F15298" s="3" t="n">
        <v>0</v>
      </c>
      <c r="G15298" s="3" t="n">
        <v>2001.78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Expenses</t>
        </is>
      </c>
      <c r="D15299" s="3" t="inlineStr">
        <is>
          <t>4500/000</t>
        </is>
      </c>
      <c r="E15299" s="3" t="inlineStr">
        <is>
          <t>Staff Welfare</t>
        </is>
      </c>
      <c r="F15299" s="3" t="n">
        <v>0</v>
      </c>
      <c r="G15299" s="3" t="n">
        <v>6697.18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Expenses</t>
        </is>
      </c>
      <c r="D15300" s="3" t="inlineStr">
        <is>
          <t>4500/000</t>
        </is>
      </c>
      <c r="E15300" s="3" t="inlineStr">
        <is>
          <t>Staff Welfare</t>
        </is>
      </c>
      <c r="F15300" s="3" t="n">
        <v>0</v>
      </c>
      <c r="G15300" s="3" t="n">
        <v>244.15</v>
      </c>
    </row>
    <row r="15301">
      <c r="A15301" s="3" t="inlineStr">
        <is>
          <t>Opportunity Global Sales (PTY) LTD</t>
        </is>
      </c>
      <c r="B15301" s="4" t="n">
        <v>45138</v>
      </c>
      <c r="C15301" s="3" t="inlineStr">
        <is>
          <t>Expenses</t>
        </is>
      </c>
      <c r="D15301" s="3" t="inlineStr">
        <is>
          <t>4500/000</t>
        </is>
      </c>
      <c r="E15301" s="3" t="inlineStr">
        <is>
          <t>Staff Welfare</t>
        </is>
      </c>
      <c r="F15301" s="3" t="n">
        <v>0</v>
      </c>
      <c r="G15301" s="3" t="n">
        <v>1142.17</v>
      </c>
    </row>
    <row r="15302">
      <c r="A15302" s="3" t="inlineStr">
        <is>
          <t>Opportunity Management Holdings (PTY) LTD</t>
        </is>
      </c>
      <c r="B15302" s="4" t="n">
        <v>45138</v>
      </c>
      <c r="C15302" s="3" t="inlineStr">
        <is>
          <t>Expenses</t>
        </is>
      </c>
      <c r="D15302" s="3" t="inlineStr">
        <is>
          <t>4500/000</t>
        </is>
      </c>
      <c r="E15302" s="3" t="inlineStr">
        <is>
          <t>Staff Welfare</t>
        </is>
      </c>
      <c r="F15302" s="3" t="n">
        <v>2310.77</v>
      </c>
      <c r="G15302" s="3" t="n">
        <v>63230.66</v>
      </c>
    </row>
    <row r="15303">
      <c r="A15303" s="3" t="inlineStr">
        <is>
          <t>Quinate Consulting (Pty) Ltd</t>
        </is>
      </c>
      <c r="B15303" s="4" t="n">
        <v>45138</v>
      </c>
      <c r="C15303" s="3" t="inlineStr">
        <is>
          <t>Expenses</t>
        </is>
      </c>
      <c r="D15303" s="3" t="inlineStr">
        <is>
          <t>4500/000</t>
        </is>
      </c>
      <c r="E15303" s="3" t="inlineStr">
        <is>
          <t>Staff Welfare</t>
        </is>
      </c>
      <c r="F15303" s="3" t="n">
        <v>0</v>
      </c>
      <c r="G15303" s="3" t="n">
        <v>1263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Expenses</t>
        </is>
      </c>
      <c r="D15304" s="3" t="inlineStr">
        <is>
          <t>4500/000</t>
        </is>
      </c>
      <c r="E15304" s="3" t="inlineStr">
        <is>
          <t>Staff Welfare _AND_ Refreshments</t>
        </is>
      </c>
      <c r="F15304" s="3" t="n">
        <v>0</v>
      </c>
      <c r="G15304" s="3" t="n">
        <v>4500</v>
      </c>
    </row>
    <row r="15305">
      <c r="A15305" s="3" t="inlineStr">
        <is>
          <t>Noble Shield (Pty) Ltd ta Go Letting</t>
        </is>
      </c>
      <c r="B15305" s="4" t="n">
        <v>45138</v>
      </c>
      <c r="C15305" s="3" t="inlineStr">
        <is>
          <t>Expenses</t>
        </is>
      </c>
      <c r="D15305" s="3" t="inlineStr">
        <is>
          <t>4520/000</t>
        </is>
      </c>
      <c r="E15305" s="3" t="inlineStr">
        <is>
          <t>Security</t>
        </is>
      </c>
      <c r="F15305" s="3" t="n">
        <v>815</v>
      </c>
      <c r="G15305" s="3" t="n">
        <v>9701.440000000001</v>
      </c>
    </row>
    <row r="15306">
      <c r="A15306" s="3" t="inlineStr">
        <is>
          <t>Opportunity Global Investment (PTY) LTD</t>
        </is>
      </c>
      <c r="B15306" s="4" t="n">
        <v>45138</v>
      </c>
      <c r="C15306" s="3" t="inlineStr">
        <is>
          <t>Expenses</t>
        </is>
      </c>
      <c r="D15306" s="3" t="inlineStr">
        <is>
          <t>4550/000</t>
        </is>
      </c>
      <c r="E15306" s="3" t="inlineStr">
        <is>
          <t>Subscriptions</t>
        </is>
      </c>
      <c r="F15306" s="3" t="n">
        <v>4623.48</v>
      </c>
      <c r="G15306" s="3" t="n">
        <v>4623.48</v>
      </c>
    </row>
    <row r="15307">
      <c r="A15307" s="3" t="inlineStr">
        <is>
          <t>Quinate Consulting (Pty) Ltd</t>
        </is>
      </c>
      <c r="B15307" s="4" t="n">
        <v>45138</v>
      </c>
      <c r="C15307" s="3" t="inlineStr">
        <is>
          <t>Expenses</t>
        </is>
      </c>
      <c r="D15307" s="3" t="inlineStr">
        <is>
          <t>4550/000</t>
        </is>
      </c>
      <c r="E15307" s="3" t="inlineStr">
        <is>
          <t>Subscriptions / Licenses</t>
        </is>
      </c>
      <c r="F15307" s="3" t="n">
        <v>35466.85</v>
      </c>
      <c r="G15307" s="3" t="n">
        <v>58791.43</v>
      </c>
    </row>
    <row r="15308">
      <c r="A15308" s="3" t="inlineStr">
        <is>
          <t>Opportunity Management Holdings (PTY) LTD</t>
        </is>
      </c>
      <c r="B15308" s="4" t="n">
        <v>45138</v>
      </c>
      <c r="C15308" s="3" t="inlineStr">
        <is>
          <t>Expenses</t>
        </is>
      </c>
      <c r="D15308" s="3" t="inlineStr">
        <is>
          <t>4550/000</t>
        </is>
      </c>
      <c r="E15308" s="3" t="inlineStr">
        <is>
          <t>Subscriptions _AND_ Lisences</t>
        </is>
      </c>
      <c r="F15308" s="3" t="n">
        <v>4147.71</v>
      </c>
      <c r="G15308" s="3" t="n">
        <v>49550.82</v>
      </c>
    </row>
    <row r="15309">
      <c r="A15309" s="3" t="inlineStr">
        <is>
          <t>Noble Shield (Pty) Ltd ta Go Letting</t>
        </is>
      </c>
      <c r="B15309" s="4" t="n">
        <v>45138</v>
      </c>
      <c r="C15309" s="3" t="inlineStr">
        <is>
          <t>Expenses</t>
        </is>
      </c>
      <c r="D15309" s="3" t="inlineStr">
        <is>
          <t>4550/100</t>
        </is>
      </c>
      <c r="E15309" s="3" t="inlineStr">
        <is>
          <t>Subscriptions - EAAB</t>
        </is>
      </c>
      <c r="F15309" s="3" t="n">
        <v>0</v>
      </c>
      <c r="G15309" s="3" t="n">
        <v>2340</v>
      </c>
    </row>
    <row r="15310">
      <c r="A15310" s="3" t="inlineStr">
        <is>
          <t>Trademark Holdings (Pty) Ltd</t>
        </is>
      </c>
      <c r="B15310" s="4" t="n">
        <v>45138</v>
      </c>
      <c r="C15310" s="3" t="inlineStr">
        <is>
          <t>Expenses</t>
        </is>
      </c>
      <c r="D15310" s="3" t="inlineStr">
        <is>
          <t>4550/100</t>
        </is>
      </c>
      <c r="E15310" s="3" t="inlineStr">
        <is>
          <t>Subscriptions - EAAB</t>
        </is>
      </c>
      <c r="F15310" s="3" t="n">
        <v>0</v>
      </c>
      <c r="G15310" s="3" t="n">
        <v>2340</v>
      </c>
    </row>
    <row r="15311">
      <c r="A15311" s="3" t="inlineStr">
        <is>
          <t>Opportunity Global Investment (PTY) LTD</t>
        </is>
      </c>
      <c r="B15311" s="4" t="n">
        <v>45138</v>
      </c>
      <c r="C15311" s="3" t="inlineStr">
        <is>
          <t>Expenses</t>
        </is>
      </c>
      <c r="D15311" s="3" t="inlineStr">
        <is>
          <t>4550/100</t>
        </is>
      </c>
      <c r="E15311" s="3" t="inlineStr">
        <is>
          <t>Subscriptions - Zoho</t>
        </is>
      </c>
      <c r="F15311" s="3" t="n">
        <v>1125</v>
      </c>
      <c r="G15311" s="3" t="n">
        <v>5625</v>
      </c>
    </row>
    <row r="15312">
      <c r="A15312" s="3" t="inlineStr">
        <is>
          <t>Opportunity Global Sales (PTY) LTD</t>
        </is>
      </c>
      <c r="B15312" s="4" t="n">
        <v>45138</v>
      </c>
      <c r="C15312" s="3" t="inlineStr">
        <is>
          <t>Expenses</t>
        </is>
      </c>
      <c r="D15312" s="3" t="inlineStr">
        <is>
          <t>4550/150</t>
        </is>
      </c>
      <c r="E15312" s="3" t="inlineStr">
        <is>
          <t>Subscription - Webbox</t>
        </is>
      </c>
      <c r="F15312" s="3" t="n">
        <v>1371</v>
      </c>
      <c r="G15312" s="3" t="n">
        <v>6743</v>
      </c>
    </row>
    <row r="15313">
      <c r="A15313" s="3" t="inlineStr">
        <is>
          <t>Opportunity Global Investment (PTY) LTD</t>
        </is>
      </c>
      <c r="B15313" s="4" t="n">
        <v>45138</v>
      </c>
      <c r="C15313" s="3" t="inlineStr">
        <is>
          <t>Expenses</t>
        </is>
      </c>
      <c r="D15313" s="3" t="inlineStr">
        <is>
          <t>4550/250</t>
        </is>
      </c>
      <c r="E15313" s="3" t="inlineStr">
        <is>
          <t>Subscriptions - LinkedIn</t>
        </is>
      </c>
      <c r="F15313" s="3" t="n">
        <v>1000.49</v>
      </c>
      <c r="G15313" s="3" t="n">
        <v>6002.94</v>
      </c>
    </row>
    <row r="15314">
      <c r="A15314" s="3" t="inlineStr">
        <is>
          <t>Opportunity Global Investment (PTY) LTD</t>
        </is>
      </c>
      <c r="B15314" s="4" t="n">
        <v>45138</v>
      </c>
      <c r="C15314" s="3" t="inlineStr">
        <is>
          <t>Expenses</t>
        </is>
      </c>
      <c r="D15314" s="3" t="inlineStr">
        <is>
          <t>4550/350</t>
        </is>
      </c>
      <c r="E15314" s="3" t="inlineStr">
        <is>
          <t>Subscriptions - Xero</t>
        </is>
      </c>
      <c r="F15314" s="3" t="n">
        <v>600</v>
      </c>
      <c r="G15314" s="3" t="n">
        <v>3000</v>
      </c>
    </row>
    <row r="15315">
      <c r="A15315" s="3" t="inlineStr">
        <is>
          <t>Opportunity Global Investment (PTY) LTD</t>
        </is>
      </c>
      <c r="B15315" s="4" t="n">
        <v>45138</v>
      </c>
      <c r="C15315" s="3" t="inlineStr">
        <is>
          <t>Expenses</t>
        </is>
      </c>
      <c r="D15315" s="3" t="inlineStr">
        <is>
          <t>4550/400</t>
        </is>
      </c>
      <c r="E15315" s="3" t="inlineStr">
        <is>
          <t>Subscriptions - Moneyweb</t>
        </is>
      </c>
      <c r="F15315" s="3" t="n">
        <v>60.87</v>
      </c>
      <c r="G15315" s="3" t="n">
        <v>292.17</v>
      </c>
    </row>
    <row r="15316">
      <c r="A15316" s="3" t="inlineStr">
        <is>
          <t>Trademark Holdings (Pty) Ltd</t>
        </is>
      </c>
      <c r="B15316" s="4" t="n">
        <v>45138</v>
      </c>
      <c r="C15316" s="3" t="inlineStr">
        <is>
          <t>Expenses</t>
        </is>
      </c>
      <c r="D15316" s="3" t="inlineStr">
        <is>
          <t>4550/400</t>
        </is>
      </c>
      <c r="E15316" s="3" t="inlineStr">
        <is>
          <t>Subscriptions - Xero</t>
        </is>
      </c>
      <c r="F15316" s="3" t="n">
        <v>600</v>
      </c>
      <c r="G15316" s="3" t="n">
        <v>6600</v>
      </c>
    </row>
    <row r="15317">
      <c r="A15317" s="3" t="inlineStr">
        <is>
          <t>Opportunity Global Investment (PTY) LTD</t>
        </is>
      </c>
      <c r="B15317" s="4" t="n">
        <v>45138</v>
      </c>
      <c r="C15317" s="3" t="inlineStr">
        <is>
          <t>Expenses</t>
        </is>
      </c>
      <c r="D15317" s="3" t="inlineStr">
        <is>
          <t>4550/450</t>
        </is>
      </c>
      <c r="E15317" s="3" t="inlineStr">
        <is>
          <t>Subscriptions - Adobe</t>
        </is>
      </c>
      <c r="F15317" s="3" t="n">
        <v>584.54</v>
      </c>
      <c r="G15317" s="3" t="n">
        <v>2993.36</v>
      </c>
    </row>
    <row r="15318">
      <c r="A15318" s="3" t="inlineStr">
        <is>
          <t>Opportunity Global Investment (PTY) LTD</t>
        </is>
      </c>
      <c r="B15318" s="4" t="n">
        <v>45138</v>
      </c>
      <c r="C15318" s="3" t="inlineStr">
        <is>
          <t>Expenses</t>
        </is>
      </c>
      <c r="D15318" s="3" t="inlineStr">
        <is>
          <t>4550/500</t>
        </is>
      </c>
      <c r="E15318" s="3" t="inlineStr">
        <is>
          <t>Subscriptions - Pandadoc</t>
        </is>
      </c>
      <c r="F15318" s="3" t="n">
        <v>567.23</v>
      </c>
      <c r="G15318" s="3" t="n">
        <v>2773.75</v>
      </c>
    </row>
    <row r="15319">
      <c r="A15319" s="3" t="inlineStr">
        <is>
          <t>Noble Shield (Pty) Ltd ta Go Letting</t>
        </is>
      </c>
      <c r="B15319" s="4" t="n">
        <v>45138</v>
      </c>
      <c r="C15319" s="3" t="inlineStr">
        <is>
          <t>Expenses</t>
        </is>
      </c>
      <c r="D15319" s="3" t="inlineStr">
        <is>
          <t>4550/600</t>
        </is>
      </c>
      <c r="E15319" s="3" t="inlineStr">
        <is>
          <t>Subscriptions - Webbox</t>
        </is>
      </c>
      <c r="F15319" s="3" t="n">
        <v>1493.85</v>
      </c>
      <c r="G15319" s="3" t="n">
        <v>15146.65</v>
      </c>
    </row>
    <row r="15320">
      <c r="A15320" s="3" t="inlineStr">
        <is>
          <t>Noble Shield (Pty) Ltd ta Go Letting</t>
        </is>
      </c>
      <c r="B15320" s="4" t="n">
        <v>45138</v>
      </c>
      <c r="C15320" s="3" t="inlineStr">
        <is>
          <t>Expenses</t>
        </is>
      </c>
      <c r="D15320" s="3" t="inlineStr">
        <is>
          <t>4550/650</t>
        </is>
      </c>
      <c r="E15320" s="3" t="inlineStr">
        <is>
          <t>Subscriptions - Xero</t>
        </is>
      </c>
      <c r="F15320" s="3" t="n">
        <v>600</v>
      </c>
      <c r="G15320" s="3" t="n">
        <v>6600</v>
      </c>
    </row>
    <row r="15321">
      <c r="A15321" s="3" t="inlineStr">
        <is>
          <t>Noble Shield (Pty) Ltd ta Go Letting</t>
        </is>
      </c>
      <c r="B15321" s="4" t="n">
        <v>45138</v>
      </c>
      <c r="C15321" s="3" t="inlineStr">
        <is>
          <t>Expenses</t>
        </is>
      </c>
      <c r="D15321" s="3" t="inlineStr">
        <is>
          <t>4550/700</t>
        </is>
      </c>
      <c r="E15321" s="3" t="inlineStr">
        <is>
          <t>Subscriptions - Domain renewals</t>
        </is>
      </c>
      <c r="F15321" s="3" t="n">
        <v>0</v>
      </c>
      <c r="G15321" s="3" t="n">
        <v>440.45</v>
      </c>
    </row>
    <row r="15322">
      <c r="A15322" s="3" t="inlineStr">
        <is>
          <t>Noble Shield (Pty) Ltd ta Go Letting</t>
        </is>
      </c>
      <c r="B15322" s="4" t="n">
        <v>45138</v>
      </c>
      <c r="C15322" s="3" t="inlineStr">
        <is>
          <t>Expenses</t>
        </is>
      </c>
      <c r="D15322" s="3" t="inlineStr">
        <is>
          <t>4550/800</t>
        </is>
      </c>
      <c r="E15322" s="3" t="inlineStr">
        <is>
          <t>Subscriptions - Adobe</t>
        </is>
      </c>
      <c r="F15322" s="3" t="n">
        <v>449.39</v>
      </c>
      <c r="G15322" s="3" t="n">
        <v>4058.75</v>
      </c>
    </row>
    <row r="15323">
      <c r="A15323" s="3" t="inlineStr">
        <is>
          <t>Opportunity Global Sales (PTY) LTD</t>
        </is>
      </c>
      <c r="B15323" s="4" t="n">
        <v>45138</v>
      </c>
      <c r="C15323" s="3" t="inlineStr">
        <is>
          <t>Expenses</t>
        </is>
      </c>
      <c r="D15323" s="3" t="inlineStr">
        <is>
          <t>4551/000</t>
        </is>
      </c>
      <c r="E15323" s="3" t="inlineStr">
        <is>
          <t>Subscriptions - Payprop</t>
        </is>
      </c>
      <c r="F15323" s="3" t="n">
        <v>824.34</v>
      </c>
      <c r="G15323" s="3" t="n">
        <v>4141.11</v>
      </c>
    </row>
    <row r="15324">
      <c r="A15324" s="3" t="inlineStr">
        <is>
          <t>Quinate Consulting (Pty) Ltd</t>
        </is>
      </c>
      <c r="B15324" s="4" t="n">
        <v>45138</v>
      </c>
      <c r="C15324" s="3" t="inlineStr">
        <is>
          <t>Expenses</t>
        </is>
      </c>
      <c r="D15324" s="3" t="inlineStr">
        <is>
          <t>4552/000</t>
        </is>
      </c>
      <c r="E15324" s="3" t="inlineStr">
        <is>
          <t>Subscriptions - CIPC</t>
        </is>
      </c>
      <c r="F15324" s="3" t="n">
        <v>300</v>
      </c>
      <c r="G15324" s="3" t="n">
        <v>300</v>
      </c>
    </row>
    <row r="15325">
      <c r="A15325" s="3" t="inlineStr">
        <is>
          <t>Endulini (Pty) Ltd</t>
        </is>
      </c>
      <c r="B15325" s="4" t="n">
        <v>45138</v>
      </c>
      <c r="C15325" s="3" t="inlineStr">
        <is>
          <t>Expenses</t>
        </is>
      </c>
      <c r="D15325" s="3" t="inlineStr">
        <is>
          <t>4552/000</t>
        </is>
      </c>
      <c r="E15325" s="3" t="inlineStr">
        <is>
          <t>Subscriptions - Xero</t>
        </is>
      </c>
      <c r="F15325" s="3" t="n">
        <v>600</v>
      </c>
      <c r="G15325" s="3" t="n">
        <v>3000</v>
      </c>
    </row>
    <row r="15326">
      <c r="A15326" s="3" t="inlineStr">
        <is>
          <t>Opportunity Global Sales (PTY) LTD</t>
        </is>
      </c>
      <c r="B15326" s="4" t="n">
        <v>45138</v>
      </c>
      <c r="C15326" s="3" t="inlineStr">
        <is>
          <t>Expenses</t>
        </is>
      </c>
      <c r="D15326" s="3" t="inlineStr">
        <is>
          <t>4552/000</t>
        </is>
      </c>
      <c r="E15326" s="3" t="inlineStr">
        <is>
          <t>Subscriptions - Xero</t>
        </is>
      </c>
      <c r="F15326" s="3" t="n">
        <v>600</v>
      </c>
      <c r="G15326" s="3" t="n">
        <v>3000</v>
      </c>
    </row>
    <row r="15327">
      <c r="A15327" s="3" t="inlineStr">
        <is>
          <t>Opportunity Management Holdings (PTY) LTD</t>
        </is>
      </c>
      <c r="B15327" s="4" t="n">
        <v>45138</v>
      </c>
      <c r="C15327" s="3" t="inlineStr">
        <is>
          <t>Expenses</t>
        </is>
      </c>
      <c r="D15327" s="3" t="inlineStr">
        <is>
          <t>4552/000</t>
        </is>
      </c>
      <c r="E15327" s="3" t="inlineStr">
        <is>
          <t>Subscriptions - Xero</t>
        </is>
      </c>
      <c r="F15327" s="3" t="n">
        <v>600</v>
      </c>
      <c r="G15327" s="3" t="n">
        <v>6600</v>
      </c>
    </row>
    <row r="15328">
      <c r="A15328" s="3" t="inlineStr">
        <is>
          <t>Opportunity Global Sales (PTY) LTD</t>
        </is>
      </c>
      <c r="B15328" s="4" t="n">
        <v>45138</v>
      </c>
      <c r="C15328" s="3" t="inlineStr">
        <is>
          <t>Expenses</t>
        </is>
      </c>
      <c r="D15328" s="3" t="inlineStr">
        <is>
          <t>4553/000</t>
        </is>
      </c>
      <c r="E15328" s="3" t="inlineStr">
        <is>
          <t>Subscriptions - CMA</t>
        </is>
      </c>
      <c r="F15328" s="3" t="n">
        <v>680</v>
      </c>
      <c r="G15328" s="3" t="n">
        <v>3400</v>
      </c>
    </row>
    <row r="15329">
      <c r="A15329" s="3" t="inlineStr">
        <is>
          <t>Quinate Consulting (Pty) Ltd</t>
        </is>
      </c>
      <c r="B15329" s="4" t="n">
        <v>45138</v>
      </c>
      <c r="C15329" s="3" t="inlineStr">
        <is>
          <t>Expenses</t>
        </is>
      </c>
      <c r="D15329" s="3" t="inlineStr">
        <is>
          <t>4554/000</t>
        </is>
      </c>
      <c r="E15329" s="3" t="inlineStr">
        <is>
          <t>Subscriptions - Xero</t>
        </is>
      </c>
      <c r="F15329" s="3" t="n">
        <v>600</v>
      </c>
      <c r="G15329" s="3" t="n">
        <v>3000</v>
      </c>
    </row>
    <row r="15330">
      <c r="A15330" s="3" t="inlineStr">
        <is>
          <t>Opportunity Global Sales (PTY) LTD</t>
        </is>
      </c>
      <c r="B15330" s="4" t="n">
        <v>45138</v>
      </c>
      <c r="C15330" s="3" t="inlineStr">
        <is>
          <t>Expenses</t>
        </is>
      </c>
      <c r="D15330" s="3" t="inlineStr">
        <is>
          <t>4554/000</t>
        </is>
      </c>
      <c r="E15330" s="3" t="inlineStr">
        <is>
          <t>Subscriptions - Zoho</t>
        </is>
      </c>
      <c r="F15330" s="3" t="n">
        <v>750</v>
      </c>
      <c r="G15330" s="3" t="n">
        <v>3750</v>
      </c>
    </row>
    <row r="15331">
      <c r="A15331" s="3" t="inlineStr">
        <is>
          <t>Quinate Consulting (Pty) Ltd</t>
        </is>
      </c>
      <c r="B15331" s="4" t="n">
        <v>45138</v>
      </c>
      <c r="C15331" s="3" t="inlineStr">
        <is>
          <t>Expenses</t>
        </is>
      </c>
      <c r="D15331" s="3" t="inlineStr">
        <is>
          <t>4555/000</t>
        </is>
      </c>
      <c r="E15331" s="3" t="inlineStr">
        <is>
          <t>Subscriptions - OUMS</t>
        </is>
      </c>
      <c r="F15331" s="3" t="n">
        <v>7636.17</v>
      </c>
      <c r="G15331" s="3" t="n">
        <v>38180.85</v>
      </c>
    </row>
    <row r="15332">
      <c r="A15332" s="3" t="inlineStr">
        <is>
          <t>Opportunity Global Investment (PTY) LTD</t>
        </is>
      </c>
      <c r="B15332" s="4" t="n">
        <v>45138</v>
      </c>
      <c r="C15332" s="3" t="inlineStr">
        <is>
          <t>Expenses</t>
        </is>
      </c>
      <c r="D15332" s="3" t="inlineStr">
        <is>
          <t>4600/000</t>
        </is>
      </c>
      <c r="E15332" s="3" t="inlineStr">
        <is>
          <t>Telephone _AND_ Fax</t>
        </is>
      </c>
      <c r="F15332" s="3" t="n">
        <v>3355</v>
      </c>
      <c r="G15332" s="3" t="n">
        <v>16775</v>
      </c>
    </row>
    <row r="15333">
      <c r="A15333" s="3" t="inlineStr">
        <is>
          <t>Trademark Holdings (Pty) Ltd</t>
        </is>
      </c>
      <c r="B15333" s="4" t="n">
        <v>45138</v>
      </c>
      <c r="C15333" s="3" t="inlineStr">
        <is>
          <t>Expenses</t>
        </is>
      </c>
      <c r="D15333" s="3" t="inlineStr">
        <is>
          <t>4600/000</t>
        </is>
      </c>
      <c r="E15333" s="3" t="inlineStr">
        <is>
          <t>Telephone _AND_ Fax</t>
        </is>
      </c>
      <c r="F15333" s="3" t="n">
        <v>1193.98</v>
      </c>
      <c r="G15333" s="3" t="n">
        <v>14248.94</v>
      </c>
    </row>
    <row r="15334">
      <c r="A15334" s="3" t="inlineStr">
        <is>
          <t>Noble Shield (Pty) Ltd ta Go Letting</t>
        </is>
      </c>
      <c r="B15334" s="4" t="n">
        <v>45138</v>
      </c>
      <c r="C15334" s="3" t="inlineStr">
        <is>
          <t>Expenses</t>
        </is>
      </c>
      <c r="D15334" s="3" t="inlineStr">
        <is>
          <t>4610/000</t>
        </is>
      </c>
      <c r="E15334" s="3" t="inlineStr">
        <is>
          <t>Telephone - CT Office</t>
        </is>
      </c>
      <c r="F15334" s="3" t="n">
        <v>904.99</v>
      </c>
      <c r="G15334" s="3" t="n">
        <v>10729.98</v>
      </c>
    </row>
    <row r="15335">
      <c r="A15335" s="3" t="inlineStr">
        <is>
          <t>Noble Shield (Pty) Ltd ta Go Letting</t>
        </is>
      </c>
      <c r="B15335" s="4" t="n">
        <v>45138</v>
      </c>
      <c r="C15335" s="3" t="inlineStr">
        <is>
          <t>Expenses</t>
        </is>
      </c>
      <c r="D15335" s="3" t="inlineStr">
        <is>
          <t>4650/000</t>
        </is>
      </c>
      <c r="E15335" s="3" t="inlineStr">
        <is>
          <t>Travel _AND_ Accommodation</t>
        </is>
      </c>
      <c r="F15335" s="3" t="n">
        <v>0</v>
      </c>
      <c r="G15335" s="3" t="n">
        <v>500</v>
      </c>
    </row>
    <row r="15336">
      <c r="A15336" s="3" t="inlineStr">
        <is>
          <t>Opportunity Management Holdings (PTY) LTD</t>
        </is>
      </c>
      <c r="B15336" s="4" t="n">
        <v>45138</v>
      </c>
      <c r="C15336" s="3" t="inlineStr">
        <is>
          <t>Expenses</t>
        </is>
      </c>
      <c r="D15336" s="3" t="inlineStr">
        <is>
          <t>4650/000</t>
        </is>
      </c>
      <c r="E15336" s="3" t="inlineStr">
        <is>
          <t>Travel _AND_ Accommodation</t>
        </is>
      </c>
      <c r="F15336" s="3" t="n">
        <v>0</v>
      </c>
      <c r="G15336" s="3" t="n">
        <v>1132.44</v>
      </c>
    </row>
    <row r="15337">
      <c r="A15337" s="3" t="inlineStr">
        <is>
          <t>Quinate Consulting (Pty) Ltd</t>
        </is>
      </c>
      <c r="B15337" s="4" t="n">
        <v>45138</v>
      </c>
      <c r="C15337" s="3" t="inlineStr">
        <is>
          <t>Expenses</t>
        </is>
      </c>
      <c r="D15337" s="3" t="inlineStr">
        <is>
          <t>4650/010</t>
        </is>
      </c>
      <c r="E15337" s="3" t="inlineStr">
        <is>
          <t>Travel - Local Flights</t>
        </is>
      </c>
      <c r="F15337" s="3" t="n">
        <v>0</v>
      </c>
      <c r="G15337" s="3" t="n">
        <v>6253.04</v>
      </c>
    </row>
    <row r="15338">
      <c r="A15338" s="3" t="inlineStr">
        <is>
          <t>Quinate Consulting (Pty) Ltd</t>
        </is>
      </c>
      <c r="B15338" s="4" t="n">
        <v>45138</v>
      </c>
      <c r="C15338" s="3" t="inlineStr">
        <is>
          <t>Expenses</t>
        </is>
      </c>
      <c r="D15338" s="3" t="inlineStr">
        <is>
          <t>4650/020</t>
        </is>
      </c>
      <c r="E15338" s="3" t="inlineStr">
        <is>
          <t>Travel - Local Accomodation - B_AND_B</t>
        </is>
      </c>
      <c r="F15338" s="3" t="n">
        <v>0</v>
      </c>
      <c r="G15338" s="3" t="n">
        <v>6998.26</v>
      </c>
    </row>
    <row r="15339">
      <c r="A15339" s="3" t="inlineStr">
        <is>
          <t>Opportunity Global Investment (PTY) LTD</t>
        </is>
      </c>
      <c r="B15339" s="4" t="n">
        <v>45138</v>
      </c>
      <c r="C15339" s="3" t="inlineStr">
        <is>
          <t>Expenses</t>
        </is>
      </c>
      <c r="D15339" s="3" t="inlineStr">
        <is>
          <t>4650/020</t>
        </is>
      </c>
      <c r="E15339" s="3" t="inlineStr">
        <is>
          <t>Travel Accomodation - Car Hire</t>
        </is>
      </c>
      <c r="F15339" s="3" t="n">
        <v>0</v>
      </c>
      <c r="G15339" s="3" t="n">
        <v>1581.74</v>
      </c>
    </row>
    <row r="15340">
      <c r="A15340" s="3" t="inlineStr">
        <is>
          <t>Opportunity Global Investment (PTY) LTD</t>
        </is>
      </c>
      <c r="B15340" s="4" t="n">
        <v>45138</v>
      </c>
      <c r="C15340" s="3" t="inlineStr">
        <is>
          <t>Expenses</t>
        </is>
      </c>
      <c r="D15340" s="3" t="inlineStr">
        <is>
          <t>4650/030</t>
        </is>
      </c>
      <c r="E15340" s="3" t="inlineStr">
        <is>
          <t>Travel _AND_ Accomodation - Local Accom</t>
        </is>
      </c>
      <c r="F15340" s="3" t="n">
        <v>0</v>
      </c>
      <c r="G15340" s="3" t="n">
        <v>34.78</v>
      </c>
    </row>
    <row r="15341">
      <c r="A15341" s="3" t="inlineStr">
        <is>
          <t>Quinate Consulting (Pty) Ltd</t>
        </is>
      </c>
      <c r="B15341" s="4" t="n">
        <v>45138</v>
      </c>
      <c r="C15341" s="3" t="inlineStr">
        <is>
          <t>Expenses</t>
        </is>
      </c>
      <c r="D15341" s="3" t="inlineStr">
        <is>
          <t>4650/040</t>
        </is>
      </c>
      <c r="E15341" s="3" t="inlineStr">
        <is>
          <t>Travel - Local Car Hire</t>
        </is>
      </c>
      <c r="F15341" s="3" t="n">
        <v>0</v>
      </c>
      <c r="G15341" s="3" t="n">
        <v>510.6</v>
      </c>
    </row>
    <row r="15342">
      <c r="A15342" s="3" t="inlineStr">
        <is>
          <t>Noble Shield (Pty) Ltd ta Go Letting</t>
        </is>
      </c>
      <c r="B15342" s="4" t="n">
        <v>45138</v>
      </c>
      <c r="C15342" s="3" t="inlineStr">
        <is>
          <t>Expenses</t>
        </is>
      </c>
      <c r="D15342" s="3" t="inlineStr">
        <is>
          <t>4650/050</t>
        </is>
      </c>
      <c r="E15342" s="3" t="inlineStr">
        <is>
          <t>Travel - Parking</t>
        </is>
      </c>
      <c r="F15342" s="3" t="n">
        <v>0</v>
      </c>
      <c r="G15342" s="3" t="n">
        <v>16</v>
      </c>
    </row>
    <row r="15343">
      <c r="A15343" s="3" t="inlineStr">
        <is>
          <t>Opportunity Global Investment (PTY) LTD</t>
        </is>
      </c>
      <c r="B15343" s="4" t="n">
        <v>45138</v>
      </c>
      <c r="C15343" s="3" t="inlineStr">
        <is>
          <t>Expenses</t>
        </is>
      </c>
      <c r="D15343" s="3" t="inlineStr">
        <is>
          <t>4650/090</t>
        </is>
      </c>
      <c r="E15343" s="3" t="inlineStr">
        <is>
          <t>Travel &amp; Accom - Fuel</t>
        </is>
      </c>
      <c r="F15343" s="3" t="n">
        <v>1059.1</v>
      </c>
      <c r="G15343" s="3" t="n">
        <v>4661.05</v>
      </c>
    </row>
    <row r="15344">
      <c r="A15344" s="3" t="inlineStr">
        <is>
          <t>Noble Shield (Pty) Ltd ta Go Letting</t>
        </is>
      </c>
      <c r="B15344" s="4" t="n">
        <v>45138</v>
      </c>
      <c r="C15344" s="3" t="inlineStr">
        <is>
          <t>Expenses</t>
        </is>
      </c>
      <c r="D15344" s="3" t="inlineStr">
        <is>
          <t>4700/000</t>
        </is>
      </c>
      <c r="E15344" s="3" t="inlineStr">
        <is>
          <t>PAYE Contributions</t>
        </is>
      </c>
      <c r="F15344" s="3" t="n">
        <v>4573.39</v>
      </c>
      <c r="G15344" s="3" t="n">
        <v>52280.75</v>
      </c>
    </row>
    <row r="15345">
      <c r="A15345" s="3" t="inlineStr">
        <is>
          <t>Trademark Holdings (Pty) Ltd</t>
        </is>
      </c>
      <c r="B15345" s="4" t="n">
        <v>45138</v>
      </c>
      <c r="C15345" s="3" t="inlineStr">
        <is>
          <t>Expenses</t>
        </is>
      </c>
      <c r="D15345" s="3" t="inlineStr">
        <is>
          <t>4700/000</t>
        </is>
      </c>
      <c r="E15345" s="3" t="inlineStr">
        <is>
          <t>PAYE Contributions</t>
        </is>
      </c>
      <c r="F15345" s="3" t="n">
        <v>4702.31</v>
      </c>
      <c r="G15345" s="3" t="n">
        <v>55275.82</v>
      </c>
    </row>
    <row r="15346">
      <c r="A15346" s="3" t="inlineStr">
        <is>
          <t>Opportunity Global Investment (PTY) LTD</t>
        </is>
      </c>
      <c r="B15346" s="4" t="n">
        <v>45138</v>
      </c>
      <c r="C15346" s="3" t="inlineStr">
        <is>
          <t>Expenses</t>
        </is>
      </c>
      <c r="D15346" s="3" t="inlineStr">
        <is>
          <t>4700/000</t>
        </is>
      </c>
      <c r="E15346" s="3" t="inlineStr">
        <is>
          <t>UIF Contributions</t>
        </is>
      </c>
      <c r="F15346" s="3" t="n">
        <v>177.12</v>
      </c>
      <c r="G15346" s="3" t="n">
        <v>885.6</v>
      </c>
    </row>
    <row r="15347">
      <c r="A15347" s="3" t="inlineStr">
        <is>
          <t>Opportunity Global Sales (PTY) LTD</t>
        </is>
      </c>
      <c r="B15347" s="4" t="n">
        <v>45138</v>
      </c>
      <c r="C15347" s="3" t="inlineStr">
        <is>
          <t>Expenses</t>
        </is>
      </c>
      <c r="D15347" s="3" t="inlineStr">
        <is>
          <t>4700/000</t>
        </is>
      </c>
      <c r="E15347" s="3" t="inlineStr">
        <is>
          <t>UIF Contributions</t>
        </is>
      </c>
      <c r="F15347" s="3" t="n">
        <v>312.12</v>
      </c>
      <c r="G15347" s="3" t="n">
        <v>1560.6</v>
      </c>
    </row>
    <row r="15348">
      <c r="A15348" s="3" t="inlineStr">
        <is>
          <t>Opportunity Global Sales (PTY) LTD</t>
        </is>
      </c>
      <c r="B15348" s="4" t="n">
        <v>45138</v>
      </c>
      <c r="C15348" s="3" t="inlineStr">
        <is>
          <t>Expenses</t>
        </is>
      </c>
      <c r="D15348" s="3" t="inlineStr">
        <is>
          <t>4701/000</t>
        </is>
      </c>
      <c r="E15348" s="3" t="inlineStr">
        <is>
          <t>UIF Employee Contribution</t>
        </is>
      </c>
      <c r="F15348" s="3" t="n">
        <v>312.12</v>
      </c>
      <c r="G15348" s="3" t="n">
        <v>1560.6</v>
      </c>
    </row>
    <row r="15349">
      <c r="A15349" s="3" t="inlineStr">
        <is>
          <t>Opportunity Global Investment (PTY) LTD</t>
        </is>
      </c>
      <c r="B15349" s="4" t="n">
        <v>45138</v>
      </c>
      <c r="C15349" s="3" t="inlineStr">
        <is>
          <t>Expenses</t>
        </is>
      </c>
      <c r="D15349" s="3" t="inlineStr">
        <is>
          <t>4701/000</t>
        </is>
      </c>
      <c r="E15349" s="3" t="inlineStr">
        <is>
          <t>UIF Employee Contributions</t>
        </is>
      </c>
      <c r="F15349" s="3" t="n">
        <v>177.12</v>
      </c>
      <c r="G15349" s="3" t="n">
        <v>885.6</v>
      </c>
    </row>
    <row r="15350">
      <c r="A15350" s="3" t="inlineStr">
        <is>
          <t>Noble Shield (Pty) Ltd ta Go Letting</t>
        </is>
      </c>
      <c r="B15350" s="4" t="n">
        <v>45138</v>
      </c>
      <c r="C15350" s="3" t="inlineStr">
        <is>
          <t>Expenses</t>
        </is>
      </c>
      <c r="D15350" s="3" t="inlineStr">
        <is>
          <t>4710/000</t>
        </is>
      </c>
      <c r="E15350" s="3" t="inlineStr">
        <is>
          <t>UIF Company Contributions</t>
        </is>
      </c>
      <c r="F15350" s="3" t="n">
        <v>245.25</v>
      </c>
      <c r="G15350" s="3" t="n">
        <v>2697.75</v>
      </c>
    </row>
    <row r="15351">
      <c r="A15351" s="3" t="inlineStr">
        <is>
          <t>Trademark Holdings (Pty) Ltd</t>
        </is>
      </c>
      <c r="B15351" s="4" t="n">
        <v>45138</v>
      </c>
      <c r="C15351" s="3" t="inlineStr">
        <is>
          <t>Expenses</t>
        </is>
      </c>
      <c r="D15351" s="3" t="inlineStr">
        <is>
          <t>4710/000</t>
        </is>
      </c>
      <c r="E15351" s="3" t="inlineStr">
        <is>
          <t>UIF Company Contributions</t>
        </is>
      </c>
      <c r="F15351" s="3" t="n">
        <v>95.25</v>
      </c>
      <c r="G15351" s="3" t="n">
        <v>1047.75</v>
      </c>
    </row>
    <row r="15352">
      <c r="A15352" s="3" t="inlineStr">
        <is>
          <t>Noble Shield (Pty) Ltd ta Go Letting</t>
        </is>
      </c>
      <c r="B15352" s="4" t="n">
        <v>45138</v>
      </c>
      <c r="C15352" s="3" t="inlineStr">
        <is>
          <t>Expenses</t>
        </is>
      </c>
      <c r="D15352" s="3" t="inlineStr">
        <is>
          <t>4711/000</t>
        </is>
      </c>
      <c r="E15352" s="3" t="inlineStr">
        <is>
          <t>UIF Employee Contribution</t>
        </is>
      </c>
      <c r="F15352" s="3" t="n">
        <v>245.25</v>
      </c>
      <c r="G15352" s="3" t="n">
        <v>2697.75</v>
      </c>
    </row>
    <row r="15353">
      <c r="A15353" s="3" t="inlineStr">
        <is>
          <t>Trademark Holdings (Pty) Ltd</t>
        </is>
      </c>
      <c r="B15353" s="4" t="n">
        <v>45138</v>
      </c>
      <c r="C15353" s="3" t="inlineStr">
        <is>
          <t>Expenses</t>
        </is>
      </c>
      <c r="D15353" s="3" t="inlineStr">
        <is>
          <t>4711/000</t>
        </is>
      </c>
      <c r="E15353" s="3" t="inlineStr">
        <is>
          <t>UIF Employee Contributions</t>
        </is>
      </c>
      <c r="F15353" s="3" t="n">
        <v>95.25</v>
      </c>
      <c r="G15353" s="3" t="n">
        <v>1047.75</v>
      </c>
    </row>
    <row r="15354">
      <c r="A15354" s="3" t="inlineStr">
        <is>
          <t>Noble Shield (Pty) Ltd ta Go Letting</t>
        </is>
      </c>
      <c r="B15354" s="4" t="n">
        <v>45138</v>
      </c>
      <c r="C15354" s="3" t="inlineStr">
        <is>
          <t>Expenses</t>
        </is>
      </c>
      <c r="D15354" s="3" t="inlineStr">
        <is>
          <t>4720/000</t>
        </is>
      </c>
      <c r="E15354" s="3" t="inlineStr">
        <is>
          <t>SDL Contributions</t>
        </is>
      </c>
      <c r="F15354" s="3" t="n">
        <v>427.95</v>
      </c>
      <c r="G15354" s="3" t="n">
        <v>4735.07</v>
      </c>
    </row>
    <row r="15355">
      <c r="A15355" s="3" t="inlineStr">
        <is>
          <t>Trademark Holdings (Pty) Ltd</t>
        </is>
      </c>
      <c r="B15355" s="4" t="n">
        <v>45138</v>
      </c>
      <c r="C15355" s="3" t="inlineStr">
        <is>
          <t>Expenses</t>
        </is>
      </c>
      <c r="D15355" s="3" t="inlineStr">
        <is>
          <t>4720/000</t>
        </is>
      </c>
      <c r="E15355" s="3" t="inlineStr">
        <is>
          <t>SDL Contributions</t>
        </is>
      </c>
      <c r="F15355" s="3" t="n">
        <v>296.89</v>
      </c>
      <c r="G15355" s="3" t="n">
        <v>3356.27</v>
      </c>
    </row>
    <row r="15356">
      <c r="A15356" s="3" t="inlineStr">
        <is>
          <t>Opportunity Global Investment (PTY) LTD</t>
        </is>
      </c>
      <c r="B15356" s="4" t="n">
        <v>45138</v>
      </c>
      <c r="C15356" s="3" t="inlineStr">
        <is>
          <t>Expenses</t>
        </is>
      </c>
      <c r="D15356" s="3" t="inlineStr">
        <is>
          <t>4730/000</t>
        </is>
      </c>
      <c r="E15356" s="3" t="inlineStr">
        <is>
          <t>PAYE Contributions</t>
        </is>
      </c>
      <c r="F15356" s="3" t="n">
        <v>8822.26</v>
      </c>
      <c r="G15356" s="3" t="n">
        <v>44111.33</v>
      </c>
    </row>
    <row r="15357">
      <c r="A15357" s="3" t="inlineStr">
        <is>
          <t>Opportunity Global Sales (PTY) LTD</t>
        </is>
      </c>
      <c r="B15357" s="4" t="n">
        <v>45138</v>
      </c>
      <c r="C15357" s="3" t="inlineStr">
        <is>
          <t>Expenses</t>
        </is>
      </c>
      <c r="D15357" s="3" t="inlineStr">
        <is>
          <t>4730/000</t>
        </is>
      </c>
      <c r="E15357" s="3" t="inlineStr">
        <is>
          <t>PAYE Contributions</t>
        </is>
      </c>
      <c r="F15357" s="3" t="n">
        <v>9220.84</v>
      </c>
      <c r="G15357" s="3" t="n">
        <v>46104.17</v>
      </c>
    </row>
    <row r="15358">
      <c r="A15358" s="3" t="inlineStr">
        <is>
          <t>Opportunity Management Holdings (PTY) LTD</t>
        </is>
      </c>
      <c r="B15358" s="4" t="n">
        <v>45138</v>
      </c>
      <c r="C15358" s="3" t="inlineStr">
        <is>
          <t>Expenses</t>
        </is>
      </c>
      <c r="D15358" s="3" t="inlineStr">
        <is>
          <t>4730/000</t>
        </is>
      </c>
      <c r="E15358" s="3" t="inlineStr">
        <is>
          <t>PAYE Contributions</t>
        </is>
      </c>
      <c r="F15358" s="3" t="n">
        <v>39992.1</v>
      </c>
      <c r="G15358" s="3" t="n">
        <v>506501.06</v>
      </c>
    </row>
    <row r="15359">
      <c r="A15359" s="3" t="inlineStr">
        <is>
          <t>Noble Shield (Pty) Ltd ta Go Letting</t>
        </is>
      </c>
      <c r="B15359" s="4" t="n">
        <v>45138</v>
      </c>
      <c r="C15359" s="3" t="inlineStr">
        <is>
          <t>Expenses</t>
        </is>
      </c>
      <c r="D15359" s="3" t="inlineStr">
        <is>
          <t>4730/000</t>
        </is>
      </c>
      <c r="E15359" s="3" t="inlineStr">
        <is>
          <t>Workmans Compensation</t>
        </is>
      </c>
      <c r="F15359" s="3" t="n">
        <v>0</v>
      </c>
      <c r="G15359" s="3" t="n">
        <v>1470.4</v>
      </c>
    </row>
    <row r="15360">
      <c r="A15360" s="3" t="inlineStr">
        <is>
          <t>Opportunity Global Investment (PTY) LTD</t>
        </is>
      </c>
      <c r="B15360" s="4" t="n">
        <v>45138</v>
      </c>
      <c r="C15360" s="3" t="inlineStr">
        <is>
          <t>Expenses</t>
        </is>
      </c>
      <c r="D15360" s="3" t="inlineStr">
        <is>
          <t>4740/000</t>
        </is>
      </c>
      <c r="E15360" s="3" t="inlineStr">
        <is>
          <t>SDL Contributions</t>
        </is>
      </c>
      <c r="F15360" s="3" t="n">
        <v>431.1</v>
      </c>
      <c r="G15360" s="3" t="n">
        <v>2155.5</v>
      </c>
    </row>
    <row r="15361">
      <c r="A15361" s="3" t="inlineStr">
        <is>
          <t>Opportunity Global Sales (PTY) LTD</t>
        </is>
      </c>
      <c r="B15361" s="4" t="n">
        <v>45138</v>
      </c>
      <c r="C15361" s="3" t="inlineStr">
        <is>
          <t>Expenses</t>
        </is>
      </c>
      <c r="D15361" s="3" t="inlineStr">
        <is>
          <t>4740/000</t>
        </is>
      </c>
      <c r="E15361" s="3" t="inlineStr">
        <is>
          <t>SDL Contributions</t>
        </is>
      </c>
      <c r="F15361" s="3" t="n">
        <v>983.34</v>
      </c>
      <c r="G15361" s="3" t="n">
        <v>9262.08</v>
      </c>
    </row>
    <row r="15362">
      <c r="A15362" s="3" t="inlineStr">
        <is>
          <t>Opportunity Management Holdings (PTY) LTD</t>
        </is>
      </c>
      <c r="B15362" s="4" t="n">
        <v>45138</v>
      </c>
      <c r="C15362" s="3" t="inlineStr">
        <is>
          <t>Expenses</t>
        </is>
      </c>
      <c r="D15362" s="3" t="inlineStr">
        <is>
          <t>4740/000</t>
        </is>
      </c>
      <c r="E15362" s="3" t="inlineStr">
        <is>
          <t>UIF Company Contribution</t>
        </is>
      </c>
      <c r="F15362" s="3" t="n">
        <v>1594.8</v>
      </c>
      <c r="G15362" s="3" t="n">
        <v>18483.45</v>
      </c>
    </row>
    <row r="15363">
      <c r="A15363" s="3" t="inlineStr">
        <is>
          <t>Opportunity Management Holdings (PTY) LTD</t>
        </is>
      </c>
      <c r="B15363" s="4" t="n">
        <v>45138</v>
      </c>
      <c r="C15363" s="3" t="inlineStr">
        <is>
          <t>Expenses</t>
        </is>
      </c>
      <c r="D15363" s="3" t="inlineStr">
        <is>
          <t>4741/000</t>
        </is>
      </c>
      <c r="E15363" s="3" t="inlineStr">
        <is>
          <t>UIF Employee Contribution</t>
        </is>
      </c>
      <c r="F15363" s="3" t="n">
        <v>1594.8</v>
      </c>
      <c r="G15363" s="3" t="n">
        <v>18483.45</v>
      </c>
    </row>
    <row r="15364">
      <c r="A15364" s="3" t="inlineStr">
        <is>
          <t>Opportunity Management Holdings (PTY) LTD</t>
        </is>
      </c>
      <c r="B15364" s="4" t="n">
        <v>45138</v>
      </c>
      <c r="C15364" s="3" t="inlineStr">
        <is>
          <t>Expenses</t>
        </is>
      </c>
      <c r="D15364" s="3" t="inlineStr">
        <is>
          <t>4750/000</t>
        </is>
      </c>
      <c r="E15364" s="3" t="inlineStr">
        <is>
          <t>SDL Contribution</t>
        </is>
      </c>
      <c r="F15364" s="3" t="n">
        <v>2464.2</v>
      </c>
      <c r="G15364" s="3" t="n">
        <v>30015.41</v>
      </c>
    </row>
    <row r="15365">
      <c r="A15365" s="3" t="inlineStr">
        <is>
          <t>Noble Shield (Pty) Ltd ta Go Letting</t>
        </is>
      </c>
      <c r="B15365" s="4" t="n">
        <v>45138</v>
      </c>
      <c r="C15365" s="3" t="inlineStr">
        <is>
          <t>Equity</t>
        </is>
      </c>
      <c r="D15365" s="3" t="inlineStr">
        <is>
          <t>5100/000</t>
        </is>
      </c>
      <c r="E15365" s="3" t="inlineStr">
        <is>
          <t>Share Capital</t>
        </is>
      </c>
      <c r="F15365" s="3" t="n">
        <v>0</v>
      </c>
      <c r="G15365" s="3" t="n">
        <v>-1</v>
      </c>
    </row>
    <row r="15366">
      <c r="A15366" s="3" t="inlineStr">
        <is>
          <t>Opportunity Management Holdings (PTY) LTD</t>
        </is>
      </c>
      <c r="B15366" s="4" t="n">
        <v>45138</v>
      </c>
      <c r="C15366" s="3" t="inlineStr">
        <is>
          <t>Equity</t>
        </is>
      </c>
      <c r="D15366" s="3" t="inlineStr">
        <is>
          <t>5100/000</t>
        </is>
      </c>
      <c r="E15366" s="3" t="inlineStr">
        <is>
          <t>Share Capital / Members Contribution</t>
        </is>
      </c>
      <c r="F15366" s="3" t="n">
        <v>0</v>
      </c>
      <c r="G15366" s="3" t="n">
        <v>-120</v>
      </c>
    </row>
    <row r="15367">
      <c r="A15367" s="3" t="inlineStr">
        <is>
          <t>Quinate Consulting (Pty) Ltd</t>
        </is>
      </c>
      <c r="B15367" s="4" t="n">
        <v>45138</v>
      </c>
      <c r="C15367" s="3" t="inlineStr">
        <is>
          <t>Equity</t>
        </is>
      </c>
      <c r="D15367" s="3" t="inlineStr">
        <is>
          <t>5100/000</t>
        </is>
      </c>
      <c r="E15367" s="3" t="inlineStr">
        <is>
          <t>Share Capital / Members Contribution</t>
        </is>
      </c>
      <c r="F15367" s="3" t="n">
        <v>0</v>
      </c>
      <c r="G15367" s="3" t="n">
        <v>-120</v>
      </c>
    </row>
    <row r="15368">
      <c r="A15368" s="3" t="inlineStr">
        <is>
          <t>Trademark Holdings (Pty) Ltd</t>
        </is>
      </c>
      <c r="B15368" s="4" t="n">
        <v>45138</v>
      </c>
      <c r="C15368" s="3" t="inlineStr">
        <is>
          <t>Equity</t>
        </is>
      </c>
      <c r="D15368" s="3" t="inlineStr">
        <is>
          <t>5100/001</t>
        </is>
      </c>
      <c r="E15368" s="3" t="inlineStr">
        <is>
          <t>Share Capital - GFY Investments</t>
        </is>
      </c>
      <c r="F15368" s="3" t="n">
        <v>0</v>
      </c>
      <c r="G15368" s="3" t="n">
        <v>-60</v>
      </c>
    </row>
    <row r="15369">
      <c r="A15369" s="3" t="inlineStr">
        <is>
          <t>Trademark Holdings (Pty) Ltd</t>
        </is>
      </c>
      <c r="B15369" s="4" t="n">
        <v>45138</v>
      </c>
      <c r="C15369" s="3" t="inlineStr">
        <is>
          <t>Equity</t>
        </is>
      </c>
      <c r="D15369" s="3" t="inlineStr">
        <is>
          <t>5100/002</t>
        </is>
      </c>
      <c r="E15369" s="3" t="inlineStr">
        <is>
          <t>Share Capital - Zak Trust</t>
        </is>
      </c>
      <c r="F15369" s="3" t="n">
        <v>0</v>
      </c>
      <c r="G15369" s="3" t="n">
        <v>-60</v>
      </c>
    </row>
    <row r="15370">
      <c r="A15370" s="3" t="inlineStr">
        <is>
          <t>Opportunity Global Investment (PTY) LTD</t>
        </is>
      </c>
      <c r="B15370" s="4" t="n">
        <v>45138</v>
      </c>
      <c r="C15370" s="3" t="inlineStr">
        <is>
          <t>Equity</t>
        </is>
      </c>
      <c r="D15370" s="3" t="inlineStr">
        <is>
          <t>5101/000</t>
        </is>
      </c>
      <c r="E15370" s="3" t="inlineStr">
        <is>
          <t>Share Capital - Ordinary Type A</t>
        </is>
      </c>
      <c r="F15370" s="3" t="n">
        <v>0</v>
      </c>
      <c r="G15370" s="3" t="n">
        <v>-70</v>
      </c>
    </row>
    <row r="15371">
      <c r="A15371" s="3" t="inlineStr">
        <is>
          <t>Opportunity Global Investment (PTY) LTD</t>
        </is>
      </c>
      <c r="B15371" s="4" t="n">
        <v>45138</v>
      </c>
      <c r="C15371" s="3" t="inlineStr">
        <is>
          <t>Equity</t>
        </is>
      </c>
      <c r="D15371" s="3" t="inlineStr">
        <is>
          <t>5102/000</t>
        </is>
      </c>
      <c r="E15371" s="3" t="inlineStr">
        <is>
          <t>Share Capital - Ordinary Type B</t>
        </is>
      </c>
      <c r="F15371" s="3" t="n">
        <v>0</v>
      </c>
      <c r="G15371" s="3" t="n">
        <v>-30</v>
      </c>
    </row>
    <row r="15372">
      <c r="A15372" s="3" t="inlineStr">
        <is>
          <t>Endulini (Pty) Ltd</t>
        </is>
      </c>
      <c r="B15372" s="4" t="n">
        <v>45138</v>
      </c>
      <c r="C15372" s="3" t="inlineStr">
        <is>
          <t>Equity</t>
        </is>
      </c>
      <c r="D15372" s="3" t="inlineStr">
        <is>
          <t>5200/000</t>
        </is>
      </c>
      <c r="E15372" s="3" t="inlineStr">
        <is>
          <t>Retained Earnings / Loss</t>
        </is>
      </c>
      <c r="F15372" s="3" t="n">
        <v>0</v>
      </c>
      <c r="G15372" s="3" t="n">
        <v>-6017232.05</v>
      </c>
    </row>
    <row r="15373">
      <c r="A15373" s="3" t="inlineStr">
        <is>
          <t>Noble Shield (Pty) Ltd ta Go Letting</t>
        </is>
      </c>
      <c r="B15373" s="4" t="n">
        <v>45138</v>
      </c>
      <c r="C15373" s="3" t="inlineStr">
        <is>
          <t>Equity</t>
        </is>
      </c>
      <c r="D15373" s="3" t="inlineStr">
        <is>
          <t>5200/000</t>
        </is>
      </c>
      <c r="E15373" s="3" t="inlineStr">
        <is>
          <t>Retained Earnings / Loss</t>
        </is>
      </c>
      <c r="F15373" s="3" t="n">
        <v>0</v>
      </c>
      <c r="G15373" s="3" t="n">
        <v>-64792.67</v>
      </c>
    </row>
    <row r="15374">
      <c r="A15374" s="3" t="inlineStr">
        <is>
          <t>Opportunity Global Investment (PTY) LTD</t>
        </is>
      </c>
      <c r="B15374" s="4" t="n">
        <v>45138</v>
      </c>
      <c r="C15374" s="3" t="inlineStr">
        <is>
          <t>Equity</t>
        </is>
      </c>
      <c r="D15374" s="3" t="inlineStr">
        <is>
          <t>5200/000</t>
        </is>
      </c>
      <c r="E15374" s="3" t="inlineStr">
        <is>
          <t>Retained Earnings / Loss</t>
        </is>
      </c>
      <c r="F15374" s="3" t="n">
        <v>0</v>
      </c>
      <c r="G15374" s="3" t="n">
        <v>2134849.73</v>
      </c>
    </row>
    <row r="15375">
      <c r="A15375" s="3" t="inlineStr">
        <is>
          <t>Opportunity Global Sales (PTY) LTD</t>
        </is>
      </c>
      <c r="B15375" s="4" t="n">
        <v>45138</v>
      </c>
      <c r="C15375" s="3" t="inlineStr">
        <is>
          <t>Equity</t>
        </is>
      </c>
      <c r="D15375" s="3" t="inlineStr">
        <is>
          <t>5200/000</t>
        </is>
      </c>
      <c r="E15375" s="3" t="inlineStr">
        <is>
          <t>Retained Earnings / Loss</t>
        </is>
      </c>
      <c r="F15375" s="3" t="n">
        <v>0</v>
      </c>
      <c r="G15375" s="3" t="n">
        <v>-2287097.79</v>
      </c>
    </row>
    <row r="15376">
      <c r="A15376" s="3" t="inlineStr">
        <is>
          <t>Opportunity Management Holdings (PTY) LTD</t>
        </is>
      </c>
      <c r="B15376" s="4" t="n">
        <v>45138</v>
      </c>
      <c r="C15376" s="3" t="inlineStr">
        <is>
          <t>Equity</t>
        </is>
      </c>
      <c r="D15376" s="3" t="inlineStr">
        <is>
          <t>5200/000</t>
        </is>
      </c>
      <c r="E15376" s="3" t="inlineStr">
        <is>
          <t>Retained Earnings / Loss</t>
        </is>
      </c>
      <c r="F15376" s="3" t="n">
        <v>0</v>
      </c>
      <c r="G15376" s="3" t="n">
        <v>1230800.76</v>
      </c>
    </row>
    <row r="15377">
      <c r="A15377" s="3" t="inlineStr">
        <is>
          <t>Quinate Consulting (Pty) Ltd</t>
        </is>
      </c>
      <c r="B15377" s="4" t="n">
        <v>45138</v>
      </c>
      <c r="C15377" s="3" t="inlineStr">
        <is>
          <t>Equity</t>
        </is>
      </c>
      <c r="D15377" s="3" t="inlineStr">
        <is>
          <t>5200/000</t>
        </is>
      </c>
      <c r="E15377" s="3" t="inlineStr">
        <is>
          <t>Retained Earnings / Loss</t>
        </is>
      </c>
      <c r="F15377" s="3" t="n">
        <v>0</v>
      </c>
      <c r="G15377" s="3" t="n">
        <v>1549164.28</v>
      </c>
    </row>
    <row r="15378">
      <c r="A15378" s="3" t="inlineStr">
        <is>
          <t>Trademark Holdings (Pty) Ltd</t>
        </is>
      </c>
      <c r="B15378" s="4" t="n">
        <v>45138</v>
      </c>
      <c r="C15378" s="3" t="inlineStr">
        <is>
          <t>Equity</t>
        </is>
      </c>
      <c r="D15378" s="3" t="inlineStr">
        <is>
          <t>5200/000</t>
        </is>
      </c>
      <c r="E15378" s="3" t="inlineStr">
        <is>
          <t>Retained Earnings / Loss</t>
        </is>
      </c>
      <c r="F15378" s="3" t="n">
        <v>0</v>
      </c>
      <c r="G15378" s="3" t="n">
        <v>-155356.41</v>
      </c>
    </row>
    <row r="15379">
      <c r="A15379" s="3" t="inlineStr">
        <is>
          <t>Quinate Consulting (Pty) Ltd</t>
        </is>
      </c>
      <c r="B15379" s="4" t="n">
        <v>45138</v>
      </c>
      <c r="C15379" s="3" t="inlineStr">
        <is>
          <t>Assets</t>
        </is>
      </c>
      <c r="D15379" s="3" t="inlineStr">
        <is>
          <t>5400/011</t>
        </is>
      </c>
      <c r="E15379" s="3" t="inlineStr">
        <is>
          <t>Members Loan - Nick Morgan</t>
        </is>
      </c>
      <c r="F15379" s="3" t="n">
        <v>0</v>
      </c>
      <c r="G15379" s="3" t="n">
        <v>-85743.69</v>
      </c>
    </row>
    <row r="15380">
      <c r="A15380" s="3" t="inlineStr">
        <is>
          <t>Opportunity Management Holdings (PTY) LTD</t>
        </is>
      </c>
      <c r="B15380" s="4" t="n">
        <v>45138</v>
      </c>
      <c r="C15380" s="3" t="inlineStr">
        <is>
          <t>Assets</t>
        </is>
      </c>
      <c r="D15380" s="3" t="inlineStr">
        <is>
          <t>5400/500</t>
        </is>
      </c>
      <c r="E15380" s="3" t="inlineStr">
        <is>
          <t>Shareholder - Zak Loan</t>
        </is>
      </c>
      <c r="F15380" s="3" t="n">
        <v>0</v>
      </c>
      <c r="G15380" s="3" t="n">
        <v>-171798.21</v>
      </c>
    </row>
    <row r="15381">
      <c r="A15381" s="3" t="inlineStr">
        <is>
          <t>Quinate Consulting (Pty) Ltd</t>
        </is>
      </c>
      <c r="B15381" s="4" t="n">
        <v>45138</v>
      </c>
      <c r="C15381" s="3" t="inlineStr">
        <is>
          <t>Liabilities</t>
        </is>
      </c>
      <c r="D15381" s="3" t="inlineStr">
        <is>
          <t>5500/010</t>
        </is>
      </c>
      <c r="E15381" s="3" t="inlineStr">
        <is>
          <t>Loan - Wynand Haywood</t>
        </is>
      </c>
      <c r="F15381" s="3" t="n">
        <v>0</v>
      </c>
      <c r="G15381" s="3" t="n">
        <v>1928.67</v>
      </c>
    </row>
    <row r="15382">
      <c r="A15382" s="3" t="inlineStr">
        <is>
          <t>Quinate Consulting (Pty) Ltd</t>
        </is>
      </c>
      <c r="B15382" s="4" t="n">
        <v>45138</v>
      </c>
      <c r="C15382" s="3" t="inlineStr">
        <is>
          <t>Liabilities</t>
        </is>
      </c>
      <c r="D15382" s="3" t="inlineStr">
        <is>
          <t>5500/025</t>
        </is>
      </c>
      <c r="E15382" s="3" t="inlineStr">
        <is>
          <t>Loan - Noble Shield 2 Security Trust</t>
        </is>
      </c>
      <c r="F15382" s="3" t="n">
        <v>0</v>
      </c>
      <c r="G15382" s="3" t="n">
        <v>50</v>
      </c>
    </row>
    <row r="15383">
      <c r="A15383" s="3" t="inlineStr">
        <is>
          <t>Quinate Consulting (Pty) Ltd</t>
        </is>
      </c>
      <c r="B15383" s="4" t="n">
        <v>45138</v>
      </c>
      <c r="C15383" s="3" t="inlineStr">
        <is>
          <t>Liabilities</t>
        </is>
      </c>
      <c r="D15383" s="3" t="inlineStr">
        <is>
          <t>5500/030</t>
        </is>
      </c>
      <c r="E15383" s="3" t="inlineStr">
        <is>
          <t>Loan - Heron Projects</t>
        </is>
      </c>
      <c r="F15383" s="3" t="n">
        <v>-5000</v>
      </c>
      <c r="G15383" s="3" t="n">
        <v>11600</v>
      </c>
    </row>
    <row r="15384">
      <c r="A15384" s="3" t="inlineStr">
        <is>
          <t>Opportunity Global Investment (PTY) LTD</t>
        </is>
      </c>
      <c r="B15384" s="4" t="n">
        <v>45138</v>
      </c>
      <c r="C15384" s="3" t="inlineStr">
        <is>
          <t>Liabilities</t>
        </is>
      </c>
      <c r="D15384" s="3" t="inlineStr">
        <is>
          <t>5500/100</t>
        </is>
      </c>
      <c r="E15384" s="3" t="inlineStr">
        <is>
          <t>Loan - Cape Projects Construction</t>
        </is>
      </c>
      <c r="F15384" s="3" t="n">
        <v>0</v>
      </c>
      <c r="G15384" s="3" t="n">
        <v>2261000</v>
      </c>
    </row>
    <row r="15385">
      <c r="A15385" s="3" t="inlineStr">
        <is>
          <t>Noble Shield (Pty) Ltd ta Go Letting</t>
        </is>
      </c>
      <c r="B15385" s="4" t="n">
        <v>45138</v>
      </c>
      <c r="C15385" s="3" t="inlineStr">
        <is>
          <t>Liabilities</t>
        </is>
      </c>
      <c r="D15385" s="3" t="inlineStr">
        <is>
          <t>5500/100</t>
        </is>
      </c>
      <c r="E15385" s="3" t="inlineStr">
        <is>
          <t>Loan - Jupiter Trust</t>
        </is>
      </c>
      <c r="F15385" s="3" t="n">
        <v>0</v>
      </c>
      <c r="G15385" s="3" t="n">
        <v>-100228.75</v>
      </c>
    </row>
    <row r="15386">
      <c r="A15386" s="3" t="inlineStr">
        <is>
          <t>Opportunity Management Holdings (PTY) LTD</t>
        </is>
      </c>
      <c r="B15386" s="4" t="n">
        <v>45138</v>
      </c>
      <c r="C15386" s="3" t="inlineStr">
        <is>
          <t>Liabilities</t>
        </is>
      </c>
      <c r="D15386" s="3" t="inlineStr">
        <is>
          <t>5500/100</t>
        </is>
      </c>
      <c r="E15386" s="3" t="inlineStr">
        <is>
          <t>Loan - Opportunity Global</t>
        </is>
      </c>
      <c r="F15386" s="3" t="n">
        <v>0</v>
      </c>
      <c r="G15386" s="3" t="n">
        <v>-20000</v>
      </c>
    </row>
    <row r="15387">
      <c r="A15387" s="3" t="inlineStr">
        <is>
          <t>Endulini (Pty) Ltd</t>
        </is>
      </c>
      <c r="B15387" s="4" t="n">
        <v>45138</v>
      </c>
      <c r="C15387" s="3" t="inlineStr">
        <is>
          <t>Liabilities</t>
        </is>
      </c>
      <c r="D15387" s="3" t="inlineStr">
        <is>
          <t>5500/100</t>
        </is>
      </c>
      <c r="E15387" s="3" t="inlineStr">
        <is>
          <t>Loan - Quinate Consulting</t>
        </is>
      </c>
      <c r="F15387" s="3" t="n">
        <v>218400</v>
      </c>
      <c r="G15387" s="3" t="n">
        <v>-9231149.1</v>
      </c>
    </row>
    <row r="15388">
      <c r="A15388" s="3" t="inlineStr">
        <is>
          <t>Opportunity Global Investment (PTY) LTD</t>
        </is>
      </c>
      <c r="B15388" s="4" t="n">
        <v>45138</v>
      </c>
      <c r="C15388" s="3" t="inlineStr">
        <is>
          <t>Liabilities</t>
        </is>
      </c>
      <c r="D15388" s="3" t="inlineStr">
        <is>
          <t>5500/112</t>
        </is>
      </c>
      <c r="E15388" s="3" t="inlineStr">
        <is>
          <t>Loan - GFY</t>
        </is>
      </c>
      <c r="F15388" s="3" t="n">
        <v>0</v>
      </c>
      <c r="G15388" s="3" t="n">
        <v>-105000</v>
      </c>
    </row>
    <row r="15389">
      <c r="A15389" s="3" t="inlineStr">
        <is>
          <t>Endulini (Pty) Ltd</t>
        </is>
      </c>
      <c r="B15389" s="4" t="n">
        <v>45138</v>
      </c>
      <c r="C15389" s="3" t="inlineStr">
        <is>
          <t>Liabilities</t>
        </is>
      </c>
      <c r="D15389" s="3" t="inlineStr">
        <is>
          <t>5500/150</t>
        </is>
      </c>
      <c r="E15389" s="3" t="inlineStr">
        <is>
          <t>Loan - Cape Projects Construction</t>
        </is>
      </c>
      <c r="F15389" s="3" t="n">
        <v>-300000</v>
      </c>
      <c r="G15389" s="3" t="n">
        <v>-13638000</v>
      </c>
    </row>
    <row r="15390">
      <c r="A15390" s="3" t="inlineStr">
        <is>
          <t>Quinate Consulting (Pty) Ltd</t>
        </is>
      </c>
      <c r="B15390" s="4" t="n">
        <v>45138</v>
      </c>
      <c r="C15390" s="3" t="inlineStr">
        <is>
          <t>Liabilities</t>
        </is>
      </c>
      <c r="D15390" s="3" t="inlineStr">
        <is>
          <t>5500/160</t>
        </is>
      </c>
      <c r="E15390" s="3" t="inlineStr">
        <is>
          <t>Loan - GFY Investment and Consulting</t>
        </is>
      </c>
      <c r="F15390" s="3" t="n">
        <v>0</v>
      </c>
      <c r="G15390" s="3" t="n">
        <v>-1750249.93</v>
      </c>
    </row>
    <row r="15391">
      <c r="A15391" s="3" t="inlineStr">
        <is>
          <t>Opportunity Management Holdings (PTY) LTD</t>
        </is>
      </c>
      <c r="B15391" s="4" t="n">
        <v>45138</v>
      </c>
      <c r="C15391" s="3" t="inlineStr">
        <is>
          <t>Liabilities</t>
        </is>
      </c>
      <c r="D15391" s="3" t="inlineStr">
        <is>
          <t>5500/200</t>
        </is>
      </c>
      <c r="E15391" s="3" t="inlineStr">
        <is>
          <t>Loan - Cape Projects</t>
        </is>
      </c>
      <c r="F15391" s="3" t="n">
        <v>-30899</v>
      </c>
      <c r="G15391" s="3" t="n">
        <v>22601</v>
      </c>
    </row>
    <row r="15392">
      <c r="A15392" s="3" t="inlineStr">
        <is>
          <t>Trademark Holdings (Pty) Ltd</t>
        </is>
      </c>
      <c r="B15392" s="4" t="n">
        <v>45138</v>
      </c>
      <c r="C15392" s="3" t="inlineStr">
        <is>
          <t>Liabilities</t>
        </is>
      </c>
      <c r="D15392" s="3" t="inlineStr">
        <is>
          <t>5500/250</t>
        </is>
      </c>
      <c r="E15392" s="3" t="inlineStr">
        <is>
          <t>Loan - Noble Shield</t>
        </is>
      </c>
      <c r="F15392" s="3" t="n">
        <v>0</v>
      </c>
      <c r="G15392" s="3" t="n">
        <v>148165.59</v>
      </c>
    </row>
    <row r="15393">
      <c r="A15393" s="3" t="inlineStr">
        <is>
          <t>Opportunity Management Holdings (PTY) LTD</t>
        </is>
      </c>
      <c r="B15393" s="4" t="n">
        <v>45138</v>
      </c>
      <c r="C15393" s="3" t="inlineStr">
        <is>
          <t>Liabilities</t>
        </is>
      </c>
      <c r="D15393" s="3" t="inlineStr">
        <is>
          <t>5500/250</t>
        </is>
      </c>
      <c r="E15393" s="3" t="inlineStr">
        <is>
          <t>Loan - Quinate</t>
        </is>
      </c>
      <c r="F15393" s="3" t="n">
        <v>0</v>
      </c>
      <c r="G15393" s="3" t="n">
        <v>-20000</v>
      </c>
    </row>
    <row r="15394">
      <c r="A15394" s="3" t="inlineStr">
        <is>
          <t>Quinate Consulting (Pty) Ltd</t>
        </is>
      </c>
      <c r="B15394" s="4" t="n">
        <v>45138</v>
      </c>
      <c r="C15394" s="3" t="inlineStr">
        <is>
          <t>Liabilities</t>
        </is>
      </c>
      <c r="D15394" s="3" t="inlineStr">
        <is>
          <t>5500/300</t>
        </is>
      </c>
      <c r="E15394" s="3" t="inlineStr">
        <is>
          <t>Loan - Gengis</t>
        </is>
      </c>
      <c r="F15394" s="3" t="n">
        <v>-3516.18</v>
      </c>
      <c r="G15394" s="3" t="n">
        <v>-322736.99</v>
      </c>
    </row>
    <row r="15395">
      <c r="A15395" s="3" t="inlineStr">
        <is>
          <t>Opportunity Management Holdings (PTY) LTD</t>
        </is>
      </c>
      <c r="B15395" s="4" t="n">
        <v>45138</v>
      </c>
      <c r="C15395" s="3" t="inlineStr">
        <is>
          <t>Liabilities</t>
        </is>
      </c>
      <c r="D15395" s="3" t="inlineStr">
        <is>
          <t>5500/300</t>
        </is>
      </c>
      <c r="E15395" s="3" t="inlineStr">
        <is>
          <t>Loan - Opportunity Prop Management</t>
        </is>
      </c>
      <c r="F15395" s="3" t="n">
        <v>0</v>
      </c>
      <c r="G15395" s="3" t="n">
        <v>-1220204.15</v>
      </c>
    </row>
    <row r="15396">
      <c r="A15396" s="3" t="inlineStr">
        <is>
          <t>Noble Shield (Pty) Ltd ta Go Letting</t>
        </is>
      </c>
      <c r="B15396" s="4" t="n">
        <v>45138</v>
      </c>
      <c r="C15396" s="3" t="inlineStr">
        <is>
          <t>Liabilities</t>
        </is>
      </c>
      <c r="D15396" s="3" t="inlineStr">
        <is>
          <t>5500/300</t>
        </is>
      </c>
      <c r="E15396" s="3" t="inlineStr">
        <is>
          <t>Loan - Trademark Holdings</t>
        </is>
      </c>
      <c r="F15396" s="3" t="n">
        <v>0</v>
      </c>
      <c r="G15396" s="3" t="n">
        <v>-148165.59</v>
      </c>
    </row>
    <row r="15397">
      <c r="A15397" s="3" t="inlineStr">
        <is>
          <t>Opportunity Global Investment (PTY) LTD</t>
        </is>
      </c>
      <c r="B15397" s="4" t="n">
        <v>45138</v>
      </c>
      <c r="C15397" s="3" t="inlineStr">
        <is>
          <t>Liabilities</t>
        </is>
      </c>
      <c r="D15397" s="3" t="inlineStr">
        <is>
          <t>5500/350</t>
        </is>
      </c>
      <c r="E15397" s="3" t="inlineStr">
        <is>
          <t>Loan - Opportunity Management Holdings</t>
        </is>
      </c>
      <c r="F15397" s="3" t="n">
        <v>500</v>
      </c>
      <c r="G15397" s="3" t="n">
        <v>500</v>
      </c>
    </row>
    <row r="15398">
      <c r="A15398" s="3" t="inlineStr">
        <is>
          <t>Trademark Holdings (Pty) Ltd</t>
        </is>
      </c>
      <c r="B15398" s="4" t="n">
        <v>45138</v>
      </c>
      <c r="C15398" s="3" t="inlineStr">
        <is>
          <t>Liabilities</t>
        </is>
      </c>
      <c r="D15398" s="3" t="inlineStr">
        <is>
          <t>5500/375</t>
        </is>
      </c>
      <c r="E15398" s="3" t="inlineStr">
        <is>
          <t>Loan - Opportunity Management Holdings Pty Ltd</t>
        </is>
      </c>
      <c r="F15398" s="3" t="n">
        <v>50000</v>
      </c>
      <c r="G15398" s="3" t="n">
        <v>69000</v>
      </c>
    </row>
    <row r="15399">
      <c r="A15399" s="3" t="inlineStr">
        <is>
          <t>Trademark Holdings (Pty) Ltd</t>
        </is>
      </c>
      <c r="B15399" s="4" t="n">
        <v>45138</v>
      </c>
      <c r="C15399" s="3" t="inlineStr">
        <is>
          <t>Liabilities</t>
        </is>
      </c>
      <c r="D15399" s="3" t="inlineStr">
        <is>
          <t>5500/450</t>
        </is>
      </c>
      <c r="E15399" s="3" t="inlineStr">
        <is>
          <t>Loan - Cape Projects Construction</t>
        </is>
      </c>
      <c r="F15399" s="3" t="n">
        <v>-600</v>
      </c>
      <c r="G15399" s="3" t="n">
        <v>19400</v>
      </c>
    </row>
    <row r="15400">
      <c r="A15400" s="3" t="inlineStr">
        <is>
          <t>Trademark Holdings (Pty) Ltd</t>
        </is>
      </c>
      <c r="B15400" s="4" t="n">
        <v>45138</v>
      </c>
      <c r="C15400" s="3" t="inlineStr">
        <is>
          <t>Liabilities</t>
        </is>
      </c>
      <c r="D15400" s="3" t="inlineStr">
        <is>
          <t>5500/500</t>
        </is>
      </c>
      <c r="E15400" s="3" t="inlineStr">
        <is>
          <t>Go Letting Brand Name</t>
        </is>
      </c>
      <c r="F15400" s="3" t="n">
        <v>0</v>
      </c>
      <c r="G15400" s="3" t="n">
        <v>93420</v>
      </c>
    </row>
    <row r="15401">
      <c r="A15401" s="3" t="inlineStr">
        <is>
          <t>Noble Shield (Pty) Ltd ta Go Letting</t>
        </is>
      </c>
      <c r="B15401" s="4" t="n">
        <v>45138</v>
      </c>
      <c r="C15401" s="3" t="inlineStr">
        <is>
          <t>Liabilities</t>
        </is>
      </c>
      <c r="D15401" s="3" t="inlineStr">
        <is>
          <t>5500/500</t>
        </is>
      </c>
      <c r="E15401" s="3" t="inlineStr">
        <is>
          <t>Loan - Cape Projects Construction</t>
        </is>
      </c>
      <c r="F15401" s="3" t="n">
        <v>-600</v>
      </c>
      <c r="G15401" s="3" t="n">
        <v>19400</v>
      </c>
    </row>
    <row r="15402">
      <c r="A15402" s="3" t="inlineStr">
        <is>
          <t>Quinate Consulting (Pty) Ltd</t>
        </is>
      </c>
      <c r="B15402" s="4" t="n">
        <v>45138</v>
      </c>
      <c r="C15402" s="3" t="inlineStr">
        <is>
          <t>Liabilities</t>
        </is>
      </c>
      <c r="D15402" s="3" t="inlineStr">
        <is>
          <t>5500/500</t>
        </is>
      </c>
      <c r="E15402" s="3" t="inlineStr">
        <is>
          <t>Loan - Opportunity Development Struct.</t>
        </is>
      </c>
      <c r="F15402" s="3" t="n">
        <v>0</v>
      </c>
      <c r="G15402" s="3" t="n">
        <v>-2380000</v>
      </c>
    </row>
    <row r="15403">
      <c r="A15403" s="3" t="inlineStr">
        <is>
          <t>Opportunity Management Holdings (PTY) LTD</t>
        </is>
      </c>
      <c r="B15403" s="4" t="n">
        <v>45138</v>
      </c>
      <c r="C15403" s="3" t="inlineStr">
        <is>
          <t>Liabilities</t>
        </is>
      </c>
      <c r="D15403" s="3" t="inlineStr">
        <is>
          <t>5500/500</t>
        </is>
      </c>
      <c r="E15403" s="3" t="inlineStr">
        <is>
          <t>Loan - Opportunity Tradermark Holdings</t>
        </is>
      </c>
      <c r="F15403" s="3" t="n">
        <v>-50000</v>
      </c>
      <c r="G15403" s="3" t="n">
        <v>-69000</v>
      </c>
    </row>
    <row r="15404">
      <c r="A15404" s="3" t="inlineStr">
        <is>
          <t>Quinate Consulting (Pty) Ltd</t>
        </is>
      </c>
      <c r="B15404" s="4" t="n">
        <v>45138</v>
      </c>
      <c r="C15404" s="3" t="inlineStr">
        <is>
          <t>Liabilities</t>
        </is>
      </c>
      <c r="D15404" s="3" t="inlineStr">
        <is>
          <t>5500/520</t>
        </is>
      </c>
      <c r="E15404" s="3" t="inlineStr">
        <is>
          <t>Loan - Opportunity Management Holdings</t>
        </is>
      </c>
      <c r="F15404" s="3" t="n">
        <v>0</v>
      </c>
      <c r="G15404" s="3" t="n">
        <v>16100</v>
      </c>
    </row>
    <row r="15405">
      <c r="A15405" s="3" t="inlineStr">
        <is>
          <t>Opportunity Management Holdings (PTY) LTD</t>
        </is>
      </c>
      <c r="B15405" s="4" t="n">
        <v>45138</v>
      </c>
      <c r="C15405" s="3" t="inlineStr">
        <is>
          <t>Liabilities</t>
        </is>
      </c>
      <c r="D15405" s="3" t="inlineStr">
        <is>
          <t>5500/550</t>
        </is>
      </c>
      <c r="E15405" s="3" t="inlineStr">
        <is>
          <t>Loan - Heron Projects</t>
        </is>
      </c>
      <c r="F15405" s="3" t="n">
        <v>39900</v>
      </c>
      <c r="G15405" s="3" t="n">
        <v>-35100</v>
      </c>
    </row>
    <row r="15406">
      <c r="A15406" s="3" t="inlineStr">
        <is>
          <t>Noble Shield (Pty) Ltd ta Go Letting</t>
        </is>
      </c>
      <c r="B15406" s="4" t="n">
        <v>45138</v>
      </c>
      <c r="C15406" s="3" t="inlineStr">
        <is>
          <t>Liabilities</t>
        </is>
      </c>
      <c r="D15406" s="3" t="inlineStr">
        <is>
          <t>5500/600</t>
        </is>
      </c>
      <c r="E15406" s="3" t="inlineStr">
        <is>
          <t>Loan - Heron Projects</t>
        </is>
      </c>
      <c r="F15406" s="3" t="n">
        <v>-528</v>
      </c>
      <c r="G15406" s="3" t="n">
        <v>20370.22</v>
      </c>
    </row>
    <row r="15407">
      <c r="A15407" s="3" t="inlineStr">
        <is>
          <t>Opportunity Global Investment (PTY) LTD</t>
        </is>
      </c>
      <c r="B15407" s="4" t="n">
        <v>45138</v>
      </c>
      <c r="C15407" s="3" t="inlineStr">
        <is>
          <t>Liabilities</t>
        </is>
      </c>
      <c r="D15407" s="3" t="inlineStr">
        <is>
          <t>5500/650</t>
        </is>
      </c>
      <c r="E15407" s="3" t="inlineStr">
        <is>
          <t>Loan - Opportunit Global - Sales</t>
        </is>
      </c>
      <c r="F15407" s="3" t="n">
        <v>120041.43</v>
      </c>
      <c r="G15407" s="3" t="n">
        <v>-3182315.31</v>
      </c>
    </row>
    <row r="15408">
      <c r="A15408" s="3" t="inlineStr">
        <is>
          <t>Opportunity Global Sales (PTY) LTD</t>
        </is>
      </c>
      <c r="B15408" s="4" t="n">
        <v>45138</v>
      </c>
      <c r="C15408" s="3" t="inlineStr">
        <is>
          <t>Liabilities</t>
        </is>
      </c>
      <c r="D15408" s="3" t="inlineStr">
        <is>
          <t>5500/650</t>
        </is>
      </c>
      <c r="E15408" s="3" t="inlineStr">
        <is>
          <t>Loan - Opportunity Investments</t>
        </is>
      </c>
      <c r="F15408" s="3" t="n">
        <v>-120041.43</v>
      </c>
      <c r="G15408" s="3" t="n">
        <v>3182315.31</v>
      </c>
    </row>
    <row r="15409">
      <c r="A15409" s="3" t="inlineStr">
        <is>
          <t>Opportunity Management Holdings (PTY) LTD</t>
        </is>
      </c>
      <c r="B15409" s="4" t="n">
        <v>45138</v>
      </c>
      <c r="C15409" s="3" t="inlineStr">
        <is>
          <t>Liabilities</t>
        </is>
      </c>
      <c r="D15409" s="3" t="inlineStr">
        <is>
          <t>5500/700</t>
        </is>
      </c>
      <c r="E15409" s="3" t="inlineStr">
        <is>
          <t>Loan - Go Letting</t>
        </is>
      </c>
      <c r="F15409" s="3" t="n">
        <v>0</v>
      </c>
      <c r="G15409" s="3" t="n">
        <v>-120</v>
      </c>
    </row>
    <row r="15410">
      <c r="A15410" s="3" t="inlineStr">
        <is>
          <t>Opportunity Global Investment (PTY) LTD</t>
        </is>
      </c>
      <c r="B15410" s="4" t="n">
        <v>45138</v>
      </c>
      <c r="C15410" s="3" t="inlineStr">
        <is>
          <t>Liabilities</t>
        </is>
      </c>
      <c r="D15410" s="3" t="inlineStr">
        <is>
          <t>5500/750</t>
        </is>
      </c>
      <c r="E15410" s="3" t="inlineStr">
        <is>
          <t>Loan - Heron Projects</t>
        </is>
      </c>
      <c r="F15410" s="3" t="n">
        <v>-450000</v>
      </c>
      <c r="G15410" s="3" t="n">
        <v>-1442000</v>
      </c>
    </row>
    <row r="15411">
      <c r="A15411" s="3" t="inlineStr">
        <is>
          <t>Opportunity Global Investment (PTY) LTD</t>
        </is>
      </c>
      <c r="B15411" s="4" t="n">
        <v>45138</v>
      </c>
      <c r="C15411" s="3" t="inlineStr">
        <is>
          <t>Liabilities</t>
        </is>
      </c>
      <c r="D15411" s="3" t="inlineStr">
        <is>
          <t>5500/850</t>
        </is>
      </c>
      <c r="E15411" s="3" t="inlineStr">
        <is>
          <t>Loan - Nick Morgan</t>
        </is>
      </c>
      <c r="F15411" s="3" t="n">
        <v>0</v>
      </c>
      <c r="G15411" s="3" t="n">
        <v>6200</v>
      </c>
    </row>
    <row r="15412">
      <c r="A15412" s="3" t="inlineStr">
        <is>
          <t>Opportunity Global Investment (PTY) LTD</t>
        </is>
      </c>
      <c r="B15412" s="4" t="n">
        <v>45138</v>
      </c>
      <c r="C15412" s="3" t="inlineStr">
        <is>
          <t>Liabilities</t>
        </is>
      </c>
      <c r="D15412" s="3" t="inlineStr">
        <is>
          <t>5500/950</t>
        </is>
      </c>
      <c r="E15412" s="3" t="inlineStr">
        <is>
          <t>Loan - Gengis</t>
        </is>
      </c>
      <c r="F15412" s="3" t="n">
        <v>0</v>
      </c>
      <c r="G15412" s="3" t="n">
        <v>-45000</v>
      </c>
    </row>
    <row r="15413">
      <c r="A15413" s="3" t="inlineStr">
        <is>
          <t>Quinate Consulting (Pty) Ltd</t>
        </is>
      </c>
      <c r="B15413" s="4" t="n">
        <v>45138</v>
      </c>
      <c r="C15413" s="3" t="inlineStr">
        <is>
          <t>Liabilities</t>
        </is>
      </c>
      <c r="D15413" s="3" t="inlineStr">
        <is>
          <t>5501/001</t>
        </is>
      </c>
      <c r="E15413" s="3" t="inlineStr">
        <is>
          <t>Loan - Endulini CIP Costs</t>
        </is>
      </c>
      <c r="F15413" s="3" t="n">
        <v>-218400</v>
      </c>
      <c r="G15413" s="3" t="n">
        <v>9231149.1</v>
      </c>
    </row>
    <row r="15414">
      <c r="A15414" s="3" t="inlineStr">
        <is>
          <t>Opportunity Management Holdings (PTY) LTD</t>
        </is>
      </c>
      <c r="B15414" s="4" t="n">
        <v>45138</v>
      </c>
      <c r="C15414" s="3" t="inlineStr">
        <is>
          <t>Liabilities</t>
        </is>
      </c>
      <c r="D15414" s="3" t="inlineStr">
        <is>
          <t>5510/100</t>
        </is>
      </c>
      <c r="E15414" s="3" t="inlineStr">
        <is>
          <t>Staff loan - Debbie Landsberg</t>
        </is>
      </c>
      <c r="F15414" s="3" t="n">
        <v>-2000</v>
      </c>
      <c r="G15414" s="3" t="n">
        <v>400</v>
      </c>
    </row>
    <row r="15415">
      <c r="A15415" s="3" t="inlineStr">
        <is>
          <t>Noble Shield (Pty) Ltd ta Go Letting</t>
        </is>
      </c>
      <c r="B15415" s="4" t="n">
        <v>45138</v>
      </c>
      <c r="C15415" s="3" t="inlineStr">
        <is>
          <t>Assets</t>
        </is>
      </c>
      <c r="D15415" s="3" t="inlineStr">
        <is>
          <t>6250/010</t>
        </is>
      </c>
      <c r="E15415" s="3" t="inlineStr">
        <is>
          <t>Computer Equipment - @ Cost</t>
        </is>
      </c>
      <c r="F15415" s="3" t="n">
        <v>0</v>
      </c>
      <c r="G15415" s="3" t="n">
        <v>20397</v>
      </c>
    </row>
    <row r="15416">
      <c r="A15416" s="3" t="inlineStr">
        <is>
          <t>Opportunity Global Investment (PTY) LTD</t>
        </is>
      </c>
      <c r="B15416" s="4" t="n">
        <v>45138</v>
      </c>
      <c r="C15416" s="3" t="inlineStr">
        <is>
          <t>Assets</t>
        </is>
      </c>
      <c r="D15416" s="3" t="inlineStr">
        <is>
          <t>6250/010</t>
        </is>
      </c>
      <c r="E15416" s="3" t="inlineStr">
        <is>
          <t>Computer Equipment - @ Cost</t>
        </is>
      </c>
      <c r="F15416" s="3" t="n">
        <v>0</v>
      </c>
      <c r="G15416" s="3" t="n">
        <v>31683.04</v>
      </c>
    </row>
    <row r="15417">
      <c r="A15417" s="3" t="inlineStr">
        <is>
          <t>Opportunity Management Holdings (PTY) LTD</t>
        </is>
      </c>
      <c r="B15417" s="4" t="n">
        <v>45138</v>
      </c>
      <c r="C15417" s="3" t="inlineStr">
        <is>
          <t>Assets</t>
        </is>
      </c>
      <c r="D15417" s="3" t="inlineStr">
        <is>
          <t>6250/010</t>
        </is>
      </c>
      <c r="E15417" s="3" t="inlineStr">
        <is>
          <t>Computer Equipment - @ Cost</t>
        </is>
      </c>
      <c r="F15417" s="3" t="n">
        <v>0</v>
      </c>
      <c r="G15417" s="3" t="n">
        <v>52177.85</v>
      </c>
    </row>
    <row r="15418">
      <c r="A15418" s="3" t="inlineStr">
        <is>
          <t>Quinate Consulting (Pty) Ltd</t>
        </is>
      </c>
      <c r="B15418" s="4" t="n">
        <v>45138</v>
      </c>
      <c r="C15418" s="3" t="inlineStr">
        <is>
          <t>Assets</t>
        </is>
      </c>
      <c r="D15418" s="3" t="inlineStr">
        <is>
          <t>6250/010</t>
        </is>
      </c>
      <c r="E15418" s="3" t="inlineStr">
        <is>
          <t>Computer Equipment - @ Cost</t>
        </is>
      </c>
      <c r="F15418" s="3" t="n">
        <v>0</v>
      </c>
      <c r="G15418" s="3" t="n">
        <v>137059.7</v>
      </c>
    </row>
    <row r="15419">
      <c r="A15419" s="3" t="inlineStr">
        <is>
          <t>Noble Shield (Pty) Ltd ta Go Letting</t>
        </is>
      </c>
      <c r="B15419" s="4" t="n">
        <v>45138</v>
      </c>
      <c r="C15419" s="3" t="inlineStr">
        <is>
          <t>Assets</t>
        </is>
      </c>
      <c r="D15419" s="3" t="inlineStr">
        <is>
          <t>6250/020</t>
        </is>
      </c>
      <c r="E15419" s="3" t="inlineStr">
        <is>
          <t>Computer Equipment - Accum Depre</t>
        </is>
      </c>
      <c r="F15419" s="3" t="n">
        <v>0</v>
      </c>
      <c r="G15419" s="3" t="n">
        <v>-12040.89</v>
      </c>
    </row>
    <row r="15420">
      <c r="A15420" s="3" t="inlineStr">
        <is>
          <t>Opportunity Global Investment (PTY) LTD</t>
        </is>
      </c>
      <c r="B15420" s="4" t="n">
        <v>45138</v>
      </c>
      <c r="C15420" s="3" t="inlineStr">
        <is>
          <t>Assets</t>
        </is>
      </c>
      <c r="D15420" s="3" t="inlineStr">
        <is>
          <t>6250/020</t>
        </is>
      </c>
      <c r="E15420" s="3" t="inlineStr">
        <is>
          <t>Computer Equipment - Accum Depre</t>
        </is>
      </c>
      <c r="F15420" s="3" t="n">
        <v>-880.08</v>
      </c>
      <c r="G15420" s="3" t="n">
        <v>-6160.58</v>
      </c>
    </row>
    <row r="15421">
      <c r="A15421" s="3" t="inlineStr">
        <is>
          <t>Opportunity Management Holdings (PTY) LTD</t>
        </is>
      </c>
      <c r="B15421" s="4" t="n">
        <v>45138</v>
      </c>
      <c r="C15421" s="3" t="inlineStr">
        <is>
          <t>Assets</t>
        </is>
      </c>
      <c r="D15421" s="3" t="inlineStr">
        <is>
          <t>6250/020</t>
        </is>
      </c>
      <c r="E15421" s="3" t="inlineStr">
        <is>
          <t>Computer Equipment - Accum Depre</t>
        </is>
      </c>
      <c r="F15421" s="3" t="n">
        <v>-1035.18</v>
      </c>
      <c r="G15421" s="3" t="n">
        <v>-10785.09</v>
      </c>
    </row>
    <row r="15422">
      <c r="A15422" s="3" t="inlineStr">
        <is>
          <t>Quinate Consulting (Pty) Ltd</t>
        </is>
      </c>
      <c r="B15422" s="4" t="n">
        <v>45138</v>
      </c>
      <c r="C15422" s="3" t="inlineStr">
        <is>
          <t>Assets</t>
        </is>
      </c>
      <c r="D15422" s="3" t="inlineStr">
        <is>
          <t>6250/020</t>
        </is>
      </c>
      <c r="E15422" s="3" t="inlineStr">
        <is>
          <t>Computer Equipment - Accum Depre</t>
        </is>
      </c>
      <c r="F15422" s="3" t="n">
        <v>-2331.67</v>
      </c>
      <c r="G15422" s="3" t="n">
        <v>-110032.12</v>
      </c>
    </row>
    <row r="15423">
      <c r="A15423" s="3" t="inlineStr">
        <is>
          <t>Opportunity Management Holdings (PTY) LTD</t>
        </is>
      </c>
      <c r="B15423" s="4" t="n">
        <v>45138</v>
      </c>
      <c r="C15423" s="3" t="inlineStr">
        <is>
          <t>Assets</t>
        </is>
      </c>
      <c r="D15423" s="3" t="inlineStr">
        <is>
          <t>6250/030</t>
        </is>
      </c>
      <c r="E15423" s="3" t="inlineStr">
        <is>
          <t>Acc Depreciation - Computer Equipment</t>
        </is>
      </c>
      <c r="F15423" s="3" t="n">
        <v>0</v>
      </c>
      <c r="G15423" s="3" t="n">
        <v>-9441.25</v>
      </c>
    </row>
    <row r="15424">
      <c r="A15424" s="3" t="inlineStr">
        <is>
          <t>Quinate Consulting (Pty) Ltd</t>
        </is>
      </c>
      <c r="B15424" s="4" t="n">
        <v>45138</v>
      </c>
      <c r="C15424" s="3" t="inlineStr">
        <is>
          <t>Assets</t>
        </is>
      </c>
      <c r="D15424" s="3" t="inlineStr">
        <is>
          <t>6270/010</t>
        </is>
      </c>
      <c r="E15424" s="3" t="inlineStr">
        <is>
          <t>Site Containers - @ Cost</t>
        </is>
      </c>
      <c r="F15424" s="3" t="n">
        <v>0</v>
      </c>
      <c r="G15424" s="3" t="n">
        <v>19130.44</v>
      </c>
    </row>
    <row r="15425">
      <c r="A15425" s="3" t="inlineStr">
        <is>
          <t>Quinate Consulting (Pty) Ltd</t>
        </is>
      </c>
      <c r="B15425" s="4" t="n">
        <v>45138</v>
      </c>
      <c r="C15425" s="3" t="inlineStr">
        <is>
          <t>Assets</t>
        </is>
      </c>
      <c r="D15425" s="3" t="inlineStr">
        <is>
          <t>6270/020</t>
        </is>
      </c>
      <c r="E15425" s="3" t="inlineStr">
        <is>
          <t>Site Containers - Accum Depre</t>
        </is>
      </c>
      <c r="F15425" s="3" t="n">
        <v>-318.84</v>
      </c>
      <c r="G15425" s="3" t="n">
        <v>-9246.379999999999</v>
      </c>
    </row>
    <row r="15426">
      <c r="A15426" s="3" t="inlineStr">
        <is>
          <t>Noble Shield (Pty) Ltd ta Go Letting</t>
        </is>
      </c>
      <c r="B15426" s="4" t="n">
        <v>45138</v>
      </c>
      <c r="C15426" s="3" t="inlineStr">
        <is>
          <t>Assets</t>
        </is>
      </c>
      <c r="D15426" s="3" t="inlineStr">
        <is>
          <t>6350/010</t>
        </is>
      </c>
      <c r="E15426" s="3" t="inlineStr">
        <is>
          <t>Furniture _AND_ Fittings - @ Cost</t>
        </is>
      </c>
      <c r="F15426" s="3" t="n">
        <v>0</v>
      </c>
      <c r="G15426" s="3" t="n">
        <v>2242</v>
      </c>
    </row>
    <row r="15427">
      <c r="A15427" s="3" t="inlineStr">
        <is>
          <t>Opportunity Global Sales (PTY) LTD</t>
        </is>
      </c>
      <c r="B15427" s="4" t="n">
        <v>45138</v>
      </c>
      <c r="C15427" s="3" t="inlineStr">
        <is>
          <t>Assets</t>
        </is>
      </c>
      <c r="D15427" s="3" t="inlineStr">
        <is>
          <t>6350/010</t>
        </is>
      </c>
      <c r="E15427" s="3" t="inlineStr">
        <is>
          <t>Furniture _AND_ Fittings - @ Cost</t>
        </is>
      </c>
      <c r="F15427" s="3" t="n">
        <v>0</v>
      </c>
      <c r="G15427" s="3" t="n">
        <v>29379.7</v>
      </c>
    </row>
    <row r="15428">
      <c r="A15428" s="3" t="inlineStr">
        <is>
          <t>Noble Shield (Pty) Ltd ta Go Letting</t>
        </is>
      </c>
      <c r="B15428" s="4" t="n">
        <v>45138</v>
      </c>
      <c r="C15428" s="3" t="inlineStr">
        <is>
          <t>Assets</t>
        </is>
      </c>
      <c r="D15428" s="3" t="inlineStr">
        <is>
          <t>6350/020</t>
        </is>
      </c>
      <c r="E15428" s="3" t="inlineStr">
        <is>
          <t>Furniture _AND_ Fittings - Accum Depre</t>
        </is>
      </c>
      <c r="F15428" s="3" t="n">
        <v>0</v>
      </c>
      <c r="G15428" s="3" t="n">
        <v>-2239</v>
      </c>
    </row>
    <row r="15429">
      <c r="A15429" s="3" t="inlineStr">
        <is>
          <t>Opportunity Global Sales (PTY) LTD</t>
        </is>
      </c>
      <c r="B15429" s="4" t="n">
        <v>45138</v>
      </c>
      <c r="C15429" s="3" t="inlineStr">
        <is>
          <t>Assets</t>
        </is>
      </c>
      <c r="D15429" s="3" t="inlineStr">
        <is>
          <t>6350/020</t>
        </is>
      </c>
      <c r="E15429" s="3" t="inlineStr">
        <is>
          <t>Furniture _AND_ Fittings - Accum Depre</t>
        </is>
      </c>
      <c r="F15429" s="3" t="n">
        <v>-408.05</v>
      </c>
      <c r="G15429" s="3" t="n">
        <v>-5304.67</v>
      </c>
    </row>
    <row r="15430">
      <c r="A15430" s="3" t="inlineStr">
        <is>
          <t>Opportunity Management Holdings (PTY) LTD</t>
        </is>
      </c>
      <c r="B15430" s="4" t="n">
        <v>45138</v>
      </c>
      <c r="C15430" s="3" t="inlineStr">
        <is>
          <t>Liabilities</t>
        </is>
      </c>
      <c r="D15430" s="3" t="inlineStr">
        <is>
          <t>6500/000</t>
        </is>
      </c>
      <c r="E15430" s="3" t="inlineStr">
        <is>
          <t>Deposits - Held</t>
        </is>
      </c>
      <c r="F15430" s="3" t="n">
        <v>0</v>
      </c>
      <c r="G15430" s="3" t="n">
        <v>-12028.1</v>
      </c>
    </row>
    <row r="15431">
      <c r="A15431" s="3" t="inlineStr">
        <is>
          <t>Opportunity Management Holdings (PTY) LTD</t>
        </is>
      </c>
      <c r="B15431" s="4" t="n">
        <v>45138</v>
      </c>
      <c r="C15431" s="3" t="inlineStr">
        <is>
          <t>Liabilities</t>
        </is>
      </c>
      <c r="D15431" s="3" t="inlineStr">
        <is>
          <t>6510/000</t>
        </is>
      </c>
      <c r="E15431" s="3" t="inlineStr">
        <is>
          <t>Deposits Paid - Anicol Properties</t>
        </is>
      </c>
      <c r="F15431" s="3" t="n">
        <v>0</v>
      </c>
      <c r="G15431" s="3" t="n">
        <v>13755</v>
      </c>
    </row>
    <row r="15432">
      <c r="A15432" s="3" t="inlineStr">
        <is>
          <t>Opportunity Management Holdings (PTY) LTD</t>
        </is>
      </c>
      <c r="B15432" s="4" t="n">
        <v>45138</v>
      </c>
      <c r="C15432" s="3" t="inlineStr">
        <is>
          <t>Liabilities</t>
        </is>
      </c>
      <c r="D15432" s="3" t="inlineStr">
        <is>
          <t>6515/000</t>
        </is>
      </c>
      <c r="E15432" s="3" t="inlineStr">
        <is>
          <t>Deposits Paid</t>
        </is>
      </c>
      <c r="F15432" s="3" t="n">
        <v>0</v>
      </c>
      <c r="G15432" s="3" t="n">
        <v>3852.5</v>
      </c>
    </row>
    <row r="15433">
      <c r="A15433" s="3" t="inlineStr">
        <is>
          <t>Quinate Consulting (Pty) Ltd</t>
        </is>
      </c>
      <c r="B15433" s="4" t="n">
        <v>45138</v>
      </c>
      <c r="C15433" s="3" t="inlineStr">
        <is>
          <t>Assets</t>
        </is>
      </c>
      <c r="D15433" s="3" t="inlineStr">
        <is>
          <t>6600/010</t>
        </is>
      </c>
      <c r="E15433" s="3" t="inlineStr">
        <is>
          <t>Other Fixed Assets - @ Cost</t>
        </is>
      </c>
      <c r="F15433" s="3" t="n">
        <v>0</v>
      </c>
      <c r="G15433" s="3" t="n">
        <v>14442.5</v>
      </c>
    </row>
    <row r="15434">
      <c r="A15434" s="3" t="inlineStr">
        <is>
          <t>Quinate Consulting (Pty) Ltd</t>
        </is>
      </c>
      <c r="B15434" s="4" t="n">
        <v>45138</v>
      </c>
      <c r="C15434" s="3" t="inlineStr">
        <is>
          <t>Assets</t>
        </is>
      </c>
      <c r="D15434" s="3" t="inlineStr">
        <is>
          <t>6600/020</t>
        </is>
      </c>
      <c r="E15434" s="3" t="inlineStr">
        <is>
          <t>Other Fixed Assets - Accum Depre</t>
        </is>
      </c>
      <c r="F15434" s="3" t="n">
        <v>0</v>
      </c>
      <c r="G15434" s="3" t="n">
        <v>-14441.5</v>
      </c>
    </row>
    <row r="15435">
      <c r="A15435" s="3" t="inlineStr">
        <is>
          <t>Noble Shield (Pty) Ltd ta Go Letting</t>
        </is>
      </c>
      <c r="B15435" s="4" t="n">
        <v>45138</v>
      </c>
      <c r="C15435" s="3" t="inlineStr">
        <is>
          <t>Assets</t>
        </is>
      </c>
      <c r="D15435" s="3" t="inlineStr">
        <is>
          <t>7000/100</t>
        </is>
      </c>
      <c r="E15435" s="3" t="inlineStr">
        <is>
          <t>Goodwill - Purchase of Go Letting</t>
        </is>
      </c>
      <c r="F15435" s="3" t="n">
        <v>0</v>
      </c>
      <c r="G15435" s="3" t="n">
        <v>106580</v>
      </c>
    </row>
    <row r="15436">
      <c r="A15436" s="3" t="inlineStr">
        <is>
          <t>Opportunity Management Holdings (PTY) LTD</t>
        </is>
      </c>
      <c r="B15436" s="4" t="n">
        <v>45138</v>
      </c>
      <c r="C15436" s="3" t="inlineStr">
        <is>
          <t>Assets</t>
        </is>
      </c>
      <c r="D15436" s="3" t="inlineStr">
        <is>
          <t>7200/000</t>
        </is>
      </c>
      <c r="E15436" s="3" t="inlineStr">
        <is>
          <t>Shares in Subsidiary Companies</t>
        </is>
      </c>
      <c r="F15436" s="3" t="n">
        <v>0</v>
      </c>
      <c r="G15436" s="3" t="n">
        <v>120</v>
      </c>
    </row>
    <row r="15437">
      <c r="A15437" s="3" t="inlineStr">
        <is>
          <t>Endulini (Pty) Ltd</t>
        </is>
      </c>
      <c r="B15437" s="4" t="n">
        <v>45138</v>
      </c>
      <c r="C15437" s="3" t="inlineStr">
        <is>
          <t>Assets</t>
        </is>
      </c>
      <c r="D15437" s="3" t="inlineStr">
        <is>
          <t>7610/100</t>
        </is>
      </c>
      <c r="E15437" s="3" t="inlineStr">
        <is>
          <t>Endulini Land</t>
        </is>
      </c>
      <c r="F15437" s="3" t="n">
        <v>0</v>
      </c>
      <c r="G15437" s="3" t="n">
        <v>10572851.37</v>
      </c>
    </row>
    <row r="15438">
      <c r="A15438" s="3" t="inlineStr">
        <is>
          <t>Endulini (Pty) Ltd</t>
        </is>
      </c>
      <c r="B15438" s="4" t="n">
        <v>45138</v>
      </c>
      <c r="C15438" s="3" t="inlineStr">
        <is>
          <t>Assets</t>
        </is>
      </c>
      <c r="D15438" s="3" t="inlineStr">
        <is>
          <t>7610/111</t>
        </is>
      </c>
      <c r="E15438" s="3" t="inlineStr">
        <is>
          <t>Endulini Closing Stock February 2021</t>
        </is>
      </c>
      <c r="F15438" s="3" t="n">
        <v>0</v>
      </c>
      <c r="G15438" s="3" t="n">
        <v>14368610.11</v>
      </c>
    </row>
    <row r="15439">
      <c r="A15439" s="3" t="inlineStr">
        <is>
          <t>Endulini (Pty) Ltd</t>
        </is>
      </c>
      <c r="B15439" s="4" t="n">
        <v>45138</v>
      </c>
      <c r="C15439" s="3" t="inlineStr">
        <is>
          <t>Assets</t>
        </is>
      </c>
      <c r="D15439" s="3" t="inlineStr">
        <is>
          <t>7610/180</t>
        </is>
      </c>
      <c r="E15439" s="3" t="inlineStr">
        <is>
          <t>Endulini CIP Architects</t>
        </is>
      </c>
      <c r="F15439" s="3" t="n">
        <v>0</v>
      </c>
      <c r="G15439" s="3" t="n">
        <v>1292111.71</v>
      </c>
    </row>
    <row r="15440">
      <c r="A15440" s="3" t="inlineStr">
        <is>
          <t>Endulini (Pty) Ltd</t>
        </is>
      </c>
      <c r="B15440" s="4" t="n">
        <v>45138</v>
      </c>
      <c r="C15440" s="3" t="inlineStr">
        <is>
          <t>Assets</t>
        </is>
      </c>
      <c r="D15440" s="3" t="inlineStr">
        <is>
          <t>7610/200</t>
        </is>
      </c>
      <c r="E15440" s="3" t="inlineStr">
        <is>
          <t>Endulini CIP CoCT Land Use App</t>
        </is>
      </c>
      <c r="F15440" s="3" t="n">
        <v>0</v>
      </c>
      <c r="G15440" s="3" t="n">
        <v>232891.06</v>
      </c>
    </row>
    <row r="15441">
      <c r="A15441" s="3" t="inlineStr">
        <is>
          <t>Endulini (Pty) Ltd</t>
        </is>
      </c>
      <c r="B15441" s="4" t="n">
        <v>45138</v>
      </c>
      <c r="C15441" s="3" t="inlineStr">
        <is>
          <t>Assets</t>
        </is>
      </c>
      <c r="D15441" s="3" t="inlineStr">
        <is>
          <t>7610/205</t>
        </is>
      </c>
      <c r="E15441" s="3" t="inlineStr">
        <is>
          <t>Endulini CIP Site Establishments</t>
        </is>
      </c>
      <c r="F15441" s="3" t="n">
        <v>0</v>
      </c>
      <c r="G15441" s="3" t="n">
        <v>32428975.01</v>
      </c>
    </row>
    <row r="15442">
      <c r="A15442" s="3" t="inlineStr">
        <is>
          <t>Endulini (Pty) Ltd</t>
        </is>
      </c>
      <c r="B15442" s="4" t="n">
        <v>45138</v>
      </c>
      <c r="C15442" s="3" t="inlineStr">
        <is>
          <t>Assets</t>
        </is>
      </c>
      <c r="D15442" s="3" t="inlineStr">
        <is>
          <t>7610/209</t>
        </is>
      </c>
      <c r="E15442" s="3" t="inlineStr">
        <is>
          <t>Endulini CIP Construction Management</t>
        </is>
      </c>
      <c r="F15442" s="3" t="n">
        <v>0</v>
      </c>
      <c r="G15442" s="3" t="n">
        <v>223375</v>
      </c>
    </row>
    <row r="15443">
      <c r="A15443" s="3" t="inlineStr">
        <is>
          <t>Endulini (Pty) Ltd</t>
        </is>
      </c>
      <c r="B15443" s="4" t="n">
        <v>45138</v>
      </c>
      <c r="C15443" s="3" t="inlineStr">
        <is>
          <t>Assets</t>
        </is>
      </c>
      <c r="D15443" s="3" t="inlineStr">
        <is>
          <t>7610/210</t>
        </is>
      </c>
      <c r="E15443" s="3" t="inlineStr">
        <is>
          <t>Endulini CIP Civil Works</t>
        </is>
      </c>
      <c r="F15443" s="3" t="n">
        <v>0</v>
      </c>
      <c r="G15443" s="3" t="n">
        <v>6295702.14</v>
      </c>
    </row>
    <row r="15444">
      <c r="A15444" s="3" t="inlineStr">
        <is>
          <t>Endulini (Pty) Ltd</t>
        </is>
      </c>
      <c r="B15444" s="4" t="n">
        <v>45138</v>
      </c>
      <c r="C15444" s="3" t="inlineStr">
        <is>
          <t>Assets</t>
        </is>
      </c>
      <c r="D15444" s="3" t="inlineStr">
        <is>
          <t>7610/215</t>
        </is>
      </c>
      <c r="E15444" s="3" t="inlineStr">
        <is>
          <t>Endulini CIP Civil Engineers</t>
        </is>
      </c>
      <c r="F15444" s="3" t="n">
        <v>0</v>
      </c>
      <c r="G15444" s="3" t="n">
        <v>183000</v>
      </c>
    </row>
    <row r="15445">
      <c r="A15445" s="3" t="inlineStr">
        <is>
          <t>Endulini (Pty) Ltd</t>
        </is>
      </c>
      <c r="B15445" s="4" t="n">
        <v>45138</v>
      </c>
      <c r="C15445" s="3" t="inlineStr">
        <is>
          <t>Assets</t>
        </is>
      </c>
      <c r="D15445" s="3" t="inlineStr">
        <is>
          <t>7610/220</t>
        </is>
      </c>
      <c r="E15445" s="3" t="inlineStr">
        <is>
          <t>Endulini CIP Structuring Project Fee Opp Invest</t>
        </is>
      </c>
      <c r="F15445" s="3" t="n">
        <v>0</v>
      </c>
      <c r="G15445" s="3" t="n">
        <v>483735.96</v>
      </c>
    </row>
    <row r="15446">
      <c r="A15446" s="3" t="inlineStr">
        <is>
          <t>Endulini (Pty) Ltd</t>
        </is>
      </c>
      <c r="B15446" s="4" t="n">
        <v>45138</v>
      </c>
      <c r="C15446" s="3" t="inlineStr">
        <is>
          <t>Assets</t>
        </is>
      </c>
      <c r="D15446" s="3" t="inlineStr">
        <is>
          <t>7610/225</t>
        </is>
      </c>
      <c r="E15446" s="3" t="inlineStr">
        <is>
          <t>Endulini CIP Structural engineering fee</t>
        </is>
      </c>
      <c r="F15446" s="3" t="n">
        <v>0</v>
      </c>
      <c r="G15446" s="3" t="n">
        <v>346268.03</v>
      </c>
    </row>
    <row r="15447">
      <c r="A15447" s="3" t="inlineStr">
        <is>
          <t>Endulini (Pty) Ltd</t>
        </is>
      </c>
      <c r="B15447" s="4" t="n">
        <v>45138</v>
      </c>
      <c r="C15447" s="3" t="inlineStr">
        <is>
          <t>Assets</t>
        </is>
      </c>
      <c r="D15447" s="3" t="inlineStr">
        <is>
          <t>7610/230</t>
        </is>
      </c>
      <c r="E15447" s="3" t="inlineStr">
        <is>
          <t>Endulini CIP Mechanical Engineering</t>
        </is>
      </c>
      <c r="F15447" s="3" t="n">
        <v>0</v>
      </c>
      <c r="G15447" s="3" t="n">
        <v>15570</v>
      </c>
    </row>
    <row r="15448">
      <c r="A15448" s="3" t="inlineStr">
        <is>
          <t>Endulini (Pty) Ltd</t>
        </is>
      </c>
      <c r="B15448" s="4" t="n">
        <v>45138</v>
      </c>
      <c r="C15448" s="3" t="inlineStr">
        <is>
          <t>Assets</t>
        </is>
      </c>
      <c r="D15448" s="3" t="inlineStr">
        <is>
          <t>7610/235</t>
        </is>
      </c>
      <c r="E15448" s="3" t="inlineStr">
        <is>
          <t>Endulini CIP Electrical Installation</t>
        </is>
      </c>
      <c r="F15448" s="3" t="n">
        <v>0</v>
      </c>
      <c r="G15448" s="3" t="n">
        <v>1034019.08</v>
      </c>
    </row>
    <row r="15449">
      <c r="A15449" s="3" t="inlineStr">
        <is>
          <t>Endulini (Pty) Ltd</t>
        </is>
      </c>
      <c r="B15449" s="4" t="n">
        <v>45138</v>
      </c>
      <c r="C15449" s="3" t="inlineStr">
        <is>
          <t>Assets</t>
        </is>
      </c>
      <c r="D15449" s="3" t="inlineStr">
        <is>
          <t>7610/250</t>
        </is>
      </c>
      <c r="E15449" s="3" t="inlineStr">
        <is>
          <t>Endulini CIP Boundary Wall</t>
        </is>
      </c>
      <c r="F15449" s="3" t="n">
        <v>0</v>
      </c>
      <c r="G15449" s="3" t="n">
        <v>88400.8</v>
      </c>
    </row>
    <row r="15450">
      <c r="A15450" s="3" t="inlineStr">
        <is>
          <t>Endulini (Pty) Ltd</t>
        </is>
      </c>
      <c r="B15450" s="4" t="n">
        <v>45138</v>
      </c>
      <c r="C15450" s="3" t="inlineStr">
        <is>
          <t>Assets</t>
        </is>
      </c>
      <c r="D15450" s="3" t="inlineStr">
        <is>
          <t>7610/290</t>
        </is>
      </c>
      <c r="E15450" s="3" t="inlineStr">
        <is>
          <t>Endulini CIP Development Management Fees</t>
        </is>
      </c>
      <c r="F15450" s="3" t="n">
        <v>0</v>
      </c>
      <c r="G15450" s="3" t="n">
        <v>237496.62</v>
      </c>
    </row>
    <row r="15451">
      <c r="A15451" s="3" t="inlineStr">
        <is>
          <t>Endulini (Pty) Ltd</t>
        </is>
      </c>
      <c r="B15451" s="4" t="n">
        <v>45138</v>
      </c>
      <c r="C15451" s="3" t="inlineStr">
        <is>
          <t>Assets</t>
        </is>
      </c>
      <c r="D15451" s="3" t="inlineStr">
        <is>
          <t>7610/310</t>
        </is>
      </c>
      <c r="E15451" s="3" t="inlineStr">
        <is>
          <t>Endulini CIP Enviromental consultants</t>
        </is>
      </c>
      <c r="F15451" s="3" t="n">
        <v>0</v>
      </c>
      <c r="G15451" s="3" t="n">
        <v>115730</v>
      </c>
    </row>
    <row r="15452">
      <c r="A15452" s="3" t="inlineStr">
        <is>
          <t>Endulini (Pty) Ltd</t>
        </is>
      </c>
      <c r="B15452" s="4" t="n">
        <v>45138</v>
      </c>
      <c r="C15452" s="3" t="inlineStr">
        <is>
          <t>Assets</t>
        </is>
      </c>
      <c r="D15452" s="3" t="inlineStr">
        <is>
          <t>7610/320</t>
        </is>
      </c>
      <c r="E15452" s="3" t="inlineStr">
        <is>
          <t>Endulini CIP Geotechnical</t>
        </is>
      </c>
      <c r="F15452" s="3" t="n">
        <v>0</v>
      </c>
      <c r="G15452" s="3" t="n">
        <v>13575</v>
      </c>
    </row>
    <row r="15453">
      <c r="A15453" s="3" t="inlineStr">
        <is>
          <t>Endulini (Pty) Ltd</t>
        </is>
      </c>
      <c r="B15453" s="4" t="n">
        <v>45138</v>
      </c>
      <c r="C15453" s="3" t="inlineStr">
        <is>
          <t>Assets</t>
        </is>
      </c>
      <c r="D15453" s="3" t="inlineStr">
        <is>
          <t>7610/330</t>
        </is>
      </c>
      <c r="E15453" s="3" t="inlineStr">
        <is>
          <t>Endulini CIP Health and Safety</t>
        </is>
      </c>
      <c r="F15453" s="3" t="n">
        <v>0</v>
      </c>
      <c r="G15453" s="3" t="n">
        <v>40200</v>
      </c>
    </row>
    <row r="15454">
      <c r="A15454" s="3" t="inlineStr">
        <is>
          <t>Endulini (Pty) Ltd</t>
        </is>
      </c>
      <c r="B15454" s="4" t="n">
        <v>45138</v>
      </c>
      <c r="C15454" s="3" t="inlineStr">
        <is>
          <t>Assets</t>
        </is>
      </c>
      <c r="D15454" s="3" t="inlineStr">
        <is>
          <t>7610/390</t>
        </is>
      </c>
      <c r="E15454" s="3" t="inlineStr">
        <is>
          <t>Endulini CIP Land Surveyor</t>
        </is>
      </c>
      <c r="F15454" s="3" t="n">
        <v>0</v>
      </c>
      <c r="G15454" s="3" t="n">
        <v>186021.2</v>
      </c>
    </row>
    <row r="15455">
      <c r="A15455" s="3" t="inlineStr">
        <is>
          <t>Endulini (Pty) Ltd</t>
        </is>
      </c>
      <c r="B15455" s="4" t="n">
        <v>45138</v>
      </c>
      <c r="C15455" s="3" t="inlineStr">
        <is>
          <t>Assets</t>
        </is>
      </c>
      <c r="D15455" s="3" t="inlineStr">
        <is>
          <t>7610/392</t>
        </is>
      </c>
      <c r="E15455" s="3" t="inlineStr">
        <is>
          <t>Endulini CIP Landscaping</t>
        </is>
      </c>
      <c r="F15455" s="3" t="n">
        <v>0</v>
      </c>
      <c r="G15455" s="3" t="n">
        <v>6100</v>
      </c>
    </row>
    <row r="15456">
      <c r="A15456" s="3" t="inlineStr">
        <is>
          <t>Endulini (Pty) Ltd</t>
        </is>
      </c>
      <c r="B15456" s="4" t="n">
        <v>45138</v>
      </c>
      <c r="C15456" s="3" t="inlineStr">
        <is>
          <t>Assets</t>
        </is>
      </c>
      <c r="D15456" s="3" t="inlineStr">
        <is>
          <t>7610/395</t>
        </is>
      </c>
      <c r="E15456" s="3" t="inlineStr">
        <is>
          <t>Endulini CIP NHBRC</t>
        </is>
      </c>
      <c r="F15456" s="3" t="n">
        <v>0</v>
      </c>
      <c r="G15456" s="3" t="n">
        <v>928847.49</v>
      </c>
    </row>
    <row r="15457">
      <c r="A15457" s="3" t="inlineStr">
        <is>
          <t>Endulini (Pty) Ltd</t>
        </is>
      </c>
      <c r="B15457" s="4" t="n">
        <v>45138</v>
      </c>
      <c r="C15457" s="3" t="inlineStr">
        <is>
          <t>Assets</t>
        </is>
      </c>
      <c r="D15457" s="3" t="inlineStr">
        <is>
          <t>7610/400</t>
        </is>
      </c>
      <c r="E15457" s="3" t="inlineStr">
        <is>
          <t>Endulini CIP Quantity Surveyor</t>
        </is>
      </c>
      <c r="F15457" s="3" t="n">
        <v>0</v>
      </c>
      <c r="G15457" s="3" t="n">
        <v>82136.36</v>
      </c>
    </row>
    <row r="15458">
      <c r="A15458" s="3" t="inlineStr">
        <is>
          <t>Endulini (Pty) Ltd</t>
        </is>
      </c>
      <c r="B15458" s="4" t="n">
        <v>45138</v>
      </c>
      <c r="C15458" s="3" t="inlineStr">
        <is>
          <t>Assets</t>
        </is>
      </c>
      <c r="D15458" s="3" t="inlineStr">
        <is>
          <t>7610/600</t>
        </is>
      </c>
      <c r="E15458" s="3" t="inlineStr">
        <is>
          <t>Endulini CIP Town Planning</t>
        </is>
      </c>
      <c r="F15458" s="3" t="n">
        <v>0</v>
      </c>
      <c r="G15458" s="3" t="n">
        <v>21105</v>
      </c>
    </row>
    <row r="15459">
      <c r="A15459" s="3" t="inlineStr">
        <is>
          <t>Endulini (Pty) Ltd</t>
        </is>
      </c>
      <c r="B15459" s="4" t="n">
        <v>45138</v>
      </c>
      <c r="C15459" s="3" t="inlineStr">
        <is>
          <t>Assets</t>
        </is>
      </c>
      <c r="D15459" s="3" t="inlineStr">
        <is>
          <t>7610/620</t>
        </is>
      </c>
      <c r="E15459" s="3" t="inlineStr">
        <is>
          <t>Endulini CIP Traffic Impact</t>
        </is>
      </c>
      <c r="F15459" s="3" t="n">
        <v>0</v>
      </c>
      <c r="G15459" s="3" t="n">
        <v>24915</v>
      </c>
    </row>
    <row r="15460">
      <c r="A15460" s="3" t="inlineStr">
        <is>
          <t>Endulini (Pty) Ltd</t>
        </is>
      </c>
      <c r="B15460" s="4" t="n">
        <v>45138</v>
      </c>
      <c r="C15460" s="3" t="inlineStr">
        <is>
          <t>Assets</t>
        </is>
      </c>
      <c r="D15460" s="3" t="inlineStr">
        <is>
          <t>7610/630</t>
        </is>
      </c>
      <c r="E15460" s="3" t="inlineStr">
        <is>
          <t>Endulini CIP CoCT Development Contributi</t>
        </is>
      </c>
      <c r="F15460" s="3" t="n">
        <v>0</v>
      </c>
      <c r="G15460" s="3" t="n">
        <v>661860.3100000001</v>
      </c>
    </row>
    <row r="15461">
      <c r="A15461" s="3" t="inlineStr">
        <is>
          <t>Endulini (Pty) Ltd</t>
        </is>
      </c>
      <c r="B15461" s="4" t="n">
        <v>45138</v>
      </c>
      <c r="C15461" s="3" t="inlineStr">
        <is>
          <t>Assets</t>
        </is>
      </c>
      <c r="D15461" s="3" t="inlineStr">
        <is>
          <t>7610/640</t>
        </is>
      </c>
      <c r="E15461" s="3" t="inlineStr">
        <is>
          <t>Endulini CIP CoCT Building plan application</t>
        </is>
      </c>
      <c r="F15461" s="3" t="n">
        <v>0</v>
      </c>
      <c r="G15461" s="3" t="n">
        <v>111203.22</v>
      </c>
    </row>
    <row r="15462">
      <c r="A15462" s="3" t="inlineStr">
        <is>
          <t>Endulini (Pty) Ltd</t>
        </is>
      </c>
      <c r="B15462" s="4" t="n">
        <v>45138</v>
      </c>
      <c r="C15462" s="3" t="inlineStr">
        <is>
          <t>Assets</t>
        </is>
      </c>
      <c r="D15462" s="3" t="inlineStr">
        <is>
          <t>7610/900</t>
        </is>
      </c>
      <c r="E15462" s="3" t="inlineStr">
        <is>
          <t>Endulini CIP Cost of Sales</t>
        </is>
      </c>
      <c r="F15462" s="3" t="n">
        <v>0</v>
      </c>
      <c r="G15462" s="3" t="n">
        <v>-28210981.9</v>
      </c>
    </row>
    <row r="15463">
      <c r="A15463" s="3" t="inlineStr">
        <is>
          <t>Quinate Consulting (Pty) Ltd</t>
        </is>
      </c>
      <c r="B15463" s="4" t="n">
        <v>45138</v>
      </c>
      <c r="C15463" s="3" t="inlineStr">
        <is>
          <t>Assets</t>
        </is>
      </c>
      <c r="D15463" s="3" t="inlineStr">
        <is>
          <t>7800/104</t>
        </is>
      </c>
      <c r="E15463" s="3" t="inlineStr">
        <is>
          <t>Stock - Closing Stock SW - 28 Feb 21</t>
        </is>
      </c>
      <c r="F15463" s="3" t="n">
        <v>0</v>
      </c>
      <c r="G15463" s="3" t="n">
        <v>2874478.88</v>
      </c>
    </row>
    <row r="15464">
      <c r="A15464" s="3" t="inlineStr">
        <is>
          <t>Quinate Consulting (Pty) Ltd</t>
        </is>
      </c>
      <c r="B15464" s="4" t="n">
        <v>45138</v>
      </c>
      <c r="C15464" s="3" t="inlineStr">
        <is>
          <t>Assets</t>
        </is>
      </c>
      <c r="D15464" s="3" t="inlineStr">
        <is>
          <t>7800/105</t>
        </is>
      </c>
      <c r="E15464" s="3" t="inlineStr">
        <is>
          <t>Stock - Closing Stock SH - 28 Feb 21</t>
        </is>
      </c>
      <c r="F15464" s="3" t="n">
        <v>0</v>
      </c>
      <c r="G15464" s="3" t="n">
        <v>2843477.6</v>
      </c>
    </row>
    <row r="15465">
      <c r="A15465" s="3" t="inlineStr">
        <is>
          <t>Endulini (Pty) Ltd</t>
        </is>
      </c>
      <c r="B15465" s="4" t="n">
        <v>45138</v>
      </c>
      <c r="C15465" s="3" t="inlineStr">
        <is>
          <t>Assets</t>
        </is>
      </c>
      <c r="D15465" s="3" t="inlineStr">
        <is>
          <t>8000/000</t>
        </is>
      </c>
      <c r="E15465" s="3" t="inlineStr">
        <is>
          <t>Customer Control Account</t>
        </is>
      </c>
      <c r="F15465" s="3" t="n">
        <v>0</v>
      </c>
      <c r="G15465" s="3" t="n">
        <v>170572.96</v>
      </c>
    </row>
    <row r="15466">
      <c r="A15466" s="3" t="inlineStr">
        <is>
          <t>Noble Shield (Pty) Ltd ta Go Letting</t>
        </is>
      </c>
      <c r="B15466" s="4" t="n">
        <v>45138</v>
      </c>
      <c r="C15466" s="3" t="inlineStr">
        <is>
          <t>Assets</t>
        </is>
      </c>
      <c r="D15466" s="3" t="inlineStr">
        <is>
          <t>8000/000</t>
        </is>
      </c>
      <c r="E15466" s="3" t="inlineStr">
        <is>
          <t>Customer Control Account</t>
        </is>
      </c>
      <c r="F15466" s="3" t="n">
        <v>0</v>
      </c>
      <c r="G15466" s="3" t="n">
        <v>60289.32</v>
      </c>
    </row>
    <row r="15467">
      <c r="A15467" s="3" t="inlineStr">
        <is>
          <t>Opportunity Global Investment (PTY) LTD</t>
        </is>
      </c>
      <c r="B15467" s="4" t="n">
        <v>45138</v>
      </c>
      <c r="C15467" s="3" t="inlineStr">
        <is>
          <t>Assets</t>
        </is>
      </c>
      <c r="D15467" s="3" t="inlineStr">
        <is>
          <t>8000/000</t>
        </is>
      </c>
      <c r="E15467" s="3" t="inlineStr">
        <is>
          <t>Customer Control Account</t>
        </is>
      </c>
      <c r="F15467" s="3" t="n">
        <v>1840.95</v>
      </c>
      <c r="G15467" s="3" t="n">
        <v>8535.35</v>
      </c>
    </row>
    <row r="15468">
      <c r="A15468" s="3" t="inlineStr">
        <is>
          <t>Opportunity Global Sales (PTY) LTD</t>
        </is>
      </c>
      <c r="B15468" s="4" t="n">
        <v>45138</v>
      </c>
      <c r="C15468" s="3" t="inlineStr">
        <is>
          <t>Assets</t>
        </is>
      </c>
      <c r="D15468" s="3" t="inlineStr">
        <is>
          <t>8000/000</t>
        </is>
      </c>
      <c r="E15468" s="3" t="inlineStr">
        <is>
          <t>Customer Control Account</t>
        </is>
      </c>
      <c r="F15468" s="3" t="n">
        <v>32420.87</v>
      </c>
      <c r="G15468" s="3" t="n">
        <v>382521.82</v>
      </c>
    </row>
    <row r="15469">
      <c r="A15469" s="3" t="inlineStr">
        <is>
          <t>Opportunity Management Holdings (PTY) LTD</t>
        </is>
      </c>
      <c r="B15469" s="4" t="n">
        <v>45138</v>
      </c>
      <c r="C15469" s="3" t="inlineStr">
        <is>
          <t>Assets</t>
        </is>
      </c>
      <c r="D15469" s="3" t="inlineStr">
        <is>
          <t>8000/000</t>
        </is>
      </c>
      <c r="E15469" s="3" t="inlineStr">
        <is>
          <t>Customer Control Account</t>
        </is>
      </c>
      <c r="F15469" s="3" t="n">
        <v>-11500</v>
      </c>
      <c r="G15469" s="3" t="n">
        <v>402500</v>
      </c>
    </row>
    <row r="15470">
      <c r="A15470" s="3" t="inlineStr">
        <is>
          <t>Quinate Consulting (Pty) Ltd</t>
        </is>
      </c>
      <c r="B15470" s="4" t="n">
        <v>45138</v>
      </c>
      <c r="C15470" s="3" t="inlineStr">
        <is>
          <t>Assets</t>
        </is>
      </c>
      <c r="D15470" s="3" t="inlineStr">
        <is>
          <t>8000/000</t>
        </is>
      </c>
      <c r="E15470" s="3" t="inlineStr">
        <is>
          <t>Customer Control Account</t>
        </is>
      </c>
      <c r="F15470" s="3" t="n">
        <v>15911.35</v>
      </c>
      <c r="G15470" s="3" t="n">
        <v>8173.53</v>
      </c>
    </row>
    <row r="15471">
      <c r="A15471" s="3" t="inlineStr">
        <is>
          <t>Quinate Consulting (Pty) Ltd</t>
        </is>
      </c>
      <c r="B15471" s="4" t="n">
        <v>45138</v>
      </c>
      <c r="C15471" s="3" t="inlineStr">
        <is>
          <t>Assets</t>
        </is>
      </c>
      <c r="D15471" s="3" t="inlineStr">
        <is>
          <t>8001</t>
        </is>
      </c>
      <c r="E15471" s="3" t="inlineStr">
        <is>
          <t>Customer Control</t>
        </is>
      </c>
      <c r="F15471" s="3" t="n">
        <v>0</v>
      </c>
      <c r="G15471" s="3" t="n">
        <v>29487.49</v>
      </c>
    </row>
    <row r="15472">
      <c r="A15472" s="3" t="inlineStr">
        <is>
          <t>Quinate Consulting (Pty) Ltd</t>
        </is>
      </c>
      <c r="B15472" s="4" t="n">
        <v>45138</v>
      </c>
      <c r="C15472" s="3" t="inlineStr">
        <is>
          <t>Assets</t>
        </is>
      </c>
      <c r="D15472" s="3" t="inlineStr">
        <is>
          <t>8200/010</t>
        </is>
      </c>
      <c r="E15472" s="3" t="inlineStr">
        <is>
          <t>Prepayments / Prepaid Expenses</t>
        </is>
      </c>
      <c r="F15472" s="3" t="n">
        <v>0</v>
      </c>
      <c r="G15472" s="3" t="n">
        <v>109675</v>
      </c>
    </row>
    <row r="15473">
      <c r="A15473" s="3" t="inlineStr">
        <is>
          <t>Opportunity Management Holdings (PTY) LTD</t>
        </is>
      </c>
      <c r="B15473" s="4" t="n">
        <v>45138</v>
      </c>
      <c r="C15473" s="3" t="inlineStr">
        <is>
          <t>Assets</t>
        </is>
      </c>
      <c r="D15473" s="3" t="inlineStr">
        <is>
          <t>8200/020</t>
        </is>
      </c>
      <c r="E15473" s="3" t="inlineStr">
        <is>
          <t>Staff Loan - Nicolene Smit</t>
        </is>
      </c>
      <c r="F15473" s="3" t="n">
        <v>4000</v>
      </c>
      <c r="G15473" s="3" t="n">
        <v>4000</v>
      </c>
    </row>
    <row r="15474">
      <c r="A15474" s="3" t="inlineStr">
        <is>
          <t>Opportunity Global Sales (PTY) LTD</t>
        </is>
      </c>
      <c r="B15474" s="4" t="n">
        <v>45138</v>
      </c>
      <c r="C15474" s="3" t="inlineStr">
        <is>
          <t>Assets</t>
        </is>
      </c>
      <c r="D15474" s="3" t="inlineStr">
        <is>
          <t>8300/200</t>
        </is>
      </c>
      <c r="E15474" s="3" t="inlineStr">
        <is>
          <t>Staff Loan - Mario Stoop</t>
        </is>
      </c>
      <c r="F15474" s="3" t="n">
        <v>-500</v>
      </c>
      <c r="G15474" s="3" t="n">
        <v>3500</v>
      </c>
    </row>
    <row r="15475">
      <c r="A15475" s="3" t="inlineStr">
        <is>
          <t>Opportunity Global Investment (PTY) LTD</t>
        </is>
      </c>
      <c r="B15475" s="4" t="n">
        <v>45138</v>
      </c>
      <c r="C15475" s="3" t="inlineStr">
        <is>
          <t>Assets</t>
        </is>
      </c>
      <c r="D15475" s="3" t="inlineStr">
        <is>
          <t>8400/000</t>
        </is>
      </c>
      <c r="E15475" s="3" t="inlineStr">
        <is>
          <t>FNB 62093491696</t>
        </is>
      </c>
      <c r="F15475" s="3" t="n">
        <v>-22804.58</v>
      </c>
      <c r="G15475" s="3" t="n">
        <v>12775.7</v>
      </c>
    </row>
    <row r="15476">
      <c r="A15476" s="3" t="inlineStr">
        <is>
          <t>Opportunity Global Sales (PTY) LTD</t>
        </is>
      </c>
      <c r="B15476" s="4" t="n">
        <v>45138</v>
      </c>
      <c r="C15476" s="3" t="inlineStr">
        <is>
          <t>Assets</t>
        </is>
      </c>
      <c r="D15476" s="3" t="inlineStr">
        <is>
          <t>8400/000</t>
        </is>
      </c>
      <c r="E15476" s="3" t="inlineStr">
        <is>
          <t>FNB 62835620875</t>
        </is>
      </c>
      <c r="F15476" s="3" t="n">
        <v>78255.58</v>
      </c>
      <c r="G15476" s="3" t="n">
        <v>98648.60000000001</v>
      </c>
    </row>
    <row r="15477">
      <c r="A15477" s="3" t="inlineStr">
        <is>
          <t>Quinate Consulting (Pty) Ltd</t>
        </is>
      </c>
      <c r="B15477" s="4" t="n">
        <v>45138</v>
      </c>
      <c r="C15477" s="3" t="inlineStr">
        <is>
          <t>Assets</t>
        </is>
      </c>
      <c r="D15477" s="3" t="inlineStr">
        <is>
          <t>8400/000</t>
        </is>
      </c>
      <c r="E15477" s="3" t="inlineStr">
        <is>
          <t>RMB - 62736659189 - Call Acc</t>
        </is>
      </c>
      <c r="F15477" s="3" t="n">
        <v>0</v>
      </c>
      <c r="G15477" s="3" t="n">
        <v>157176.49</v>
      </c>
    </row>
    <row r="15478">
      <c r="A15478" s="3" t="inlineStr">
        <is>
          <t>Trademark Holdings (Pty) Ltd</t>
        </is>
      </c>
      <c r="B15478" s="4" t="n">
        <v>45138</v>
      </c>
      <c r="C15478" s="3" t="inlineStr">
        <is>
          <t>Assets</t>
        </is>
      </c>
      <c r="D15478" s="3" t="inlineStr">
        <is>
          <t>8400/000</t>
        </is>
      </c>
      <c r="E15478" s="3" t="inlineStr">
        <is>
          <t>RMB 623 693 03640</t>
        </is>
      </c>
      <c r="F15478" s="3" t="n">
        <v>-41321.82</v>
      </c>
      <c r="G15478" s="3" t="n">
        <v>39402.25</v>
      </c>
    </row>
    <row r="15479">
      <c r="A15479" s="3" t="inlineStr">
        <is>
          <t>Noble Shield (Pty) Ltd ta Go Letting</t>
        </is>
      </c>
      <c r="B15479" s="4" t="n">
        <v>45138</v>
      </c>
      <c r="C15479" s="3" t="inlineStr">
        <is>
          <t>Assets</t>
        </is>
      </c>
      <c r="D15479" s="3" t="inlineStr">
        <is>
          <t>8400/000</t>
        </is>
      </c>
      <c r="E15479" s="3" t="inlineStr">
        <is>
          <t>RMB 6250 573 3833</t>
        </is>
      </c>
      <c r="F15479" s="3" t="n">
        <v>-22843</v>
      </c>
      <c r="G15479" s="3" t="n">
        <v>50623.65</v>
      </c>
    </row>
    <row r="15480">
      <c r="A15480" s="3" t="inlineStr">
        <is>
          <t>Endulini (Pty) Ltd</t>
        </is>
      </c>
      <c r="B15480" s="4" t="n">
        <v>45138</v>
      </c>
      <c r="C15480" s="3" t="inlineStr">
        <is>
          <t>Assets</t>
        </is>
      </c>
      <c r="D15480" s="3" t="inlineStr">
        <is>
          <t>8400/000</t>
        </is>
      </c>
      <c r="E15480" s="3" t="inlineStr">
        <is>
          <t>RMB 62906944576</t>
        </is>
      </c>
      <c r="F15480" s="3" t="n">
        <v>975.88</v>
      </c>
      <c r="G15480" s="3" t="n">
        <v>22801.16</v>
      </c>
    </row>
    <row r="15481">
      <c r="A15481" s="3" t="inlineStr">
        <is>
          <t>Opportunity Management Holdings (PTY) LTD</t>
        </is>
      </c>
      <c r="B15481" s="4" t="n">
        <v>45138</v>
      </c>
      <c r="C15481" s="3" t="inlineStr">
        <is>
          <t>Assets</t>
        </is>
      </c>
      <c r="D15481" s="3" t="inlineStr">
        <is>
          <t>8400/000</t>
        </is>
      </c>
      <c r="E15481" s="3" t="inlineStr">
        <is>
          <t>RMB Cheq - 62312246920</t>
        </is>
      </c>
      <c r="F15481" s="3" t="n">
        <v>70536.77</v>
      </c>
      <c r="G15481" s="3" t="n">
        <v>104499.8</v>
      </c>
    </row>
    <row r="15482">
      <c r="A15482" s="3" t="inlineStr">
        <is>
          <t>Opportunity Global Investment (PTY) LTD</t>
        </is>
      </c>
      <c r="B15482" s="4" t="n">
        <v>45138</v>
      </c>
      <c r="C15482" s="3" t="inlineStr">
        <is>
          <t>Assets</t>
        </is>
      </c>
      <c r="D15482" s="3" t="inlineStr">
        <is>
          <t>8405/000</t>
        </is>
      </c>
      <c r="E15482" s="3" t="inlineStr">
        <is>
          <t>FNB Trust 62762449265</t>
        </is>
      </c>
      <c r="F15482" s="3" t="n">
        <v>0</v>
      </c>
      <c r="G15482" s="3" t="n">
        <v>471.75</v>
      </c>
    </row>
    <row r="15483">
      <c r="A15483" s="3" t="inlineStr">
        <is>
          <t>Endulini (Pty) Ltd</t>
        </is>
      </c>
      <c r="B15483" s="4" t="n">
        <v>45138</v>
      </c>
      <c r="C15483" s="3" t="inlineStr">
        <is>
          <t>Assets</t>
        </is>
      </c>
      <c r="D15483" s="3" t="inlineStr">
        <is>
          <t>8410/000</t>
        </is>
      </c>
      <c r="E15483" s="3" t="inlineStr">
        <is>
          <t>Momentum Investor Account : RU 502229883</t>
        </is>
      </c>
      <c r="F15483" s="3" t="n">
        <v>0</v>
      </c>
      <c r="G15483" s="3" t="n">
        <v>2722.33</v>
      </c>
    </row>
    <row r="15484">
      <c r="A15484" s="3" t="inlineStr">
        <is>
          <t>Opportunity Management Holdings (PTY) LTD</t>
        </is>
      </c>
      <c r="B15484" s="4" t="n">
        <v>45138</v>
      </c>
      <c r="C15484" s="3" t="inlineStr">
        <is>
          <t>Assets</t>
        </is>
      </c>
      <c r="D15484" s="3" t="inlineStr">
        <is>
          <t>8410/000</t>
        </is>
      </c>
      <c r="E15484" s="3" t="inlineStr">
        <is>
          <t>RMB Call Acc - 62312248851</t>
        </is>
      </c>
      <c r="F15484" s="3" t="n">
        <v>0</v>
      </c>
      <c r="G15484" s="3" t="n">
        <v>1430.86</v>
      </c>
    </row>
    <row r="15485">
      <c r="A15485" s="3" t="inlineStr">
        <is>
          <t>Noble Shield (Pty) Ltd ta Go Letting</t>
        </is>
      </c>
      <c r="B15485" s="4" t="n">
        <v>45138</v>
      </c>
      <c r="C15485" s="3" t="inlineStr">
        <is>
          <t>Assets</t>
        </is>
      </c>
      <c r="D15485" s="3" t="inlineStr">
        <is>
          <t>8410/000</t>
        </is>
      </c>
      <c r="E15485" s="3" t="inlineStr">
        <is>
          <t>RMB Trust Acc - 6250 615 1365</t>
        </is>
      </c>
      <c r="F15485" s="3" t="n">
        <v>-64.78</v>
      </c>
      <c r="G15485" s="3" t="n">
        <v>234.92</v>
      </c>
    </row>
    <row r="15486">
      <c r="A15486" s="3" t="inlineStr">
        <is>
          <t>Quinate Consulting (Pty) Ltd</t>
        </is>
      </c>
      <c r="B15486" s="4" t="n">
        <v>45138</v>
      </c>
      <c r="C15486" s="3" t="inlineStr">
        <is>
          <t>Assets</t>
        </is>
      </c>
      <c r="D15486" s="3" t="inlineStr">
        <is>
          <t>8415/000</t>
        </is>
      </c>
      <c r="E15486" s="3" t="inlineStr">
        <is>
          <t>STD Acc 071 958 959 - Facility Acc</t>
        </is>
      </c>
      <c r="F15486" s="3" t="n">
        <v>-170</v>
      </c>
      <c r="G15486" s="3" t="n">
        <v>2956.21</v>
      </c>
    </row>
    <row r="15487">
      <c r="A15487" s="3" t="inlineStr">
        <is>
          <t>Trademark Holdings (Pty) Ltd</t>
        </is>
      </c>
      <c r="B15487" s="4" t="n">
        <v>45138</v>
      </c>
      <c r="C15487" s="3" t="inlineStr">
        <is>
          <t>Assets</t>
        </is>
      </c>
      <c r="D15487" s="3" t="inlineStr">
        <is>
          <t>8420/000</t>
        </is>
      </c>
      <c r="E15487" s="3" t="inlineStr">
        <is>
          <t>FNB Credit Card</t>
        </is>
      </c>
      <c r="F15487" s="3" t="n">
        <v>52</v>
      </c>
      <c r="G15487" s="3" t="n">
        <v>312</v>
      </c>
    </row>
    <row r="15488">
      <c r="A15488" s="3" t="inlineStr">
        <is>
          <t>Quinate Consulting (Pty) Ltd</t>
        </is>
      </c>
      <c r="B15488" s="4" t="n">
        <v>45138</v>
      </c>
      <c r="C15488" s="3" t="inlineStr">
        <is>
          <t>Assets</t>
        </is>
      </c>
      <c r="D15488" s="3" t="inlineStr">
        <is>
          <t>8430/000</t>
        </is>
      </c>
      <c r="E15488" s="3" t="inlineStr">
        <is>
          <t>Momentum Investment Acc - RU502230185</t>
        </is>
      </c>
      <c r="F15488" s="3" t="n">
        <v>0</v>
      </c>
      <c r="G15488" s="3" t="n">
        <v>545.29</v>
      </c>
    </row>
    <row r="15489">
      <c r="A15489" s="3" t="inlineStr">
        <is>
          <t>Opportunity Global Investment (PTY) LTD</t>
        </is>
      </c>
      <c r="B15489" s="4" t="n">
        <v>45138</v>
      </c>
      <c r="C15489" s="3" t="inlineStr">
        <is>
          <t>Assets</t>
        </is>
      </c>
      <c r="D15489" s="3" t="inlineStr">
        <is>
          <t>8440/000</t>
        </is>
      </c>
      <c r="E15489" s="3" t="inlineStr">
        <is>
          <t>FNB - Call 627602764438</t>
        </is>
      </c>
      <c r="F15489" s="3" t="n">
        <v>0</v>
      </c>
      <c r="G15489" s="3" t="n">
        <v>905.13</v>
      </c>
    </row>
    <row r="15490">
      <c r="A15490" s="3" t="inlineStr">
        <is>
          <t>Opportunity Global Investment (PTY) LTD</t>
        </is>
      </c>
      <c r="B15490" s="4" t="n">
        <v>45138</v>
      </c>
      <c r="C15490" s="3" t="inlineStr">
        <is>
          <t>Assets</t>
        </is>
      </c>
      <c r="D15490" s="3" t="inlineStr">
        <is>
          <t>8445/000</t>
        </is>
      </c>
      <c r="E15490" s="3" t="inlineStr">
        <is>
          <t>Momentum RU502230096</t>
        </is>
      </c>
      <c r="F15490" s="3" t="n">
        <v>34.95</v>
      </c>
      <c r="G15490" s="3" t="n">
        <v>4867.88</v>
      </c>
    </row>
    <row r="15491">
      <c r="A15491" s="3" t="inlineStr">
        <is>
          <t>Quinate Consulting (Pty) Ltd</t>
        </is>
      </c>
      <c r="B15491" s="4" t="n">
        <v>45138</v>
      </c>
      <c r="C15491" s="3" t="inlineStr">
        <is>
          <t>Assets</t>
        </is>
      </c>
      <c r="D15491" s="3" t="inlineStr">
        <is>
          <t>8450/000</t>
        </is>
      </c>
      <c r="E15491" s="3" t="inlineStr">
        <is>
          <t>A RMB 62275810820</t>
        </is>
      </c>
      <c r="F15491" s="3" t="n">
        <v>-173402.39</v>
      </c>
      <c r="G15491" s="3" t="n">
        <v>67759.85000000001</v>
      </c>
    </row>
    <row r="15492">
      <c r="A15492" s="3" t="inlineStr">
        <is>
          <t>Opportunity Management Holdings (PTY) LTD</t>
        </is>
      </c>
      <c r="B15492" s="4" t="n">
        <v>45138</v>
      </c>
      <c r="C15492" s="3" t="inlineStr">
        <is>
          <t>Assets</t>
        </is>
      </c>
      <c r="D15492" s="3" t="inlineStr">
        <is>
          <t>8450/000</t>
        </is>
      </c>
      <c r="E15492" s="3" t="inlineStr">
        <is>
          <t>Petty Cash - CT Office</t>
        </is>
      </c>
      <c r="F15492" s="3" t="n">
        <v>999</v>
      </c>
      <c r="G15492" s="3" t="n">
        <v>1016.2</v>
      </c>
    </row>
    <row r="15493">
      <c r="A15493" s="3" t="inlineStr">
        <is>
          <t>Quinate Consulting (Pty) Ltd</t>
        </is>
      </c>
      <c r="B15493" s="4" t="n">
        <v>45138</v>
      </c>
      <c r="C15493" s="3" t="inlineStr">
        <is>
          <t>Liabilities</t>
        </is>
      </c>
      <c r="D15493" s="3" t="inlineStr">
        <is>
          <t>8480/100</t>
        </is>
      </c>
      <c r="E15493" s="3" t="inlineStr">
        <is>
          <t>Bond - SH20 - STD Bank 532010558</t>
        </is>
      </c>
      <c r="F15493" s="3" t="n">
        <v>15115.45</v>
      </c>
      <c r="G15493" s="3" t="n">
        <v>-1327299.32</v>
      </c>
    </row>
    <row r="15494">
      <c r="A15494" s="3" t="inlineStr">
        <is>
          <t>Quinate Consulting (Pty) Ltd</t>
        </is>
      </c>
      <c r="B15494" s="4" t="n">
        <v>45138</v>
      </c>
      <c r="C15494" s="3" t="inlineStr">
        <is>
          <t>Liabilities</t>
        </is>
      </c>
      <c r="D15494" s="3" t="inlineStr">
        <is>
          <t>8480/200</t>
        </is>
      </c>
      <c r="E15494" s="3" t="inlineStr">
        <is>
          <t>Bond - SH23 - STD Bank 532010035</t>
        </is>
      </c>
      <c r="F15494" s="3" t="n">
        <v>15110.36</v>
      </c>
      <c r="G15494" s="3" t="n">
        <v>-1327164.09</v>
      </c>
    </row>
    <row r="15495">
      <c r="A15495" s="3" t="inlineStr">
        <is>
          <t>Quinate Consulting (Pty) Ltd</t>
        </is>
      </c>
      <c r="B15495" s="4" t="n">
        <v>45138</v>
      </c>
      <c r="C15495" s="3" t="inlineStr">
        <is>
          <t>Liabilities</t>
        </is>
      </c>
      <c r="D15495" s="3" t="inlineStr">
        <is>
          <t>8480/300</t>
        </is>
      </c>
      <c r="E15495" s="3" t="inlineStr">
        <is>
          <t>Bond - SH24 - STD Bank 532372662</t>
        </is>
      </c>
      <c r="F15495" s="3" t="n">
        <v>14050.66</v>
      </c>
      <c r="G15495" s="3" t="n">
        <v>-1433140.71</v>
      </c>
    </row>
    <row r="15496">
      <c r="A15496" s="3" t="inlineStr">
        <is>
          <t>Quinate Consulting (Pty) Ltd</t>
        </is>
      </c>
      <c r="B15496" s="4" t="n">
        <v>45138</v>
      </c>
      <c r="C15496" s="3" t="inlineStr">
        <is>
          <t>Liabilities</t>
        </is>
      </c>
      <c r="D15496" s="3" t="inlineStr">
        <is>
          <t>8480/400</t>
        </is>
      </c>
      <c r="E15496" s="3" t="inlineStr">
        <is>
          <t>Bond - SW01 - STD Bank 532920627</t>
        </is>
      </c>
      <c r="F15496" s="3" t="n">
        <v>-47895.68</v>
      </c>
      <c r="G15496" s="3" t="n">
        <v>-1291119.74</v>
      </c>
    </row>
    <row r="15497">
      <c r="A15497" s="3" t="inlineStr">
        <is>
          <t>Quinate Consulting (Pty) Ltd</t>
        </is>
      </c>
      <c r="B15497" s="4" t="n">
        <v>45138</v>
      </c>
      <c r="C15497" s="3" t="inlineStr">
        <is>
          <t>Liabilities</t>
        </is>
      </c>
      <c r="D15497" s="3" t="inlineStr">
        <is>
          <t>8480/401</t>
        </is>
      </c>
      <c r="E15497" s="3" t="inlineStr">
        <is>
          <t>Bond - SW21 - STD Bank 532920597</t>
        </is>
      </c>
      <c r="F15497" s="3" t="n">
        <v>-47914.67</v>
      </c>
      <c r="G15497" s="3" t="n">
        <v>-1291632.03</v>
      </c>
    </row>
    <row r="15498">
      <c r="A15498" s="3" t="inlineStr">
        <is>
          <t>Opportunity Global Investment (PTY) LTD</t>
        </is>
      </c>
      <c r="B15498" s="4" t="n">
        <v>45138</v>
      </c>
      <c r="C15498" s="3" t="inlineStr">
        <is>
          <t>Liabilities</t>
        </is>
      </c>
      <c r="D15498" s="3" t="inlineStr">
        <is>
          <t>860</t>
        </is>
      </c>
      <c r="E15498" s="3" t="inlineStr">
        <is>
          <t>Rounding</t>
        </is>
      </c>
      <c r="F15498" s="3" t="n">
        <v>0</v>
      </c>
      <c r="G15498" s="3" t="n">
        <v>0.01</v>
      </c>
    </row>
    <row r="15499">
      <c r="A15499" s="3" t="inlineStr">
        <is>
          <t>Opportunity Global Sales (PTY) LTD</t>
        </is>
      </c>
      <c r="B15499" s="4" t="n">
        <v>45138</v>
      </c>
      <c r="C15499" s="3" t="inlineStr">
        <is>
          <t>Liabilities</t>
        </is>
      </c>
      <c r="D15499" s="3" t="inlineStr">
        <is>
          <t>860</t>
        </is>
      </c>
      <c r="E15499" s="3" t="inlineStr">
        <is>
          <t>Rounding</t>
        </is>
      </c>
      <c r="F15499" s="3" t="n">
        <v>0</v>
      </c>
      <c r="G15499" s="3" t="n">
        <v>-1</v>
      </c>
    </row>
    <row r="15500">
      <c r="A15500" s="3" t="inlineStr">
        <is>
          <t>Quinate Consulting (Pty) Ltd</t>
        </is>
      </c>
      <c r="B15500" s="4" t="n">
        <v>45138</v>
      </c>
      <c r="C15500" s="3" t="inlineStr">
        <is>
          <t>Liabilities</t>
        </is>
      </c>
      <c r="D15500" s="3" t="inlineStr">
        <is>
          <t>860</t>
        </is>
      </c>
      <c r="E15500" s="3" t="inlineStr">
        <is>
          <t>Rounding</t>
        </is>
      </c>
      <c r="F15500" s="3" t="n">
        <v>-0.51</v>
      </c>
      <c r="G15500" s="3" t="n">
        <v>-4.56</v>
      </c>
    </row>
    <row r="15501">
      <c r="A15501" s="3" t="inlineStr">
        <is>
          <t>Trademark Holdings (Pty) Ltd</t>
        </is>
      </c>
      <c r="B15501" s="4" t="n">
        <v>45138</v>
      </c>
      <c r="C15501" s="3" t="inlineStr">
        <is>
          <t>Liabilities</t>
        </is>
      </c>
      <c r="D15501" s="3" t="inlineStr">
        <is>
          <t>860</t>
        </is>
      </c>
      <c r="E15501" s="3" t="inlineStr">
        <is>
          <t>Rounding</t>
        </is>
      </c>
      <c r="F15501" s="3" t="n">
        <v>0</v>
      </c>
      <c r="G15501" s="3" t="n">
        <v>0.2</v>
      </c>
    </row>
    <row r="15502">
      <c r="A15502" s="3" t="inlineStr">
        <is>
          <t>Endulini (Pty) Ltd</t>
        </is>
      </c>
      <c r="B15502" s="4" t="n">
        <v>45138</v>
      </c>
      <c r="C15502" s="3" t="inlineStr">
        <is>
          <t>Liabilities</t>
        </is>
      </c>
      <c r="D15502" s="3" t="inlineStr">
        <is>
          <t>9000/000</t>
        </is>
      </c>
      <c r="E15502" s="3" t="inlineStr">
        <is>
          <t>Supplier Control Account</t>
        </is>
      </c>
      <c r="F15502" s="3" t="n">
        <v>-6811.71</v>
      </c>
      <c r="G15502" s="3" t="n">
        <v>-8824246.109999999</v>
      </c>
    </row>
    <row r="15503">
      <c r="A15503" s="3" t="inlineStr">
        <is>
          <t>Noble Shield (Pty) Ltd ta Go Letting</t>
        </is>
      </c>
      <c r="B15503" s="4" t="n">
        <v>45138</v>
      </c>
      <c r="C15503" s="3" t="inlineStr">
        <is>
          <t>Liabilities</t>
        </is>
      </c>
      <c r="D15503" s="3" t="inlineStr">
        <is>
          <t>9000/000</t>
        </is>
      </c>
      <c r="E15503" s="3" t="inlineStr">
        <is>
          <t>Supplier Control Account</t>
        </is>
      </c>
      <c r="F15503" s="3" t="n">
        <v>2224.61</v>
      </c>
      <c r="G15503" s="3" t="n">
        <v>-23404.73</v>
      </c>
    </row>
    <row r="15504">
      <c r="A15504" s="3" t="inlineStr">
        <is>
          <t>Opportunity Global Investment (PTY) LTD</t>
        </is>
      </c>
      <c r="B15504" s="4" t="n">
        <v>45138</v>
      </c>
      <c r="C15504" s="3" t="inlineStr">
        <is>
          <t>Liabilities</t>
        </is>
      </c>
      <c r="D15504" s="3" t="inlineStr">
        <is>
          <t>9000/000</t>
        </is>
      </c>
      <c r="E15504" s="3" t="inlineStr">
        <is>
          <t>Supplier Control Account</t>
        </is>
      </c>
      <c r="F15504" s="3" t="n">
        <v>-26381</v>
      </c>
      <c r="G15504" s="3" t="n">
        <v>-67409.21000000001</v>
      </c>
    </row>
    <row r="15505">
      <c r="A15505" s="3" t="inlineStr">
        <is>
          <t>Opportunity Global Sales (PTY) LTD</t>
        </is>
      </c>
      <c r="B15505" s="4" t="n">
        <v>45138</v>
      </c>
      <c r="C15505" s="3" t="inlineStr">
        <is>
          <t>Liabilities</t>
        </is>
      </c>
      <c r="D15505" s="3" t="inlineStr">
        <is>
          <t>9000/000</t>
        </is>
      </c>
      <c r="E15505" s="3" t="inlineStr">
        <is>
          <t>Supplier Control Account</t>
        </is>
      </c>
      <c r="F15505" s="3" t="n">
        <v>18377.57</v>
      </c>
      <c r="G15505" s="3" t="n">
        <v>-4916.31</v>
      </c>
    </row>
    <row r="15506">
      <c r="A15506" s="3" t="inlineStr">
        <is>
          <t>Opportunity Management Holdings (PTY) LTD</t>
        </is>
      </c>
      <c r="B15506" s="4" t="n">
        <v>45138</v>
      </c>
      <c r="C15506" s="3" t="inlineStr">
        <is>
          <t>Liabilities</t>
        </is>
      </c>
      <c r="D15506" s="3" t="inlineStr">
        <is>
          <t>9000/000</t>
        </is>
      </c>
      <c r="E15506" s="3" t="inlineStr">
        <is>
          <t>Supplier Control Account</t>
        </is>
      </c>
      <c r="F15506" s="3" t="n">
        <v>-1808.45</v>
      </c>
      <c r="G15506" s="3" t="n">
        <v>-275983.07</v>
      </c>
    </row>
    <row r="15507">
      <c r="A15507" s="3" t="inlineStr">
        <is>
          <t>Quinate Consulting (Pty) Ltd</t>
        </is>
      </c>
      <c r="B15507" s="4" t="n">
        <v>45138</v>
      </c>
      <c r="C15507" s="3" t="inlineStr">
        <is>
          <t>Liabilities</t>
        </is>
      </c>
      <c r="D15507" s="3" t="inlineStr">
        <is>
          <t>9000/000</t>
        </is>
      </c>
      <c r="E15507" s="3" t="inlineStr">
        <is>
          <t>Supplier Control Account</t>
        </is>
      </c>
      <c r="F15507" s="3" t="n">
        <v>1513.74</v>
      </c>
      <c r="G15507" s="3" t="n">
        <v>466633.37</v>
      </c>
    </row>
    <row r="15508">
      <c r="A15508" s="3" t="inlineStr">
        <is>
          <t>Trademark Holdings (Pty) Ltd</t>
        </is>
      </c>
      <c r="B15508" s="4" t="n">
        <v>45138</v>
      </c>
      <c r="C15508" s="3" t="inlineStr">
        <is>
          <t>Liabilities</t>
        </is>
      </c>
      <c r="D15508" s="3" t="inlineStr">
        <is>
          <t>9000/000</t>
        </is>
      </c>
      <c r="E15508" s="3" t="inlineStr">
        <is>
          <t>Supplier Control Account</t>
        </is>
      </c>
      <c r="F15508" s="3" t="n">
        <v>0</v>
      </c>
      <c r="G15508" s="3" t="n">
        <v>-8099.75</v>
      </c>
    </row>
    <row r="15509">
      <c r="A15509" s="3" t="inlineStr">
        <is>
          <t>Quinate Consulting (Pty) Ltd</t>
        </is>
      </c>
      <c r="B15509" s="4" t="n">
        <v>45138</v>
      </c>
      <c r="C15509" s="3" t="inlineStr">
        <is>
          <t>Liabilities</t>
        </is>
      </c>
      <c r="D15509" s="3" t="inlineStr">
        <is>
          <t>9001</t>
        </is>
      </c>
      <c r="E15509" s="3" t="inlineStr">
        <is>
          <t>Supplier Control</t>
        </is>
      </c>
      <c r="F15509" s="3" t="n">
        <v>0</v>
      </c>
      <c r="G15509" s="3" t="n">
        <v>-347315.41</v>
      </c>
    </row>
    <row r="15510">
      <c r="A15510" s="3" t="inlineStr">
        <is>
          <t>Opportunity Management Holdings (PTY) LTD</t>
        </is>
      </c>
      <c r="B15510" s="4" t="n">
        <v>45138</v>
      </c>
      <c r="C15510" s="3" t="inlineStr">
        <is>
          <t>Liabilities</t>
        </is>
      </c>
      <c r="D15510" s="3" t="inlineStr">
        <is>
          <t>9100/000</t>
        </is>
      </c>
      <c r="E15510" s="3" t="inlineStr">
        <is>
          <t>PAYE/UIF/SDL Accrual - Prior Years ADJ</t>
        </is>
      </c>
      <c r="F15510" s="3" t="n">
        <v>0</v>
      </c>
      <c r="G15510" s="3" t="n">
        <v>-33739.36</v>
      </c>
    </row>
    <row r="15511">
      <c r="A15511" s="3" t="inlineStr">
        <is>
          <t>Opportunity Management Holdings (PTY) LTD</t>
        </is>
      </c>
      <c r="B15511" s="4" t="n">
        <v>45138</v>
      </c>
      <c r="C15511" s="3" t="inlineStr">
        <is>
          <t>Assets</t>
        </is>
      </c>
      <c r="D15511" s="3" t="inlineStr">
        <is>
          <t>9110/000</t>
        </is>
      </c>
      <c r="E15511" s="3" t="inlineStr">
        <is>
          <t>Deposit Received</t>
        </is>
      </c>
      <c r="F15511" s="3" t="n">
        <v>0</v>
      </c>
      <c r="G15511" s="3" t="n">
        <v>-3852.5</v>
      </c>
    </row>
    <row r="15512">
      <c r="A15512" s="3" t="inlineStr">
        <is>
          <t>Opportunity Global Investment (PTY) LTD</t>
        </is>
      </c>
      <c r="B15512" s="4" t="n">
        <v>45138</v>
      </c>
      <c r="C15512" s="3" t="inlineStr">
        <is>
          <t>Liabilities</t>
        </is>
      </c>
      <c r="D15512" s="3" t="inlineStr">
        <is>
          <t>9110/000</t>
        </is>
      </c>
      <c r="E15512" s="3" t="inlineStr">
        <is>
          <t>Taxation B/S</t>
        </is>
      </c>
      <c r="F15512" s="3" t="n">
        <v>9720.969999999999</v>
      </c>
      <c r="G15512" s="3" t="n">
        <v>67163.81</v>
      </c>
    </row>
    <row r="15513">
      <c r="A15513" s="3" t="inlineStr">
        <is>
          <t>Noble Shield (Pty) Ltd ta Go Letting</t>
        </is>
      </c>
      <c r="B15513" s="4" t="n">
        <v>45138</v>
      </c>
      <c r="C15513" s="3" t="inlineStr">
        <is>
          <t>Liabilities</t>
        </is>
      </c>
      <c r="D15513" s="3" t="inlineStr">
        <is>
          <t>9250/010</t>
        </is>
      </c>
      <c r="E15513" s="3" t="inlineStr">
        <is>
          <t>SALARY CONTROL</t>
        </is>
      </c>
      <c r="F15513" s="3" t="n">
        <v>608.5</v>
      </c>
      <c r="G15513" s="3" t="n">
        <v>-16964.85</v>
      </c>
    </row>
    <row r="15514">
      <c r="A15514" s="3" t="inlineStr">
        <is>
          <t>Opportunity Global Investment (PTY) LTD</t>
        </is>
      </c>
      <c r="B15514" s="4" t="n">
        <v>45138</v>
      </c>
      <c r="C15514" s="3" t="inlineStr">
        <is>
          <t>Liabilities</t>
        </is>
      </c>
      <c r="D15514" s="3" t="inlineStr">
        <is>
          <t>9250/010</t>
        </is>
      </c>
      <c r="E15514" s="3" t="inlineStr">
        <is>
          <t>SALARY CONTROL</t>
        </is>
      </c>
      <c r="F15514" s="3" t="n">
        <v>0</v>
      </c>
      <c r="G15514" s="3" t="n">
        <v>5000</v>
      </c>
    </row>
    <row r="15515">
      <c r="A15515" s="3" t="inlineStr">
        <is>
          <t>Opportunity Global Sales (PTY) LTD</t>
        </is>
      </c>
      <c r="B15515" s="4" t="n">
        <v>45138</v>
      </c>
      <c r="C15515" s="3" t="inlineStr">
        <is>
          <t>Liabilities</t>
        </is>
      </c>
      <c r="D15515" s="3" t="inlineStr">
        <is>
          <t>9250/010</t>
        </is>
      </c>
      <c r="E15515" s="3" t="inlineStr">
        <is>
          <t>SALARY CONTROL</t>
        </is>
      </c>
      <c r="F15515" s="3" t="n">
        <v>9232.889999999999</v>
      </c>
      <c r="G15515" s="3" t="n">
        <v>8232.879999999999</v>
      </c>
    </row>
    <row r="15516">
      <c r="A15516" s="3" t="inlineStr">
        <is>
          <t>Trademark Holdings (Pty) Ltd</t>
        </is>
      </c>
      <c r="B15516" s="4" t="n">
        <v>45138</v>
      </c>
      <c r="C15516" s="3" t="inlineStr">
        <is>
          <t>Liabilities</t>
        </is>
      </c>
      <c r="D15516" s="3" t="inlineStr">
        <is>
          <t>9250/010</t>
        </is>
      </c>
      <c r="E15516" s="3" t="inlineStr">
        <is>
          <t>SALARY CONTROL</t>
        </is>
      </c>
      <c r="F15516" s="3" t="n">
        <v>344.71</v>
      </c>
      <c r="G15516" s="3" t="n">
        <v>-18366.65</v>
      </c>
    </row>
    <row r="15517">
      <c r="A15517" s="3" t="inlineStr">
        <is>
          <t>Noble Shield (Pty) Ltd ta Go Letting</t>
        </is>
      </c>
      <c r="B15517" s="4" t="n">
        <v>45138</v>
      </c>
      <c r="C15517" s="3" t="inlineStr">
        <is>
          <t>Liabilities</t>
        </is>
      </c>
      <c r="D15517" s="3" t="inlineStr">
        <is>
          <t>9250/020</t>
        </is>
      </c>
      <c r="E15517" s="3" t="inlineStr">
        <is>
          <t>PAYE, UIF AND SDL CONTROL</t>
        </is>
      </c>
      <c r="F15517" s="3" t="n">
        <v>222</v>
      </c>
      <c r="G15517" s="3" t="n">
        <v>-5491.84</v>
      </c>
    </row>
    <row r="15518">
      <c r="A15518" s="3" t="inlineStr">
        <is>
          <t>Opportunity Global Investment (PTY) LTD</t>
        </is>
      </c>
      <c r="B15518" s="4" t="n">
        <v>45138</v>
      </c>
      <c r="C15518" s="3" t="inlineStr">
        <is>
          <t>Liabilities</t>
        </is>
      </c>
      <c r="D15518" s="3" t="inlineStr">
        <is>
          <t>9250/020</t>
        </is>
      </c>
      <c r="E15518" s="3" t="inlineStr">
        <is>
          <t>PAYE, UIF AND SDL CONTROL</t>
        </is>
      </c>
      <c r="F15518" s="3" t="n">
        <v>-7367.91</v>
      </c>
      <c r="G15518" s="3" t="n">
        <v>-55386.1</v>
      </c>
    </row>
    <row r="15519">
      <c r="A15519" s="3" t="inlineStr">
        <is>
          <t>Opportunity Management Holdings (PTY) LTD</t>
        </is>
      </c>
      <c r="B15519" s="4" t="n">
        <v>45138</v>
      </c>
      <c r="C15519" s="3" t="inlineStr">
        <is>
          <t>Liabilities</t>
        </is>
      </c>
      <c r="D15519" s="3" t="inlineStr">
        <is>
          <t>9250/020</t>
        </is>
      </c>
      <c r="E15519" s="3" t="inlineStr">
        <is>
          <t>PAYE, UIF AND SDL CONTROL</t>
        </is>
      </c>
      <c r="F15519" s="3" t="n">
        <v>0</v>
      </c>
      <c r="G15519" s="3" t="n">
        <v>-45645.9</v>
      </c>
    </row>
    <row r="15520">
      <c r="A15520" s="3" t="inlineStr">
        <is>
          <t>Trademark Holdings (Pty) Ltd</t>
        </is>
      </c>
      <c r="B15520" s="4" t="n">
        <v>45138</v>
      </c>
      <c r="C15520" s="3" t="inlineStr">
        <is>
          <t>Liabilities</t>
        </is>
      </c>
      <c r="D15520" s="3" t="inlineStr">
        <is>
          <t>9250/020</t>
        </is>
      </c>
      <c r="E15520" s="3" t="inlineStr">
        <is>
          <t>PAYE, UIF AND SDL CONTROL</t>
        </is>
      </c>
      <c r="F15520" s="3" t="n">
        <v>125.79</v>
      </c>
      <c r="G15520" s="3" t="n">
        <v>-5189.7</v>
      </c>
    </row>
    <row r="15521">
      <c r="A15521" s="3" t="inlineStr">
        <is>
          <t>Opportunity Global Investment (PTY) LTD</t>
        </is>
      </c>
      <c r="B15521" s="4" t="n">
        <v>45138</v>
      </c>
      <c r="C15521" s="3" t="inlineStr">
        <is>
          <t>Liabilities</t>
        </is>
      </c>
      <c r="D15521" s="3" t="inlineStr">
        <is>
          <t>9400/030</t>
        </is>
      </c>
      <c r="E15521" s="3" t="inlineStr">
        <is>
          <t>Accrued Expenses - PAYE_AND_UIF</t>
        </is>
      </c>
      <c r="F15521" s="3" t="n">
        <v>0</v>
      </c>
      <c r="G15521" s="3" t="n">
        <v>-2</v>
      </c>
    </row>
    <row r="15522">
      <c r="A15522" s="3" t="inlineStr">
        <is>
          <t>Trademark Holdings (Pty) Ltd</t>
        </is>
      </c>
      <c r="B15522" s="4" t="n">
        <v>45138</v>
      </c>
      <c r="C15522" s="3" t="inlineStr">
        <is>
          <t>Liabilities</t>
        </is>
      </c>
      <c r="D15522" s="3" t="inlineStr">
        <is>
          <t>9400/400</t>
        </is>
      </c>
      <c r="E15522" s="3" t="inlineStr">
        <is>
          <t>Deemed Dividend Tax</t>
        </is>
      </c>
      <c r="F15522" s="3" t="n">
        <v>0</v>
      </c>
      <c r="G15522" s="3" t="n">
        <v>-699.13</v>
      </c>
    </row>
    <row r="15523">
      <c r="A15523" s="3" t="inlineStr">
        <is>
          <t>Opportunity Global Investment (PTY) LTD</t>
        </is>
      </c>
      <c r="B15523" s="4" t="n">
        <v>45138</v>
      </c>
      <c r="C15523" s="3" t="inlineStr">
        <is>
          <t>Liabilities</t>
        </is>
      </c>
      <c r="D15523" s="3" t="inlineStr">
        <is>
          <t>9500/000</t>
        </is>
      </c>
      <c r="E15523" s="3" t="inlineStr">
        <is>
          <t>VAT Control Account</t>
        </is>
      </c>
      <c r="F15523" s="3" t="n">
        <v>83272.92</v>
      </c>
      <c r="G15523" s="3" t="n">
        <v>902669.3</v>
      </c>
    </row>
    <row r="15524">
      <c r="A15524" s="3" t="inlineStr">
        <is>
          <t>Opportunity Global Sales (PTY) LTD</t>
        </is>
      </c>
      <c r="B15524" s="4" t="n">
        <v>45138</v>
      </c>
      <c r="C15524" s="3" t="inlineStr">
        <is>
          <t>Liabilities</t>
        </is>
      </c>
      <c r="D15524" s="3" t="inlineStr">
        <is>
          <t>9500/000</t>
        </is>
      </c>
      <c r="E15524" s="3" t="inlineStr">
        <is>
          <t>VAT Control Account</t>
        </is>
      </c>
      <c r="F15524" s="3" t="n">
        <v>-17529.06</v>
      </c>
      <c r="G15524" s="3" t="n">
        <v>-894909.96</v>
      </c>
    </row>
    <row r="15525">
      <c r="A15525" s="3" t="inlineStr">
        <is>
          <t>Opportunity Management Holdings (PTY) LTD</t>
        </is>
      </c>
      <c r="B15525" s="4" t="n">
        <v>45138</v>
      </c>
      <c r="C15525" s="3" t="inlineStr">
        <is>
          <t>Liabilities</t>
        </is>
      </c>
      <c r="D15525" s="3" t="inlineStr">
        <is>
          <t>9500/000</t>
        </is>
      </c>
      <c r="E15525" s="3" t="inlineStr">
        <is>
          <t>VAT Control Account</t>
        </is>
      </c>
      <c r="F15525" s="3" t="n">
        <v>-45790.37</v>
      </c>
      <c r="G15525" s="3" t="n">
        <v>22781.56</v>
      </c>
    </row>
    <row r="15526">
      <c r="A15526" s="3" t="inlineStr">
        <is>
          <t>Endulini (Pty) Ltd</t>
        </is>
      </c>
      <c r="B15526" s="4" t="n">
        <v>45138</v>
      </c>
      <c r="C15526" s="3" t="inlineStr">
        <is>
          <t>Liabilities</t>
        </is>
      </c>
      <c r="D15526" s="3" t="inlineStr">
        <is>
          <t>9500/000</t>
        </is>
      </c>
      <c r="E15526" s="3" t="inlineStr">
        <is>
          <t>Vat / Tax Control Account</t>
        </is>
      </c>
      <c r="F15526" s="3" t="n">
        <v>7498.76</v>
      </c>
      <c r="G15526" s="3" t="n">
        <v>-2401066.16</v>
      </c>
    </row>
    <row r="15527">
      <c r="A15527" s="3" t="inlineStr">
        <is>
          <t>Quinate Consulting (Pty) Ltd</t>
        </is>
      </c>
      <c r="B15527" s="4" t="n">
        <v>45138</v>
      </c>
      <c r="C15527" s="3" t="inlineStr">
        <is>
          <t>Liabilities</t>
        </is>
      </c>
      <c r="D15527" s="3" t="inlineStr">
        <is>
          <t>9500/000</t>
        </is>
      </c>
      <c r="E15527" s="3" t="inlineStr">
        <is>
          <t>Vat Control Account</t>
        </is>
      </c>
      <c r="F15527" s="3" t="n">
        <v>349190.05</v>
      </c>
      <c r="G15527" s="3" t="n">
        <v>2128778.6</v>
      </c>
    </row>
    <row r="15528">
      <c r="A15528" s="3" t="inlineStr">
        <is>
          <t>Opportunity Management Holdings (PTY) LTD</t>
        </is>
      </c>
      <c r="B15528" s="4" t="n">
        <v>45138</v>
      </c>
      <c r="C15528" s="3" t="inlineStr">
        <is>
          <t>Liabilities</t>
        </is>
      </c>
      <c r="D15528" s="3" t="inlineStr">
        <is>
          <t>9501/000</t>
        </is>
      </c>
      <c r="E15528" s="3" t="inlineStr">
        <is>
          <t>Vat Adjustments - C2M</t>
        </is>
      </c>
      <c r="F15528" s="3" t="n">
        <v>0</v>
      </c>
      <c r="G15528" s="3" t="n">
        <v>47274.04</v>
      </c>
    </row>
    <row r="15529">
      <c r="A15529" s="3" t="inlineStr">
        <is>
          <t>Quinate Consulting (Pty) Ltd</t>
        </is>
      </c>
      <c r="B15529" s="4" t="n">
        <v>45138</v>
      </c>
      <c r="C15529" s="3" t="inlineStr">
        <is>
          <t>Liabilities</t>
        </is>
      </c>
      <c r="D15529" s="3" t="inlineStr">
        <is>
          <t>9960/000</t>
        </is>
      </c>
      <c r="E15529" s="3" t="inlineStr">
        <is>
          <t>Deposits - Southwark Rentals</t>
        </is>
      </c>
      <c r="F15529" s="3" t="n">
        <v>-11500</v>
      </c>
      <c r="G15529" s="3" t="n">
        <v>-23000</v>
      </c>
    </row>
    <row r="15530">
      <c r="A15530" s="3" t="inlineStr">
        <is>
          <t>Noble Shield (Pty) Ltd ta Go Letting</t>
        </is>
      </c>
      <c r="B15530" s="4" t="n">
        <v>45138</v>
      </c>
      <c r="C15530" s="3" t="inlineStr">
        <is>
          <t>Expenses</t>
        </is>
      </c>
      <c r="D15530" s="3" t="inlineStr">
        <is>
          <t>ACB Link</t>
        </is>
      </c>
      <c r="E15530" s="3" t="inlineStr">
        <is>
          <t>Subscriptions - TPN</t>
        </is>
      </c>
      <c r="F15530" s="3" t="n">
        <v>2726.08</v>
      </c>
      <c r="G15530" s="3" t="n">
        <v>24749.69</v>
      </c>
    </row>
    <row r="15531">
      <c r="A15531" s="3" t="inlineStr">
        <is>
          <t>Noble Shield (Pty) Ltd ta Go Letting</t>
        </is>
      </c>
      <c r="B15531" s="4" t="n">
        <v>45138</v>
      </c>
      <c r="C15531" s="3" t="inlineStr">
        <is>
          <t>Liabilities</t>
        </is>
      </c>
      <c r="D15531" s="3" t="inlineStr">
        <is>
          <t>B/S</t>
        </is>
      </c>
      <c r="E15531" s="3" t="inlineStr">
        <is>
          <t>Tax Payable</t>
        </is>
      </c>
      <c r="F15531" s="3" t="n">
        <v>0</v>
      </c>
      <c r="G15531" s="3" t="n">
        <v>-5166.4</v>
      </c>
    </row>
    <row r="15532">
      <c r="A15532" s="3" t="inlineStr">
        <is>
          <t>Quinate Consulting (Pty) Ltd</t>
        </is>
      </c>
      <c r="B15532" s="4" t="n">
        <v>45138</v>
      </c>
      <c r="C15532" s="3" t="inlineStr">
        <is>
          <t>Liabilities</t>
        </is>
      </c>
      <c r="D15532" s="3" t="inlineStr">
        <is>
          <t xml:space="preserve">B/S </t>
        </is>
      </c>
      <c r="E15532" s="3" t="inlineStr">
        <is>
          <t>Taxation Payable</t>
        </is>
      </c>
      <c r="F15532" s="3" t="n">
        <v>0</v>
      </c>
      <c r="G15532" s="3" t="n">
        <v>-15486</v>
      </c>
    </row>
    <row r="15533">
      <c r="A15533" s="3" t="inlineStr">
        <is>
          <t>Quinate Consulting (Pty) Ltd</t>
        </is>
      </c>
      <c r="B15533" s="4" t="n">
        <v>45138</v>
      </c>
      <c r="C15533" s="3" t="inlineStr">
        <is>
          <t>Liabilities</t>
        </is>
      </c>
      <c r="D15533" s="3" t="inlineStr">
        <is>
          <t>FV</t>
        </is>
      </c>
      <c r="E15533" s="3" t="inlineStr">
        <is>
          <t>Loan - Cape Projects Constuction</t>
        </is>
      </c>
      <c r="F15533" s="3" t="n">
        <v>0</v>
      </c>
      <c r="G15533" s="3" t="n">
        <v>-7596187.4</v>
      </c>
    </row>
    <row r="15534">
      <c r="A15534" s="3" t="inlineStr">
        <is>
          <t>Quinate Consulting (Pty) Ltd</t>
        </is>
      </c>
      <c r="B15534" s="4" t="n">
        <v>45138</v>
      </c>
      <c r="C15534" s="3" t="inlineStr">
        <is>
          <t>Liabilities</t>
        </is>
      </c>
      <c r="D15534" s="3" t="inlineStr">
        <is>
          <t>Sharehold OppDev</t>
        </is>
      </c>
      <c r="E15534" s="3" t="inlineStr">
        <is>
          <t>Loan - Justine Morgan</t>
        </is>
      </c>
      <c r="F15534" s="3" t="n">
        <v>0</v>
      </c>
      <c r="G15534" s="3" t="n">
        <v>-563766.76</v>
      </c>
    </row>
    <row r="15535">
      <c r="A15535" s="3" t="inlineStr">
        <is>
          <t>Opportunity Global Sales (PTY) LTD</t>
        </is>
      </c>
      <c r="B15535" s="4" t="n">
        <v>45169</v>
      </c>
      <c r="C15535" s="3" t="inlineStr">
        <is>
          <t>Revenue</t>
        </is>
      </c>
      <c r="D15535" s="3" t="inlineStr">
        <is>
          <t>1000/009</t>
        </is>
      </c>
      <c r="E15535" s="3" t="inlineStr">
        <is>
          <t>Sales - Comm on Payprop</t>
        </is>
      </c>
      <c r="F15535" s="3" t="n">
        <v>-14729.27</v>
      </c>
      <c r="G15535" s="3" t="n">
        <v>-92507.67999999999</v>
      </c>
    </row>
    <row r="15536">
      <c r="A15536" s="3" t="inlineStr">
        <is>
          <t>Quinate Consulting (Pty) Ltd</t>
        </is>
      </c>
      <c r="B15536" s="4" t="n">
        <v>45169</v>
      </c>
      <c r="C15536" s="3" t="inlineStr">
        <is>
          <t>Revenue</t>
        </is>
      </c>
      <c r="D15536" s="3" t="inlineStr">
        <is>
          <t>1000/011</t>
        </is>
      </c>
      <c r="E15536" s="3" t="inlineStr">
        <is>
          <t>Rent Received - Soho Unit 23</t>
        </is>
      </c>
      <c r="F15536" s="3" t="n">
        <v>-12500</v>
      </c>
      <c r="G15536" s="3" t="n">
        <v>-75000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Revenue</t>
        </is>
      </c>
      <c r="D15537" s="3" t="inlineStr">
        <is>
          <t>1000/012</t>
        </is>
      </c>
      <c r="E15537" s="3" t="inlineStr">
        <is>
          <t>Rent Received - Soho Unit 24</t>
        </is>
      </c>
      <c r="F15537" s="3" t="n">
        <v>-14445</v>
      </c>
      <c r="G15537" s="3" t="n">
        <v>-86670</v>
      </c>
    </row>
    <row r="15538">
      <c r="A15538" s="3" t="inlineStr">
        <is>
          <t>Quinate Consulting (Pty) Ltd</t>
        </is>
      </c>
      <c r="B15538" s="4" t="n">
        <v>45169</v>
      </c>
      <c r="C15538" s="3" t="inlineStr">
        <is>
          <t>Revenue</t>
        </is>
      </c>
      <c r="D15538" s="3" t="inlineStr">
        <is>
          <t>1000/013</t>
        </is>
      </c>
      <c r="E15538" s="3" t="inlineStr">
        <is>
          <t>Rent Recieved - Soho Unit 20</t>
        </is>
      </c>
      <c r="F15538" s="3" t="n">
        <v>-12500</v>
      </c>
      <c r="G15538" s="3" t="n">
        <v>-75000</v>
      </c>
    </row>
    <row r="15539">
      <c r="A15539" s="3" t="inlineStr">
        <is>
          <t>Quinate Consulting (Pty) Ltd</t>
        </is>
      </c>
      <c r="B15539" s="4" t="n">
        <v>45169</v>
      </c>
      <c r="C15539" s="3" t="inlineStr">
        <is>
          <t>Revenue</t>
        </is>
      </c>
      <c r="D15539" s="3" t="inlineStr">
        <is>
          <t>1000/015</t>
        </is>
      </c>
      <c r="E15539" s="3" t="inlineStr">
        <is>
          <t>Rent Received - Southwark Unit 1</t>
        </is>
      </c>
      <c r="F15539" s="3" t="n">
        <v>-11500</v>
      </c>
      <c r="G15539" s="3" t="n">
        <v>-23000</v>
      </c>
    </row>
    <row r="15540">
      <c r="A15540" s="3" t="inlineStr">
        <is>
          <t>Quinate Consulting (Pty) Ltd</t>
        </is>
      </c>
      <c r="B15540" s="4" t="n">
        <v>45169</v>
      </c>
      <c r="C15540" s="3" t="inlineStr">
        <is>
          <t>Revenue</t>
        </is>
      </c>
      <c r="D15540" s="3" t="inlineStr">
        <is>
          <t>1000/016</t>
        </is>
      </c>
      <c r="E15540" s="3" t="inlineStr">
        <is>
          <t>Rent Recieved - Southwark Unit 21</t>
        </is>
      </c>
      <c r="F15540" s="3" t="n">
        <v>-10000</v>
      </c>
      <c r="G15540" s="3" t="n">
        <v>-60000</v>
      </c>
    </row>
    <row r="15541">
      <c r="A15541" s="3" t="inlineStr">
        <is>
          <t>Opportunity Global Sales (PTY) LTD</t>
        </is>
      </c>
      <c r="B15541" s="4" t="n">
        <v>45169</v>
      </c>
      <c r="C15541" s="3" t="inlineStr">
        <is>
          <t>Revenue</t>
        </is>
      </c>
      <c r="D15541" s="3" t="inlineStr">
        <is>
          <t>1000/100</t>
        </is>
      </c>
      <c r="E15541" s="3" t="inlineStr">
        <is>
          <t>Sales - Comm on External Sales</t>
        </is>
      </c>
      <c r="F15541" s="3" t="n">
        <v>0</v>
      </c>
      <c r="G15541" s="3" t="n">
        <v>-104782.61</v>
      </c>
    </row>
    <row r="15542">
      <c r="A15542" s="3" t="inlineStr">
        <is>
          <t>Noble Shield (Pty) Ltd ta Go Letting</t>
        </is>
      </c>
      <c r="B15542" s="4" t="n">
        <v>45169</v>
      </c>
      <c r="C15542" s="3" t="inlineStr">
        <is>
          <t>Revenue</t>
        </is>
      </c>
      <c r="D15542" s="3" t="inlineStr">
        <is>
          <t>1000/100</t>
        </is>
      </c>
      <c r="E15542" s="3" t="inlineStr">
        <is>
          <t>Sales - Payprop 328 - Michelle</t>
        </is>
      </c>
      <c r="F15542" s="3" t="n">
        <v>-42860.93</v>
      </c>
      <c r="G15542" s="3" t="n">
        <v>-871105.96</v>
      </c>
    </row>
    <row r="15543">
      <c r="A15543" s="3" t="inlineStr">
        <is>
          <t>Opportunity Global Sales (PTY) LTD</t>
        </is>
      </c>
      <c r="B15543" s="4" t="n">
        <v>45169</v>
      </c>
      <c r="C15543" s="3" t="inlineStr">
        <is>
          <t>Revenue</t>
        </is>
      </c>
      <c r="D15543" s="3" t="inlineStr">
        <is>
          <t>1000/120</t>
        </is>
      </c>
      <c r="E15543" s="3" t="inlineStr">
        <is>
          <t>Sales - Admin Fees on Rental Units</t>
        </is>
      </c>
      <c r="F15543" s="3" t="n">
        <v>-3913.03</v>
      </c>
      <c r="G15543" s="3" t="n">
        <v>-23108.63</v>
      </c>
    </row>
    <row r="15544">
      <c r="A15544" s="3" t="inlineStr">
        <is>
          <t>Opportunity Global Sales (PTY) LTD</t>
        </is>
      </c>
      <c r="B15544" s="4" t="n">
        <v>45169</v>
      </c>
      <c r="C15544" s="3" t="inlineStr">
        <is>
          <t>Revenue</t>
        </is>
      </c>
      <c r="D15544" s="3" t="inlineStr">
        <is>
          <t>1000/121</t>
        </is>
      </c>
      <c r="E15544" s="3" t="inlineStr">
        <is>
          <t>Sales - Admin Fees on Rental Units Endulini</t>
        </is>
      </c>
      <c r="F15544" s="3" t="n">
        <v>0</v>
      </c>
      <c r="G15544" s="3" t="n">
        <v>-434.78</v>
      </c>
    </row>
    <row r="15545">
      <c r="A15545" s="3" t="inlineStr">
        <is>
          <t>Opportunity Global Sales (PTY) LTD</t>
        </is>
      </c>
      <c r="B15545" s="4" t="n">
        <v>45169</v>
      </c>
      <c r="C15545" s="3" t="inlineStr">
        <is>
          <t>Revenue</t>
        </is>
      </c>
      <c r="D15545" s="3" t="inlineStr">
        <is>
          <t>1000/122</t>
        </is>
      </c>
      <c r="E15545" s="3" t="inlineStr">
        <is>
          <t>Sales - Admin Fees on Rental Units Heron Fields</t>
        </is>
      </c>
      <c r="F15545" s="3" t="n">
        <v>-869.5700000000001</v>
      </c>
      <c r="G15545" s="3" t="n">
        <v>-2608.71</v>
      </c>
    </row>
    <row r="15546">
      <c r="A15546" s="3" t="inlineStr">
        <is>
          <t>Opportunity Global Sales (PTY) LTD</t>
        </is>
      </c>
      <c r="B15546" s="4" t="n">
        <v>45169</v>
      </c>
      <c r="C15546" s="3" t="inlineStr">
        <is>
          <t>Revenue</t>
        </is>
      </c>
      <c r="D15546" s="3" t="inlineStr">
        <is>
          <t>1000/150</t>
        </is>
      </c>
      <c r="E15546" s="3" t="inlineStr">
        <is>
          <t>Sales - Comm on External Rental</t>
        </is>
      </c>
      <c r="F15546" s="3" t="n">
        <v>-22478.25</v>
      </c>
      <c r="G15546" s="3" t="n">
        <v>-254665.15</v>
      </c>
    </row>
    <row r="15547">
      <c r="A15547" s="3" t="inlineStr">
        <is>
          <t>Opportunity Global Sales (PTY) LTD</t>
        </is>
      </c>
      <c r="B15547" s="4" t="n">
        <v>45169</v>
      </c>
      <c r="C15547" s="3" t="inlineStr">
        <is>
          <t>Revenue</t>
        </is>
      </c>
      <c r="D15547" s="3" t="inlineStr">
        <is>
          <t>1000/250</t>
        </is>
      </c>
      <c r="E15547" s="3" t="inlineStr">
        <is>
          <t>Sales - Comm on Endulini</t>
        </is>
      </c>
      <c r="F15547" s="3" t="n">
        <v>0</v>
      </c>
      <c r="G15547" s="3" t="n">
        <v>-68256.52</v>
      </c>
    </row>
    <row r="15548">
      <c r="A15548" s="3" t="inlineStr">
        <is>
          <t>Opportunity Global Sales (PTY) LTD</t>
        </is>
      </c>
      <c r="B15548" s="4" t="n">
        <v>45169</v>
      </c>
      <c r="C15548" s="3" t="inlineStr">
        <is>
          <t>Revenue</t>
        </is>
      </c>
      <c r="D15548" s="3" t="inlineStr">
        <is>
          <t>1000/300</t>
        </is>
      </c>
      <c r="E15548" s="3" t="inlineStr">
        <is>
          <t>Sales - Comm on Heron Fields</t>
        </is>
      </c>
      <c r="F15548" s="3" t="n">
        <v>0</v>
      </c>
      <c r="G15548" s="3" t="n">
        <v>-1273956.53</v>
      </c>
    </row>
    <row r="15549">
      <c r="A15549" s="3" t="inlineStr">
        <is>
          <t>Trademark Holdings (Pty) Ltd</t>
        </is>
      </c>
      <c r="B15549" s="4" t="n">
        <v>45169</v>
      </c>
      <c r="C15549" s="3" t="inlineStr">
        <is>
          <t>Revenue</t>
        </is>
      </c>
      <c r="D15549" s="3" t="inlineStr">
        <is>
          <t>1000/300</t>
        </is>
      </c>
      <c r="E15549" s="3" t="inlineStr">
        <is>
          <t>Sales - Payprop - Lara</t>
        </is>
      </c>
      <c r="F15549" s="3" t="n">
        <v>57790.97</v>
      </c>
      <c r="G15549" s="3" t="n">
        <v>-880363.4399999999</v>
      </c>
    </row>
    <row r="15550">
      <c r="A15550" s="3" t="inlineStr">
        <is>
          <t>Opportunity Global Investment (PTY) LTD</t>
        </is>
      </c>
      <c r="B15550" s="4" t="n">
        <v>45169</v>
      </c>
      <c r="C15550" s="3" t="inlineStr">
        <is>
          <t>Revenue</t>
        </is>
      </c>
      <c r="D15550" s="3" t="inlineStr">
        <is>
          <t>1000/360</t>
        </is>
      </c>
      <c r="E15550" s="3" t="inlineStr">
        <is>
          <t>Sales - Investor Management - Heron View</t>
        </is>
      </c>
      <c r="F15550" s="3" t="n">
        <v>0</v>
      </c>
      <c r="G15550" s="3" t="n">
        <v>-1826086.96</v>
      </c>
    </row>
    <row r="15551">
      <c r="A15551" s="3" t="inlineStr">
        <is>
          <t>Opportunity Global Sales (PTY) LTD</t>
        </is>
      </c>
      <c r="B15551" s="4" t="n">
        <v>45169</v>
      </c>
      <c r="C15551" s="3" t="inlineStr">
        <is>
          <t>Revenue</t>
        </is>
      </c>
      <c r="D15551" s="3" t="inlineStr">
        <is>
          <t>1000/400</t>
        </is>
      </c>
      <c r="E15551" s="3" t="inlineStr">
        <is>
          <t>Sales - Commission on Heron View</t>
        </is>
      </c>
      <c r="F15551" s="3" t="n">
        <v>-484317.37</v>
      </c>
      <c r="G15551" s="3" t="n">
        <v>-484317.37</v>
      </c>
    </row>
    <row r="15552">
      <c r="A15552" s="3" t="inlineStr">
        <is>
          <t>Noble Shield (Pty) Ltd ta Go Letting</t>
        </is>
      </c>
      <c r="B15552" s="4" t="n">
        <v>45169</v>
      </c>
      <c r="C15552" s="3" t="inlineStr">
        <is>
          <t>Revenue</t>
        </is>
      </c>
      <c r="D15552" s="3" t="inlineStr">
        <is>
          <t>1000/420</t>
        </is>
      </c>
      <c r="E15552" s="3" t="inlineStr">
        <is>
          <t>Sales - Commission Received - External</t>
        </is>
      </c>
      <c r="F15552" s="3" t="n">
        <v>-80000</v>
      </c>
      <c r="G15552" s="3" t="n">
        <v>-228000</v>
      </c>
    </row>
    <row r="15553">
      <c r="A15553" s="3" t="inlineStr">
        <is>
          <t>Trademark Holdings (Pty) Ltd</t>
        </is>
      </c>
      <c r="B15553" s="4" t="n">
        <v>45169</v>
      </c>
      <c r="C15553" s="3" t="inlineStr">
        <is>
          <t>Revenue</t>
        </is>
      </c>
      <c r="D15553" s="3" t="inlineStr">
        <is>
          <t>1000/500</t>
        </is>
      </c>
      <c r="E15553" s="3" t="inlineStr">
        <is>
          <t>Sales - Commission external sale</t>
        </is>
      </c>
      <c r="F15553" s="3" t="n">
        <v>0</v>
      </c>
      <c r="G15553" s="3" t="n">
        <v>-109950</v>
      </c>
    </row>
    <row r="15554">
      <c r="A15554" s="3" t="inlineStr">
        <is>
          <t>Quinate Consulting (Pty) Ltd</t>
        </is>
      </c>
      <c r="B15554" s="4" t="n">
        <v>45169</v>
      </c>
      <c r="C15554" s="3" t="inlineStr">
        <is>
          <t>Revenue</t>
        </is>
      </c>
      <c r="D15554" s="3" t="inlineStr">
        <is>
          <t>1004/000</t>
        </is>
      </c>
      <c r="E15554" s="3" t="inlineStr">
        <is>
          <t>Interest received</t>
        </is>
      </c>
      <c r="F15554" s="3" t="n">
        <v>0</v>
      </c>
      <c r="G15554" s="3" t="n">
        <v>-2364.24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Revenue</t>
        </is>
      </c>
      <c r="D15555" s="3" t="inlineStr">
        <is>
          <t>1006/100</t>
        </is>
      </c>
      <c r="E15555" s="3" t="inlineStr">
        <is>
          <t>Rental income - Payprop</t>
        </is>
      </c>
      <c r="F15555" s="3" t="n">
        <v>291060.79</v>
      </c>
      <c r="G15555" s="3" t="n">
        <v>-63222.07</v>
      </c>
    </row>
    <row r="15556">
      <c r="A15556" s="3" t="inlineStr">
        <is>
          <t>Quinate Consulting (Pty) Ltd</t>
        </is>
      </c>
      <c r="B15556" s="4" t="n">
        <v>45169</v>
      </c>
      <c r="C15556" s="3" t="inlineStr">
        <is>
          <t>Revenue</t>
        </is>
      </c>
      <c r="D15556" s="3" t="inlineStr">
        <is>
          <t>1006/110</t>
        </is>
      </c>
      <c r="E15556" s="3" t="inlineStr">
        <is>
          <t>Rental Income - E201</t>
        </is>
      </c>
      <c r="F15556" s="3" t="n">
        <v>-59000</v>
      </c>
      <c r="G15556" s="3" t="n">
        <v>-59000</v>
      </c>
    </row>
    <row r="15557">
      <c r="A15557" s="3" t="inlineStr">
        <is>
          <t>Quinate Consulting (Pty) Ltd</t>
        </is>
      </c>
      <c r="B15557" s="4" t="n">
        <v>45169</v>
      </c>
      <c r="C15557" s="3" t="inlineStr">
        <is>
          <t>Revenue</t>
        </is>
      </c>
      <c r="D15557" s="3" t="inlineStr">
        <is>
          <t>1006/120</t>
        </is>
      </c>
      <c r="E15557" s="3" t="inlineStr">
        <is>
          <t>Rental Income - D203</t>
        </is>
      </c>
      <c r="F15557" s="3" t="n">
        <v>-38000</v>
      </c>
      <c r="G15557" s="3" t="n">
        <v>-46000</v>
      </c>
    </row>
    <row r="15558">
      <c r="A15558" s="3" t="inlineStr">
        <is>
          <t>Quinate Consulting (Pty) Ltd</t>
        </is>
      </c>
      <c r="B15558" s="4" t="n">
        <v>45169</v>
      </c>
      <c r="C15558" s="3" t="inlineStr">
        <is>
          <t>Revenue</t>
        </is>
      </c>
      <c r="D15558" s="3" t="inlineStr">
        <is>
          <t>1006/130</t>
        </is>
      </c>
      <c r="E15558" s="3" t="inlineStr">
        <is>
          <t>Rental Income - C301</t>
        </is>
      </c>
      <c r="F15558" s="3" t="n">
        <v>-19000</v>
      </c>
      <c r="G15558" s="3" t="n">
        <v>-19000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Revenue</t>
        </is>
      </c>
      <c r="D15559" s="3" t="inlineStr">
        <is>
          <t>1006/140</t>
        </is>
      </c>
      <c r="E15559" s="3" t="inlineStr">
        <is>
          <t>Rental Income - A108</t>
        </is>
      </c>
      <c r="F15559" s="3" t="n">
        <v>-61000</v>
      </c>
      <c r="G15559" s="3" t="n">
        <v>-61000</v>
      </c>
    </row>
    <row r="15560">
      <c r="A15560" s="3" t="inlineStr">
        <is>
          <t>Quinate Consulting (Pty) Ltd</t>
        </is>
      </c>
      <c r="B15560" s="4" t="n">
        <v>45169</v>
      </c>
      <c r="C15560" s="3" t="inlineStr">
        <is>
          <t>Revenue</t>
        </is>
      </c>
      <c r="D15560" s="3" t="inlineStr">
        <is>
          <t>1006/150</t>
        </is>
      </c>
      <c r="E15560" s="3" t="inlineStr">
        <is>
          <t>Rental Income - A303</t>
        </is>
      </c>
      <c r="F15560" s="3" t="n">
        <v>-18500</v>
      </c>
      <c r="G15560" s="3" t="n">
        <v>-18500</v>
      </c>
    </row>
    <row r="15561">
      <c r="A15561" s="3" t="inlineStr">
        <is>
          <t>Quinate Consulting (Pty) Ltd</t>
        </is>
      </c>
      <c r="B15561" s="4" t="n">
        <v>45169</v>
      </c>
      <c r="C15561" s="3" t="inlineStr">
        <is>
          <t>Revenue</t>
        </is>
      </c>
      <c r="D15561" s="3" t="inlineStr">
        <is>
          <t>1006/160</t>
        </is>
      </c>
      <c r="E15561" s="3" t="inlineStr">
        <is>
          <t>Rental Income - A306</t>
        </is>
      </c>
      <c r="F15561" s="3" t="n">
        <v>-19030</v>
      </c>
      <c r="G15561" s="3" t="n">
        <v>-19030</v>
      </c>
    </row>
    <row r="15562">
      <c r="A15562" s="3" t="inlineStr">
        <is>
          <t>Quinate Consulting (Pty) Ltd</t>
        </is>
      </c>
      <c r="B15562" s="4" t="n">
        <v>45169</v>
      </c>
      <c r="C15562" s="3" t="inlineStr">
        <is>
          <t>Revenue</t>
        </is>
      </c>
      <c r="D15562" s="3" t="inlineStr">
        <is>
          <t>1006/170</t>
        </is>
      </c>
      <c r="E15562" s="3" t="inlineStr">
        <is>
          <t>Rental Income - C102</t>
        </is>
      </c>
      <c r="F15562" s="3" t="n">
        <v>-46000</v>
      </c>
      <c r="G15562" s="3" t="n">
        <v>-46000</v>
      </c>
    </row>
    <row r="15563">
      <c r="A15563" s="3" t="inlineStr">
        <is>
          <t>Quinate Consulting (Pty) Ltd</t>
        </is>
      </c>
      <c r="B15563" s="4" t="n">
        <v>45169</v>
      </c>
      <c r="C15563" s="3" t="inlineStr">
        <is>
          <t>Revenue</t>
        </is>
      </c>
      <c r="D15563" s="3" t="inlineStr">
        <is>
          <t>1006/180</t>
        </is>
      </c>
      <c r="E15563" s="3" t="inlineStr">
        <is>
          <t>Rental Income - A307</t>
        </is>
      </c>
      <c r="F15563" s="3" t="n">
        <v>-37000</v>
      </c>
      <c r="G15563" s="3" t="n">
        <v>-37000</v>
      </c>
    </row>
    <row r="15564">
      <c r="A15564" s="3" t="inlineStr">
        <is>
          <t>Quinate Consulting (Pty) Ltd</t>
        </is>
      </c>
      <c r="B15564" s="4" t="n">
        <v>45169</v>
      </c>
      <c r="C15564" s="3" t="inlineStr">
        <is>
          <t>Revenue</t>
        </is>
      </c>
      <c r="D15564" s="3" t="inlineStr">
        <is>
          <t>1006/190</t>
        </is>
      </c>
      <c r="E15564" s="3" t="inlineStr">
        <is>
          <t>Rental Income - A209</t>
        </is>
      </c>
      <c r="F15564" s="3" t="n">
        <v>-55239.12</v>
      </c>
      <c r="G15564" s="3" t="n">
        <v>-55239.12</v>
      </c>
    </row>
    <row r="15565">
      <c r="A15565" s="3" t="inlineStr">
        <is>
          <t>Endulini (Pty) Ltd</t>
        </is>
      </c>
      <c r="B15565" s="4" t="n">
        <v>45169</v>
      </c>
      <c r="C15565" s="3" t="inlineStr">
        <is>
          <t>Revenue</t>
        </is>
      </c>
      <c r="D15565" s="3" t="inlineStr">
        <is>
          <t>1100/000</t>
        </is>
      </c>
      <c r="E15565" s="3" t="inlineStr">
        <is>
          <t>Sales - Endulini</t>
        </is>
      </c>
      <c r="F15565" s="3" t="n">
        <v>0</v>
      </c>
      <c r="G15565" s="3" t="n">
        <v>-2721565.21</v>
      </c>
    </row>
    <row r="15566">
      <c r="A15566" s="3" t="inlineStr">
        <is>
          <t>Opportunity Management Holdings (PTY) LTD</t>
        </is>
      </c>
      <c r="B15566" s="4" t="n">
        <v>45169</v>
      </c>
      <c r="C15566" s="3" t="inlineStr">
        <is>
          <t>Revenue</t>
        </is>
      </c>
      <c r="D15566" s="3" t="inlineStr">
        <is>
          <t>1100/001</t>
        </is>
      </c>
      <c r="E15566" s="3" t="inlineStr">
        <is>
          <t>Salary Recharges</t>
        </is>
      </c>
      <c r="F15566" s="3" t="n">
        <v>-339720</v>
      </c>
      <c r="G15566" s="3" t="n">
        <v>-4203549.06</v>
      </c>
    </row>
    <row r="15567">
      <c r="A15567" s="3" t="inlineStr">
        <is>
          <t>Endulini (Pty) Ltd</t>
        </is>
      </c>
      <c r="B15567" s="4" t="n">
        <v>45169</v>
      </c>
      <c r="C15567" s="3" t="inlineStr">
        <is>
          <t>Revenue</t>
        </is>
      </c>
      <c r="D15567" s="3" t="inlineStr">
        <is>
          <t>1100/200</t>
        </is>
      </c>
      <c r="E15567" s="3" t="inlineStr">
        <is>
          <t>Sales - Endulini occupational rent</t>
        </is>
      </c>
      <c r="F15567" s="3" t="n">
        <v>0</v>
      </c>
      <c r="G15567" s="3" t="n">
        <v>3303.6</v>
      </c>
    </row>
    <row r="15568">
      <c r="A15568" s="3" t="inlineStr">
        <is>
          <t>Opportunity Management Holdings (PTY) LTD</t>
        </is>
      </c>
      <c r="B15568" s="4" t="n">
        <v>45169</v>
      </c>
      <c r="C15568" s="3" t="inlineStr">
        <is>
          <t>Revenue</t>
        </is>
      </c>
      <c r="D15568" s="3" t="inlineStr">
        <is>
          <t>1200/300</t>
        </is>
      </c>
      <c r="E15568" s="3" t="inlineStr">
        <is>
          <t>Management Fees - Heron View</t>
        </is>
      </c>
      <c r="F15568" s="3" t="n">
        <v>-50000</v>
      </c>
      <c r="G15568" s="3" t="n">
        <v>-400000</v>
      </c>
    </row>
    <row r="15569">
      <c r="A15569" s="3" t="inlineStr">
        <is>
          <t>Endulini (Pty) Ltd</t>
        </is>
      </c>
      <c r="B15569" s="4" t="n">
        <v>45169</v>
      </c>
      <c r="C15569" s="3" t="inlineStr">
        <is>
          <t>Expenses</t>
        </is>
      </c>
      <c r="D15569" s="3" t="inlineStr">
        <is>
          <t>2000/001</t>
        </is>
      </c>
      <c r="E15569" s="3" t="inlineStr">
        <is>
          <t>COS - CIP Construction</t>
        </is>
      </c>
      <c r="F15569" s="3" t="n">
        <v>0</v>
      </c>
      <c r="G15569" s="3" t="n">
        <v>2000</v>
      </c>
    </row>
    <row r="15570">
      <c r="A15570" s="3" t="inlineStr">
        <is>
          <t>Opportunity Global Sales (PTY) LTD</t>
        </is>
      </c>
      <c r="B15570" s="4" t="n">
        <v>45169</v>
      </c>
      <c r="C15570" s="3" t="inlineStr">
        <is>
          <t>Expenses</t>
        </is>
      </c>
      <c r="D15570" s="3" t="inlineStr">
        <is>
          <t>2000/010</t>
        </is>
      </c>
      <c r="E15570" s="3" t="inlineStr">
        <is>
          <t>COS - PAYE on Commission</t>
        </is>
      </c>
      <c r="F15570" s="3" t="n">
        <v>32435.4</v>
      </c>
      <c r="G15570" s="3" t="n">
        <v>151559.33</v>
      </c>
    </row>
    <row r="15571">
      <c r="A15571" s="3" t="inlineStr">
        <is>
          <t>Quinate Consulting (Pty) Ltd</t>
        </is>
      </c>
      <c r="B15571" s="4" t="n">
        <v>45169</v>
      </c>
      <c r="C15571" s="3" t="inlineStr">
        <is>
          <t>Expenses</t>
        </is>
      </c>
      <c r="D15571" s="3" t="inlineStr">
        <is>
          <t>2000/060</t>
        </is>
      </c>
      <c r="E15571" s="3" t="inlineStr">
        <is>
          <t>COS - Commission Endulini</t>
        </is>
      </c>
      <c r="F15571" s="3" t="n">
        <v>10256.53</v>
      </c>
      <c r="G15571" s="3" t="n">
        <v>10256.53</v>
      </c>
    </row>
    <row r="15572">
      <c r="A15572" s="3" t="inlineStr">
        <is>
          <t>Endulini (Pty) Ltd</t>
        </is>
      </c>
      <c r="B15572" s="4" t="n">
        <v>45169</v>
      </c>
      <c r="C15572" s="3" t="inlineStr">
        <is>
          <t>Expenses</t>
        </is>
      </c>
      <c r="D15572" s="3" t="inlineStr">
        <is>
          <t>2000/100</t>
        </is>
      </c>
      <c r="E15572" s="3" t="inlineStr">
        <is>
          <t>COS - Commission Endulini</t>
        </is>
      </c>
      <c r="F15572" s="3" t="n">
        <v>0</v>
      </c>
      <c r="G15572" s="3" t="n">
        <v>136078.26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2000/100</t>
        </is>
      </c>
      <c r="E15573" s="3" t="inlineStr">
        <is>
          <t>COS - Commission Paid</t>
        </is>
      </c>
      <c r="F15573" s="3" t="n">
        <v>15213.1</v>
      </c>
      <c r="G15573" s="3" t="n">
        <v>261283.18</v>
      </c>
    </row>
    <row r="15574">
      <c r="A15574" s="3" t="inlineStr">
        <is>
          <t>Opportunity Global Sales (PTY) LTD</t>
        </is>
      </c>
      <c r="B15574" s="4" t="n">
        <v>45169</v>
      </c>
      <c r="C15574" s="3" t="inlineStr">
        <is>
          <t>Expenses</t>
        </is>
      </c>
      <c r="D15574" s="3" t="inlineStr">
        <is>
          <t>2000/125</t>
        </is>
      </c>
      <c r="E15574" s="3" t="inlineStr">
        <is>
          <t>Commission Paid - Referal commission</t>
        </is>
      </c>
      <c r="F15574" s="3" t="n">
        <v>0</v>
      </c>
      <c r="G15574" s="3" t="n">
        <v>74342.61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2000/135</t>
        </is>
      </c>
      <c r="E15575" s="3" t="inlineStr">
        <is>
          <t>COS - Sales Comm External - Minette</t>
        </is>
      </c>
      <c r="F15575" s="3" t="n">
        <v>0</v>
      </c>
      <c r="G15575" s="3" t="n">
        <v>41739.13</v>
      </c>
    </row>
    <row r="15576">
      <c r="A15576" s="3" t="inlineStr">
        <is>
          <t>Opportunity Global Investment (PTY) LTD</t>
        </is>
      </c>
      <c r="B15576" s="4" t="n">
        <v>45169</v>
      </c>
      <c r="C15576" s="3" t="inlineStr">
        <is>
          <t>Expenses</t>
        </is>
      </c>
      <c r="D15576" s="3" t="inlineStr">
        <is>
          <t>2000/135</t>
        </is>
      </c>
      <c r="E15576" s="3" t="inlineStr">
        <is>
          <t>Referral commission - Heron View</t>
        </is>
      </c>
      <c r="F15576" s="3" t="n">
        <v>0</v>
      </c>
      <c r="G15576" s="3" t="n">
        <v>8731.209999999999</v>
      </c>
    </row>
    <row r="15577">
      <c r="A15577" s="3" t="inlineStr">
        <is>
          <t>Opportunity Global Sales (PTY) LTD</t>
        </is>
      </c>
      <c r="B15577" s="4" t="n">
        <v>45169</v>
      </c>
      <c r="C15577" s="3" t="inlineStr">
        <is>
          <t>Expenses</t>
        </is>
      </c>
      <c r="D15577" s="3" t="inlineStr">
        <is>
          <t>2000/137</t>
        </is>
      </c>
      <c r="E15577" s="3" t="inlineStr">
        <is>
          <t>COS - Rental Comm External - Minette</t>
        </is>
      </c>
      <c r="F15577" s="3" t="n">
        <v>12635.84</v>
      </c>
      <c r="G15577" s="3" t="n">
        <v>105773.48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2000/139</t>
        </is>
      </c>
      <c r="E15578" s="3" t="inlineStr">
        <is>
          <t>COS - Sales Comm Heron Fields - Minette</t>
        </is>
      </c>
      <c r="F15578" s="3" t="n">
        <v>0</v>
      </c>
      <c r="G15578" s="3" t="n">
        <v>68099.48</v>
      </c>
    </row>
    <row r="15579">
      <c r="A15579" s="3" t="inlineStr">
        <is>
          <t>Opportunity Global Investment (PTY) LTD</t>
        </is>
      </c>
      <c r="B15579" s="4" t="n">
        <v>45169</v>
      </c>
      <c r="C15579" s="3" t="inlineStr">
        <is>
          <t>Expenses</t>
        </is>
      </c>
      <c r="D15579" s="3" t="inlineStr">
        <is>
          <t>2000/140</t>
        </is>
      </c>
      <c r="E15579" s="3" t="inlineStr">
        <is>
          <t>Referral commission - F Geldenhuys</t>
        </is>
      </c>
      <c r="F15579" s="3" t="n">
        <v>0</v>
      </c>
      <c r="G15579" s="3" t="n">
        <v>66600</v>
      </c>
    </row>
    <row r="15580">
      <c r="A15580" s="3" t="inlineStr">
        <is>
          <t>Opportunity Global Investment (PTY) LTD</t>
        </is>
      </c>
      <c r="B15580" s="4" t="n">
        <v>45169</v>
      </c>
      <c r="C15580" s="3" t="inlineStr">
        <is>
          <t>Expenses</t>
        </is>
      </c>
      <c r="D15580" s="3" t="inlineStr">
        <is>
          <t>2000/145</t>
        </is>
      </c>
      <c r="E15580" s="3" t="inlineStr">
        <is>
          <t>Referral commission - W Thomason</t>
        </is>
      </c>
      <c r="F15580" s="3" t="n">
        <v>0</v>
      </c>
      <c r="G15580" s="3" t="n">
        <v>12000</v>
      </c>
    </row>
    <row r="15581">
      <c r="A15581" s="3" t="inlineStr">
        <is>
          <t>Opportunity Global Sales (PTY) LTD</t>
        </is>
      </c>
      <c r="B15581" s="4" t="n">
        <v>45169</v>
      </c>
      <c r="C15581" s="3" t="inlineStr">
        <is>
          <t>Expenses</t>
        </is>
      </c>
      <c r="D15581" s="3" t="inlineStr">
        <is>
          <t>2000/147</t>
        </is>
      </c>
      <c r="E15581" s="3" t="inlineStr">
        <is>
          <t>COS - Sales Comm Heron Fields - Yvette</t>
        </is>
      </c>
      <c r="F15581" s="3" t="n">
        <v>10195.81</v>
      </c>
      <c r="G15581" s="3" t="n">
        <v>175460.67</v>
      </c>
    </row>
    <row r="15582">
      <c r="A15582" s="3" t="inlineStr">
        <is>
          <t>Trademark Holdings (Pty) Ltd</t>
        </is>
      </c>
      <c r="B15582" s="4" t="n">
        <v>45169</v>
      </c>
      <c r="C15582" s="3" t="inlineStr">
        <is>
          <t>Expenses</t>
        </is>
      </c>
      <c r="D15582" s="3" t="inlineStr">
        <is>
          <t>2000/150</t>
        </is>
      </c>
      <c r="E15582" s="3" t="inlineStr">
        <is>
          <t>COS - Direct Marketing</t>
        </is>
      </c>
      <c r="F15582" s="3" t="n">
        <v>24995.44</v>
      </c>
      <c r="G15582" s="3" t="n">
        <v>24995.44</v>
      </c>
    </row>
    <row r="15583">
      <c r="A15583" s="3" t="inlineStr">
        <is>
          <t>Endulini (Pty) Ltd</t>
        </is>
      </c>
      <c r="B15583" s="4" t="n">
        <v>45169</v>
      </c>
      <c r="C15583" s="3" t="inlineStr">
        <is>
          <t>Expenses</t>
        </is>
      </c>
      <c r="D15583" s="3" t="inlineStr">
        <is>
          <t>2000/150</t>
        </is>
      </c>
      <c r="E15583" s="3" t="inlineStr">
        <is>
          <t>COS - Levies special agreement</t>
        </is>
      </c>
      <c r="F15583" s="3" t="n">
        <v>7816.65</v>
      </c>
      <c r="G15583" s="3" t="n">
        <v>45660.36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2000/160</t>
        </is>
      </c>
      <c r="E15584" s="3" t="inlineStr">
        <is>
          <t>COS - Sales Comm Heron View - Minette</t>
        </is>
      </c>
      <c r="F15584" s="3" t="n">
        <v>64969.72</v>
      </c>
      <c r="G15584" s="3" t="n">
        <v>176267.12</v>
      </c>
    </row>
    <row r="15585">
      <c r="A15585" s="3" t="inlineStr">
        <is>
          <t>Opportunity Global Sales (PTY) LTD</t>
        </is>
      </c>
      <c r="B15585" s="4" t="n">
        <v>45169</v>
      </c>
      <c r="C15585" s="3" t="inlineStr">
        <is>
          <t>Expenses</t>
        </is>
      </c>
      <c r="D15585" s="3" t="inlineStr">
        <is>
          <t>2000/162</t>
        </is>
      </c>
      <c r="E15585" s="3" t="inlineStr">
        <is>
          <t>COS - Sales Comm Heron View - Yvette</t>
        </is>
      </c>
      <c r="F15585" s="3" t="n">
        <v>48270.19</v>
      </c>
      <c r="G15585" s="3" t="n">
        <v>60890.35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2000/180</t>
        </is>
      </c>
      <c r="E15586" s="3" t="inlineStr">
        <is>
          <t>COS - Supplier Management</t>
        </is>
      </c>
      <c r="F15586" s="3" t="n">
        <v>25115.52</v>
      </c>
      <c r="G15586" s="3" t="n">
        <v>25115.52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2000/200</t>
        </is>
      </c>
      <c r="E15587" s="3" t="inlineStr">
        <is>
          <t>COS - Commission on external sales</t>
        </is>
      </c>
      <c r="F15587" s="3" t="n">
        <v>48000</v>
      </c>
      <c r="G15587" s="3" t="n">
        <v>136800</v>
      </c>
    </row>
    <row r="15588">
      <c r="A15588" s="3" t="inlineStr">
        <is>
          <t>Endulini (Pty) Ltd</t>
        </is>
      </c>
      <c r="B15588" s="4" t="n">
        <v>45169</v>
      </c>
      <c r="C15588" s="3" t="inlineStr">
        <is>
          <t>Expenses</t>
        </is>
      </c>
      <c r="D15588" s="3" t="inlineStr">
        <is>
          <t>2000/200</t>
        </is>
      </c>
      <c r="E15588" s="3" t="inlineStr">
        <is>
          <t>COS - Rates clearance</t>
        </is>
      </c>
      <c r="F15588" s="3" t="n">
        <v>2000</v>
      </c>
      <c r="G15588" s="3" t="n">
        <v>38025</v>
      </c>
    </row>
    <row r="15589">
      <c r="A15589" s="3" t="inlineStr">
        <is>
          <t>Opportunity Global Sales (PTY) LTD</t>
        </is>
      </c>
      <c r="B15589" s="4" t="n">
        <v>45169</v>
      </c>
      <c r="C15589" s="3" t="inlineStr">
        <is>
          <t>Expenses</t>
        </is>
      </c>
      <c r="D15589" s="3" t="inlineStr">
        <is>
          <t>2000/270</t>
        </is>
      </c>
      <c r="E15589" s="3" t="inlineStr">
        <is>
          <t>COS - Comm Rentals - Mario - External</t>
        </is>
      </c>
      <c r="F15589" s="3" t="n">
        <v>299</v>
      </c>
      <c r="G15589" s="3" t="n">
        <v>1397</v>
      </c>
    </row>
    <row r="15590">
      <c r="A15590" s="3" t="inlineStr">
        <is>
          <t>Opportunity Global Sales (PTY) LTD</t>
        </is>
      </c>
      <c r="B15590" s="4" t="n">
        <v>45169</v>
      </c>
      <c r="C15590" s="3" t="inlineStr">
        <is>
          <t>Expenses</t>
        </is>
      </c>
      <c r="D15590" s="3" t="inlineStr">
        <is>
          <t>2000/275</t>
        </is>
      </c>
      <c r="E15590" s="3" t="inlineStr">
        <is>
          <t>COS - Comm Rentals - Mario - Endulini</t>
        </is>
      </c>
      <c r="F15590" s="3" t="n">
        <v>2705</v>
      </c>
      <c r="G15590" s="3" t="n">
        <v>9650</v>
      </c>
    </row>
    <row r="15591">
      <c r="A15591" s="3" t="inlineStr">
        <is>
          <t>Opportunity Global Sales (PTY) LTD</t>
        </is>
      </c>
      <c r="B15591" s="4" t="n">
        <v>45169</v>
      </c>
      <c r="C15591" s="3" t="inlineStr">
        <is>
          <t>Expenses</t>
        </is>
      </c>
      <c r="D15591" s="3" t="inlineStr">
        <is>
          <t>2000/280</t>
        </is>
      </c>
      <c r="E15591" s="3" t="inlineStr">
        <is>
          <t>COS - Comm Rentals - Mario - Heron Fields</t>
        </is>
      </c>
      <c r="F15591" s="3" t="n">
        <v>2500</v>
      </c>
      <c r="G15591" s="3" t="n">
        <v>9820</v>
      </c>
    </row>
    <row r="15592">
      <c r="A15592" s="3" t="inlineStr">
        <is>
          <t>Trademark Holdings (Pty) Ltd</t>
        </is>
      </c>
      <c r="B15592" s="4" t="n">
        <v>45169</v>
      </c>
      <c r="C15592" s="3" t="inlineStr">
        <is>
          <t>Expenses</t>
        </is>
      </c>
      <c r="D15592" s="3" t="inlineStr">
        <is>
          <t>2000/300</t>
        </is>
      </c>
      <c r="E15592" s="3" t="inlineStr">
        <is>
          <t>COS - Commission Paid</t>
        </is>
      </c>
      <c r="F15592" s="3" t="n">
        <v>15569.97</v>
      </c>
      <c r="G15592" s="3" t="n">
        <v>191150.05</v>
      </c>
    </row>
    <row r="15593">
      <c r="A15593" s="3" t="inlineStr">
        <is>
          <t>Opportunity Global Sales (PTY) LTD</t>
        </is>
      </c>
      <c r="B15593" s="4" t="n">
        <v>45169</v>
      </c>
      <c r="C15593" s="3" t="inlineStr">
        <is>
          <t>Expenses</t>
        </is>
      </c>
      <c r="D15593" s="3" t="inlineStr">
        <is>
          <t>2000/380</t>
        </is>
      </c>
      <c r="E15593" s="3" t="inlineStr">
        <is>
          <t>COS - Overrider Comm Heron Fields - Morne</t>
        </is>
      </c>
      <c r="F15593" s="3" t="n">
        <v>1878.13</v>
      </c>
      <c r="G15593" s="3" t="n">
        <v>29690.16</v>
      </c>
    </row>
    <row r="15594">
      <c r="A15594" s="3" t="inlineStr">
        <is>
          <t>Opportunity Global Sales (PTY) LTD</t>
        </is>
      </c>
      <c r="B15594" s="4" t="n">
        <v>45169</v>
      </c>
      <c r="C15594" s="3" t="inlineStr">
        <is>
          <t>Expenses</t>
        </is>
      </c>
      <c r="D15594" s="3" t="inlineStr">
        <is>
          <t>2000/383</t>
        </is>
      </c>
      <c r="E15594" s="3" t="inlineStr">
        <is>
          <t>COS - Overrider Comm Heron View - Morne</t>
        </is>
      </c>
      <c r="F15594" s="3" t="n">
        <v>0</v>
      </c>
      <c r="G15594" s="3" t="n">
        <v>11679.72</v>
      </c>
    </row>
    <row r="15595">
      <c r="A15595" s="3" t="inlineStr">
        <is>
          <t>Opportunity Global Sales (PTY) LTD</t>
        </is>
      </c>
      <c r="B15595" s="4" t="n">
        <v>45169</v>
      </c>
      <c r="C15595" s="3" t="inlineStr">
        <is>
          <t>Expenses</t>
        </is>
      </c>
      <c r="D15595" s="3" t="inlineStr">
        <is>
          <t>2000/390</t>
        </is>
      </c>
      <c r="E15595" s="3" t="inlineStr">
        <is>
          <t>COS - Overrider Comm External Sales - Morne</t>
        </is>
      </c>
      <c r="F15595" s="3" t="n">
        <v>2834.35</v>
      </c>
      <c r="G15595" s="3" t="n">
        <v>9915</v>
      </c>
    </row>
    <row r="15596">
      <c r="A15596" s="3" t="inlineStr">
        <is>
          <t>Trademark Holdings (Pty) Ltd</t>
        </is>
      </c>
      <c r="B15596" s="4" t="n">
        <v>45169</v>
      </c>
      <c r="C15596" s="3" t="inlineStr">
        <is>
          <t>Expenses</t>
        </is>
      </c>
      <c r="D15596" s="3" t="inlineStr">
        <is>
          <t>2000/400</t>
        </is>
      </c>
      <c r="E15596" s="3" t="inlineStr">
        <is>
          <t>COS - Commission on external sales</t>
        </is>
      </c>
      <c r="F15596" s="3" t="n">
        <v>0</v>
      </c>
      <c r="G15596" s="3" t="n">
        <v>65970</v>
      </c>
    </row>
    <row r="15597">
      <c r="A15597" s="3" t="inlineStr">
        <is>
          <t>Opportunity Global Sales (PTY) LTD</t>
        </is>
      </c>
      <c r="B15597" s="4" t="n">
        <v>45169</v>
      </c>
      <c r="C15597" s="3" t="inlineStr">
        <is>
          <t>Expenses</t>
        </is>
      </c>
      <c r="D15597" s="3" t="inlineStr">
        <is>
          <t>2000/550</t>
        </is>
      </c>
      <c r="E15597" s="3" t="inlineStr">
        <is>
          <t>COS - Electricity Costs Heron Fields</t>
        </is>
      </c>
      <c r="F15597" s="3" t="n">
        <v>0</v>
      </c>
      <c r="G15597" s="3" t="n">
        <v>447.83</v>
      </c>
    </row>
    <row r="15598">
      <c r="A15598" s="3" t="inlineStr">
        <is>
          <t>Opportunity Global Sales (PTY) LTD</t>
        </is>
      </c>
      <c r="B15598" s="4" t="n">
        <v>45169</v>
      </c>
      <c r="C15598" s="3" t="inlineStr">
        <is>
          <t>Expenses</t>
        </is>
      </c>
      <c r="D15598" s="3" t="inlineStr">
        <is>
          <t>2000/600</t>
        </is>
      </c>
      <c r="E15598" s="3" t="inlineStr">
        <is>
          <t>COS - Heron Fields Show House</t>
        </is>
      </c>
      <c r="F15598" s="3" t="n">
        <v>0</v>
      </c>
      <c r="G15598" s="3" t="n">
        <v>201.97</v>
      </c>
    </row>
    <row r="15599">
      <c r="A15599" s="3" t="inlineStr">
        <is>
          <t>Endulini (Pty) Ltd</t>
        </is>
      </c>
      <c r="B15599" s="4" t="n">
        <v>45169</v>
      </c>
      <c r="C15599" s="3" t="inlineStr">
        <is>
          <t>Expenses</t>
        </is>
      </c>
      <c r="D15599" s="3" t="inlineStr">
        <is>
          <t>2000/600</t>
        </is>
      </c>
      <c r="E15599" s="3" t="inlineStr">
        <is>
          <t>COS - Legal fees</t>
        </is>
      </c>
      <c r="F15599" s="3" t="n">
        <v>0</v>
      </c>
      <c r="G15599" s="3" t="n">
        <v>71531.39999999999</v>
      </c>
    </row>
    <row r="15600">
      <c r="A15600" s="3" t="inlineStr">
        <is>
          <t>Quinate Consulting (Pty) Ltd</t>
        </is>
      </c>
      <c r="B15600" s="4" t="n">
        <v>45169</v>
      </c>
      <c r="C15600" s="3" t="inlineStr">
        <is>
          <t>Expenses</t>
        </is>
      </c>
      <c r="D15600" s="3" t="inlineStr">
        <is>
          <t>2001/120</t>
        </is>
      </c>
      <c r="E15600" s="3" t="inlineStr">
        <is>
          <t>COS - Commission - South Wark</t>
        </is>
      </c>
      <c r="F15600" s="3" t="n">
        <v>0</v>
      </c>
      <c r="G15600" s="3" t="n">
        <v>-869.5700000000001</v>
      </c>
    </row>
    <row r="15601">
      <c r="A15601" s="3" t="inlineStr">
        <is>
          <t>Quinate Consulting (Pty) Ltd</t>
        </is>
      </c>
      <c r="B15601" s="4" t="n">
        <v>45169</v>
      </c>
      <c r="C15601" s="3" t="inlineStr">
        <is>
          <t>Expenses</t>
        </is>
      </c>
      <c r="D15601" s="3" t="inlineStr">
        <is>
          <t>2001/210</t>
        </is>
      </c>
      <c r="E15601" s="3" t="inlineStr">
        <is>
          <t>COS - NHBRC</t>
        </is>
      </c>
      <c r="F15601" s="3" t="n">
        <v>0</v>
      </c>
      <c r="G15601" s="3" t="n">
        <v>457.67</v>
      </c>
    </row>
    <row r="15602">
      <c r="A15602" s="3" t="inlineStr">
        <is>
          <t>Quinate Consulting (Pty) Ltd</t>
        </is>
      </c>
      <c r="B15602" s="4" t="n">
        <v>45169</v>
      </c>
      <c r="C15602" s="3" t="inlineStr">
        <is>
          <t>Revenue</t>
        </is>
      </c>
      <c r="D15602" s="3" t="inlineStr">
        <is>
          <t>2400/200</t>
        </is>
      </c>
      <c r="E15602" s="3" t="inlineStr">
        <is>
          <t>Recovery Acc - Electricity SH</t>
        </is>
      </c>
      <c r="F15602" s="3" t="n">
        <v>-35889.91</v>
      </c>
      <c r="G15602" s="3" t="n">
        <v>-156968.2</v>
      </c>
    </row>
    <row r="15603">
      <c r="A15603" s="3" t="inlineStr">
        <is>
          <t>Quinate Consulting (Pty) Ltd</t>
        </is>
      </c>
      <c r="B15603" s="4" t="n">
        <v>45169</v>
      </c>
      <c r="C15603" s="3" t="inlineStr">
        <is>
          <t>Revenue</t>
        </is>
      </c>
      <c r="D15603" s="3" t="inlineStr">
        <is>
          <t>2400/300</t>
        </is>
      </c>
      <c r="E15603" s="3" t="inlineStr">
        <is>
          <t>Recovery Account - Electricity SW</t>
        </is>
      </c>
      <c r="F15603" s="3" t="n">
        <v>-31649.39</v>
      </c>
      <c r="G15603" s="3" t="n">
        <v>-139824.89</v>
      </c>
    </row>
    <row r="15604">
      <c r="A15604" s="3" t="inlineStr">
        <is>
          <t>Endulini (Pty) Ltd</t>
        </is>
      </c>
      <c r="B15604" s="4" t="n">
        <v>45169</v>
      </c>
      <c r="C15604" s="3" t="inlineStr">
        <is>
          <t>Revenue</t>
        </is>
      </c>
      <c r="D15604" s="3" t="inlineStr">
        <is>
          <t>2750/000</t>
        </is>
      </c>
      <c r="E15604" s="3" t="inlineStr">
        <is>
          <t>Interest Received</t>
        </is>
      </c>
      <c r="F15604" s="3" t="n">
        <v>0</v>
      </c>
      <c r="G15604" s="3" t="n">
        <v>-578.91</v>
      </c>
    </row>
    <row r="15605">
      <c r="A15605" s="3" t="inlineStr">
        <is>
          <t>Opportunity Management Holdings (PTY) LTD</t>
        </is>
      </c>
      <c r="B15605" s="4" t="n">
        <v>45169</v>
      </c>
      <c r="C15605" s="3" t="inlineStr">
        <is>
          <t>Revenue</t>
        </is>
      </c>
      <c r="D15605" s="3" t="inlineStr">
        <is>
          <t>2750/000</t>
        </is>
      </c>
      <c r="E15605" s="3" t="inlineStr">
        <is>
          <t>Interest Received</t>
        </is>
      </c>
      <c r="F15605" s="3" t="n">
        <v>-17.62</v>
      </c>
      <c r="G15605" s="3" t="n">
        <v>-408.77</v>
      </c>
    </row>
    <row r="15606">
      <c r="A15606" s="3" t="inlineStr">
        <is>
          <t>Opportunity Global Investment (PTY) LTD</t>
        </is>
      </c>
      <c r="B15606" s="4" t="n">
        <v>45169</v>
      </c>
      <c r="C15606" s="3" t="inlineStr">
        <is>
          <t>Revenue</t>
        </is>
      </c>
      <c r="D15606" s="3" t="inlineStr">
        <is>
          <t>2750/000</t>
        </is>
      </c>
      <c r="E15606" s="3" t="inlineStr">
        <is>
          <t>Interest Received - Bank</t>
        </is>
      </c>
      <c r="F15606" s="3" t="n">
        <v>0</v>
      </c>
      <c r="G15606" s="3" t="n">
        <v>-355.23</v>
      </c>
    </row>
    <row r="15607">
      <c r="A15607" s="3" t="inlineStr">
        <is>
          <t>Opportunity Global Sales (PTY) LTD</t>
        </is>
      </c>
      <c r="B15607" s="4" t="n">
        <v>45169</v>
      </c>
      <c r="C15607" s="3" t="inlineStr">
        <is>
          <t>Revenue</t>
        </is>
      </c>
      <c r="D15607" s="3" t="inlineStr">
        <is>
          <t>2750/000</t>
        </is>
      </c>
      <c r="E15607" s="3" t="inlineStr">
        <is>
          <t>Interest Received - Bank</t>
        </is>
      </c>
      <c r="F15607" s="3" t="n">
        <v>0</v>
      </c>
      <c r="G15607" s="3" t="n">
        <v>-18.82</v>
      </c>
    </row>
    <row r="15608">
      <c r="A15608" s="3" t="inlineStr">
        <is>
          <t>Noble Shield (Pty) Ltd ta Go Letting</t>
        </is>
      </c>
      <c r="B15608" s="4" t="n">
        <v>45169</v>
      </c>
      <c r="C15608" s="3" t="inlineStr">
        <is>
          <t>Revenue</t>
        </is>
      </c>
      <c r="D15608" s="3" t="inlineStr">
        <is>
          <t>2750/100</t>
        </is>
      </c>
      <c r="E15608" s="3" t="inlineStr">
        <is>
          <t>Interest Received - bank</t>
        </is>
      </c>
      <c r="F15608" s="3" t="n">
        <v>-0.15</v>
      </c>
      <c r="G15608" s="3" t="n">
        <v>-1.19</v>
      </c>
    </row>
    <row r="15609">
      <c r="A15609" s="3" t="inlineStr">
        <is>
          <t>Quinate Consulting (Pty) Ltd</t>
        </is>
      </c>
      <c r="B15609" s="4" t="n">
        <v>45169</v>
      </c>
      <c r="C15609" s="3" t="inlineStr">
        <is>
          <t>Revenue</t>
        </is>
      </c>
      <c r="D15609" s="3" t="inlineStr">
        <is>
          <t>2751/000</t>
        </is>
      </c>
      <c r="E15609" s="3" t="inlineStr">
        <is>
          <t>Interest Received - Bank</t>
        </is>
      </c>
      <c r="F15609" s="3" t="n">
        <v>-2649.15</v>
      </c>
      <c r="G15609" s="3" t="n">
        <v>-2649.15</v>
      </c>
    </row>
    <row r="15610">
      <c r="A15610" s="3" t="inlineStr">
        <is>
          <t>Opportunity Global Investment (PTY) LTD</t>
        </is>
      </c>
      <c r="B15610" s="4" t="n">
        <v>45169</v>
      </c>
      <c r="C15610" s="3" t="inlineStr">
        <is>
          <t>Revenue</t>
        </is>
      </c>
      <c r="D15610" s="3" t="inlineStr">
        <is>
          <t>2753/000</t>
        </is>
      </c>
      <c r="E15610" s="3" t="inlineStr">
        <is>
          <t>Interest received - Momentum</t>
        </is>
      </c>
      <c r="F15610" s="3" t="n">
        <v>-35.12</v>
      </c>
      <c r="G15610" s="3" t="n">
        <v>-226.88</v>
      </c>
    </row>
    <row r="15611">
      <c r="A15611" s="3" t="inlineStr">
        <is>
          <t>Endulini (Pty) Ltd</t>
        </is>
      </c>
      <c r="B15611" s="4" t="n">
        <v>45169</v>
      </c>
      <c r="C15611" s="3" t="inlineStr">
        <is>
          <t>Revenue</t>
        </is>
      </c>
      <c r="D15611" s="3" t="inlineStr">
        <is>
          <t>2755/001</t>
        </is>
      </c>
      <c r="E15611" s="3" t="inlineStr">
        <is>
          <t>Interest Received - Momentum</t>
        </is>
      </c>
      <c r="F15611" s="3" t="n">
        <v>-58.64</v>
      </c>
      <c r="G15611" s="3" t="n">
        <v>-112.96</v>
      </c>
    </row>
    <row r="15612">
      <c r="A15612" s="3" t="inlineStr">
        <is>
          <t>Quinate Consulting (Pty) Ltd</t>
        </is>
      </c>
      <c r="B15612" s="4" t="n">
        <v>45169</v>
      </c>
      <c r="C15612" s="3" t="inlineStr">
        <is>
          <t>Revenue</t>
        </is>
      </c>
      <c r="D15612" s="3" t="inlineStr">
        <is>
          <t>2755/001</t>
        </is>
      </c>
      <c r="E15612" s="3" t="inlineStr">
        <is>
          <t>Interest Received - Momentum</t>
        </is>
      </c>
      <c r="F15612" s="3" t="n">
        <v>-11.75</v>
      </c>
      <c r="G15612" s="3" t="n">
        <v>-22.64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3000/100</t>
        </is>
      </c>
      <c r="E15613" s="3" t="inlineStr">
        <is>
          <t>Accounting Fees - Secretarial</t>
        </is>
      </c>
      <c r="F15613" s="3" t="n">
        <v>0</v>
      </c>
      <c r="G15613" s="3" t="n">
        <v>890</v>
      </c>
    </row>
    <row r="15614">
      <c r="A15614" s="3" t="inlineStr">
        <is>
          <t>Opportunity Global Investment (PTY) LTD</t>
        </is>
      </c>
      <c r="B15614" s="4" t="n">
        <v>45169</v>
      </c>
      <c r="C15614" s="3" t="inlineStr">
        <is>
          <t>Expenses</t>
        </is>
      </c>
      <c r="D15614" s="3" t="inlineStr">
        <is>
          <t>3000/150</t>
        </is>
      </c>
      <c r="E15614" s="3" t="inlineStr">
        <is>
          <t>Accounting Fees - Audit</t>
        </is>
      </c>
      <c r="F15614" s="3" t="n">
        <v>0</v>
      </c>
      <c r="G15614" s="3" t="n">
        <v>10650</v>
      </c>
    </row>
    <row r="15615">
      <c r="A15615" s="3" t="inlineStr">
        <is>
          <t>Noble Shield (Pty) Ltd ta Go Letting</t>
        </is>
      </c>
      <c r="B15615" s="4" t="n">
        <v>45169</v>
      </c>
      <c r="C15615" s="3" t="inlineStr">
        <is>
          <t>Expenses</t>
        </is>
      </c>
      <c r="D15615" s="3" t="inlineStr">
        <is>
          <t>3000/300</t>
        </is>
      </c>
      <c r="E15615" s="3" t="inlineStr">
        <is>
          <t>Accounting Fees - Audit</t>
        </is>
      </c>
      <c r="F15615" s="3" t="n">
        <v>0</v>
      </c>
      <c r="G15615" s="3" t="n">
        <v>22367.5</v>
      </c>
    </row>
    <row r="15616">
      <c r="A15616" s="3" t="inlineStr">
        <is>
          <t>Trademark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3000/300</t>
        </is>
      </c>
      <c r="E15616" s="3" t="inlineStr">
        <is>
          <t>Accounting Fees - Audit</t>
        </is>
      </c>
      <c r="F15616" s="3" t="n">
        <v>0</v>
      </c>
      <c r="G15616" s="3" t="n">
        <v>22367.5</v>
      </c>
    </row>
    <row r="15617">
      <c r="A15617" s="3" t="inlineStr">
        <is>
          <t>Noble Shield (Pty) Ltd ta Go Letting</t>
        </is>
      </c>
      <c r="B15617" s="4" t="n">
        <v>45169</v>
      </c>
      <c r="C15617" s="3" t="inlineStr">
        <is>
          <t>Expenses</t>
        </is>
      </c>
      <c r="D15617" s="3" t="inlineStr">
        <is>
          <t>3000/400</t>
        </is>
      </c>
      <c r="E15617" s="3" t="inlineStr">
        <is>
          <t>Accounting Fees - CipC</t>
        </is>
      </c>
      <c r="F15617" s="3" t="n">
        <v>0</v>
      </c>
      <c r="G15617" s="3" t="n">
        <v>200</v>
      </c>
    </row>
    <row r="15618">
      <c r="A15618" s="3" t="inlineStr">
        <is>
          <t>Quinate Consulting (Pty) Ltd</t>
        </is>
      </c>
      <c r="B15618" s="4" t="n">
        <v>45169</v>
      </c>
      <c r="C15618" s="3" t="inlineStr">
        <is>
          <t>Expenses</t>
        </is>
      </c>
      <c r="D15618" s="3" t="inlineStr">
        <is>
          <t>3001/000</t>
        </is>
      </c>
      <c r="E15618" s="3" t="inlineStr">
        <is>
          <t>Accounting fees - Other</t>
        </is>
      </c>
      <c r="F15618" s="3" t="n">
        <v>0</v>
      </c>
      <c r="G15618" s="3" t="n">
        <v>6000</v>
      </c>
    </row>
    <row r="15619">
      <c r="A15619" s="3" t="inlineStr">
        <is>
          <t>Quinate Consulting (Pty) Ltd</t>
        </is>
      </c>
      <c r="B15619" s="4" t="n">
        <v>45169</v>
      </c>
      <c r="C15619" s="3" t="inlineStr">
        <is>
          <t>Expenses</t>
        </is>
      </c>
      <c r="D15619" s="3" t="inlineStr">
        <is>
          <t>3002/000</t>
        </is>
      </c>
      <c r="E15619" s="3" t="inlineStr">
        <is>
          <t>Accounting Fees - Tax Dept.</t>
        </is>
      </c>
      <c r="F15619" s="3" t="n">
        <v>0</v>
      </c>
      <c r="G15619" s="3" t="n">
        <v>540</v>
      </c>
    </row>
    <row r="15620">
      <c r="A15620" s="3" t="inlineStr">
        <is>
          <t>Opportunity Management Holdings (PTY) LTD</t>
        </is>
      </c>
      <c r="B15620" s="4" t="n">
        <v>45169</v>
      </c>
      <c r="C15620" s="3" t="inlineStr">
        <is>
          <t>Expenses</t>
        </is>
      </c>
      <c r="D15620" s="3" t="inlineStr">
        <is>
          <t>3004/000</t>
        </is>
      </c>
      <c r="E15620" s="3" t="inlineStr">
        <is>
          <t>Accounting fees - Janine Theart</t>
        </is>
      </c>
      <c r="F15620" s="3" t="n">
        <v>0</v>
      </c>
      <c r="G15620" s="3" t="n">
        <v>73432.16</v>
      </c>
    </row>
    <row r="15621">
      <c r="A15621" s="3" t="inlineStr">
        <is>
          <t>Opportunity Management Holdings (PTY) LTD</t>
        </is>
      </c>
      <c r="B15621" s="4" t="n">
        <v>45169</v>
      </c>
      <c r="C15621" s="3" t="inlineStr">
        <is>
          <t>Expenses</t>
        </is>
      </c>
      <c r="D15621" s="3" t="inlineStr">
        <is>
          <t>3005/000</t>
        </is>
      </c>
      <c r="E15621" s="3" t="inlineStr">
        <is>
          <t>Accounting fees - Deric Dudley</t>
        </is>
      </c>
      <c r="F15621" s="3" t="n">
        <v>56000</v>
      </c>
      <c r="G15621" s="3" t="n">
        <v>384000</v>
      </c>
    </row>
    <row r="15622">
      <c r="A15622" s="3" t="inlineStr">
        <is>
          <t>Opportunity Management Holdings (PTY) LTD</t>
        </is>
      </c>
      <c r="B15622" s="4" t="n">
        <v>45169</v>
      </c>
      <c r="C15622" s="3" t="inlineStr">
        <is>
          <t>Expenses</t>
        </is>
      </c>
      <c r="D15622" s="3" t="inlineStr">
        <is>
          <t>3006/000</t>
        </is>
      </c>
      <c r="E15622" s="3" t="inlineStr">
        <is>
          <t>Accounting fees - CIPC</t>
        </is>
      </c>
      <c r="F15622" s="3" t="n">
        <v>0</v>
      </c>
      <c r="G15622" s="3" t="n">
        <v>1850</v>
      </c>
    </row>
    <row r="15623">
      <c r="A15623" s="3" t="inlineStr">
        <is>
          <t>Opportunity Management Holdings (PTY) LTD</t>
        </is>
      </c>
      <c r="B15623" s="4" t="n">
        <v>45169</v>
      </c>
      <c r="C15623" s="3" t="inlineStr">
        <is>
          <t>Expenses</t>
        </is>
      </c>
      <c r="D15623" s="3" t="inlineStr">
        <is>
          <t>3007/000</t>
        </is>
      </c>
      <c r="E15623" s="3" t="inlineStr">
        <is>
          <t>Accounting fees - Warwick</t>
        </is>
      </c>
      <c r="F15623" s="3" t="n">
        <v>0</v>
      </c>
      <c r="G15623" s="3" t="n">
        <v>54000</v>
      </c>
    </row>
    <row r="15624">
      <c r="A15624" s="3" t="inlineStr">
        <is>
          <t>Endulini (Pty) Ltd</t>
        </is>
      </c>
      <c r="B15624" s="4" t="n">
        <v>45169</v>
      </c>
      <c r="C15624" s="3" t="inlineStr">
        <is>
          <t>Expenses</t>
        </is>
      </c>
      <c r="D15624" s="3" t="inlineStr">
        <is>
          <t>3050/000</t>
        </is>
      </c>
      <c r="E15624" s="3" t="inlineStr">
        <is>
          <t>Advertising _AND_ Promotions</t>
        </is>
      </c>
      <c r="F15624" s="3" t="n">
        <v>0</v>
      </c>
      <c r="G15624" s="3" t="n">
        <v>4180</v>
      </c>
    </row>
    <row r="15625">
      <c r="A15625" s="3" t="inlineStr">
        <is>
          <t>Noble Shield (Pty) Ltd ta Go Letting</t>
        </is>
      </c>
      <c r="B15625" s="4" t="n">
        <v>45169</v>
      </c>
      <c r="C15625" s="3" t="inlineStr">
        <is>
          <t>Expenses</t>
        </is>
      </c>
      <c r="D15625" s="3" t="inlineStr">
        <is>
          <t>3050/000</t>
        </is>
      </c>
      <c r="E15625" s="3" t="inlineStr">
        <is>
          <t>Advertising _AND_ Promotions</t>
        </is>
      </c>
      <c r="F15625" s="3" t="n">
        <v>0</v>
      </c>
      <c r="G15625" s="3" t="n">
        <v>2394.99</v>
      </c>
    </row>
    <row r="15626">
      <c r="A15626" s="3" t="inlineStr">
        <is>
          <t>Opportunity Management Holdings (PTY) LTD</t>
        </is>
      </c>
      <c r="B15626" s="4" t="n">
        <v>45169</v>
      </c>
      <c r="C15626" s="3" t="inlineStr">
        <is>
          <t>Expenses</t>
        </is>
      </c>
      <c r="D15626" s="3" t="inlineStr">
        <is>
          <t>3050/000</t>
        </is>
      </c>
      <c r="E15626" s="3" t="inlineStr">
        <is>
          <t>Advertising _AND_ Promotions</t>
        </is>
      </c>
      <c r="F15626" s="3" t="n">
        <v>0</v>
      </c>
      <c r="G15626" s="3" t="n">
        <v>500</v>
      </c>
    </row>
    <row r="15627">
      <c r="A15627" s="3" t="inlineStr">
        <is>
          <t>Trademark Holdings (Pty) Ltd</t>
        </is>
      </c>
      <c r="B15627" s="4" t="n">
        <v>45169</v>
      </c>
      <c r="C15627" s="3" t="inlineStr">
        <is>
          <t>Expenses</t>
        </is>
      </c>
      <c r="D15627" s="3" t="inlineStr">
        <is>
          <t>3050/000</t>
        </is>
      </c>
      <c r="E15627" s="3" t="inlineStr">
        <is>
          <t>Advertising _AND_ Promotions</t>
        </is>
      </c>
      <c r="F15627" s="3" t="n">
        <v>0</v>
      </c>
      <c r="G15627" s="3" t="n">
        <v>6852.5</v>
      </c>
    </row>
    <row r="15628">
      <c r="A15628" s="3" t="inlineStr">
        <is>
          <t>Opportunity Global Investment (PTY) LTD</t>
        </is>
      </c>
      <c r="B15628" s="4" t="n">
        <v>45169</v>
      </c>
      <c r="C15628" s="3" t="inlineStr">
        <is>
          <t>Expenses</t>
        </is>
      </c>
      <c r="D15628" s="3" t="inlineStr">
        <is>
          <t>3050/000</t>
        </is>
      </c>
      <c r="E15628" s="3" t="inlineStr">
        <is>
          <t>Advertising and Promotions</t>
        </is>
      </c>
      <c r="F15628" s="3" t="n">
        <v>1095.64</v>
      </c>
      <c r="G15628" s="3" t="n">
        <v>3032.56</v>
      </c>
    </row>
    <row r="15629">
      <c r="A15629" s="3" t="inlineStr">
        <is>
          <t>Opportunity Global Sales (PTY) LTD</t>
        </is>
      </c>
      <c r="B15629" s="4" t="n">
        <v>45169</v>
      </c>
      <c r="C15629" s="3" t="inlineStr">
        <is>
          <t>Expenses</t>
        </is>
      </c>
      <c r="D15629" s="3" t="inlineStr">
        <is>
          <t>3050/000</t>
        </is>
      </c>
      <c r="E15629" s="3" t="inlineStr">
        <is>
          <t>Advertising and Promotions</t>
        </is>
      </c>
      <c r="F15629" s="3" t="n">
        <v>0</v>
      </c>
      <c r="G15629" s="3" t="n">
        <v>18164.18</v>
      </c>
    </row>
    <row r="15630">
      <c r="A15630" s="3" t="inlineStr">
        <is>
          <t>Endulini (Pty) Ltd</t>
        </is>
      </c>
      <c r="B15630" s="4" t="n">
        <v>45169</v>
      </c>
      <c r="C15630" s="3" t="inlineStr">
        <is>
          <t>Expenses</t>
        </is>
      </c>
      <c r="D15630" s="3" t="inlineStr">
        <is>
          <t>3050/001</t>
        </is>
      </c>
      <c r="E15630" s="3" t="inlineStr">
        <is>
          <t>Advertising _AND_ Promotions - Media Agenda</t>
        </is>
      </c>
      <c r="F15630" s="3" t="n">
        <v>0</v>
      </c>
      <c r="G15630" s="3" t="n">
        <v>4312.5</v>
      </c>
    </row>
    <row r="15631">
      <c r="A15631" s="3" t="inlineStr">
        <is>
          <t>Noble Shield (Pty) Ltd ta Go Letting</t>
        </is>
      </c>
      <c r="B15631" s="4" t="n">
        <v>45169</v>
      </c>
      <c r="C15631" s="3" t="inlineStr">
        <is>
          <t>Expenses</t>
        </is>
      </c>
      <c r="D15631" s="3" t="inlineStr">
        <is>
          <t>3050/038</t>
        </is>
      </c>
      <c r="E15631" s="3" t="inlineStr">
        <is>
          <t>Advertsing - Show Boards</t>
        </is>
      </c>
      <c r="F15631" s="3" t="n">
        <v>0</v>
      </c>
      <c r="G15631" s="3" t="n">
        <v>5520</v>
      </c>
    </row>
    <row r="15632">
      <c r="A15632" s="3" t="inlineStr">
        <is>
          <t>Noble Shield (Pty) Ltd ta Go Letting</t>
        </is>
      </c>
      <c r="B15632" s="4" t="n">
        <v>45169</v>
      </c>
      <c r="C15632" s="3" t="inlineStr">
        <is>
          <t>Expenses</t>
        </is>
      </c>
      <c r="D15632" s="3" t="inlineStr">
        <is>
          <t>3050/050</t>
        </is>
      </c>
      <c r="E15632" s="3" t="inlineStr">
        <is>
          <t>Advertising - Prop 24</t>
        </is>
      </c>
      <c r="F15632" s="3" t="n">
        <v>3336.15</v>
      </c>
      <c r="G15632" s="3" t="n">
        <v>39980.9</v>
      </c>
    </row>
    <row r="15633">
      <c r="A15633" s="3" t="inlineStr">
        <is>
          <t>Opportunity Global Sales (PTY) LTD</t>
        </is>
      </c>
      <c r="B15633" s="4" t="n">
        <v>45169</v>
      </c>
      <c r="C15633" s="3" t="inlineStr">
        <is>
          <t>Expenses</t>
        </is>
      </c>
      <c r="D15633" s="3" t="inlineStr">
        <is>
          <t>3050/100</t>
        </is>
      </c>
      <c r="E15633" s="3" t="inlineStr">
        <is>
          <t>Advertising - Facebook</t>
        </is>
      </c>
      <c r="F15633" s="3" t="n">
        <v>0</v>
      </c>
      <c r="G15633" s="3" t="n">
        <v>2279.78</v>
      </c>
    </row>
    <row r="15634">
      <c r="A15634" s="3" t="inlineStr">
        <is>
          <t>Opportunity Global Sales (PTY) LTD</t>
        </is>
      </c>
      <c r="B15634" s="4" t="n">
        <v>45169</v>
      </c>
      <c r="C15634" s="3" t="inlineStr">
        <is>
          <t>Expenses</t>
        </is>
      </c>
      <c r="D15634" s="3" t="inlineStr">
        <is>
          <t>3050/140</t>
        </is>
      </c>
      <c r="E15634" s="3" t="inlineStr">
        <is>
          <t>Advertising - Media Agenda</t>
        </is>
      </c>
      <c r="F15634" s="3" t="n">
        <v>3000</v>
      </c>
      <c r="G15634" s="3" t="n">
        <v>13912.5</v>
      </c>
    </row>
    <row r="15635">
      <c r="A15635" s="3" t="inlineStr">
        <is>
          <t>Opportunity Global Sales (PTY) LTD</t>
        </is>
      </c>
      <c r="B15635" s="4" t="n">
        <v>45169</v>
      </c>
      <c r="C15635" s="3" t="inlineStr">
        <is>
          <t>Expenses</t>
        </is>
      </c>
      <c r="D15635" s="3" t="inlineStr">
        <is>
          <t>3050/200</t>
        </is>
      </c>
      <c r="E15635" s="3" t="inlineStr">
        <is>
          <t>Advertising - Design</t>
        </is>
      </c>
      <c r="F15635" s="3" t="n">
        <v>0</v>
      </c>
      <c r="G15635" s="3" t="n">
        <v>35000</v>
      </c>
    </row>
    <row r="15636">
      <c r="A15636" s="3" t="inlineStr">
        <is>
          <t>Opportunity Global Investment (PTY) LTD</t>
        </is>
      </c>
      <c r="B15636" s="4" t="n">
        <v>45169</v>
      </c>
      <c r="C15636" s="3" t="inlineStr">
        <is>
          <t>Expenses</t>
        </is>
      </c>
      <c r="D15636" s="3" t="inlineStr">
        <is>
          <t>3050/230</t>
        </is>
      </c>
      <c r="E15636" s="3" t="inlineStr">
        <is>
          <t>Advertising - Link on Advertising</t>
        </is>
      </c>
      <c r="F15636" s="3" t="n">
        <v>395</v>
      </c>
      <c r="G15636" s="3" t="n">
        <v>395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Expenses</t>
        </is>
      </c>
      <c r="D15637" s="3" t="inlineStr">
        <is>
          <t>3050/240</t>
        </is>
      </c>
      <c r="E15637" s="3" t="inlineStr">
        <is>
          <t>Advertising - Realmarketing</t>
        </is>
      </c>
      <c r="F15637" s="3" t="n">
        <v>7000</v>
      </c>
      <c r="G15637" s="3" t="n">
        <v>53000</v>
      </c>
    </row>
    <row r="15638">
      <c r="A15638" s="3" t="inlineStr">
        <is>
          <t>Opportunity Global Investment (PTY) LTD</t>
        </is>
      </c>
      <c r="B15638" s="4" t="n">
        <v>45169</v>
      </c>
      <c r="C15638" s="3" t="inlineStr">
        <is>
          <t>Expenses</t>
        </is>
      </c>
      <c r="D15638" s="3" t="inlineStr">
        <is>
          <t>3050/250</t>
        </is>
      </c>
      <c r="E15638" s="3" t="inlineStr">
        <is>
          <t>Advertising - General</t>
        </is>
      </c>
      <c r="F15638" s="3" t="n">
        <v>1740</v>
      </c>
      <c r="G15638" s="3" t="n">
        <v>52599.6</v>
      </c>
    </row>
    <row r="15639">
      <c r="A15639" s="3" t="inlineStr">
        <is>
          <t>Opportunity Global Sales (PTY) LTD</t>
        </is>
      </c>
      <c r="B15639" s="4" t="n">
        <v>45169</v>
      </c>
      <c r="C15639" s="3" t="inlineStr">
        <is>
          <t>Expenses</t>
        </is>
      </c>
      <c r="D15639" s="3" t="inlineStr">
        <is>
          <t>3050/250</t>
        </is>
      </c>
      <c r="E15639" s="3" t="inlineStr">
        <is>
          <t>Advertising - General</t>
        </is>
      </c>
      <c r="F15639" s="3" t="n">
        <v>0</v>
      </c>
      <c r="G15639" s="3" t="n">
        <v>3799.94</v>
      </c>
    </row>
    <row r="15640">
      <c r="A15640" s="3" t="inlineStr">
        <is>
          <t>Opportunity Global Investment (PTY) LTD</t>
        </is>
      </c>
      <c r="B15640" s="4" t="n">
        <v>45169</v>
      </c>
      <c r="C15640" s="3" t="inlineStr">
        <is>
          <t>Expenses</t>
        </is>
      </c>
      <c r="D15640" s="3" t="inlineStr">
        <is>
          <t>3050/270</t>
        </is>
      </c>
      <c r="E15640" s="3" t="inlineStr">
        <is>
          <t>Advertising - Radia and TV Interviews</t>
        </is>
      </c>
      <c r="F15640" s="3" t="n">
        <v>0</v>
      </c>
      <c r="G15640" s="3" t="n">
        <v>78797.5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Expenses</t>
        </is>
      </c>
      <c r="D15641" s="3" t="inlineStr">
        <is>
          <t>3050/290</t>
        </is>
      </c>
      <c r="E15641" s="3" t="inlineStr">
        <is>
          <t>Advertising - Serene Living</t>
        </is>
      </c>
      <c r="F15641" s="3" t="n">
        <v>65086</v>
      </c>
      <c r="G15641" s="3" t="n">
        <v>390516</v>
      </c>
    </row>
    <row r="15642">
      <c r="A15642" s="3" t="inlineStr">
        <is>
          <t>Opportunity Global Investment (PTY) LTD</t>
        </is>
      </c>
      <c r="B15642" s="4" t="n">
        <v>45169</v>
      </c>
      <c r="C15642" s="3" t="inlineStr">
        <is>
          <t>Expenses</t>
        </is>
      </c>
      <c r="D15642" s="3" t="inlineStr">
        <is>
          <t>3050/295</t>
        </is>
      </c>
      <c r="E15642" s="3" t="inlineStr">
        <is>
          <t>Advertising - Reale Activation</t>
        </is>
      </c>
      <c r="F15642" s="3" t="n">
        <v>0</v>
      </c>
      <c r="G15642" s="3" t="n">
        <v>30397.22</v>
      </c>
    </row>
    <row r="15643">
      <c r="A15643" s="3" t="inlineStr">
        <is>
          <t>Opportunity Global Investment (PTY) LTD</t>
        </is>
      </c>
      <c r="B15643" s="4" t="n">
        <v>45169</v>
      </c>
      <c r="C15643" s="3" t="inlineStr">
        <is>
          <t>Expenses</t>
        </is>
      </c>
      <c r="D15643" s="3" t="inlineStr">
        <is>
          <t>3050/300</t>
        </is>
      </c>
      <c r="E15643" s="3" t="inlineStr">
        <is>
          <t>Advertising - Design</t>
        </is>
      </c>
      <c r="F15643" s="3" t="n">
        <v>0</v>
      </c>
      <c r="G15643" s="3" t="n">
        <v>5850</v>
      </c>
    </row>
    <row r="15644">
      <c r="A15644" s="3" t="inlineStr">
        <is>
          <t>Endulini (Pty) Ltd</t>
        </is>
      </c>
      <c r="B15644" s="4" t="n">
        <v>45169</v>
      </c>
      <c r="C15644" s="3" t="inlineStr">
        <is>
          <t>Expenses</t>
        </is>
      </c>
      <c r="D15644" s="3" t="inlineStr">
        <is>
          <t>3050/300</t>
        </is>
      </c>
      <c r="E15644" s="3" t="inlineStr">
        <is>
          <t>Advertiving - Real Marketing</t>
        </is>
      </c>
      <c r="F15644" s="3" t="n">
        <v>10250</v>
      </c>
      <c r="G15644" s="3" t="n">
        <v>10250</v>
      </c>
    </row>
    <row r="15645">
      <c r="A15645" s="3" t="inlineStr">
        <is>
          <t>Quinate Consulting (Pty) Ltd</t>
        </is>
      </c>
      <c r="B15645" s="4" t="n">
        <v>45169</v>
      </c>
      <c r="C15645" s="3" t="inlineStr">
        <is>
          <t>Expenses</t>
        </is>
      </c>
      <c r="D15645" s="3" t="inlineStr">
        <is>
          <t>3050/400</t>
        </is>
      </c>
      <c r="E15645" s="3" t="inlineStr">
        <is>
          <t>Advertising - Prop24</t>
        </is>
      </c>
      <c r="F15645" s="3" t="n">
        <v>11241</v>
      </c>
      <c r="G15645" s="3" t="n">
        <v>67754.5</v>
      </c>
    </row>
    <row r="15646">
      <c r="A15646" s="3" t="inlineStr">
        <is>
          <t>Opportunity Global Sales (PTY) LTD</t>
        </is>
      </c>
      <c r="B15646" s="4" t="n">
        <v>45169</v>
      </c>
      <c r="C15646" s="3" t="inlineStr">
        <is>
          <t>Expenses</t>
        </is>
      </c>
      <c r="D15646" s="3" t="inlineStr">
        <is>
          <t>3050/400</t>
        </is>
      </c>
      <c r="E15646" s="3" t="inlineStr">
        <is>
          <t>Repairs &amp; Maintenance Heron sales office</t>
        </is>
      </c>
      <c r="F15646" s="3" t="n">
        <v>196.5</v>
      </c>
      <c r="G15646" s="3" t="n">
        <v>196.5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Expenses</t>
        </is>
      </c>
      <c r="D15647" s="3" t="inlineStr">
        <is>
          <t>3050/450</t>
        </is>
      </c>
      <c r="E15647" s="3" t="inlineStr">
        <is>
          <t>Advertising - Facebook</t>
        </is>
      </c>
      <c r="F15647" s="3" t="n">
        <v>2934.67</v>
      </c>
      <c r="G15647" s="3" t="n">
        <v>51955.16</v>
      </c>
    </row>
    <row r="15648">
      <c r="A15648" s="3" t="inlineStr">
        <is>
          <t>Opportunity Global Investment (PTY) LTD</t>
        </is>
      </c>
      <c r="B15648" s="4" t="n">
        <v>45169</v>
      </c>
      <c r="C15648" s="3" t="inlineStr">
        <is>
          <t>Expenses</t>
        </is>
      </c>
      <c r="D15648" s="3" t="inlineStr">
        <is>
          <t>3051/000</t>
        </is>
      </c>
      <c r="E15648" s="3" t="inlineStr">
        <is>
          <t>Advertising - Facebook</t>
        </is>
      </c>
      <c r="F15648" s="3" t="n">
        <v>12565.01</v>
      </c>
      <c r="G15648" s="3" t="n">
        <v>96697.31</v>
      </c>
    </row>
    <row r="15649">
      <c r="A15649" s="3" t="inlineStr">
        <is>
          <t>Opportunity Management Holdings (PTY) LTD</t>
        </is>
      </c>
      <c r="B15649" s="4" t="n">
        <v>45169</v>
      </c>
      <c r="C15649" s="3" t="inlineStr">
        <is>
          <t>Expenses</t>
        </is>
      </c>
      <c r="D15649" s="3" t="inlineStr">
        <is>
          <t>3052/000</t>
        </is>
      </c>
      <c r="E15649" s="3" t="inlineStr">
        <is>
          <t>Advertsing _AND_ Marketing - Website</t>
        </is>
      </c>
      <c r="F15649" s="3" t="n">
        <v>0</v>
      </c>
      <c r="G15649" s="3" t="n">
        <v>287.5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Expenses</t>
        </is>
      </c>
      <c r="D15650" s="3" t="inlineStr">
        <is>
          <t>3053/000</t>
        </is>
      </c>
      <c r="E15650" s="3" t="inlineStr">
        <is>
          <t>Advertising - Google Ads</t>
        </is>
      </c>
      <c r="F15650" s="3" t="n">
        <v>915.8200000000001</v>
      </c>
      <c r="G15650" s="3" t="n">
        <v>6503.35</v>
      </c>
    </row>
    <row r="15651">
      <c r="A15651" s="3" t="inlineStr">
        <is>
          <t>Endulini (Pty) Ltd</t>
        </is>
      </c>
      <c r="B15651" s="4" t="n">
        <v>45169</v>
      </c>
      <c r="C15651" s="3" t="inlineStr">
        <is>
          <t>Expenses</t>
        </is>
      </c>
      <c r="D15651" s="3" t="inlineStr">
        <is>
          <t>3200/000</t>
        </is>
      </c>
      <c r="E15651" s="3" t="inlineStr">
        <is>
          <t>Bank Charges</t>
        </is>
      </c>
      <c r="F15651" s="3" t="n">
        <v>119.02</v>
      </c>
      <c r="G15651" s="3" t="n">
        <v>1331.96</v>
      </c>
    </row>
    <row r="15652">
      <c r="A15652" s="3" t="inlineStr">
        <is>
          <t>Noble Shield (Pty) Ltd ta Go Letting</t>
        </is>
      </c>
      <c r="B15652" s="4" t="n">
        <v>45169</v>
      </c>
      <c r="C15652" s="3" t="inlineStr">
        <is>
          <t>Expenses</t>
        </is>
      </c>
      <c r="D15652" s="3" t="inlineStr">
        <is>
          <t>3200/000</t>
        </is>
      </c>
      <c r="E15652" s="3" t="inlineStr">
        <is>
          <t>Bank Charges</t>
        </is>
      </c>
      <c r="F15652" s="3" t="n">
        <v>701.85</v>
      </c>
      <c r="G15652" s="3" t="n">
        <v>7787.5</v>
      </c>
    </row>
    <row r="15653">
      <c r="A15653" s="3" t="inlineStr">
        <is>
          <t>Opportunity Global Investment (PTY) LTD</t>
        </is>
      </c>
      <c r="B15653" s="4" t="n">
        <v>45169</v>
      </c>
      <c r="C15653" s="3" t="inlineStr">
        <is>
          <t>Expenses</t>
        </is>
      </c>
      <c r="D15653" s="3" t="inlineStr">
        <is>
          <t>3200/000</t>
        </is>
      </c>
      <c r="E15653" s="3" t="inlineStr">
        <is>
          <t>Bank Charges</t>
        </is>
      </c>
      <c r="F15653" s="3" t="n">
        <v>629.95</v>
      </c>
      <c r="G15653" s="3" t="n">
        <v>2789.83</v>
      </c>
    </row>
    <row r="15654">
      <c r="A15654" s="3" t="inlineStr">
        <is>
          <t>Opportunity Global Sales (PTY) LTD</t>
        </is>
      </c>
      <c r="B15654" s="4" t="n">
        <v>45169</v>
      </c>
      <c r="C15654" s="3" t="inlineStr">
        <is>
          <t>Expenses</t>
        </is>
      </c>
      <c r="D15654" s="3" t="inlineStr">
        <is>
          <t>3200/000</t>
        </is>
      </c>
      <c r="E15654" s="3" t="inlineStr">
        <is>
          <t>Bank Charges</t>
        </is>
      </c>
      <c r="F15654" s="3" t="n">
        <v>359.6</v>
      </c>
      <c r="G15654" s="3" t="n">
        <v>2763.1</v>
      </c>
    </row>
    <row r="15655">
      <c r="A15655" s="3" t="inlineStr">
        <is>
          <t>Opportunity Management Holdings (PTY) LTD</t>
        </is>
      </c>
      <c r="B15655" s="4" t="n">
        <v>45169</v>
      </c>
      <c r="C15655" s="3" t="inlineStr">
        <is>
          <t>Expenses</t>
        </is>
      </c>
      <c r="D15655" s="3" t="inlineStr">
        <is>
          <t>3200/000</t>
        </is>
      </c>
      <c r="E15655" s="3" t="inlineStr">
        <is>
          <t>Bank Charges</t>
        </is>
      </c>
      <c r="F15655" s="3" t="n">
        <v>905.23</v>
      </c>
      <c r="G15655" s="3" t="n">
        <v>9611.08</v>
      </c>
    </row>
    <row r="15656">
      <c r="A15656" s="3" t="inlineStr">
        <is>
          <t>Quinate Consulting (Pty) Ltd</t>
        </is>
      </c>
      <c r="B15656" s="4" t="n">
        <v>45169</v>
      </c>
      <c r="C15656" s="3" t="inlineStr">
        <is>
          <t>Expenses</t>
        </is>
      </c>
      <c r="D15656" s="3" t="inlineStr">
        <is>
          <t>3200/000</t>
        </is>
      </c>
      <c r="E15656" s="3" t="inlineStr">
        <is>
          <t>Bank Charges</t>
        </is>
      </c>
      <c r="F15656" s="3" t="n">
        <v>485.39</v>
      </c>
      <c r="G15656" s="3" t="n">
        <v>5284.26</v>
      </c>
    </row>
    <row r="15657">
      <c r="A15657" s="3" t="inlineStr">
        <is>
          <t>Trademark Holdings (Pty) Ltd</t>
        </is>
      </c>
      <c r="B15657" s="4" t="n">
        <v>45169</v>
      </c>
      <c r="C15657" s="3" t="inlineStr">
        <is>
          <t>Expenses</t>
        </is>
      </c>
      <c r="D15657" s="3" t="inlineStr">
        <is>
          <t>3200/000</t>
        </is>
      </c>
      <c r="E15657" s="3" t="inlineStr">
        <is>
          <t>Bank Charges</t>
        </is>
      </c>
      <c r="F15657" s="3" t="n">
        <v>422.77</v>
      </c>
      <c r="G15657" s="3" t="n">
        <v>4345.91</v>
      </c>
    </row>
    <row r="15658">
      <c r="A15658" s="3" t="inlineStr">
        <is>
          <t>Quinate Consulting (Pty) Ltd</t>
        </is>
      </c>
      <c r="B15658" s="4" t="n">
        <v>45169</v>
      </c>
      <c r="C15658" s="3" t="inlineStr">
        <is>
          <t>Expenses</t>
        </is>
      </c>
      <c r="D15658" s="3" t="inlineStr">
        <is>
          <t>3220/000</t>
        </is>
      </c>
      <c r="E15658" s="3" t="inlineStr">
        <is>
          <t>Bank Charges - Bond Fees</t>
        </is>
      </c>
      <c r="F15658" s="3" t="n">
        <v>1191.32</v>
      </c>
      <c r="G15658" s="3" t="n">
        <v>6704.46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Expenses</t>
        </is>
      </c>
      <c r="D15659" s="3" t="inlineStr">
        <is>
          <t>3230/000</t>
        </is>
      </c>
      <c r="E15659" s="3" t="inlineStr">
        <is>
          <t>Cell Phone - NM</t>
        </is>
      </c>
      <c r="F15659" s="3" t="n">
        <v>-24503.33</v>
      </c>
      <c r="G15659" s="3" t="n">
        <v>0</v>
      </c>
    </row>
    <row r="15660">
      <c r="A15660" s="3" t="inlineStr">
        <is>
          <t>Noble Shield (Pty) Ltd ta Go Letting</t>
        </is>
      </c>
      <c r="B15660" s="4" t="n">
        <v>45169</v>
      </c>
      <c r="C15660" s="3" t="inlineStr">
        <is>
          <t>Expenses</t>
        </is>
      </c>
      <c r="D15660" s="3" t="inlineStr">
        <is>
          <t>3233/000</t>
        </is>
      </c>
      <c r="E15660" s="3" t="inlineStr">
        <is>
          <t>Cell Data - Other</t>
        </is>
      </c>
      <c r="F15660" s="3" t="n">
        <v>0</v>
      </c>
      <c r="G15660" s="3" t="n">
        <v>2189</v>
      </c>
    </row>
    <row r="15661">
      <c r="A15661" s="3" t="inlineStr">
        <is>
          <t>Noble Shield (Pty) Ltd ta Go Letting</t>
        </is>
      </c>
      <c r="B15661" s="4" t="n">
        <v>45169</v>
      </c>
      <c r="C15661" s="3" t="inlineStr">
        <is>
          <t>Expenses</t>
        </is>
      </c>
      <c r="D15661" s="3" t="inlineStr">
        <is>
          <t>3233/100</t>
        </is>
      </c>
      <c r="E15661" s="3" t="inlineStr">
        <is>
          <t>Cell Data - Sales office Wifi</t>
        </is>
      </c>
      <c r="F15661" s="3" t="n">
        <v>-4123</v>
      </c>
      <c r="G15661" s="3" t="n">
        <v>0</v>
      </c>
    </row>
    <row r="15662">
      <c r="A15662" s="3" t="inlineStr">
        <is>
          <t>Noble Shield (Pty) Ltd ta Go Letting</t>
        </is>
      </c>
      <c r="B15662" s="4" t="n">
        <v>45169</v>
      </c>
      <c r="C15662" s="3" t="inlineStr">
        <is>
          <t>Expenses</t>
        </is>
      </c>
      <c r="D15662" s="3" t="inlineStr">
        <is>
          <t>3250/000</t>
        </is>
      </c>
      <c r="E15662" s="3" t="inlineStr">
        <is>
          <t>Cleaning</t>
        </is>
      </c>
      <c r="F15662" s="3" t="n">
        <v>0</v>
      </c>
      <c r="G15662" s="3" t="n">
        <v>289.4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Expenses</t>
        </is>
      </c>
      <c r="D15663" s="3" t="inlineStr">
        <is>
          <t>3250/000</t>
        </is>
      </c>
      <c r="E15663" s="3" t="inlineStr">
        <is>
          <t>Cleaning</t>
        </is>
      </c>
      <c r="F15663" s="3" t="n">
        <v>2700</v>
      </c>
      <c r="G15663" s="3" t="n">
        <v>16200</v>
      </c>
    </row>
    <row r="15664">
      <c r="A15664" s="3" t="inlineStr">
        <is>
          <t>Opportunity Management Holdings (PTY) LTD</t>
        </is>
      </c>
      <c r="B15664" s="4" t="n">
        <v>45169</v>
      </c>
      <c r="C15664" s="3" t="inlineStr">
        <is>
          <t>Expenses</t>
        </is>
      </c>
      <c r="D15664" s="3" t="inlineStr">
        <is>
          <t>3250/000</t>
        </is>
      </c>
      <c r="E15664" s="3" t="inlineStr">
        <is>
          <t>Cleaning</t>
        </is>
      </c>
      <c r="F15664" s="3" t="n">
        <v>2555.64</v>
      </c>
      <c r="G15664" s="3" t="n">
        <v>28576.35</v>
      </c>
    </row>
    <row r="15665">
      <c r="A15665" s="3" t="inlineStr">
        <is>
          <t>Trademark Holdings (Pty) Ltd</t>
        </is>
      </c>
      <c r="B15665" s="4" t="n">
        <v>45169</v>
      </c>
      <c r="C15665" s="3" t="inlineStr">
        <is>
          <t>Expenses</t>
        </is>
      </c>
      <c r="D15665" s="3" t="inlineStr">
        <is>
          <t>3250/000</t>
        </is>
      </c>
      <c r="E15665" s="3" t="inlineStr">
        <is>
          <t>Cleaning</t>
        </is>
      </c>
      <c r="F15665" s="3" t="n">
        <v>1144</v>
      </c>
      <c r="G15665" s="3" t="n">
        <v>12298</v>
      </c>
    </row>
    <row r="15666">
      <c r="A15666" s="3" t="inlineStr">
        <is>
          <t>Noble Shield (Pty) Ltd ta Go Letting</t>
        </is>
      </c>
      <c r="B15666" s="4" t="n">
        <v>45169</v>
      </c>
      <c r="C15666" s="3" t="inlineStr">
        <is>
          <t>Expenses</t>
        </is>
      </c>
      <c r="D15666" s="3" t="inlineStr">
        <is>
          <t>3300/000</t>
        </is>
      </c>
      <c r="E15666" s="3" t="inlineStr">
        <is>
          <t>Computer Expenses</t>
        </is>
      </c>
      <c r="F15666" s="3" t="n">
        <v>0</v>
      </c>
      <c r="G15666" s="3" t="n">
        <v>1300</v>
      </c>
    </row>
    <row r="15667">
      <c r="A15667" s="3" t="inlineStr">
        <is>
          <t>Opportunity Global Investment (PTY) LTD</t>
        </is>
      </c>
      <c r="B15667" s="4" t="n">
        <v>45169</v>
      </c>
      <c r="C15667" s="3" t="inlineStr">
        <is>
          <t>Expenses</t>
        </is>
      </c>
      <c r="D15667" s="3" t="inlineStr">
        <is>
          <t>3300/000</t>
        </is>
      </c>
      <c r="E15667" s="3" t="inlineStr">
        <is>
          <t>Computer Expenses</t>
        </is>
      </c>
      <c r="F15667" s="3" t="n">
        <v>0</v>
      </c>
      <c r="G15667" s="3" t="n">
        <v>1350</v>
      </c>
    </row>
    <row r="15668">
      <c r="A15668" s="3" t="inlineStr">
        <is>
          <t>Opportunity Management Holdings (PTY) LTD</t>
        </is>
      </c>
      <c r="B15668" s="4" t="n">
        <v>45169</v>
      </c>
      <c r="C15668" s="3" t="inlineStr">
        <is>
          <t>Expenses</t>
        </is>
      </c>
      <c r="D15668" s="3" t="inlineStr">
        <is>
          <t>3300/000</t>
        </is>
      </c>
      <c r="E15668" s="3" t="inlineStr">
        <is>
          <t>Computer Expenses</t>
        </is>
      </c>
      <c r="F15668" s="3" t="n">
        <v>1629.82</v>
      </c>
      <c r="G15668" s="3" t="n">
        <v>9461.73</v>
      </c>
    </row>
    <row r="15669">
      <c r="A15669" s="3" t="inlineStr">
        <is>
          <t>Noble Shield (Pty) Ltd ta Go Letting</t>
        </is>
      </c>
      <c r="B15669" s="4" t="n">
        <v>45169</v>
      </c>
      <c r="C15669" s="3" t="inlineStr">
        <is>
          <t>Expenses</t>
        </is>
      </c>
      <c r="D15669" s="3" t="inlineStr">
        <is>
          <t>3300/100</t>
        </is>
      </c>
      <c r="E15669" s="3" t="inlineStr">
        <is>
          <t>Computer - Maintenance</t>
        </is>
      </c>
      <c r="F15669" s="3" t="n">
        <v>0</v>
      </c>
      <c r="G15669" s="3" t="n">
        <v>2395</v>
      </c>
    </row>
    <row r="15670">
      <c r="A15670" s="3" t="inlineStr">
        <is>
          <t>Noble Shield (Pty) Ltd ta Go Letting</t>
        </is>
      </c>
      <c r="B15670" s="4" t="n">
        <v>45169</v>
      </c>
      <c r="C15670" s="3" t="inlineStr">
        <is>
          <t>Expenses</t>
        </is>
      </c>
      <c r="D15670" s="3" t="inlineStr">
        <is>
          <t>3300/120</t>
        </is>
      </c>
      <c r="E15670" s="3" t="inlineStr">
        <is>
          <t>Computer IT - Software Propworx</t>
        </is>
      </c>
      <c r="F15670" s="3" t="n">
        <v>-23764.75</v>
      </c>
      <c r="G15670" s="3" t="n">
        <v>0</v>
      </c>
    </row>
    <row r="15671">
      <c r="A15671" s="3" t="inlineStr">
        <is>
          <t>Trademark Holdings (Pty) Ltd</t>
        </is>
      </c>
      <c r="B15671" s="4" t="n">
        <v>45169</v>
      </c>
      <c r="C15671" s="3" t="inlineStr">
        <is>
          <t>Expenses</t>
        </is>
      </c>
      <c r="D15671" s="3" t="inlineStr">
        <is>
          <t>3300/130</t>
        </is>
      </c>
      <c r="E15671" s="3" t="inlineStr">
        <is>
          <t>Computer IT - Internet/Hosting Fees</t>
        </is>
      </c>
      <c r="F15671" s="3" t="n">
        <v>0</v>
      </c>
      <c r="G15671" s="3" t="n">
        <v>-3599.5</v>
      </c>
    </row>
    <row r="15672">
      <c r="A15672" s="3" t="inlineStr">
        <is>
          <t>Opportunity Management Holdings (PTY) LTD</t>
        </is>
      </c>
      <c r="B15672" s="4" t="n">
        <v>45169</v>
      </c>
      <c r="C15672" s="3" t="inlineStr">
        <is>
          <t>Expenses</t>
        </is>
      </c>
      <c r="D15672" s="3" t="inlineStr">
        <is>
          <t>3300/140</t>
        </is>
      </c>
      <c r="E15672" s="3" t="inlineStr">
        <is>
          <t>Computer IT</t>
        </is>
      </c>
      <c r="F15672" s="3" t="n">
        <v>0</v>
      </c>
      <c r="G15672" s="3" t="n">
        <v>22364.04</v>
      </c>
    </row>
    <row r="15673">
      <c r="A15673" s="3" t="inlineStr">
        <is>
          <t>Trademark Holdings (Pty) Ltd</t>
        </is>
      </c>
      <c r="B15673" s="4" t="n">
        <v>45169</v>
      </c>
      <c r="C15673" s="3" t="inlineStr">
        <is>
          <t>Expenses</t>
        </is>
      </c>
      <c r="D15673" s="3" t="inlineStr">
        <is>
          <t>3300/145</t>
        </is>
      </c>
      <c r="E15673" s="3" t="inlineStr">
        <is>
          <t>Computer IT - Cloud Solve</t>
        </is>
      </c>
      <c r="F15673" s="3" t="n">
        <v>0</v>
      </c>
      <c r="G15673" s="3" t="n">
        <v>6313.5</v>
      </c>
    </row>
    <row r="15674">
      <c r="A15674" s="3" t="inlineStr">
        <is>
          <t>Noble Shield (Pty) Ltd ta Go Letting</t>
        </is>
      </c>
      <c r="B15674" s="4" t="n">
        <v>45169</v>
      </c>
      <c r="C15674" s="3" t="inlineStr">
        <is>
          <t>Expenses</t>
        </is>
      </c>
      <c r="D15674" s="3" t="inlineStr">
        <is>
          <t>3300/170</t>
        </is>
      </c>
      <c r="E15674" s="3" t="inlineStr">
        <is>
          <t>Computer IT - VDB office Fibre</t>
        </is>
      </c>
      <c r="F15674" s="3" t="n">
        <v>790</v>
      </c>
      <c r="G15674" s="3" t="n">
        <v>9480</v>
      </c>
    </row>
    <row r="15675">
      <c r="A15675" s="3" t="inlineStr">
        <is>
          <t>Trademark Holdings (Pty) Ltd</t>
        </is>
      </c>
      <c r="B15675" s="4" t="n">
        <v>45169</v>
      </c>
      <c r="C15675" s="3" t="inlineStr">
        <is>
          <t>Expenses</t>
        </is>
      </c>
      <c r="D15675" s="3" t="inlineStr">
        <is>
          <t>3350/000</t>
        </is>
      </c>
      <c r="E15675" s="3" t="inlineStr">
        <is>
          <t>Consulting Fees</t>
        </is>
      </c>
      <c r="F15675" s="3" t="n">
        <v>22200</v>
      </c>
      <c r="G15675" s="3" t="n">
        <v>301200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Expenses</t>
        </is>
      </c>
      <c r="D15676" s="3" t="inlineStr">
        <is>
          <t>3350/100</t>
        </is>
      </c>
      <c r="E15676" s="3" t="inlineStr">
        <is>
          <t>Consulting Fee - Dirk Coetzee</t>
        </is>
      </c>
      <c r="F15676" s="3" t="n">
        <v>17000</v>
      </c>
      <c r="G15676" s="3" t="n">
        <v>126000</v>
      </c>
    </row>
    <row r="15677">
      <c r="A15677" s="3" t="inlineStr">
        <is>
          <t>Endulini (Pty) Ltd</t>
        </is>
      </c>
      <c r="B15677" s="4" t="n">
        <v>45169</v>
      </c>
      <c r="C15677" s="3" t="inlineStr">
        <is>
          <t>Expenses</t>
        </is>
      </c>
      <c r="D15677" s="3" t="inlineStr">
        <is>
          <t>3350/100</t>
        </is>
      </c>
      <c r="E15677" s="3" t="inlineStr">
        <is>
          <t>Consulting Fees - Admin and Finance</t>
        </is>
      </c>
      <c r="F15677" s="3" t="n">
        <v>40230</v>
      </c>
      <c r="G15677" s="3" t="n">
        <v>271077.57</v>
      </c>
    </row>
    <row r="15678">
      <c r="A15678" s="3" t="inlineStr">
        <is>
          <t>Opportunity Global Investment (PTY) LTD</t>
        </is>
      </c>
      <c r="B15678" s="4" t="n">
        <v>45169</v>
      </c>
      <c r="C15678" s="3" t="inlineStr">
        <is>
          <t>Expenses</t>
        </is>
      </c>
      <c r="D15678" s="3" t="inlineStr">
        <is>
          <t>3350/100</t>
        </is>
      </c>
      <c r="E15678" s="3" t="inlineStr">
        <is>
          <t>Consulting Fees - Admin and Finance</t>
        </is>
      </c>
      <c r="F15678" s="3" t="n">
        <v>13655</v>
      </c>
      <c r="G15678" s="3" t="n">
        <v>97188.8</v>
      </c>
    </row>
    <row r="15679">
      <c r="A15679" s="3" t="inlineStr">
        <is>
          <t>Opportunity Global Sales (PTY) LTD</t>
        </is>
      </c>
      <c r="B15679" s="4" t="n">
        <v>45169</v>
      </c>
      <c r="C15679" s="3" t="inlineStr">
        <is>
          <t>Expenses</t>
        </is>
      </c>
      <c r="D15679" s="3" t="inlineStr">
        <is>
          <t>3350/100</t>
        </is>
      </c>
      <c r="E15679" s="3" t="inlineStr">
        <is>
          <t>Consulting Fees - Admin and Finance</t>
        </is>
      </c>
      <c r="F15679" s="3" t="n">
        <v>15455</v>
      </c>
      <c r="G15679" s="3" t="n">
        <v>92852</v>
      </c>
    </row>
    <row r="15680">
      <c r="A15680" s="3" t="inlineStr">
        <is>
          <t>Opportunity Management Holdings (PTY) LTD</t>
        </is>
      </c>
      <c r="B15680" s="4" t="n">
        <v>45169</v>
      </c>
      <c r="C15680" s="3" t="inlineStr">
        <is>
          <t>Expenses</t>
        </is>
      </c>
      <c r="D15680" s="3" t="inlineStr">
        <is>
          <t>3350/200</t>
        </is>
      </c>
      <c r="E15680" s="3" t="inlineStr">
        <is>
          <t>Consulting Fee - Staff recruitment</t>
        </is>
      </c>
      <c r="F15680" s="3" t="n">
        <v>0</v>
      </c>
      <c r="G15680" s="3" t="n">
        <v>18240</v>
      </c>
    </row>
    <row r="15681">
      <c r="A15681" s="3" t="inlineStr">
        <is>
          <t>Opportunity Global Sales (PTY) LTD</t>
        </is>
      </c>
      <c r="B15681" s="4" t="n">
        <v>45169</v>
      </c>
      <c r="C15681" s="3" t="inlineStr">
        <is>
          <t>Expenses</t>
        </is>
      </c>
      <c r="D15681" s="3" t="inlineStr">
        <is>
          <t>3350/200</t>
        </is>
      </c>
      <c r="E15681" s="3" t="inlineStr">
        <is>
          <t>Consulting Fees - Agent Karien Muller</t>
        </is>
      </c>
      <c r="F15681" s="3" t="n">
        <v>0</v>
      </c>
      <c r="G15681" s="3" t="n">
        <v>10000</v>
      </c>
    </row>
    <row r="15682">
      <c r="A15682" s="3" t="inlineStr">
        <is>
          <t>Opportunity Global Investment (PTY) LTD</t>
        </is>
      </c>
      <c r="B15682" s="4" t="n">
        <v>45169</v>
      </c>
      <c r="C15682" s="3" t="inlineStr">
        <is>
          <t>Expenses</t>
        </is>
      </c>
      <c r="D15682" s="3" t="inlineStr">
        <is>
          <t>3350/200</t>
        </is>
      </c>
      <c r="E15682" s="3" t="inlineStr">
        <is>
          <t>Consulting Fees - Rockfin</t>
        </is>
      </c>
      <c r="F15682" s="3" t="n">
        <v>10000</v>
      </c>
      <c r="G15682" s="3" t="n">
        <v>60000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Expenses</t>
        </is>
      </c>
      <c r="D15683" s="3" t="inlineStr">
        <is>
          <t>3350/300</t>
        </is>
      </c>
      <c r="E15683" s="3" t="inlineStr">
        <is>
          <t>Consulting Fee - HR Joblaw</t>
        </is>
      </c>
      <c r="F15683" s="3" t="n">
        <v>1600.83</v>
      </c>
      <c r="G15683" s="3" t="n">
        <v>9022.860000000001</v>
      </c>
    </row>
    <row r="15684">
      <c r="A15684" s="3" t="inlineStr">
        <is>
          <t>Quinate Consulting (Pty) Ltd</t>
        </is>
      </c>
      <c r="B15684" s="4" t="n">
        <v>45169</v>
      </c>
      <c r="C15684" s="3" t="inlineStr">
        <is>
          <t>Expenses</t>
        </is>
      </c>
      <c r="D15684" s="3" t="inlineStr">
        <is>
          <t>3350/300</t>
        </is>
      </c>
      <c r="E15684" s="3" t="inlineStr">
        <is>
          <t>Consulting Fees - Admin and Finance</t>
        </is>
      </c>
      <c r="F15684" s="3" t="n">
        <v>2100</v>
      </c>
      <c r="G15684" s="3" t="n">
        <v>12500</v>
      </c>
    </row>
    <row r="15685">
      <c r="A15685" s="3" t="inlineStr">
        <is>
          <t>Opportunity Global Investment (PTY) LTD</t>
        </is>
      </c>
      <c r="B15685" s="4" t="n">
        <v>45169</v>
      </c>
      <c r="C15685" s="3" t="inlineStr">
        <is>
          <t>Expenses</t>
        </is>
      </c>
      <c r="D15685" s="3" t="inlineStr">
        <is>
          <t>3350/300</t>
        </is>
      </c>
      <c r="E15685" s="3" t="inlineStr">
        <is>
          <t>Consulting Fees - BLCS</t>
        </is>
      </c>
      <c r="F15685" s="3" t="n">
        <v>10000</v>
      </c>
      <c r="G15685" s="3" t="n">
        <v>10000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Expenses</t>
        </is>
      </c>
      <c r="D15686" s="3" t="inlineStr">
        <is>
          <t>3351/000</t>
        </is>
      </c>
      <c r="E15686" s="3" t="inlineStr">
        <is>
          <t>Consulting fees - Trustees</t>
        </is>
      </c>
      <c r="F15686" s="3" t="n">
        <v>8400</v>
      </c>
      <c r="G15686" s="3" t="n">
        <v>49600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Expenses</t>
        </is>
      </c>
      <c r="D15687" s="3" t="inlineStr">
        <is>
          <t>3450/001</t>
        </is>
      </c>
      <c r="E15687" s="3" t="inlineStr">
        <is>
          <t>Depreciation - Computer Equipment</t>
        </is>
      </c>
      <c r="F15687" s="3" t="n">
        <v>2331.64</v>
      </c>
      <c r="G15687" s="3" t="n">
        <v>13989.94</v>
      </c>
    </row>
    <row r="15688">
      <c r="A15688" s="3" t="inlineStr">
        <is>
          <t>Opportunity Global Investment (PTY) LTD</t>
        </is>
      </c>
      <c r="B15688" s="4" t="n">
        <v>45169</v>
      </c>
      <c r="C15688" s="3" t="inlineStr">
        <is>
          <t>Expenses</t>
        </is>
      </c>
      <c r="D15688" s="3" t="inlineStr">
        <is>
          <t>3450/001</t>
        </is>
      </c>
      <c r="E15688" s="3" t="inlineStr">
        <is>
          <t>Depreciation - Computer equipment</t>
        </is>
      </c>
      <c r="F15688" s="3" t="n">
        <v>880.08</v>
      </c>
      <c r="G15688" s="3" t="n">
        <v>5280.5</v>
      </c>
    </row>
    <row r="15689">
      <c r="A15689" s="3" t="inlineStr">
        <is>
          <t>Quinate Consulting (Pty) Ltd</t>
        </is>
      </c>
      <c r="B15689" s="4" t="n">
        <v>45169</v>
      </c>
      <c r="C15689" s="3" t="inlineStr">
        <is>
          <t>Expenses</t>
        </is>
      </c>
      <c r="D15689" s="3" t="inlineStr">
        <is>
          <t>3450/002</t>
        </is>
      </c>
      <c r="E15689" s="3" t="inlineStr">
        <is>
          <t>Depreciation - Site Containers</t>
        </is>
      </c>
      <c r="F15689" s="3" t="n">
        <v>318.84</v>
      </c>
      <c r="G15689" s="3" t="n">
        <v>1913.04</v>
      </c>
    </row>
    <row r="15690">
      <c r="A15690" s="3" t="inlineStr">
        <is>
          <t>Opportunity Global Sales (PTY) LTD</t>
        </is>
      </c>
      <c r="B15690" s="4" t="n">
        <v>45169</v>
      </c>
      <c r="C15690" s="3" t="inlineStr">
        <is>
          <t>Expenses</t>
        </is>
      </c>
      <c r="D15690" s="3" t="inlineStr">
        <is>
          <t>3450/030</t>
        </is>
      </c>
      <c r="E15690" s="3" t="inlineStr">
        <is>
          <t>Depreciation - Furniture and Fittings</t>
        </is>
      </c>
      <c r="F15690" s="3" t="n">
        <v>408.05</v>
      </c>
      <c r="G15690" s="3" t="n">
        <v>2448.31</v>
      </c>
    </row>
    <row r="15691">
      <c r="A15691" s="3" t="inlineStr">
        <is>
          <t>Opportunity Management Holdings (PTY) LTD</t>
        </is>
      </c>
      <c r="B15691" s="4" t="n">
        <v>45169</v>
      </c>
      <c r="C15691" s="3" t="inlineStr">
        <is>
          <t>Expenses</t>
        </is>
      </c>
      <c r="D15691" s="3" t="inlineStr">
        <is>
          <t>3451/000</t>
        </is>
      </c>
      <c r="E15691" s="3" t="inlineStr">
        <is>
          <t>Depreciation - Computer Equipment</t>
        </is>
      </c>
      <c r="F15691" s="3" t="n">
        <v>1035.18</v>
      </c>
      <c r="G15691" s="3" t="n">
        <v>10588.82</v>
      </c>
    </row>
    <row r="15692">
      <c r="A15692" s="3" t="inlineStr">
        <is>
          <t>Quinate Consulting (Pty) Ltd</t>
        </is>
      </c>
      <c r="B15692" s="4" t="n">
        <v>45169</v>
      </c>
      <c r="C15692" s="3" t="inlineStr">
        <is>
          <t>Expenses</t>
        </is>
      </c>
      <c r="D15692" s="3" t="inlineStr">
        <is>
          <t>3600/000</t>
        </is>
      </c>
      <c r="E15692" s="3" t="inlineStr">
        <is>
          <t>Donations</t>
        </is>
      </c>
      <c r="F15692" s="3" t="n">
        <v>572.45</v>
      </c>
      <c r="G15692" s="3" t="n">
        <v>3434.7</v>
      </c>
    </row>
    <row r="15693">
      <c r="A15693" s="3" t="inlineStr">
        <is>
          <t>Noble Shield (Pty) Ltd ta Go Letting</t>
        </is>
      </c>
      <c r="B15693" s="4" t="n">
        <v>45169</v>
      </c>
      <c r="C15693" s="3" t="inlineStr">
        <is>
          <t>Expenses</t>
        </is>
      </c>
      <c r="D15693" s="3" t="inlineStr">
        <is>
          <t>3650/000</t>
        </is>
      </c>
      <c r="E15693" s="3" t="inlineStr">
        <is>
          <t>Electricity _AND_ Water</t>
        </is>
      </c>
      <c r="F15693" s="3" t="n">
        <v>0</v>
      </c>
      <c r="G15693" s="3" t="n">
        <v>2500</v>
      </c>
    </row>
    <row r="15694">
      <c r="A15694" s="3" t="inlineStr">
        <is>
          <t>Opportunity Global Investment (PTY) LTD</t>
        </is>
      </c>
      <c r="B15694" s="4" t="n">
        <v>45169</v>
      </c>
      <c r="C15694" s="3" t="inlineStr">
        <is>
          <t>Expenses</t>
        </is>
      </c>
      <c r="D15694" s="3" t="inlineStr">
        <is>
          <t>3650/000</t>
        </is>
      </c>
      <c r="E15694" s="3" t="inlineStr">
        <is>
          <t>Electricity _AND_ Water</t>
        </is>
      </c>
      <c r="F15694" s="3" t="n">
        <v>2950</v>
      </c>
      <c r="G15694" s="3" t="n">
        <v>17700</v>
      </c>
    </row>
    <row r="15695">
      <c r="A15695" s="3" t="inlineStr">
        <is>
          <t>Noble Shield (Pty) Ltd ta Go Letting</t>
        </is>
      </c>
      <c r="B15695" s="4" t="n">
        <v>45169</v>
      </c>
      <c r="C15695" s="3" t="inlineStr">
        <is>
          <t>Expenses</t>
        </is>
      </c>
      <c r="D15695" s="3" t="inlineStr">
        <is>
          <t>3651/000</t>
        </is>
      </c>
      <c r="E15695" s="3" t="inlineStr">
        <is>
          <t>Electricity _AND_ Water - Rentals</t>
        </is>
      </c>
      <c r="F15695" s="3" t="n">
        <v>-1000</v>
      </c>
      <c r="G15695" s="3" t="n">
        <v>-1000</v>
      </c>
    </row>
    <row r="15696">
      <c r="A15696" s="3" t="inlineStr">
        <is>
          <t>Quinate Consulting (Pty) Ltd</t>
        </is>
      </c>
      <c r="B15696" s="4" t="n">
        <v>45169</v>
      </c>
      <c r="C15696" s="3" t="inlineStr">
        <is>
          <t>Expenses</t>
        </is>
      </c>
      <c r="D15696" s="3" t="inlineStr">
        <is>
          <t>3651/000</t>
        </is>
      </c>
      <c r="E15696" s="3" t="inlineStr">
        <is>
          <t>Electricity _AND_ Water - Southwark</t>
        </is>
      </c>
      <c r="F15696" s="3" t="n">
        <v>46021.53</v>
      </c>
      <c r="G15696" s="3" t="n">
        <v>188399.66</v>
      </c>
    </row>
    <row r="15697">
      <c r="A15697" s="3" t="inlineStr">
        <is>
          <t>Quinate Consulting (Pty) Ltd</t>
        </is>
      </c>
      <c r="B15697" s="4" t="n">
        <v>45169</v>
      </c>
      <c r="C15697" s="3" t="inlineStr">
        <is>
          <t>Expenses</t>
        </is>
      </c>
      <c r="D15697" s="3" t="inlineStr">
        <is>
          <t>3652/000</t>
        </is>
      </c>
      <c r="E15697" s="3" t="inlineStr">
        <is>
          <t>Electricity _AND_ Water - Soho</t>
        </is>
      </c>
      <c r="F15697" s="3" t="n">
        <v>37436.37</v>
      </c>
      <c r="G15697" s="3" t="n">
        <v>168244.07</v>
      </c>
    </row>
    <row r="15698">
      <c r="A15698" s="3" t="inlineStr">
        <is>
          <t>Quinate Consulting (Pty) Ltd</t>
        </is>
      </c>
      <c r="B15698" s="4" t="n">
        <v>45169</v>
      </c>
      <c r="C15698" s="3" t="inlineStr">
        <is>
          <t>Expenses</t>
        </is>
      </c>
      <c r="D15698" s="3" t="inlineStr">
        <is>
          <t>3653/000</t>
        </is>
      </c>
      <c r="E15698" s="3" t="inlineStr">
        <is>
          <t>Electricity _AND_ Water - Endulini</t>
        </is>
      </c>
      <c r="F15698" s="3" t="n">
        <v>-842.1900000000001</v>
      </c>
      <c r="G15698" s="3" t="n">
        <v>-1357.97</v>
      </c>
    </row>
    <row r="15699">
      <c r="A15699" s="3" t="inlineStr">
        <is>
          <t>Noble Shield (Pty) Ltd ta Go Letting</t>
        </is>
      </c>
      <c r="B15699" s="4" t="n">
        <v>45169</v>
      </c>
      <c r="C15699" s="3" t="inlineStr">
        <is>
          <t>Expenses</t>
        </is>
      </c>
      <c r="D15699" s="3" t="inlineStr">
        <is>
          <t>3700/000</t>
        </is>
      </c>
      <c r="E15699" s="3" t="inlineStr">
        <is>
          <t>Entertainment Expenses</t>
        </is>
      </c>
      <c r="F15699" s="3" t="n">
        <v>0</v>
      </c>
      <c r="G15699" s="3" t="n">
        <v>1960</v>
      </c>
    </row>
    <row r="15700">
      <c r="A15700" s="3" t="inlineStr">
        <is>
          <t>Opportunity Global Investment (PTY) LTD</t>
        </is>
      </c>
      <c r="B15700" s="4" t="n">
        <v>45169</v>
      </c>
      <c r="C15700" s="3" t="inlineStr">
        <is>
          <t>Expenses</t>
        </is>
      </c>
      <c r="D15700" s="3" t="inlineStr">
        <is>
          <t>3700/000</t>
        </is>
      </c>
      <c r="E15700" s="3" t="inlineStr">
        <is>
          <t>Entertainment Expenses</t>
        </is>
      </c>
      <c r="F15700" s="3" t="n">
        <v>0</v>
      </c>
      <c r="G15700" s="3" t="n">
        <v>3373.31</v>
      </c>
    </row>
    <row r="15701">
      <c r="A15701" s="3" t="inlineStr">
        <is>
          <t>Opportunity Global Sales (PTY) LTD</t>
        </is>
      </c>
      <c r="B15701" s="4" t="n">
        <v>45169</v>
      </c>
      <c r="C15701" s="3" t="inlineStr">
        <is>
          <t>Expenses</t>
        </is>
      </c>
      <c r="D15701" s="3" t="inlineStr">
        <is>
          <t>3700/000</t>
        </is>
      </c>
      <c r="E15701" s="3" t="inlineStr">
        <is>
          <t>Entertainment Expenses</t>
        </is>
      </c>
      <c r="F15701" s="3" t="n">
        <v>0</v>
      </c>
      <c r="G15701" s="3" t="n">
        <v>1880</v>
      </c>
    </row>
    <row r="15702">
      <c r="A15702" s="3" t="inlineStr">
        <is>
          <t>Opportunity Management Holdings (PTY) LTD</t>
        </is>
      </c>
      <c r="B15702" s="4" t="n">
        <v>45169</v>
      </c>
      <c r="C15702" s="3" t="inlineStr">
        <is>
          <t>Expenses</t>
        </is>
      </c>
      <c r="D15702" s="3" t="inlineStr">
        <is>
          <t>3700/000</t>
        </is>
      </c>
      <c r="E15702" s="3" t="inlineStr">
        <is>
          <t>Entertainment Expenses</t>
        </is>
      </c>
      <c r="F15702" s="3" t="n">
        <v>348.78</v>
      </c>
      <c r="G15702" s="3" t="n">
        <v>2198.16</v>
      </c>
    </row>
    <row r="15703">
      <c r="A15703" s="3" t="inlineStr">
        <is>
          <t>Quinate Consulting (Pty) Ltd</t>
        </is>
      </c>
      <c r="B15703" s="4" t="n">
        <v>45169</v>
      </c>
      <c r="C15703" s="3" t="inlineStr">
        <is>
          <t>Expenses</t>
        </is>
      </c>
      <c r="D15703" s="3" t="inlineStr">
        <is>
          <t>3700/000</t>
        </is>
      </c>
      <c r="E15703" s="3" t="inlineStr">
        <is>
          <t>Entertainment Expenses</t>
        </is>
      </c>
      <c r="F15703" s="3" t="n">
        <v>0</v>
      </c>
      <c r="G15703" s="3" t="n">
        <v>5266.15</v>
      </c>
    </row>
    <row r="15704">
      <c r="A15704" s="3" t="inlineStr">
        <is>
          <t>Opportunity Management Holdings (PTY) LTD</t>
        </is>
      </c>
      <c r="B15704" s="4" t="n">
        <v>45169</v>
      </c>
      <c r="C15704" s="3" t="inlineStr">
        <is>
          <t>Expenses</t>
        </is>
      </c>
      <c r="D15704" s="3" t="inlineStr">
        <is>
          <t>3800/000</t>
        </is>
      </c>
      <c r="E15704" s="3" t="inlineStr">
        <is>
          <t>General Expenses</t>
        </is>
      </c>
      <c r="F15704" s="3" t="n">
        <v>263.35</v>
      </c>
      <c r="G15704" s="3" t="n">
        <v>354.63</v>
      </c>
    </row>
    <row r="15705">
      <c r="A15705" s="3" t="inlineStr">
        <is>
          <t>Opportunity Global Investment (PTY) LTD</t>
        </is>
      </c>
      <c r="B15705" s="4" t="n">
        <v>45169</v>
      </c>
      <c r="C15705" s="3" t="inlineStr">
        <is>
          <t>Expenses</t>
        </is>
      </c>
      <c r="D15705" s="3" t="inlineStr">
        <is>
          <t>3800/010</t>
        </is>
      </c>
      <c r="E15705" s="3" t="inlineStr">
        <is>
          <t>General Expences - Gifts</t>
        </is>
      </c>
      <c r="F15705" s="3" t="n">
        <v>0</v>
      </c>
      <c r="G15705" s="3" t="n">
        <v>5651.3</v>
      </c>
    </row>
    <row r="15706">
      <c r="A15706" s="3" t="inlineStr">
        <is>
          <t>Opportunity Global Sales (PTY) LTD</t>
        </is>
      </c>
      <c r="B15706" s="4" t="n">
        <v>45169</v>
      </c>
      <c r="C15706" s="3" t="inlineStr">
        <is>
          <t>Expenses</t>
        </is>
      </c>
      <c r="D15706" s="3" t="inlineStr">
        <is>
          <t>3800/010</t>
        </is>
      </c>
      <c r="E15706" s="3" t="inlineStr">
        <is>
          <t>General Expences - Gifts</t>
        </is>
      </c>
      <c r="F15706" s="3" t="n">
        <v>0</v>
      </c>
      <c r="G15706" s="3" t="n">
        <v>729.85</v>
      </c>
    </row>
    <row r="15707">
      <c r="A15707" s="3" t="inlineStr">
        <is>
          <t>Opportunity Management Holdings (PTY) LTD</t>
        </is>
      </c>
      <c r="B15707" s="4" t="n">
        <v>45169</v>
      </c>
      <c r="C15707" s="3" t="inlineStr">
        <is>
          <t>Expenses</t>
        </is>
      </c>
      <c r="D15707" s="3" t="inlineStr">
        <is>
          <t>3800/030</t>
        </is>
      </c>
      <c r="E15707" s="3" t="inlineStr">
        <is>
          <t>General Expenses: Showhouse Heron View</t>
        </is>
      </c>
      <c r="F15707" s="3" t="n">
        <v>1811.21</v>
      </c>
      <c r="G15707" s="3" t="n">
        <v>1811.21</v>
      </c>
    </row>
    <row r="15708">
      <c r="A15708" s="3" t="inlineStr">
        <is>
          <t>Opportunity Management Holdings (PTY) LTD</t>
        </is>
      </c>
      <c r="B15708" s="4" t="n">
        <v>45169</v>
      </c>
      <c r="C15708" s="3" t="inlineStr">
        <is>
          <t>Expenses</t>
        </is>
      </c>
      <c r="D15708" s="3" t="inlineStr">
        <is>
          <t>3850/000</t>
        </is>
      </c>
      <c r="E15708" s="3" t="inlineStr">
        <is>
          <t>Insurance - Momentum</t>
        </is>
      </c>
      <c r="F15708" s="3" t="n">
        <v>1696.06</v>
      </c>
      <c r="G15708" s="3" t="n">
        <v>19446.52</v>
      </c>
    </row>
    <row r="15709">
      <c r="A15709" s="3" t="inlineStr">
        <is>
          <t>Noble Shield (Pty) Ltd ta Go Letting</t>
        </is>
      </c>
      <c r="B15709" s="4" t="n">
        <v>45169</v>
      </c>
      <c r="C15709" s="3" t="inlineStr">
        <is>
          <t>Expenses</t>
        </is>
      </c>
      <c r="D15709" s="3" t="inlineStr">
        <is>
          <t>3850/100</t>
        </is>
      </c>
      <c r="E15709" s="3" t="inlineStr">
        <is>
          <t>Insurance - Santam</t>
        </is>
      </c>
      <c r="F15709" s="3" t="n">
        <v>4249.42</v>
      </c>
      <c r="G15709" s="3" t="n">
        <v>46755.11</v>
      </c>
    </row>
    <row r="15710">
      <c r="A15710" s="3" t="inlineStr">
        <is>
          <t>Noble Shield (Pty) Ltd ta Go Letting</t>
        </is>
      </c>
      <c r="B15710" s="4" t="n">
        <v>45169</v>
      </c>
      <c r="C15710" s="3" t="inlineStr">
        <is>
          <t>Expenses</t>
        </is>
      </c>
      <c r="D15710" s="3" t="inlineStr">
        <is>
          <t>3850/200</t>
        </is>
      </c>
      <c r="E15710" s="3" t="inlineStr">
        <is>
          <t>Insurance - A_AND_G</t>
        </is>
      </c>
      <c r="F15710" s="3" t="n">
        <v>-21998.3</v>
      </c>
      <c r="G15710" s="3" t="n">
        <v>0</v>
      </c>
    </row>
    <row r="15711">
      <c r="A15711" s="3" t="inlineStr">
        <is>
          <t>Quinate Consulting (Pty) Ltd</t>
        </is>
      </c>
      <c r="B15711" s="4" t="n">
        <v>45169</v>
      </c>
      <c r="C15711" s="3" t="inlineStr">
        <is>
          <t>Expenses</t>
        </is>
      </c>
      <c r="D15711" s="3" t="inlineStr">
        <is>
          <t>3851/000</t>
        </is>
      </c>
      <c r="E15711" s="3" t="inlineStr">
        <is>
          <t>Insurance - Momentum</t>
        </is>
      </c>
      <c r="F15711" s="3" t="n">
        <v>7990.64</v>
      </c>
      <c r="G15711" s="3" t="n">
        <v>47943.84</v>
      </c>
    </row>
    <row r="15712">
      <c r="A15712" s="3" t="inlineStr">
        <is>
          <t>Quinate Consulting (Pty) Ltd</t>
        </is>
      </c>
      <c r="B15712" s="4" t="n">
        <v>45169</v>
      </c>
      <c r="C15712" s="3" t="inlineStr">
        <is>
          <t>Expenses</t>
        </is>
      </c>
      <c r="D15712" s="3" t="inlineStr">
        <is>
          <t>3900/000</t>
        </is>
      </c>
      <c r="E15712" s="3" t="inlineStr">
        <is>
          <t>Interest Paid</t>
        </is>
      </c>
      <c r="F15712" s="3" t="n">
        <v>769.33</v>
      </c>
      <c r="G15712" s="3" t="n">
        <v>1307.76</v>
      </c>
    </row>
    <row r="15713">
      <c r="A15713" s="3" t="inlineStr">
        <is>
          <t>Quinate Consulting (Pty) Ltd</t>
        </is>
      </c>
      <c r="B15713" s="4" t="n">
        <v>45169</v>
      </c>
      <c r="C15713" s="3" t="inlineStr">
        <is>
          <t>Expenses</t>
        </is>
      </c>
      <c r="D15713" s="3" t="inlineStr">
        <is>
          <t>3900/050</t>
        </is>
      </c>
      <c r="E15713" s="3" t="inlineStr">
        <is>
          <t>Interest Paid - STD Bond Accounts</t>
        </is>
      </c>
      <c r="F15713" s="3" t="n">
        <v>109687.53</v>
      </c>
      <c r="G15713" s="3" t="n">
        <v>391739.29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Expenses</t>
        </is>
      </c>
      <c r="D15714" s="3" t="inlineStr">
        <is>
          <t>3900/112</t>
        </is>
      </c>
      <c r="E15714" s="3" t="inlineStr">
        <is>
          <t>Interest Paid - Investors @ 6.5%</t>
        </is>
      </c>
      <c r="F15714" s="3" t="n">
        <v>0</v>
      </c>
      <c r="G15714" s="3" t="n">
        <v>605.49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Expenses</t>
        </is>
      </c>
      <c r="D15715" s="3" t="inlineStr">
        <is>
          <t>3900/113</t>
        </is>
      </c>
      <c r="E15715" s="3" t="inlineStr">
        <is>
          <t>Interest Paid - Investors @ 6.75%</t>
        </is>
      </c>
      <c r="F15715" s="3" t="n">
        <v>0</v>
      </c>
      <c r="G15715" s="3" t="n">
        <v>3532.19</v>
      </c>
    </row>
    <row r="15716">
      <c r="A15716" s="3" t="inlineStr">
        <is>
          <t>Endulini (Pty) Ltd</t>
        </is>
      </c>
      <c r="B15716" s="4" t="n">
        <v>45169</v>
      </c>
      <c r="C15716" s="3" t="inlineStr">
        <is>
          <t>Expenses</t>
        </is>
      </c>
      <c r="D15716" s="3" t="inlineStr">
        <is>
          <t>3900/120</t>
        </is>
      </c>
      <c r="E15716" s="3" t="inlineStr">
        <is>
          <t>Interest Paid - Investors @ 7%</t>
        </is>
      </c>
      <c r="F15716" s="3" t="n">
        <v>0</v>
      </c>
      <c r="G15716" s="3" t="n">
        <v>2794.72</v>
      </c>
    </row>
    <row r="15717">
      <c r="A15717" s="3" t="inlineStr">
        <is>
          <t>Endulini (Pty) Ltd</t>
        </is>
      </c>
      <c r="B15717" s="4" t="n">
        <v>45169</v>
      </c>
      <c r="C15717" s="3" t="inlineStr">
        <is>
          <t>Expenses</t>
        </is>
      </c>
      <c r="D15717" s="3" t="inlineStr">
        <is>
          <t>3900/122</t>
        </is>
      </c>
      <c r="E15717" s="3" t="inlineStr">
        <is>
          <t>Interest Paid - Investors @ 7.5%</t>
        </is>
      </c>
      <c r="F15717" s="3" t="n">
        <v>0</v>
      </c>
      <c r="G15717" s="3" t="n">
        <v>45.53</v>
      </c>
    </row>
    <row r="15718">
      <c r="A15718" s="3" t="inlineStr">
        <is>
          <t>Quinate Consulting (Pty) Ltd</t>
        </is>
      </c>
      <c r="B15718" s="4" t="n">
        <v>45169</v>
      </c>
      <c r="C15718" s="3" t="inlineStr">
        <is>
          <t>Expenses</t>
        </is>
      </c>
      <c r="D15718" s="3" t="inlineStr">
        <is>
          <t>3900/152</t>
        </is>
      </c>
      <c r="E15718" s="3" t="inlineStr">
        <is>
          <t>Interest Paid - Gengis</t>
        </is>
      </c>
      <c r="F15718" s="3" t="n">
        <v>3516.16</v>
      </c>
      <c r="G15718" s="3" t="n">
        <v>20870.14</v>
      </c>
    </row>
    <row r="15719">
      <c r="A15719" s="3" t="inlineStr">
        <is>
          <t>Endulini (Pty) Ltd</t>
        </is>
      </c>
      <c r="B15719" s="4" t="n">
        <v>45169</v>
      </c>
      <c r="C15719" s="3" t="inlineStr">
        <is>
          <t>Expenses</t>
        </is>
      </c>
      <c r="D15719" s="3" t="inlineStr">
        <is>
          <t>3900/190</t>
        </is>
      </c>
      <c r="E15719" s="3" t="inlineStr">
        <is>
          <t>Interest Paid - Investors @ 14%</t>
        </is>
      </c>
      <c r="F15719" s="3" t="n">
        <v>0</v>
      </c>
      <c r="G15719" s="3" t="n">
        <v>177783.07</v>
      </c>
    </row>
    <row r="15720">
      <c r="A15720" s="3" t="inlineStr">
        <is>
          <t>Endulini (Pty) Ltd</t>
        </is>
      </c>
      <c r="B15720" s="4" t="n">
        <v>45169</v>
      </c>
      <c r="C15720" s="3" t="inlineStr">
        <is>
          <t>Expenses</t>
        </is>
      </c>
      <c r="D15720" s="3" t="inlineStr">
        <is>
          <t>3900/210</t>
        </is>
      </c>
      <c r="E15720" s="3" t="inlineStr">
        <is>
          <t>Interest Paid - Investors @ 16%</t>
        </is>
      </c>
      <c r="F15720" s="3" t="n">
        <v>0</v>
      </c>
      <c r="G15720" s="3" t="n">
        <v>47736.98</v>
      </c>
    </row>
    <row r="15721">
      <c r="A15721" s="3" t="inlineStr">
        <is>
          <t>Endulini (Pty) Ltd</t>
        </is>
      </c>
      <c r="B15721" s="4" t="n">
        <v>45169</v>
      </c>
      <c r="C15721" s="3" t="inlineStr">
        <is>
          <t>Expenses</t>
        </is>
      </c>
      <c r="D15721" s="3" t="inlineStr">
        <is>
          <t>3900/230</t>
        </is>
      </c>
      <c r="E15721" s="3" t="inlineStr">
        <is>
          <t>Interest Paid - Investors @ 18%</t>
        </is>
      </c>
      <c r="F15721" s="3" t="n">
        <v>0</v>
      </c>
      <c r="G15721" s="3" t="n">
        <v>64356.16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Expenses</t>
        </is>
      </c>
      <c r="D15722" s="3" t="inlineStr">
        <is>
          <t>3960/000</t>
        </is>
      </c>
      <c r="E15722" s="3" t="inlineStr">
        <is>
          <t>Internet Fees</t>
        </is>
      </c>
      <c r="F15722" s="3" t="n">
        <v>616.63</v>
      </c>
      <c r="G15722" s="3" t="n">
        <v>7164.23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Expenses</t>
        </is>
      </c>
      <c r="D15723" s="3" t="inlineStr">
        <is>
          <t>4000/000</t>
        </is>
      </c>
      <c r="E15723" s="3" t="inlineStr">
        <is>
          <t>Legal Fees</t>
        </is>
      </c>
      <c r="F15723" s="3" t="n">
        <v>126</v>
      </c>
      <c r="G15723" s="3" t="n">
        <v>32576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Expenses</t>
        </is>
      </c>
      <c r="D15724" s="3" t="inlineStr">
        <is>
          <t>4065/000</t>
        </is>
      </c>
      <c r="E15724" s="3" t="inlineStr">
        <is>
          <t>Levies - SoHo</t>
        </is>
      </c>
      <c r="F15724" s="3" t="n">
        <v>12537.01</v>
      </c>
      <c r="G15724" s="3" t="n">
        <v>46394.36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Expenses</t>
        </is>
      </c>
      <c r="D15725" s="3" t="inlineStr">
        <is>
          <t>4066/000</t>
        </is>
      </c>
      <c r="E15725" s="3" t="inlineStr">
        <is>
          <t>Levies - Southwark</t>
        </is>
      </c>
      <c r="F15725" s="3" t="n">
        <v>3422.18</v>
      </c>
      <c r="G15725" s="3" t="n">
        <v>20533.08</v>
      </c>
    </row>
    <row r="15726">
      <c r="A15726" s="3" t="inlineStr">
        <is>
          <t>Quinate Consulting (Pty) Ltd</t>
        </is>
      </c>
      <c r="B15726" s="4" t="n">
        <v>45169</v>
      </c>
      <c r="C15726" s="3" t="inlineStr">
        <is>
          <t>Expenses</t>
        </is>
      </c>
      <c r="D15726" s="3" t="inlineStr">
        <is>
          <t>4067/000</t>
        </is>
      </c>
      <c r="E15726" s="3" t="inlineStr">
        <is>
          <t>Levies - C4 Property</t>
        </is>
      </c>
      <c r="F15726" s="3" t="n">
        <v>6741.33</v>
      </c>
      <c r="G15726" s="3" t="n">
        <v>53879.64</v>
      </c>
    </row>
    <row r="15727">
      <c r="A15727" s="3" t="inlineStr">
        <is>
          <t>Quinate Consulting (Pty) Ltd</t>
        </is>
      </c>
      <c r="B15727" s="4" t="n">
        <v>45169</v>
      </c>
      <c r="C15727" s="3" t="inlineStr">
        <is>
          <t>Expenses</t>
        </is>
      </c>
      <c r="D15727" s="3" t="inlineStr">
        <is>
          <t>4068/000</t>
        </is>
      </c>
      <c r="E15727" s="3" t="inlineStr">
        <is>
          <t>Levies Endulini</t>
        </is>
      </c>
      <c r="F15727" s="3" t="n">
        <v>5049.3</v>
      </c>
      <c r="G15727" s="3" t="n">
        <v>5049.3</v>
      </c>
    </row>
    <row r="15728">
      <c r="A15728" s="3" t="inlineStr">
        <is>
          <t>Endulini (Pty) Ltd</t>
        </is>
      </c>
      <c r="B15728" s="4" t="n">
        <v>45169</v>
      </c>
      <c r="C15728" s="3" t="inlineStr">
        <is>
          <t>Expenses</t>
        </is>
      </c>
      <c r="D15728" s="3" t="inlineStr">
        <is>
          <t>4100/001</t>
        </is>
      </c>
      <c r="E15728" s="3" t="inlineStr">
        <is>
          <t>Momentum Admin Fee</t>
        </is>
      </c>
      <c r="F15728" s="3" t="n">
        <v>3.41</v>
      </c>
      <c r="G15728" s="3" t="n">
        <v>6.65</v>
      </c>
    </row>
    <row r="15729">
      <c r="A15729" s="3" t="inlineStr">
        <is>
          <t>Quinate Consulting (Pty) Ltd</t>
        </is>
      </c>
      <c r="B15729" s="4" t="n">
        <v>45169</v>
      </c>
      <c r="C15729" s="3" t="inlineStr">
        <is>
          <t>Expenses</t>
        </is>
      </c>
      <c r="D15729" s="3" t="inlineStr">
        <is>
          <t>4100/001</t>
        </is>
      </c>
      <c r="E15729" s="3" t="inlineStr">
        <is>
          <t>Momentum Advise Fee</t>
        </is>
      </c>
      <c r="F15729" s="3" t="n">
        <v>0.68</v>
      </c>
      <c r="G15729" s="3" t="n">
        <v>1.34</v>
      </c>
    </row>
    <row r="15730">
      <c r="A15730" s="3" t="inlineStr">
        <is>
          <t>Opportunity Global Investment (PTY) LTD</t>
        </is>
      </c>
      <c r="B15730" s="4" t="n">
        <v>45169</v>
      </c>
      <c r="C15730" s="3" t="inlineStr">
        <is>
          <t>Expenses</t>
        </is>
      </c>
      <c r="D15730" s="3" t="inlineStr">
        <is>
          <t>4100/100</t>
        </is>
      </c>
      <c r="E15730" s="3" t="inlineStr">
        <is>
          <t>Members Salaries - Nick Morgan</t>
        </is>
      </c>
      <c r="F15730" s="3" t="n">
        <v>41251.61</v>
      </c>
      <c r="G15730" s="3" t="n">
        <v>247509.68</v>
      </c>
    </row>
    <row r="15731">
      <c r="A15731" s="3" t="inlineStr">
        <is>
          <t>Opportunity Management Holdings (PTY) LTD</t>
        </is>
      </c>
      <c r="B15731" s="4" t="n">
        <v>45169</v>
      </c>
      <c r="C15731" s="3" t="inlineStr">
        <is>
          <t>Expenses</t>
        </is>
      </c>
      <c r="D15731" s="3" t="inlineStr">
        <is>
          <t>4150/020</t>
        </is>
      </c>
      <c r="E15731" s="3" t="inlineStr">
        <is>
          <t>Motor Vehicle - Repairs _AND_ Maint.</t>
        </is>
      </c>
      <c r="F15731" s="3" t="n">
        <v>0</v>
      </c>
      <c r="G15731" s="3" t="n">
        <v>260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Expenses</t>
        </is>
      </c>
      <c r="D15732" s="3" t="inlineStr">
        <is>
          <t>4200/000</t>
        </is>
      </c>
      <c r="E15732" s="3" t="inlineStr">
        <is>
          <t>Printing _AND_ Stationery</t>
        </is>
      </c>
      <c r="F15732" s="3" t="n">
        <v>179.98</v>
      </c>
      <c r="G15732" s="3" t="n">
        <v>1214.98</v>
      </c>
    </row>
    <row r="15733">
      <c r="A15733" s="3" t="inlineStr">
        <is>
          <t>Opportunity Global Investment (PTY) LTD</t>
        </is>
      </c>
      <c r="B15733" s="4" t="n">
        <v>45169</v>
      </c>
      <c r="C15733" s="3" t="inlineStr">
        <is>
          <t>Expenses</t>
        </is>
      </c>
      <c r="D15733" s="3" t="inlineStr">
        <is>
          <t>4200/000</t>
        </is>
      </c>
      <c r="E15733" s="3" t="inlineStr">
        <is>
          <t>Printing _AND_ Stationery</t>
        </is>
      </c>
      <c r="F15733" s="3" t="n">
        <v>2367</v>
      </c>
      <c r="G15733" s="3" t="n">
        <v>14202</v>
      </c>
    </row>
    <row r="15734">
      <c r="A15734" s="3" t="inlineStr">
        <is>
          <t>Opportunity Global Sales (PTY) LTD</t>
        </is>
      </c>
      <c r="B15734" s="4" t="n">
        <v>45169</v>
      </c>
      <c r="C15734" s="3" t="inlineStr">
        <is>
          <t>Expenses</t>
        </is>
      </c>
      <c r="D15734" s="3" t="inlineStr">
        <is>
          <t>4200/000</t>
        </is>
      </c>
      <c r="E15734" s="3" t="inlineStr">
        <is>
          <t>Printing _AND_ Stationery</t>
        </is>
      </c>
      <c r="F15734" s="3" t="n">
        <v>0</v>
      </c>
      <c r="G15734" s="3" t="n">
        <v>286.96</v>
      </c>
    </row>
    <row r="15735">
      <c r="A15735" s="3" t="inlineStr">
        <is>
          <t>Opportunity Management Holdings (PTY) LTD</t>
        </is>
      </c>
      <c r="B15735" s="4" t="n">
        <v>45169</v>
      </c>
      <c r="C15735" s="3" t="inlineStr">
        <is>
          <t>Expenses</t>
        </is>
      </c>
      <c r="D15735" s="3" t="inlineStr">
        <is>
          <t>4200/000</t>
        </is>
      </c>
      <c r="E15735" s="3" t="inlineStr">
        <is>
          <t>Printing _AND_ Stationery</t>
        </is>
      </c>
      <c r="F15735" s="3" t="n">
        <v>90.42</v>
      </c>
      <c r="G15735" s="3" t="n">
        <v>26302.04</v>
      </c>
    </row>
    <row r="15736">
      <c r="A15736" s="3" t="inlineStr">
        <is>
          <t>Noble Shield (Pty) Ltd ta Go Letting</t>
        </is>
      </c>
      <c r="B15736" s="4" t="n">
        <v>45169</v>
      </c>
      <c r="C15736" s="3" t="inlineStr">
        <is>
          <t>Expenses</t>
        </is>
      </c>
      <c r="D15736" s="3" t="inlineStr">
        <is>
          <t>4200/100</t>
        </is>
      </c>
      <c r="E15736" s="3" t="inlineStr">
        <is>
          <t>Printing - Merchant West- Printer Rental</t>
        </is>
      </c>
      <c r="F15736" s="3" t="n">
        <v>1631.51</v>
      </c>
      <c r="G15736" s="3" t="n">
        <v>19550.29</v>
      </c>
    </row>
    <row r="15737">
      <c r="A15737" s="3" t="inlineStr">
        <is>
          <t>Noble Shield (Pty) Ltd ta Go Letting</t>
        </is>
      </c>
      <c r="B15737" s="4" t="n">
        <v>45169</v>
      </c>
      <c r="C15737" s="3" t="inlineStr">
        <is>
          <t>Expenses</t>
        </is>
      </c>
      <c r="D15737" s="3" t="inlineStr">
        <is>
          <t>4200/120</t>
        </is>
      </c>
      <c r="E15737" s="3" t="inlineStr">
        <is>
          <t>Printing - Ivy Line - Prints</t>
        </is>
      </c>
      <c r="F15737" s="3" t="n">
        <v>995.73</v>
      </c>
      <c r="G15737" s="3" t="n">
        <v>11469.28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Expenses</t>
        </is>
      </c>
      <c r="D15738" s="3" t="inlineStr">
        <is>
          <t>4200/180</t>
        </is>
      </c>
      <c r="E15738" s="3" t="inlineStr">
        <is>
          <t>Printing - Ikon</t>
        </is>
      </c>
      <c r="F15738" s="3" t="n">
        <v>-1765.44</v>
      </c>
      <c r="G15738" s="3" t="n">
        <v>0</v>
      </c>
    </row>
    <row r="15739">
      <c r="A15739" s="3" t="inlineStr">
        <is>
          <t>Noble Shield (Pty) Ltd ta Go Letting</t>
        </is>
      </c>
      <c r="B15739" s="4" t="n">
        <v>45169</v>
      </c>
      <c r="C15739" s="3" t="inlineStr">
        <is>
          <t>Expenses</t>
        </is>
      </c>
      <c r="D15739" s="3" t="inlineStr">
        <is>
          <t>4200/190</t>
        </is>
      </c>
      <c r="E15739" s="3" t="inlineStr">
        <is>
          <t>Printing - Centrafin printer rental</t>
        </is>
      </c>
      <c r="F15739" s="3" t="n">
        <v>2919.25</v>
      </c>
      <c r="G15739" s="3" t="n">
        <v>33427.34</v>
      </c>
    </row>
    <row r="15740">
      <c r="A15740" s="3" t="inlineStr">
        <is>
          <t>Noble Shield (Pty) Ltd ta Go Letting</t>
        </is>
      </c>
      <c r="B15740" s="4" t="n">
        <v>45169</v>
      </c>
      <c r="C15740" s="3" t="inlineStr">
        <is>
          <t>Expenses</t>
        </is>
      </c>
      <c r="D15740" s="3" t="inlineStr">
        <is>
          <t>4200/200</t>
        </is>
      </c>
      <c r="E15740" s="3" t="inlineStr">
        <is>
          <t>Printing - General Stationery VDB Office</t>
        </is>
      </c>
      <c r="F15740" s="3" t="n">
        <v>0</v>
      </c>
      <c r="G15740" s="3" t="n">
        <v>8755.25</v>
      </c>
    </row>
    <row r="15741">
      <c r="A15741" s="3" t="inlineStr">
        <is>
          <t>Opportunity Global Investment (PTY) LTD</t>
        </is>
      </c>
      <c r="B15741" s="4" t="n">
        <v>45169</v>
      </c>
      <c r="C15741" s="3" t="inlineStr">
        <is>
          <t>Expenses</t>
        </is>
      </c>
      <c r="D15741" s="3" t="inlineStr">
        <is>
          <t>4220/000</t>
        </is>
      </c>
      <c r="E15741" s="3" t="inlineStr">
        <is>
          <t>Motor Vehicle Expenses - Petrol _AND_ Oil</t>
        </is>
      </c>
      <c r="F15741" s="3" t="n">
        <v>1989.57</v>
      </c>
      <c r="G15741" s="3" t="n">
        <v>11304.85</v>
      </c>
    </row>
    <row r="15742">
      <c r="A15742" s="3" t="inlineStr">
        <is>
          <t>Noble Shield (Pty) Ltd ta Go Letting</t>
        </is>
      </c>
      <c r="B15742" s="4" t="n">
        <v>45169</v>
      </c>
      <c r="C15742" s="3" t="inlineStr">
        <is>
          <t>Expenses</t>
        </is>
      </c>
      <c r="D15742" s="3" t="inlineStr">
        <is>
          <t>4290/000</t>
        </is>
      </c>
      <c r="E15742" s="3" t="inlineStr">
        <is>
          <t>Refreshments - CT Office</t>
        </is>
      </c>
      <c r="F15742" s="3" t="n">
        <v>-11332.92</v>
      </c>
      <c r="G15742" s="3" t="n">
        <v>0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Expenses</t>
        </is>
      </c>
      <c r="D15743" s="3" t="inlineStr">
        <is>
          <t>4290/000</t>
        </is>
      </c>
      <c r="E15743" s="3" t="inlineStr">
        <is>
          <t>Rent</t>
        </is>
      </c>
      <c r="F15743" s="3" t="n">
        <v>8770</v>
      </c>
      <c r="G15743" s="3" t="n">
        <v>52620</v>
      </c>
    </row>
    <row r="15744">
      <c r="A15744" s="3" t="inlineStr">
        <is>
          <t>Noble Shield (Pty) Ltd ta Go Letting</t>
        </is>
      </c>
      <c r="B15744" s="4" t="n">
        <v>45169</v>
      </c>
      <c r="C15744" s="3" t="inlineStr">
        <is>
          <t>Expenses</t>
        </is>
      </c>
      <c r="D15744" s="3" t="inlineStr">
        <is>
          <t>4291/000</t>
        </is>
      </c>
      <c r="E15744" s="3" t="inlineStr">
        <is>
          <t>Refreshments - VDB Office</t>
        </is>
      </c>
      <c r="F15744" s="3" t="n">
        <v>758.1799999999999</v>
      </c>
      <c r="G15744" s="3" t="n">
        <v>5494.82</v>
      </c>
    </row>
    <row r="15745">
      <c r="A15745" s="3" t="inlineStr">
        <is>
          <t>Trademark Holdings (Pty) Ltd</t>
        </is>
      </c>
      <c r="B15745" s="4" t="n">
        <v>45169</v>
      </c>
      <c r="C15745" s="3" t="inlineStr">
        <is>
          <t>Expenses</t>
        </is>
      </c>
      <c r="D15745" s="3" t="inlineStr">
        <is>
          <t>4300/000</t>
        </is>
      </c>
      <c r="E15745" s="3" t="inlineStr">
        <is>
          <t>Rent Paid</t>
        </is>
      </c>
      <c r="F15745" s="3" t="n">
        <v>6840</v>
      </c>
      <c r="G15745" s="3" t="n">
        <v>78776.57000000001</v>
      </c>
    </row>
    <row r="15746">
      <c r="A15746" s="3" t="inlineStr">
        <is>
          <t>Opportunity Global Investment (PTY) LTD</t>
        </is>
      </c>
      <c r="B15746" s="4" t="n">
        <v>45169</v>
      </c>
      <c r="C15746" s="3" t="inlineStr">
        <is>
          <t>Expenses</t>
        </is>
      </c>
      <c r="D15746" s="3" t="inlineStr">
        <is>
          <t>4310/000</t>
        </is>
      </c>
      <c r="E15746" s="3" t="inlineStr">
        <is>
          <t>Refreshments</t>
        </is>
      </c>
      <c r="F15746" s="3" t="n">
        <v>2521</v>
      </c>
      <c r="G15746" s="3" t="n">
        <v>15126</v>
      </c>
    </row>
    <row r="15747">
      <c r="A15747" s="3" t="inlineStr">
        <is>
          <t>Opportunity Management Holdings (PTY) LTD</t>
        </is>
      </c>
      <c r="B15747" s="4" t="n">
        <v>45169</v>
      </c>
      <c r="C15747" s="3" t="inlineStr">
        <is>
          <t>Expenses</t>
        </is>
      </c>
      <c r="D15747" s="3" t="inlineStr">
        <is>
          <t>4310/000</t>
        </is>
      </c>
      <c r="E15747" s="3" t="inlineStr">
        <is>
          <t>Refreshments</t>
        </is>
      </c>
      <c r="F15747" s="3" t="n">
        <v>11890.57</v>
      </c>
      <c r="G15747" s="3" t="n">
        <v>37805.96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Expenses</t>
        </is>
      </c>
      <c r="D15748" s="3" t="inlineStr">
        <is>
          <t>4312/000</t>
        </is>
      </c>
      <c r="E15748" s="3" t="inlineStr">
        <is>
          <t>Rates - SoHo Units</t>
        </is>
      </c>
      <c r="F15748" s="3" t="n">
        <v>2677.65</v>
      </c>
      <c r="G15748" s="3" t="n">
        <v>15307.24</v>
      </c>
    </row>
    <row r="15749">
      <c r="A15749" s="3" t="inlineStr">
        <is>
          <t>Endulini (Pty) Ltd</t>
        </is>
      </c>
      <c r="B15749" s="4" t="n">
        <v>45169</v>
      </c>
      <c r="C15749" s="3" t="inlineStr">
        <is>
          <t>Expenses</t>
        </is>
      </c>
      <c r="D15749" s="3" t="inlineStr">
        <is>
          <t>4350/000</t>
        </is>
      </c>
      <c r="E15749" s="3" t="inlineStr">
        <is>
          <t>Repairs _AND_ Maintenance</t>
        </is>
      </c>
      <c r="F15749" s="3" t="n">
        <v>0</v>
      </c>
      <c r="G15749" s="3" t="n">
        <v>24971.44</v>
      </c>
    </row>
    <row r="15750">
      <c r="A15750" s="3" t="inlineStr">
        <is>
          <t>Noble Shield (Pty) Ltd ta Go Letting</t>
        </is>
      </c>
      <c r="B15750" s="4" t="n">
        <v>45169</v>
      </c>
      <c r="C15750" s="3" t="inlineStr">
        <is>
          <t>Expenses</t>
        </is>
      </c>
      <c r="D15750" s="3" t="inlineStr">
        <is>
          <t>4350/000</t>
        </is>
      </c>
      <c r="E15750" s="3" t="inlineStr">
        <is>
          <t>Repairs _AND_ Maintenance</t>
        </is>
      </c>
      <c r="F15750" s="3" t="n">
        <v>0</v>
      </c>
      <c r="G15750" s="3" t="n">
        <v>1930.01</v>
      </c>
    </row>
    <row r="15751">
      <c r="A15751" s="3" t="inlineStr">
        <is>
          <t>Opportunity Management Holdings (PTY) LTD</t>
        </is>
      </c>
      <c r="B15751" s="4" t="n">
        <v>45169</v>
      </c>
      <c r="C15751" s="3" t="inlineStr">
        <is>
          <t>Expenses</t>
        </is>
      </c>
      <c r="D15751" s="3" t="inlineStr">
        <is>
          <t>4350/000</t>
        </is>
      </c>
      <c r="E15751" s="3" t="inlineStr">
        <is>
          <t>Repairs _AND_ Maintenance</t>
        </is>
      </c>
      <c r="F15751" s="3" t="n">
        <v>268.7</v>
      </c>
      <c r="G15751" s="3" t="n">
        <v>4224.11</v>
      </c>
    </row>
    <row r="15752">
      <c r="A15752" s="3" t="inlineStr">
        <is>
          <t>Quinate Consulting (Pty) Ltd</t>
        </is>
      </c>
      <c r="B15752" s="4" t="n">
        <v>45169</v>
      </c>
      <c r="C15752" s="3" t="inlineStr">
        <is>
          <t>Expenses</t>
        </is>
      </c>
      <c r="D15752" s="3" t="inlineStr">
        <is>
          <t>4350/000</t>
        </is>
      </c>
      <c r="E15752" s="3" t="inlineStr">
        <is>
          <t>Repairs and Maintenance - Southwark Units</t>
        </is>
      </c>
      <c r="F15752" s="3" t="n">
        <v>395</v>
      </c>
      <c r="G15752" s="3" t="n">
        <v>3545</v>
      </c>
    </row>
    <row r="15753">
      <c r="A15753" s="3" t="inlineStr">
        <is>
          <t>Endulini (Pty) Ltd</t>
        </is>
      </c>
      <c r="B15753" s="4" t="n">
        <v>45169</v>
      </c>
      <c r="C15753" s="3" t="inlineStr">
        <is>
          <t>Expenses</t>
        </is>
      </c>
      <c r="D15753" s="3" t="inlineStr">
        <is>
          <t>4351/000</t>
        </is>
      </c>
      <c r="E15753" s="3" t="inlineStr">
        <is>
          <t>Repair &amp; Maintenance - Rentals</t>
        </is>
      </c>
      <c r="F15753" s="3" t="n">
        <v>0</v>
      </c>
      <c r="G15753" s="3" t="n">
        <v>1913.04</v>
      </c>
    </row>
    <row r="15754">
      <c r="A15754" s="3" t="inlineStr">
        <is>
          <t>Noble Shield (Pty) Ltd ta Go Letting</t>
        </is>
      </c>
      <c r="B15754" s="4" t="n">
        <v>45169</v>
      </c>
      <c r="C15754" s="3" t="inlineStr">
        <is>
          <t>Expenses</t>
        </is>
      </c>
      <c r="D15754" s="3" t="inlineStr">
        <is>
          <t>4351/000</t>
        </is>
      </c>
      <c r="E15754" s="3" t="inlineStr">
        <is>
          <t>Repairs _AND_ Maintanence - Rentals</t>
        </is>
      </c>
      <c r="F15754" s="3" t="n">
        <v>0</v>
      </c>
      <c r="G15754" s="3" t="n">
        <v>317.98</v>
      </c>
    </row>
    <row r="15755">
      <c r="A15755" s="3" t="inlineStr">
        <is>
          <t>Quinate Consulting (Pty) Ltd</t>
        </is>
      </c>
      <c r="B15755" s="4" t="n">
        <v>45169</v>
      </c>
      <c r="C15755" s="3" t="inlineStr">
        <is>
          <t>Expenses</t>
        </is>
      </c>
      <c r="D15755" s="3" t="inlineStr">
        <is>
          <t>4351/100</t>
        </is>
      </c>
      <c r="E15755" s="3" t="inlineStr">
        <is>
          <t>Repairs and Maintenance -  Soho Units</t>
        </is>
      </c>
      <c r="F15755" s="3" t="n">
        <v>0</v>
      </c>
      <c r="G15755" s="3" t="n">
        <v>2400</v>
      </c>
    </row>
    <row r="15756">
      <c r="A15756" s="3" t="inlineStr">
        <is>
          <t>Opportunity Global Investment (PTY) LTD</t>
        </is>
      </c>
      <c r="B15756" s="4" t="n">
        <v>45169</v>
      </c>
      <c r="C15756" s="3" t="inlineStr">
        <is>
          <t>Expenses</t>
        </is>
      </c>
      <c r="D15756" s="3" t="inlineStr">
        <is>
          <t>4360/000</t>
        </is>
      </c>
      <c r="E15756" s="3" t="inlineStr">
        <is>
          <t>Secretarial - CIPC</t>
        </is>
      </c>
      <c r="F15756" s="3" t="n">
        <v>0</v>
      </c>
      <c r="G15756" s="3" t="n">
        <v>800</v>
      </c>
    </row>
    <row r="15757">
      <c r="A15757" s="3" t="inlineStr">
        <is>
          <t>Opportunity Global Sales (PTY) LTD</t>
        </is>
      </c>
      <c r="B15757" s="4" t="n">
        <v>45169</v>
      </c>
      <c r="C15757" s="3" t="inlineStr">
        <is>
          <t>Expenses</t>
        </is>
      </c>
      <c r="D15757" s="3" t="inlineStr">
        <is>
          <t>4390/000</t>
        </is>
      </c>
      <c r="E15757" s="3" t="inlineStr">
        <is>
          <t>Small Assets</t>
        </is>
      </c>
      <c r="F15757" s="3" t="n">
        <v>0</v>
      </c>
      <c r="G15757" s="3" t="n">
        <v>1477.39</v>
      </c>
    </row>
    <row r="15758">
      <c r="A15758" s="3" t="inlineStr">
        <is>
          <t>Opportunity Management Holdings (PTY) LTD</t>
        </is>
      </c>
      <c r="B15758" s="4" t="n">
        <v>45169</v>
      </c>
      <c r="C15758" s="3" t="inlineStr">
        <is>
          <t>Expenses</t>
        </is>
      </c>
      <c r="D15758" s="3" t="inlineStr">
        <is>
          <t>4390/000</t>
        </is>
      </c>
      <c r="E15758" s="3" t="inlineStr">
        <is>
          <t>Small Assets</t>
        </is>
      </c>
      <c r="F15758" s="3" t="n">
        <v>0</v>
      </c>
      <c r="G15758" s="3" t="n">
        <v>27383.47</v>
      </c>
    </row>
    <row r="15759">
      <c r="A15759" s="3" t="inlineStr">
        <is>
          <t>Noble Shield (Pty) Ltd ta Go Letting</t>
        </is>
      </c>
      <c r="B15759" s="4" t="n">
        <v>45169</v>
      </c>
      <c r="C15759" s="3" t="inlineStr">
        <is>
          <t>Expenses</t>
        </is>
      </c>
      <c r="D15759" s="3" t="inlineStr">
        <is>
          <t>4400/000</t>
        </is>
      </c>
      <c r="E15759" s="3" t="inlineStr">
        <is>
          <t>Salaries _AND_ Wages</t>
        </is>
      </c>
      <c r="F15759" s="3" t="n">
        <v>26915.7</v>
      </c>
      <c r="G15759" s="3" t="n">
        <v>322583.42</v>
      </c>
    </row>
    <row r="15760">
      <c r="A15760" s="3" t="inlineStr">
        <is>
          <t>Opportunity Global Sales (PTY) LTD</t>
        </is>
      </c>
      <c r="B15760" s="4" t="n">
        <v>45169</v>
      </c>
      <c r="C15760" s="3" t="inlineStr">
        <is>
          <t>Expenses</t>
        </is>
      </c>
      <c r="D15760" s="3" t="inlineStr">
        <is>
          <t>4400/000</t>
        </is>
      </c>
      <c r="E15760" s="3" t="inlineStr">
        <is>
          <t>Salaries _AND_ Wages</t>
        </is>
      </c>
      <c r="F15760" s="3" t="n">
        <v>55267.05</v>
      </c>
      <c r="G15760" s="3" t="n">
        <v>326002.28</v>
      </c>
    </row>
    <row r="15761">
      <c r="A15761" s="3" t="inlineStr">
        <is>
          <t>Opportunity Management Holdings (PTY) LTD</t>
        </is>
      </c>
      <c r="B15761" s="4" t="n">
        <v>45169</v>
      </c>
      <c r="C15761" s="3" t="inlineStr">
        <is>
          <t>Expenses</t>
        </is>
      </c>
      <c r="D15761" s="3" t="inlineStr">
        <is>
          <t>4400/000</t>
        </is>
      </c>
      <c r="E15761" s="3" t="inlineStr">
        <is>
          <t>Salaries _AND_ Wages</t>
        </is>
      </c>
      <c r="F15761" s="3" t="n">
        <v>200480.18</v>
      </c>
      <c r="G15761" s="3" t="n">
        <v>2960136.93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Expenses</t>
        </is>
      </c>
      <c r="D15762" s="3" t="inlineStr">
        <is>
          <t>4400/000</t>
        </is>
      </c>
      <c r="E15762" s="3" t="inlineStr">
        <is>
          <t>Salaries _AND_ Wages</t>
        </is>
      </c>
      <c r="F15762" s="3" t="n">
        <v>12429.45</v>
      </c>
      <c r="G15762" s="3" t="n">
        <v>149153.4</v>
      </c>
    </row>
    <row r="15763">
      <c r="A15763" s="3" t="inlineStr">
        <is>
          <t>Opportunity Management Holdings (PTY) LTD</t>
        </is>
      </c>
      <c r="B15763" s="4" t="n">
        <v>45169</v>
      </c>
      <c r="C15763" s="3" t="inlineStr">
        <is>
          <t>Expenses</t>
        </is>
      </c>
      <c r="D15763" s="3" t="inlineStr">
        <is>
          <t>4410/000</t>
        </is>
      </c>
      <c r="E15763" s="3" t="inlineStr">
        <is>
          <t>Salaries _AND_ Wages - WCA</t>
        </is>
      </c>
      <c r="F15763" s="3" t="n">
        <v>400</v>
      </c>
      <c r="G15763" s="3" t="n">
        <v>2400</v>
      </c>
    </row>
    <row r="15764">
      <c r="A15764" s="3" t="inlineStr">
        <is>
          <t>Trademark Holdings (Pty) Ltd</t>
        </is>
      </c>
      <c r="B15764" s="4" t="n">
        <v>45169</v>
      </c>
      <c r="C15764" s="3" t="inlineStr">
        <is>
          <t>Expenses</t>
        </is>
      </c>
      <c r="D15764" s="3" t="inlineStr">
        <is>
          <t>4410/000</t>
        </is>
      </c>
      <c r="E15764" s="3" t="inlineStr">
        <is>
          <t>Salaries _AND_ Wages - WCA</t>
        </is>
      </c>
      <c r="F15764" s="3" t="n">
        <v>0</v>
      </c>
      <c r="G15764" s="3" t="n">
        <v>1397.74</v>
      </c>
    </row>
    <row r="15765">
      <c r="A15765" s="3" t="inlineStr">
        <is>
          <t>Trademark Holdings (Pty) Ltd</t>
        </is>
      </c>
      <c r="B15765" s="4" t="n">
        <v>45169</v>
      </c>
      <c r="C15765" s="3" t="inlineStr">
        <is>
          <t>Expenses</t>
        </is>
      </c>
      <c r="D15765" s="3" t="inlineStr">
        <is>
          <t>4430/000</t>
        </is>
      </c>
      <c r="E15765" s="3" t="inlineStr">
        <is>
          <t>Secretarial fees - CIPC</t>
        </is>
      </c>
      <c r="F15765" s="3" t="n">
        <v>0</v>
      </c>
      <c r="G15765" s="3" t="n">
        <v>200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Expenses</t>
        </is>
      </c>
      <c r="D15766" s="3" t="inlineStr">
        <is>
          <t>4450/000</t>
        </is>
      </c>
      <c r="E15766" s="3" t="inlineStr">
        <is>
          <t>Staff Training</t>
        </is>
      </c>
      <c r="F15766" s="3" t="n">
        <v>0</v>
      </c>
      <c r="G15766" s="3" t="n">
        <v>5495.66</v>
      </c>
    </row>
    <row r="15767">
      <c r="A15767" s="3" t="inlineStr">
        <is>
          <t>Opportunity Global Sales (PTY) LTD</t>
        </is>
      </c>
      <c r="B15767" s="4" t="n">
        <v>45169</v>
      </c>
      <c r="C15767" s="3" t="inlineStr">
        <is>
          <t>Expenses</t>
        </is>
      </c>
      <c r="D15767" s="3" t="inlineStr">
        <is>
          <t>4450/000</t>
        </is>
      </c>
      <c r="E15767" s="3" t="inlineStr">
        <is>
          <t>Staff Training</t>
        </is>
      </c>
      <c r="F15767" s="3" t="n">
        <v>695.65</v>
      </c>
      <c r="G15767" s="3" t="n">
        <v>695.65</v>
      </c>
    </row>
    <row r="15768">
      <c r="A15768" s="3" t="inlineStr">
        <is>
          <t>Opportunity Management Holdings (PTY) LTD</t>
        </is>
      </c>
      <c r="B15768" s="4" t="n">
        <v>45169</v>
      </c>
      <c r="C15768" s="3" t="inlineStr">
        <is>
          <t>Expenses</t>
        </is>
      </c>
      <c r="D15768" s="3" t="inlineStr">
        <is>
          <t>4450/000</t>
        </is>
      </c>
      <c r="E15768" s="3" t="inlineStr">
        <is>
          <t>Staff Training</t>
        </is>
      </c>
      <c r="F15768" s="3" t="n">
        <v>0</v>
      </c>
      <c r="G15768" s="3" t="n">
        <v>2001.78</v>
      </c>
    </row>
    <row r="15769">
      <c r="A15769" s="3" t="inlineStr">
        <is>
          <t>Noble Shield (Pty) Ltd ta Go Letting</t>
        </is>
      </c>
      <c r="B15769" s="4" t="n">
        <v>45169</v>
      </c>
      <c r="C15769" s="3" t="inlineStr">
        <is>
          <t>Expenses</t>
        </is>
      </c>
      <c r="D15769" s="3" t="inlineStr">
        <is>
          <t>4500/000</t>
        </is>
      </c>
      <c r="E15769" s="3" t="inlineStr">
        <is>
          <t>Staff Welfare</t>
        </is>
      </c>
      <c r="F15769" s="3" t="n">
        <v>0</v>
      </c>
      <c r="G15769" s="3" t="n">
        <v>6697.18</v>
      </c>
    </row>
    <row r="15770">
      <c r="A15770" s="3" t="inlineStr">
        <is>
          <t>Opportunity Global Investment (PTY) LTD</t>
        </is>
      </c>
      <c r="B15770" s="4" t="n">
        <v>45169</v>
      </c>
      <c r="C15770" s="3" t="inlineStr">
        <is>
          <t>Expenses</t>
        </is>
      </c>
      <c r="D15770" s="3" t="inlineStr">
        <is>
          <t>4500/000</t>
        </is>
      </c>
      <c r="E15770" s="3" t="inlineStr">
        <is>
          <t>Staff Welfare</t>
        </is>
      </c>
      <c r="F15770" s="3" t="n">
        <v>0</v>
      </c>
      <c r="G15770" s="3" t="n">
        <v>244.15</v>
      </c>
    </row>
    <row r="15771">
      <c r="A15771" s="3" t="inlineStr">
        <is>
          <t>Opportunity Global Sales (PTY) LTD</t>
        </is>
      </c>
      <c r="B15771" s="4" t="n">
        <v>45169</v>
      </c>
      <c r="C15771" s="3" t="inlineStr">
        <is>
          <t>Expenses</t>
        </is>
      </c>
      <c r="D15771" s="3" t="inlineStr">
        <is>
          <t>4500/000</t>
        </is>
      </c>
      <c r="E15771" s="3" t="inlineStr">
        <is>
          <t>Staff Welfare</t>
        </is>
      </c>
      <c r="F15771" s="3" t="n">
        <v>0</v>
      </c>
      <c r="G15771" s="3" t="n">
        <v>1142.17</v>
      </c>
    </row>
    <row r="15772">
      <c r="A15772" s="3" t="inlineStr">
        <is>
          <t>Opportunity Management Holdings (PTY) LTD</t>
        </is>
      </c>
      <c r="B15772" s="4" t="n">
        <v>45169</v>
      </c>
      <c r="C15772" s="3" t="inlineStr">
        <is>
          <t>Expenses</t>
        </is>
      </c>
      <c r="D15772" s="3" t="inlineStr">
        <is>
          <t>4500/000</t>
        </is>
      </c>
      <c r="E15772" s="3" t="inlineStr">
        <is>
          <t>Staff Welfare</t>
        </is>
      </c>
      <c r="F15772" s="3" t="n">
        <v>8685.43</v>
      </c>
      <c r="G15772" s="3" t="n">
        <v>71916.09</v>
      </c>
    </row>
    <row r="15773">
      <c r="A15773" s="3" t="inlineStr">
        <is>
          <t>Quinate Consulting (Pty) Ltd</t>
        </is>
      </c>
      <c r="B15773" s="4" t="n">
        <v>45169</v>
      </c>
      <c r="C15773" s="3" t="inlineStr">
        <is>
          <t>Expenses</t>
        </is>
      </c>
      <c r="D15773" s="3" t="inlineStr">
        <is>
          <t>4500/000</t>
        </is>
      </c>
      <c r="E15773" s="3" t="inlineStr">
        <is>
          <t>Staff Welfare</t>
        </is>
      </c>
      <c r="F15773" s="3" t="n">
        <v>0</v>
      </c>
      <c r="G15773" s="3" t="n">
        <v>1263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Expenses</t>
        </is>
      </c>
      <c r="D15774" s="3" t="inlineStr">
        <is>
          <t>4500/000</t>
        </is>
      </c>
      <c r="E15774" s="3" t="inlineStr">
        <is>
          <t>Staff Welfare _AND_ Refreshments</t>
        </is>
      </c>
      <c r="F15774" s="3" t="n">
        <v>0</v>
      </c>
      <c r="G15774" s="3" t="n">
        <v>4500</v>
      </c>
    </row>
    <row r="15775">
      <c r="A15775" s="3" t="inlineStr">
        <is>
          <t>Noble Shield (Pty) Ltd ta Go Letting</t>
        </is>
      </c>
      <c r="B15775" s="4" t="n">
        <v>45169</v>
      </c>
      <c r="C15775" s="3" t="inlineStr">
        <is>
          <t>Expenses</t>
        </is>
      </c>
      <c r="D15775" s="3" t="inlineStr">
        <is>
          <t>4520/000</t>
        </is>
      </c>
      <c r="E15775" s="3" t="inlineStr">
        <is>
          <t>Security</t>
        </is>
      </c>
      <c r="F15775" s="3" t="n">
        <v>-9701.440000000001</v>
      </c>
      <c r="G15775" s="3" t="n">
        <v>0</v>
      </c>
    </row>
    <row r="15776">
      <c r="A15776" s="3" t="inlineStr">
        <is>
          <t>Opportunity Global Investment (PTY) LTD</t>
        </is>
      </c>
      <c r="B15776" s="4" t="n">
        <v>45169</v>
      </c>
      <c r="C15776" s="3" t="inlineStr">
        <is>
          <t>Expenses</t>
        </is>
      </c>
      <c r="D15776" s="3" t="inlineStr">
        <is>
          <t>4550/000</t>
        </is>
      </c>
      <c r="E15776" s="3" t="inlineStr">
        <is>
          <t>Subscriptions</t>
        </is>
      </c>
      <c r="F15776" s="3" t="n">
        <v>0</v>
      </c>
      <c r="G15776" s="3" t="n">
        <v>4623.48</v>
      </c>
    </row>
    <row r="15777">
      <c r="A15777" s="3" t="inlineStr">
        <is>
          <t>Quinate Consulting (Pty) Ltd</t>
        </is>
      </c>
      <c r="B15777" s="4" t="n">
        <v>45169</v>
      </c>
      <c r="C15777" s="3" t="inlineStr">
        <is>
          <t>Expenses</t>
        </is>
      </c>
      <c r="D15777" s="3" t="inlineStr">
        <is>
          <t>4550/000</t>
        </is>
      </c>
      <c r="E15777" s="3" t="inlineStr">
        <is>
          <t>Subscriptions / Licenses</t>
        </is>
      </c>
      <c r="F15777" s="3" t="n">
        <v>11609.93</v>
      </c>
      <c r="G15777" s="3" t="n">
        <v>70401.36</v>
      </c>
    </row>
    <row r="15778">
      <c r="A15778" s="3" t="inlineStr">
        <is>
          <t>Opportunity Management Holdings (PTY) LTD</t>
        </is>
      </c>
      <c r="B15778" s="4" t="n">
        <v>45169</v>
      </c>
      <c r="C15778" s="3" t="inlineStr">
        <is>
          <t>Expenses</t>
        </is>
      </c>
      <c r="D15778" s="3" t="inlineStr">
        <is>
          <t>4550/000</t>
        </is>
      </c>
      <c r="E15778" s="3" t="inlineStr">
        <is>
          <t>Subscriptions _AND_ Lisences</t>
        </is>
      </c>
      <c r="F15778" s="3" t="n">
        <v>4419.1</v>
      </c>
      <c r="G15778" s="3" t="n">
        <v>53969.92</v>
      </c>
    </row>
    <row r="15779">
      <c r="A15779" s="3" t="inlineStr">
        <is>
          <t>Noble Shield (Pty) Ltd ta Go Letting</t>
        </is>
      </c>
      <c r="B15779" s="4" t="n">
        <v>45169</v>
      </c>
      <c r="C15779" s="3" t="inlineStr">
        <is>
          <t>Expenses</t>
        </is>
      </c>
      <c r="D15779" s="3" t="inlineStr">
        <is>
          <t>4550/100</t>
        </is>
      </c>
      <c r="E15779" s="3" t="inlineStr">
        <is>
          <t>Subscriptions - EAAB</t>
        </is>
      </c>
      <c r="F15779" s="3" t="n">
        <v>0</v>
      </c>
      <c r="G15779" s="3" t="n">
        <v>2340</v>
      </c>
    </row>
    <row r="15780">
      <c r="A15780" s="3" t="inlineStr">
        <is>
          <t>Trademark Holdings (Pty) Ltd</t>
        </is>
      </c>
      <c r="B15780" s="4" t="n">
        <v>45169</v>
      </c>
      <c r="C15780" s="3" t="inlineStr">
        <is>
          <t>Expenses</t>
        </is>
      </c>
      <c r="D15780" s="3" t="inlineStr">
        <is>
          <t>4550/100</t>
        </is>
      </c>
      <c r="E15780" s="3" t="inlineStr">
        <is>
          <t>Subscriptions - EAAB</t>
        </is>
      </c>
      <c r="F15780" s="3" t="n">
        <v>0</v>
      </c>
      <c r="G15780" s="3" t="n">
        <v>2340</v>
      </c>
    </row>
    <row r="15781">
      <c r="A15781" s="3" t="inlineStr">
        <is>
          <t>Opportunity Global Investment (PTY) LTD</t>
        </is>
      </c>
      <c r="B15781" s="4" t="n">
        <v>45169</v>
      </c>
      <c r="C15781" s="3" t="inlineStr">
        <is>
          <t>Expenses</t>
        </is>
      </c>
      <c r="D15781" s="3" t="inlineStr">
        <is>
          <t>4550/100</t>
        </is>
      </c>
      <c r="E15781" s="3" t="inlineStr">
        <is>
          <t>Subscriptions - Zoho</t>
        </is>
      </c>
      <c r="F15781" s="3" t="n">
        <v>1125</v>
      </c>
      <c r="G15781" s="3" t="n">
        <v>6750</v>
      </c>
    </row>
    <row r="15782">
      <c r="A15782" s="3" t="inlineStr">
        <is>
          <t>Opportunity Global Sales (PTY) LTD</t>
        </is>
      </c>
      <c r="B15782" s="4" t="n">
        <v>45169</v>
      </c>
      <c r="C15782" s="3" t="inlineStr">
        <is>
          <t>Expenses</t>
        </is>
      </c>
      <c r="D15782" s="3" t="inlineStr">
        <is>
          <t>4550/150</t>
        </is>
      </c>
      <c r="E15782" s="3" t="inlineStr">
        <is>
          <t>Subscription - Webbox</t>
        </is>
      </c>
      <c r="F15782" s="3" t="n">
        <v>0</v>
      </c>
      <c r="G15782" s="3" t="n">
        <v>6743</v>
      </c>
    </row>
    <row r="15783">
      <c r="A15783" s="3" t="inlineStr">
        <is>
          <t>Opportunity Global Investment (PTY) LTD</t>
        </is>
      </c>
      <c r="B15783" s="4" t="n">
        <v>45169</v>
      </c>
      <c r="C15783" s="3" t="inlineStr">
        <is>
          <t>Expenses</t>
        </is>
      </c>
      <c r="D15783" s="3" t="inlineStr">
        <is>
          <t>4550/250</t>
        </is>
      </c>
      <c r="E15783" s="3" t="inlineStr">
        <is>
          <t>Subscriptions - LinkedIn</t>
        </is>
      </c>
      <c r="F15783" s="3" t="n">
        <v>1000.49</v>
      </c>
      <c r="G15783" s="3" t="n">
        <v>7003.43</v>
      </c>
    </row>
    <row r="15784">
      <c r="A15784" s="3" t="inlineStr">
        <is>
          <t>Opportunity Global Investment (PTY) LTD</t>
        </is>
      </c>
      <c r="B15784" s="4" t="n">
        <v>45169</v>
      </c>
      <c r="C15784" s="3" t="inlineStr">
        <is>
          <t>Expenses</t>
        </is>
      </c>
      <c r="D15784" s="3" t="inlineStr">
        <is>
          <t>4550/350</t>
        </is>
      </c>
      <c r="E15784" s="3" t="inlineStr">
        <is>
          <t>Subscriptions - Xero</t>
        </is>
      </c>
      <c r="F15784" s="3" t="n">
        <v>600</v>
      </c>
      <c r="G15784" s="3" t="n">
        <v>3600</v>
      </c>
    </row>
    <row r="15785">
      <c r="A15785" s="3" t="inlineStr">
        <is>
          <t>Opportunity Global Investment (PTY) LTD</t>
        </is>
      </c>
      <c r="B15785" s="4" t="n">
        <v>45169</v>
      </c>
      <c r="C15785" s="3" t="inlineStr">
        <is>
          <t>Expenses</t>
        </is>
      </c>
      <c r="D15785" s="3" t="inlineStr">
        <is>
          <t>4550/400</t>
        </is>
      </c>
      <c r="E15785" s="3" t="inlineStr">
        <is>
          <t>Subscriptions - Moneyweb</t>
        </is>
      </c>
      <c r="F15785" s="3" t="n">
        <v>60.87</v>
      </c>
      <c r="G15785" s="3" t="n">
        <v>353.04</v>
      </c>
    </row>
    <row r="15786">
      <c r="A15786" s="3" t="inlineStr">
        <is>
          <t>Trademark Holdings (Pty) Ltd</t>
        </is>
      </c>
      <c r="B15786" s="4" t="n">
        <v>45169</v>
      </c>
      <c r="C15786" s="3" t="inlineStr">
        <is>
          <t>Expenses</t>
        </is>
      </c>
      <c r="D15786" s="3" t="inlineStr">
        <is>
          <t>4550/400</t>
        </is>
      </c>
      <c r="E15786" s="3" t="inlineStr">
        <is>
          <t>Subscriptions - Xero</t>
        </is>
      </c>
      <c r="F15786" s="3" t="n">
        <v>600</v>
      </c>
      <c r="G15786" s="3" t="n">
        <v>7200</v>
      </c>
    </row>
    <row r="15787">
      <c r="A15787" s="3" t="inlineStr">
        <is>
          <t>Opportunity Global Investment (PTY) LTD</t>
        </is>
      </c>
      <c r="B15787" s="4" t="n">
        <v>45169</v>
      </c>
      <c r="C15787" s="3" t="inlineStr">
        <is>
          <t>Expenses</t>
        </is>
      </c>
      <c r="D15787" s="3" t="inlineStr">
        <is>
          <t>4550/450</t>
        </is>
      </c>
      <c r="E15787" s="3" t="inlineStr">
        <is>
          <t>Subscriptions - Adobe</t>
        </is>
      </c>
      <c r="F15787" s="3" t="n">
        <v>610.1</v>
      </c>
      <c r="G15787" s="3" t="n">
        <v>3603.46</v>
      </c>
    </row>
    <row r="15788">
      <c r="A15788" s="3" t="inlineStr">
        <is>
          <t>Opportunity Global Investment (PTY) LTD</t>
        </is>
      </c>
      <c r="B15788" s="4" t="n">
        <v>45169</v>
      </c>
      <c r="C15788" s="3" t="inlineStr">
        <is>
          <t>Expenses</t>
        </is>
      </c>
      <c r="D15788" s="3" t="inlineStr">
        <is>
          <t>4550/500</t>
        </is>
      </c>
      <c r="E15788" s="3" t="inlineStr">
        <is>
          <t>Subscriptions - Pandadoc</t>
        </is>
      </c>
      <c r="F15788" s="3" t="n">
        <v>562.3200000000001</v>
      </c>
      <c r="G15788" s="3" t="n">
        <v>3336.07</v>
      </c>
    </row>
    <row r="15789">
      <c r="A15789" s="3" t="inlineStr">
        <is>
          <t>Noble Shield (Pty) Ltd ta Go Letting</t>
        </is>
      </c>
      <c r="B15789" s="4" t="n">
        <v>45169</v>
      </c>
      <c r="C15789" s="3" t="inlineStr">
        <is>
          <t>Expenses</t>
        </is>
      </c>
      <c r="D15789" s="3" t="inlineStr">
        <is>
          <t>4550/600</t>
        </is>
      </c>
      <c r="E15789" s="3" t="inlineStr">
        <is>
          <t>Subscriptions - Webbox</t>
        </is>
      </c>
      <c r="F15789" s="3" t="n">
        <v>1450.15</v>
      </c>
      <c r="G15789" s="3" t="n">
        <v>16596.8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4550/650</t>
        </is>
      </c>
      <c r="E15790" s="3" t="inlineStr">
        <is>
          <t>Subscriptions - Xero</t>
        </is>
      </c>
      <c r="F15790" s="3" t="n">
        <v>600</v>
      </c>
      <c r="G15790" s="3" t="n">
        <v>7200</v>
      </c>
    </row>
    <row r="15791">
      <c r="A15791" s="3" t="inlineStr">
        <is>
          <t>Noble Shield (Pty) Ltd ta Go Letting</t>
        </is>
      </c>
      <c r="B15791" s="4" t="n">
        <v>45169</v>
      </c>
      <c r="C15791" s="3" t="inlineStr">
        <is>
          <t>Expenses</t>
        </is>
      </c>
      <c r="D15791" s="3" t="inlineStr">
        <is>
          <t>4550/700</t>
        </is>
      </c>
      <c r="E15791" s="3" t="inlineStr">
        <is>
          <t>Subscriptions - Domain renewals</t>
        </is>
      </c>
      <c r="F15791" s="3" t="n">
        <v>1842.3</v>
      </c>
      <c r="G15791" s="3" t="n">
        <v>2282.75</v>
      </c>
    </row>
    <row r="15792">
      <c r="A15792" s="3" t="inlineStr">
        <is>
          <t>Noble Shield (Pty) Ltd ta Go Letting</t>
        </is>
      </c>
      <c r="B15792" s="4" t="n">
        <v>45169</v>
      </c>
      <c r="C15792" s="3" t="inlineStr">
        <is>
          <t>Expenses</t>
        </is>
      </c>
      <c r="D15792" s="3" t="inlineStr">
        <is>
          <t>4550/800</t>
        </is>
      </c>
      <c r="E15792" s="3" t="inlineStr">
        <is>
          <t>Subscriptions - Adobe</t>
        </is>
      </c>
      <c r="F15792" s="3" t="n">
        <v>-4058.75</v>
      </c>
      <c r="G15792" s="3" t="n">
        <v>0</v>
      </c>
    </row>
    <row r="15793">
      <c r="A15793" s="3" t="inlineStr">
        <is>
          <t>Opportunity Global Sales (PTY) LTD</t>
        </is>
      </c>
      <c r="B15793" s="4" t="n">
        <v>45169</v>
      </c>
      <c r="C15793" s="3" t="inlineStr">
        <is>
          <t>Expenses</t>
        </is>
      </c>
      <c r="D15793" s="3" t="inlineStr">
        <is>
          <t>4551/000</t>
        </is>
      </c>
      <c r="E15793" s="3" t="inlineStr">
        <is>
          <t>Subscriptions - Payprop</t>
        </is>
      </c>
      <c r="F15793" s="3" t="n">
        <v>2295.3</v>
      </c>
      <c r="G15793" s="3" t="n">
        <v>6436.41</v>
      </c>
    </row>
    <row r="15794">
      <c r="A15794" s="3" t="inlineStr">
        <is>
          <t>Quinate Consulting (Pty) Ltd</t>
        </is>
      </c>
      <c r="B15794" s="4" t="n">
        <v>45169</v>
      </c>
      <c r="C15794" s="3" t="inlineStr">
        <is>
          <t>Expenses</t>
        </is>
      </c>
      <c r="D15794" s="3" t="inlineStr">
        <is>
          <t>4552/000</t>
        </is>
      </c>
      <c r="E15794" s="3" t="inlineStr">
        <is>
          <t>Subscriptions - CIPC</t>
        </is>
      </c>
      <c r="F15794" s="3" t="n">
        <v>3750</v>
      </c>
      <c r="G15794" s="3" t="n">
        <v>4050</v>
      </c>
    </row>
    <row r="15795">
      <c r="A15795" s="3" t="inlineStr">
        <is>
          <t>Endulini (Pty) Ltd</t>
        </is>
      </c>
      <c r="B15795" s="4" t="n">
        <v>45169</v>
      </c>
      <c r="C15795" s="3" t="inlineStr">
        <is>
          <t>Expenses</t>
        </is>
      </c>
      <c r="D15795" s="3" t="inlineStr">
        <is>
          <t>4552/000</t>
        </is>
      </c>
      <c r="E15795" s="3" t="inlineStr">
        <is>
          <t>Subscriptions - Xero</t>
        </is>
      </c>
      <c r="F15795" s="3" t="n">
        <v>600</v>
      </c>
      <c r="G15795" s="3" t="n">
        <v>3600</v>
      </c>
    </row>
    <row r="15796">
      <c r="A15796" s="3" t="inlineStr">
        <is>
          <t>Opportunity Global Sales (PTY) LTD</t>
        </is>
      </c>
      <c r="B15796" s="4" t="n">
        <v>45169</v>
      </c>
      <c r="C15796" s="3" t="inlineStr">
        <is>
          <t>Expenses</t>
        </is>
      </c>
      <c r="D15796" s="3" t="inlineStr">
        <is>
          <t>4552/000</t>
        </is>
      </c>
      <c r="E15796" s="3" t="inlineStr">
        <is>
          <t>Subscriptions - Xero</t>
        </is>
      </c>
      <c r="F15796" s="3" t="n">
        <v>600</v>
      </c>
      <c r="G15796" s="3" t="n">
        <v>3600</v>
      </c>
    </row>
    <row r="15797">
      <c r="A15797" s="3" t="inlineStr">
        <is>
          <t>Opportunity Management Holdings (PTY) LTD</t>
        </is>
      </c>
      <c r="B15797" s="4" t="n">
        <v>45169</v>
      </c>
      <c r="C15797" s="3" t="inlineStr">
        <is>
          <t>Expenses</t>
        </is>
      </c>
      <c r="D15797" s="3" t="inlineStr">
        <is>
          <t>4552/000</t>
        </is>
      </c>
      <c r="E15797" s="3" t="inlineStr">
        <is>
          <t>Subscriptions - Xero</t>
        </is>
      </c>
      <c r="F15797" s="3" t="n">
        <v>600</v>
      </c>
      <c r="G15797" s="3" t="n">
        <v>7200</v>
      </c>
    </row>
    <row r="15798">
      <c r="A15798" s="3" t="inlineStr">
        <is>
          <t>Opportunity Global Sales (PTY) LTD</t>
        </is>
      </c>
      <c r="B15798" s="4" t="n">
        <v>45169</v>
      </c>
      <c r="C15798" s="3" t="inlineStr">
        <is>
          <t>Expenses</t>
        </is>
      </c>
      <c r="D15798" s="3" t="inlineStr">
        <is>
          <t>4553/000</t>
        </is>
      </c>
      <c r="E15798" s="3" t="inlineStr">
        <is>
          <t>Subscriptions - CMA</t>
        </is>
      </c>
      <c r="F15798" s="3" t="n">
        <v>680</v>
      </c>
      <c r="G15798" s="3" t="n">
        <v>4080</v>
      </c>
    </row>
    <row r="15799">
      <c r="A15799" s="3" t="inlineStr">
        <is>
          <t>Quinate Consulting (Pty) Ltd</t>
        </is>
      </c>
      <c r="B15799" s="4" t="n">
        <v>45169</v>
      </c>
      <c r="C15799" s="3" t="inlineStr">
        <is>
          <t>Expenses</t>
        </is>
      </c>
      <c r="D15799" s="3" t="inlineStr">
        <is>
          <t>4554/000</t>
        </is>
      </c>
      <c r="E15799" s="3" t="inlineStr">
        <is>
          <t>Subscriptions - Xero</t>
        </is>
      </c>
      <c r="F15799" s="3" t="n">
        <v>600</v>
      </c>
      <c r="G15799" s="3" t="n">
        <v>3600</v>
      </c>
    </row>
    <row r="15800">
      <c r="A15800" s="3" t="inlineStr">
        <is>
          <t>Opportunity Global Sales (PTY) LTD</t>
        </is>
      </c>
      <c r="B15800" s="4" t="n">
        <v>45169</v>
      </c>
      <c r="C15800" s="3" t="inlineStr">
        <is>
          <t>Expenses</t>
        </is>
      </c>
      <c r="D15800" s="3" t="inlineStr">
        <is>
          <t>4554/000</t>
        </is>
      </c>
      <c r="E15800" s="3" t="inlineStr">
        <is>
          <t>Subscriptions - Zoho</t>
        </is>
      </c>
      <c r="F15800" s="3" t="n">
        <v>750</v>
      </c>
      <c r="G15800" s="3" t="n">
        <v>4500</v>
      </c>
    </row>
    <row r="15801">
      <c r="A15801" s="3" t="inlineStr">
        <is>
          <t>Quinate Consulting (Pty) Ltd</t>
        </is>
      </c>
      <c r="B15801" s="4" t="n">
        <v>45169</v>
      </c>
      <c r="C15801" s="3" t="inlineStr">
        <is>
          <t>Expenses</t>
        </is>
      </c>
      <c r="D15801" s="3" t="inlineStr">
        <is>
          <t>4555/000</t>
        </is>
      </c>
      <c r="E15801" s="3" t="inlineStr">
        <is>
          <t>Subscriptions - OUMS</t>
        </is>
      </c>
      <c r="F15801" s="3" t="n">
        <v>7636.17</v>
      </c>
      <c r="G15801" s="3" t="n">
        <v>45817.02</v>
      </c>
    </row>
    <row r="15802">
      <c r="A15802" s="3" t="inlineStr">
        <is>
          <t>Opportunity Global Sales (PTY) LTD</t>
        </is>
      </c>
      <c r="B15802" s="4" t="n">
        <v>45169</v>
      </c>
      <c r="C15802" s="3" t="inlineStr">
        <is>
          <t>Expenses</t>
        </is>
      </c>
      <c r="D15802" s="3" t="inlineStr">
        <is>
          <t>4556/000</t>
        </is>
      </c>
      <c r="E15802" s="3" t="inlineStr">
        <is>
          <t>Subscription: Sjoon</t>
        </is>
      </c>
      <c r="F15802" s="3" t="n">
        <v>321.74</v>
      </c>
      <c r="G15802" s="3" t="n">
        <v>321.74</v>
      </c>
    </row>
    <row r="15803">
      <c r="A15803" s="3" t="inlineStr">
        <is>
          <t>Opportunity Global Investment (PTY) LTD</t>
        </is>
      </c>
      <c r="B15803" s="4" t="n">
        <v>45169</v>
      </c>
      <c r="C15803" s="3" t="inlineStr">
        <is>
          <t>Expenses</t>
        </is>
      </c>
      <c r="D15803" s="3" t="inlineStr">
        <is>
          <t>4600/000</t>
        </is>
      </c>
      <c r="E15803" s="3" t="inlineStr">
        <is>
          <t>Telephone _AND_ Fax</t>
        </is>
      </c>
      <c r="F15803" s="3" t="n">
        <v>3355</v>
      </c>
      <c r="G15803" s="3" t="n">
        <v>20130</v>
      </c>
    </row>
    <row r="15804">
      <c r="A15804" s="3" t="inlineStr">
        <is>
          <t>Trademark Holdings (Pty) Ltd</t>
        </is>
      </c>
      <c r="B15804" s="4" t="n">
        <v>45169</v>
      </c>
      <c r="C15804" s="3" t="inlineStr">
        <is>
          <t>Expenses</t>
        </is>
      </c>
      <c r="D15804" s="3" t="inlineStr">
        <is>
          <t>4600/000</t>
        </is>
      </c>
      <c r="E15804" s="3" t="inlineStr">
        <is>
          <t>Telephone _AND_ Fax</t>
        </is>
      </c>
      <c r="F15804" s="3" t="n">
        <v>1221.26</v>
      </c>
      <c r="G15804" s="3" t="n">
        <v>15470.2</v>
      </c>
    </row>
    <row r="15805">
      <c r="A15805" s="3" t="inlineStr">
        <is>
          <t>Noble Shield (Pty) Ltd ta Go Letting</t>
        </is>
      </c>
      <c r="B15805" s="4" t="n">
        <v>45169</v>
      </c>
      <c r="C15805" s="3" t="inlineStr">
        <is>
          <t>Expenses</t>
        </is>
      </c>
      <c r="D15805" s="3" t="inlineStr">
        <is>
          <t>4610/000</t>
        </is>
      </c>
      <c r="E15805" s="3" t="inlineStr">
        <is>
          <t>Telephone - CT Office</t>
        </is>
      </c>
      <c r="F15805" s="3" t="n">
        <v>-10729.98</v>
      </c>
      <c r="G15805" s="3" t="n">
        <v>0</v>
      </c>
    </row>
    <row r="15806">
      <c r="A15806" s="3" t="inlineStr">
        <is>
          <t>Noble Shield (Pty) Ltd ta Go Letting</t>
        </is>
      </c>
      <c r="B15806" s="4" t="n">
        <v>45169</v>
      </c>
      <c r="C15806" s="3" t="inlineStr">
        <is>
          <t>Expenses</t>
        </is>
      </c>
      <c r="D15806" s="3" t="inlineStr">
        <is>
          <t>4650/000</t>
        </is>
      </c>
      <c r="E15806" s="3" t="inlineStr">
        <is>
          <t>Travel _AND_ Accommodation</t>
        </is>
      </c>
      <c r="F15806" s="3" t="n">
        <v>0</v>
      </c>
      <c r="G15806" s="3" t="n">
        <v>500</v>
      </c>
    </row>
    <row r="15807">
      <c r="A15807" s="3" t="inlineStr">
        <is>
          <t>Opportunity Management Holdings (PTY) LTD</t>
        </is>
      </c>
      <c r="B15807" s="4" t="n">
        <v>45169</v>
      </c>
      <c r="C15807" s="3" t="inlineStr">
        <is>
          <t>Expenses</t>
        </is>
      </c>
      <c r="D15807" s="3" t="inlineStr">
        <is>
          <t>4650/000</t>
        </is>
      </c>
      <c r="E15807" s="3" t="inlineStr">
        <is>
          <t>Travel _AND_ Accommodation</t>
        </is>
      </c>
      <c r="F15807" s="3" t="n">
        <v>0</v>
      </c>
      <c r="G15807" s="3" t="n">
        <v>1132.44</v>
      </c>
    </row>
    <row r="15808">
      <c r="A15808" s="3" t="inlineStr">
        <is>
          <t>Quinate Consulting (Pty) Ltd</t>
        </is>
      </c>
      <c r="B15808" s="4" t="n">
        <v>45169</v>
      </c>
      <c r="C15808" s="3" t="inlineStr">
        <is>
          <t>Expenses</t>
        </is>
      </c>
      <c r="D15808" s="3" t="inlineStr">
        <is>
          <t>4650/010</t>
        </is>
      </c>
      <c r="E15808" s="3" t="inlineStr">
        <is>
          <t>Travel - Local Flights</t>
        </is>
      </c>
      <c r="F15808" s="3" t="n">
        <v>0</v>
      </c>
      <c r="G15808" s="3" t="n">
        <v>6253.04</v>
      </c>
    </row>
    <row r="15809">
      <c r="A15809" s="3" t="inlineStr">
        <is>
          <t>Quinate Consulting (Pty) Ltd</t>
        </is>
      </c>
      <c r="B15809" s="4" t="n">
        <v>45169</v>
      </c>
      <c r="C15809" s="3" t="inlineStr">
        <is>
          <t>Expenses</t>
        </is>
      </c>
      <c r="D15809" s="3" t="inlineStr">
        <is>
          <t>4650/020</t>
        </is>
      </c>
      <c r="E15809" s="3" t="inlineStr">
        <is>
          <t>Travel - Local Accomodation - B_AND_B</t>
        </is>
      </c>
      <c r="F15809" s="3" t="n">
        <v>0</v>
      </c>
      <c r="G15809" s="3" t="n">
        <v>6998.26</v>
      </c>
    </row>
    <row r="15810">
      <c r="A15810" s="3" t="inlineStr">
        <is>
          <t>Opportunity Global Investment (PTY) LTD</t>
        </is>
      </c>
      <c r="B15810" s="4" t="n">
        <v>45169</v>
      </c>
      <c r="C15810" s="3" t="inlineStr">
        <is>
          <t>Expenses</t>
        </is>
      </c>
      <c r="D15810" s="3" t="inlineStr">
        <is>
          <t>4650/020</t>
        </is>
      </c>
      <c r="E15810" s="3" t="inlineStr">
        <is>
          <t>Travel Accomodation - Car Hire</t>
        </is>
      </c>
      <c r="F15810" s="3" t="n">
        <v>0</v>
      </c>
      <c r="G15810" s="3" t="n">
        <v>1581.74</v>
      </c>
    </row>
    <row r="15811">
      <c r="A15811" s="3" t="inlineStr">
        <is>
          <t>Opportunity Global Investment (PTY) LTD</t>
        </is>
      </c>
      <c r="B15811" s="4" t="n">
        <v>45169</v>
      </c>
      <c r="C15811" s="3" t="inlineStr">
        <is>
          <t>Expenses</t>
        </is>
      </c>
      <c r="D15811" s="3" t="inlineStr">
        <is>
          <t>4650/030</t>
        </is>
      </c>
      <c r="E15811" s="3" t="inlineStr">
        <is>
          <t>Travel _AND_ Accomodation - Local Accom</t>
        </is>
      </c>
      <c r="F15811" s="3" t="n">
        <v>0</v>
      </c>
      <c r="G15811" s="3" t="n">
        <v>34.78</v>
      </c>
    </row>
    <row r="15812">
      <c r="A15812" s="3" t="inlineStr">
        <is>
          <t>Quinate Consulting (Pty) Ltd</t>
        </is>
      </c>
      <c r="B15812" s="4" t="n">
        <v>45169</v>
      </c>
      <c r="C15812" s="3" t="inlineStr">
        <is>
          <t>Expenses</t>
        </is>
      </c>
      <c r="D15812" s="3" t="inlineStr">
        <is>
          <t>4650/040</t>
        </is>
      </c>
      <c r="E15812" s="3" t="inlineStr">
        <is>
          <t>Travel - Local Car Hire</t>
        </is>
      </c>
      <c r="F15812" s="3" t="n">
        <v>0</v>
      </c>
      <c r="G15812" s="3" t="n">
        <v>510.6</v>
      </c>
    </row>
    <row r="15813">
      <c r="A15813" s="3" t="inlineStr">
        <is>
          <t>Noble Shield (Pty) Ltd ta Go Letting</t>
        </is>
      </c>
      <c r="B15813" s="4" t="n">
        <v>45169</v>
      </c>
      <c r="C15813" s="3" t="inlineStr">
        <is>
          <t>Expenses</t>
        </is>
      </c>
      <c r="D15813" s="3" t="inlineStr">
        <is>
          <t>4650/050</t>
        </is>
      </c>
      <c r="E15813" s="3" t="inlineStr">
        <is>
          <t>Travel - Parking</t>
        </is>
      </c>
      <c r="F15813" s="3" t="n">
        <v>0</v>
      </c>
      <c r="G15813" s="3" t="n">
        <v>16</v>
      </c>
    </row>
    <row r="15814">
      <c r="A15814" s="3" t="inlineStr">
        <is>
          <t>Opportunity Global Investment (PTY) LTD</t>
        </is>
      </c>
      <c r="B15814" s="4" t="n">
        <v>45169</v>
      </c>
      <c r="C15814" s="3" t="inlineStr">
        <is>
          <t>Expenses</t>
        </is>
      </c>
      <c r="D15814" s="3" t="inlineStr">
        <is>
          <t>4650/090</t>
        </is>
      </c>
      <c r="E15814" s="3" t="inlineStr">
        <is>
          <t>Travel &amp; Accom - Fuel</t>
        </is>
      </c>
      <c r="F15814" s="3" t="n">
        <v>982.45</v>
      </c>
      <c r="G15814" s="3" t="n">
        <v>5643.5</v>
      </c>
    </row>
    <row r="15815">
      <c r="A15815" s="3" t="inlineStr">
        <is>
          <t>Noble Shield (Pty) Ltd ta Go Letting</t>
        </is>
      </c>
      <c r="B15815" s="4" t="n">
        <v>45169</v>
      </c>
      <c r="C15815" s="3" t="inlineStr">
        <is>
          <t>Expenses</t>
        </is>
      </c>
      <c r="D15815" s="3" t="inlineStr">
        <is>
          <t>4700/000</t>
        </is>
      </c>
      <c r="E15815" s="3" t="inlineStr">
        <is>
          <t>PAYE Contributions</t>
        </is>
      </c>
      <c r="F15815" s="3" t="n">
        <v>4978.49</v>
      </c>
      <c r="G15815" s="3" t="n">
        <v>57259.24</v>
      </c>
    </row>
    <row r="15816">
      <c r="A15816" s="3" t="inlineStr">
        <is>
          <t>Trademark Holdings (Pty) Ltd</t>
        </is>
      </c>
      <c r="B15816" s="4" t="n">
        <v>45169</v>
      </c>
      <c r="C15816" s="3" t="inlineStr">
        <is>
          <t>Expenses</t>
        </is>
      </c>
      <c r="D15816" s="3" t="inlineStr">
        <is>
          <t>4700/000</t>
        </is>
      </c>
      <c r="E15816" s="3" t="inlineStr">
        <is>
          <t>PAYE Contributions</t>
        </is>
      </c>
      <c r="F15816" s="3" t="n">
        <v>4740.14</v>
      </c>
      <c r="G15816" s="3" t="n">
        <v>60015.96</v>
      </c>
    </row>
    <row r="15817">
      <c r="A15817" s="3" t="inlineStr">
        <is>
          <t>Opportunity Global Investment (PTY) LTD</t>
        </is>
      </c>
      <c r="B15817" s="4" t="n">
        <v>45169</v>
      </c>
      <c r="C15817" s="3" t="inlineStr">
        <is>
          <t>Expenses</t>
        </is>
      </c>
      <c r="D15817" s="3" t="inlineStr">
        <is>
          <t>4700/000</t>
        </is>
      </c>
      <c r="E15817" s="3" t="inlineStr">
        <is>
          <t>UIF Contributions</t>
        </is>
      </c>
      <c r="F15817" s="3" t="n">
        <v>177.12</v>
      </c>
      <c r="G15817" s="3" t="n">
        <v>1062.72</v>
      </c>
    </row>
    <row r="15818">
      <c r="A15818" s="3" t="inlineStr">
        <is>
          <t>Opportunity Global Sales (PTY) LTD</t>
        </is>
      </c>
      <c r="B15818" s="4" t="n">
        <v>45169</v>
      </c>
      <c r="C15818" s="3" t="inlineStr">
        <is>
          <t>Expenses</t>
        </is>
      </c>
      <c r="D15818" s="3" t="inlineStr">
        <is>
          <t>4700/000</t>
        </is>
      </c>
      <c r="E15818" s="3" t="inlineStr">
        <is>
          <t>UIF Contributions</t>
        </is>
      </c>
      <c r="F15818" s="3" t="n">
        <v>312.12</v>
      </c>
      <c r="G15818" s="3" t="n">
        <v>1872.72</v>
      </c>
    </row>
    <row r="15819">
      <c r="A15819" s="3" t="inlineStr">
        <is>
          <t>Opportunity Global Sales (PTY) LTD</t>
        </is>
      </c>
      <c r="B15819" s="4" t="n">
        <v>45169</v>
      </c>
      <c r="C15819" s="3" t="inlineStr">
        <is>
          <t>Expenses</t>
        </is>
      </c>
      <c r="D15819" s="3" t="inlineStr">
        <is>
          <t>4701/000</t>
        </is>
      </c>
      <c r="E15819" s="3" t="inlineStr">
        <is>
          <t>UIF Employee Contribution</t>
        </is>
      </c>
      <c r="F15819" s="3" t="n">
        <v>312.12</v>
      </c>
      <c r="G15819" s="3" t="n">
        <v>1872.72</v>
      </c>
    </row>
    <row r="15820">
      <c r="A15820" s="3" t="inlineStr">
        <is>
          <t>Opportunity Global Investment (PTY) LTD</t>
        </is>
      </c>
      <c r="B15820" s="4" t="n">
        <v>45169</v>
      </c>
      <c r="C15820" s="3" t="inlineStr">
        <is>
          <t>Expenses</t>
        </is>
      </c>
      <c r="D15820" s="3" t="inlineStr">
        <is>
          <t>4701/000</t>
        </is>
      </c>
      <c r="E15820" s="3" t="inlineStr">
        <is>
          <t>UIF Employee Contributions</t>
        </is>
      </c>
      <c r="F15820" s="3" t="n">
        <v>177.12</v>
      </c>
      <c r="G15820" s="3" t="n">
        <v>1062.72</v>
      </c>
    </row>
    <row r="15821">
      <c r="A15821" s="3" t="inlineStr">
        <is>
          <t>Noble Shield (Pty) Ltd ta Go Letting</t>
        </is>
      </c>
      <c r="B15821" s="4" t="n">
        <v>45169</v>
      </c>
      <c r="C15821" s="3" t="inlineStr">
        <is>
          <t>Expenses</t>
        </is>
      </c>
      <c r="D15821" s="3" t="inlineStr">
        <is>
          <t>4710/000</t>
        </is>
      </c>
      <c r="E15821" s="3" t="inlineStr">
        <is>
          <t>UIF Company Contributions</t>
        </is>
      </c>
      <c r="F15821" s="3" t="n">
        <v>245.25</v>
      </c>
      <c r="G15821" s="3" t="n">
        <v>2943</v>
      </c>
    </row>
    <row r="15822">
      <c r="A15822" s="3" t="inlineStr">
        <is>
          <t>Trademark Holdings (Pty) Ltd</t>
        </is>
      </c>
      <c r="B15822" s="4" t="n">
        <v>45169</v>
      </c>
      <c r="C15822" s="3" t="inlineStr">
        <is>
          <t>Expenses</t>
        </is>
      </c>
      <c r="D15822" s="3" t="inlineStr">
        <is>
          <t>4710/000</t>
        </is>
      </c>
      <c r="E15822" s="3" t="inlineStr">
        <is>
          <t>UIF Company Contributions</t>
        </is>
      </c>
      <c r="F15822" s="3" t="n">
        <v>95.25</v>
      </c>
      <c r="G15822" s="3" t="n">
        <v>1143</v>
      </c>
    </row>
    <row r="15823">
      <c r="A15823" s="3" t="inlineStr">
        <is>
          <t>Noble Shield (Pty) Ltd ta Go Letting</t>
        </is>
      </c>
      <c r="B15823" s="4" t="n">
        <v>45169</v>
      </c>
      <c r="C15823" s="3" t="inlineStr">
        <is>
          <t>Expenses</t>
        </is>
      </c>
      <c r="D15823" s="3" t="inlineStr">
        <is>
          <t>4711/000</t>
        </is>
      </c>
      <c r="E15823" s="3" t="inlineStr">
        <is>
          <t>UIF Employee Contribution</t>
        </is>
      </c>
      <c r="F15823" s="3" t="n">
        <v>245.25</v>
      </c>
      <c r="G15823" s="3" t="n">
        <v>2943</v>
      </c>
    </row>
    <row r="15824">
      <c r="A15824" s="3" t="inlineStr">
        <is>
          <t>Trademark Holdings (Pty) Ltd</t>
        </is>
      </c>
      <c r="B15824" s="4" t="n">
        <v>45169</v>
      </c>
      <c r="C15824" s="3" t="inlineStr">
        <is>
          <t>Expenses</t>
        </is>
      </c>
      <c r="D15824" s="3" t="inlineStr">
        <is>
          <t>4711/000</t>
        </is>
      </c>
      <c r="E15824" s="3" t="inlineStr">
        <is>
          <t>UIF Employee Contributions</t>
        </is>
      </c>
      <c r="F15824" s="3" t="n">
        <v>95.25</v>
      </c>
      <c r="G15824" s="3" t="n">
        <v>1143</v>
      </c>
    </row>
    <row r="15825">
      <c r="A15825" s="3" t="inlineStr">
        <is>
          <t>Noble Shield (Pty) Ltd ta Go Letting</t>
        </is>
      </c>
      <c r="B15825" s="4" t="n">
        <v>45169</v>
      </c>
      <c r="C15825" s="3" t="inlineStr">
        <is>
          <t>Expenses</t>
        </is>
      </c>
      <c r="D15825" s="3" t="inlineStr">
        <is>
          <t>4720/000</t>
        </is>
      </c>
      <c r="E15825" s="3" t="inlineStr">
        <is>
          <t>SDL Contributions</t>
        </is>
      </c>
      <c r="F15825" s="3" t="n">
        <v>443.52</v>
      </c>
      <c r="G15825" s="3" t="n">
        <v>5178.59</v>
      </c>
    </row>
    <row r="15826">
      <c r="A15826" s="3" t="inlineStr">
        <is>
          <t>Trademark Holdings (Pty) Ltd</t>
        </is>
      </c>
      <c r="B15826" s="4" t="n">
        <v>45169</v>
      </c>
      <c r="C15826" s="3" t="inlineStr">
        <is>
          <t>Expenses</t>
        </is>
      </c>
      <c r="D15826" s="3" t="inlineStr">
        <is>
          <t>4720/000</t>
        </is>
      </c>
      <c r="E15826" s="3" t="inlineStr">
        <is>
          <t>SDL Contributions</t>
        </is>
      </c>
      <c r="F15826" s="3" t="n">
        <v>298.35</v>
      </c>
      <c r="G15826" s="3" t="n">
        <v>3654.62</v>
      </c>
    </row>
    <row r="15827">
      <c r="A15827" s="3" t="inlineStr">
        <is>
          <t>Opportunity Global Investment (PTY) LTD</t>
        </is>
      </c>
      <c r="B15827" s="4" t="n">
        <v>45169</v>
      </c>
      <c r="C15827" s="3" t="inlineStr">
        <is>
          <t>Expenses</t>
        </is>
      </c>
      <c r="D15827" s="3" t="inlineStr">
        <is>
          <t>4730/000</t>
        </is>
      </c>
      <c r="E15827" s="3" t="inlineStr">
        <is>
          <t>PAYE Contributions</t>
        </is>
      </c>
      <c r="F15827" s="3" t="n">
        <v>8822.27</v>
      </c>
      <c r="G15827" s="3" t="n">
        <v>52933.6</v>
      </c>
    </row>
    <row r="15828">
      <c r="A15828" s="3" t="inlineStr">
        <is>
          <t>Opportunity Global Sales (PTY) LTD</t>
        </is>
      </c>
      <c r="B15828" s="4" t="n">
        <v>45169</v>
      </c>
      <c r="C15828" s="3" t="inlineStr">
        <is>
          <t>Expenses</t>
        </is>
      </c>
      <c r="D15828" s="3" t="inlineStr">
        <is>
          <t>4730/000</t>
        </is>
      </c>
      <c r="E15828" s="3" t="inlineStr">
        <is>
          <t>PAYE Contributions</t>
        </is>
      </c>
      <c r="F15828" s="3" t="n">
        <v>9220.83</v>
      </c>
      <c r="G15828" s="3" t="n">
        <v>55325</v>
      </c>
    </row>
    <row r="15829">
      <c r="A15829" s="3" t="inlineStr">
        <is>
          <t>Opportunity Management Holdings (PTY) LTD</t>
        </is>
      </c>
      <c r="B15829" s="4" t="n">
        <v>45169</v>
      </c>
      <c r="C15829" s="3" t="inlineStr">
        <is>
          <t>Expenses</t>
        </is>
      </c>
      <c r="D15829" s="3" t="inlineStr">
        <is>
          <t>4730/000</t>
        </is>
      </c>
      <c r="E15829" s="3" t="inlineStr">
        <is>
          <t>PAYE Contributions</t>
        </is>
      </c>
      <c r="F15829" s="3" t="n">
        <v>36815.02</v>
      </c>
      <c r="G15829" s="3" t="n">
        <v>543316.08</v>
      </c>
    </row>
    <row r="15830">
      <c r="A15830" s="3" t="inlineStr">
        <is>
          <t>Noble Shield (Pty) Ltd ta Go Letting</t>
        </is>
      </c>
      <c r="B15830" s="4" t="n">
        <v>45169</v>
      </c>
      <c r="C15830" s="3" t="inlineStr">
        <is>
          <t>Expenses</t>
        </is>
      </c>
      <c r="D15830" s="3" t="inlineStr">
        <is>
          <t>4730/000</t>
        </is>
      </c>
      <c r="E15830" s="3" t="inlineStr">
        <is>
          <t>Workmans Compensation</t>
        </is>
      </c>
      <c r="F15830" s="3" t="n">
        <v>0</v>
      </c>
      <c r="G15830" s="3" t="n">
        <v>1470.4</v>
      </c>
    </row>
    <row r="15831">
      <c r="A15831" s="3" t="inlineStr">
        <is>
          <t>Opportunity Global Investment (PTY) LTD</t>
        </is>
      </c>
      <c r="B15831" s="4" t="n">
        <v>45169</v>
      </c>
      <c r="C15831" s="3" t="inlineStr">
        <is>
          <t>Expenses</t>
        </is>
      </c>
      <c r="D15831" s="3" t="inlineStr">
        <is>
          <t>4740/000</t>
        </is>
      </c>
      <c r="E15831" s="3" t="inlineStr">
        <is>
          <t>SDL Contributions</t>
        </is>
      </c>
      <c r="F15831" s="3" t="n">
        <v>431.1</v>
      </c>
      <c r="G15831" s="3" t="n">
        <v>2586.6</v>
      </c>
    </row>
    <row r="15832">
      <c r="A15832" s="3" t="inlineStr">
        <is>
          <t>Opportunity Global Sales (PTY) LTD</t>
        </is>
      </c>
      <c r="B15832" s="4" t="n">
        <v>45169</v>
      </c>
      <c r="C15832" s="3" t="inlineStr">
        <is>
          <t>Expenses</t>
        </is>
      </c>
      <c r="D15832" s="3" t="inlineStr">
        <is>
          <t>4740/000</t>
        </is>
      </c>
      <c r="E15832" s="3" t="inlineStr">
        <is>
          <t>SDL Contributions</t>
        </is>
      </c>
      <c r="F15832" s="3" t="n">
        <v>2312.07</v>
      </c>
      <c r="G15832" s="3" t="n">
        <v>11574.15</v>
      </c>
    </row>
    <row r="15833">
      <c r="A15833" s="3" t="inlineStr">
        <is>
          <t>Opportunity Management Holdings (PTY) LTD</t>
        </is>
      </c>
      <c r="B15833" s="4" t="n">
        <v>45169</v>
      </c>
      <c r="C15833" s="3" t="inlineStr">
        <is>
          <t>Expenses</t>
        </is>
      </c>
      <c r="D15833" s="3" t="inlineStr">
        <is>
          <t>4740/000</t>
        </is>
      </c>
      <c r="E15833" s="3" t="inlineStr">
        <is>
          <t>UIF Company Contribution</t>
        </is>
      </c>
      <c r="F15833" s="3" t="n">
        <v>1424.8</v>
      </c>
      <c r="G15833" s="3" t="n">
        <v>19908.25</v>
      </c>
    </row>
    <row r="15834">
      <c r="A15834" s="3" t="inlineStr">
        <is>
          <t>Opportunity Management Holdings (PTY) LTD</t>
        </is>
      </c>
      <c r="B15834" s="4" t="n">
        <v>45169</v>
      </c>
      <c r="C15834" s="3" t="inlineStr">
        <is>
          <t>Expenses</t>
        </is>
      </c>
      <c r="D15834" s="3" t="inlineStr">
        <is>
          <t>4741/000</t>
        </is>
      </c>
      <c r="E15834" s="3" t="inlineStr">
        <is>
          <t>UIF Employee Contribution</t>
        </is>
      </c>
      <c r="F15834" s="3" t="n">
        <v>1424.8</v>
      </c>
      <c r="G15834" s="3" t="n">
        <v>19908.25</v>
      </c>
    </row>
    <row r="15835">
      <c r="A15835" s="3" t="inlineStr">
        <is>
          <t>Opportunity Management Holdings (PTY) LTD</t>
        </is>
      </c>
      <c r="B15835" s="4" t="n">
        <v>45169</v>
      </c>
      <c r="C15835" s="3" t="inlineStr">
        <is>
          <t>Expenses</t>
        </is>
      </c>
      <c r="D15835" s="3" t="inlineStr">
        <is>
          <t>4750/000</t>
        </is>
      </c>
      <c r="E15835" s="3" t="inlineStr">
        <is>
          <t>SDL Contribution</t>
        </is>
      </c>
      <c r="F15835" s="3" t="n">
        <v>2231.2</v>
      </c>
      <c r="G15835" s="3" t="n">
        <v>32246.61</v>
      </c>
    </row>
    <row r="15836">
      <c r="A15836" s="3" t="inlineStr">
        <is>
          <t>Noble Shield (Pty) Ltd ta Go Letting</t>
        </is>
      </c>
      <c r="B15836" s="4" t="n">
        <v>45169</v>
      </c>
      <c r="C15836" s="3" t="inlineStr">
        <is>
          <t>Equity</t>
        </is>
      </c>
      <c r="D15836" s="3" t="inlineStr">
        <is>
          <t>5100/000</t>
        </is>
      </c>
      <c r="E15836" s="3" t="inlineStr">
        <is>
          <t>Share Capital</t>
        </is>
      </c>
      <c r="F15836" s="3" t="n">
        <v>0</v>
      </c>
      <c r="G15836" s="3" t="n">
        <v>-1</v>
      </c>
    </row>
    <row r="15837">
      <c r="A15837" s="3" t="inlineStr">
        <is>
          <t>Opportunity Management Holdings (PTY) LTD</t>
        </is>
      </c>
      <c r="B15837" s="4" t="n">
        <v>45169</v>
      </c>
      <c r="C15837" s="3" t="inlineStr">
        <is>
          <t>Equity</t>
        </is>
      </c>
      <c r="D15837" s="3" t="inlineStr">
        <is>
          <t>5100/000</t>
        </is>
      </c>
      <c r="E15837" s="3" t="inlineStr">
        <is>
          <t>Share Capital / Members Contribution</t>
        </is>
      </c>
      <c r="F15837" s="3" t="n">
        <v>0</v>
      </c>
      <c r="G15837" s="3" t="n">
        <v>-120</v>
      </c>
    </row>
    <row r="15838">
      <c r="A15838" s="3" t="inlineStr">
        <is>
          <t>Quinate Consulting (Pty) Ltd</t>
        </is>
      </c>
      <c r="B15838" s="4" t="n">
        <v>45169</v>
      </c>
      <c r="C15838" s="3" t="inlineStr">
        <is>
          <t>Equity</t>
        </is>
      </c>
      <c r="D15838" s="3" t="inlineStr">
        <is>
          <t>5100/000</t>
        </is>
      </c>
      <c r="E15838" s="3" t="inlineStr">
        <is>
          <t>Share Capital / Members Contribution</t>
        </is>
      </c>
      <c r="F15838" s="3" t="n">
        <v>0</v>
      </c>
      <c r="G15838" s="3" t="n">
        <v>-120</v>
      </c>
    </row>
    <row r="15839">
      <c r="A15839" s="3" t="inlineStr">
        <is>
          <t>Trademark Holdings (Pty) Ltd</t>
        </is>
      </c>
      <c r="B15839" s="4" t="n">
        <v>45169</v>
      </c>
      <c r="C15839" s="3" t="inlineStr">
        <is>
          <t>Equity</t>
        </is>
      </c>
      <c r="D15839" s="3" t="inlineStr">
        <is>
          <t>5100/001</t>
        </is>
      </c>
      <c r="E15839" s="3" t="inlineStr">
        <is>
          <t>Share Capital - GFY Investments</t>
        </is>
      </c>
      <c r="F15839" s="3" t="n">
        <v>0</v>
      </c>
      <c r="G15839" s="3" t="n">
        <v>-60</v>
      </c>
    </row>
    <row r="15840">
      <c r="A15840" s="3" t="inlineStr">
        <is>
          <t>Trademark Holdings (Pty) Ltd</t>
        </is>
      </c>
      <c r="B15840" s="4" t="n">
        <v>45169</v>
      </c>
      <c r="C15840" s="3" t="inlineStr">
        <is>
          <t>Equity</t>
        </is>
      </c>
      <c r="D15840" s="3" t="inlineStr">
        <is>
          <t>5100/002</t>
        </is>
      </c>
      <c r="E15840" s="3" t="inlineStr">
        <is>
          <t>Share Capital - Zak Trust</t>
        </is>
      </c>
      <c r="F15840" s="3" t="n">
        <v>0</v>
      </c>
      <c r="G15840" s="3" t="n">
        <v>-60</v>
      </c>
    </row>
    <row r="15841">
      <c r="A15841" s="3" t="inlineStr">
        <is>
          <t>Opportunity Global Investment (PTY) LTD</t>
        </is>
      </c>
      <c r="B15841" s="4" t="n">
        <v>45169</v>
      </c>
      <c r="C15841" s="3" t="inlineStr">
        <is>
          <t>Equity</t>
        </is>
      </c>
      <c r="D15841" s="3" t="inlineStr">
        <is>
          <t>5101/000</t>
        </is>
      </c>
      <c r="E15841" s="3" t="inlineStr">
        <is>
          <t>Share Capital - Ordinary Type A</t>
        </is>
      </c>
      <c r="F15841" s="3" t="n">
        <v>0</v>
      </c>
      <c r="G15841" s="3" t="n">
        <v>-70</v>
      </c>
    </row>
    <row r="15842">
      <c r="A15842" s="3" t="inlineStr">
        <is>
          <t>Opportunity Global Investment (PTY) LTD</t>
        </is>
      </c>
      <c r="B15842" s="4" t="n">
        <v>45169</v>
      </c>
      <c r="C15842" s="3" t="inlineStr">
        <is>
          <t>Equity</t>
        </is>
      </c>
      <c r="D15842" s="3" t="inlineStr">
        <is>
          <t>5102/000</t>
        </is>
      </c>
      <c r="E15842" s="3" t="inlineStr">
        <is>
          <t>Share Capital - Ordinary Type B</t>
        </is>
      </c>
      <c r="F15842" s="3" t="n">
        <v>0</v>
      </c>
      <c r="G15842" s="3" t="n">
        <v>-30</v>
      </c>
    </row>
    <row r="15843">
      <c r="A15843" s="3" t="inlineStr">
        <is>
          <t>Endulini (Pty) Ltd</t>
        </is>
      </c>
      <c r="B15843" s="4" t="n">
        <v>45169</v>
      </c>
      <c r="C15843" s="3" t="inlineStr">
        <is>
          <t>Equity</t>
        </is>
      </c>
      <c r="D15843" s="3" t="inlineStr">
        <is>
          <t>5200/000</t>
        </is>
      </c>
      <c r="E15843" s="3" t="inlineStr">
        <is>
          <t>Retained Earnings / Loss</t>
        </is>
      </c>
      <c r="F15843" s="3" t="n">
        <v>0</v>
      </c>
      <c r="G15843" s="3" t="n">
        <v>-6017232.05</v>
      </c>
    </row>
    <row r="15844">
      <c r="A15844" s="3" t="inlineStr">
        <is>
          <t>Noble Shield (Pty) Ltd ta Go Letting</t>
        </is>
      </c>
      <c r="B15844" s="4" t="n">
        <v>45169</v>
      </c>
      <c r="C15844" s="3" t="inlineStr">
        <is>
          <t>Equity</t>
        </is>
      </c>
      <c r="D15844" s="3" t="inlineStr">
        <is>
          <t>5200/000</t>
        </is>
      </c>
      <c r="E15844" s="3" t="inlineStr">
        <is>
          <t>Retained Earnings / Loss</t>
        </is>
      </c>
      <c r="F15844" s="3" t="n">
        <v>0</v>
      </c>
      <c r="G15844" s="3" t="n">
        <v>-64792.67</v>
      </c>
    </row>
    <row r="15845">
      <c r="A15845" s="3" t="inlineStr">
        <is>
          <t>Opportunity Global Investment (PTY) LTD</t>
        </is>
      </c>
      <c r="B15845" s="4" t="n">
        <v>45169</v>
      </c>
      <c r="C15845" s="3" t="inlineStr">
        <is>
          <t>Equity</t>
        </is>
      </c>
      <c r="D15845" s="3" t="inlineStr">
        <is>
          <t>5200/000</t>
        </is>
      </c>
      <c r="E15845" s="3" t="inlineStr">
        <is>
          <t>Retained Earnings / Loss</t>
        </is>
      </c>
      <c r="F15845" s="3" t="n">
        <v>0</v>
      </c>
      <c r="G15845" s="3" t="n">
        <v>2134849.73</v>
      </c>
    </row>
    <row r="15846">
      <c r="A15846" s="3" t="inlineStr">
        <is>
          <t>Opportunity Global Sales (PTY) LTD</t>
        </is>
      </c>
      <c r="B15846" s="4" t="n">
        <v>45169</v>
      </c>
      <c r="C15846" s="3" t="inlineStr">
        <is>
          <t>Equity</t>
        </is>
      </c>
      <c r="D15846" s="3" t="inlineStr">
        <is>
          <t>5200/000</t>
        </is>
      </c>
      <c r="E15846" s="3" t="inlineStr">
        <is>
          <t>Retained Earnings / Loss</t>
        </is>
      </c>
      <c r="F15846" s="3" t="n">
        <v>0</v>
      </c>
      <c r="G15846" s="3" t="n">
        <v>-2287097.79</v>
      </c>
    </row>
    <row r="15847">
      <c r="A15847" s="3" t="inlineStr">
        <is>
          <t>Opportunity Management Holdings (PTY) LTD</t>
        </is>
      </c>
      <c r="B15847" s="4" t="n">
        <v>45169</v>
      </c>
      <c r="C15847" s="3" t="inlineStr">
        <is>
          <t>Equity</t>
        </is>
      </c>
      <c r="D15847" s="3" t="inlineStr">
        <is>
          <t>5200/000</t>
        </is>
      </c>
      <c r="E15847" s="3" t="inlineStr">
        <is>
          <t>Retained Earnings / Loss</t>
        </is>
      </c>
      <c r="F15847" s="3" t="n">
        <v>0</v>
      </c>
      <c r="G15847" s="3" t="n">
        <v>1230800.76</v>
      </c>
    </row>
    <row r="15848">
      <c r="A15848" s="3" t="inlineStr">
        <is>
          <t>Quinate Consulting (Pty) Ltd</t>
        </is>
      </c>
      <c r="B15848" s="4" t="n">
        <v>45169</v>
      </c>
      <c r="C15848" s="3" t="inlineStr">
        <is>
          <t>Equity</t>
        </is>
      </c>
      <c r="D15848" s="3" t="inlineStr">
        <is>
          <t>5200/000</t>
        </is>
      </c>
      <c r="E15848" s="3" t="inlineStr">
        <is>
          <t>Retained Earnings / Loss</t>
        </is>
      </c>
      <c r="F15848" s="3" t="n">
        <v>0</v>
      </c>
      <c r="G15848" s="3" t="n">
        <v>1549164.28</v>
      </c>
    </row>
    <row r="15849">
      <c r="A15849" s="3" t="inlineStr">
        <is>
          <t>Trademark Holdings (Pty) Ltd</t>
        </is>
      </c>
      <c r="B15849" s="4" t="n">
        <v>45169</v>
      </c>
      <c r="C15849" s="3" t="inlineStr">
        <is>
          <t>Equity</t>
        </is>
      </c>
      <c r="D15849" s="3" t="inlineStr">
        <is>
          <t>5200/000</t>
        </is>
      </c>
      <c r="E15849" s="3" t="inlineStr">
        <is>
          <t>Retained Earnings / Loss</t>
        </is>
      </c>
      <c r="F15849" s="3" t="n">
        <v>0</v>
      </c>
      <c r="G15849" s="3" t="n">
        <v>-155356.41</v>
      </c>
    </row>
    <row r="15850">
      <c r="A15850" s="3" t="inlineStr">
        <is>
          <t>Quinate Consulting (Pty) Ltd</t>
        </is>
      </c>
      <c r="B15850" s="4" t="n">
        <v>45169</v>
      </c>
      <c r="C15850" s="3" t="inlineStr">
        <is>
          <t>Assets</t>
        </is>
      </c>
      <c r="D15850" s="3" t="inlineStr">
        <is>
          <t>5400/011</t>
        </is>
      </c>
      <c r="E15850" s="3" t="inlineStr">
        <is>
          <t>Members Loan - Nick Morgan</t>
        </is>
      </c>
      <c r="F15850" s="3" t="n">
        <v>0</v>
      </c>
      <c r="G15850" s="3" t="n">
        <v>-85743.69</v>
      </c>
    </row>
    <row r="15851">
      <c r="A15851" s="3" t="inlineStr">
        <is>
          <t>Opportunity Management Holdings (PTY) LTD</t>
        </is>
      </c>
      <c r="B15851" s="4" t="n">
        <v>45169</v>
      </c>
      <c r="C15851" s="3" t="inlineStr">
        <is>
          <t>Assets</t>
        </is>
      </c>
      <c r="D15851" s="3" t="inlineStr">
        <is>
          <t>5400/500</t>
        </is>
      </c>
      <c r="E15851" s="3" t="inlineStr">
        <is>
          <t>Shareholder - Zak Loan</t>
        </is>
      </c>
      <c r="F15851" s="3" t="n">
        <v>0</v>
      </c>
      <c r="G15851" s="3" t="n">
        <v>-171798.21</v>
      </c>
    </row>
    <row r="15852">
      <c r="A15852" s="3" t="inlineStr">
        <is>
          <t>Quinate Consulting (Pty) Ltd</t>
        </is>
      </c>
      <c r="B15852" s="4" t="n">
        <v>45169</v>
      </c>
      <c r="C15852" s="3" t="inlineStr">
        <is>
          <t>Liabilities</t>
        </is>
      </c>
      <c r="D15852" s="3" t="inlineStr">
        <is>
          <t>5500/010</t>
        </is>
      </c>
      <c r="E15852" s="3" t="inlineStr">
        <is>
          <t>Loan - Wynand Haywood</t>
        </is>
      </c>
      <c r="F15852" s="3" t="n">
        <v>0</v>
      </c>
      <c r="G15852" s="3" t="n">
        <v>1928.67</v>
      </c>
    </row>
    <row r="15853">
      <c r="A15853" s="3" t="inlineStr">
        <is>
          <t>Quinate Consulting (Pty) Ltd</t>
        </is>
      </c>
      <c r="B15853" s="4" t="n">
        <v>45169</v>
      </c>
      <c r="C15853" s="3" t="inlineStr">
        <is>
          <t>Liabilities</t>
        </is>
      </c>
      <c r="D15853" s="3" t="inlineStr">
        <is>
          <t>5500/025</t>
        </is>
      </c>
      <c r="E15853" s="3" t="inlineStr">
        <is>
          <t>Loan - Noble Shield 2 Security Trust</t>
        </is>
      </c>
      <c r="F15853" s="3" t="n">
        <v>0</v>
      </c>
      <c r="G15853" s="3" t="n">
        <v>50</v>
      </c>
    </row>
    <row r="15854">
      <c r="A15854" s="3" t="inlineStr">
        <is>
          <t>Quinate Consulting (Pty) Ltd</t>
        </is>
      </c>
      <c r="B15854" s="4" t="n">
        <v>45169</v>
      </c>
      <c r="C15854" s="3" t="inlineStr">
        <is>
          <t>Liabilities</t>
        </is>
      </c>
      <c r="D15854" s="3" t="inlineStr">
        <is>
          <t>5500/030</t>
        </is>
      </c>
      <c r="E15854" s="3" t="inlineStr">
        <is>
          <t>Loan - Heron Projects</t>
        </is>
      </c>
      <c r="F15854" s="3" t="n">
        <v>4200</v>
      </c>
      <c r="G15854" s="3" t="n">
        <v>15800</v>
      </c>
    </row>
    <row r="15855">
      <c r="A15855" s="3" t="inlineStr">
        <is>
          <t>Opportunity Global Investment (PTY) LTD</t>
        </is>
      </c>
      <c r="B15855" s="4" t="n">
        <v>45169</v>
      </c>
      <c r="C15855" s="3" t="inlineStr">
        <is>
          <t>Liabilities</t>
        </is>
      </c>
      <c r="D15855" s="3" t="inlineStr">
        <is>
          <t>5500/100</t>
        </is>
      </c>
      <c r="E15855" s="3" t="inlineStr">
        <is>
          <t>Loan - Cape Projects Construction</t>
        </is>
      </c>
      <c r="F15855" s="3" t="n">
        <v>0</v>
      </c>
      <c r="G15855" s="3" t="n">
        <v>2261000</v>
      </c>
    </row>
    <row r="15856">
      <c r="A15856" s="3" t="inlineStr">
        <is>
          <t>Noble Shield (Pty) Ltd ta Go Letting</t>
        </is>
      </c>
      <c r="B15856" s="4" t="n">
        <v>45169</v>
      </c>
      <c r="C15856" s="3" t="inlineStr">
        <is>
          <t>Liabilities</t>
        </is>
      </c>
      <c r="D15856" s="3" t="inlineStr">
        <is>
          <t>5500/100</t>
        </is>
      </c>
      <c r="E15856" s="3" t="inlineStr">
        <is>
          <t>Loan - Jupiter Trust</t>
        </is>
      </c>
      <c r="F15856" s="3" t="n">
        <v>0</v>
      </c>
      <c r="G15856" s="3" t="n">
        <v>-100228.75</v>
      </c>
    </row>
    <row r="15857">
      <c r="A15857" s="3" t="inlineStr">
        <is>
          <t>Opportunity Management Holdings (PTY) LTD</t>
        </is>
      </c>
      <c r="B15857" s="4" t="n">
        <v>45169</v>
      </c>
      <c r="C15857" s="3" t="inlineStr">
        <is>
          <t>Liabilities</t>
        </is>
      </c>
      <c r="D15857" s="3" t="inlineStr">
        <is>
          <t>5500/100</t>
        </is>
      </c>
      <c r="E15857" s="3" t="inlineStr">
        <is>
          <t>Loan - Opportunity Global</t>
        </is>
      </c>
      <c r="F15857" s="3" t="n">
        <v>0</v>
      </c>
      <c r="G15857" s="3" t="n">
        <v>-20000</v>
      </c>
    </row>
    <row r="15858">
      <c r="A15858" s="3" t="inlineStr">
        <is>
          <t>Endulini (Pty) Ltd</t>
        </is>
      </c>
      <c r="B15858" s="4" t="n">
        <v>45169</v>
      </c>
      <c r="C15858" s="3" t="inlineStr">
        <is>
          <t>Liabilities</t>
        </is>
      </c>
      <c r="D15858" s="3" t="inlineStr">
        <is>
          <t>5500/100</t>
        </is>
      </c>
      <c r="E15858" s="3" t="inlineStr">
        <is>
          <t>Loan - Quinate Consulting</t>
        </is>
      </c>
      <c r="F15858" s="3" t="n">
        <v>-19600</v>
      </c>
      <c r="G15858" s="3" t="n">
        <v>-9250749.1</v>
      </c>
    </row>
    <row r="15859">
      <c r="A15859" s="3" t="inlineStr">
        <is>
          <t>Opportunity Global Investment (PTY) LTD</t>
        </is>
      </c>
      <c r="B15859" s="4" t="n">
        <v>45169</v>
      </c>
      <c r="C15859" s="3" t="inlineStr">
        <is>
          <t>Liabilities</t>
        </is>
      </c>
      <c r="D15859" s="3" t="inlineStr">
        <is>
          <t>5500/112</t>
        </is>
      </c>
      <c r="E15859" s="3" t="inlineStr">
        <is>
          <t>Loan - GFY</t>
        </is>
      </c>
      <c r="F15859" s="3" t="n">
        <v>0</v>
      </c>
      <c r="G15859" s="3" t="n">
        <v>-105000</v>
      </c>
    </row>
    <row r="15860">
      <c r="A15860" s="3" t="inlineStr">
        <is>
          <t>Endulini (Pty) Ltd</t>
        </is>
      </c>
      <c r="B15860" s="4" t="n">
        <v>45169</v>
      </c>
      <c r="C15860" s="3" t="inlineStr">
        <is>
          <t>Liabilities</t>
        </is>
      </c>
      <c r="D15860" s="3" t="inlineStr">
        <is>
          <t>5500/150</t>
        </is>
      </c>
      <c r="E15860" s="3" t="inlineStr">
        <is>
          <t>Loan - Cape Projects Construction</t>
        </is>
      </c>
      <c r="F15860" s="3" t="n">
        <v>-1095000</v>
      </c>
      <c r="G15860" s="3" t="n">
        <v>-14733000</v>
      </c>
    </row>
    <row r="15861">
      <c r="A15861" s="3" t="inlineStr">
        <is>
          <t>Quinate Consulting (Pty) Ltd</t>
        </is>
      </c>
      <c r="B15861" s="4" t="n">
        <v>45169</v>
      </c>
      <c r="C15861" s="3" t="inlineStr">
        <is>
          <t>Liabilities</t>
        </is>
      </c>
      <c r="D15861" s="3" t="inlineStr">
        <is>
          <t>5500/160</t>
        </is>
      </c>
      <c r="E15861" s="3" t="inlineStr">
        <is>
          <t>Loan - GFY Investment and Consulting</t>
        </is>
      </c>
      <c r="F15861" s="3" t="n">
        <v>0</v>
      </c>
      <c r="G15861" s="3" t="n">
        <v>-1750249.93</v>
      </c>
    </row>
    <row r="15862">
      <c r="A15862" s="3" t="inlineStr">
        <is>
          <t>Opportunity Management Holdings (PTY) LTD</t>
        </is>
      </c>
      <c r="B15862" s="4" t="n">
        <v>45169</v>
      </c>
      <c r="C15862" s="3" t="inlineStr">
        <is>
          <t>Liabilities</t>
        </is>
      </c>
      <c r="D15862" s="3" t="inlineStr">
        <is>
          <t>5500/200</t>
        </is>
      </c>
      <c r="E15862" s="3" t="inlineStr">
        <is>
          <t>Loan - Cape Projects</t>
        </is>
      </c>
      <c r="F15862" s="3" t="n">
        <v>0</v>
      </c>
      <c r="G15862" s="3" t="n">
        <v>22601</v>
      </c>
    </row>
    <row r="15863">
      <c r="A15863" s="3" t="inlineStr">
        <is>
          <t>Trademark Holdings (Pty) Ltd</t>
        </is>
      </c>
      <c r="B15863" s="4" t="n">
        <v>45169</v>
      </c>
      <c r="C15863" s="3" t="inlineStr">
        <is>
          <t>Liabilities</t>
        </is>
      </c>
      <c r="D15863" s="3" t="inlineStr">
        <is>
          <t>5500/250</t>
        </is>
      </c>
      <c r="E15863" s="3" t="inlineStr">
        <is>
          <t>Loan - Noble Shield</t>
        </is>
      </c>
      <c r="F15863" s="3" t="n">
        <v>-33000</v>
      </c>
      <c r="G15863" s="3" t="n">
        <v>115165.59</v>
      </c>
    </row>
    <row r="15864">
      <c r="A15864" s="3" t="inlineStr">
        <is>
          <t>Opportunity Management Holdings (PTY) LTD</t>
        </is>
      </c>
      <c r="B15864" s="4" t="n">
        <v>45169</v>
      </c>
      <c r="C15864" s="3" t="inlineStr">
        <is>
          <t>Liabilities</t>
        </is>
      </c>
      <c r="D15864" s="3" t="inlineStr">
        <is>
          <t>5500/250</t>
        </is>
      </c>
      <c r="E15864" s="3" t="inlineStr">
        <is>
          <t>Loan - Quinate</t>
        </is>
      </c>
      <c r="F15864" s="3" t="n">
        <v>0</v>
      </c>
      <c r="G15864" s="3" t="n">
        <v>-20000</v>
      </c>
    </row>
    <row r="15865">
      <c r="A15865" s="3" t="inlineStr">
        <is>
          <t>Quinate Consulting (Pty) Ltd</t>
        </is>
      </c>
      <c r="B15865" s="4" t="n">
        <v>45169</v>
      </c>
      <c r="C15865" s="3" t="inlineStr">
        <is>
          <t>Liabilities</t>
        </is>
      </c>
      <c r="D15865" s="3" t="inlineStr">
        <is>
          <t>5500/300</t>
        </is>
      </c>
      <c r="E15865" s="3" t="inlineStr">
        <is>
          <t>Loan - Gengis</t>
        </is>
      </c>
      <c r="F15865" s="3" t="n">
        <v>-3516.16</v>
      </c>
      <c r="G15865" s="3" t="n">
        <v>-326253.15</v>
      </c>
    </row>
    <row r="15866">
      <c r="A15866" s="3" t="inlineStr">
        <is>
          <t>Opportunity Management Holdings (PTY) LTD</t>
        </is>
      </c>
      <c r="B15866" s="4" t="n">
        <v>45169</v>
      </c>
      <c r="C15866" s="3" t="inlineStr">
        <is>
          <t>Liabilities</t>
        </is>
      </c>
      <c r="D15866" s="3" t="inlineStr">
        <is>
          <t>5500/300</t>
        </is>
      </c>
      <c r="E15866" s="3" t="inlineStr">
        <is>
          <t>Loan - Opportunity Prop Management</t>
        </is>
      </c>
      <c r="F15866" s="3" t="n">
        <v>0</v>
      </c>
      <c r="G15866" s="3" t="n">
        <v>-1220204.15</v>
      </c>
    </row>
    <row r="15867">
      <c r="A15867" s="3" t="inlineStr">
        <is>
          <t>Noble Shield (Pty) Ltd ta Go Letting</t>
        </is>
      </c>
      <c r="B15867" s="4" t="n">
        <v>45169</v>
      </c>
      <c r="C15867" s="3" t="inlineStr">
        <is>
          <t>Liabilities</t>
        </is>
      </c>
      <c r="D15867" s="3" t="inlineStr">
        <is>
          <t>5500/300</t>
        </is>
      </c>
      <c r="E15867" s="3" t="inlineStr">
        <is>
          <t>Loan - Trademark Holdings</t>
        </is>
      </c>
      <c r="F15867" s="3" t="n">
        <v>33000</v>
      </c>
      <c r="G15867" s="3" t="n">
        <v>-115165.59</v>
      </c>
    </row>
    <row r="15868">
      <c r="A15868" s="3" t="inlineStr">
        <is>
          <t>Opportunity Global Investment (PTY) LTD</t>
        </is>
      </c>
      <c r="B15868" s="4" t="n">
        <v>45169</v>
      </c>
      <c r="C15868" s="3" t="inlineStr">
        <is>
          <t>Liabilities</t>
        </is>
      </c>
      <c r="D15868" s="3" t="inlineStr">
        <is>
          <t>5500/350</t>
        </is>
      </c>
      <c r="E15868" s="3" t="inlineStr">
        <is>
          <t>Loan - Opportunity Management Holdings</t>
        </is>
      </c>
      <c r="F15868" s="3" t="n">
        <v>0</v>
      </c>
      <c r="G15868" s="3" t="n">
        <v>500</v>
      </c>
    </row>
    <row r="15869">
      <c r="A15869" s="3" t="inlineStr">
        <is>
          <t>Trademark Holdings (Pty) Ltd</t>
        </is>
      </c>
      <c r="B15869" s="4" t="n">
        <v>45169</v>
      </c>
      <c r="C15869" s="3" t="inlineStr">
        <is>
          <t>Liabilities</t>
        </is>
      </c>
      <c r="D15869" s="3" t="inlineStr">
        <is>
          <t>5500/375</t>
        </is>
      </c>
      <c r="E15869" s="3" t="inlineStr">
        <is>
          <t>Loan - Opportunity Management Holdings Pty Ltd</t>
        </is>
      </c>
      <c r="F15869" s="3" t="n">
        <v>0</v>
      </c>
      <c r="G15869" s="3" t="n">
        <v>69000</v>
      </c>
    </row>
    <row r="15870">
      <c r="A15870" s="3" t="inlineStr">
        <is>
          <t>Trademark Holdings (Pty) Ltd</t>
        </is>
      </c>
      <c r="B15870" s="4" t="n">
        <v>45169</v>
      </c>
      <c r="C15870" s="3" t="inlineStr">
        <is>
          <t>Liabilities</t>
        </is>
      </c>
      <c r="D15870" s="3" t="inlineStr">
        <is>
          <t>5500/450</t>
        </is>
      </c>
      <c r="E15870" s="3" t="inlineStr">
        <is>
          <t>Loan - Cape Projects Construction</t>
        </is>
      </c>
      <c r="F15870" s="3" t="n">
        <v>-55600</v>
      </c>
      <c r="G15870" s="3" t="n">
        <v>-36200</v>
      </c>
    </row>
    <row r="15871">
      <c r="A15871" s="3" t="inlineStr">
        <is>
          <t>Trademark Holdings (Pty) Ltd</t>
        </is>
      </c>
      <c r="B15871" s="4" t="n">
        <v>45169</v>
      </c>
      <c r="C15871" s="3" t="inlineStr">
        <is>
          <t>Liabilities</t>
        </is>
      </c>
      <c r="D15871" s="3" t="inlineStr">
        <is>
          <t>5500/500</t>
        </is>
      </c>
      <c r="E15871" s="3" t="inlineStr">
        <is>
          <t>Go Letting Brand Name</t>
        </is>
      </c>
      <c r="F15871" s="3" t="n">
        <v>0</v>
      </c>
      <c r="G15871" s="3" t="n">
        <v>93420</v>
      </c>
    </row>
    <row r="15872">
      <c r="A15872" s="3" t="inlineStr">
        <is>
          <t>Noble Shield (Pty) Ltd ta Go Letting</t>
        </is>
      </c>
      <c r="B15872" s="4" t="n">
        <v>45169</v>
      </c>
      <c r="C15872" s="3" t="inlineStr">
        <is>
          <t>Liabilities</t>
        </is>
      </c>
      <c r="D15872" s="3" t="inlineStr">
        <is>
          <t>5500/500</t>
        </is>
      </c>
      <c r="E15872" s="3" t="inlineStr">
        <is>
          <t>Loan - Cape Projects Construction</t>
        </is>
      </c>
      <c r="F15872" s="3" t="n">
        <v>96989.44</v>
      </c>
      <c r="G15872" s="3" t="n">
        <v>116389.44</v>
      </c>
    </row>
    <row r="15873">
      <c r="A15873" s="3" t="inlineStr">
        <is>
          <t>Quinate Consulting (Pty) Ltd</t>
        </is>
      </c>
      <c r="B15873" s="4" t="n">
        <v>45169</v>
      </c>
      <c r="C15873" s="3" t="inlineStr">
        <is>
          <t>Liabilities</t>
        </is>
      </c>
      <c r="D15873" s="3" t="inlineStr">
        <is>
          <t>5500/500</t>
        </is>
      </c>
      <c r="E15873" s="3" t="inlineStr">
        <is>
          <t>Loan - Opportunity Development Struct.</t>
        </is>
      </c>
      <c r="F15873" s="3" t="n">
        <v>0</v>
      </c>
      <c r="G15873" s="3" t="n">
        <v>-2380000</v>
      </c>
    </row>
    <row r="15874">
      <c r="A15874" s="3" t="inlineStr">
        <is>
          <t>Opportunity Management Holdings (PTY) LTD</t>
        </is>
      </c>
      <c r="B15874" s="4" t="n">
        <v>45169</v>
      </c>
      <c r="C15874" s="3" t="inlineStr">
        <is>
          <t>Liabilities</t>
        </is>
      </c>
      <c r="D15874" s="3" t="inlineStr">
        <is>
          <t>5500/500</t>
        </is>
      </c>
      <c r="E15874" s="3" t="inlineStr">
        <is>
          <t>Loan - Opportunity Tradermark Holdings</t>
        </is>
      </c>
      <c r="F15874" s="3" t="n">
        <v>0</v>
      </c>
      <c r="G15874" s="3" t="n">
        <v>-69000</v>
      </c>
    </row>
    <row r="15875">
      <c r="A15875" s="3" t="inlineStr">
        <is>
          <t>Quinate Consulting (Pty) Ltd</t>
        </is>
      </c>
      <c r="B15875" s="4" t="n">
        <v>45169</v>
      </c>
      <c r="C15875" s="3" t="inlineStr">
        <is>
          <t>Liabilities</t>
        </is>
      </c>
      <c r="D15875" s="3" t="inlineStr">
        <is>
          <t>5500/520</t>
        </is>
      </c>
      <c r="E15875" s="3" t="inlineStr">
        <is>
          <t>Loan - Opportunity Management Holdings</t>
        </is>
      </c>
      <c r="F15875" s="3" t="n">
        <v>0</v>
      </c>
      <c r="G15875" s="3" t="n">
        <v>16100</v>
      </c>
    </row>
    <row r="15876">
      <c r="A15876" s="3" t="inlineStr">
        <is>
          <t>Opportunity Management Holdings (PTY) LTD</t>
        </is>
      </c>
      <c r="B15876" s="4" t="n">
        <v>45169</v>
      </c>
      <c r="C15876" s="3" t="inlineStr">
        <is>
          <t>Liabilities</t>
        </is>
      </c>
      <c r="D15876" s="3" t="inlineStr">
        <is>
          <t>5500/550</t>
        </is>
      </c>
      <c r="E15876" s="3" t="inlineStr">
        <is>
          <t>Loan - Heron Projects</t>
        </is>
      </c>
      <c r="F15876" s="3" t="n">
        <v>-50000</v>
      </c>
      <c r="G15876" s="3" t="n">
        <v>-85100</v>
      </c>
    </row>
    <row r="15877">
      <c r="A15877" s="3" t="inlineStr">
        <is>
          <t>Noble Shield (Pty) Ltd ta Go Letting</t>
        </is>
      </c>
      <c r="B15877" s="4" t="n">
        <v>45169</v>
      </c>
      <c r="C15877" s="3" t="inlineStr">
        <is>
          <t>Liabilities</t>
        </is>
      </c>
      <c r="D15877" s="3" t="inlineStr">
        <is>
          <t>5500/600</t>
        </is>
      </c>
      <c r="E15877" s="3" t="inlineStr">
        <is>
          <t>Loan - Heron Projects</t>
        </is>
      </c>
      <c r="F15877" s="3" t="n">
        <v>0</v>
      </c>
      <c r="G15877" s="3" t="n">
        <v>20370.22</v>
      </c>
    </row>
    <row r="15878">
      <c r="A15878" s="3" t="inlineStr">
        <is>
          <t>Opportunity Global Investment (PTY) LTD</t>
        </is>
      </c>
      <c r="B15878" s="4" t="n">
        <v>45169</v>
      </c>
      <c r="C15878" s="3" t="inlineStr">
        <is>
          <t>Liabilities</t>
        </is>
      </c>
      <c r="D15878" s="3" t="inlineStr">
        <is>
          <t>5500/650</t>
        </is>
      </c>
      <c r="E15878" s="3" t="inlineStr">
        <is>
          <t>Loan - Opportunit Global - Sales</t>
        </is>
      </c>
      <c r="F15878" s="3" t="n">
        <v>-39894.42</v>
      </c>
      <c r="G15878" s="3" t="n">
        <v>-3222209.73</v>
      </c>
    </row>
    <row r="15879">
      <c r="A15879" s="3" t="inlineStr">
        <is>
          <t>Opportunity Global Sales (PTY) LTD</t>
        </is>
      </c>
      <c r="B15879" s="4" t="n">
        <v>45169</v>
      </c>
      <c r="C15879" s="3" t="inlineStr">
        <is>
          <t>Liabilities</t>
        </is>
      </c>
      <c r="D15879" s="3" t="inlineStr">
        <is>
          <t>5500/650</t>
        </is>
      </c>
      <c r="E15879" s="3" t="inlineStr">
        <is>
          <t>Loan - Opportunity Investments</t>
        </is>
      </c>
      <c r="F15879" s="3" t="n">
        <v>39894.42</v>
      </c>
      <c r="G15879" s="3" t="n">
        <v>3222209.73</v>
      </c>
    </row>
    <row r="15880">
      <c r="A15880" s="3" t="inlineStr">
        <is>
          <t>Opportunity Management Holdings (PTY) LTD</t>
        </is>
      </c>
      <c r="B15880" s="4" t="n">
        <v>45169</v>
      </c>
      <c r="C15880" s="3" t="inlineStr">
        <is>
          <t>Liabilities</t>
        </is>
      </c>
      <c r="D15880" s="3" t="inlineStr">
        <is>
          <t>5500/700</t>
        </is>
      </c>
      <c r="E15880" s="3" t="inlineStr">
        <is>
          <t>Loan - Go Letting</t>
        </is>
      </c>
      <c r="F15880" s="3" t="n">
        <v>0</v>
      </c>
      <c r="G15880" s="3" t="n">
        <v>-120</v>
      </c>
    </row>
    <row r="15881">
      <c r="A15881" s="3" t="inlineStr">
        <is>
          <t>Opportunity Global Investment (PTY) LTD</t>
        </is>
      </c>
      <c r="B15881" s="4" t="n">
        <v>45169</v>
      </c>
      <c r="C15881" s="3" t="inlineStr">
        <is>
          <t>Liabilities</t>
        </is>
      </c>
      <c r="D15881" s="3" t="inlineStr">
        <is>
          <t>5500/750</t>
        </is>
      </c>
      <c r="E15881" s="3" t="inlineStr">
        <is>
          <t>Loan - Heron Projects</t>
        </is>
      </c>
      <c r="F15881" s="3" t="n">
        <v>-160000</v>
      </c>
      <c r="G15881" s="3" t="n">
        <v>-1602000</v>
      </c>
    </row>
    <row r="15882">
      <c r="A15882" s="3" t="inlineStr">
        <is>
          <t>Opportunity Global Investment (PTY) LTD</t>
        </is>
      </c>
      <c r="B15882" s="4" t="n">
        <v>45169</v>
      </c>
      <c r="C15882" s="3" t="inlineStr">
        <is>
          <t>Liabilities</t>
        </is>
      </c>
      <c r="D15882" s="3" t="inlineStr">
        <is>
          <t>5500/850</t>
        </is>
      </c>
      <c r="E15882" s="3" t="inlineStr">
        <is>
          <t>Loan - Nick Morgan</t>
        </is>
      </c>
      <c r="F15882" s="3" t="n">
        <v>0</v>
      </c>
      <c r="G15882" s="3" t="n">
        <v>6200</v>
      </c>
    </row>
    <row r="15883">
      <c r="A15883" s="3" t="inlineStr">
        <is>
          <t>Opportunity Global Investment (PTY) LTD</t>
        </is>
      </c>
      <c r="B15883" s="4" t="n">
        <v>45169</v>
      </c>
      <c r="C15883" s="3" t="inlineStr">
        <is>
          <t>Liabilities</t>
        </is>
      </c>
      <c r="D15883" s="3" t="inlineStr">
        <is>
          <t>5500/950</t>
        </is>
      </c>
      <c r="E15883" s="3" t="inlineStr">
        <is>
          <t>Loan - Gengis</t>
        </is>
      </c>
      <c r="F15883" s="3" t="n">
        <v>0</v>
      </c>
      <c r="G15883" s="3" t="n">
        <v>-45000</v>
      </c>
    </row>
    <row r="15884">
      <c r="A15884" s="3" t="inlineStr">
        <is>
          <t>Quinate Consulting (Pty) Ltd</t>
        </is>
      </c>
      <c r="B15884" s="4" t="n">
        <v>45169</v>
      </c>
      <c r="C15884" s="3" t="inlineStr">
        <is>
          <t>Liabilities</t>
        </is>
      </c>
      <c r="D15884" s="3" t="inlineStr">
        <is>
          <t>5501/001</t>
        </is>
      </c>
      <c r="E15884" s="3" t="inlineStr">
        <is>
          <t>Loan - Endulini CIP Costs</t>
        </is>
      </c>
      <c r="F15884" s="3" t="n">
        <v>19600</v>
      </c>
      <c r="G15884" s="3" t="n">
        <v>9250749.1</v>
      </c>
    </row>
    <row r="15885">
      <c r="A15885" s="3" t="inlineStr">
        <is>
          <t>Opportunity Management Holdings (PTY) LTD</t>
        </is>
      </c>
      <c r="B15885" s="4" t="n">
        <v>45169</v>
      </c>
      <c r="C15885" s="3" t="inlineStr">
        <is>
          <t>Liabilities</t>
        </is>
      </c>
      <c r="D15885" s="3" t="inlineStr">
        <is>
          <t>5510/100</t>
        </is>
      </c>
      <c r="E15885" s="3" t="inlineStr">
        <is>
          <t>Staff loan - Debbie Landsberg</t>
        </is>
      </c>
      <c r="F15885" s="3" t="n">
        <v>-400</v>
      </c>
      <c r="G15885" s="3" t="n">
        <v>0</v>
      </c>
    </row>
    <row r="15886">
      <c r="A15886" s="3" t="inlineStr">
        <is>
          <t>Noble Shield (Pty) Ltd ta Go Letting</t>
        </is>
      </c>
      <c r="B15886" s="4" t="n">
        <v>45169</v>
      </c>
      <c r="C15886" s="3" t="inlineStr">
        <is>
          <t>Assets</t>
        </is>
      </c>
      <c r="D15886" s="3" t="inlineStr">
        <is>
          <t>6250/010</t>
        </is>
      </c>
      <c r="E15886" s="3" t="inlineStr">
        <is>
          <t>Computer Equipment - @ Cost</t>
        </is>
      </c>
      <c r="F15886" s="3" t="n">
        <v>0</v>
      </c>
      <c r="G15886" s="3" t="n">
        <v>20397</v>
      </c>
    </row>
    <row r="15887">
      <c r="A15887" s="3" t="inlineStr">
        <is>
          <t>Opportunity Global Investment (PTY) LTD</t>
        </is>
      </c>
      <c r="B15887" s="4" t="n">
        <v>45169</v>
      </c>
      <c r="C15887" s="3" t="inlineStr">
        <is>
          <t>Assets</t>
        </is>
      </c>
      <c r="D15887" s="3" t="inlineStr">
        <is>
          <t>6250/010</t>
        </is>
      </c>
      <c r="E15887" s="3" t="inlineStr">
        <is>
          <t>Computer Equipment - @ Cost</t>
        </is>
      </c>
      <c r="F15887" s="3" t="n">
        <v>0</v>
      </c>
      <c r="G15887" s="3" t="n">
        <v>31683.04</v>
      </c>
    </row>
    <row r="15888">
      <c r="A15888" s="3" t="inlineStr">
        <is>
          <t>Opportunity Management Holdings (PTY) LTD</t>
        </is>
      </c>
      <c r="B15888" s="4" t="n">
        <v>45169</v>
      </c>
      <c r="C15888" s="3" t="inlineStr">
        <is>
          <t>Assets</t>
        </is>
      </c>
      <c r="D15888" s="3" t="inlineStr">
        <is>
          <t>6250/010</t>
        </is>
      </c>
      <c r="E15888" s="3" t="inlineStr">
        <is>
          <t>Computer Equipment - @ Cost</t>
        </is>
      </c>
      <c r="F15888" s="3" t="n">
        <v>0</v>
      </c>
      <c r="G15888" s="3" t="n">
        <v>52177.85</v>
      </c>
    </row>
    <row r="15889">
      <c r="A15889" s="3" t="inlineStr">
        <is>
          <t>Quinate Consulting (Pty) Ltd</t>
        </is>
      </c>
      <c r="B15889" s="4" t="n">
        <v>45169</v>
      </c>
      <c r="C15889" s="3" t="inlineStr">
        <is>
          <t>Assets</t>
        </is>
      </c>
      <c r="D15889" s="3" t="inlineStr">
        <is>
          <t>6250/010</t>
        </is>
      </c>
      <c r="E15889" s="3" t="inlineStr">
        <is>
          <t>Computer Equipment - @ Cost</t>
        </is>
      </c>
      <c r="F15889" s="3" t="n">
        <v>0</v>
      </c>
      <c r="G15889" s="3" t="n">
        <v>137059.7</v>
      </c>
    </row>
    <row r="15890">
      <c r="A15890" s="3" t="inlineStr">
        <is>
          <t>Noble Shield (Pty) Ltd ta Go Letting</t>
        </is>
      </c>
      <c r="B15890" s="4" t="n">
        <v>45169</v>
      </c>
      <c r="C15890" s="3" t="inlineStr">
        <is>
          <t>Assets</t>
        </is>
      </c>
      <c r="D15890" s="3" t="inlineStr">
        <is>
          <t>6250/020</t>
        </is>
      </c>
      <c r="E15890" s="3" t="inlineStr">
        <is>
          <t>Computer Equipment - Accum Depre</t>
        </is>
      </c>
      <c r="F15890" s="3" t="n">
        <v>0</v>
      </c>
      <c r="G15890" s="3" t="n">
        <v>-12040.89</v>
      </c>
    </row>
    <row r="15891">
      <c r="A15891" s="3" t="inlineStr">
        <is>
          <t>Opportunity Global Investment (PTY) LTD</t>
        </is>
      </c>
      <c r="B15891" s="4" t="n">
        <v>45169</v>
      </c>
      <c r="C15891" s="3" t="inlineStr">
        <is>
          <t>Assets</t>
        </is>
      </c>
      <c r="D15891" s="3" t="inlineStr">
        <is>
          <t>6250/020</t>
        </is>
      </c>
      <c r="E15891" s="3" t="inlineStr">
        <is>
          <t>Computer Equipment - Accum Depre</t>
        </is>
      </c>
      <c r="F15891" s="3" t="n">
        <v>-880.08</v>
      </c>
      <c r="G15891" s="3" t="n">
        <v>-7040.66</v>
      </c>
    </row>
    <row r="15892">
      <c r="A15892" s="3" t="inlineStr">
        <is>
          <t>Opportunity Management Holdings (PTY) LTD</t>
        </is>
      </c>
      <c r="B15892" s="4" t="n">
        <v>45169</v>
      </c>
      <c r="C15892" s="3" t="inlineStr">
        <is>
          <t>Assets</t>
        </is>
      </c>
      <c r="D15892" s="3" t="inlineStr">
        <is>
          <t>6250/020</t>
        </is>
      </c>
      <c r="E15892" s="3" t="inlineStr">
        <is>
          <t>Computer Equipment - Accum Depre</t>
        </is>
      </c>
      <c r="F15892" s="3" t="n">
        <v>-1035.18</v>
      </c>
      <c r="G15892" s="3" t="n">
        <v>-11820.27</v>
      </c>
    </row>
    <row r="15893">
      <c r="A15893" s="3" t="inlineStr">
        <is>
          <t>Quinate Consulting (Pty) Ltd</t>
        </is>
      </c>
      <c r="B15893" s="4" t="n">
        <v>45169</v>
      </c>
      <c r="C15893" s="3" t="inlineStr">
        <is>
          <t>Assets</t>
        </is>
      </c>
      <c r="D15893" s="3" t="inlineStr">
        <is>
          <t>6250/020</t>
        </is>
      </c>
      <c r="E15893" s="3" t="inlineStr">
        <is>
          <t>Computer Equipment - Accum Depre</t>
        </is>
      </c>
      <c r="F15893" s="3" t="n">
        <v>-2331.64</v>
      </c>
      <c r="G15893" s="3" t="n">
        <v>-112363.76</v>
      </c>
    </row>
    <row r="15894">
      <c r="A15894" s="3" t="inlineStr">
        <is>
          <t>Opportunity Management Holdings (PTY) LTD</t>
        </is>
      </c>
      <c r="B15894" s="4" t="n">
        <v>45169</v>
      </c>
      <c r="C15894" s="3" t="inlineStr">
        <is>
          <t>Assets</t>
        </is>
      </c>
      <c r="D15894" s="3" t="inlineStr">
        <is>
          <t>6250/030</t>
        </is>
      </c>
      <c r="E15894" s="3" t="inlineStr">
        <is>
          <t>Acc Depreciation - Computer Equipment</t>
        </is>
      </c>
      <c r="F15894" s="3" t="n">
        <v>0</v>
      </c>
      <c r="G15894" s="3" t="n">
        <v>-9441.25</v>
      </c>
    </row>
    <row r="15895">
      <c r="A15895" s="3" t="inlineStr">
        <is>
          <t>Quinate Consulting (Pty) Ltd</t>
        </is>
      </c>
      <c r="B15895" s="4" t="n">
        <v>45169</v>
      </c>
      <c r="C15895" s="3" t="inlineStr">
        <is>
          <t>Assets</t>
        </is>
      </c>
      <c r="D15895" s="3" t="inlineStr">
        <is>
          <t>6270/010</t>
        </is>
      </c>
      <c r="E15895" s="3" t="inlineStr">
        <is>
          <t>Site Containers - @ Cost</t>
        </is>
      </c>
      <c r="F15895" s="3" t="n">
        <v>0</v>
      </c>
      <c r="G15895" s="3" t="n">
        <v>19130.44</v>
      </c>
    </row>
    <row r="15896">
      <c r="A15896" s="3" t="inlineStr">
        <is>
          <t>Quinate Consulting (Pty) Ltd</t>
        </is>
      </c>
      <c r="B15896" s="4" t="n">
        <v>45169</v>
      </c>
      <c r="C15896" s="3" t="inlineStr">
        <is>
          <t>Assets</t>
        </is>
      </c>
      <c r="D15896" s="3" t="inlineStr">
        <is>
          <t>6270/020</t>
        </is>
      </c>
      <c r="E15896" s="3" t="inlineStr">
        <is>
          <t>Site Containers - Accum Depre</t>
        </is>
      </c>
      <c r="F15896" s="3" t="n">
        <v>-318.84</v>
      </c>
      <c r="G15896" s="3" t="n">
        <v>-9565.219999999999</v>
      </c>
    </row>
    <row r="15897">
      <c r="A15897" s="3" t="inlineStr">
        <is>
          <t>Noble Shield (Pty) Ltd ta Go Letting</t>
        </is>
      </c>
      <c r="B15897" s="4" t="n">
        <v>45169</v>
      </c>
      <c r="C15897" s="3" t="inlineStr">
        <is>
          <t>Assets</t>
        </is>
      </c>
      <c r="D15897" s="3" t="inlineStr">
        <is>
          <t>6350/010</t>
        </is>
      </c>
      <c r="E15897" s="3" t="inlineStr">
        <is>
          <t>Furniture _AND_ Fittings - @ Cost</t>
        </is>
      </c>
      <c r="F15897" s="3" t="n">
        <v>0</v>
      </c>
      <c r="G15897" s="3" t="n">
        <v>2242</v>
      </c>
    </row>
    <row r="15898">
      <c r="A15898" s="3" t="inlineStr">
        <is>
          <t>Opportunity Global Sales (PTY) LTD</t>
        </is>
      </c>
      <c r="B15898" s="4" t="n">
        <v>45169</v>
      </c>
      <c r="C15898" s="3" t="inlineStr">
        <is>
          <t>Assets</t>
        </is>
      </c>
      <c r="D15898" s="3" t="inlineStr">
        <is>
          <t>6350/010</t>
        </is>
      </c>
      <c r="E15898" s="3" t="inlineStr">
        <is>
          <t>Furniture _AND_ Fittings - @ Cost</t>
        </is>
      </c>
      <c r="F15898" s="3" t="n">
        <v>0</v>
      </c>
      <c r="G15898" s="3" t="n">
        <v>29379.7</v>
      </c>
    </row>
    <row r="15899">
      <c r="A15899" s="3" t="inlineStr">
        <is>
          <t>Noble Shield (Pty) Ltd ta Go Letting</t>
        </is>
      </c>
      <c r="B15899" s="4" t="n">
        <v>45169</v>
      </c>
      <c r="C15899" s="3" t="inlineStr">
        <is>
          <t>Assets</t>
        </is>
      </c>
      <c r="D15899" s="3" t="inlineStr">
        <is>
          <t>6350/020</t>
        </is>
      </c>
      <c r="E15899" s="3" t="inlineStr">
        <is>
          <t>Furniture _AND_ Fittings - Accum Depre</t>
        </is>
      </c>
      <c r="F15899" s="3" t="n">
        <v>0</v>
      </c>
      <c r="G15899" s="3" t="n">
        <v>-2239</v>
      </c>
    </row>
    <row r="15900">
      <c r="A15900" s="3" t="inlineStr">
        <is>
          <t>Opportunity Global Sales (PTY) LTD</t>
        </is>
      </c>
      <c r="B15900" s="4" t="n">
        <v>45169</v>
      </c>
      <c r="C15900" s="3" t="inlineStr">
        <is>
          <t>Assets</t>
        </is>
      </c>
      <c r="D15900" s="3" t="inlineStr">
        <is>
          <t>6350/020</t>
        </is>
      </c>
      <c r="E15900" s="3" t="inlineStr">
        <is>
          <t>Furniture _AND_ Fittings - Accum Depre</t>
        </is>
      </c>
      <c r="F15900" s="3" t="n">
        <v>-408.05</v>
      </c>
      <c r="G15900" s="3" t="n">
        <v>-5712.72</v>
      </c>
    </row>
    <row r="15901">
      <c r="A15901" s="3" t="inlineStr">
        <is>
          <t>Opportunity Management Holdings (PTY) LTD</t>
        </is>
      </c>
      <c r="B15901" s="4" t="n">
        <v>45169</v>
      </c>
      <c r="C15901" s="3" t="inlineStr">
        <is>
          <t>Liabilities</t>
        </is>
      </c>
      <c r="D15901" s="3" t="inlineStr">
        <is>
          <t>6500/000</t>
        </is>
      </c>
      <c r="E15901" s="3" t="inlineStr">
        <is>
          <t>Deposits - Held</t>
        </is>
      </c>
      <c r="F15901" s="3" t="n">
        <v>0</v>
      </c>
      <c r="G15901" s="3" t="n">
        <v>-12028.1</v>
      </c>
    </row>
    <row r="15902">
      <c r="A15902" s="3" t="inlineStr">
        <is>
          <t>Opportunity Management Holdings (PTY) LTD</t>
        </is>
      </c>
      <c r="B15902" s="4" t="n">
        <v>45169</v>
      </c>
      <c r="C15902" s="3" t="inlineStr">
        <is>
          <t>Liabilities</t>
        </is>
      </c>
      <c r="D15902" s="3" t="inlineStr">
        <is>
          <t>6510/000</t>
        </is>
      </c>
      <c r="E15902" s="3" t="inlineStr">
        <is>
          <t>Deposits Paid - Anicol Properties</t>
        </is>
      </c>
      <c r="F15902" s="3" t="n">
        <v>0</v>
      </c>
      <c r="G15902" s="3" t="n">
        <v>13755</v>
      </c>
    </row>
    <row r="15903">
      <c r="A15903" s="3" t="inlineStr">
        <is>
          <t>Opportunity Management Holdings (PTY) LTD</t>
        </is>
      </c>
      <c r="B15903" s="4" t="n">
        <v>45169</v>
      </c>
      <c r="C15903" s="3" t="inlineStr">
        <is>
          <t>Liabilities</t>
        </is>
      </c>
      <c r="D15903" s="3" t="inlineStr">
        <is>
          <t>6515/000</t>
        </is>
      </c>
      <c r="E15903" s="3" t="inlineStr">
        <is>
          <t>Deposits Paid</t>
        </is>
      </c>
      <c r="F15903" s="3" t="n">
        <v>0</v>
      </c>
      <c r="G15903" s="3" t="n">
        <v>3852.5</v>
      </c>
    </row>
    <row r="15904">
      <c r="A15904" s="3" t="inlineStr">
        <is>
          <t>Quinate Consulting (Pty) Ltd</t>
        </is>
      </c>
      <c r="B15904" s="4" t="n">
        <v>45169</v>
      </c>
      <c r="C15904" s="3" t="inlineStr">
        <is>
          <t>Assets</t>
        </is>
      </c>
      <c r="D15904" s="3" t="inlineStr">
        <is>
          <t>6600/010</t>
        </is>
      </c>
      <c r="E15904" s="3" t="inlineStr">
        <is>
          <t>Other Fixed Assets - @ Cost</t>
        </is>
      </c>
      <c r="F15904" s="3" t="n">
        <v>0</v>
      </c>
      <c r="G15904" s="3" t="n">
        <v>14442.5</v>
      </c>
    </row>
    <row r="15905">
      <c r="A15905" s="3" t="inlineStr">
        <is>
          <t>Quinate Consulting (Pty) Ltd</t>
        </is>
      </c>
      <c r="B15905" s="4" t="n">
        <v>45169</v>
      </c>
      <c r="C15905" s="3" t="inlineStr">
        <is>
          <t>Assets</t>
        </is>
      </c>
      <c r="D15905" s="3" t="inlineStr">
        <is>
          <t>6600/020</t>
        </is>
      </c>
      <c r="E15905" s="3" t="inlineStr">
        <is>
          <t>Other Fixed Assets - Accum Depre</t>
        </is>
      </c>
      <c r="F15905" s="3" t="n">
        <v>0</v>
      </c>
      <c r="G15905" s="3" t="n">
        <v>-14441.5</v>
      </c>
    </row>
    <row r="15906">
      <c r="A15906" s="3" t="inlineStr">
        <is>
          <t>Noble Shield (Pty) Ltd ta Go Letting</t>
        </is>
      </c>
      <c r="B15906" s="4" t="n">
        <v>45169</v>
      </c>
      <c r="C15906" s="3" t="inlineStr">
        <is>
          <t>Assets</t>
        </is>
      </c>
      <c r="D15906" s="3" t="inlineStr">
        <is>
          <t>7000/100</t>
        </is>
      </c>
      <c r="E15906" s="3" t="inlineStr">
        <is>
          <t>Goodwill - Purchase of Go Letting</t>
        </is>
      </c>
      <c r="F15906" s="3" t="n">
        <v>0</v>
      </c>
      <c r="G15906" s="3" t="n">
        <v>106580</v>
      </c>
    </row>
    <row r="15907">
      <c r="A15907" s="3" t="inlineStr">
        <is>
          <t>Opportunity Management Holdings (PTY) LTD</t>
        </is>
      </c>
      <c r="B15907" s="4" t="n">
        <v>45169</v>
      </c>
      <c r="C15907" s="3" t="inlineStr">
        <is>
          <t>Assets</t>
        </is>
      </c>
      <c r="D15907" s="3" t="inlineStr">
        <is>
          <t>7200/000</t>
        </is>
      </c>
      <c r="E15907" s="3" t="inlineStr">
        <is>
          <t>Shares in Subsidiary Companies</t>
        </is>
      </c>
      <c r="F15907" s="3" t="n">
        <v>0</v>
      </c>
      <c r="G15907" s="3" t="n">
        <v>120</v>
      </c>
    </row>
    <row r="15908">
      <c r="A15908" s="3" t="inlineStr">
        <is>
          <t>Endulini (Pty) Ltd</t>
        </is>
      </c>
      <c r="B15908" s="4" t="n">
        <v>45169</v>
      </c>
      <c r="C15908" s="3" t="inlineStr">
        <is>
          <t>Assets</t>
        </is>
      </c>
      <c r="D15908" s="3" t="inlineStr">
        <is>
          <t>7610/100</t>
        </is>
      </c>
      <c r="E15908" s="3" t="inlineStr">
        <is>
          <t>Endulini Land</t>
        </is>
      </c>
      <c r="F15908" s="3" t="n">
        <v>0</v>
      </c>
      <c r="G15908" s="3" t="n">
        <v>10572851.37</v>
      </c>
    </row>
    <row r="15909">
      <c r="A15909" s="3" t="inlineStr">
        <is>
          <t>Endulini (Pty) Ltd</t>
        </is>
      </c>
      <c r="B15909" s="4" t="n">
        <v>45169</v>
      </c>
      <c r="C15909" s="3" t="inlineStr">
        <is>
          <t>Assets</t>
        </is>
      </c>
      <c r="D15909" s="3" t="inlineStr">
        <is>
          <t>7610/111</t>
        </is>
      </c>
      <c r="E15909" s="3" t="inlineStr">
        <is>
          <t>Endulini Closing Stock February 2021</t>
        </is>
      </c>
      <c r="F15909" s="3" t="n">
        <v>0</v>
      </c>
      <c r="G15909" s="3" t="n">
        <v>14368610.11</v>
      </c>
    </row>
    <row r="15910">
      <c r="A15910" s="3" t="inlineStr">
        <is>
          <t>Endulini (Pty) Ltd</t>
        </is>
      </c>
      <c r="B15910" s="4" t="n">
        <v>45169</v>
      </c>
      <c r="C15910" s="3" t="inlineStr">
        <is>
          <t>Assets</t>
        </is>
      </c>
      <c r="D15910" s="3" t="inlineStr">
        <is>
          <t>7610/180</t>
        </is>
      </c>
      <c r="E15910" s="3" t="inlineStr">
        <is>
          <t>Endulini CIP Architects</t>
        </is>
      </c>
      <c r="F15910" s="3" t="n">
        <v>0</v>
      </c>
      <c r="G15910" s="3" t="n">
        <v>1292111.71</v>
      </c>
    </row>
    <row r="15911">
      <c r="A15911" s="3" t="inlineStr">
        <is>
          <t>Endulini (Pty) Ltd</t>
        </is>
      </c>
      <c r="B15911" s="4" t="n">
        <v>45169</v>
      </c>
      <c r="C15911" s="3" t="inlineStr">
        <is>
          <t>Assets</t>
        </is>
      </c>
      <c r="D15911" s="3" t="inlineStr">
        <is>
          <t>7610/200</t>
        </is>
      </c>
      <c r="E15911" s="3" t="inlineStr">
        <is>
          <t>Endulini CIP CoCT Land Use App</t>
        </is>
      </c>
      <c r="F15911" s="3" t="n">
        <v>0</v>
      </c>
      <c r="G15911" s="3" t="n">
        <v>232891.06</v>
      </c>
    </row>
    <row r="15912">
      <c r="A15912" s="3" t="inlineStr">
        <is>
          <t>Endulini (Pty) Ltd</t>
        </is>
      </c>
      <c r="B15912" s="4" t="n">
        <v>45169</v>
      </c>
      <c r="C15912" s="3" t="inlineStr">
        <is>
          <t>Assets</t>
        </is>
      </c>
      <c r="D15912" s="3" t="inlineStr">
        <is>
          <t>7610/205</t>
        </is>
      </c>
      <c r="E15912" s="3" t="inlineStr">
        <is>
          <t>Endulini CIP Site Establishments</t>
        </is>
      </c>
      <c r="F15912" s="3" t="n">
        <v>0</v>
      </c>
      <c r="G15912" s="3" t="n">
        <v>32428975.01</v>
      </c>
    </row>
    <row r="15913">
      <c r="A15913" s="3" t="inlineStr">
        <is>
          <t>Endulini (Pty) Ltd</t>
        </is>
      </c>
      <c r="B15913" s="4" t="n">
        <v>45169</v>
      </c>
      <c r="C15913" s="3" t="inlineStr">
        <is>
          <t>Assets</t>
        </is>
      </c>
      <c r="D15913" s="3" t="inlineStr">
        <is>
          <t>7610/209</t>
        </is>
      </c>
      <c r="E15913" s="3" t="inlineStr">
        <is>
          <t>Endulini CIP Construction Management</t>
        </is>
      </c>
      <c r="F15913" s="3" t="n">
        <v>0</v>
      </c>
      <c r="G15913" s="3" t="n">
        <v>223375</v>
      </c>
    </row>
    <row r="15914">
      <c r="A15914" s="3" t="inlineStr">
        <is>
          <t>Endulini (Pty) Ltd</t>
        </is>
      </c>
      <c r="B15914" s="4" t="n">
        <v>45169</v>
      </c>
      <c r="C15914" s="3" t="inlineStr">
        <is>
          <t>Assets</t>
        </is>
      </c>
      <c r="D15914" s="3" t="inlineStr">
        <is>
          <t>7610/210</t>
        </is>
      </c>
      <c r="E15914" s="3" t="inlineStr">
        <is>
          <t>Endulini CIP Civil Works</t>
        </is>
      </c>
      <c r="F15914" s="3" t="n">
        <v>0</v>
      </c>
      <c r="G15914" s="3" t="n">
        <v>6295702.14</v>
      </c>
    </row>
    <row r="15915">
      <c r="A15915" s="3" t="inlineStr">
        <is>
          <t>Endulini (Pty) Ltd</t>
        </is>
      </c>
      <c r="B15915" s="4" t="n">
        <v>45169</v>
      </c>
      <c r="C15915" s="3" t="inlineStr">
        <is>
          <t>Assets</t>
        </is>
      </c>
      <c r="D15915" s="3" t="inlineStr">
        <is>
          <t>7610/215</t>
        </is>
      </c>
      <c r="E15915" s="3" t="inlineStr">
        <is>
          <t>Endulini CIP Civil Engineers</t>
        </is>
      </c>
      <c r="F15915" s="3" t="n">
        <v>0</v>
      </c>
      <c r="G15915" s="3" t="n">
        <v>183000</v>
      </c>
    </row>
    <row r="15916">
      <c r="A15916" s="3" t="inlineStr">
        <is>
          <t>Endulini (Pty) Ltd</t>
        </is>
      </c>
      <c r="B15916" s="4" t="n">
        <v>45169</v>
      </c>
      <c r="C15916" s="3" t="inlineStr">
        <is>
          <t>Assets</t>
        </is>
      </c>
      <c r="D15916" s="3" t="inlineStr">
        <is>
          <t>7610/220</t>
        </is>
      </c>
      <c r="E15916" s="3" t="inlineStr">
        <is>
          <t>Endulini CIP Structuring Project Fee Opp Invest</t>
        </is>
      </c>
      <c r="F15916" s="3" t="n">
        <v>0</v>
      </c>
      <c r="G15916" s="3" t="n">
        <v>483735.96</v>
      </c>
    </row>
    <row r="15917">
      <c r="A15917" s="3" t="inlineStr">
        <is>
          <t>Endulini (Pty) Ltd</t>
        </is>
      </c>
      <c r="B15917" s="4" t="n">
        <v>45169</v>
      </c>
      <c r="C15917" s="3" t="inlineStr">
        <is>
          <t>Assets</t>
        </is>
      </c>
      <c r="D15917" s="3" t="inlineStr">
        <is>
          <t>7610/225</t>
        </is>
      </c>
      <c r="E15917" s="3" t="inlineStr">
        <is>
          <t>Endulini CIP Structural engineering fee</t>
        </is>
      </c>
      <c r="F15917" s="3" t="n">
        <v>0</v>
      </c>
      <c r="G15917" s="3" t="n">
        <v>346268.03</v>
      </c>
    </row>
    <row r="15918">
      <c r="A15918" s="3" t="inlineStr">
        <is>
          <t>Endulini (Pty) Ltd</t>
        </is>
      </c>
      <c r="B15918" s="4" t="n">
        <v>45169</v>
      </c>
      <c r="C15918" s="3" t="inlineStr">
        <is>
          <t>Assets</t>
        </is>
      </c>
      <c r="D15918" s="3" t="inlineStr">
        <is>
          <t>7610/230</t>
        </is>
      </c>
      <c r="E15918" s="3" t="inlineStr">
        <is>
          <t>Endulini CIP Mechanical Engineering</t>
        </is>
      </c>
      <c r="F15918" s="3" t="n">
        <v>0</v>
      </c>
      <c r="G15918" s="3" t="n">
        <v>15570</v>
      </c>
    </row>
    <row r="15919">
      <c r="A15919" s="3" t="inlineStr">
        <is>
          <t>Endulini (Pty) Ltd</t>
        </is>
      </c>
      <c r="B15919" s="4" t="n">
        <v>45169</v>
      </c>
      <c r="C15919" s="3" t="inlineStr">
        <is>
          <t>Assets</t>
        </is>
      </c>
      <c r="D15919" s="3" t="inlineStr">
        <is>
          <t>7610/235</t>
        </is>
      </c>
      <c r="E15919" s="3" t="inlineStr">
        <is>
          <t>Endulini CIP Electrical Installation</t>
        </is>
      </c>
      <c r="F15919" s="3" t="n">
        <v>0</v>
      </c>
      <c r="G15919" s="3" t="n">
        <v>1034019.08</v>
      </c>
    </row>
    <row r="15920">
      <c r="A15920" s="3" t="inlineStr">
        <is>
          <t>Endulini (Pty) Ltd</t>
        </is>
      </c>
      <c r="B15920" s="4" t="n">
        <v>45169</v>
      </c>
      <c r="C15920" s="3" t="inlineStr">
        <is>
          <t>Assets</t>
        </is>
      </c>
      <c r="D15920" s="3" t="inlineStr">
        <is>
          <t>7610/250</t>
        </is>
      </c>
      <c r="E15920" s="3" t="inlineStr">
        <is>
          <t>Endulini CIP Boundary Wall</t>
        </is>
      </c>
      <c r="F15920" s="3" t="n">
        <v>0</v>
      </c>
      <c r="G15920" s="3" t="n">
        <v>88400.8</v>
      </c>
    </row>
    <row r="15921">
      <c r="A15921" s="3" t="inlineStr">
        <is>
          <t>Endulini (Pty) Ltd</t>
        </is>
      </c>
      <c r="B15921" s="4" t="n">
        <v>45169</v>
      </c>
      <c r="C15921" s="3" t="inlineStr">
        <is>
          <t>Assets</t>
        </is>
      </c>
      <c r="D15921" s="3" t="inlineStr">
        <is>
          <t>7610/290</t>
        </is>
      </c>
      <c r="E15921" s="3" t="inlineStr">
        <is>
          <t>Endulini CIP Development Management Fees</t>
        </is>
      </c>
      <c r="F15921" s="3" t="n">
        <v>0</v>
      </c>
      <c r="G15921" s="3" t="n">
        <v>237496.62</v>
      </c>
    </row>
    <row r="15922">
      <c r="A15922" s="3" t="inlineStr">
        <is>
          <t>Endulini (Pty) Ltd</t>
        </is>
      </c>
      <c r="B15922" s="4" t="n">
        <v>45169</v>
      </c>
      <c r="C15922" s="3" t="inlineStr">
        <is>
          <t>Assets</t>
        </is>
      </c>
      <c r="D15922" s="3" t="inlineStr">
        <is>
          <t>7610/310</t>
        </is>
      </c>
      <c r="E15922" s="3" t="inlineStr">
        <is>
          <t>Endulini CIP Enviromental consultants</t>
        </is>
      </c>
      <c r="F15922" s="3" t="n">
        <v>0</v>
      </c>
      <c r="G15922" s="3" t="n">
        <v>115730</v>
      </c>
    </row>
    <row r="15923">
      <c r="A15923" s="3" t="inlineStr">
        <is>
          <t>Endulini (Pty) Ltd</t>
        </is>
      </c>
      <c r="B15923" s="4" t="n">
        <v>45169</v>
      </c>
      <c r="C15923" s="3" t="inlineStr">
        <is>
          <t>Assets</t>
        </is>
      </c>
      <c r="D15923" s="3" t="inlineStr">
        <is>
          <t>7610/320</t>
        </is>
      </c>
      <c r="E15923" s="3" t="inlineStr">
        <is>
          <t>Endulini CIP Geotechnical</t>
        </is>
      </c>
      <c r="F15923" s="3" t="n">
        <v>0</v>
      </c>
      <c r="G15923" s="3" t="n">
        <v>13575</v>
      </c>
    </row>
    <row r="15924">
      <c r="A15924" s="3" t="inlineStr">
        <is>
          <t>Endulini (Pty) Ltd</t>
        </is>
      </c>
      <c r="B15924" s="4" t="n">
        <v>45169</v>
      </c>
      <c r="C15924" s="3" t="inlineStr">
        <is>
          <t>Assets</t>
        </is>
      </c>
      <c r="D15924" s="3" t="inlineStr">
        <is>
          <t>7610/330</t>
        </is>
      </c>
      <c r="E15924" s="3" t="inlineStr">
        <is>
          <t>Endulini CIP Health and Safety</t>
        </is>
      </c>
      <c r="F15924" s="3" t="n">
        <v>0</v>
      </c>
      <c r="G15924" s="3" t="n">
        <v>40200</v>
      </c>
    </row>
    <row r="15925">
      <c r="A15925" s="3" t="inlineStr">
        <is>
          <t>Endulini (Pty) Ltd</t>
        </is>
      </c>
      <c r="B15925" s="4" t="n">
        <v>45169</v>
      </c>
      <c r="C15925" s="3" t="inlineStr">
        <is>
          <t>Assets</t>
        </is>
      </c>
      <c r="D15925" s="3" t="inlineStr">
        <is>
          <t>7610/390</t>
        </is>
      </c>
      <c r="E15925" s="3" t="inlineStr">
        <is>
          <t>Endulini CIP Land Surveyor</t>
        </is>
      </c>
      <c r="F15925" s="3" t="n">
        <v>0</v>
      </c>
      <c r="G15925" s="3" t="n">
        <v>186021.2</v>
      </c>
    </row>
    <row r="15926">
      <c r="A15926" s="3" t="inlineStr">
        <is>
          <t>Endulini (Pty) Ltd</t>
        </is>
      </c>
      <c r="B15926" s="4" t="n">
        <v>45169</v>
      </c>
      <c r="C15926" s="3" t="inlineStr">
        <is>
          <t>Assets</t>
        </is>
      </c>
      <c r="D15926" s="3" t="inlineStr">
        <is>
          <t>7610/392</t>
        </is>
      </c>
      <c r="E15926" s="3" t="inlineStr">
        <is>
          <t>Endulini CIP Landscaping</t>
        </is>
      </c>
      <c r="F15926" s="3" t="n">
        <v>0</v>
      </c>
      <c r="G15926" s="3" t="n">
        <v>6100</v>
      </c>
    </row>
    <row r="15927">
      <c r="A15927" s="3" t="inlineStr">
        <is>
          <t>Endulini (Pty) Ltd</t>
        </is>
      </c>
      <c r="B15927" s="4" t="n">
        <v>45169</v>
      </c>
      <c r="C15927" s="3" t="inlineStr">
        <is>
          <t>Assets</t>
        </is>
      </c>
      <c r="D15927" s="3" t="inlineStr">
        <is>
          <t>7610/395</t>
        </is>
      </c>
      <c r="E15927" s="3" t="inlineStr">
        <is>
          <t>Endulini CIP NHBRC</t>
        </is>
      </c>
      <c r="F15927" s="3" t="n">
        <v>0</v>
      </c>
      <c r="G15927" s="3" t="n">
        <v>928847.49</v>
      </c>
    </row>
    <row r="15928">
      <c r="A15928" s="3" t="inlineStr">
        <is>
          <t>Endulini (Pty) Ltd</t>
        </is>
      </c>
      <c r="B15928" s="4" t="n">
        <v>45169</v>
      </c>
      <c r="C15928" s="3" t="inlineStr">
        <is>
          <t>Assets</t>
        </is>
      </c>
      <c r="D15928" s="3" t="inlineStr">
        <is>
          <t>7610/400</t>
        </is>
      </c>
      <c r="E15928" s="3" t="inlineStr">
        <is>
          <t>Endulini CIP Quantity Surveyor</t>
        </is>
      </c>
      <c r="F15928" s="3" t="n">
        <v>0</v>
      </c>
      <c r="G15928" s="3" t="n">
        <v>82136.36</v>
      </c>
    </row>
    <row r="15929">
      <c r="A15929" s="3" t="inlineStr">
        <is>
          <t>Endulini (Pty) Ltd</t>
        </is>
      </c>
      <c r="B15929" s="4" t="n">
        <v>45169</v>
      </c>
      <c r="C15929" s="3" t="inlineStr">
        <is>
          <t>Assets</t>
        </is>
      </c>
      <c r="D15929" s="3" t="inlineStr">
        <is>
          <t>7610/600</t>
        </is>
      </c>
      <c r="E15929" s="3" t="inlineStr">
        <is>
          <t>Endulini CIP Town Planning</t>
        </is>
      </c>
      <c r="F15929" s="3" t="n">
        <v>0</v>
      </c>
      <c r="G15929" s="3" t="n">
        <v>21105</v>
      </c>
    </row>
    <row r="15930">
      <c r="A15930" s="3" t="inlineStr">
        <is>
          <t>Endulini (Pty) Ltd</t>
        </is>
      </c>
      <c r="B15930" s="4" t="n">
        <v>45169</v>
      </c>
      <c r="C15930" s="3" t="inlineStr">
        <is>
          <t>Assets</t>
        </is>
      </c>
      <c r="D15930" s="3" t="inlineStr">
        <is>
          <t>7610/620</t>
        </is>
      </c>
      <c r="E15930" s="3" t="inlineStr">
        <is>
          <t>Endulini CIP Traffic Impact</t>
        </is>
      </c>
      <c r="F15930" s="3" t="n">
        <v>0</v>
      </c>
      <c r="G15930" s="3" t="n">
        <v>24915</v>
      </c>
    </row>
    <row r="15931">
      <c r="A15931" s="3" t="inlineStr">
        <is>
          <t>Endulini (Pty) Ltd</t>
        </is>
      </c>
      <c r="B15931" s="4" t="n">
        <v>45169</v>
      </c>
      <c r="C15931" s="3" t="inlineStr">
        <is>
          <t>Assets</t>
        </is>
      </c>
      <c r="D15931" s="3" t="inlineStr">
        <is>
          <t>7610/630</t>
        </is>
      </c>
      <c r="E15931" s="3" t="inlineStr">
        <is>
          <t>Endulini CIP CoCT Development Contributi</t>
        </is>
      </c>
      <c r="F15931" s="3" t="n">
        <v>0</v>
      </c>
      <c r="G15931" s="3" t="n">
        <v>661860.3100000001</v>
      </c>
    </row>
    <row r="15932">
      <c r="A15932" s="3" t="inlineStr">
        <is>
          <t>Endulini (Pty) Ltd</t>
        </is>
      </c>
      <c r="B15932" s="4" t="n">
        <v>45169</v>
      </c>
      <c r="C15932" s="3" t="inlineStr">
        <is>
          <t>Assets</t>
        </is>
      </c>
      <c r="D15932" s="3" t="inlineStr">
        <is>
          <t>7610/640</t>
        </is>
      </c>
      <c r="E15932" s="3" t="inlineStr">
        <is>
          <t>Endulini CIP CoCT Building plan application</t>
        </is>
      </c>
      <c r="F15932" s="3" t="n">
        <v>0</v>
      </c>
      <c r="G15932" s="3" t="n">
        <v>111203.22</v>
      </c>
    </row>
    <row r="15933">
      <c r="A15933" s="3" t="inlineStr">
        <is>
          <t>Endulini (Pty) Ltd</t>
        </is>
      </c>
      <c r="B15933" s="4" t="n">
        <v>45169</v>
      </c>
      <c r="C15933" s="3" t="inlineStr">
        <is>
          <t>Assets</t>
        </is>
      </c>
      <c r="D15933" s="3" t="inlineStr">
        <is>
          <t>7610/900</t>
        </is>
      </c>
      <c r="E15933" s="3" t="inlineStr">
        <is>
          <t>Endulini CIP Cost of Sales</t>
        </is>
      </c>
      <c r="F15933" s="3" t="n">
        <v>0</v>
      </c>
      <c r="G15933" s="3" t="n">
        <v>-28210981.9</v>
      </c>
    </row>
    <row r="15934">
      <c r="A15934" s="3" t="inlineStr">
        <is>
          <t>Quinate Consulting (Pty) Ltd</t>
        </is>
      </c>
      <c r="B15934" s="4" t="n">
        <v>45169</v>
      </c>
      <c r="C15934" s="3" t="inlineStr">
        <is>
          <t>Assets</t>
        </is>
      </c>
      <c r="D15934" s="3" t="inlineStr">
        <is>
          <t>7800/104</t>
        </is>
      </c>
      <c r="E15934" s="3" t="inlineStr">
        <is>
          <t>Stock - Closing Stock SW - 28 Feb 21</t>
        </is>
      </c>
      <c r="F15934" s="3" t="n">
        <v>0</v>
      </c>
      <c r="G15934" s="3" t="n">
        <v>2874478.88</v>
      </c>
    </row>
    <row r="15935">
      <c r="A15935" s="3" t="inlineStr">
        <is>
          <t>Quinate Consulting (Pty) Ltd</t>
        </is>
      </c>
      <c r="B15935" s="4" t="n">
        <v>45169</v>
      </c>
      <c r="C15935" s="3" t="inlineStr">
        <is>
          <t>Assets</t>
        </is>
      </c>
      <c r="D15935" s="3" t="inlineStr">
        <is>
          <t>7800/105</t>
        </is>
      </c>
      <c r="E15935" s="3" t="inlineStr">
        <is>
          <t>Stock - Closing Stock SH - 28 Feb 21</t>
        </is>
      </c>
      <c r="F15935" s="3" t="n">
        <v>0</v>
      </c>
      <c r="G15935" s="3" t="n">
        <v>2843477.6</v>
      </c>
    </row>
    <row r="15936">
      <c r="A15936" s="3" t="inlineStr">
        <is>
          <t>Endulini (Pty) Ltd</t>
        </is>
      </c>
      <c r="B15936" s="4" t="n">
        <v>45169</v>
      </c>
      <c r="C15936" s="3" t="inlineStr">
        <is>
          <t>Assets</t>
        </is>
      </c>
      <c r="D15936" s="3" t="inlineStr">
        <is>
          <t>8000/000</t>
        </is>
      </c>
      <c r="E15936" s="3" t="inlineStr">
        <is>
          <t>Customer Control Account</t>
        </is>
      </c>
      <c r="F15936" s="3" t="n">
        <v>0</v>
      </c>
      <c r="G15936" s="3" t="n">
        <v>170572.96</v>
      </c>
    </row>
    <row r="15937">
      <c r="A15937" s="3" t="inlineStr">
        <is>
          <t>Noble Shield (Pty) Ltd ta Go Letting</t>
        </is>
      </c>
      <c r="B15937" s="4" t="n">
        <v>45169</v>
      </c>
      <c r="C15937" s="3" t="inlineStr">
        <is>
          <t>Assets</t>
        </is>
      </c>
      <c r="D15937" s="3" t="inlineStr">
        <is>
          <t>8000/000</t>
        </is>
      </c>
      <c r="E15937" s="3" t="inlineStr">
        <is>
          <t>Customer Control Account</t>
        </is>
      </c>
      <c r="F15937" s="3" t="n">
        <v>0</v>
      </c>
      <c r="G15937" s="3" t="n">
        <v>60289.32</v>
      </c>
    </row>
    <row r="15938">
      <c r="A15938" s="3" t="inlineStr">
        <is>
          <t>Opportunity Global Investment (PTY) LTD</t>
        </is>
      </c>
      <c r="B15938" s="4" t="n">
        <v>45169</v>
      </c>
      <c r="C15938" s="3" t="inlineStr">
        <is>
          <t>Assets</t>
        </is>
      </c>
      <c r="D15938" s="3" t="inlineStr">
        <is>
          <t>8000/000</t>
        </is>
      </c>
      <c r="E15938" s="3" t="inlineStr">
        <is>
          <t>Customer Control Account</t>
        </is>
      </c>
      <c r="F15938" s="3" t="n">
        <v>46690.95</v>
      </c>
      <c r="G15938" s="3" t="n">
        <v>55226.3</v>
      </c>
    </row>
    <row r="15939">
      <c r="A15939" s="3" t="inlineStr">
        <is>
          <t>Opportunity Global Sales (PTY) LTD</t>
        </is>
      </c>
      <c r="B15939" s="4" t="n">
        <v>45169</v>
      </c>
      <c r="C15939" s="3" t="inlineStr">
        <is>
          <t>Assets</t>
        </is>
      </c>
      <c r="D15939" s="3" t="inlineStr">
        <is>
          <t>8000/000</t>
        </is>
      </c>
      <c r="E15939" s="3" t="inlineStr">
        <is>
          <t>Customer Control Account</t>
        </is>
      </c>
      <c r="F15939" s="3" t="n">
        <v>163403.26</v>
      </c>
      <c r="G15939" s="3" t="n">
        <v>545925.08</v>
      </c>
    </row>
    <row r="15940">
      <c r="A15940" s="3" t="inlineStr">
        <is>
          <t>Opportunity Management Holdings (PTY) LTD</t>
        </is>
      </c>
      <c r="B15940" s="4" t="n">
        <v>45169</v>
      </c>
      <c r="C15940" s="3" t="inlineStr">
        <is>
          <t>Assets</t>
        </is>
      </c>
      <c r="D15940" s="3" t="inlineStr">
        <is>
          <t>8000/000</t>
        </is>
      </c>
      <c r="E15940" s="3" t="inlineStr">
        <is>
          <t>Customer Control Account</t>
        </is>
      </c>
      <c r="F15940" s="3" t="n">
        <v>57499.7</v>
      </c>
      <c r="G15940" s="3" t="n">
        <v>459999.7</v>
      </c>
    </row>
    <row r="15941">
      <c r="A15941" s="3" t="inlineStr">
        <is>
          <t>Quinate Consulting (Pty) Ltd</t>
        </is>
      </c>
      <c r="B15941" s="4" t="n">
        <v>45169</v>
      </c>
      <c r="C15941" s="3" t="inlineStr">
        <is>
          <t>Assets</t>
        </is>
      </c>
      <c r="D15941" s="3" t="inlineStr">
        <is>
          <t>8000/000</t>
        </is>
      </c>
      <c r="E15941" s="3" t="inlineStr">
        <is>
          <t>Customer Control Account</t>
        </is>
      </c>
      <c r="F15941" s="3" t="n">
        <v>10139.72</v>
      </c>
      <c r="G15941" s="3" t="n">
        <v>18313.25</v>
      </c>
    </row>
    <row r="15942">
      <c r="A15942" s="3" t="inlineStr">
        <is>
          <t>Quinate Consulting (Pty) Ltd</t>
        </is>
      </c>
      <c r="B15942" s="4" t="n">
        <v>45169</v>
      </c>
      <c r="C15942" s="3" t="inlineStr">
        <is>
          <t>Assets</t>
        </is>
      </c>
      <c r="D15942" s="3" t="inlineStr">
        <is>
          <t>8001</t>
        </is>
      </c>
      <c r="E15942" s="3" t="inlineStr">
        <is>
          <t>Customer Control</t>
        </is>
      </c>
      <c r="F15942" s="3" t="n">
        <v>0</v>
      </c>
      <c r="G15942" s="3" t="n">
        <v>29487.49</v>
      </c>
    </row>
    <row r="15943">
      <c r="A15943" s="3" t="inlineStr">
        <is>
          <t>Quinate Consulting (Pty) Ltd</t>
        </is>
      </c>
      <c r="B15943" s="4" t="n">
        <v>45169</v>
      </c>
      <c r="C15943" s="3" t="inlineStr">
        <is>
          <t>Assets</t>
        </is>
      </c>
      <c r="D15943" s="3" t="inlineStr">
        <is>
          <t>8200/010</t>
        </is>
      </c>
      <c r="E15943" s="3" t="inlineStr">
        <is>
          <t>Prepayments / Prepaid Expenses</t>
        </is>
      </c>
      <c r="F15943" s="3" t="n">
        <v>0</v>
      </c>
      <c r="G15943" s="3" t="n">
        <v>109675</v>
      </c>
    </row>
    <row r="15944">
      <c r="A15944" s="3" t="inlineStr">
        <is>
          <t>Opportunity Management Holdings (PTY) LTD</t>
        </is>
      </c>
      <c r="B15944" s="4" t="n">
        <v>45169</v>
      </c>
      <c r="C15944" s="3" t="inlineStr">
        <is>
          <t>Assets</t>
        </is>
      </c>
      <c r="D15944" s="3" t="inlineStr">
        <is>
          <t>8200/020</t>
        </is>
      </c>
      <c r="E15944" s="3" t="inlineStr">
        <is>
          <t>Staff Loan - Nicolene Smit</t>
        </is>
      </c>
      <c r="F15944" s="3" t="n">
        <v>-500</v>
      </c>
      <c r="G15944" s="3" t="n">
        <v>3500</v>
      </c>
    </row>
    <row r="15945">
      <c r="A15945" s="3" t="inlineStr">
        <is>
          <t>Opportunity Global Sales (PTY) LTD</t>
        </is>
      </c>
      <c r="B15945" s="4" t="n">
        <v>45169</v>
      </c>
      <c r="C15945" s="3" t="inlineStr">
        <is>
          <t>Assets</t>
        </is>
      </c>
      <c r="D15945" s="3" t="inlineStr">
        <is>
          <t>8300/200</t>
        </is>
      </c>
      <c r="E15945" s="3" t="inlineStr">
        <is>
          <t>Staff Loan - Mario Stoop</t>
        </is>
      </c>
      <c r="F15945" s="3" t="n">
        <v>8500</v>
      </c>
      <c r="G15945" s="3" t="n">
        <v>12000</v>
      </c>
    </row>
    <row r="15946">
      <c r="A15946" s="3" t="inlineStr">
        <is>
          <t>Opportunity Global Investment (PTY) LTD</t>
        </is>
      </c>
      <c r="B15946" s="4" t="n">
        <v>45169</v>
      </c>
      <c r="C15946" s="3" t="inlineStr">
        <is>
          <t>Assets</t>
        </is>
      </c>
      <c r="D15946" s="3" t="inlineStr">
        <is>
          <t>8400/000</t>
        </is>
      </c>
      <c r="E15946" s="3" t="inlineStr">
        <is>
          <t>FNB 62093491696</t>
        </is>
      </c>
      <c r="F15946" s="3" t="n">
        <v>10134.98</v>
      </c>
      <c r="G15946" s="3" t="n">
        <v>22910.68</v>
      </c>
    </row>
    <row r="15947">
      <c r="A15947" s="3" t="inlineStr">
        <is>
          <t>Opportunity Global Sales (PTY) LTD</t>
        </is>
      </c>
      <c r="B15947" s="4" t="n">
        <v>45169</v>
      </c>
      <c r="C15947" s="3" t="inlineStr">
        <is>
          <t>Assets</t>
        </is>
      </c>
      <c r="D15947" s="3" t="inlineStr">
        <is>
          <t>8400/000</t>
        </is>
      </c>
      <c r="E15947" s="3" t="inlineStr">
        <is>
          <t>FNB 62835620875</t>
        </is>
      </c>
      <c r="F15947" s="3" t="n">
        <v>129931.9</v>
      </c>
      <c r="G15947" s="3" t="n">
        <v>228580.5</v>
      </c>
    </row>
    <row r="15948">
      <c r="A15948" s="3" t="inlineStr">
        <is>
          <t>Quinate Consulting (Pty) Ltd</t>
        </is>
      </c>
      <c r="B15948" s="4" t="n">
        <v>45169</v>
      </c>
      <c r="C15948" s="3" t="inlineStr">
        <is>
          <t>Assets</t>
        </is>
      </c>
      <c r="D15948" s="3" t="inlineStr">
        <is>
          <t>8400/000</t>
        </is>
      </c>
      <c r="E15948" s="3" t="inlineStr">
        <is>
          <t>RMB - 62736659189 - Call Acc</t>
        </is>
      </c>
      <c r="F15948" s="3" t="n">
        <v>2631.77</v>
      </c>
      <c r="G15948" s="3" t="n">
        <v>159808.26</v>
      </c>
    </row>
    <row r="15949">
      <c r="A15949" s="3" t="inlineStr">
        <is>
          <t>Trademark Holdings (Pty) Ltd</t>
        </is>
      </c>
      <c r="B15949" s="4" t="n">
        <v>45169</v>
      </c>
      <c r="C15949" s="3" t="inlineStr">
        <is>
          <t>Assets</t>
        </is>
      </c>
      <c r="D15949" s="3" t="inlineStr">
        <is>
          <t>8400/000</t>
        </is>
      </c>
      <c r="E15949" s="3" t="inlineStr">
        <is>
          <t>RMB 623 693 03640</t>
        </is>
      </c>
      <c r="F15949" s="3" t="n">
        <v>-29330.5</v>
      </c>
      <c r="G15949" s="3" t="n">
        <v>10071.75</v>
      </c>
    </row>
    <row r="15950">
      <c r="A15950" s="3" t="inlineStr">
        <is>
          <t>Noble Shield (Pty) Ltd ta Go Letting</t>
        </is>
      </c>
      <c r="B15950" s="4" t="n">
        <v>45169</v>
      </c>
      <c r="C15950" s="3" t="inlineStr">
        <is>
          <t>Assets</t>
        </is>
      </c>
      <c r="D15950" s="3" t="inlineStr">
        <is>
          <t>8400/000</t>
        </is>
      </c>
      <c r="E15950" s="3" t="inlineStr">
        <is>
          <t>RMB 6250 573 3833</t>
        </is>
      </c>
      <c r="F15950" s="3" t="n">
        <v>-9765.790000000001</v>
      </c>
      <c r="G15950" s="3" t="n">
        <v>40857.86</v>
      </c>
    </row>
    <row r="15951">
      <c r="A15951" s="3" t="inlineStr">
        <is>
          <t>Endulini (Pty) Ltd</t>
        </is>
      </c>
      <c r="B15951" s="4" t="n">
        <v>45169</v>
      </c>
      <c r="C15951" s="3" t="inlineStr">
        <is>
          <t>Assets</t>
        </is>
      </c>
      <c r="D15951" s="3" t="inlineStr">
        <is>
          <t>8400/000</t>
        </is>
      </c>
      <c r="E15951" s="3" t="inlineStr">
        <is>
          <t>RMB 62906944576</t>
        </is>
      </c>
      <c r="F15951" s="3" t="n">
        <v>5465.74</v>
      </c>
      <c r="G15951" s="3" t="n">
        <v>28266.9</v>
      </c>
    </row>
    <row r="15952">
      <c r="A15952" s="3" t="inlineStr">
        <is>
          <t>Opportunity Management Holdings (PTY) LTD</t>
        </is>
      </c>
      <c r="B15952" s="4" t="n">
        <v>45169</v>
      </c>
      <c r="C15952" s="3" t="inlineStr">
        <is>
          <t>Assets</t>
        </is>
      </c>
      <c r="D15952" s="3" t="inlineStr">
        <is>
          <t>8400/000</t>
        </is>
      </c>
      <c r="E15952" s="3" t="inlineStr">
        <is>
          <t>RMB Cheq - 62312246920</t>
        </is>
      </c>
      <c r="F15952" s="3" t="n">
        <v>-62405.17</v>
      </c>
      <c r="G15952" s="3" t="n">
        <v>42094.63</v>
      </c>
    </row>
    <row r="15953">
      <c r="A15953" s="3" t="inlineStr">
        <is>
          <t>Opportunity Global Investment (PTY) LTD</t>
        </is>
      </c>
      <c r="B15953" s="4" t="n">
        <v>45169</v>
      </c>
      <c r="C15953" s="3" t="inlineStr">
        <is>
          <t>Assets</t>
        </is>
      </c>
      <c r="D15953" s="3" t="inlineStr">
        <is>
          <t>8405/000</t>
        </is>
      </c>
      <c r="E15953" s="3" t="inlineStr">
        <is>
          <t>FNB Trust 62762449265</t>
        </is>
      </c>
      <c r="F15953" s="3" t="n">
        <v>-230.65</v>
      </c>
      <c r="G15953" s="3" t="n">
        <v>241.1</v>
      </c>
    </row>
    <row r="15954">
      <c r="A15954" s="3" t="inlineStr">
        <is>
          <t>Endulini (Pty) Ltd</t>
        </is>
      </c>
      <c r="B15954" s="4" t="n">
        <v>45169</v>
      </c>
      <c r="C15954" s="3" t="inlineStr">
        <is>
          <t>Assets</t>
        </is>
      </c>
      <c r="D15954" s="3" t="inlineStr">
        <is>
          <t>8410/000</t>
        </is>
      </c>
      <c r="E15954" s="3" t="inlineStr">
        <is>
          <t>Momentum Investor Account : RU 502229883</t>
        </is>
      </c>
      <c r="F15954" s="3" t="n">
        <v>54.72</v>
      </c>
      <c r="G15954" s="3" t="n">
        <v>2777.05</v>
      </c>
    </row>
    <row r="15955">
      <c r="A15955" s="3" t="inlineStr">
        <is>
          <t>Opportunity Management Holdings (PTY) LTD</t>
        </is>
      </c>
      <c r="B15955" s="4" t="n">
        <v>45169</v>
      </c>
      <c r="C15955" s="3" t="inlineStr">
        <is>
          <t>Assets</t>
        </is>
      </c>
      <c r="D15955" s="3" t="inlineStr">
        <is>
          <t>8410/000</t>
        </is>
      </c>
      <c r="E15955" s="3" t="inlineStr">
        <is>
          <t>RMB Call Acc - 62312248851</t>
        </is>
      </c>
      <c r="F15955" s="3" t="n">
        <v>1.48</v>
      </c>
      <c r="G15955" s="3" t="n">
        <v>1432.34</v>
      </c>
    </row>
    <row r="15956">
      <c r="A15956" s="3" t="inlineStr">
        <is>
          <t>Noble Shield (Pty) Ltd ta Go Letting</t>
        </is>
      </c>
      <c r="B15956" s="4" t="n">
        <v>45169</v>
      </c>
      <c r="C15956" s="3" t="inlineStr">
        <is>
          <t>Assets</t>
        </is>
      </c>
      <c r="D15956" s="3" t="inlineStr">
        <is>
          <t>8410/000</t>
        </is>
      </c>
      <c r="E15956" s="3" t="inlineStr">
        <is>
          <t>RMB Trust Acc - 6250 615 1365</t>
        </is>
      </c>
      <c r="F15956" s="3" t="n">
        <v>-159.94</v>
      </c>
      <c r="G15956" s="3" t="n">
        <v>74.98</v>
      </c>
    </row>
    <row r="15957">
      <c r="A15957" s="3" t="inlineStr">
        <is>
          <t>Quinate Consulting (Pty) Ltd</t>
        </is>
      </c>
      <c r="B15957" s="4" t="n">
        <v>45169</v>
      </c>
      <c r="C15957" s="3" t="inlineStr">
        <is>
          <t>Assets</t>
        </is>
      </c>
      <c r="D15957" s="3" t="inlineStr">
        <is>
          <t>8415/000</t>
        </is>
      </c>
      <c r="E15957" s="3" t="inlineStr">
        <is>
          <t>STD Acc 071 958 959 - Facility Acc</t>
        </is>
      </c>
      <c r="F15957" s="3" t="n">
        <v>-170</v>
      </c>
      <c r="G15957" s="3" t="n">
        <v>2786.21</v>
      </c>
    </row>
    <row r="15958">
      <c r="A15958" s="3" t="inlineStr">
        <is>
          <t>Trademark Holdings (Pty) Ltd</t>
        </is>
      </c>
      <c r="B15958" s="4" t="n">
        <v>45169</v>
      </c>
      <c r="C15958" s="3" t="inlineStr">
        <is>
          <t>Assets</t>
        </is>
      </c>
      <c r="D15958" s="3" t="inlineStr">
        <is>
          <t>8420/000</t>
        </is>
      </c>
      <c r="E15958" s="3" t="inlineStr">
        <is>
          <t>FNB Credit Card</t>
        </is>
      </c>
      <c r="F15958" s="3" t="n">
        <v>52</v>
      </c>
      <c r="G15958" s="3" t="n">
        <v>364</v>
      </c>
    </row>
    <row r="15959">
      <c r="A15959" s="3" t="inlineStr">
        <is>
          <t>Quinate Consulting (Pty) Ltd</t>
        </is>
      </c>
      <c r="B15959" s="4" t="n">
        <v>45169</v>
      </c>
      <c r="C15959" s="3" t="inlineStr">
        <is>
          <t>Assets</t>
        </is>
      </c>
      <c r="D15959" s="3" t="inlineStr">
        <is>
          <t>8430/000</t>
        </is>
      </c>
      <c r="E15959" s="3" t="inlineStr">
        <is>
          <t>Momentum Investment Acc - RU502230185</t>
        </is>
      </c>
      <c r="F15959" s="3" t="n">
        <v>10.97</v>
      </c>
      <c r="G15959" s="3" t="n">
        <v>556.26</v>
      </c>
    </row>
    <row r="15960">
      <c r="A15960" s="3" t="inlineStr">
        <is>
          <t>Opportunity Global Investment (PTY) LTD</t>
        </is>
      </c>
      <c r="B15960" s="4" t="n">
        <v>45169</v>
      </c>
      <c r="C15960" s="3" t="inlineStr">
        <is>
          <t>Assets</t>
        </is>
      </c>
      <c r="D15960" s="3" t="inlineStr">
        <is>
          <t>8440/000</t>
        </is>
      </c>
      <c r="E15960" s="3" t="inlineStr">
        <is>
          <t>FNB - Call 627602764438</t>
        </is>
      </c>
      <c r="F15960" s="3" t="n">
        <v>-26.86</v>
      </c>
      <c r="G15960" s="3" t="n">
        <v>878.27</v>
      </c>
    </row>
    <row r="15961">
      <c r="A15961" s="3" t="inlineStr">
        <is>
          <t>Opportunity Global Investment (PTY) LTD</t>
        </is>
      </c>
      <c r="B15961" s="4" t="n">
        <v>45169</v>
      </c>
      <c r="C15961" s="3" t="inlineStr">
        <is>
          <t>Assets</t>
        </is>
      </c>
      <c r="D15961" s="3" t="inlineStr">
        <is>
          <t>8445/000</t>
        </is>
      </c>
      <c r="E15961" s="3" t="inlineStr">
        <is>
          <t>Momentum RU502230096</t>
        </is>
      </c>
      <c r="F15961" s="3" t="n">
        <v>35.12</v>
      </c>
      <c r="G15961" s="3" t="n">
        <v>4903</v>
      </c>
    </row>
    <row r="15962">
      <c r="A15962" s="3" t="inlineStr">
        <is>
          <t>Quinate Consulting (Pty) Ltd</t>
        </is>
      </c>
      <c r="B15962" s="4" t="n">
        <v>45169</v>
      </c>
      <c r="C15962" s="3" t="inlineStr">
        <is>
          <t>Assets</t>
        </is>
      </c>
      <c r="D15962" s="3" t="inlineStr">
        <is>
          <t>8450/000</t>
        </is>
      </c>
      <c r="E15962" s="3" t="inlineStr">
        <is>
          <t>A RMB 62275810820</t>
        </is>
      </c>
      <c r="F15962" s="3" t="n">
        <v>-13748.64</v>
      </c>
      <c r="G15962" s="3" t="n">
        <v>54011.21</v>
      </c>
    </row>
    <row r="15963">
      <c r="A15963" s="3" t="inlineStr">
        <is>
          <t>Opportunity Management Holdings (PTY) LTD</t>
        </is>
      </c>
      <c r="B15963" s="4" t="n">
        <v>45169</v>
      </c>
      <c r="C15963" s="3" t="inlineStr">
        <is>
          <t>Assets</t>
        </is>
      </c>
      <c r="D15963" s="3" t="inlineStr">
        <is>
          <t>8450/000</t>
        </is>
      </c>
      <c r="E15963" s="3" t="inlineStr">
        <is>
          <t>Petty Cash - CT Office</t>
        </is>
      </c>
      <c r="F15963" s="3" t="n">
        <v>0</v>
      </c>
      <c r="G15963" s="3" t="n">
        <v>1016.2</v>
      </c>
    </row>
    <row r="15964">
      <c r="A15964" s="3" t="inlineStr">
        <is>
          <t>Quinate Consulting (Pty) Ltd</t>
        </is>
      </c>
      <c r="B15964" s="4" t="n">
        <v>45169</v>
      </c>
      <c r="C15964" s="3" t="inlineStr">
        <is>
          <t>Liabilities</t>
        </is>
      </c>
      <c r="D15964" s="3" t="inlineStr">
        <is>
          <t>8480/100</t>
        </is>
      </c>
      <c r="E15964" s="3" t="inlineStr">
        <is>
          <t>Bond - SH20 - STD Bank 532010558</t>
        </is>
      </c>
      <c r="F15964" s="3" t="n">
        <v>-11134.15</v>
      </c>
      <c r="G15964" s="3" t="n">
        <v>-1338433.47</v>
      </c>
    </row>
    <row r="15965">
      <c r="A15965" s="3" t="inlineStr">
        <is>
          <t>Quinate Consulting (Pty) Ltd</t>
        </is>
      </c>
      <c r="B15965" s="4" t="n">
        <v>45169</v>
      </c>
      <c r="C15965" s="3" t="inlineStr">
        <is>
          <t>Liabilities</t>
        </is>
      </c>
      <c r="D15965" s="3" t="inlineStr">
        <is>
          <t>8480/200</t>
        </is>
      </c>
      <c r="E15965" s="3" t="inlineStr">
        <is>
          <t>Bond - SH23 - STD Bank 532010035</t>
        </is>
      </c>
      <c r="F15965" s="3" t="n">
        <v>-11136.4</v>
      </c>
      <c r="G15965" s="3" t="n">
        <v>-1338300.49</v>
      </c>
    </row>
    <row r="15966">
      <c r="A15966" s="3" t="inlineStr">
        <is>
          <t>Quinate Consulting (Pty) Ltd</t>
        </is>
      </c>
      <c r="B15966" s="4" t="n">
        <v>45169</v>
      </c>
      <c r="C15966" s="3" t="inlineStr">
        <is>
          <t>Liabilities</t>
        </is>
      </c>
      <c r="D15966" s="3" t="inlineStr">
        <is>
          <t>8480/300</t>
        </is>
      </c>
      <c r="E15966" s="3" t="inlineStr">
        <is>
          <t>Bond - SH24 - STD Bank 532372662</t>
        </is>
      </c>
      <c r="F15966" s="3" t="n">
        <v>-13543.82</v>
      </c>
      <c r="G15966" s="3" t="n">
        <v>-1446684.53</v>
      </c>
    </row>
    <row r="15967">
      <c r="A15967" s="3" t="inlineStr">
        <is>
          <t>Quinate Consulting (Pty) Ltd</t>
        </is>
      </c>
      <c r="B15967" s="4" t="n">
        <v>45169</v>
      </c>
      <c r="C15967" s="3" t="inlineStr">
        <is>
          <t>Liabilities</t>
        </is>
      </c>
      <c r="D15967" s="3" t="inlineStr">
        <is>
          <t>8480/400</t>
        </is>
      </c>
      <c r="E15967" s="3" t="inlineStr">
        <is>
          <t>Bond - SW01 - STD Bank 532920627</t>
        </is>
      </c>
      <c r="F15967" s="3" t="n">
        <v>410.38</v>
      </c>
      <c r="G15967" s="3" t="n">
        <v>-1290709.36</v>
      </c>
    </row>
    <row r="15968">
      <c r="A15968" s="3" t="inlineStr">
        <is>
          <t>Quinate Consulting (Pty) Ltd</t>
        </is>
      </c>
      <c r="B15968" s="4" t="n">
        <v>45169</v>
      </c>
      <c r="C15968" s="3" t="inlineStr">
        <is>
          <t>Liabilities</t>
        </is>
      </c>
      <c r="D15968" s="3" t="inlineStr">
        <is>
          <t>8480/401</t>
        </is>
      </c>
      <c r="E15968" s="3" t="inlineStr">
        <is>
          <t>Bond - SW21 - STD Bank 532920597</t>
        </is>
      </c>
      <c r="F15968" s="3" t="n">
        <v>410.54</v>
      </c>
      <c r="G15968" s="3" t="n">
        <v>-1291221.49</v>
      </c>
    </row>
    <row r="15969">
      <c r="A15969" s="3" t="inlineStr">
        <is>
          <t>Opportunity Global Investment (PTY) LTD</t>
        </is>
      </c>
      <c r="B15969" s="4" t="n">
        <v>45169</v>
      </c>
      <c r="C15969" s="3" t="inlineStr">
        <is>
          <t>Liabilities</t>
        </is>
      </c>
      <c r="D15969" s="3" t="inlineStr">
        <is>
          <t>860</t>
        </is>
      </c>
      <c r="E15969" s="3" t="inlineStr">
        <is>
          <t>Rounding</t>
        </is>
      </c>
      <c r="F15969" s="3" t="n">
        <v>0</v>
      </c>
      <c r="G15969" s="3" t="n">
        <v>0.01</v>
      </c>
    </row>
    <row r="15970">
      <c r="A15970" s="3" t="inlineStr">
        <is>
          <t>Opportunity Global Sales (PTY) LTD</t>
        </is>
      </c>
      <c r="B15970" s="4" t="n">
        <v>45169</v>
      </c>
      <c r="C15970" s="3" t="inlineStr">
        <is>
          <t>Liabilities</t>
        </is>
      </c>
      <c r="D15970" s="3" t="inlineStr">
        <is>
          <t>860</t>
        </is>
      </c>
      <c r="E15970" s="3" t="inlineStr">
        <is>
          <t>Rounding</t>
        </is>
      </c>
      <c r="F15970" s="3" t="n">
        <v>0.01</v>
      </c>
      <c r="G15970" s="3" t="n">
        <v>-0.99</v>
      </c>
    </row>
    <row r="15971">
      <c r="A15971" s="3" t="inlineStr">
        <is>
          <t>Opportunity Management Holdings (PTY) LTD</t>
        </is>
      </c>
      <c r="B15971" s="4" t="n">
        <v>45169</v>
      </c>
      <c r="C15971" s="3" t="inlineStr">
        <is>
          <t>Liabilities</t>
        </is>
      </c>
      <c r="D15971" s="3" t="inlineStr">
        <is>
          <t>860</t>
        </is>
      </c>
      <c r="E15971" s="3" t="inlineStr">
        <is>
          <t>Rounding</t>
        </is>
      </c>
      <c r="F15971" s="3" t="n">
        <v>-0.01</v>
      </c>
      <c r="G15971" s="3" t="n">
        <v>-0.01</v>
      </c>
    </row>
    <row r="15972">
      <c r="A15972" s="3" t="inlineStr">
        <is>
          <t>Quinate Consulting (Pty) Ltd</t>
        </is>
      </c>
      <c r="B15972" s="4" t="n">
        <v>45169</v>
      </c>
      <c r="C15972" s="3" t="inlineStr">
        <is>
          <t>Liabilities</t>
        </is>
      </c>
      <c r="D15972" s="3" t="inlineStr">
        <is>
          <t>860</t>
        </is>
      </c>
      <c r="E15972" s="3" t="inlineStr">
        <is>
          <t>Rounding</t>
        </is>
      </c>
      <c r="F15972" s="3" t="n">
        <v>-0.01</v>
      </c>
      <c r="G15972" s="3" t="n">
        <v>-4.57</v>
      </c>
    </row>
    <row r="15973">
      <c r="A15973" s="3" t="inlineStr">
        <is>
          <t>Trademark Holdings (Pty) Ltd</t>
        </is>
      </c>
      <c r="B15973" s="4" t="n">
        <v>45169</v>
      </c>
      <c r="C15973" s="3" t="inlineStr">
        <is>
          <t>Liabilities</t>
        </is>
      </c>
      <c r="D15973" s="3" t="inlineStr">
        <is>
          <t>860</t>
        </is>
      </c>
      <c r="E15973" s="3" t="inlineStr">
        <is>
          <t>Rounding</t>
        </is>
      </c>
      <c r="F15973" s="3" t="n">
        <v>0</v>
      </c>
      <c r="G15973" s="3" t="n">
        <v>0.2</v>
      </c>
    </row>
    <row r="15974">
      <c r="A15974" s="3" t="inlineStr">
        <is>
          <t>Endulini (Pty) Ltd</t>
        </is>
      </c>
      <c r="B15974" s="4" t="n">
        <v>45169</v>
      </c>
      <c r="C15974" s="3" t="inlineStr">
        <is>
          <t>Liabilities</t>
        </is>
      </c>
      <c r="D15974" s="3" t="inlineStr">
        <is>
          <t>9000/000</t>
        </is>
      </c>
      <c r="E15974" s="3" t="inlineStr">
        <is>
          <t>Supplier Control Account</t>
        </is>
      </c>
      <c r="F15974" s="3" t="n">
        <v>1040528.73</v>
      </c>
      <c r="G15974" s="3" t="n">
        <v>-7783717.38</v>
      </c>
    </row>
    <row r="15975">
      <c r="A15975" s="3" t="inlineStr">
        <is>
          <t>Noble Shield (Pty) Ltd ta Go Letting</t>
        </is>
      </c>
      <c r="B15975" s="4" t="n">
        <v>45169</v>
      </c>
      <c r="C15975" s="3" t="inlineStr">
        <is>
          <t>Liabilities</t>
        </is>
      </c>
      <c r="D15975" s="3" t="inlineStr">
        <is>
          <t>9000/000</t>
        </is>
      </c>
      <c r="E15975" s="3" t="inlineStr">
        <is>
          <t>Supplier Control Account</t>
        </is>
      </c>
      <c r="F15975" s="3" t="n">
        <v>409.44</v>
      </c>
      <c r="G15975" s="3" t="n">
        <v>-22995.29</v>
      </c>
    </row>
    <row r="15976">
      <c r="A15976" s="3" t="inlineStr">
        <is>
          <t>Opportunity Global Investment (PTY) LTD</t>
        </is>
      </c>
      <c r="B15976" s="4" t="n">
        <v>45169</v>
      </c>
      <c r="C15976" s="3" t="inlineStr">
        <is>
          <t>Liabilities</t>
        </is>
      </c>
      <c r="D15976" s="3" t="inlineStr">
        <is>
          <t>9000/000</t>
        </is>
      </c>
      <c r="E15976" s="3" t="inlineStr">
        <is>
          <t>Supplier Control Account</t>
        </is>
      </c>
      <c r="F15976" s="3" t="n">
        <v>-41278.95</v>
      </c>
      <c r="G15976" s="3" t="n">
        <v>-108688.16</v>
      </c>
    </row>
    <row r="15977">
      <c r="A15977" s="3" t="inlineStr">
        <is>
          <t>Opportunity Global Sales (PTY) LTD</t>
        </is>
      </c>
      <c r="B15977" s="4" t="n">
        <v>45169</v>
      </c>
      <c r="C15977" s="3" t="inlineStr">
        <is>
          <t>Liabilities</t>
        </is>
      </c>
      <c r="D15977" s="3" t="inlineStr">
        <is>
          <t>9000/000</t>
        </is>
      </c>
      <c r="E15977" s="3" t="inlineStr">
        <is>
          <t>Supplier Control Account</t>
        </is>
      </c>
      <c r="F15977" s="3" t="n">
        <v>4174.07</v>
      </c>
      <c r="G15977" s="3" t="n">
        <v>-742.24</v>
      </c>
    </row>
    <row r="15978">
      <c r="A15978" s="3" t="inlineStr">
        <is>
          <t>Opportunity Management Holdings (PTY) LTD</t>
        </is>
      </c>
      <c r="B15978" s="4" t="n">
        <v>45169</v>
      </c>
      <c r="C15978" s="3" t="inlineStr">
        <is>
          <t>Liabilities</t>
        </is>
      </c>
      <c r="D15978" s="3" t="inlineStr">
        <is>
          <t>9000/000</t>
        </is>
      </c>
      <c r="E15978" s="3" t="inlineStr">
        <is>
          <t>Supplier Control Account</t>
        </is>
      </c>
      <c r="F15978" s="3" t="n">
        <v>-1240.95</v>
      </c>
      <c r="G15978" s="3" t="n">
        <v>-277224.02</v>
      </c>
    </row>
    <row r="15979">
      <c r="A15979" s="3" t="inlineStr">
        <is>
          <t>Quinate Consulting (Pty) Ltd</t>
        </is>
      </c>
      <c r="B15979" s="4" t="n">
        <v>45169</v>
      </c>
      <c r="C15979" s="3" t="inlineStr">
        <is>
          <t>Liabilities</t>
        </is>
      </c>
      <c r="D15979" s="3" t="inlineStr">
        <is>
          <t>9000/000</t>
        </is>
      </c>
      <c r="E15979" s="3" t="inlineStr">
        <is>
          <t>Supplier Control Account</t>
        </is>
      </c>
      <c r="F15979" s="3" t="n">
        <v>-67217.25999999999</v>
      </c>
      <c r="G15979" s="3" t="n">
        <v>399416.11</v>
      </c>
    </row>
    <row r="15980">
      <c r="A15980" s="3" t="inlineStr">
        <is>
          <t>Trademark Holdings (Pty) Ltd</t>
        </is>
      </c>
      <c r="B15980" s="4" t="n">
        <v>45169</v>
      </c>
      <c r="C15980" s="3" t="inlineStr">
        <is>
          <t>Liabilities</t>
        </is>
      </c>
      <c r="D15980" s="3" t="inlineStr">
        <is>
          <t>9000/000</t>
        </is>
      </c>
      <c r="E15980" s="3" t="inlineStr">
        <is>
          <t>Supplier Control Account</t>
        </is>
      </c>
      <c r="F15980" s="3" t="n">
        <v>-57254.96</v>
      </c>
      <c r="G15980" s="3" t="n">
        <v>-65354.71</v>
      </c>
    </row>
    <row r="15981">
      <c r="A15981" s="3" t="inlineStr">
        <is>
          <t>Quinate Consulting (Pty) Ltd</t>
        </is>
      </c>
      <c r="B15981" s="4" t="n">
        <v>45169</v>
      </c>
      <c r="C15981" s="3" t="inlineStr">
        <is>
          <t>Liabilities</t>
        </is>
      </c>
      <c r="D15981" s="3" t="inlineStr">
        <is>
          <t>9001</t>
        </is>
      </c>
      <c r="E15981" s="3" t="inlineStr">
        <is>
          <t>Supplier Control</t>
        </is>
      </c>
      <c r="F15981" s="3" t="n">
        <v>0</v>
      </c>
      <c r="G15981" s="3" t="n">
        <v>-347315.41</v>
      </c>
    </row>
    <row r="15982">
      <c r="A15982" s="3" t="inlineStr">
        <is>
          <t>Opportunity Management Holdings (PTY) LTD</t>
        </is>
      </c>
      <c r="B15982" s="4" t="n">
        <v>45169</v>
      </c>
      <c r="C15982" s="3" t="inlineStr">
        <is>
          <t>Liabilities</t>
        </is>
      </c>
      <c r="D15982" s="3" t="inlineStr">
        <is>
          <t>9100/000</t>
        </is>
      </c>
      <c r="E15982" s="3" t="inlineStr">
        <is>
          <t>PAYE/UIF/SDL Accrual - Prior Years ADJ</t>
        </is>
      </c>
      <c r="F15982" s="3" t="n">
        <v>0</v>
      </c>
      <c r="G15982" s="3" t="n">
        <v>-33739.36</v>
      </c>
    </row>
    <row r="15983">
      <c r="A15983" s="3" t="inlineStr">
        <is>
          <t>Opportunity Management Holdings (PTY) LTD</t>
        </is>
      </c>
      <c r="B15983" s="4" t="n">
        <v>45169</v>
      </c>
      <c r="C15983" s="3" t="inlineStr">
        <is>
          <t>Assets</t>
        </is>
      </c>
      <c r="D15983" s="3" t="inlineStr">
        <is>
          <t>9110/000</t>
        </is>
      </c>
      <c r="E15983" s="3" t="inlineStr">
        <is>
          <t>Deposit Received</t>
        </is>
      </c>
      <c r="F15983" s="3" t="n">
        <v>0</v>
      </c>
      <c r="G15983" s="3" t="n">
        <v>-3852.5</v>
      </c>
    </row>
    <row r="15984">
      <c r="A15984" s="3" t="inlineStr">
        <is>
          <t>Opportunity Global Investment (PTY) LTD</t>
        </is>
      </c>
      <c r="B15984" s="4" t="n">
        <v>45169</v>
      </c>
      <c r="C15984" s="3" t="inlineStr">
        <is>
          <t>Liabilities</t>
        </is>
      </c>
      <c r="D15984" s="3" t="inlineStr">
        <is>
          <t>9110/000</t>
        </is>
      </c>
      <c r="E15984" s="3" t="inlineStr">
        <is>
          <t>Taxation B/S</t>
        </is>
      </c>
      <c r="F15984" s="3" t="n">
        <v>0</v>
      </c>
      <c r="G15984" s="3" t="n">
        <v>67163.81</v>
      </c>
    </row>
    <row r="15985">
      <c r="A15985" s="3" t="inlineStr">
        <is>
          <t>Noble Shield (Pty) Ltd ta Go Letting</t>
        </is>
      </c>
      <c r="B15985" s="4" t="n">
        <v>45169</v>
      </c>
      <c r="C15985" s="3" t="inlineStr">
        <is>
          <t>Liabilities</t>
        </is>
      </c>
      <c r="D15985" s="3" t="inlineStr">
        <is>
          <t>9250/010</t>
        </is>
      </c>
      <c r="E15985" s="3" t="inlineStr">
        <is>
          <t>SALARY CONTROL</t>
        </is>
      </c>
      <c r="F15985" s="3" t="n">
        <v>-1153</v>
      </c>
      <c r="G15985" s="3" t="n">
        <v>-18117.85</v>
      </c>
    </row>
    <row r="15986">
      <c r="A15986" s="3" t="inlineStr">
        <is>
          <t>Opportunity Global Investment (PTY) LTD</t>
        </is>
      </c>
      <c r="B15986" s="4" t="n">
        <v>45169</v>
      </c>
      <c r="C15986" s="3" t="inlineStr">
        <is>
          <t>Liabilities</t>
        </is>
      </c>
      <c r="D15986" s="3" t="inlineStr">
        <is>
          <t>9250/010</t>
        </is>
      </c>
      <c r="E15986" s="3" t="inlineStr">
        <is>
          <t>SALARY CONTROL</t>
        </is>
      </c>
      <c r="F15986" s="3" t="n">
        <v>0</v>
      </c>
      <c r="G15986" s="3" t="n">
        <v>5000</v>
      </c>
    </row>
    <row r="15987">
      <c r="A15987" s="3" t="inlineStr">
        <is>
          <t>Opportunity Global Sales (PTY) LTD</t>
        </is>
      </c>
      <c r="B15987" s="4" t="n">
        <v>45169</v>
      </c>
      <c r="C15987" s="3" t="inlineStr">
        <is>
          <t>Liabilities</t>
        </is>
      </c>
      <c r="D15987" s="3" t="inlineStr">
        <is>
          <t>9250/010</t>
        </is>
      </c>
      <c r="E15987" s="3" t="inlineStr">
        <is>
          <t>SALARY CONTROL</t>
        </is>
      </c>
      <c r="F15987" s="3" t="n">
        <v>-14264.5</v>
      </c>
      <c r="G15987" s="3" t="n">
        <v>-6031.62</v>
      </c>
    </row>
    <row r="15988">
      <c r="A15988" s="3" t="inlineStr">
        <is>
          <t>Trademark Holdings (Pty) Ltd</t>
        </is>
      </c>
      <c r="B15988" s="4" t="n">
        <v>45169</v>
      </c>
      <c r="C15988" s="3" t="inlineStr">
        <is>
          <t>Liabilities</t>
        </is>
      </c>
      <c r="D15988" s="3" t="inlineStr">
        <is>
          <t>9250/010</t>
        </is>
      </c>
      <c r="E15988" s="3" t="inlineStr">
        <is>
          <t>SALARY CONTROL</t>
        </is>
      </c>
      <c r="F15988" s="3" t="n">
        <v>-107.62</v>
      </c>
      <c r="G15988" s="3" t="n">
        <v>-18474.27</v>
      </c>
    </row>
    <row r="15989">
      <c r="A15989" s="3" t="inlineStr">
        <is>
          <t>Noble Shield (Pty) Ltd ta Go Letting</t>
        </is>
      </c>
      <c r="B15989" s="4" t="n">
        <v>45169</v>
      </c>
      <c r="C15989" s="3" t="inlineStr">
        <is>
          <t>Liabilities</t>
        </is>
      </c>
      <c r="D15989" s="3" t="inlineStr">
        <is>
          <t>9250/020</t>
        </is>
      </c>
      <c r="E15989" s="3" t="inlineStr">
        <is>
          <t>PAYE, UIF AND SDL CONTROL</t>
        </is>
      </c>
      <c r="F15989" s="3" t="n">
        <v>-420.67</v>
      </c>
      <c r="G15989" s="3" t="n">
        <v>-5912.51</v>
      </c>
    </row>
    <row r="15990">
      <c r="A15990" s="3" t="inlineStr">
        <is>
          <t>Opportunity Global Investment (PTY) LTD</t>
        </is>
      </c>
      <c r="B15990" s="4" t="n">
        <v>45169</v>
      </c>
      <c r="C15990" s="3" t="inlineStr">
        <is>
          <t>Liabilities</t>
        </is>
      </c>
      <c r="D15990" s="3" t="inlineStr">
        <is>
          <t>9250/020</t>
        </is>
      </c>
      <c r="E15990" s="3" t="inlineStr">
        <is>
          <t>PAYE, UIF AND SDL CONTROL</t>
        </is>
      </c>
      <c r="F15990" s="3" t="n">
        <v>-26727.77</v>
      </c>
      <c r="G15990" s="3" t="n">
        <v>-82113.87</v>
      </c>
    </row>
    <row r="15991">
      <c r="A15991" s="3" t="inlineStr">
        <is>
          <t>Opportunity Management Holdings (PTY) LTD</t>
        </is>
      </c>
      <c r="B15991" s="4" t="n">
        <v>45169</v>
      </c>
      <c r="C15991" s="3" t="inlineStr">
        <is>
          <t>Liabilities</t>
        </is>
      </c>
      <c r="D15991" s="3" t="inlineStr">
        <is>
          <t>9250/020</t>
        </is>
      </c>
      <c r="E15991" s="3" t="inlineStr">
        <is>
          <t>PAYE, UIF AND SDL CONTROL</t>
        </is>
      </c>
      <c r="F15991" s="3" t="n">
        <v>3750.08</v>
      </c>
      <c r="G15991" s="3" t="n">
        <v>-41895.82</v>
      </c>
    </row>
    <row r="15992">
      <c r="A15992" s="3" t="inlineStr">
        <is>
          <t>Trademark Holdings (Pty) Ltd</t>
        </is>
      </c>
      <c r="B15992" s="4" t="n">
        <v>45169</v>
      </c>
      <c r="C15992" s="3" t="inlineStr">
        <is>
          <t>Liabilities</t>
        </is>
      </c>
      <c r="D15992" s="3" t="inlineStr">
        <is>
          <t>9250/020</t>
        </is>
      </c>
      <c r="E15992" s="3" t="inlineStr">
        <is>
          <t>PAYE, UIF AND SDL CONTROL</t>
        </is>
      </c>
      <c r="F15992" s="3" t="n">
        <v>-39.29</v>
      </c>
      <c r="G15992" s="3" t="n">
        <v>-5228.99</v>
      </c>
    </row>
    <row r="15993">
      <c r="A15993" s="3" t="inlineStr">
        <is>
          <t>Opportunity Global Investment (PTY) LTD</t>
        </is>
      </c>
      <c r="B15993" s="4" t="n">
        <v>45169</v>
      </c>
      <c r="C15993" s="3" t="inlineStr">
        <is>
          <t>Liabilities</t>
        </is>
      </c>
      <c r="D15993" s="3" t="inlineStr">
        <is>
          <t>9400/030</t>
        </is>
      </c>
      <c r="E15993" s="3" t="inlineStr">
        <is>
          <t>Accrued Expenses - PAYE_AND_UIF</t>
        </is>
      </c>
      <c r="F15993" s="3" t="n">
        <v>0</v>
      </c>
      <c r="G15993" s="3" t="n">
        <v>-2</v>
      </c>
    </row>
    <row r="15994">
      <c r="A15994" s="3" t="inlineStr">
        <is>
          <t>Trademark Holdings (Pty) Ltd</t>
        </is>
      </c>
      <c r="B15994" s="4" t="n">
        <v>45169</v>
      </c>
      <c r="C15994" s="3" t="inlineStr">
        <is>
          <t>Liabilities</t>
        </is>
      </c>
      <c r="D15994" s="3" t="inlineStr">
        <is>
          <t>9400/400</t>
        </is>
      </c>
      <c r="E15994" s="3" t="inlineStr">
        <is>
          <t>Deemed Dividend Tax</t>
        </is>
      </c>
      <c r="F15994" s="3" t="n">
        <v>0</v>
      </c>
      <c r="G15994" s="3" t="n">
        <v>-699.13</v>
      </c>
    </row>
    <row r="15995">
      <c r="A15995" s="3" t="inlineStr">
        <is>
          <t>Opportunity Global Investment (PTY) LTD</t>
        </is>
      </c>
      <c r="B15995" s="4" t="n">
        <v>45169</v>
      </c>
      <c r="C15995" s="3" t="inlineStr">
        <is>
          <t>Liabilities</t>
        </is>
      </c>
      <c r="D15995" s="3" t="inlineStr">
        <is>
          <t>9500/000</t>
        </is>
      </c>
      <c r="E15995" s="3" t="inlineStr">
        <is>
          <t>VAT Control Account</t>
        </is>
      </c>
      <c r="F15995" s="3" t="n">
        <v>7797.28</v>
      </c>
      <c r="G15995" s="3" t="n">
        <v>910466.58</v>
      </c>
    </row>
    <row r="15996">
      <c r="A15996" s="3" t="inlineStr">
        <is>
          <t>Opportunity Global Sales (PTY) LTD</t>
        </is>
      </c>
      <c r="B15996" s="4" t="n">
        <v>45169</v>
      </c>
      <c r="C15996" s="3" t="inlineStr">
        <is>
          <t>Liabilities</t>
        </is>
      </c>
      <c r="D15996" s="3" t="inlineStr">
        <is>
          <t>9500/000</t>
        </is>
      </c>
      <c r="E15996" s="3" t="inlineStr">
        <is>
          <t>VAT Control Account</t>
        </is>
      </c>
      <c r="F15996" s="3" t="n">
        <v>-75833.09</v>
      </c>
      <c r="G15996" s="3" t="n">
        <v>-970743.05</v>
      </c>
    </row>
    <row r="15997">
      <c r="A15997" s="3" t="inlineStr">
        <is>
          <t>Opportunity Management Holdings (PTY) LTD</t>
        </is>
      </c>
      <c r="B15997" s="4" t="n">
        <v>45169</v>
      </c>
      <c r="C15997" s="3" t="inlineStr">
        <is>
          <t>Liabilities</t>
        </is>
      </c>
      <c r="D15997" s="3" t="inlineStr">
        <is>
          <t>9500/000</t>
        </is>
      </c>
      <c r="E15997" s="3" t="inlineStr">
        <is>
          <t>VAT Control Account</t>
        </is>
      </c>
      <c r="F15997" s="3" t="n">
        <v>89874.72</v>
      </c>
      <c r="G15997" s="3" t="n">
        <v>112656.28</v>
      </c>
    </row>
    <row r="15998">
      <c r="A15998" s="3" t="inlineStr">
        <is>
          <t>Endulini (Pty) Ltd</t>
        </is>
      </c>
      <c r="B15998" s="4" t="n">
        <v>45169</v>
      </c>
      <c r="C15998" s="3" t="inlineStr">
        <is>
          <t>Liabilities</t>
        </is>
      </c>
      <c r="D15998" s="3" t="inlineStr">
        <is>
          <t>9500/000</t>
        </is>
      </c>
      <c r="E15998" s="3" t="inlineStr">
        <is>
          <t>Vat / Tax Control Account</t>
        </is>
      </c>
      <c r="F15998" s="3" t="n">
        <v>7590.37</v>
      </c>
      <c r="G15998" s="3" t="n">
        <v>-2393475.79</v>
      </c>
    </row>
    <row r="15999">
      <c r="A15999" s="3" t="inlineStr">
        <is>
          <t>Noble Shield (Pty) Ltd ta Go Letting</t>
        </is>
      </c>
      <c r="B15999" s="4" t="n">
        <v>45169</v>
      </c>
      <c r="C15999" s="3" t="inlineStr">
        <is>
          <t>Liabilities</t>
        </is>
      </c>
      <c r="D15999" s="3" t="inlineStr">
        <is>
          <t>9500/000</t>
        </is>
      </c>
      <c r="E15999" s="3" t="inlineStr">
        <is>
          <t>Vat / Tax Control Account</t>
        </is>
      </c>
      <c r="F15999" s="3" t="n">
        <v>1443.68</v>
      </c>
      <c r="G15999" s="3" t="n">
        <v>1443.68</v>
      </c>
    </row>
    <row r="16000">
      <c r="A16000" s="3" t="inlineStr">
        <is>
          <t>Quinate Consulting (Pty) Ltd</t>
        </is>
      </c>
      <c r="B16000" s="4" t="n">
        <v>45169</v>
      </c>
      <c r="C16000" s="3" t="inlineStr">
        <is>
          <t>Liabilities</t>
        </is>
      </c>
      <c r="D16000" s="3" t="inlineStr">
        <is>
          <t>9500/000</t>
        </is>
      </c>
      <c r="E16000" s="3" t="inlineStr">
        <is>
          <t>Vat Control Account</t>
        </is>
      </c>
      <c r="F16000" s="3" t="n">
        <v>19610.61</v>
      </c>
      <c r="G16000" s="3" t="n">
        <v>2148389.21</v>
      </c>
    </row>
    <row r="16001">
      <c r="A16001" s="3" t="inlineStr">
        <is>
          <t>Opportunity Management Holdings (PTY) LTD</t>
        </is>
      </c>
      <c r="B16001" s="4" t="n">
        <v>45169</v>
      </c>
      <c r="C16001" s="3" t="inlineStr">
        <is>
          <t>Liabilities</t>
        </is>
      </c>
      <c r="D16001" s="3" t="inlineStr">
        <is>
          <t>9501/000</t>
        </is>
      </c>
      <c r="E16001" s="3" t="inlineStr">
        <is>
          <t>Vat Adjustments - C2M</t>
        </is>
      </c>
      <c r="F16001" s="3" t="n">
        <v>0</v>
      </c>
      <c r="G16001" s="3" t="n">
        <v>47274.04</v>
      </c>
    </row>
    <row r="16002">
      <c r="A16002" s="3" t="inlineStr">
        <is>
          <t>Quinate Consulting (Pty) Ltd</t>
        </is>
      </c>
      <c r="B16002" s="4" t="n">
        <v>45169</v>
      </c>
      <c r="C16002" s="3" t="inlineStr">
        <is>
          <t>Liabilities</t>
        </is>
      </c>
      <c r="D16002" s="3" t="inlineStr">
        <is>
          <t>9960/000</t>
        </is>
      </c>
      <c r="E16002" s="3" t="inlineStr">
        <is>
          <t>Deposits - Southwark Rentals</t>
        </is>
      </c>
      <c r="F16002" s="3" t="n">
        <v>0</v>
      </c>
      <c r="G16002" s="3" t="n">
        <v>-23000</v>
      </c>
    </row>
    <row r="16003">
      <c r="A16003" s="3" t="inlineStr">
        <is>
          <t>Noble Shield (Pty) Ltd ta Go Letting</t>
        </is>
      </c>
      <c r="B16003" s="4" t="n">
        <v>45169</v>
      </c>
      <c r="C16003" s="3" t="inlineStr">
        <is>
          <t>Expenses</t>
        </is>
      </c>
      <c r="D16003" s="3" t="inlineStr">
        <is>
          <t>ACB Link</t>
        </is>
      </c>
      <c r="E16003" s="3" t="inlineStr">
        <is>
          <t>Subscriptions - TPN</t>
        </is>
      </c>
      <c r="F16003" s="3" t="n">
        <v>0</v>
      </c>
      <c r="G16003" s="3" t="n">
        <v>24749.69</v>
      </c>
    </row>
    <row r="16004">
      <c r="A16004" s="3" t="inlineStr">
        <is>
          <t>Noble Shield (Pty) Ltd ta Go Letting</t>
        </is>
      </c>
      <c r="B16004" s="4" t="n">
        <v>45169</v>
      </c>
      <c r="C16004" s="3" t="inlineStr">
        <is>
          <t>Liabilities</t>
        </is>
      </c>
      <c r="D16004" s="3" t="inlineStr">
        <is>
          <t>B/S</t>
        </is>
      </c>
      <c r="E16004" s="3" t="inlineStr">
        <is>
          <t>Tax Payable</t>
        </is>
      </c>
      <c r="F16004" s="3" t="n">
        <v>5166.4</v>
      </c>
      <c r="G16004" s="3" t="n">
        <v>0</v>
      </c>
    </row>
    <row r="16005">
      <c r="A16005" s="3" t="inlineStr">
        <is>
          <t>Trademark Holdings (Pty) Ltd</t>
        </is>
      </c>
      <c r="B16005" s="4" t="n">
        <v>45169</v>
      </c>
      <c r="C16005" s="3" t="inlineStr">
        <is>
          <t>Liabilities</t>
        </is>
      </c>
      <c r="D16005" s="3" t="inlineStr">
        <is>
          <t>B/S</t>
        </is>
      </c>
      <c r="E16005" s="3" t="inlineStr">
        <is>
          <t>Taxation Payable</t>
        </is>
      </c>
      <c r="F16005" s="3" t="n">
        <v>1722</v>
      </c>
      <c r="G16005" s="3" t="n">
        <v>1722</v>
      </c>
    </row>
    <row r="16006">
      <c r="A16006" s="3" t="inlineStr">
        <is>
          <t>Quinate Consulting (Pty) Ltd</t>
        </is>
      </c>
      <c r="B16006" s="4" t="n">
        <v>45169</v>
      </c>
      <c r="C16006" s="3" t="inlineStr">
        <is>
          <t>Liabilities</t>
        </is>
      </c>
      <c r="D16006" s="3" t="inlineStr">
        <is>
          <t xml:space="preserve">B/S </t>
        </is>
      </c>
      <c r="E16006" s="3" t="inlineStr">
        <is>
          <t>Taxation Payable</t>
        </is>
      </c>
      <c r="F16006" s="3" t="n">
        <v>0</v>
      </c>
      <c r="G16006" s="3" t="n">
        <v>-15486</v>
      </c>
    </row>
    <row r="16007">
      <c r="A16007" s="3" t="inlineStr">
        <is>
          <t>Quinate Consulting (Pty) Ltd</t>
        </is>
      </c>
      <c r="B16007" s="4" t="n">
        <v>45169</v>
      </c>
      <c r="C16007" s="3" t="inlineStr">
        <is>
          <t>Liabilities</t>
        </is>
      </c>
      <c r="D16007" s="3" t="inlineStr">
        <is>
          <t>FV</t>
        </is>
      </c>
      <c r="E16007" s="3" t="inlineStr">
        <is>
          <t>Loan - Cape Projects Constuction</t>
        </is>
      </c>
      <c r="F16007" s="3" t="n">
        <v>-40000</v>
      </c>
      <c r="G16007" s="3" t="n">
        <v>-7636187.4</v>
      </c>
    </row>
    <row r="16008">
      <c r="A16008" s="3" t="inlineStr">
        <is>
          <t>Noble Shield (Pty) Ltd ta Go Letting</t>
        </is>
      </c>
      <c r="B16008" s="4" t="n">
        <v>45169</v>
      </c>
      <c r="C16008" s="3" t="inlineStr">
        <is>
          <t>Expenses</t>
        </is>
      </c>
      <c r="D16008" s="3" t="inlineStr">
        <is>
          <t>I/S</t>
        </is>
      </c>
      <c r="E16008" s="3" t="inlineStr">
        <is>
          <t>Income Tax Prior Year</t>
        </is>
      </c>
      <c r="F16008" s="3" t="n">
        <v>-5166.4</v>
      </c>
      <c r="G16008" s="3" t="n">
        <v>-5166.4</v>
      </c>
    </row>
    <row r="16009">
      <c r="A16009" s="3" t="inlineStr">
        <is>
          <t>Quinate Consulting (Pty) Ltd</t>
        </is>
      </c>
      <c r="B16009" s="4" t="n">
        <v>45169</v>
      </c>
      <c r="C16009" s="3" t="inlineStr">
        <is>
          <t>Liabilities</t>
        </is>
      </c>
      <c r="D16009" s="3" t="inlineStr">
        <is>
          <t>Sharehold OppDev</t>
        </is>
      </c>
      <c r="E16009" s="3" t="inlineStr">
        <is>
          <t>Loan - Justine Morgan</t>
        </is>
      </c>
      <c r="F16009" s="3" t="n">
        <v>0</v>
      </c>
      <c r="G16009" s="3" t="n">
        <v>-563766.76</v>
      </c>
    </row>
    <row r="16010">
      <c r="A16010" s="3" t="inlineStr">
        <is>
          <t>Opportunity Global Sales (PTY) LTD</t>
        </is>
      </c>
      <c r="B16010" s="4" t="n">
        <v>45199</v>
      </c>
      <c r="C16010" s="3" t="inlineStr">
        <is>
          <t>Revenue</t>
        </is>
      </c>
      <c r="D16010" s="3" t="inlineStr">
        <is>
          <t>1000/009</t>
        </is>
      </c>
      <c r="E16010" s="3" t="inlineStr">
        <is>
          <t>Sales - Comm on Payprop</t>
        </is>
      </c>
      <c r="F16010" s="3" t="n">
        <v>-3271.05</v>
      </c>
      <c r="G16010" s="3" t="n">
        <v>-95778.73</v>
      </c>
    </row>
    <row r="16011">
      <c r="A16011" s="3" t="inlineStr">
        <is>
          <t>Quinate Consulting (Pty) Ltd</t>
        </is>
      </c>
      <c r="B16011" s="4" t="n">
        <v>45199</v>
      </c>
      <c r="C16011" s="3" t="inlineStr">
        <is>
          <t>Revenue</t>
        </is>
      </c>
      <c r="D16011" s="3" t="inlineStr">
        <is>
          <t>1000/011</t>
        </is>
      </c>
      <c r="E16011" s="3" t="inlineStr">
        <is>
          <t>Rent Received - Soho Unit 23</t>
        </is>
      </c>
      <c r="F16011" s="3" t="n">
        <v>-12500</v>
      </c>
      <c r="G16011" s="3" t="n">
        <v>-87500</v>
      </c>
    </row>
    <row r="16012">
      <c r="A16012" s="3" t="inlineStr">
        <is>
          <t>Quinate Consulting (Pty) Ltd</t>
        </is>
      </c>
      <c r="B16012" s="4" t="n">
        <v>45199</v>
      </c>
      <c r="C16012" s="3" t="inlineStr">
        <is>
          <t>Revenue</t>
        </is>
      </c>
      <c r="D16012" s="3" t="inlineStr">
        <is>
          <t>1000/012</t>
        </is>
      </c>
      <c r="E16012" s="3" t="inlineStr">
        <is>
          <t>Rent Received - Soho Unit 24</t>
        </is>
      </c>
      <c r="F16012" s="3" t="n">
        <v>-14445</v>
      </c>
      <c r="G16012" s="3" t="n">
        <v>-101115</v>
      </c>
    </row>
    <row r="16013">
      <c r="A16013" s="3" t="inlineStr">
        <is>
          <t>Quinate Consulting (Pty) Ltd</t>
        </is>
      </c>
      <c r="B16013" s="4" t="n">
        <v>45199</v>
      </c>
      <c r="C16013" s="3" t="inlineStr">
        <is>
          <t>Revenue</t>
        </is>
      </c>
      <c r="D16013" s="3" t="inlineStr">
        <is>
          <t>1000/013</t>
        </is>
      </c>
      <c r="E16013" s="3" t="inlineStr">
        <is>
          <t>Rent Recieved - Soho Unit 20</t>
        </is>
      </c>
      <c r="F16013" s="3" t="n">
        <v>-12500</v>
      </c>
      <c r="G16013" s="3" t="n">
        <v>-87500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Revenue</t>
        </is>
      </c>
      <c r="D16014" s="3" t="inlineStr">
        <is>
          <t>1000/015</t>
        </is>
      </c>
      <c r="E16014" s="3" t="inlineStr">
        <is>
          <t>Rent Received - Southwark Unit 1</t>
        </is>
      </c>
      <c r="F16014" s="3" t="n">
        <v>-11500</v>
      </c>
      <c r="G16014" s="3" t="n">
        <v>-34500</v>
      </c>
    </row>
    <row r="16015">
      <c r="A16015" s="3" t="inlineStr">
        <is>
          <t>Quinate Consulting (Pty) Ltd</t>
        </is>
      </c>
      <c r="B16015" s="4" t="n">
        <v>45199</v>
      </c>
      <c r="C16015" s="3" t="inlineStr">
        <is>
          <t>Revenue</t>
        </is>
      </c>
      <c r="D16015" s="3" t="inlineStr">
        <is>
          <t>1000/016</t>
        </is>
      </c>
      <c r="E16015" s="3" t="inlineStr">
        <is>
          <t>Rent Recieved - Southwark Unit 21</t>
        </is>
      </c>
      <c r="F16015" s="3" t="n">
        <v>-11000</v>
      </c>
      <c r="G16015" s="3" t="n">
        <v>-71000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Revenue</t>
        </is>
      </c>
      <c r="D16016" s="3" t="inlineStr">
        <is>
          <t>1000/100</t>
        </is>
      </c>
      <c r="E16016" s="3" t="inlineStr">
        <is>
          <t>Sales - Comm on External Sales</t>
        </is>
      </c>
      <c r="F16016" s="3" t="n">
        <v>0</v>
      </c>
      <c r="G16016" s="3" t="n">
        <v>-104782.61</v>
      </c>
    </row>
    <row r="16017">
      <c r="A16017" s="3" t="inlineStr">
        <is>
          <t>Noble Shield (Pty) Ltd ta Go Letting</t>
        </is>
      </c>
      <c r="B16017" s="4" t="n">
        <v>45199</v>
      </c>
      <c r="C16017" s="3" t="inlineStr">
        <is>
          <t>Revenue</t>
        </is>
      </c>
      <c r="D16017" s="3" t="inlineStr">
        <is>
          <t>1000/100</t>
        </is>
      </c>
      <c r="E16017" s="3" t="inlineStr">
        <is>
          <t>Sales - Payprop 328 - Michelle</t>
        </is>
      </c>
      <c r="F16017" s="3" t="n">
        <v>-183168.03</v>
      </c>
      <c r="G16017" s="3" t="n">
        <v>-183168.03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Revenue</t>
        </is>
      </c>
      <c r="D16018" s="3" t="inlineStr">
        <is>
          <t>1000/120</t>
        </is>
      </c>
      <c r="E16018" s="3" t="inlineStr">
        <is>
          <t>Sales - Admin Fees on Rental Units</t>
        </is>
      </c>
      <c r="F16018" s="3" t="n">
        <v>-10869.57</v>
      </c>
      <c r="G16018" s="3" t="n">
        <v>-33978.2</v>
      </c>
    </row>
    <row r="16019">
      <c r="A16019" s="3" t="inlineStr">
        <is>
          <t>Opportunity Global Sales (PTY) LTD</t>
        </is>
      </c>
      <c r="B16019" s="4" t="n">
        <v>45199</v>
      </c>
      <c r="C16019" s="3" t="inlineStr">
        <is>
          <t>Revenue</t>
        </is>
      </c>
      <c r="D16019" s="3" t="inlineStr">
        <is>
          <t>1000/121</t>
        </is>
      </c>
      <c r="E16019" s="3" t="inlineStr">
        <is>
          <t>Sales - Admin Fees on Rental Units Endulini</t>
        </is>
      </c>
      <c r="F16019" s="3" t="n">
        <v>0</v>
      </c>
      <c r="G16019" s="3" t="n">
        <v>-434.78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Revenue</t>
        </is>
      </c>
      <c r="D16020" s="3" t="inlineStr">
        <is>
          <t>1000/122</t>
        </is>
      </c>
      <c r="E16020" s="3" t="inlineStr">
        <is>
          <t>Sales - Admin Fees on Rental Units Heron Fields</t>
        </is>
      </c>
      <c r="F16020" s="3" t="n">
        <v>-3043.49</v>
      </c>
      <c r="G16020" s="3" t="n">
        <v>-5652.2</v>
      </c>
    </row>
    <row r="16021">
      <c r="A16021" s="3" t="inlineStr">
        <is>
          <t>Opportunity Global Sales (PTY) LTD</t>
        </is>
      </c>
      <c r="B16021" s="4" t="n">
        <v>45199</v>
      </c>
      <c r="C16021" s="3" t="inlineStr">
        <is>
          <t>Revenue</t>
        </is>
      </c>
      <c r="D16021" s="3" t="inlineStr">
        <is>
          <t>1000/150</t>
        </is>
      </c>
      <c r="E16021" s="3" t="inlineStr">
        <is>
          <t>Sales - Comm on External Rental</t>
        </is>
      </c>
      <c r="F16021" s="3" t="n">
        <v>-58521.72</v>
      </c>
      <c r="G16021" s="3" t="n">
        <v>-313186.87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Revenue</t>
        </is>
      </c>
      <c r="D16022" s="3" t="inlineStr">
        <is>
          <t>1000/250</t>
        </is>
      </c>
      <c r="E16022" s="3" t="inlineStr">
        <is>
          <t>Sales - Comm on Endulini</t>
        </is>
      </c>
      <c r="F16022" s="3" t="n">
        <v>0</v>
      </c>
      <c r="G16022" s="3" t="n">
        <v>-68256.52</v>
      </c>
    </row>
    <row r="16023">
      <c r="A16023" s="3" t="inlineStr">
        <is>
          <t>Opportunity Global Sales (PTY) LTD</t>
        </is>
      </c>
      <c r="B16023" s="4" t="n">
        <v>45199</v>
      </c>
      <c r="C16023" s="3" t="inlineStr">
        <is>
          <t>Revenue</t>
        </is>
      </c>
      <c r="D16023" s="3" t="inlineStr">
        <is>
          <t>1000/300</t>
        </is>
      </c>
      <c r="E16023" s="3" t="inlineStr">
        <is>
          <t>Sales - Comm on Heron Fields</t>
        </is>
      </c>
      <c r="F16023" s="3" t="n">
        <v>0</v>
      </c>
      <c r="G16023" s="3" t="n">
        <v>-1273956.53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Revenue</t>
        </is>
      </c>
      <c r="D16024" s="3" t="inlineStr">
        <is>
          <t>1000/300</t>
        </is>
      </c>
      <c r="E16024" s="3" t="inlineStr">
        <is>
          <t>Sales - Payprop - Lara</t>
        </is>
      </c>
      <c r="F16024" s="3" t="n">
        <v>-219711.59</v>
      </c>
      <c r="G16024" s="3" t="n">
        <v>-219711.59</v>
      </c>
    </row>
    <row r="16025">
      <c r="A16025" s="3" t="inlineStr">
        <is>
          <t>Opportunity Global Investment (PTY) LTD</t>
        </is>
      </c>
      <c r="B16025" s="4" t="n">
        <v>45199</v>
      </c>
      <c r="C16025" s="3" t="inlineStr">
        <is>
          <t>Revenue</t>
        </is>
      </c>
      <c r="D16025" s="3" t="inlineStr">
        <is>
          <t>1000/360</t>
        </is>
      </c>
      <c r="E16025" s="3" t="inlineStr">
        <is>
          <t>Sales - Investor Management - Heron View</t>
        </is>
      </c>
      <c r="F16025" s="3" t="n">
        <v>0</v>
      </c>
      <c r="G16025" s="3" t="n">
        <v>-1826086.96</v>
      </c>
    </row>
    <row r="16026">
      <c r="A16026" s="3" t="inlineStr">
        <is>
          <t>Opportunity Global Sales (PTY) LTD</t>
        </is>
      </c>
      <c r="B16026" s="4" t="n">
        <v>45199</v>
      </c>
      <c r="C16026" s="3" t="inlineStr">
        <is>
          <t>Revenue</t>
        </is>
      </c>
      <c r="D16026" s="3" t="inlineStr">
        <is>
          <t>1000/400</t>
        </is>
      </c>
      <c r="E16026" s="3" t="inlineStr">
        <is>
          <t>Sales - Commission on Heron View</t>
        </is>
      </c>
      <c r="F16026" s="3" t="n">
        <v>-513447.81</v>
      </c>
      <c r="G16026" s="3" t="n">
        <v>-997765.1800000001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Revenue</t>
        </is>
      </c>
      <c r="D16027" s="3" t="inlineStr">
        <is>
          <t>1004/000</t>
        </is>
      </c>
      <c r="E16027" s="3" t="inlineStr">
        <is>
          <t>Interest received</t>
        </is>
      </c>
      <c r="F16027" s="3" t="n">
        <v>0</v>
      </c>
      <c r="G16027" s="3" t="n">
        <v>-2364.24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Revenue</t>
        </is>
      </c>
      <c r="D16028" s="3" t="inlineStr">
        <is>
          <t>1006/100</t>
        </is>
      </c>
      <c r="E16028" s="3" t="inlineStr">
        <is>
          <t>Rental income - Payprop</t>
        </is>
      </c>
      <c r="F16028" s="3" t="n">
        <v>-44391.63</v>
      </c>
      <c r="G16028" s="3" t="n">
        <v>-107613.7</v>
      </c>
    </row>
    <row r="16029">
      <c r="A16029" s="3" t="inlineStr">
        <is>
          <t>Quinate Consulting (Pty) Ltd</t>
        </is>
      </c>
      <c r="B16029" s="4" t="n">
        <v>45199</v>
      </c>
      <c r="C16029" s="3" t="inlineStr">
        <is>
          <t>Revenue</t>
        </is>
      </c>
      <c r="D16029" s="3" t="inlineStr">
        <is>
          <t>1006/110</t>
        </is>
      </c>
      <c r="E16029" s="3" t="inlineStr">
        <is>
          <t>Rental Income - E201</t>
        </is>
      </c>
      <c r="F16029" s="3" t="n">
        <v>0</v>
      </c>
      <c r="G16029" s="3" t="n">
        <v>-59000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Revenue</t>
        </is>
      </c>
      <c r="D16030" s="3" t="inlineStr">
        <is>
          <t>1006/120</t>
        </is>
      </c>
      <c r="E16030" s="3" t="inlineStr">
        <is>
          <t>Rental Income - D203</t>
        </is>
      </c>
      <c r="F16030" s="3" t="n">
        <v>-9500</v>
      </c>
      <c r="G16030" s="3" t="n">
        <v>-55500</v>
      </c>
    </row>
    <row r="16031">
      <c r="A16031" s="3" t="inlineStr">
        <is>
          <t>Quinate Consulting (Pty) Ltd</t>
        </is>
      </c>
      <c r="B16031" s="4" t="n">
        <v>45199</v>
      </c>
      <c r="C16031" s="3" t="inlineStr">
        <is>
          <t>Revenue</t>
        </is>
      </c>
      <c r="D16031" s="3" t="inlineStr">
        <is>
          <t>1006/130</t>
        </is>
      </c>
      <c r="E16031" s="3" t="inlineStr">
        <is>
          <t>Rental Income - C301</t>
        </is>
      </c>
      <c r="F16031" s="3" t="n">
        <v>0</v>
      </c>
      <c r="G16031" s="3" t="n">
        <v>-19000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Revenue</t>
        </is>
      </c>
      <c r="D16032" s="3" t="inlineStr">
        <is>
          <t>1006/140</t>
        </is>
      </c>
      <c r="E16032" s="3" t="inlineStr">
        <is>
          <t>Rental Income - A108</t>
        </is>
      </c>
      <c r="F16032" s="3" t="n">
        <v>-11000</v>
      </c>
      <c r="G16032" s="3" t="n">
        <v>-72000</v>
      </c>
    </row>
    <row r="16033">
      <c r="A16033" s="3" t="inlineStr">
        <is>
          <t>Quinate Consulting (Pty) Ltd</t>
        </is>
      </c>
      <c r="B16033" s="4" t="n">
        <v>45199</v>
      </c>
      <c r="C16033" s="3" t="inlineStr">
        <is>
          <t>Revenue</t>
        </is>
      </c>
      <c r="D16033" s="3" t="inlineStr">
        <is>
          <t>1006/150</t>
        </is>
      </c>
      <c r="E16033" s="3" t="inlineStr">
        <is>
          <t>Rental Income - A303</t>
        </is>
      </c>
      <c r="F16033" s="3" t="n">
        <v>0</v>
      </c>
      <c r="G16033" s="3" t="n">
        <v>-18500</v>
      </c>
    </row>
    <row r="16034">
      <c r="A16034" s="3" t="inlineStr">
        <is>
          <t>Quinate Consulting (Pty) Ltd</t>
        </is>
      </c>
      <c r="B16034" s="4" t="n">
        <v>45199</v>
      </c>
      <c r="C16034" s="3" t="inlineStr">
        <is>
          <t>Revenue</t>
        </is>
      </c>
      <c r="D16034" s="3" t="inlineStr">
        <is>
          <t>1006/160</t>
        </is>
      </c>
      <c r="E16034" s="3" t="inlineStr">
        <is>
          <t>Rental Income - A306</t>
        </is>
      </c>
      <c r="F16034" s="3" t="n">
        <v>0</v>
      </c>
      <c r="G16034" s="3" t="n">
        <v>-19030</v>
      </c>
    </row>
    <row r="16035">
      <c r="A16035" s="3" t="inlineStr">
        <is>
          <t>Quinate Consulting (Pty) Ltd</t>
        </is>
      </c>
      <c r="B16035" s="4" t="n">
        <v>45199</v>
      </c>
      <c r="C16035" s="3" t="inlineStr">
        <is>
          <t>Revenue</t>
        </is>
      </c>
      <c r="D16035" s="3" t="inlineStr">
        <is>
          <t>1006/170</t>
        </is>
      </c>
      <c r="E16035" s="3" t="inlineStr">
        <is>
          <t>Rental Income - C102</t>
        </is>
      </c>
      <c r="F16035" s="3" t="n">
        <v>0</v>
      </c>
      <c r="G16035" s="3" t="n">
        <v>-46000</v>
      </c>
    </row>
    <row r="16036">
      <c r="A16036" s="3" t="inlineStr">
        <is>
          <t>Quinate Consulting (Pty) Ltd</t>
        </is>
      </c>
      <c r="B16036" s="4" t="n">
        <v>45199</v>
      </c>
      <c r="C16036" s="3" t="inlineStr">
        <is>
          <t>Revenue</t>
        </is>
      </c>
      <c r="D16036" s="3" t="inlineStr">
        <is>
          <t>1006/180</t>
        </is>
      </c>
      <c r="E16036" s="3" t="inlineStr">
        <is>
          <t>Rental Income - A307</t>
        </is>
      </c>
      <c r="F16036" s="3" t="n">
        <v>0</v>
      </c>
      <c r="G16036" s="3" t="n">
        <v>-37000</v>
      </c>
    </row>
    <row r="16037">
      <c r="A16037" s="3" t="inlineStr">
        <is>
          <t>Quinate Consulting (Pty) Ltd</t>
        </is>
      </c>
      <c r="B16037" s="4" t="n">
        <v>45199</v>
      </c>
      <c r="C16037" s="3" t="inlineStr">
        <is>
          <t>Revenue</t>
        </is>
      </c>
      <c r="D16037" s="3" t="inlineStr">
        <is>
          <t>1006/190</t>
        </is>
      </c>
      <c r="E16037" s="3" t="inlineStr">
        <is>
          <t>Rental Income - A209</t>
        </is>
      </c>
      <c r="F16037" s="3" t="n">
        <v>-9250</v>
      </c>
      <c r="G16037" s="3" t="n">
        <v>-64489.12</v>
      </c>
    </row>
    <row r="16038">
      <c r="A16038" s="3" t="inlineStr">
        <is>
          <t>Endulini (Pty) Ltd</t>
        </is>
      </c>
      <c r="B16038" s="4" t="n">
        <v>45199</v>
      </c>
      <c r="C16038" s="3" t="inlineStr">
        <is>
          <t>Revenue</t>
        </is>
      </c>
      <c r="D16038" s="3" t="inlineStr">
        <is>
          <t>1100/000</t>
        </is>
      </c>
      <c r="E16038" s="3" t="inlineStr">
        <is>
          <t>Sales - Endulini</t>
        </is>
      </c>
      <c r="F16038" s="3" t="n">
        <v>0</v>
      </c>
      <c r="G16038" s="3" t="n">
        <v>-2721565.21</v>
      </c>
    </row>
    <row r="16039">
      <c r="A16039" s="3" t="inlineStr">
        <is>
          <t>Opportunity Management Holdings (PTY) LTD</t>
        </is>
      </c>
      <c r="B16039" s="4" t="n">
        <v>45199</v>
      </c>
      <c r="C16039" s="3" t="inlineStr">
        <is>
          <t>Revenue</t>
        </is>
      </c>
      <c r="D16039" s="3" t="inlineStr">
        <is>
          <t>1100/001</t>
        </is>
      </c>
      <c r="E16039" s="3" t="inlineStr">
        <is>
          <t>Salary Recharges</t>
        </is>
      </c>
      <c r="F16039" s="3" t="n">
        <v>-354720.26</v>
      </c>
      <c r="G16039" s="3" t="n">
        <v>-354720.26</v>
      </c>
    </row>
    <row r="16040">
      <c r="A16040" s="3" t="inlineStr">
        <is>
          <t>Endulini (Pty) Ltd</t>
        </is>
      </c>
      <c r="B16040" s="4" t="n">
        <v>45199</v>
      </c>
      <c r="C16040" s="3" t="inlineStr">
        <is>
          <t>Revenue</t>
        </is>
      </c>
      <c r="D16040" s="3" t="inlineStr">
        <is>
          <t>1100/200</t>
        </is>
      </c>
      <c r="E16040" s="3" t="inlineStr">
        <is>
          <t>Sales - Endulini occupational rent</t>
        </is>
      </c>
      <c r="F16040" s="3" t="n">
        <v>0</v>
      </c>
      <c r="G16040" s="3" t="n">
        <v>3303.6</v>
      </c>
    </row>
    <row r="16041">
      <c r="A16041" s="3" t="inlineStr">
        <is>
          <t>Endulini (Pty) Ltd</t>
        </is>
      </c>
      <c r="B16041" s="4" t="n">
        <v>45199</v>
      </c>
      <c r="C16041" s="3" t="inlineStr">
        <is>
          <t>Expenses</t>
        </is>
      </c>
      <c r="D16041" s="3" t="inlineStr">
        <is>
          <t>2000/001</t>
        </is>
      </c>
      <c r="E16041" s="3" t="inlineStr">
        <is>
          <t>COS - CIP Construction</t>
        </is>
      </c>
      <c r="F16041" s="3" t="n">
        <v>0</v>
      </c>
      <c r="G16041" s="3" t="n">
        <v>2000</v>
      </c>
    </row>
    <row r="16042">
      <c r="A16042" s="3" t="inlineStr">
        <is>
          <t>Quinate Consulting (Pty) Ltd</t>
        </is>
      </c>
      <c r="B16042" s="4" t="n">
        <v>45199</v>
      </c>
      <c r="C16042" s="3" t="inlineStr">
        <is>
          <t>Expenses</t>
        </is>
      </c>
      <c r="D16042" s="3" t="inlineStr">
        <is>
          <t>2000/009</t>
        </is>
      </c>
      <c r="E16042" s="3" t="inlineStr">
        <is>
          <t>COS - Admin fees</t>
        </is>
      </c>
      <c r="F16042" s="3" t="n">
        <v>869.5700000000001</v>
      </c>
      <c r="G16042" s="3" t="n">
        <v>869.5700000000001</v>
      </c>
    </row>
    <row r="16043">
      <c r="A16043" s="3" t="inlineStr">
        <is>
          <t>Opportunity Global Sales (PTY) LTD</t>
        </is>
      </c>
      <c r="B16043" s="4" t="n">
        <v>45199</v>
      </c>
      <c r="C16043" s="3" t="inlineStr">
        <is>
          <t>Expenses</t>
        </is>
      </c>
      <c r="D16043" s="3" t="inlineStr">
        <is>
          <t>2000/010</t>
        </is>
      </c>
      <c r="E16043" s="3" t="inlineStr">
        <is>
          <t>COS - PAYE on Commission</t>
        </is>
      </c>
      <c r="F16043" s="3" t="n">
        <v>40727.4</v>
      </c>
      <c r="G16043" s="3" t="n">
        <v>192286.73</v>
      </c>
    </row>
    <row r="16044">
      <c r="A16044" s="3" t="inlineStr">
        <is>
          <t>Quinate Consulting (Pty) Ltd</t>
        </is>
      </c>
      <c r="B16044" s="4" t="n">
        <v>45199</v>
      </c>
      <c r="C16044" s="3" t="inlineStr">
        <is>
          <t>Expenses</t>
        </is>
      </c>
      <c r="D16044" s="3" t="inlineStr">
        <is>
          <t>2000/060</t>
        </is>
      </c>
      <c r="E16044" s="3" t="inlineStr">
        <is>
          <t>COS - Commission Endulini</t>
        </is>
      </c>
      <c r="F16044" s="3" t="n">
        <v>0</v>
      </c>
      <c r="G16044" s="3" t="n">
        <v>10256.53</v>
      </c>
    </row>
    <row r="16045">
      <c r="A16045" s="3" t="inlineStr">
        <is>
          <t>Endulini (Pty) Ltd</t>
        </is>
      </c>
      <c r="B16045" s="4" t="n">
        <v>45199</v>
      </c>
      <c r="C16045" s="3" t="inlineStr">
        <is>
          <t>Expenses</t>
        </is>
      </c>
      <c r="D16045" s="3" t="inlineStr">
        <is>
          <t>2000/100</t>
        </is>
      </c>
      <c r="E16045" s="3" t="inlineStr">
        <is>
          <t>COS - Commission Endulini</t>
        </is>
      </c>
      <c r="F16045" s="3" t="n">
        <v>0</v>
      </c>
      <c r="G16045" s="3" t="n">
        <v>136078.26</v>
      </c>
    </row>
    <row r="16046">
      <c r="A16046" s="3" t="inlineStr">
        <is>
          <t>Noble Shield (Pty) Ltd ta Go Letting</t>
        </is>
      </c>
      <c r="B16046" s="4" t="n">
        <v>45199</v>
      </c>
      <c r="C16046" s="3" t="inlineStr">
        <is>
          <t>Expenses</t>
        </is>
      </c>
      <c r="D16046" s="3" t="inlineStr">
        <is>
          <t>2000/100</t>
        </is>
      </c>
      <c r="E16046" s="3" t="inlineStr">
        <is>
          <t>COS - Commission Paid</t>
        </is>
      </c>
      <c r="F16046" s="3" t="n">
        <v>14275.01</v>
      </c>
      <c r="G16046" s="3" t="n">
        <v>14275.01</v>
      </c>
    </row>
    <row r="16047">
      <c r="A16047" s="3" t="inlineStr">
        <is>
          <t>Opportunity Global Sales (PTY) LTD</t>
        </is>
      </c>
      <c r="B16047" s="4" t="n">
        <v>45199</v>
      </c>
      <c r="C16047" s="3" t="inlineStr">
        <is>
          <t>Expenses</t>
        </is>
      </c>
      <c r="D16047" s="3" t="inlineStr">
        <is>
          <t>2000/125</t>
        </is>
      </c>
      <c r="E16047" s="3" t="inlineStr">
        <is>
          <t>Commission Paid - Referal commission</t>
        </is>
      </c>
      <c r="F16047" s="3" t="n">
        <v>0</v>
      </c>
      <c r="G16047" s="3" t="n">
        <v>74342.61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2000/135</t>
        </is>
      </c>
      <c r="E16048" s="3" t="inlineStr">
        <is>
          <t>COS - Sales Comm External - Minette</t>
        </is>
      </c>
      <c r="F16048" s="3" t="n">
        <v>0</v>
      </c>
      <c r="G16048" s="3" t="n">
        <v>41739.13</v>
      </c>
    </row>
    <row r="16049">
      <c r="A16049" s="3" t="inlineStr">
        <is>
          <t>Opportunity Global Investment (PTY) LTD</t>
        </is>
      </c>
      <c r="B16049" s="4" t="n">
        <v>45199</v>
      </c>
      <c r="C16049" s="3" t="inlineStr">
        <is>
          <t>Expenses</t>
        </is>
      </c>
      <c r="D16049" s="3" t="inlineStr">
        <is>
          <t>2000/135</t>
        </is>
      </c>
      <c r="E16049" s="3" t="inlineStr">
        <is>
          <t>Referral commission - Heron View</t>
        </is>
      </c>
      <c r="F16049" s="3" t="n">
        <v>0</v>
      </c>
      <c r="G16049" s="3" t="n">
        <v>8731.209999999999</v>
      </c>
    </row>
    <row r="16050">
      <c r="A16050" s="3" t="inlineStr">
        <is>
          <t>Opportunity Global Sales (PTY) LTD</t>
        </is>
      </c>
      <c r="B16050" s="4" t="n">
        <v>45199</v>
      </c>
      <c r="C16050" s="3" t="inlineStr">
        <is>
          <t>Expenses</t>
        </is>
      </c>
      <c r="D16050" s="3" t="inlineStr">
        <is>
          <t>2000/137</t>
        </is>
      </c>
      <c r="E16050" s="3" t="inlineStr">
        <is>
          <t>COS - Rental Comm External - Minette</t>
        </is>
      </c>
      <c r="F16050" s="3" t="n">
        <v>17860.88</v>
      </c>
      <c r="G16050" s="3" t="n">
        <v>123634.36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2000/139</t>
        </is>
      </c>
      <c r="E16051" s="3" t="inlineStr">
        <is>
          <t>COS - Sales Comm Heron Fields - Minette</t>
        </is>
      </c>
      <c r="F16051" s="3" t="n">
        <v>0</v>
      </c>
      <c r="G16051" s="3" t="n">
        <v>68099.48</v>
      </c>
    </row>
    <row r="16052">
      <c r="A16052" s="3" t="inlineStr">
        <is>
          <t>Opportunity Global Investment (PTY) LTD</t>
        </is>
      </c>
      <c r="B16052" s="4" t="n">
        <v>45199</v>
      </c>
      <c r="C16052" s="3" t="inlineStr">
        <is>
          <t>Expenses</t>
        </is>
      </c>
      <c r="D16052" s="3" t="inlineStr">
        <is>
          <t>2000/140</t>
        </is>
      </c>
      <c r="E16052" s="3" t="inlineStr">
        <is>
          <t>Referral commission - F Geldenhuys</t>
        </is>
      </c>
      <c r="F16052" s="3" t="n">
        <v>0</v>
      </c>
      <c r="G16052" s="3" t="n">
        <v>66600</v>
      </c>
    </row>
    <row r="16053">
      <c r="A16053" s="3" t="inlineStr">
        <is>
          <t>Opportunity Global Investment (PTY) LTD</t>
        </is>
      </c>
      <c r="B16053" s="4" t="n">
        <v>45199</v>
      </c>
      <c r="C16053" s="3" t="inlineStr">
        <is>
          <t>Expenses</t>
        </is>
      </c>
      <c r="D16053" s="3" t="inlineStr">
        <is>
          <t>2000/145</t>
        </is>
      </c>
      <c r="E16053" s="3" t="inlineStr">
        <is>
          <t>Referral commission - W Thomason</t>
        </is>
      </c>
      <c r="F16053" s="3" t="n">
        <v>0</v>
      </c>
      <c r="G16053" s="3" t="n">
        <v>12000</v>
      </c>
    </row>
    <row r="16054">
      <c r="A16054" s="3" t="inlineStr">
        <is>
          <t>Opportunity Global Sales (PTY) LTD</t>
        </is>
      </c>
      <c r="B16054" s="4" t="n">
        <v>45199</v>
      </c>
      <c r="C16054" s="3" t="inlineStr">
        <is>
          <t>Expenses</t>
        </is>
      </c>
      <c r="D16054" s="3" t="inlineStr">
        <is>
          <t>2000/147</t>
        </is>
      </c>
      <c r="E16054" s="3" t="inlineStr">
        <is>
          <t>COS - Sales Comm Heron Fields - Yvette</t>
        </is>
      </c>
      <c r="F16054" s="3" t="n">
        <v>0</v>
      </c>
      <c r="G16054" s="3" t="n">
        <v>175460.67</v>
      </c>
    </row>
    <row r="16055">
      <c r="A16055" s="3" t="inlineStr">
        <is>
          <t>Endulini (Pty) Ltd</t>
        </is>
      </c>
      <c r="B16055" s="4" t="n">
        <v>45199</v>
      </c>
      <c r="C16055" s="3" t="inlineStr">
        <is>
          <t>Expenses</t>
        </is>
      </c>
      <c r="D16055" s="3" t="inlineStr">
        <is>
          <t>2000/150</t>
        </is>
      </c>
      <c r="E16055" s="3" t="inlineStr">
        <is>
          <t>COS - Levies special agreement</t>
        </is>
      </c>
      <c r="F16055" s="3" t="n">
        <v>8821.59</v>
      </c>
      <c r="G16055" s="3" t="n">
        <v>54481.95</v>
      </c>
    </row>
    <row r="16056">
      <c r="A16056" s="3" t="inlineStr">
        <is>
          <t>Opportunity Global Sales (PTY) LTD</t>
        </is>
      </c>
      <c r="B16056" s="4" t="n">
        <v>45199</v>
      </c>
      <c r="C16056" s="3" t="inlineStr">
        <is>
          <t>Expenses</t>
        </is>
      </c>
      <c r="D16056" s="3" t="inlineStr">
        <is>
          <t>2000/160</t>
        </is>
      </c>
      <c r="E16056" s="3" t="inlineStr">
        <is>
          <t>COS - Sales Comm Heron View - Minette</t>
        </is>
      </c>
      <c r="F16056" s="3" t="n">
        <v>90220.52</v>
      </c>
      <c r="G16056" s="3" t="n">
        <v>266487.64</v>
      </c>
    </row>
    <row r="16057">
      <c r="A16057" s="3" t="inlineStr">
        <is>
          <t>Opportunity Global Sales (PTY) LTD</t>
        </is>
      </c>
      <c r="B16057" s="4" t="n">
        <v>45199</v>
      </c>
      <c r="C16057" s="3" t="inlineStr">
        <is>
          <t>Expenses</t>
        </is>
      </c>
      <c r="D16057" s="3" t="inlineStr">
        <is>
          <t>2000/162</t>
        </is>
      </c>
      <c r="E16057" s="3" t="inlineStr">
        <is>
          <t>COS - Sales Comm Heron View - Yvette</t>
        </is>
      </c>
      <c r="F16057" s="3" t="n">
        <v>61532.08</v>
      </c>
      <c r="G16057" s="3" t="n">
        <v>122422.43</v>
      </c>
    </row>
    <row r="16058">
      <c r="A16058" s="3" t="inlineStr">
        <is>
          <t>Noble Shield (Pty) Ltd ta Go Letting</t>
        </is>
      </c>
      <c r="B16058" s="4" t="n">
        <v>45199</v>
      </c>
      <c r="C16058" s="3" t="inlineStr">
        <is>
          <t>Expenses</t>
        </is>
      </c>
      <c r="D16058" s="3" t="inlineStr">
        <is>
          <t>2000/200</t>
        </is>
      </c>
      <c r="E16058" s="3" t="inlineStr">
        <is>
          <t>COS - Commission on external sales</t>
        </is>
      </c>
      <c r="F16058" s="3" t="n">
        <v>35000</v>
      </c>
      <c r="G16058" s="3" t="n">
        <v>35000</v>
      </c>
    </row>
    <row r="16059">
      <c r="A16059" s="3" t="inlineStr">
        <is>
          <t>Endulini (Pty) Ltd</t>
        </is>
      </c>
      <c r="B16059" s="4" t="n">
        <v>45199</v>
      </c>
      <c r="C16059" s="3" t="inlineStr">
        <is>
          <t>Expenses</t>
        </is>
      </c>
      <c r="D16059" s="3" t="inlineStr">
        <is>
          <t>2000/200</t>
        </is>
      </c>
      <c r="E16059" s="3" t="inlineStr">
        <is>
          <t>COS - Rates clearance</t>
        </is>
      </c>
      <c r="F16059" s="3" t="n">
        <v>0</v>
      </c>
      <c r="G16059" s="3" t="n">
        <v>38025</v>
      </c>
    </row>
    <row r="16060">
      <c r="A16060" s="3" t="inlineStr">
        <is>
          <t>Opportunity Global Sales (PTY) LTD</t>
        </is>
      </c>
      <c r="B16060" s="4" t="n">
        <v>45199</v>
      </c>
      <c r="C16060" s="3" t="inlineStr">
        <is>
          <t>Expenses</t>
        </is>
      </c>
      <c r="D16060" s="3" t="inlineStr">
        <is>
          <t>2000/270</t>
        </is>
      </c>
      <c r="E16060" s="3" t="inlineStr">
        <is>
          <t>COS - Comm Rentals - Mario - External</t>
        </is>
      </c>
      <c r="F16060" s="3" t="n">
        <v>1130</v>
      </c>
      <c r="G16060" s="3" t="n">
        <v>2527</v>
      </c>
    </row>
    <row r="16061">
      <c r="A16061" s="3" t="inlineStr">
        <is>
          <t>Opportunity Global Sales (PTY) LTD</t>
        </is>
      </c>
      <c r="B16061" s="4" t="n">
        <v>45199</v>
      </c>
      <c r="C16061" s="3" t="inlineStr">
        <is>
          <t>Expenses</t>
        </is>
      </c>
      <c r="D16061" s="3" t="inlineStr">
        <is>
          <t>2000/275</t>
        </is>
      </c>
      <c r="E16061" s="3" t="inlineStr">
        <is>
          <t>COS - Comm Rentals - Mario - Endulini</t>
        </is>
      </c>
      <c r="F16061" s="3" t="n">
        <v>2519.2</v>
      </c>
      <c r="G16061" s="3" t="n">
        <v>12169.2</v>
      </c>
    </row>
    <row r="16062">
      <c r="A16062" s="3" t="inlineStr">
        <is>
          <t>Opportunity Global Sales (PTY) LTD</t>
        </is>
      </c>
      <c r="B16062" s="4" t="n">
        <v>45199</v>
      </c>
      <c r="C16062" s="3" t="inlineStr">
        <is>
          <t>Expenses</t>
        </is>
      </c>
      <c r="D16062" s="3" t="inlineStr">
        <is>
          <t>2000/280</t>
        </is>
      </c>
      <c r="E16062" s="3" t="inlineStr">
        <is>
          <t>COS - Comm Rentals - Mario - Heron Fields</t>
        </is>
      </c>
      <c r="F16062" s="3" t="n">
        <v>2500</v>
      </c>
      <c r="G16062" s="3" t="n">
        <v>12320</v>
      </c>
    </row>
    <row r="16063">
      <c r="A16063" s="3" t="inlineStr">
        <is>
          <t>Trademark Holdings (Pty) Ltd</t>
        </is>
      </c>
      <c r="B16063" s="4" t="n">
        <v>45199</v>
      </c>
      <c r="C16063" s="3" t="inlineStr">
        <is>
          <t>Expenses</t>
        </is>
      </c>
      <c r="D16063" s="3" t="inlineStr">
        <is>
          <t>2000/300</t>
        </is>
      </c>
      <c r="E16063" s="3" t="inlineStr">
        <is>
          <t>COS - Commission Paid</t>
        </is>
      </c>
      <c r="F16063" s="3" t="n">
        <v>16491.14</v>
      </c>
      <c r="G16063" s="3" t="n">
        <v>16491.14</v>
      </c>
    </row>
    <row r="16064">
      <c r="A16064" s="3" t="inlineStr">
        <is>
          <t>Opportunity Global Sales (PTY) LTD</t>
        </is>
      </c>
      <c r="B16064" s="4" t="n">
        <v>45199</v>
      </c>
      <c r="C16064" s="3" t="inlineStr">
        <is>
          <t>Expenses</t>
        </is>
      </c>
      <c r="D16064" s="3" t="inlineStr">
        <is>
          <t>2000/380</t>
        </is>
      </c>
      <c r="E16064" s="3" t="inlineStr">
        <is>
          <t>COS - Overrider Comm Heron Fields - Morne</t>
        </is>
      </c>
      <c r="F16064" s="3" t="n">
        <v>932.54</v>
      </c>
      <c r="G16064" s="3" t="n">
        <v>30622.7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Expenses</t>
        </is>
      </c>
      <c r="D16065" s="3" t="inlineStr">
        <is>
          <t>2000/383</t>
        </is>
      </c>
      <c r="E16065" s="3" t="inlineStr">
        <is>
          <t>COS - Overrider Comm Heron View - Morne</t>
        </is>
      </c>
      <c r="F16065" s="3" t="n">
        <v>18214.1</v>
      </c>
      <c r="G16065" s="3" t="n">
        <v>29893.82</v>
      </c>
    </row>
    <row r="16066">
      <c r="A16066" s="3" t="inlineStr">
        <is>
          <t>Opportunity Global Sales (PTY) LTD</t>
        </is>
      </c>
      <c r="B16066" s="4" t="n">
        <v>45199</v>
      </c>
      <c r="C16066" s="3" t="inlineStr">
        <is>
          <t>Expenses</t>
        </is>
      </c>
      <c r="D16066" s="3" t="inlineStr">
        <is>
          <t>2000/390</t>
        </is>
      </c>
      <c r="E16066" s="3" t="inlineStr">
        <is>
          <t>COS - Overrider Comm External Sales - Morne</t>
        </is>
      </c>
      <c r="F16066" s="3" t="n">
        <v>0</v>
      </c>
      <c r="G16066" s="3" t="n">
        <v>9915</v>
      </c>
    </row>
    <row r="16067">
      <c r="A16067" s="3" t="inlineStr">
        <is>
          <t>Trademark Holdings (Pty) Ltd</t>
        </is>
      </c>
      <c r="B16067" s="4" t="n">
        <v>45199</v>
      </c>
      <c r="C16067" s="3" t="inlineStr">
        <is>
          <t>Expenses</t>
        </is>
      </c>
      <c r="D16067" s="3" t="inlineStr">
        <is>
          <t>2000/400</t>
        </is>
      </c>
      <c r="E16067" s="3" t="inlineStr">
        <is>
          <t>COS - Commission on external sales</t>
        </is>
      </c>
      <c r="F16067" s="3" t="n">
        <v>75000</v>
      </c>
      <c r="G16067" s="3" t="n">
        <v>75000</v>
      </c>
    </row>
    <row r="16068">
      <c r="A16068" s="3" t="inlineStr">
        <is>
          <t>Opportunity Global Sales (PTY) LTD</t>
        </is>
      </c>
      <c r="B16068" s="4" t="n">
        <v>45199</v>
      </c>
      <c r="C16068" s="3" t="inlineStr">
        <is>
          <t>Expenses</t>
        </is>
      </c>
      <c r="D16068" s="3" t="inlineStr">
        <is>
          <t>2000/550</t>
        </is>
      </c>
      <c r="E16068" s="3" t="inlineStr">
        <is>
          <t>COS - Electricity Costs Heron Fields</t>
        </is>
      </c>
      <c r="F16068" s="3" t="n">
        <v>0</v>
      </c>
      <c r="G16068" s="3" t="n">
        <v>447.83</v>
      </c>
    </row>
    <row r="16069">
      <c r="A16069" s="3" t="inlineStr">
        <is>
          <t>Opportunity Global Sales (PTY) LTD</t>
        </is>
      </c>
      <c r="B16069" s="4" t="n">
        <v>45199</v>
      </c>
      <c r="C16069" s="3" t="inlineStr">
        <is>
          <t>Expenses</t>
        </is>
      </c>
      <c r="D16069" s="3" t="inlineStr">
        <is>
          <t>2000/600</t>
        </is>
      </c>
      <c r="E16069" s="3" t="inlineStr">
        <is>
          <t>COS - Heron Fields Show House</t>
        </is>
      </c>
      <c r="F16069" s="3" t="n">
        <v>0</v>
      </c>
      <c r="G16069" s="3" t="n">
        <v>201.97</v>
      </c>
    </row>
    <row r="16070">
      <c r="A16070" s="3" t="inlineStr">
        <is>
          <t>Endulini (Pty) Ltd</t>
        </is>
      </c>
      <c r="B16070" s="4" t="n">
        <v>45199</v>
      </c>
      <c r="C16070" s="3" t="inlineStr">
        <is>
          <t>Expenses</t>
        </is>
      </c>
      <c r="D16070" s="3" t="inlineStr">
        <is>
          <t>2000/600</t>
        </is>
      </c>
      <c r="E16070" s="3" t="inlineStr">
        <is>
          <t>COS - Legal fees</t>
        </is>
      </c>
      <c r="F16070" s="3" t="n">
        <v>0</v>
      </c>
      <c r="G16070" s="3" t="n">
        <v>71531.39999999999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Expenses</t>
        </is>
      </c>
      <c r="D16071" s="3" t="inlineStr">
        <is>
          <t>2001/120</t>
        </is>
      </c>
      <c r="E16071" s="3" t="inlineStr">
        <is>
          <t>COS - Commission - South Wark</t>
        </is>
      </c>
      <c r="F16071" s="3" t="n">
        <v>0</v>
      </c>
      <c r="G16071" s="3" t="n">
        <v>-869.5700000000001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Expenses</t>
        </is>
      </c>
      <c r="D16072" s="3" t="inlineStr">
        <is>
          <t>2001/210</t>
        </is>
      </c>
      <c r="E16072" s="3" t="inlineStr">
        <is>
          <t>COS - NHBRC</t>
        </is>
      </c>
      <c r="F16072" s="3" t="n">
        <v>0</v>
      </c>
      <c r="G16072" s="3" t="n">
        <v>457.67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Revenue</t>
        </is>
      </c>
      <c r="D16073" s="3" t="inlineStr">
        <is>
          <t>2400/200</t>
        </is>
      </c>
      <c r="E16073" s="3" t="inlineStr">
        <is>
          <t>Recovery Acc - Electricity SH</t>
        </is>
      </c>
      <c r="F16073" s="3" t="n">
        <v>-32042.74</v>
      </c>
      <c r="G16073" s="3" t="n">
        <v>-189010.94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Revenue</t>
        </is>
      </c>
      <c r="D16074" s="3" t="inlineStr">
        <is>
          <t>2400/300</t>
        </is>
      </c>
      <c r="E16074" s="3" t="inlineStr">
        <is>
          <t>Recovery Account - Electricity SW</t>
        </is>
      </c>
      <c r="F16074" s="3" t="n">
        <v>-29045.56</v>
      </c>
      <c r="G16074" s="3" t="n">
        <v>-168870.45</v>
      </c>
    </row>
    <row r="16075">
      <c r="A16075" s="3" t="inlineStr">
        <is>
          <t>Endulini (Pty) Ltd</t>
        </is>
      </c>
      <c r="B16075" s="4" t="n">
        <v>45199</v>
      </c>
      <c r="C16075" s="3" t="inlineStr">
        <is>
          <t>Revenue</t>
        </is>
      </c>
      <c r="D16075" s="3" t="inlineStr">
        <is>
          <t>2750/000</t>
        </is>
      </c>
      <c r="E16075" s="3" t="inlineStr">
        <is>
          <t>Interest Received</t>
        </is>
      </c>
      <c r="F16075" s="3" t="n">
        <v>0</v>
      </c>
      <c r="G16075" s="3" t="n">
        <v>-578.91</v>
      </c>
    </row>
    <row r="16076">
      <c r="A16076" s="3" t="inlineStr">
        <is>
          <t>Opportunity Global Investment (PTY) LTD</t>
        </is>
      </c>
      <c r="B16076" s="4" t="n">
        <v>45199</v>
      </c>
      <c r="C16076" s="3" t="inlineStr">
        <is>
          <t>Revenue</t>
        </is>
      </c>
      <c r="D16076" s="3" t="inlineStr">
        <is>
          <t>2750/000</t>
        </is>
      </c>
      <c r="E16076" s="3" t="inlineStr">
        <is>
          <t>Interest Received - Bank</t>
        </is>
      </c>
      <c r="F16076" s="3" t="n">
        <v>0</v>
      </c>
      <c r="G16076" s="3" t="n">
        <v>-355.23</v>
      </c>
    </row>
    <row r="16077">
      <c r="A16077" s="3" t="inlineStr">
        <is>
          <t>Opportunity Global Sales (PTY) LTD</t>
        </is>
      </c>
      <c r="B16077" s="4" t="n">
        <v>45199</v>
      </c>
      <c r="C16077" s="3" t="inlineStr">
        <is>
          <t>Revenue</t>
        </is>
      </c>
      <c r="D16077" s="3" t="inlineStr">
        <is>
          <t>2750/000</t>
        </is>
      </c>
      <c r="E16077" s="3" t="inlineStr">
        <is>
          <t>Interest Received - Bank</t>
        </is>
      </c>
      <c r="F16077" s="3" t="n">
        <v>0</v>
      </c>
      <c r="G16077" s="3" t="n">
        <v>-18.82</v>
      </c>
    </row>
    <row r="16078">
      <c r="A16078" s="3" t="inlineStr">
        <is>
          <t>Noble Shield (Pty) Ltd ta Go Letting</t>
        </is>
      </c>
      <c r="B16078" s="4" t="n">
        <v>45199</v>
      </c>
      <c r="C16078" s="3" t="inlineStr">
        <is>
          <t>Revenue</t>
        </is>
      </c>
      <c r="D16078" s="3" t="inlineStr">
        <is>
          <t>2750/100</t>
        </is>
      </c>
      <c r="E16078" s="3" t="inlineStr">
        <is>
          <t>Interest Received - bank</t>
        </is>
      </c>
      <c r="F16078" s="3" t="n">
        <v>-0.07000000000000001</v>
      </c>
      <c r="G16078" s="3" t="n">
        <v>-0.07000000000000001</v>
      </c>
    </row>
    <row r="16079">
      <c r="A16079" s="3" t="inlineStr">
        <is>
          <t>Quinate Consulting (Pty) Ltd</t>
        </is>
      </c>
      <c r="B16079" s="4" t="n">
        <v>45199</v>
      </c>
      <c r="C16079" s="3" t="inlineStr">
        <is>
          <t>Revenue</t>
        </is>
      </c>
      <c r="D16079" s="3" t="inlineStr">
        <is>
          <t>2751/000</t>
        </is>
      </c>
      <c r="E16079" s="3" t="inlineStr">
        <is>
          <t>Interest Received - Bank</t>
        </is>
      </c>
      <c r="F16079" s="3" t="n">
        <v>-871.05</v>
      </c>
      <c r="G16079" s="3" t="n">
        <v>-3520.2</v>
      </c>
    </row>
    <row r="16080">
      <c r="A16080" s="3" t="inlineStr">
        <is>
          <t>Opportunity Global Investment (PTY) LTD</t>
        </is>
      </c>
      <c r="B16080" s="4" t="n">
        <v>45199</v>
      </c>
      <c r="C16080" s="3" t="inlineStr">
        <is>
          <t>Revenue</t>
        </is>
      </c>
      <c r="D16080" s="3" t="inlineStr">
        <is>
          <t>2753/000</t>
        </is>
      </c>
      <c r="E16080" s="3" t="inlineStr">
        <is>
          <t>Interest received - Momentum</t>
        </is>
      </c>
      <c r="F16080" s="3" t="n">
        <v>-34.81</v>
      </c>
      <c r="G16080" s="3" t="n">
        <v>-261.69</v>
      </c>
    </row>
    <row r="16081">
      <c r="A16081" s="3" t="inlineStr">
        <is>
          <t>Endulini (Pty) Ltd</t>
        </is>
      </c>
      <c r="B16081" s="4" t="n">
        <v>45199</v>
      </c>
      <c r="C16081" s="3" t="inlineStr">
        <is>
          <t>Revenue</t>
        </is>
      </c>
      <c r="D16081" s="3" t="inlineStr">
        <is>
          <t>2755/001</t>
        </is>
      </c>
      <c r="E16081" s="3" t="inlineStr">
        <is>
          <t>Interest Received - Momentum</t>
        </is>
      </c>
      <c r="F16081" s="3" t="n">
        <v>0</v>
      </c>
      <c r="G16081" s="3" t="n">
        <v>-112.96</v>
      </c>
    </row>
    <row r="16082">
      <c r="A16082" s="3" t="inlineStr">
        <is>
          <t>Quinate Consulting (Pty) Ltd</t>
        </is>
      </c>
      <c r="B16082" s="4" t="n">
        <v>45199</v>
      </c>
      <c r="C16082" s="3" t="inlineStr">
        <is>
          <t>Revenue</t>
        </is>
      </c>
      <c r="D16082" s="3" t="inlineStr">
        <is>
          <t>2755/001</t>
        </is>
      </c>
      <c r="E16082" s="3" t="inlineStr">
        <is>
          <t>Interest Received - Momentum</t>
        </is>
      </c>
      <c r="F16082" s="3" t="n">
        <v>0</v>
      </c>
      <c r="G16082" s="3" t="n">
        <v>-22.64</v>
      </c>
    </row>
    <row r="16083">
      <c r="A16083" s="3" t="inlineStr">
        <is>
          <t>Opportunity Global Investment (PTY) LTD</t>
        </is>
      </c>
      <c r="B16083" s="4" t="n">
        <v>45199</v>
      </c>
      <c r="C16083" s="3" t="inlineStr">
        <is>
          <t>Expenses</t>
        </is>
      </c>
      <c r="D16083" s="3" t="inlineStr">
        <is>
          <t>3000/100</t>
        </is>
      </c>
      <c r="E16083" s="3" t="inlineStr">
        <is>
          <t>Accounting Fees - Secretarial</t>
        </is>
      </c>
      <c r="F16083" s="3" t="n">
        <v>0</v>
      </c>
      <c r="G16083" s="3" t="n">
        <v>890</v>
      </c>
    </row>
    <row r="16084">
      <c r="A16084" s="3" t="inlineStr">
        <is>
          <t>Opportunity Global Investment (PTY) LTD</t>
        </is>
      </c>
      <c r="B16084" s="4" t="n">
        <v>45199</v>
      </c>
      <c r="C16084" s="3" t="inlineStr">
        <is>
          <t>Expenses</t>
        </is>
      </c>
      <c r="D16084" s="3" t="inlineStr">
        <is>
          <t>3000/150</t>
        </is>
      </c>
      <c r="E16084" s="3" t="inlineStr">
        <is>
          <t>Accounting Fees - Audit</t>
        </is>
      </c>
      <c r="F16084" s="3" t="n">
        <v>1567.01</v>
      </c>
      <c r="G16084" s="3" t="n">
        <v>12217.01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Expenses</t>
        </is>
      </c>
      <c r="D16085" s="3" t="inlineStr">
        <is>
          <t>3001/000</t>
        </is>
      </c>
      <c r="E16085" s="3" t="inlineStr">
        <is>
          <t>Accounting fees - Other</t>
        </is>
      </c>
      <c r="F16085" s="3" t="n">
        <v>0</v>
      </c>
      <c r="G16085" s="3" t="n">
        <v>6000</v>
      </c>
    </row>
    <row r="16086">
      <c r="A16086" s="3" t="inlineStr">
        <is>
          <t>Quinate Consulting (Pty) Ltd</t>
        </is>
      </c>
      <c r="B16086" s="4" t="n">
        <v>45199</v>
      </c>
      <c r="C16086" s="3" t="inlineStr">
        <is>
          <t>Expenses</t>
        </is>
      </c>
      <c r="D16086" s="3" t="inlineStr">
        <is>
          <t>3002/000</t>
        </is>
      </c>
      <c r="E16086" s="3" t="inlineStr">
        <is>
          <t>Accounting Fees - Tax Dept.</t>
        </is>
      </c>
      <c r="F16086" s="3" t="n">
        <v>0</v>
      </c>
      <c r="G16086" s="3" t="n">
        <v>540</v>
      </c>
    </row>
    <row r="16087">
      <c r="A16087" s="3" t="inlineStr">
        <is>
          <t>Opportunity Management Holdings (PTY) LTD</t>
        </is>
      </c>
      <c r="B16087" s="4" t="n">
        <v>45199</v>
      </c>
      <c r="C16087" s="3" t="inlineStr">
        <is>
          <t>Expenses</t>
        </is>
      </c>
      <c r="D16087" s="3" t="inlineStr">
        <is>
          <t>3005/000</t>
        </is>
      </c>
      <c r="E16087" s="3" t="inlineStr">
        <is>
          <t>Accounting fees - Deric Dudley</t>
        </is>
      </c>
      <c r="F16087" s="3" t="n">
        <v>56000</v>
      </c>
      <c r="G16087" s="3" t="n">
        <v>56000</v>
      </c>
    </row>
    <row r="16088">
      <c r="A16088" s="3" t="inlineStr">
        <is>
          <t>Endulini (Pty) Ltd</t>
        </is>
      </c>
      <c r="B16088" s="4" t="n">
        <v>45199</v>
      </c>
      <c r="C16088" s="3" t="inlineStr">
        <is>
          <t>Expenses</t>
        </is>
      </c>
      <c r="D16088" s="3" t="inlineStr">
        <is>
          <t>3050/000</t>
        </is>
      </c>
      <c r="E16088" s="3" t="inlineStr">
        <is>
          <t>Advertising _AND_ Promotions</t>
        </is>
      </c>
      <c r="F16088" s="3" t="n">
        <v>0</v>
      </c>
      <c r="G16088" s="3" t="n">
        <v>4180</v>
      </c>
    </row>
    <row r="16089">
      <c r="A16089" s="3" t="inlineStr">
        <is>
          <t>Opportunity Management Holdings (PTY) LTD</t>
        </is>
      </c>
      <c r="B16089" s="4" t="n">
        <v>45199</v>
      </c>
      <c r="C16089" s="3" t="inlineStr">
        <is>
          <t>Expenses</t>
        </is>
      </c>
      <c r="D16089" s="3" t="inlineStr">
        <is>
          <t>3050/000</t>
        </is>
      </c>
      <c r="E16089" s="3" t="inlineStr">
        <is>
          <t>Advertising _AND_ Promotions</t>
        </is>
      </c>
      <c r="F16089" s="3" t="n">
        <v>287.5</v>
      </c>
      <c r="G16089" s="3" t="n">
        <v>287.5</v>
      </c>
    </row>
    <row r="16090">
      <c r="A16090" s="3" t="inlineStr">
        <is>
          <t>Opportunity Global Investment (PTY) LTD</t>
        </is>
      </c>
      <c r="B16090" s="4" t="n">
        <v>45199</v>
      </c>
      <c r="C16090" s="3" t="inlineStr">
        <is>
          <t>Expenses</t>
        </is>
      </c>
      <c r="D16090" s="3" t="inlineStr">
        <is>
          <t>3050/000</t>
        </is>
      </c>
      <c r="E16090" s="3" t="inlineStr">
        <is>
          <t>Advertising and Promotions</t>
        </is>
      </c>
      <c r="F16090" s="3" t="n">
        <v>95.64</v>
      </c>
      <c r="G16090" s="3" t="n">
        <v>3128.2</v>
      </c>
    </row>
    <row r="16091">
      <c r="A16091" s="3" t="inlineStr">
        <is>
          <t>Opportunity Global Sales (PTY) LTD</t>
        </is>
      </c>
      <c r="B16091" s="4" t="n">
        <v>45199</v>
      </c>
      <c r="C16091" s="3" t="inlineStr">
        <is>
          <t>Expenses</t>
        </is>
      </c>
      <c r="D16091" s="3" t="inlineStr">
        <is>
          <t>3050/000</t>
        </is>
      </c>
      <c r="E16091" s="3" t="inlineStr">
        <is>
          <t>Advertising and Promotions</t>
        </is>
      </c>
      <c r="F16091" s="3" t="n">
        <v>0</v>
      </c>
      <c r="G16091" s="3" t="n">
        <v>18164.18</v>
      </c>
    </row>
    <row r="16092">
      <c r="A16092" s="3" t="inlineStr">
        <is>
          <t>Endulini (Pty) Ltd</t>
        </is>
      </c>
      <c r="B16092" s="4" t="n">
        <v>45199</v>
      </c>
      <c r="C16092" s="3" t="inlineStr">
        <is>
          <t>Expenses</t>
        </is>
      </c>
      <c r="D16092" s="3" t="inlineStr">
        <is>
          <t>3050/001</t>
        </is>
      </c>
      <c r="E16092" s="3" t="inlineStr">
        <is>
          <t>Advertising _AND_ Promotions - Media Agenda</t>
        </is>
      </c>
      <c r="F16092" s="3" t="n">
        <v>0</v>
      </c>
      <c r="G16092" s="3" t="n">
        <v>4312.5</v>
      </c>
    </row>
    <row r="16093">
      <c r="A16093" s="3" t="inlineStr">
        <is>
          <t>Noble Shield (Pty) Ltd ta Go Letting</t>
        </is>
      </c>
      <c r="B16093" s="4" t="n">
        <v>45199</v>
      </c>
      <c r="C16093" s="3" t="inlineStr">
        <is>
          <t>Expenses</t>
        </is>
      </c>
      <c r="D16093" s="3" t="inlineStr">
        <is>
          <t>3050/020</t>
        </is>
      </c>
      <c r="E16093" s="3" t="inlineStr">
        <is>
          <t>Adverting &amp; Marketing - Other</t>
        </is>
      </c>
      <c r="F16093" s="3" t="n">
        <v>134.9</v>
      </c>
      <c r="G16093" s="3" t="n">
        <v>134.9</v>
      </c>
    </row>
    <row r="16094">
      <c r="A16094" s="3" t="inlineStr">
        <is>
          <t>Noble Shield (Pty) Ltd ta Go Letting</t>
        </is>
      </c>
      <c r="B16094" s="4" t="n">
        <v>45199</v>
      </c>
      <c r="C16094" s="3" t="inlineStr">
        <is>
          <t>Expenses</t>
        </is>
      </c>
      <c r="D16094" s="3" t="inlineStr">
        <is>
          <t>3050/050</t>
        </is>
      </c>
      <c r="E16094" s="3" t="inlineStr">
        <is>
          <t>Advertising - Prop 24</t>
        </is>
      </c>
      <c r="F16094" s="3" t="n">
        <v>3336.15</v>
      </c>
      <c r="G16094" s="3" t="n">
        <v>3336.15</v>
      </c>
    </row>
    <row r="16095">
      <c r="A16095" s="3" t="inlineStr">
        <is>
          <t>Opportunity Global Sales (PTY) LTD</t>
        </is>
      </c>
      <c r="B16095" s="4" t="n">
        <v>45199</v>
      </c>
      <c r="C16095" s="3" t="inlineStr">
        <is>
          <t>Expenses</t>
        </is>
      </c>
      <c r="D16095" s="3" t="inlineStr">
        <is>
          <t>3050/100</t>
        </is>
      </c>
      <c r="E16095" s="3" t="inlineStr">
        <is>
          <t>Advertising - Facebook</t>
        </is>
      </c>
      <c r="F16095" s="3" t="n">
        <v>0</v>
      </c>
      <c r="G16095" s="3" t="n">
        <v>2279.78</v>
      </c>
    </row>
    <row r="16096">
      <c r="A16096" s="3" t="inlineStr">
        <is>
          <t>Opportunity Global Sales (PTY) LTD</t>
        </is>
      </c>
      <c r="B16096" s="4" t="n">
        <v>45199</v>
      </c>
      <c r="C16096" s="3" t="inlineStr">
        <is>
          <t>Expenses</t>
        </is>
      </c>
      <c r="D16096" s="3" t="inlineStr">
        <is>
          <t>3050/140</t>
        </is>
      </c>
      <c r="E16096" s="3" t="inlineStr">
        <is>
          <t>Advertising - Media Agenda</t>
        </is>
      </c>
      <c r="F16096" s="3" t="n">
        <v>575</v>
      </c>
      <c r="G16096" s="3" t="n">
        <v>14487.5</v>
      </c>
    </row>
    <row r="16097">
      <c r="A16097" s="3" t="inlineStr">
        <is>
          <t>Opportunity Global Sales (PTY) LTD</t>
        </is>
      </c>
      <c r="B16097" s="4" t="n">
        <v>45199</v>
      </c>
      <c r="C16097" s="3" t="inlineStr">
        <is>
          <t>Expenses</t>
        </is>
      </c>
      <c r="D16097" s="3" t="inlineStr">
        <is>
          <t>3050/200</t>
        </is>
      </c>
      <c r="E16097" s="3" t="inlineStr">
        <is>
          <t>Advertising - Design</t>
        </is>
      </c>
      <c r="F16097" s="3" t="n">
        <v>0</v>
      </c>
      <c r="G16097" s="3" t="n">
        <v>35000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Expenses</t>
        </is>
      </c>
      <c r="D16098" s="3" t="inlineStr">
        <is>
          <t>3050/230</t>
        </is>
      </c>
      <c r="E16098" s="3" t="inlineStr">
        <is>
          <t>Advertising - Link on Advertising</t>
        </is>
      </c>
      <c r="F16098" s="3" t="n">
        <v>395</v>
      </c>
      <c r="G16098" s="3" t="n">
        <v>790</v>
      </c>
    </row>
    <row r="16099">
      <c r="A16099" s="3" t="inlineStr">
        <is>
          <t>Opportunity Global Investment (PTY) LTD</t>
        </is>
      </c>
      <c r="B16099" s="4" t="n">
        <v>45199</v>
      </c>
      <c r="C16099" s="3" t="inlineStr">
        <is>
          <t>Expenses</t>
        </is>
      </c>
      <c r="D16099" s="3" t="inlineStr">
        <is>
          <t>3050/240</t>
        </is>
      </c>
      <c r="E16099" s="3" t="inlineStr">
        <is>
          <t>Advertising - Realmarketing</t>
        </is>
      </c>
      <c r="F16099" s="3" t="n">
        <v>0</v>
      </c>
      <c r="G16099" s="3" t="n">
        <v>53000</v>
      </c>
    </row>
    <row r="16100">
      <c r="A16100" s="3" t="inlineStr">
        <is>
          <t>Opportunity Global Investment (PTY) LTD</t>
        </is>
      </c>
      <c r="B16100" s="4" t="n">
        <v>45199</v>
      </c>
      <c r="C16100" s="3" t="inlineStr">
        <is>
          <t>Expenses</t>
        </is>
      </c>
      <c r="D16100" s="3" t="inlineStr">
        <is>
          <t>3050/250</t>
        </is>
      </c>
      <c r="E16100" s="3" t="inlineStr">
        <is>
          <t>Advertising - General</t>
        </is>
      </c>
      <c r="F16100" s="3" t="n">
        <v>0</v>
      </c>
      <c r="G16100" s="3" t="n">
        <v>52599.6</v>
      </c>
    </row>
    <row r="16101">
      <c r="A16101" s="3" t="inlineStr">
        <is>
          <t>Opportunity Global Sales (PTY) LTD</t>
        </is>
      </c>
      <c r="B16101" s="4" t="n">
        <v>45199</v>
      </c>
      <c r="C16101" s="3" t="inlineStr">
        <is>
          <t>Expenses</t>
        </is>
      </c>
      <c r="D16101" s="3" t="inlineStr">
        <is>
          <t>3050/250</t>
        </is>
      </c>
      <c r="E16101" s="3" t="inlineStr">
        <is>
          <t>Advertising - General</t>
        </is>
      </c>
      <c r="F16101" s="3" t="n">
        <v>61947.68</v>
      </c>
      <c r="G16101" s="3" t="n">
        <v>65747.62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Expenses</t>
        </is>
      </c>
      <c r="D16102" s="3" t="inlineStr">
        <is>
          <t>3050/270</t>
        </is>
      </c>
      <c r="E16102" s="3" t="inlineStr">
        <is>
          <t>Advertising - Radia and TV Interviews</t>
        </is>
      </c>
      <c r="F16102" s="3" t="n">
        <v>31050</v>
      </c>
      <c r="G16102" s="3" t="n">
        <v>109847.5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Expenses</t>
        </is>
      </c>
      <c r="D16103" s="3" t="inlineStr">
        <is>
          <t>3050/290</t>
        </is>
      </c>
      <c r="E16103" s="3" t="inlineStr">
        <is>
          <t>Advertising - Serene Living</t>
        </is>
      </c>
      <c r="F16103" s="3" t="n">
        <v>65086</v>
      </c>
      <c r="G16103" s="3" t="n">
        <v>455602</v>
      </c>
    </row>
    <row r="16104">
      <c r="A16104" s="3" t="inlineStr">
        <is>
          <t>Opportunity Global Investment (PTY) LTD</t>
        </is>
      </c>
      <c r="B16104" s="4" t="n">
        <v>45199</v>
      </c>
      <c r="C16104" s="3" t="inlineStr">
        <is>
          <t>Expenses</t>
        </is>
      </c>
      <c r="D16104" s="3" t="inlineStr">
        <is>
          <t>3050/295</t>
        </is>
      </c>
      <c r="E16104" s="3" t="inlineStr">
        <is>
          <t>Advertising - Reale Activation</t>
        </is>
      </c>
      <c r="F16104" s="3" t="n">
        <v>0</v>
      </c>
      <c r="G16104" s="3" t="n">
        <v>30397.22</v>
      </c>
    </row>
    <row r="16105">
      <c r="A16105" s="3" t="inlineStr">
        <is>
          <t>Opportunity Global Investment (PTY) LTD</t>
        </is>
      </c>
      <c r="B16105" s="4" t="n">
        <v>45199</v>
      </c>
      <c r="C16105" s="3" t="inlineStr">
        <is>
          <t>Expenses</t>
        </is>
      </c>
      <c r="D16105" s="3" t="inlineStr">
        <is>
          <t>3050/300</t>
        </is>
      </c>
      <c r="E16105" s="3" t="inlineStr">
        <is>
          <t>Advertising - Design</t>
        </is>
      </c>
      <c r="F16105" s="3" t="n">
        <v>1000</v>
      </c>
      <c r="G16105" s="3" t="n">
        <v>6850</v>
      </c>
    </row>
    <row r="16106">
      <c r="A16106" s="3" t="inlineStr">
        <is>
          <t>Endulini (Pty) Ltd</t>
        </is>
      </c>
      <c r="B16106" s="4" t="n">
        <v>45199</v>
      </c>
      <c r="C16106" s="3" t="inlineStr">
        <is>
          <t>Expenses</t>
        </is>
      </c>
      <c r="D16106" s="3" t="inlineStr">
        <is>
          <t>3050/300</t>
        </is>
      </c>
      <c r="E16106" s="3" t="inlineStr">
        <is>
          <t>Advertiving - Real Marketing</t>
        </is>
      </c>
      <c r="F16106" s="3" t="n">
        <v>0</v>
      </c>
      <c r="G16106" s="3" t="n">
        <v>10250</v>
      </c>
    </row>
    <row r="16107">
      <c r="A16107" s="3" t="inlineStr">
        <is>
          <t>Quinate Consulting (Pty) Ltd</t>
        </is>
      </c>
      <c r="B16107" s="4" t="n">
        <v>45199</v>
      </c>
      <c r="C16107" s="3" t="inlineStr">
        <is>
          <t>Expenses</t>
        </is>
      </c>
      <c r="D16107" s="3" t="inlineStr">
        <is>
          <t>3050/400</t>
        </is>
      </c>
      <c r="E16107" s="3" t="inlineStr">
        <is>
          <t>Advertising - Prop24</t>
        </is>
      </c>
      <c r="F16107" s="3" t="n">
        <v>10236</v>
      </c>
      <c r="G16107" s="3" t="n">
        <v>77990.5</v>
      </c>
    </row>
    <row r="16108">
      <c r="A16108" s="3" t="inlineStr">
        <is>
          <t>Opportunity Global Sales (PTY) LTD</t>
        </is>
      </c>
      <c r="B16108" s="4" t="n">
        <v>45199</v>
      </c>
      <c r="C16108" s="3" t="inlineStr">
        <is>
          <t>Expenses</t>
        </is>
      </c>
      <c r="D16108" s="3" t="inlineStr">
        <is>
          <t>3050/400</t>
        </is>
      </c>
      <c r="E16108" s="3" t="inlineStr">
        <is>
          <t>Repairs &amp; Maintenance Heron sales office</t>
        </is>
      </c>
      <c r="F16108" s="3" t="n">
        <v>0</v>
      </c>
      <c r="G16108" s="3" t="n">
        <v>196.5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Expenses</t>
        </is>
      </c>
      <c r="D16109" s="3" t="inlineStr">
        <is>
          <t>3050/450</t>
        </is>
      </c>
      <c r="E16109" s="3" t="inlineStr">
        <is>
          <t>Advertising - Facebook</t>
        </is>
      </c>
      <c r="F16109" s="3" t="n">
        <v>0</v>
      </c>
      <c r="G16109" s="3" t="n">
        <v>51955.16</v>
      </c>
    </row>
    <row r="16110">
      <c r="A16110" s="3" t="inlineStr">
        <is>
          <t>Opportunity Global Investment (PTY) LTD</t>
        </is>
      </c>
      <c r="B16110" s="4" t="n">
        <v>45199</v>
      </c>
      <c r="C16110" s="3" t="inlineStr">
        <is>
          <t>Expenses</t>
        </is>
      </c>
      <c r="D16110" s="3" t="inlineStr">
        <is>
          <t>3051/000</t>
        </is>
      </c>
      <c r="E16110" s="3" t="inlineStr">
        <is>
          <t>Advertising - Facebook</t>
        </is>
      </c>
      <c r="F16110" s="3" t="n">
        <v>18810.28</v>
      </c>
      <c r="G16110" s="3" t="n">
        <v>115507.59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Expenses</t>
        </is>
      </c>
      <c r="D16111" s="3" t="inlineStr">
        <is>
          <t>3053/000</t>
        </is>
      </c>
      <c r="E16111" s="3" t="inlineStr">
        <is>
          <t>Advertising - Google Ads</t>
        </is>
      </c>
      <c r="F16111" s="3" t="n">
        <v>77.73999999999999</v>
      </c>
      <c r="G16111" s="3" t="n">
        <v>6581.09</v>
      </c>
    </row>
    <row r="16112">
      <c r="A16112" s="3" t="inlineStr">
        <is>
          <t>Endulini (Pty) Ltd</t>
        </is>
      </c>
      <c r="B16112" s="4" t="n">
        <v>45199</v>
      </c>
      <c r="C16112" s="3" t="inlineStr">
        <is>
          <t>Expenses</t>
        </is>
      </c>
      <c r="D16112" s="3" t="inlineStr">
        <is>
          <t>3200/000</t>
        </is>
      </c>
      <c r="E16112" s="3" t="inlineStr">
        <is>
          <t>Bank Charges</t>
        </is>
      </c>
      <c r="F16112" s="3" t="n">
        <v>140.02</v>
      </c>
      <c r="G16112" s="3" t="n">
        <v>1471.98</v>
      </c>
    </row>
    <row r="16113">
      <c r="A16113" s="3" t="inlineStr">
        <is>
          <t>Noble Shield (Pty) Ltd ta Go Letting</t>
        </is>
      </c>
      <c r="B16113" s="4" t="n">
        <v>45199</v>
      </c>
      <c r="C16113" s="3" t="inlineStr">
        <is>
          <t>Expenses</t>
        </is>
      </c>
      <c r="D16113" s="3" t="inlineStr">
        <is>
          <t>3200/000</t>
        </is>
      </c>
      <c r="E16113" s="3" t="inlineStr">
        <is>
          <t>Bank Charges</t>
        </is>
      </c>
      <c r="F16113" s="3" t="n">
        <v>622.74</v>
      </c>
      <c r="G16113" s="3" t="n">
        <v>622.74</v>
      </c>
    </row>
    <row r="16114">
      <c r="A16114" s="3" t="inlineStr">
        <is>
          <t>Opportunity Global Investment (PTY) LTD</t>
        </is>
      </c>
      <c r="B16114" s="4" t="n">
        <v>45199</v>
      </c>
      <c r="C16114" s="3" t="inlineStr">
        <is>
          <t>Expenses</t>
        </is>
      </c>
      <c r="D16114" s="3" t="inlineStr">
        <is>
          <t>3200/000</t>
        </is>
      </c>
      <c r="E16114" s="3" t="inlineStr">
        <is>
          <t>Bank Charges</t>
        </is>
      </c>
      <c r="F16114" s="3" t="n">
        <v>335.93</v>
      </c>
      <c r="G16114" s="3" t="n">
        <v>3125.76</v>
      </c>
    </row>
    <row r="16115">
      <c r="A16115" s="3" t="inlineStr">
        <is>
          <t>Opportunity Global Sales (PTY) LTD</t>
        </is>
      </c>
      <c r="B16115" s="4" t="n">
        <v>45199</v>
      </c>
      <c r="C16115" s="3" t="inlineStr">
        <is>
          <t>Expenses</t>
        </is>
      </c>
      <c r="D16115" s="3" t="inlineStr">
        <is>
          <t>3200/000</t>
        </is>
      </c>
      <c r="E16115" s="3" t="inlineStr">
        <is>
          <t>Bank Charges</t>
        </is>
      </c>
      <c r="F16115" s="3" t="n">
        <v>537.84</v>
      </c>
      <c r="G16115" s="3" t="n">
        <v>3300.94</v>
      </c>
    </row>
    <row r="16116">
      <c r="A16116" s="3" t="inlineStr">
        <is>
          <t>Opportunity Management Holdings (PTY) LTD</t>
        </is>
      </c>
      <c r="B16116" s="4" t="n">
        <v>45199</v>
      </c>
      <c r="C16116" s="3" t="inlineStr">
        <is>
          <t>Expenses</t>
        </is>
      </c>
      <c r="D16116" s="3" t="inlineStr">
        <is>
          <t>3200/000</t>
        </is>
      </c>
      <c r="E16116" s="3" t="inlineStr">
        <is>
          <t>Bank Charges</t>
        </is>
      </c>
      <c r="F16116" s="3" t="n">
        <v>880.52</v>
      </c>
      <c r="G16116" s="3" t="n">
        <v>880.52</v>
      </c>
    </row>
    <row r="16117">
      <c r="A16117" s="3" t="inlineStr">
        <is>
          <t>Quinate Consulting (Pty) Ltd</t>
        </is>
      </c>
      <c r="B16117" s="4" t="n">
        <v>45199</v>
      </c>
      <c r="C16117" s="3" t="inlineStr">
        <is>
          <t>Expenses</t>
        </is>
      </c>
      <c r="D16117" s="3" t="inlineStr">
        <is>
          <t>3200/000</t>
        </is>
      </c>
      <c r="E16117" s="3" t="inlineStr">
        <is>
          <t>Bank Charges</t>
        </is>
      </c>
      <c r="F16117" s="3" t="n">
        <v>1207.51</v>
      </c>
      <c r="G16117" s="3" t="n">
        <v>6491.77</v>
      </c>
    </row>
    <row r="16118">
      <c r="A16118" s="3" t="inlineStr">
        <is>
          <t>Trademark Holdings (Pty) Ltd</t>
        </is>
      </c>
      <c r="B16118" s="4" t="n">
        <v>45199</v>
      </c>
      <c r="C16118" s="3" t="inlineStr">
        <is>
          <t>Expenses</t>
        </is>
      </c>
      <c r="D16118" s="3" t="inlineStr">
        <is>
          <t>3200/000</t>
        </is>
      </c>
      <c r="E16118" s="3" t="inlineStr">
        <is>
          <t>Bank Charges</t>
        </is>
      </c>
      <c r="F16118" s="3" t="n">
        <v>348.36</v>
      </c>
      <c r="G16118" s="3" t="n">
        <v>348.36</v>
      </c>
    </row>
    <row r="16119">
      <c r="A16119" s="3" t="inlineStr">
        <is>
          <t>Quinate Consulting (Pty) Ltd</t>
        </is>
      </c>
      <c r="B16119" s="4" t="n">
        <v>45199</v>
      </c>
      <c r="C16119" s="3" t="inlineStr">
        <is>
          <t>Expenses</t>
        </is>
      </c>
      <c r="D16119" s="3" t="inlineStr">
        <is>
          <t>3220/000</t>
        </is>
      </c>
      <c r="E16119" s="3" t="inlineStr">
        <is>
          <t>Bank Charges - Bond Fees</t>
        </is>
      </c>
      <c r="F16119" s="3" t="n">
        <v>1117.41</v>
      </c>
      <c r="G16119" s="3" t="n">
        <v>7821.87</v>
      </c>
    </row>
    <row r="16120">
      <c r="A16120" s="3" t="inlineStr">
        <is>
          <t>Noble Shield (Pty) Ltd ta Go Letting</t>
        </is>
      </c>
      <c r="B16120" s="4" t="n">
        <v>45199</v>
      </c>
      <c r="C16120" s="3" t="inlineStr">
        <is>
          <t>Expenses</t>
        </is>
      </c>
      <c r="D16120" s="3" t="inlineStr">
        <is>
          <t>3230/000</t>
        </is>
      </c>
      <c r="E16120" s="3" t="inlineStr">
        <is>
          <t>Cell Phone - NM</t>
        </is>
      </c>
      <c r="F16120" s="3" t="n">
        <v>2276.34</v>
      </c>
      <c r="G16120" s="3" t="n">
        <v>2276.34</v>
      </c>
    </row>
    <row r="16121">
      <c r="A16121" s="3" t="inlineStr">
        <is>
          <t>Noble Shield (Pty) Ltd ta Go Letting</t>
        </is>
      </c>
      <c r="B16121" s="4" t="n">
        <v>45199</v>
      </c>
      <c r="C16121" s="3" t="inlineStr">
        <is>
          <t>Expenses</t>
        </is>
      </c>
      <c r="D16121" s="3" t="inlineStr">
        <is>
          <t>3233/000</t>
        </is>
      </c>
      <c r="E16121" s="3" t="inlineStr">
        <is>
          <t>Cell Data - Other</t>
        </is>
      </c>
      <c r="F16121" s="3" t="n">
        <v>199</v>
      </c>
      <c r="G16121" s="3" t="n">
        <v>199</v>
      </c>
    </row>
    <row r="16122">
      <c r="A16122" s="3" t="inlineStr">
        <is>
          <t>Noble Shield (Pty) Ltd ta Go Letting</t>
        </is>
      </c>
      <c r="B16122" s="4" t="n">
        <v>45199</v>
      </c>
      <c r="C16122" s="3" t="inlineStr">
        <is>
          <t>Expenses</t>
        </is>
      </c>
      <c r="D16122" s="3" t="inlineStr">
        <is>
          <t>3233/100</t>
        </is>
      </c>
      <c r="E16122" s="3" t="inlineStr">
        <is>
          <t>Cell Data - Sales office Wifi</t>
        </is>
      </c>
      <c r="F16122" s="3" t="n">
        <v>385</v>
      </c>
      <c r="G16122" s="3" t="n">
        <v>385</v>
      </c>
    </row>
    <row r="16123">
      <c r="A16123" s="3" t="inlineStr">
        <is>
          <t>Opportunity Global Investment (PTY) LTD</t>
        </is>
      </c>
      <c r="B16123" s="4" t="n">
        <v>45199</v>
      </c>
      <c r="C16123" s="3" t="inlineStr">
        <is>
          <t>Expenses</t>
        </is>
      </c>
      <c r="D16123" s="3" t="inlineStr">
        <is>
          <t>3250/000</t>
        </is>
      </c>
      <c r="E16123" s="3" t="inlineStr">
        <is>
          <t>Cleaning</t>
        </is>
      </c>
      <c r="F16123" s="3" t="n">
        <v>2700</v>
      </c>
      <c r="G16123" s="3" t="n">
        <v>18900</v>
      </c>
    </row>
    <row r="16124">
      <c r="A16124" s="3" t="inlineStr">
        <is>
          <t>Opportunity Global Sales (PTY) LTD</t>
        </is>
      </c>
      <c r="B16124" s="4" t="n">
        <v>45199</v>
      </c>
      <c r="C16124" s="3" t="inlineStr">
        <is>
          <t>Expenses</t>
        </is>
      </c>
      <c r="D16124" s="3" t="inlineStr">
        <is>
          <t>3250/000</t>
        </is>
      </c>
      <c r="E16124" s="3" t="inlineStr">
        <is>
          <t>Cleaning</t>
        </is>
      </c>
      <c r="F16124" s="3" t="n">
        <v>6000</v>
      </c>
      <c r="G16124" s="3" t="n">
        <v>6000</v>
      </c>
    </row>
    <row r="16125">
      <c r="A16125" s="3" t="inlineStr">
        <is>
          <t>Opportunity Management Holdings (PTY) LTD</t>
        </is>
      </c>
      <c r="B16125" s="4" t="n">
        <v>45199</v>
      </c>
      <c r="C16125" s="3" t="inlineStr">
        <is>
          <t>Expenses</t>
        </is>
      </c>
      <c r="D16125" s="3" t="inlineStr">
        <is>
          <t>3250/000</t>
        </is>
      </c>
      <c r="E16125" s="3" t="inlineStr">
        <is>
          <t>Cleaning</t>
        </is>
      </c>
      <c r="F16125" s="3" t="n">
        <v>3505.86</v>
      </c>
      <c r="G16125" s="3" t="n">
        <v>3505.86</v>
      </c>
    </row>
    <row r="16126">
      <c r="A16126" s="3" t="inlineStr">
        <is>
          <t>Trademark Holdings (Pty) Ltd</t>
        </is>
      </c>
      <c r="B16126" s="4" t="n">
        <v>45199</v>
      </c>
      <c r="C16126" s="3" t="inlineStr">
        <is>
          <t>Expenses</t>
        </is>
      </c>
      <c r="D16126" s="3" t="inlineStr">
        <is>
          <t>3250/000</t>
        </is>
      </c>
      <c r="E16126" s="3" t="inlineStr">
        <is>
          <t>Cleaning</t>
        </is>
      </c>
      <c r="F16126" s="3" t="n">
        <v>858</v>
      </c>
      <c r="G16126" s="3" t="n">
        <v>858</v>
      </c>
    </row>
    <row r="16127">
      <c r="A16127" s="3" t="inlineStr">
        <is>
          <t>Opportunity Global Investment (PTY) LTD</t>
        </is>
      </c>
      <c r="B16127" s="4" t="n">
        <v>45199</v>
      </c>
      <c r="C16127" s="3" t="inlineStr">
        <is>
          <t>Expenses</t>
        </is>
      </c>
      <c r="D16127" s="3" t="inlineStr">
        <is>
          <t>3300/000</t>
        </is>
      </c>
      <c r="E16127" s="3" t="inlineStr">
        <is>
          <t>Computer Expenses</t>
        </is>
      </c>
      <c r="F16127" s="3" t="n">
        <v>0</v>
      </c>
      <c r="G16127" s="3" t="n">
        <v>1350</v>
      </c>
    </row>
    <row r="16128">
      <c r="A16128" s="3" t="inlineStr">
        <is>
          <t>Noble Shield (Pty) Ltd ta Go Letting</t>
        </is>
      </c>
      <c r="B16128" s="4" t="n">
        <v>45199</v>
      </c>
      <c r="C16128" s="3" t="inlineStr">
        <is>
          <t>Expenses</t>
        </is>
      </c>
      <c r="D16128" s="3" t="inlineStr">
        <is>
          <t>3300/120</t>
        </is>
      </c>
      <c r="E16128" s="3" t="inlineStr">
        <is>
          <t>Computer IT - Software Propworx</t>
        </is>
      </c>
      <c r="F16128" s="3" t="n">
        <v>2576</v>
      </c>
      <c r="G16128" s="3" t="n">
        <v>2576</v>
      </c>
    </row>
    <row r="16129">
      <c r="A16129" s="3" t="inlineStr">
        <is>
          <t>Noble Shield (Pty) Ltd ta Go Letting</t>
        </is>
      </c>
      <c r="B16129" s="4" t="n">
        <v>45199</v>
      </c>
      <c r="C16129" s="3" t="inlineStr">
        <is>
          <t>Expenses</t>
        </is>
      </c>
      <c r="D16129" s="3" t="inlineStr">
        <is>
          <t>3300/170</t>
        </is>
      </c>
      <c r="E16129" s="3" t="inlineStr">
        <is>
          <t>Computer IT - VDB office Fibre</t>
        </is>
      </c>
      <c r="F16129" s="3" t="n">
        <v>790</v>
      </c>
      <c r="G16129" s="3" t="n">
        <v>790</v>
      </c>
    </row>
    <row r="16130">
      <c r="A16130" s="3" t="inlineStr">
        <is>
          <t>Trademark Holdings (Pty) Ltd</t>
        </is>
      </c>
      <c r="B16130" s="4" t="n">
        <v>45199</v>
      </c>
      <c r="C16130" s="3" t="inlineStr">
        <is>
          <t>Expenses</t>
        </is>
      </c>
      <c r="D16130" s="3" t="inlineStr">
        <is>
          <t>3350/000</t>
        </is>
      </c>
      <c r="E16130" s="3" t="inlineStr">
        <is>
          <t>Consulting Fees</t>
        </is>
      </c>
      <c r="F16130" s="3" t="n">
        <v>22200</v>
      </c>
      <c r="G16130" s="3" t="n">
        <v>22200</v>
      </c>
    </row>
    <row r="16131">
      <c r="A16131" s="3" t="inlineStr">
        <is>
          <t>Opportunity Management Holdings (PTY) LTD</t>
        </is>
      </c>
      <c r="B16131" s="4" t="n">
        <v>45199</v>
      </c>
      <c r="C16131" s="3" t="inlineStr">
        <is>
          <t>Expenses</t>
        </is>
      </c>
      <c r="D16131" s="3" t="inlineStr">
        <is>
          <t>3350/100</t>
        </is>
      </c>
      <c r="E16131" s="3" t="inlineStr">
        <is>
          <t>Consulting Fee - Dirk Coetzee</t>
        </is>
      </c>
      <c r="F16131" s="3" t="n">
        <v>17000</v>
      </c>
      <c r="G16131" s="3" t="n">
        <v>17000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Expenses</t>
        </is>
      </c>
      <c r="D16132" s="3" t="inlineStr">
        <is>
          <t>3350/100</t>
        </is>
      </c>
      <c r="E16132" s="3" t="inlineStr">
        <is>
          <t>Consulting Fees - Admin and Finance</t>
        </is>
      </c>
      <c r="F16132" s="3" t="n">
        <v>42480</v>
      </c>
      <c r="G16132" s="3" t="n">
        <v>313557.57</v>
      </c>
    </row>
    <row r="16133">
      <c r="A16133" s="3" t="inlineStr">
        <is>
          <t>Opportunity Global Investment (PTY) LTD</t>
        </is>
      </c>
      <c r="B16133" s="4" t="n">
        <v>45199</v>
      </c>
      <c r="C16133" s="3" t="inlineStr">
        <is>
          <t>Expenses</t>
        </is>
      </c>
      <c r="D16133" s="3" t="inlineStr">
        <is>
          <t>3350/100</t>
        </is>
      </c>
      <c r="E16133" s="3" t="inlineStr">
        <is>
          <t>Consulting Fees - Admin and Finance</t>
        </is>
      </c>
      <c r="F16133" s="3" t="n">
        <v>13655.26</v>
      </c>
      <c r="G16133" s="3" t="n">
        <v>110844.06</v>
      </c>
    </row>
    <row r="16134">
      <c r="A16134" s="3" t="inlineStr">
        <is>
          <t>Opportunity Global Sales (PTY) LTD</t>
        </is>
      </c>
      <c r="B16134" s="4" t="n">
        <v>45199</v>
      </c>
      <c r="C16134" s="3" t="inlineStr">
        <is>
          <t>Expenses</t>
        </is>
      </c>
      <c r="D16134" s="3" t="inlineStr">
        <is>
          <t>3350/100</t>
        </is>
      </c>
      <c r="E16134" s="3" t="inlineStr">
        <is>
          <t>Consulting Fees - Admin and Finance</t>
        </is>
      </c>
      <c r="F16134" s="3" t="n">
        <v>15455</v>
      </c>
      <c r="G16134" s="3" t="n">
        <v>108307</v>
      </c>
    </row>
    <row r="16135">
      <c r="A16135" s="3" t="inlineStr">
        <is>
          <t>Opportunity Global Sales (PTY) LTD</t>
        </is>
      </c>
      <c r="B16135" s="4" t="n">
        <v>45199</v>
      </c>
      <c r="C16135" s="3" t="inlineStr">
        <is>
          <t>Expenses</t>
        </is>
      </c>
      <c r="D16135" s="3" t="inlineStr">
        <is>
          <t>3350/200</t>
        </is>
      </c>
      <c r="E16135" s="3" t="inlineStr">
        <is>
          <t>Consulting Fees - Agent Karien Muller</t>
        </is>
      </c>
      <c r="F16135" s="3" t="n">
        <v>0</v>
      </c>
      <c r="G16135" s="3" t="n">
        <v>10000</v>
      </c>
    </row>
    <row r="16136">
      <c r="A16136" s="3" t="inlineStr">
        <is>
          <t>Opportunity Global Investment (PTY) LTD</t>
        </is>
      </c>
      <c r="B16136" s="4" t="n">
        <v>45199</v>
      </c>
      <c r="C16136" s="3" t="inlineStr">
        <is>
          <t>Expenses</t>
        </is>
      </c>
      <c r="D16136" s="3" t="inlineStr">
        <is>
          <t>3350/200</t>
        </is>
      </c>
      <c r="E16136" s="3" t="inlineStr">
        <is>
          <t>Consulting Fees - Rockfin</t>
        </is>
      </c>
      <c r="F16136" s="3" t="n">
        <v>10000</v>
      </c>
      <c r="G16136" s="3" t="n">
        <v>70000</v>
      </c>
    </row>
    <row r="16137">
      <c r="A16137" s="3" t="inlineStr">
        <is>
          <t>Opportunity Management Holdings (PTY) LTD</t>
        </is>
      </c>
      <c r="B16137" s="4" t="n">
        <v>45199</v>
      </c>
      <c r="C16137" s="3" t="inlineStr">
        <is>
          <t>Expenses</t>
        </is>
      </c>
      <c r="D16137" s="3" t="inlineStr">
        <is>
          <t>3350/300</t>
        </is>
      </c>
      <c r="E16137" s="3" t="inlineStr">
        <is>
          <t>Consulting Fee - HR Joblaw</t>
        </is>
      </c>
      <c r="F16137" s="3" t="n">
        <v>1600.83</v>
      </c>
      <c r="G16137" s="3" t="n">
        <v>1600.83</v>
      </c>
    </row>
    <row r="16138">
      <c r="A16138" s="3" t="inlineStr">
        <is>
          <t>Quinate Consulting (Pty) Ltd</t>
        </is>
      </c>
      <c r="B16138" s="4" t="n">
        <v>45199</v>
      </c>
      <c r="C16138" s="3" t="inlineStr">
        <is>
          <t>Expenses</t>
        </is>
      </c>
      <c r="D16138" s="3" t="inlineStr">
        <is>
          <t>3350/300</t>
        </is>
      </c>
      <c r="E16138" s="3" t="inlineStr">
        <is>
          <t>Consulting Fees - Admin and Finance</t>
        </is>
      </c>
      <c r="F16138" s="3" t="n">
        <v>17425</v>
      </c>
      <c r="G16138" s="3" t="n">
        <v>29925</v>
      </c>
    </row>
    <row r="16139">
      <c r="A16139" s="3" t="inlineStr">
        <is>
          <t>Opportunity Global Investment (PTY) LTD</t>
        </is>
      </c>
      <c r="B16139" s="4" t="n">
        <v>45199</v>
      </c>
      <c r="C16139" s="3" t="inlineStr">
        <is>
          <t>Expenses</t>
        </is>
      </c>
      <c r="D16139" s="3" t="inlineStr">
        <is>
          <t>3350/300</t>
        </is>
      </c>
      <c r="E16139" s="3" t="inlineStr">
        <is>
          <t>Consulting Fees - BLCS</t>
        </is>
      </c>
      <c r="F16139" s="3" t="n">
        <v>4000</v>
      </c>
      <c r="G16139" s="3" t="n">
        <v>14000</v>
      </c>
    </row>
    <row r="16140">
      <c r="A16140" s="3" t="inlineStr">
        <is>
          <t>Opportunity Global Investment (PTY) LTD</t>
        </is>
      </c>
      <c r="B16140" s="4" t="n">
        <v>45199</v>
      </c>
      <c r="C16140" s="3" t="inlineStr">
        <is>
          <t>Expenses</t>
        </is>
      </c>
      <c r="D16140" s="3" t="inlineStr">
        <is>
          <t>3350/400</t>
        </is>
      </c>
      <c r="E16140" s="3" t="inlineStr">
        <is>
          <t>Consulting Fees: Solaris Law</t>
        </is>
      </c>
      <c r="F16140" s="3" t="n">
        <v>10000</v>
      </c>
      <c r="G16140" s="3" t="n">
        <v>10000</v>
      </c>
    </row>
    <row r="16141">
      <c r="A16141" s="3" t="inlineStr">
        <is>
          <t>Quinate Consulting (Pty) Ltd</t>
        </is>
      </c>
      <c r="B16141" s="4" t="n">
        <v>45199</v>
      </c>
      <c r="C16141" s="3" t="inlineStr">
        <is>
          <t>Expenses</t>
        </is>
      </c>
      <c r="D16141" s="3" t="inlineStr">
        <is>
          <t>3351/000</t>
        </is>
      </c>
      <c r="E16141" s="3" t="inlineStr">
        <is>
          <t>Consulting fees - Trustees</t>
        </is>
      </c>
      <c r="F16141" s="3" t="n">
        <v>8400</v>
      </c>
      <c r="G16141" s="3" t="n">
        <v>58000</v>
      </c>
    </row>
    <row r="16142">
      <c r="A16142" s="3" t="inlineStr">
        <is>
          <t>Opportunity Global Investment (PTY) LTD</t>
        </is>
      </c>
      <c r="B16142" s="4" t="n">
        <v>45199</v>
      </c>
      <c r="C16142" s="3" t="inlineStr">
        <is>
          <t>Expenses</t>
        </is>
      </c>
      <c r="D16142" s="3" t="inlineStr">
        <is>
          <t>3354/000</t>
        </is>
      </c>
      <c r="E16142" s="3" t="inlineStr">
        <is>
          <t>Consulting Fees - Karien Muller</t>
        </is>
      </c>
      <c r="F16142" s="3" t="n">
        <v>12500</v>
      </c>
      <c r="G16142" s="3" t="n">
        <v>12500</v>
      </c>
    </row>
    <row r="16143">
      <c r="A16143" s="3" t="inlineStr">
        <is>
          <t>Opportunity Management Holdings (PTY) LTD</t>
        </is>
      </c>
      <c r="B16143" s="4" t="n">
        <v>45199</v>
      </c>
      <c r="C16143" s="3" t="inlineStr">
        <is>
          <t>Expenses</t>
        </is>
      </c>
      <c r="D16143" s="3" t="inlineStr">
        <is>
          <t>3400/000</t>
        </is>
      </c>
      <c r="E16143" s="3" t="inlineStr">
        <is>
          <t>Courier _AND_ Postage</t>
        </is>
      </c>
      <c r="F16143" s="3" t="n">
        <v>664.3200000000001</v>
      </c>
      <c r="G16143" s="3" t="n">
        <v>664.3200000000001</v>
      </c>
    </row>
    <row r="16144">
      <c r="A16144" s="3" t="inlineStr">
        <is>
          <t>Quinate Consulting (Pty) Ltd</t>
        </is>
      </c>
      <c r="B16144" s="4" t="n">
        <v>45199</v>
      </c>
      <c r="C16144" s="3" t="inlineStr">
        <is>
          <t>Expenses</t>
        </is>
      </c>
      <c r="D16144" s="3" t="inlineStr">
        <is>
          <t>3450/001</t>
        </is>
      </c>
      <c r="E16144" s="3" t="inlineStr">
        <is>
          <t>Depreciation - Computer Equipment</t>
        </is>
      </c>
      <c r="F16144" s="3" t="n">
        <v>2331.67</v>
      </c>
      <c r="G16144" s="3" t="n">
        <v>16321.61</v>
      </c>
    </row>
    <row r="16145">
      <c r="A16145" s="3" t="inlineStr">
        <is>
          <t>Opportunity Global Investment (PTY) LTD</t>
        </is>
      </c>
      <c r="B16145" s="4" t="n">
        <v>45199</v>
      </c>
      <c r="C16145" s="3" t="inlineStr">
        <is>
          <t>Expenses</t>
        </is>
      </c>
      <c r="D16145" s="3" t="inlineStr">
        <is>
          <t>3450/001</t>
        </is>
      </c>
      <c r="E16145" s="3" t="inlineStr">
        <is>
          <t>Depreciation - Computer equipment</t>
        </is>
      </c>
      <c r="F16145" s="3" t="n">
        <v>880.1</v>
      </c>
      <c r="G16145" s="3" t="n">
        <v>6160.6</v>
      </c>
    </row>
    <row r="16146">
      <c r="A16146" s="3" t="inlineStr">
        <is>
          <t>Quinate Consulting (Pty) Ltd</t>
        </is>
      </c>
      <c r="B16146" s="4" t="n">
        <v>45199</v>
      </c>
      <c r="C16146" s="3" t="inlineStr">
        <is>
          <t>Expenses</t>
        </is>
      </c>
      <c r="D16146" s="3" t="inlineStr">
        <is>
          <t>3450/002</t>
        </is>
      </c>
      <c r="E16146" s="3" t="inlineStr">
        <is>
          <t>Depreciation - Site Containers</t>
        </is>
      </c>
      <c r="F16146" s="3" t="n">
        <v>318.84</v>
      </c>
      <c r="G16146" s="3" t="n">
        <v>2231.88</v>
      </c>
    </row>
    <row r="16147">
      <c r="A16147" s="3" t="inlineStr">
        <is>
          <t>Opportunity Global Sales (PTY) LTD</t>
        </is>
      </c>
      <c r="B16147" s="4" t="n">
        <v>45199</v>
      </c>
      <c r="C16147" s="3" t="inlineStr">
        <is>
          <t>Expenses</t>
        </is>
      </c>
      <c r="D16147" s="3" t="inlineStr">
        <is>
          <t>3450/030</t>
        </is>
      </c>
      <c r="E16147" s="3" t="inlineStr">
        <is>
          <t>Depreciation - Furniture and Fittings</t>
        </is>
      </c>
      <c r="F16147" s="3" t="n">
        <v>408.05</v>
      </c>
      <c r="G16147" s="3" t="n">
        <v>2856.36</v>
      </c>
    </row>
    <row r="16148">
      <c r="A16148" s="3" t="inlineStr">
        <is>
          <t>Opportunity Management Holdings (PTY) LTD</t>
        </is>
      </c>
      <c r="B16148" s="4" t="n">
        <v>45199</v>
      </c>
      <c r="C16148" s="3" t="inlineStr">
        <is>
          <t>Expenses</t>
        </is>
      </c>
      <c r="D16148" s="3" t="inlineStr">
        <is>
          <t>3451/000</t>
        </is>
      </c>
      <c r="E16148" s="3" t="inlineStr">
        <is>
          <t>Depreciation - Computer Equipment</t>
        </is>
      </c>
      <c r="F16148" s="3" t="n">
        <v>1035.18</v>
      </c>
      <c r="G16148" s="3" t="n">
        <v>1035.18</v>
      </c>
    </row>
    <row r="16149">
      <c r="A16149" s="3" t="inlineStr">
        <is>
          <t>Quinate Consulting (Pty) Ltd</t>
        </is>
      </c>
      <c r="B16149" s="4" t="n">
        <v>45199</v>
      </c>
      <c r="C16149" s="3" t="inlineStr">
        <is>
          <t>Expenses</t>
        </is>
      </c>
      <c r="D16149" s="3" t="inlineStr">
        <is>
          <t>3600/000</t>
        </is>
      </c>
      <c r="E16149" s="3" t="inlineStr">
        <is>
          <t>Donations</t>
        </is>
      </c>
      <c r="F16149" s="3" t="n">
        <v>572.45</v>
      </c>
      <c r="G16149" s="3" t="n">
        <v>4007.15</v>
      </c>
    </row>
    <row r="16150">
      <c r="A16150" s="3" t="inlineStr">
        <is>
          <t>Opportunity Global Investment (PTY) LTD</t>
        </is>
      </c>
      <c r="B16150" s="4" t="n">
        <v>45199</v>
      </c>
      <c r="C16150" s="3" t="inlineStr">
        <is>
          <t>Expenses</t>
        </is>
      </c>
      <c r="D16150" s="3" t="inlineStr">
        <is>
          <t>3650/000</t>
        </is>
      </c>
      <c r="E16150" s="3" t="inlineStr">
        <is>
          <t>Electricity _AND_ Water</t>
        </is>
      </c>
      <c r="F16150" s="3" t="n">
        <v>2950</v>
      </c>
      <c r="G16150" s="3" t="n">
        <v>20650</v>
      </c>
    </row>
    <row r="16151">
      <c r="A16151" s="3" t="inlineStr">
        <is>
          <t>Noble Shield (Pty) Ltd ta Go Letting</t>
        </is>
      </c>
      <c r="B16151" s="4" t="n">
        <v>45199</v>
      </c>
      <c r="C16151" s="3" t="inlineStr">
        <is>
          <t>Expenses</t>
        </is>
      </c>
      <c r="D16151" s="3" t="inlineStr">
        <is>
          <t>3651/000</t>
        </is>
      </c>
      <c r="E16151" s="3" t="inlineStr">
        <is>
          <t>Electricity _AND_ Water - Rentals</t>
        </is>
      </c>
      <c r="F16151" s="3" t="n">
        <v>1000</v>
      </c>
      <c r="G16151" s="3" t="n">
        <v>1000</v>
      </c>
    </row>
    <row r="16152">
      <c r="A16152" s="3" t="inlineStr">
        <is>
          <t>Quinate Consulting (Pty) Ltd</t>
        </is>
      </c>
      <c r="B16152" s="4" t="n">
        <v>45199</v>
      </c>
      <c r="C16152" s="3" t="inlineStr">
        <is>
          <t>Expenses</t>
        </is>
      </c>
      <c r="D16152" s="3" t="inlineStr">
        <is>
          <t>3651/000</t>
        </is>
      </c>
      <c r="E16152" s="3" t="inlineStr">
        <is>
          <t>Electricity _AND_ Water - Southwark</t>
        </is>
      </c>
      <c r="F16152" s="3" t="n">
        <v>4551.36</v>
      </c>
      <c r="G16152" s="3" t="n">
        <v>192951.02</v>
      </c>
    </row>
    <row r="16153">
      <c r="A16153" s="3" t="inlineStr">
        <is>
          <t>Quinate Consulting (Pty) Ltd</t>
        </is>
      </c>
      <c r="B16153" s="4" t="n">
        <v>45199</v>
      </c>
      <c r="C16153" s="3" t="inlineStr">
        <is>
          <t>Expenses</t>
        </is>
      </c>
      <c r="D16153" s="3" t="inlineStr">
        <is>
          <t>3652/000</t>
        </is>
      </c>
      <c r="E16153" s="3" t="inlineStr">
        <is>
          <t>Electricity _AND_ Water - Soho</t>
        </is>
      </c>
      <c r="F16153" s="3" t="n">
        <v>34252.21</v>
      </c>
      <c r="G16153" s="3" t="n">
        <v>202496.28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Expenses</t>
        </is>
      </c>
      <c r="D16154" s="3" t="inlineStr">
        <is>
          <t>3653/000</t>
        </is>
      </c>
      <c r="E16154" s="3" t="inlineStr">
        <is>
          <t>Electricity _AND_ Water - Endulini</t>
        </is>
      </c>
      <c r="F16154" s="3" t="n">
        <v>-1374.46</v>
      </c>
      <c r="G16154" s="3" t="n">
        <v>-2732.43</v>
      </c>
    </row>
    <row r="16155">
      <c r="A16155" s="3" t="inlineStr">
        <is>
          <t>Opportunity Global Investment (PTY) LTD</t>
        </is>
      </c>
      <c r="B16155" s="4" t="n">
        <v>45199</v>
      </c>
      <c r="C16155" s="3" t="inlineStr">
        <is>
          <t>Expenses</t>
        </is>
      </c>
      <c r="D16155" s="3" t="inlineStr">
        <is>
          <t>3700/000</t>
        </is>
      </c>
      <c r="E16155" s="3" t="inlineStr">
        <is>
          <t>Entertainment Expenses</t>
        </is>
      </c>
      <c r="F16155" s="3" t="n">
        <v>573.91</v>
      </c>
      <c r="G16155" s="3" t="n">
        <v>3947.22</v>
      </c>
    </row>
    <row r="16156">
      <c r="A16156" s="3" t="inlineStr">
        <is>
          <t>Opportunity Global Sales (PTY) LTD</t>
        </is>
      </c>
      <c r="B16156" s="4" t="n">
        <v>45199</v>
      </c>
      <c r="C16156" s="3" t="inlineStr">
        <is>
          <t>Expenses</t>
        </is>
      </c>
      <c r="D16156" s="3" t="inlineStr">
        <is>
          <t>3700/000</t>
        </is>
      </c>
      <c r="E16156" s="3" t="inlineStr">
        <is>
          <t>Entertainment Expenses</t>
        </is>
      </c>
      <c r="F16156" s="3" t="n">
        <v>0</v>
      </c>
      <c r="G16156" s="3" t="n">
        <v>1880</v>
      </c>
    </row>
    <row r="16157">
      <c r="A16157" s="3" t="inlineStr">
        <is>
          <t>Quinate Consulting (Pty) Ltd</t>
        </is>
      </c>
      <c r="B16157" s="4" t="n">
        <v>45199</v>
      </c>
      <c r="C16157" s="3" t="inlineStr">
        <is>
          <t>Expenses</t>
        </is>
      </c>
      <c r="D16157" s="3" t="inlineStr">
        <is>
          <t>3700/000</t>
        </is>
      </c>
      <c r="E16157" s="3" t="inlineStr">
        <is>
          <t>Entertainment Expenses</t>
        </is>
      </c>
      <c r="F16157" s="3" t="n">
        <v>6478.9</v>
      </c>
      <c r="G16157" s="3" t="n">
        <v>11745.05</v>
      </c>
    </row>
    <row r="16158">
      <c r="A16158" s="3" t="inlineStr">
        <is>
          <t>Opportunity Management Holdings (PTY) LTD</t>
        </is>
      </c>
      <c r="B16158" s="4" t="n">
        <v>45199</v>
      </c>
      <c r="C16158" s="3" t="inlineStr">
        <is>
          <t>Expenses</t>
        </is>
      </c>
      <c r="D16158" s="3" t="inlineStr">
        <is>
          <t>3800/000</t>
        </is>
      </c>
      <c r="E16158" s="3" t="inlineStr">
        <is>
          <t>General Expenses</t>
        </is>
      </c>
      <c r="F16158" s="3" t="n">
        <v>418.94</v>
      </c>
      <c r="G16158" s="3" t="n">
        <v>418.94</v>
      </c>
    </row>
    <row r="16159">
      <c r="A16159" s="3" t="inlineStr">
        <is>
          <t>Opportunity Global Investment (PTY) LTD</t>
        </is>
      </c>
      <c r="B16159" s="4" t="n">
        <v>45199</v>
      </c>
      <c r="C16159" s="3" t="inlineStr">
        <is>
          <t>Expenses</t>
        </is>
      </c>
      <c r="D16159" s="3" t="inlineStr">
        <is>
          <t>3800/010</t>
        </is>
      </c>
      <c r="E16159" s="3" t="inlineStr">
        <is>
          <t>General Expences - Gifts</t>
        </is>
      </c>
      <c r="F16159" s="3" t="n">
        <v>0</v>
      </c>
      <c r="G16159" s="3" t="n">
        <v>5651.3</v>
      </c>
    </row>
    <row r="16160">
      <c r="A16160" s="3" t="inlineStr">
        <is>
          <t>Opportunity Global Sales (PTY) LTD</t>
        </is>
      </c>
      <c r="B16160" s="4" t="n">
        <v>45199</v>
      </c>
      <c r="C16160" s="3" t="inlineStr">
        <is>
          <t>Expenses</t>
        </is>
      </c>
      <c r="D16160" s="3" t="inlineStr">
        <is>
          <t>3800/010</t>
        </is>
      </c>
      <c r="E16160" s="3" t="inlineStr">
        <is>
          <t>General Expences - Gifts</t>
        </is>
      </c>
      <c r="F16160" s="3" t="n">
        <v>0</v>
      </c>
      <c r="G16160" s="3" t="n">
        <v>729.85</v>
      </c>
    </row>
    <row r="16161">
      <c r="A16161" s="3" t="inlineStr">
        <is>
          <t>Opportunity Management Holdings (PTY) LTD</t>
        </is>
      </c>
      <c r="B16161" s="4" t="n">
        <v>45199</v>
      </c>
      <c r="C16161" s="3" t="inlineStr">
        <is>
          <t>Expenses</t>
        </is>
      </c>
      <c r="D16161" s="3" t="inlineStr">
        <is>
          <t>3800/030</t>
        </is>
      </c>
      <c r="E16161" s="3" t="inlineStr">
        <is>
          <t>General Expenses: Showhouse Heron View</t>
        </is>
      </c>
      <c r="F16161" s="3" t="n">
        <v>987.72</v>
      </c>
      <c r="G16161" s="3" t="n">
        <v>987.72</v>
      </c>
    </row>
    <row r="16162">
      <c r="A16162" s="3" t="inlineStr">
        <is>
          <t>Opportunity Management Holdings (PTY) LTD</t>
        </is>
      </c>
      <c r="B16162" s="4" t="n">
        <v>45199</v>
      </c>
      <c r="C16162" s="3" t="inlineStr">
        <is>
          <t>Expenses</t>
        </is>
      </c>
      <c r="D16162" s="3" t="inlineStr">
        <is>
          <t>3850/000</t>
        </is>
      </c>
      <c r="E16162" s="3" t="inlineStr">
        <is>
          <t>Insurance - Momentum</t>
        </is>
      </c>
      <c r="F16162" s="3" t="n">
        <v>1696.06</v>
      </c>
      <c r="G16162" s="3" t="n">
        <v>1696.06</v>
      </c>
    </row>
    <row r="16163">
      <c r="A16163" s="3" t="inlineStr">
        <is>
          <t>Noble Shield (Pty) Ltd ta Go Letting</t>
        </is>
      </c>
      <c r="B16163" s="4" t="n">
        <v>45199</v>
      </c>
      <c r="C16163" s="3" t="inlineStr">
        <is>
          <t>Expenses</t>
        </is>
      </c>
      <c r="D16163" s="3" t="inlineStr">
        <is>
          <t>3850/100</t>
        </is>
      </c>
      <c r="E16163" s="3" t="inlineStr">
        <is>
          <t>Insurance - Santam</t>
        </is>
      </c>
      <c r="F16163" s="3" t="n">
        <v>4249.41</v>
      </c>
      <c r="G16163" s="3" t="n">
        <v>4249.41</v>
      </c>
    </row>
    <row r="16164">
      <c r="A16164" s="3" t="inlineStr">
        <is>
          <t>Noble Shield (Pty) Ltd ta Go Letting</t>
        </is>
      </c>
      <c r="B16164" s="4" t="n">
        <v>45199</v>
      </c>
      <c r="C16164" s="3" t="inlineStr">
        <is>
          <t>Expenses</t>
        </is>
      </c>
      <c r="D16164" s="3" t="inlineStr">
        <is>
          <t>3850/200</t>
        </is>
      </c>
      <c r="E16164" s="3" t="inlineStr">
        <is>
          <t>Insurance - A_AND_G</t>
        </is>
      </c>
      <c r="F16164" s="3" t="n">
        <v>4488.92</v>
      </c>
      <c r="G16164" s="3" t="n">
        <v>4488.92</v>
      </c>
    </row>
    <row r="16165">
      <c r="A16165" s="3" t="inlineStr">
        <is>
          <t>Quinate Consulting (Pty) Ltd</t>
        </is>
      </c>
      <c r="B16165" s="4" t="n">
        <v>45199</v>
      </c>
      <c r="C16165" s="3" t="inlineStr">
        <is>
          <t>Expenses</t>
        </is>
      </c>
      <c r="D16165" s="3" t="inlineStr">
        <is>
          <t>3851/000</t>
        </is>
      </c>
      <c r="E16165" s="3" t="inlineStr">
        <is>
          <t>Insurance - Momentum</t>
        </is>
      </c>
      <c r="F16165" s="3" t="n">
        <v>7990.64</v>
      </c>
      <c r="G16165" s="3" t="n">
        <v>55934.48</v>
      </c>
    </row>
    <row r="16166">
      <c r="A16166" s="3" t="inlineStr">
        <is>
          <t>Quinate Consulting (Pty) Ltd</t>
        </is>
      </c>
      <c r="B16166" s="4" t="n">
        <v>45199</v>
      </c>
      <c r="C16166" s="3" t="inlineStr">
        <is>
          <t>Expenses</t>
        </is>
      </c>
      <c r="D16166" s="3" t="inlineStr">
        <is>
          <t>3900/000</t>
        </is>
      </c>
      <c r="E16166" s="3" t="inlineStr">
        <is>
          <t>Interest Paid</t>
        </is>
      </c>
      <c r="F16166" s="3" t="n">
        <v>0</v>
      </c>
      <c r="G16166" s="3" t="n">
        <v>1307.76</v>
      </c>
    </row>
    <row r="16167">
      <c r="A16167" s="3" t="inlineStr">
        <is>
          <t>Quinate Consulting (Pty) Ltd</t>
        </is>
      </c>
      <c r="B16167" s="4" t="n">
        <v>45199</v>
      </c>
      <c r="C16167" s="3" t="inlineStr">
        <is>
          <t>Expenses</t>
        </is>
      </c>
      <c r="D16167" s="3" t="inlineStr">
        <is>
          <t>3900/050</t>
        </is>
      </c>
      <c r="E16167" s="3" t="inlineStr">
        <is>
          <t>Interest Paid - STD Bond Accounts</t>
        </is>
      </c>
      <c r="F16167" s="3" t="n">
        <v>66167.75</v>
      </c>
      <c r="G16167" s="3" t="n">
        <v>457907.04</v>
      </c>
    </row>
    <row r="16168">
      <c r="A16168" s="3" t="inlineStr">
        <is>
          <t>Endulini (Pty) Ltd</t>
        </is>
      </c>
      <c r="B16168" s="4" t="n">
        <v>45199</v>
      </c>
      <c r="C16168" s="3" t="inlineStr">
        <is>
          <t>Expenses</t>
        </is>
      </c>
      <c r="D16168" s="3" t="inlineStr">
        <is>
          <t>3900/112</t>
        </is>
      </c>
      <c r="E16168" s="3" t="inlineStr">
        <is>
          <t>Interest Paid - Investors @ 6.5%</t>
        </is>
      </c>
      <c r="F16168" s="3" t="n">
        <v>0</v>
      </c>
      <c r="G16168" s="3" t="n">
        <v>605.49</v>
      </c>
    </row>
    <row r="16169">
      <c r="A16169" s="3" t="inlineStr">
        <is>
          <t>Endulini (Pty) Ltd</t>
        </is>
      </c>
      <c r="B16169" s="4" t="n">
        <v>45199</v>
      </c>
      <c r="C16169" s="3" t="inlineStr">
        <is>
          <t>Expenses</t>
        </is>
      </c>
      <c r="D16169" s="3" t="inlineStr">
        <is>
          <t>3900/113</t>
        </is>
      </c>
      <c r="E16169" s="3" t="inlineStr">
        <is>
          <t>Interest Paid - Investors @ 6.75%</t>
        </is>
      </c>
      <c r="F16169" s="3" t="n">
        <v>0</v>
      </c>
      <c r="G16169" s="3" t="n">
        <v>3532.19</v>
      </c>
    </row>
    <row r="16170">
      <c r="A16170" s="3" t="inlineStr">
        <is>
          <t>Endulini (Pty) Ltd</t>
        </is>
      </c>
      <c r="B16170" s="4" t="n">
        <v>45199</v>
      </c>
      <c r="C16170" s="3" t="inlineStr">
        <is>
          <t>Expenses</t>
        </is>
      </c>
      <c r="D16170" s="3" t="inlineStr">
        <is>
          <t>3900/120</t>
        </is>
      </c>
      <c r="E16170" s="3" t="inlineStr">
        <is>
          <t>Interest Paid - Investors @ 7%</t>
        </is>
      </c>
      <c r="F16170" s="3" t="n">
        <v>0</v>
      </c>
      <c r="G16170" s="3" t="n">
        <v>2794.72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Expenses</t>
        </is>
      </c>
      <c r="D16171" s="3" t="inlineStr">
        <is>
          <t>3900/122</t>
        </is>
      </c>
      <c r="E16171" s="3" t="inlineStr">
        <is>
          <t>Interest Paid - Investors @ 7.5%</t>
        </is>
      </c>
      <c r="F16171" s="3" t="n">
        <v>0</v>
      </c>
      <c r="G16171" s="3" t="n">
        <v>45.53</v>
      </c>
    </row>
    <row r="16172">
      <c r="A16172" s="3" t="inlineStr">
        <is>
          <t>Quinate Consulting (Pty) Ltd</t>
        </is>
      </c>
      <c r="B16172" s="4" t="n">
        <v>45199</v>
      </c>
      <c r="C16172" s="3" t="inlineStr">
        <is>
          <t>Expenses</t>
        </is>
      </c>
      <c r="D16172" s="3" t="inlineStr">
        <is>
          <t>3900/152</t>
        </is>
      </c>
      <c r="E16172" s="3" t="inlineStr">
        <is>
          <t>Interest Paid - Gengis</t>
        </is>
      </c>
      <c r="F16172" s="3" t="n">
        <v>3402.74</v>
      </c>
      <c r="G16172" s="3" t="n">
        <v>24272.88</v>
      </c>
    </row>
    <row r="16173">
      <c r="A16173" s="3" t="inlineStr">
        <is>
          <t>Endulini (Pty) Ltd</t>
        </is>
      </c>
      <c r="B16173" s="4" t="n">
        <v>45199</v>
      </c>
      <c r="C16173" s="3" t="inlineStr">
        <is>
          <t>Expenses</t>
        </is>
      </c>
      <c r="D16173" s="3" t="inlineStr">
        <is>
          <t>3900/190</t>
        </is>
      </c>
      <c r="E16173" s="3" t="inlineStr">
        <is>
          <t>Interest Paid - Investors @ 14%</t>
        </is>
      </c>
      <c r="F16173" s="3" t="n">
        <v>0</v>
      </c>
      <c r="G16173" s="3" t="n">
        <v>177783.07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Expenses</t>
        </is>
      </c>
      <c r="D16174" s="3" t="inlineStr">
        <is>
          <t>3900/210</t>
        </is>
      </c>
      <c r="E16174" s="3" t="inlineStr">
        <is>
          <t>Interest Paid - Investors @ 16%</t>
        </is>
      </c>
      <c r="F16174" s="3" t="n">
        <v>0</v>
      </c>
      <c r="G16174" s="3" t="n">
        <v>47736.98</v>
      </c>
    </row>
    <row r="16175">
      <c r="A16175" s="3" t="inlineStr">
        <is>
          <t>Endulini (Pty) Ltd</t>
        </is>
      </c>
      <c r="B16175" s="4" t="n">
        <v>45199</v>
      </c>
      <c r="C16175" s="3" t="inlineStr">
        <is>
          <t>Expenses</t>
        </is>
      </c>
      <c r="D16175" s="3" t="inlineStr">
        <is>
          <t>3900/230</t>
        </is>
      </c>
      <c r="E16175" s="3" t="inlineStr">
        <is>
          <t>Interest Paid - Investors @ 18%</t>
        </is>
      </c>
      <c r="F16175" s="3" t="n">
        <v>0</v>
      </c>
      <c r="G16175" s="3" t="n">
        <v>64356.16</v>
      </c>
    </row>
    <row r="16176">
      <c r="A16176" s="3" t="inlineStr">
        <is>
          <t>Opportunity Management Holdings (PTY) LTD</t>
        </is>
      </c>
      <c r="B16176" s="4" t="n">
        <v>45199</v>
      </c>
      <c r="C16176" s="3" t="inlineStr">
        <is>
          <t>Expenses</t>
        </is>
      </c>
      <c r="D16176" s="3" t="inlineStr">
        <is>
          <t>3960/000</t>
        </is>
      </c>
      <c r="E16176" s="3" t="inlineStr">
        <is>
          <t>Internet Fees</t>
        </is>
      </c>
      <c r="F16176" s="3" t="n">
        <v>611.5</v>
      </c>
      <c r="G16176" s="3" t="n">
        <v>611.5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Expenses</t>
        </is>
      </c>
      <c r="D16177" s="3" t="inlineStr">
        <is>
          <t>4000/000</t>
        </is>
      </c>
      <c r="E16177" s="3" t="inlineStr">
        <is>
          <t>Legal Fees</t>
        </is>
      </c>
      <c r="F16177" s="3" t="n">
        <v>0</v>
      </c>
      <c r="G16177" s="3" t="n">
        <v>32576</v>
      </c>
    </row>
    <row r="16178">
      <c r="A16178" s="3" t="inlineStr">
        <is>
          <t>Quinate Consulting (Pty) Ltd</t>
        </is>
      </c>
      <c r="B16178" s="4" t="n">
        <v>45199</v>
      </c>
      <c r="C16178" s="3" t="inlineStr">
        <is>
          <t>Expenses</t>
        </is>
      </c>
      <c r="D16178" s="3" t="inlineStr">
        <is>
          <t>4065/000</t>
        </is>
      </c>
      <c r="E16178" s="3" t="inlineStr">
        <is>
          <t>Levies - SoHo</t>
        </is>
      </c>
      <c r="F16178" s="3" t="n">
        <v>6804.15</v>
      </c>
      <c r="G16178" s="3" t="n">
        <v>53198.51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Expenses</t>
        </is>
      </c>
      <c r="D16179" s="3" t="inlineStr">
        <is>
          <t>4066/000</t>
        </is>
      </c>
      <c r="E16179" s="3" t="inlineStr">
        <is>
          <t>Levies - Southwark</t>
        </is>
      </c>
      <c r="F16179" s="3" t="n">
        <v>3422.18</v>
      </c>
      <c r="G16179" s="3" t="n">
        <v>23955.26</v>
      </c>
    </row>
    <row r="16180">
      <c r="A16180" s="3" t="inlineStr">
        <is>
          <t>Quinate Consulting (Pty) Ltd</t>
        </is>
      </c>
      <c r="B16180" s="4" t="n">
        <v>45199</v>
      </c>
      <c r="C16180" s="3" t="inlineStr">
        <is>
          <t>Expenses</t>
        </is>
      </c>
      <c r="D16180" s="3" t="inlineStr">
        <is>
          <t>4067/000</t>
        </is>
      </c>
      <c r="E16180" s="3" t="inlineStr">
        <is>
          <t>Levies - C4 Property</t>
        </is>
      </c>
      <c r="F16180" s="3" t="n">
        <v>5795.04</v>
      </c>
      <c r="G16180" s="3" t="n">
        <v>59674.68</v>
      </c>
    </row>
    <row r="16181">
      <c r="A16181" s="3" t="inlineStr">
        <is>
          <t>Quinate Consulting (Pty) Ltd</t>
        </is>
      </c>
      <c r="B16181" s="4" t="n">
        <v>45199</v>
      </c>
      <c r="C16181" s="3" t="inlineStr">
        <is>
          <t>Expenses</t>
        </is>
      </c>
      <c r="D16181" s="3" t="inlineStr">
        <is>
          <t>4068/000</t>
        </is>
      </c>
      <c r="E16181" s="3" t="inlineStr">
        <is>
          <t>Levies Endulini</t>
        </is>
      </c>
      <c r="F16181" s="3" t="n">
        <v>0.01</v>
      </c>
      <c r="G16181" s="3" t="n">
        <v>5049.31</v>
      </c>
    </row>
    <row r="16182">
      <c r="A16182" s="3" t="inlineStr">
        <is>
          <t>Endulini (Pty) Ltd</t>
        </is>
      </c>
      <c r="B16182" s="4" t="n">
        <v>45199</v>
      </c>
      <c r="C16182" s="3" t="inlineStr">
        <is>
          <t>Expenses</t>
        </is>
      </c>
      <c r="D16182" s="3" t="inlineStr">
        <is>
          <t>4100/001</t>
        </is>
      </c>
      <c r="E16182" s="3" t="inlineStr">
        <is>
          <t>Momentum Admin Fee</t>
        </is>
      </c>
      <c r="F16182" s="3" t="n">
        <v>0</v>
      </c>
      <c r="G16182" s="3" t="n">
        <v>6.65</v>
      </c>
    </row>
    <row r="16183">
      <c r="A16183" s="3" t="inlineStr">
        <is>
          <t>Quinate Consulting (Pty) Ltd</t>
        </is>
      </c>
      <c r="B16183" s="4" t="n">
        <v>45199</v>
      </c>
      <c r="C16183" s="3" t="inlineStr">
        <is>
          <t>Expenses</t>
        </is>
      </c>
      <c r="D16183" s="3" t="inlineStr">
        <is>
          <t>4100/001</t>
        </is>
      </c>
      <c r="E16183" s="3" t="inlineStr">
        <is>
          <t>Momentum Advise Fee</t>
        </is>
      </c>
      <c r="F16183" s="3" t="n">
        <v>0</v>
      </c>
      <c r="G16183" s="3" t="n">
        <v>1.34</v>
      </c>
    </row>
    <row r="16184">
      <c r="A16184" s="3" t="inlineStr">
        <is>
          <t>Opportunity Global Investment (PTY) LTD</t>
        </is>
      </c>
      <c r="B16184" s="4" t="n">
        <v>45199</v>
      </c>
      <c r="C16184" s="3" t="inlineStr">
        <is>
          <t>Expenses</t>
        </is>
      </c>
      <c r="D16184" s="3" t="inlineStr">
        <is>
          <t>4100/100</t>
        </is>
      </c>
      <c r="E16184" s="3" t="inlineStr">
        <is>
          <t>Members Salaries - Nick Morgan</t>
        </is>
      </c>
      <c r="F16184" s="3" t="n">
        <v>41251.61</v>
      </c>
      <c r="G16184" s="3" t="n">
        <v>288761.29</v>
      </c>
    </row>
    <row r="16185">
      <c r="A16185" s="3" t="inlineStr">
        <is>
          <t>Opportunity Global Investment (PTY) LTD</t>
        </is>
      </c>
      <c r="B16185" s="4" t="n">
        <v>45199</v>
      </c>
      <c r="C16185" s="3" t="inlineStr">
        <is>
          <t>Expenses</t>
        </is>
      </c>
      <c r="D16185" s="3" t="inlineStr">
        <is>
          <t>4200/000</t>
        </is>
      </c>
      <c r="E16185" s="3" t="inlineStr">
        <is>
          <t>Printing _AND_ Stationery</t>
        </is>
      </c>
      <c r="F16185" s="3" t="n">
        <v>2367</v>
      </c>
      <c r="G16185" s="3" t="n">
        <v>16569</v>
      </c>
    </row>
    <row r="16186">
      <c r="A16186" s="3" t="inlineStr">
        <is>
          <t>Opportunity Global Sales (PTY) LTD</t>
        </is>
      </c>
      <c r="B16186" s="4" t="n">
        <v>45199</v>
      </c>
      <c r="C16186" s="3" t="inlineStr">
        <is>
          <t>Expenses</t>
        </is>
      </c>
      <c r="D16186" s="3" t="inlineStr">
        <is>
          <t>4200/000</t>
        </is>
      </c>
      <c r="E16186" s="3" t="inlineStr">
        <is>
          <t>Printing _AND_ Stationery</t>
        </is>
      </c>
      <c r="F16186" s="3" t="n">
        <v>0</v>
      </c>
      <c r="G16186" s="3" t="n">
        <v>286.96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Expenses</t>
        </is>
      </c>
      <c r="D16187" s="3" t="inlineStr">
        <is>
          <t>4200/000</t>
        </is>
      </c>
      <c r="E16187" s="3" t="inlineStr">
        <is>
          <t>Printing _AND_ Stationery</t>
        </is>
      </c>
      <c r="F16187" s="3" t="n">
        <v>62.61</v>
      </c>
      <c r="G16187" s="3" t="n">
        <v>62.61</v>
      </c>
    </row>
    <row r="16188">
      <c r="A16188" s="3" t="inlineStr">
        <is>
          <t>Noble Shield (Pty) Ltd ta Go Letting</t>
        </is>
      </c>
      <c r="B16188" s="4" t="n">
        <v>45199</v>
      </c>
      <c r="C16188" s="3" t="inlineStr">
        <is>
          <t>Expenses</t>
        </is>
      </c>
      <c r="D16188" s="3" t="inlineStr">
        <is>
          <t>4200/100</t>
        </is>
      </c>
      <c r="E16188" s="3" t="inlineStr">
        <is>
          <t>Printing - Merchant West- Printer Rental</t>
        </is>
      </c>
      <c r="F16188" s="3" t="n">
        <v>1631.51</v>
      </c>
      <c r="G16188" s="3" t="n">
        <v>1631.51</v>
      </c>
    </row>
    <row r="16189">
      <c r="A16189" s="3" t="inlineStr">
        <is>
          <t>Noble Shield (Pty) Ltd ta Go Letting</t>
        </is>
      </c>
      <c r="B16189" s="4" t="n">
        <v>45199</v>
      </c>
      <c r="C16189" s="3" t="inlineStr">
        <is>
          <t>Expenses</t>
        </is>
      </c>
      <c r="D16189" s="3" t="inlineStr">
        <is>
          <t>4200/120</t>
        </is>
      </c>
      <c r="E16189" s="3" t="inlineStr">
        <is>
          <t>Printing - Ivy Line - Prints</t>
        </is>
      </c>
      <c r="F16189" s="3" t="n">
        <v>1252.7</v>
      </c>
      <c r="G16189" s="3" t="n">
        <v>1252.7</v>
      </c>
    </row>
    <row r="16190">
      <c r="A16190" s="3" t="inlineStr">
        <is>
          <t>Noble Shield (Pty) Ltd ta Go Letting</t>
        </is>
      </c>
      <c r="B16190" s="4" t="n">
        <v>45199</v>
      </c>
      <c r="C16190" s="3" t="inlineStr">
        <is>
          <t>Expenses</t>
        </is>
      </c>
      <c r="D16190" s="3" t="inlineStr">
        <is>
          <t>4200/180</t>
        </is>
      </c>
      <c r="E16190" s="3" t="inlineStr">
        <is>
          <t>Printing - Ikon</t>
        </is>
      </c>
      <c r="F16190" s="3" t="n">
        <v>277.61</v>
      </c>
      <c r="G16190" s="3" t="n">
        <v>277.61</v>
      </c>
    </row>
    <row r="16191">
      <c r="A16191" s="3" t="inlineStr">
        <is>
          <t>Noble Shield (Pty) Ltd ta Go Letting</t>
        </is>
      </c>
      <c r="B16191" s="4" t="n">
        <v>45199</v>
      </c>
      <c r="C16191" s="3" t="inlineStr">
        <is>
          <t>Expenses</t>
        </is>
      </c>
      <c r="D16191" s="3" t="inlineStr">
        <is>
          <t>4200/190</t>
        </is>
      </c>
      <c r="E16191" s="3" t="inlineStr">
        <is>
          <t>Printing - Centrafin printer rental</t>
        </is>
      </c>
      <c r="F16191" s="3" t="n">
        <v>2919.25</v>
      </c>
      <c r="G16191" s="3" t="n">
        <v>2919.25</v>
      </c>
    </row>
    <row r="16192">
      <c r="A16192" s="3" t="inlineStr">
        <is>
          <t>Opportunity Global Investment (PTY) LTD</t>
        </is>
      </c>
      <c r="B16192" s="4" t="n">
        <v>45199</v>
      </c>
      <c r="C16192" s="3" t="inlineStr">
        <is>
          <t>Expenses</t>
        </is>
      </c>
      <c r="D16192" s="3" t="inlineStr">
        <is>
          <t>4220/000</t>
        </is>
      </c>
      <c r="E16192" s="3" t="inlineStr">
        <is>
          <t>Motor Vehicle Expenses - Petrol _AND_ Oil</t>
        </is>
      </c>
      <c r="F16192" s="3" t="n">
        <v>2491.74</v>
      </c>
      <c r="G16192" s="3" t="n">
        <v>13796.59</v>
      </c>
    </row>
    <row r="16193">
      <c r="A16193" s="3" t="inlineStr">
        <is>
          <t>Noble Shield (Pty) Ltd ta Go Letting</t>
        </is>
      </c>
      <c r="B16193" s="4" t="n">
        <v>45199</v>
      </c>
      <c r="C16193" s="3" t="inlineStr">
        <is>
          <t>Expenses</t>
        </is>
      </c>
      <c r="D16193" s="3" t="inlineStr">
        <is>
          <t>4290/000</t>
        </is>
      </c>
      <c r="E16193" s="3" t="inlineStr">
        <is>
          <t>Refreshments - CT Office</t>
        </is>
      </c>
      <c r="F16193" s="3" t="n">
        <v>1509.16</v>
      </c>
      <c r="G16193" s="3" t="n">
        <v>1509.16</v>
      </c>
    </row>
    <row r="16194">
      <c r="A16194" s="3" t="inlineStr">
        <is>
          <t>Opportunity Global Investment (PTY) LTD</t>
        </is>
      </c>
      <c r="B16194" s="4" t="n">
        <v>45199</v>
      </c>
      <c r="C16194" s="3" t="inlineStr">
        <is>
          <t>Expenses</t>
        </is>
      </c>
      <c r="D16194" s="3" t="inlineStr">
        <is>
          <t>4290/000</t>
        </is>
      </c>
      <c r="E16194" s="3" t="inlineStr">
        <is>
          <t>Rent</t>
        </is>
      </c>
      <c r="F16194" s="3" t="n">
        <v>8770</v>
      </c>
      <c r="G16194" s="3" t="n">
        <v>61390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Expenses</t>
        </is>
      </c>
      <c r="D16195" s="3" t="inlineStr">
        <is>
          <t>4291/000</t>
        </is>
      </c>
      <c r="E16195" s="3" t="inlineStr">
        <is>
          <t>Refreshments - VDB Office</t>
        </is>
      </c>
      <c r="F16195" s="3" t="n">
        <v>627.9400000000001</v>
      </c>
      <c r="G16195" s="3" t="n">
        <v>627.9400000000001</v>
      </c>
    </row>
    <row r="16196">
      <c r="A16196" s="3" t="inlineStr">
        <is>
          <t>Trademark Holdings (Pty) Ltd</t>
        </is>
      </c>
      <c r="B16196" s="4" t="n">
        <v>45199</v>
      </c>
      <c r="C16196" s="3" t="inlineStr">
        <is>
          <t>Expenses</t>
        </is>
      </c>
      <c r="D16196" s="3" t="inlineStr">
        <is>
          <t>4300/000</t>
        </is>
      </c>
      <c r="E16196" s="3" t="inlineStr">
        <is>
          <t>Rent Paid</t>
        </is>
      </c>
      <c r="F16196" s="3" t="n">
        <v>6840</v>
      </c>
      <c r="G16196" s="3" t="n">
        <v>6840</v>
      </c>
    </row>
    <row r="16197">
      <c r="A16197" s="3" t="inlineStr">
        <is>
          <t>Opportunity Global Investment (PTY) LTD</t>
        </is>
      </c>
      <c r="B16197" s="4" t="n">
        <v>45199</v>
      </c>
      <c r="C16197" s="3" t="inlineStr">
        <is>
          <t>Expenses</t>
        </is>
      </c>
      <c r="D16197" s="3" t="inlineStr">
        <is>
          <t>4310/000</t>
        </is>
      </c>
      <c r="E16197" s="3" t="inlineStr">
        <is>
          <t>Refreshments</t>
        </is>
      </c>
      <c r="F16197" s="3" t="n">
        <v>2569.26</v>
      </c>
      <c r="G16197" s="3" t="n">
        <v>17695.26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Expenses</t>
        </is>
      </c>
      <c r="D16198" s="3" t="inlineStr">
        <is>
          <t>4310/000</t>
        </is>
      </c>
      <c r="E16198" s="3" t="inlineStr">
        <is>
          <t>Refreshments</t>
        </is>
      </c>
      <c r="F16198" s="3" t="n">
        <v>10844.89</v>
      </c>
      <c r="G16198" s="3" t="n">
        <v>10844.89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Expenses</t>
        </is>
      </c>
      <c r="D16199" s="3" t="inlineStr">
        <is>
          <t>4312/000</t>
        </is>
      </c>
      <c r="E16199" s="3" t="inlineStr">
        <is>
          <t>Rates - SoHo Units</t>
        </is>
      </c>
      <c r="F16199" s="3" t="n">
        <v>2975.91</v>
      </c>
      <c r="G16199" s="3" t="n">
        <v>18283.15</v>
      </c>
    </row>
    <row r="16200">
      <c r="A16200" s="3" t="inlineStr">
        <is>
          <t>Endulini (Pty) Ltd</t>
        </is>
      </c>
      <c r="B16200" s="4" t="n">
        <v>45199</v>
      </c>
      <c r="C16200" s="3" t="inlineStr">
        <is>
          <t>Expenses</t>
        </is>
      </c>
      <c r="D16200" s="3" t="inlineStr">
        <is>
          <t>4350/000</t>
        </is>
      </c>
      <c r="E16200" s="3" t="inlineStr">
        <is>
          <t>Repairs _AND_ Maintenance</t>
        </is>
      </c>
      <c r="F16200" s="3" t="n">
        <v>4539.88</v>
      </c>
      <c r="G16200" s="3" t="n">
        <v>29511.32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Expenses</t>
        </is>
      </c>
      <c r="D16201" s="3" t="inlineStr">
        <is>
          <t>4350/000</t>
        </is>
      </c>
      <c r="E16201" s="3" t="inlineStr">
        <is>
          <t>Repairs and Maintenance - Southwark Units</t>
        </is>
      </c>
      <c r="F16201" s="3" t="n">
        <v>1215.7</v>
      </c>
      <c r="G16201" s="3" t="n">
        <v>4760.7</v>
      </c>
    </row>
    <row r="16202">
      <c r="A16202" s="3" t="inlineStr">
        <is>
          <t>Endulini (Pty) Ltd</t>
        </is>
      </c>
      <c r="B16202" s="4" t="n">
        <v>45199</v>
      </c>
      <c r="C16202" s="3" t="inlineStr">
        <is>
          <t>Expenses</t>
        </is>
      </c>
      <c r="D16202" s="3" t="inlineStr">
        <is>
          <t>4351/000</t>
        </is>
      </c>
      <c r="E16202" s="3" t="inlineStr">
        <is>
          <t>Repair &amp; Maintenance - Rentals</t>
        </is>
      </c>
      <c r="F16202" s="3" t="n">
        <v>0</v>
      </c>
      <c r="G16202" s="3" t="n">
        <v>1913.04</v>
      </c>
    </row>
    <row r="16203">
      <c r="A16203" s="3" t="inlineStr">
        <is>
          <t>Quinate Consulting (Pty) Ltd</t>
        </is>
      </c>
      <c r="B16203" s="4" t="n">
        <v>45199</v>
      </c>
      <c r="C16203" s="3" t="inlineStr">
        <is>
          <t>Expenses</t>
        </is>
      </c>
      <c r="D16203" s="3" t="inlineStr">
        <is>
          <t>4351/100</t>
        </is>
      </c>
      <c r="E16203" s="3" t="inlineStr">
        <is>
          <t>Repairs and Maintenance -  Soho Units</t>
        </is>
      </c>
      <c r="F16203" s="3" t="n">
        <v>0</v>
      </c>
      <c r="G16203" s="3" t="n">
        <v>2400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Expenses</t>
        </is>
      </c>
      <c r="D16204" s="3" t="inlineStr">
        <is>
          <t>4360/000</t>
        </is>
      </c>
      <c r="E16204" s="3" t="inlineStr">
        <is>
          <t>Secretarial - CIPC</t>
        </is>
      </c>
      <c r="F16204" s="3" t="n">
        <v>0</v>
      </c>
      <c r="G16204" s="3" t="n">
        <v>800</v>
      </c>
    </row>
    <row r="16205">
      <c r="A16205" s="3" t="inlineStr">
        <is>
          <t>Opportunity Global Sales (PTY) LTD</t>
        </is>
      </c>
      <c r="B16205" s="4" t="n">
        <v>45199</v>
      </c>
      <c r="C16205" s="3" t="inlineStr">
        <is>
          <t>Expenses</t>
        </is>
      </c>
      <c r="D16205" s="3" t="inlineStr">
        <is>
          <t>4390/000</t>
        </is>
      </c>
      <c r="E16205" s="3" t="inlineStr">
        <is>
          <t>Small Assets</t>
        </is>
      </c>
      <c r="F16205" s="3" t="n">
        <v>0</v>
      </c>
      <c r="G16205" s="3" t="n">
        <v>1477.39</v>
      </c>
    </row>
    <row r="16206">
      <c r="A16206" s="3" t="inlineStr">
        <is>
          <t>Opportunity Management Holdings (PTY) LTD</t>
        </is>
      </c>
      <c r="B16206" s="4" t="n">
        <v>45199</v>
      </c>
      <c r="C16206" s="3" t="inlineStr">
        <is>
          <t>Expenses</t>
        </is>
      </c>
      <c r="D16206" s="3" t="inlineStr">
        <is>
          <t>4390/000</t>
        </is>
      </c>
      <c r="E16206" s="3" t="inlineStr">
        <is>
          <t>Small Assets</t>
        </is>
      </c>
      <c r="F16206" s="3" t="n">
        <v>1636.52</v>
      </c>
      <c r="G16206" s="3" t="n">
        <v>1636.52</v>
      </c>
    </row>
    <row r="16207">
      <c r="A16207" s="3" t="inlineStr">
        <is>
          <t>Noble Shield (Pty) Ltd ta Go Letting</t>
        </is>
      </c>
      <c r="B16207" s="4" t="n">
        <v>45199</v>
      </c>
      <c r="C16207" s="3" t="inlineStr">
        <is>
          <t>Expenses</t>
        </is>
      </c>
      <c r="D16207" s="3" t="inlineStr">
        <is>
          <t>4400/000</t>
        </is>
      </c>
      <c r="E16207" s="3" t="inlineStr">
        <is>
          <t>Salaries _AND_ Wages</t>
        </is>
      </c>
      <c r="F16207" s="3" t="n">
        <v>26915.7</v>
      </c>
      <c r="G16207" s="3" t="n">
        <v>26915.7</v>
      </c>
    </row>
    <row r="16208">
      <c r="A16208" s="3" t="inlineStr">
        <is>
          <t>Opportunity Global Sales (PTY) LTD</t>
        </is>
      </c>
      <c r="B16208" s="4" t="n">
        <v>45199</v>
      </c>
      <c r="C16208" s="3" t="inlineStr">
        <is>
          <t>Expenses</t>
        </is>
      </c>
      <c r="D16208" s="3" t="inlineStr">
        <is>
          <t>4400/000</t>
        </is>
      </c>
      <c r="E16208" s="3" t="inlineStr">
        <is>
          <t>Salaries _AND_ Wages</t>
        </is>
      </c>
      <c r="F16208" s="3" t="n">
        <v>55267.05</v>
      </c>
      <c r="G16208" s="3" t="n">
        <v>381269.33</v>
      </c>
    </row>
    <row r="16209">
      <c r="A16209" s="3" t="inlineStr">
        <is>
          <t>Opportunity Management Holdings (PTY) LTD</t>
        </is>
      </c>
      <c r="B16209" s="4" t="n">
        <v>45199</v>
      </c>
      <c r="C16209" s="3" t="inlineStr">
        <is>
          <t>Expenses</t>
        </is>
      </c>
      <c r="D16209" s="3" t="inlineStr">
        <is>
          <t>4400/000</t>
        </is>
      </c>
      <c r="E16209" s="3" t="inlineStr">
        <is>
          <t>Salaries _AND_ Wages</t>
        </is>
      </c>
      <c r="F16209" s="3" t="n">
        <v>211749.72</v>
      </c>
      <c r="G16209" s="3" t="n">
        <v>211749.72</v>
      </c>
    </row>
    <row r="16210">
      <c r="A16210" s="3" t="inlineStr">
        <is>
          <t>Trademark Holdings (Pty) Ltd</t>
        </is>
      </c>
      <c r="B16210" s="4" t="n">
        <v>45199</v>
      </c>
      <c r="C16210" s="3" t="inlineStr">
        <is>
          <t>Expenses</t>
        </is>
      </c>
      <c r="D16210" s="3" t="inlineStr">
        <is>
          <t>4400/000</t>
        </is>
      </c>
      <c r="E16210" s="3" t="inlineStr">
        <is>
          <t>Salaries _AND_ Wages</t>
        </is>
      </c>
      <c r="F16210" s="3" t="n">
        <v>12429.45</v>
      </c>
      <c r="G16210" s="3" t="n">
        <v>12429.45</v>
      </c>
    </row>
    <row r="16211">
      <c r="A16211" s="3" t="inlineStr">
        <is>
          <t>Opportunity Global Investment (PTY) LTD</t>
        </is>
      </c>
      <c r="B16211" s="4" t="n">
        <v>45199</v>
      </c>
      <c r="C16211" s="3" t="inlineStr">
        <is>
          <t>Expenses</t>
        </is>
      </c>
      <c r="D16211" s="3" t="inlineStr">
        <is>
          <t>4450/000</t>
        </is>
      </c>
      <c r="E16211" s="3" t="inlineStr">
        <is>
          <t>Staff Training</t>
        </is>
      </c>
      <c r="F16211" s="3" t="n">
        <v>0</v>
      </c>
      <c r="G16211" s="3" t="n">
        <v>5495.66</v>
      </c>
    </row>
    <row r="16212">
      <c r="A16212" s="3" t="inlineStr">
        <is>
          <t>Opportunity Global Sales (PTY) LTD</t>
        </is>
      </c>
      <c r="B16212" s="4" t="n">
        <v>45199</v>
      </c>
      <c r="C16212" s="3" t="inlineStr">
        <is>
          <t>Expenses</t>
        </is>
      </c>
      <c r="D16212" s="3" t="inlineStr">
        <is>
          <t>4450/000</t>
        </is>
      </c>
      <c r="E16212" s="3" t="inlineStr">
        <is>
          <t>Staff Training</t>
        </is>
      </c>
      <c r="F16212" s="3" t="n">
        <v>0</v>
      </c>
      <c r="G16212" s="3" t="n">
        <v>695.65</v>
      </c>
    </row>
    <row r="16213">
      <c r="A16213" s="3" t="inlineStr">
        <is>
          <t>Opportunity Global Investment (PTY) LTD</t>
        </is>
      </c>
      <c r="B16213" s="4" t="n">
        <v>45199</v>
      </c>
      <c r="C16213" s="3" t="inlineStr">
        <is>
          <t>Expenses</t>
        </is>
      </c>
      <c r="D16213" s="3" t="inlineStr">
        <is>
          <t>4500/000</t>
        </is>
      </c>
      <c r="E16213" s="3" t="inlineStr">
        <is>
          <t>Staff Welfare</t>
        </is>
      </c>
      <c r="F16213" s="3" t="n">
        <v>588.3200000000001</v>
      </c>
      <c r="G16213" s="3" t="n">
        <v>832.47</v>
      </c>
    </row>
    <row r="16214">
      <c r="A16214" s="3" t="inlineStr">
        <is>
          <t>Opportunity Global Sales (PTY) LTD</t>
        </is>
      </c>
      <c r="B16214" s="4" t="n">
        <v>45199</v>
      </c>
      <c r="C16214" s="3" t="inlineStr">
        <is>
          <t>Expenses</t>
        </is>
      </c>
      <c r="D16214" s="3" t="inlineStr">
        <is>
          <t>4500/000</t>
        </is>
      </c>
      <c r="E16214" s="3" t="inlineStr">
        <is>
          <t>Staff Welfare</t>
        </is>
      </c>
      <c r="F16214" s="3" t="n">
        <v>0</v>
      </c>
      <c r="G16214" s="3" t="n">
        <v>1142.17</v>
      </c>
    </row>
    <row r="16215">
      <c r="A16215" s="3" t="inlineStr">
        <is>
          <t>Quinate Consulting (Pty) Ltd</t>
        </is>
      </c>
      <c r="B16215" s="4" t="n">
        <v>45199</v>
      </c>
      <c r="C16215" s="3" t="inlineStr">
        <is>
          <t>Expenses</t>
        </is>
      </c>
      <c r="D16215" s="3" t="inlineStr">
        <is>
          <t>4500/000</t>
        </is>
      </c>
      <c r="E16215" s="3" t="inlineStr">
        <is>
          <t>Staff Welfare</t>
        </is>
      </c>
      <c r="F16215" s="3" t="n">
        <v>200.8</v>
      </c>
      <c r="G16215" s="3" t="n">
        <v>1463.8</v>
      </c>
    </row>
    <row r="16216">
      <c r="A16216" s="3" t="inlineStr">
        <is>
          <t>Noble Shield (Pty) Ltd ta Go Letting</t>
        </is>
      </c>
      <c r="B16216" s="4" t="n">
        <v>45199</v>
      </c>
      <c r="C16216" s="3" t="inlineStr">
        <is>
          <t>Expenses</t>
        </is>
      </c>
      <c r="D16216" s="3" t="inlineStr">
        <is>
          <t>4520/000</t>
        </is>
      </c>
      <c r="E16216" s="3" t="inlineStr">
        <is>
          <t>Security</t>
        </is>
      </c>
      <c r="F16216" s="3" t="n">
        <v>1246.44</v>
      </c>
      <c r="G16216" s="3" t="n">
        <v>1246.44</v>
      </c>
    </row>
    <row r="16217">
      <c r="A16217" s="3" t="inlineStr">
        <is>
          <t>Opportunity Global Investment (PTY) LTD</t>
        </is>
      </c>
      <c r="B16217" s="4" t="n">
        <v>45199</v>
      </c>
      <c r="C16217" s="3" t="inlineStr">
        <is>
          <t>Expenses</t>
        </is>
      </c>
      <c r="D16217" s="3" t="inlineStr">
        <is>
          <t>4550/000</t>
        </is>
      </c>
      <c r="E16217" s="3" t="inlineStr">
        <is>
          <t>Subscriptions</t>
        </is>
      </c>
      <c r="F16217" s="3" t="n">
        <v>828.53</v>
      </c>
      <c r="G16217" s="3" t="n">
        <v>5452.01</v>
      </c>
    </row>
    <row r="16218">
      <c r="A16218" s="3" t="inlineStr">
        <is>
          <t>Quinate Consulting (Pty) Ltd</t>
        </is>
      </c>
      <c r="B16218" s="4" t="n">
        <v>45199</v>
      </c>
      <c r="C16218" s="3" t="inlineStr">
        <is>
          <t>Expenses</t>
        </is>
      </c>
      <c r="D16218" s="3" t="inlineStr">
        <is>
          <t>4550/000</t>
        </is>
      </c>
      <c r="E16218" s="3" t="inlineStr">
        <is>
          <t>Subscriptions / Licenses</t>
        </is>
      </c>
      <c r="F16218" s="3" t="n">
        <v>12073.75</v>
      </c>
      <c r="G16218" s="3" t="n">
        <v>82475.11</v>
      </c>
    </row>
    <row r="16219">
      <c r="A16219" s="3" t="inlineStr">
        <is>
          <t>Opportunity Management Holdings (PTY) LTD</t>
        </is>
      </c>
      <c r="B16219" s="4" t="n">
        <v>45199</v>
      </c>
      <c r="C16219" s="3" t="inlineStr">
        <is>
          <t>Expenses</t>
        </is>
      </c>
      <c r="D16219" s="3" t="inlineStr">
        <is>
          <t>4550/000</t>
        </is>
      </c>
      <c r="E16219" s="3" t="inlineStr">
        <is>
          <t>Subscriptions _AND_ Lisences</t>
        </is>
      </c>
      <c r="F16219" s="3" t="n">
        <v>2594.16</v>
      </c>
      <c r="G16219" s="3" t="n">
        <v>2594.16</v>
      </c>
    </row>
    <row r="16220">
      <c r="A16220" s="3" t="inlineStr">
        <is>
          <t>Opportunity Global Investment (PTY) LTD</t>
        </is>
      </c>
      <c r="B16220" s="4" t="n">
        <v>45199</v>
      </c>
      <c r="C16220" s="3" t="inlineStr">
        <is>
          <t>Expenses</t>
        </is>
      </c>
      <c r="D16220" s="3" t="inlineStr">
        <is>
          <t>4550/100</t>
        </is>
      </c>
      <c r="E16220" s="3" t="inlineStr">
        <is>
          <t>Subscriptions - Zoho</t>
        </is>
      </c>
      <c r="F16220" s="3" t="n">
        <v>1125</v>
      </c>
      <c r="G16220" s="3" t="n">
        <v>7875</v>
      </c>
    </row>
    <row r="16221">
      <c r="A16221" s="3" t="inlineStr">
        <is>
          <t>Opportunity Global Sales (PTY) LTD</t>
        </is>
      </c>
      <c r="B16221" s="4" t="n">
        <v>45199</v>
      </c>
      <c r="C16221" s="3" t="inlineStr">
        <is>
          <t>Expenses</t>
        </is>
      </c>
      <c r="D16221" s="3" t="inlineStr">
        <is>
          <t>4550/150</t>
        </is>
      </c>
      <c r="E16221" s="3" t="inlineStr">
        <is>
          <t>Subscription - Webbox</t>
        </is>
      </c>
      <c r="F16221" s="3" t="n">
        <v>0</v>
      </c>
      <c r="G16221" s="3" t="n">
        <v>6743</v>
      </c>
    </row>
    <row r="16222">
      <c r="A16222" s="3" t="inlineStr">
        <is>
          <t>Opportunity Global Investment (PTY) LTD</t>
        </is>
      </c>
      <c r="B16222" s="4" t="n">
        <v>45199</v>
      </c>
      <c r="C16222" s="3" t="inlineStr">
        <is>
          <t>Expenses</t>
        </is>
      </c>
      <c r="D16222" s="3" t="inlineStr">
        <is>
          <t>4550/250</t>
        </is>
      </c>
      <c r="E16222" s="3" t="inlineStr">
        <is>
          <t>Subscriptions - LinkedIn</t>
        </is>
      </c>
      <c r="F16222" s="3" t="n">
        <v>1000.49</v>
      </c>
      <c r="G16222" s="3" t="n">
        <v>8003.92</v>
      </c>
    </row>
    <row r="16223">
      <c r="A16223" s="3" t="inlineStr">
        <is>
          <t>Opportunity Global Investment (PTY) LTD</t>
        </is>
      </c>
      <c r="B16223" s="4" t="n">
        <v>45199</v>
      </c>
      <c r="C16223" s="3" t="inlineStr">
        <is>
          <t>Expenses</t>
        </is>
      </c>
      <c r="D16223" s="3" t="inlineStr">
        <is>
          <t>4550/350</t>
        </is>
      </c>
      <c r="E16223" s="3" t="inlineStr">
        <is>
          <t>Subscriptions - Xero</t>
        </is>
      </c>
      <c r="F16223" s="3" t="n">
        <v>600</v>
      </c>
      <c r="G16223" s="3" t="n">
        <v>4200</v>
      </c>
    </row>
    <row r="16224">
      <c r="A16224" s="3" t="inlineStr">
        <is>
          <t>Opportunity Global Investment (PTY) LTD</t>
        </is>
      </c>
      <c r="B16224" s="4" t="n">
        <v>45199</v>
      </c>
      <c r="C16224" s="3" t="inlineStr">
        <is>
          <t>Expenses</t>
        </is>
      </c>
      <c r="D16224" s="3" t="inlineStr">
        <is>
          <t>4550/400</t>
        </is>
      </c>
      <c r="E16224" s="3" t="inlineStr">
        <is>
          <t>Subscriptions - Moneyweb</t>
        </is>
      </c>
      <c r="F16224" s="3" t="n">
        <v>60.87</v>
      </c>
      <c r="G16224" s="3" t="n">
        <v>413.91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Expenses</t>
        </is>
      </c>
      <c r="D16225" s="3" t="inlineStr">
        <is>
          <t>4550/400</t>
        </is>
      </c>
      <c r="E16225" s="3" t="inlineStr">
        <is>
          <t>Subscriptions - Xero</t>
        </is>
      </c>
      <c r="F16225" s="3" t="n">
        <v>600</v>
      </c>
      <c r="G16225" s="3" t="n">
        <v>600</v>
      </c>
    </row>
    <row r="16226">
      <c r="A16226" s="3" t="inlineStr">
        <is>
          <t>Opportunity Global Investment (PTY) LTD</t>
        </is>
      </c>
      <c r="B16226" s="4" t="n">
        <v>45199</v>
      </c>
      <c r="C16226" s="3" t="inlineStr">
        <is>
          <t>Expenses</t>
        </is>
      </c>
      <c r="D16226" s="3" t="inlineStr">
        <is>
          <t>4550/450</t>
        </is>
      </c>
      <c r="E16226" s="3" t="inlineStr">
        <is>
          <t>Subscriptions - Adobe</t>
        </is>
      </c>
      <c r="F16226" s="3" t="n">
        <v>610.11</v>
      </c>
      <c r="G16226" s="3" t="n">
        <v>4213.57</v>
      </c>
    </row>
    <row r="16227">
      <c r="A16227" s="3" t="inlineStr">
        <is>
          <t>Opportunity Global Investment (PTY) LTD</t>
        </is>
      </c>
      <c r="B16227" s="4" t="n">
        <v>45199</v>
      </c>
      <c r="C16227" s="3" t="inlineStr">
        <is>
          <t>Expenses</t>
        </is>
      </c>
      <c r="D16227" s="3" t="inlineStr">
        <is>
          <t>4550/500</t>
        </is>
      </c>
      <c r="E16227" s="3" t="inlineStr">
        <is>
          <t>Subscriptions - Pandadoc</t>
        </is>
      </c>
      <c r="F16227" s="3" t="n">
        <v>568.23</v>
      </c>
      <c r="G16227" s="3" t="n">
        <v>3904.3</v>
      </c>
    </row>
    <row r="16228">
      <c r="A16228" s="3" t="inlineStr">
        <is>
          <t>Noble Shield (Pty) Ltd ta Go Letting</t>
        </is>
      </c>
      <c r="B16228" s="4" t="n">
        <v>45199</v>
      </c>
      <c r="C16228" s="3" t="inlineStr">
        <is>
          <t>Expenses</t>
        </is>
      </c>
      <c r="D16228" s="3" t="inlineStr">
        <is>
          <t>4550/600</t>
        </is>
      </c>
      <c r="E16228" s="3" t="inlineStr">
        <is>
          <t>Subscriptions - Webbox</t>
        </is>
      </c>
      <c r="F16228" s="3" t="n">
        <v>1710.05</v>
      </c>
      <c r="G16228" s="3" t="n">
        <v>1710.05</v>
      </c>
    </row>
    <row r="16229">
      <c r="A16229" s="3" t="inlineStr">
        <is>
          <t>Noble Shield (Pty) Ltd ta Go Letting</t>
        </is>
      </c>
      <c r="B16229" s="4" t="n">
        <v>45199</v>
      </c>
      <c r="C16229" s="3" t="inlineStr">
        <is>
          <t>Expenses</t>
        </is>
      </c>
      <c r="D16229" s="3" t="inlineStr">
        <is>
          <t>4550/650</t>
        </is>
      </c>
      <c r="E16229" s="3" t="inlineStr">
        <is>
          <t>Subscriptions - Xero</t>
        </is>
      </c>
      <c r="F16229" s="3" t="n">
        <v>600</v>
      </c>
      <c r="G16229" s="3" t="n">
        <v>600</v>
      </c>
    </row>
    <row r="16230">
      <c r="A16230" s="3" t="inlineStr">
        <is>
          <t>Noble Shield (Pty) Ltd ta Go Letting</t>
        </is>
      </c>
      <c r="B16230" s="4" t="n">
        <v>45199</v>
      </c>
      <c r="C16230" s="3" t="inlineStr">
        <is>
          <t>Expenses</t>
        </is>
      </c>
      <c r="D16230" s="3" t="inlineStr">
        <is>
          <t>4550/800</t>
        </is>
      </c>
      <c r="E16230" s="3" t="inlineStr">
        <is>
          <t>Subscriptions - Adobe</t>
        </is>
      </c>
      <c r="F16230" s="3" t="n">
        <v>453.75</v>
      </c>
      <c r="G16230" s="3" t="n">
        <v>453.75</v>
      </c>
    </row>
    <row r="16231">
      <c r="A16231" s="3" t="inlineStr">
        <is>
          <t>Opportunity Global Sales (PTY) LTD</t>
        </is>
      </c>
      <c r="B16231" s="4" t="n">
        <v>45199</v>
      </c>
      <c r="C16231" s="3" t="inlineStr">
        <is>
          <t>Expenses</t>
        </is>
      </c>
      <c r="D16231" s="3" t="inlineStr">
        <is>
          <t>4551/000</t>
        </is>
      </c>
      <c r="E16231" s="3" t="inlineStr">
        <is>
          <t>Subscriptions - Payprop</t>
        </is>
      </c>
      <c r="F16231" s="3" t="n">
        <v>1529.32</v>
      </c>
      <c r="G16231" s="3" t="n">
        <v>7965.73</v>
      </c>
    </row>
    <row r="16232">
      <c r="A16232" s="3" t="inlineStr">
        <is>
          <t>Quinate Consulting (Pty) Ltd</t>
        </is>
      </c>
      <c r="B16232" s="4" t="n">
        <v>45199</v>
      </c>
      <c r="C16232" s="3" t="inlineStr">
        <is>
          <t>Expenses</t>
        </is>
      </c>
      <c r="D16232" s="3" t="inlineStr">
        <is>
          <t>4552/000</t>
        </is>
      </c>
      <c r="E16232" s="3" t="inlineStr">
        <is>
          <t>Subscriptions - CIPC</t>
        </is>
      </c>
      <c r="F16232" s="3" t="n">
        <v>0</v>
      </c>
      <c r="G16232" s="3" t="n">
        <v>4050</v>
      </c>
    </row>
    <row r="16233">
      <c r="A16233" s="3" t="inlineStr">
        <is>
          <t>Endulini (Pty) Ltd</t>
        </is>
      </c>
      <c r="B16233" s="4" t="n">
        <v>45199</v>
      </c>
      <c r="C16233" s="3" t="inlineStr">
        <is>
          <t>Expenses</t>
        </is>
      </c>
      <c r="D16233" s="3" t="inlineStr">
        <is>
          <t>4552/000</t>
        </is>
      </c>
      <c r="E16233" s="3" t="inlineStr">
        <is>
          <t>Subscriptions - Xero</t>
        </is>
      </c>
      <c r="F16233" s="3" t="n">
        <v>600</v>
      </c>
      <c r="G16233" s="3" t="n">
        <v>4200</v>
      </c>
    </row>
    <row r="16234">
      <c r="A16234" s="3" t="inlineStr">
        <is>
          <t>Opportunity Global Sales (PTY) LTD</t>
        </is>
      </c>
      <c r="B16234" s="4" t="n">
        <v>45199</v>
      </c>
      <c r="C16234" s="3" t="inlineStr">
        <is>
          <t>Expenses</t>
        </is>
      </c>
      <c r="D16234" s="3" t="inlineStr">
        <is>
          <t>4552/000</t>
        </is>
      </c>
      <c r="E16234" s="3" t="inlineStr">
        <is>
          <t>Subscriptions - Xero</t>
        </is>
      </c>
      <c r="F16234" s="3" t="n">
        <v>600</v>
      </c>
      <c r="G16234" s="3" t="n">
        <v>4200</v>
      </c>
    </row>
    <row r="16235">
      <c r="A16235" s="3" t="inlineStr">
        <is>
          <t>Opportunity Management Holdings (PTY) LTD</t>
        </is>
      </c>
      <c r="B16235" s="4" t="n">
        <v>45199</v>
      </c>
      <c r="C16235" s="3" t="inlineStr">
        <is>
          <t>Expenses</t>
        </is>
      </c>
      <c r="D16235" s="3" t="inlineStr">
        <is>
          <t>4552/000</t>
        </is>
      </c>
      <c r="E16235" s="3" t="inlineStr">
        <is>
          <t>Subscriptions - Xero</t>
        </is>
      </c>
      <c r="F16235" s="3" t="n">
        <v>600</v>
      </c>
      <c r="G16235" s="3" t="n">
        <v>600</v>
      </c>
    </row>
    <row r="16236">
      <c r="A16236" s="3" t="inlineStr">
        <is>
          <t>Opportunity Global Sales (PTY) LTD</t>
        </is>
      </c>
      <c r="B16236" s="4" t="n">
        <v>45199</v>
      </c>
      <c r="C16236" s="3" t="inlineStr">
        <is>
          <t>Expenses</t>
        </is>
      </c>
      <c r="D16236" s="3" t="inlineStr">
        <is>
          <t>4553/000</t>
        </is>
      </c>
      <c r="E16236" s="3" t="inlineStr">
        <is>
          <t>Subscriptions - CMA</t>
        </is>
      </c>
      <c r="F16236" s="3" t="n">
        <v>680</v>
      </c>
      <c r="G16236" s="3" t="n">
        <v>4760</v>
      </c>
    </row>
    <row r="16237">
      <c r="A16237" s="3" t="inlineStr">
        <is>
          <t>Quinate Consulting (Pty) Ltd</t>
        </is>
      </c>
      <c r="B16237" s="4" t="n">
        <v>45199</v>
      </c>
      <c r="C16237" s="3" t="inlineStr">
        <is>
          <t>Expenses</t>
        </is>
      </c>
      <c r="D16237" s="3" t="inlineStr">
        <is>
          <t>4554/000</t>
        </is>
      </c>
      <c r="E16237" s="3" t="inlineStr">
        <is>
          <t>Subscriptions - Xero</t>
        </is>
      </c>
      <c r="F16237" s="3" t="n">
        <v>600</v>
      </c>
      <c r="G16237" s="3" t="n">
        <v>4200</v>
      </c>
    </row>
    <row r="16238">
      <c r="A16238" s="3" t="inlineStr">
        <is>
          <t>Opportunity Global Sales (PTY) LTD</t>
        </is>
      </c>
      <c r="B16238" s="4" t="n">
        <v>45199</v>
      </c>
      <c r="C16238" s="3" t="inlineStr">
        <is>
          <t>Expenses</t>
        </is>
      </c>
      <c r="D16238" s="3" t="inlineStr">
        <is>
          <t>4554/000</t>
        </is>
      </c>
      <c r="E16238" s="3" t="inlineStr">
        <is>
          <t>Subscriptions - Zoho</t>
        </is>
      </c>
      <c r="F16238" s="3" t="n">
        <v>750</v>
      </c>
      <c r="G16238" s="3" t="n">
        <v>5250</v>
      </c>
    </row>
    <row r="16239">
      <c r="A16239" s="3" t="inlineStr">
        <is>
          <t>Quinate Consulting (Pty) Ltd</t>
        </is>
      </c>
      <c r="B16239" s="4" t="n">
        <v>45199</v>
      </c>
      <c r="C16239" s="3" t="inlineStr">
        <is>
          <t>Expenses</t>
        </is>
      </c>
      <c r="D16239" s="3" t="inlineStr">
        <is>
          <t>4555/000</t>
        </is>
      </c>
      <c r="E16239" s="3" t="inlineStr">
        <is>
          <t>Subscriptions - OUMS</t>
        </is>
      </c>
      <c r="F16239" s="3" t="n">
        <v>7636.17</v>
      </c>
      <c r="G16239" s="3" t="n">
        <v>53453.19</v>
      </c>
    </row>
    <row r="16240">
      <c r="A16240" s="3" t="inlineStr">
        <is>
          <t>Opportunity Global Sales (PTY) LTD</t>
        </is>
      </c>
      <c r="B16240" s="4" t="n">
        <v>45199</v>
      </c>
      <c r="C16240" s="3" t="inlineStr">
        <is>
          <t>Expenses</t>
        </is>
      </c>
      <c r="D16240" s="3" t="inlineStr">
        <is>
          <t>4556/000</t>
        </is>
      </c>
      <c r="E16240" s="3" t="inlineStr">
        <is>
          <t>Subscription: Sjoon</t>
        </is>
      </c>
      <c r="F16240" s="3" t="n">
        <v>217.39</v>
      </c>
      <c r="G16240" s="3" t="n">
        <v>539.13</v>
      </c>
    </row>
    <row r="16241">
      <c r="A16241" s="3" t="inlineStr">
        <is>
          <t>Opportunity Global Investment (PTY) LTD</t>
        </is>
      </c>
      <c r="B16241" s="4" t="n">
        <v>45199</v>
      </c>
      <c r="C16241" s="3" t="inlineStr">
        <is>
          <t>Expenses</t>
        </is>
      </c>
      <c r="D16241" s="3" t="inlineStr">
        <is>
          <t>4600/000</t>
        </is>
      </c>
      <c r="E16241" s="3" t="inlineStr">
        <is>
          <t>Telephone _AND_ Fax</t>
        </is>
      </c>
      <c r="F16241" s="3" t="n">
        <v>3355</v>
      </c>
      <c r="G16241" s="3" t="n">
        <v>23485</v>
      </c>
    </row>
    <row r="16242">
      <c r="A16242" s="3" t="inlineStr">
        <is>
          <t>Trademark Holdings (Pty) Ltd</t>
        </is>
      </c>
      <c r="B16242" s="4" t="n">
        <v>45199</v>
      </c>
      <c r="C16242" s="3" t="inlineStr">
        <is>
          <t>Expenses</t>
        </is>
      </c>
      <c r="D16242" s="3" t="inlineStr">
        <is>
          <t>4600/000</t>
        </is>
      </c>
      <c r="E16242" s="3" t="inlineStr">
        <is>
          <t>Telephone _AND_ Fax</t>
        </is>
      </c>
      <c r="F16242" s="3" t="n">
        <v>1178.49</v>
      </c>
      <c r="G16242" s="3" t="n">
        <v>1178.49</v>
      </c>
    </row>
    <row r="16243">
      <c r="A16243" s="3" t="inlineStr">
        <is>
          <t>Noble Shield (Pty) Ltd ta Go Letting</t>
        </is>
      </c>
      <c r="B16243" s="4" t="n">
        <v>45199</v>
      </c>
      <c r="C16243" s="3" t="inlineStr">
        <is>
          <t>Expenses</t>
        </is>
      </c>
      <c r="D16243" s="3" t="inlineStr">
        <is>
          <t>4610/000</t>
        </is>
      </c>
      <c r="E16243" s="3" t="inlineStr">
        <is>
          <t>Telephone - CT Office</t>
        </is>
      </c>
      <c r="F16243" s="3" t="n">
        <v>775.29</v>
      </c>
      <c r="G16243" s="3" t="n">
        <v>775.29</v>
      </c>
    </row>
    <row r="16244">
      <c r="A16244" s="3" t="inlineStr">
        <is>
          <t>Opportunity Global Investment (PTY) LTD</t>
        </is>
      </c>
      <c r="B16244" s="4" t="n">
        <v>45199</v>
      </c>
      <c r="C16244" s="3" t="inlineStr">
        <is>
          <t>Expenses</t>
        </is>
      </c>
      <c r="D16244" s="3" t="inlineStr">
        <is>
          <t>4650/000</t>
        </is>
      </c>
      <c r="E16244" s="3" t="inlineStr">
        <is>
          <t>Travel _AND_ Accommodation</t>
        </is>
      </c>
      <c r="F16244" s="3" t="n">
        <v>3435.65</v>
      </c>
      <c r="G16244" s="3" t="n">
        <v>3435.65</v>
      </c>
    </row>
    <row r="16245">
      <c r="A16245" s="3" t="inlineStr">
        <is>
          <t>Quinate Consulting (Pty) Ltd</t>
        </is>
      </c>
      <c r="B16245" s="4" t="n">
        <v>45199</v>
      </c>
      <c r="C16245" s="3" t="inlineStr">
        <is>
          <t>Expenses</t>
        </is>
      </c>
      <c r="D16245" s="3" t="inlineStr">
        <is>
          <t>4650/010</t>
        </is>
      </c>
      <c r="E16245" s="3" t="inlineStr">
        <is>
          <t>Travel - Local Flights</t>
        </is>
      </c>
      <c r="F16245" s="3" t="n">
        <v>0</v>
      </c>
      <c r="G16245" s="3" t="n">
        <v>6253.04</v>
      </c>
    </row>
    <row r="16246">
      <c r="A16246" s="3" t="inlineStr">
        <is>
          <t>Quinate Consulting (Pty) Ltd</t>
        </is>
      </c>
      <c r="B16246" s="4" t="n">
        <v>45199</v>
      </c>
      <c r="C16246" s="3" t="inlineStr">
        <is>
          <t>Expenses</t>
        </is>
      </c>
      <c r="D16246" s="3" t="inlineStr">
        <is>
          <t>4650/020</t>
        </is>
      </c>
      <c r="E16246" s="3" t="inlineStr">
        <is>
          <t>Travel - Local Accomodation - B_AND_B</t>
        </is>
      </c>
      <c r="F16246" s="3" t="n">
        <v>0</v>
      </c>
      <c r="G16246" s="3" t="n">
        <v>6998.26</v>
      </c>
    </row>
    <row r="16247">
      <c r="A16247" s="3" t="inlineStr">
        <is>
          <t>Opportunity Global Investment (PTY) LTD</t>
        </is>
      </c>
      <c r="B16247" s="4" t="n">
        <v>45199</v>
      </c>
      <c r="C16247" s="3" t="inlineStr">
        <is>
          <t>Expenses</t>
        </is>
      </c>
      <c r="D16247" s="3" t="inlineStr">
        <is>
          <t>4650/020</t>
        </is>
      </c>
      <c r="E16247" s="3" t="inlineStr">
        <is>
          <t>Travel Accomodation - Car Hire</t>
        </is>
      </c>
      <c r="F16247" s="3" t="n">
        <v>0</v>
      </c>
      <c r="G16247" s="3" t="n">
        <v>1581.74</v>
      </c>
    </row>
    <row r="16248">
      <c r="A16248" s="3" t="inlineStr">
        <is>
          <t>Quinate Consulting (Pty) Ltd</t>
        </is>
      </c>
      <c r="B16248" s="4" t="n">
        <v>45199</v>
      </c>
      <c r="C16248" s="3" t="inlineStr">
        <is>
          <t>Expenses</t>
        </is>
      </c>
      <c r="D16248" s="3" t="inlineStr">
        <is>
          <t>4650/030</t>
        </is>
      </c>
      <c r="E16248" s="3" t="inlineStr">
        <is>
          <t>Travel - Parking</t>
        </is>
      </c>
      <c r="F16248" s="3" t="n">
        <v>10</v>
      </c>
      <c r="G16248" s="3" t="n">
        <v>10</v>
      </c>
    </row>
    <row r="16249">
      <c r="A16249" s="3" t="inlineStr">
        <is>
          <t>Opportunity Global Investment (PTY) LTD</t>
        </is>
      </c>
      <c r="B16249" s="4" t="n">
        <v>45199</v>
      </c>
      <c r="C16249" s="3" t="inlineStr">
        <is>
          <t>Expenses</t>
        </is>
      </c>
      <c r="D16249" s="3" t="inlineStr">
        <is>
          <t>4650/030</t>
        </is>
      </c>
      <c r="E16249" s="3" t="inlineStr">
        <is>
          <t>Travel _AND_ Accomodation - Local Accom</t>
        </is>
      </c>
      <c r="F16249" s="3" t="n">
        <v>1247.82</v>
      </c>
      <c r="G16249" s="3" t="n">
        <v>1282.6</v>
      </c>
    </row>
    <row r="16250">
      <c r="A16250" s="3" t="inlineStr">
        <is>
          <t>Quinate Consulting (Pty) Ltd</t>
        </is>
      </c>
      <c r="B16250" s="4" t="n">
        <v>45199</v>
      </c>
      <c r="C16250" s="3" t="inlineStr">
        <is>
          <t>Expenses</t>
        </is>
      </c>
      <c r="D16250" s="3" t="inlineStr">
        <is>
          <t>4650/040</t>
        </is>
      </c>
      <c r="E16250" s="3" t="inlineStr">
        <is>
          <t>Travel - Local Car Hire</t>
        </is>
      </c>
      <c r="F16250" s="3" t="n">
        <v>0</v>
      </c>
      <c r="G16250" s="3" t="n">
        <v>510.6</v>
      </c>
    </row>
    <row r="16251">
      <c r="A16251" s="3" t="inlineStr">
        <is>
          <t>Opportunity Global Investment (PTY) LTD</t>
        </is>
      </c>
      <c r="B16251" s="4" t="n">
        <v>45199</v>
      </c>
      <c r="C16251" s="3" t="inlineStr">
        <is>
          <t>Expenses</t>
        </is>
      </c>
      <c r="D16251" s="3" t="inlineStr">
        <is>
          <t>4650/090</t>
        </is>
      </c>
      <c r="E16251" s="3" t="inlineStr">
        <is>
          <t>Travel &amp; Accom - Fuel</t>
        </is>
      </c>
      <c r="F16251" s="3" t="n">
        <v>0</v>
      </c>
      <c r="G16251" s="3" t="n">
        <v>5643.5</v>
      </c>
    </row>
    <row r="16252">
      <c r="A16252" s="3" t="inlineStr">
        <is>
          <t>Opportunity Global Investment (PTY) LTD</t>
        </is>
      </c>
      <c r="B16252" s="4" t="n">
        <v>45199</v>
      </c>
      <c r="C16252" s="3" t="inlineStr">
        <is>
          <t>Expenses</t>
        </is>
      </c>
      <c r="D16252" s="3" t="inlineStr">
        <is>
          <t>4650/100</t>
        </is>
      </c>
      <c r="E16252" s="3" t="inlineStr">
        <is>
          <t>Travel &amp; Accomodation: Uber</t>
        </is>
      </c>
      <c r="F16252" s="3" t="n">
        <v>1609</v>
      </c>
      <c r="G16252" s="3" t="n">
        <v>1609</v>
      </c>
    </row>
    <row r="16253">
      <c r="A16253" s="3" t="inlineStr">
        <is>
          <t>Noble Shield (Pty) Ltd ta Go Letting</t>
        </is>
      </c>
      <c r="B16253" s="4" t="n">
        <v>45199</v>
      </c>
      <c r="C16253" s="3" t="inlineStr">
        <is>
          <t>Expenses</t>
        </is>
      </c>
      <c r="D16253" s="3" t="inlineStr">
        <is>
          <t>4700/000</t>
        </is>
      </c>
      <c r="E16253" s="3" t="inlineStr">
        <is>
          <t>PAYE Contributions</t>
        </is>
      </c>
      <c r="F16253" s="3" t="n">
        <v>4648.9</v>
      </c>
      <c r="G16253" s="3" t="n">
        <v>4648.9</v>
      </c>
    </row>
    <row r="16254">
      <c r="A16254" s="3" t="inlineStr">
        <is>
          <t>Trademark Holdings (Pty) Ltd</t>
        </is>
      </c>
      <c r="B16254" s="4" t="n">
        <v>45199</v>
      </c>
      <c r="C16254" s="3" t="inlineStr">
        <is>
          <t>Expenses</t>
        </is>
      </c>
      <c r="D16254" s="3" t="inlineStr">
        <is>
          <t>4700/000</t>
        </is>
      </c>
      <c r="E16254" s="3" t="inlineStr">
        <is>
          <t>PAYE Contributions</t>
        </is>
      </c>
      <c r="F16254" s="3" t="n">
        <v>5063.78</v>
      </c>
      <c r="G16254" s="3" t="n">
        <v>5063.78</v>
      </c>
    </row>
    <row r="16255">
      <c r="A16255" s="3" t="inlineStr">
        <is>
          <t>Opportunity Global Investment (PTY) LTD</t>
        </is>
      </c>
      <c r="B16255" s="4" t="n">
        <v>45199</v>
      </c>
      <c r="C16255" s="3" t="inlineStr">
        <is>
          <t>Expenses</t>
        </is>
      </c>
      <c r="D16255" s="3" t="inlineStr">
        <is>
          <t>4700/000</t>
        </is>
      </c>
      <c r="E16255" s="3" t="inlineStr">
        <is>
          <t>UIF Contributions</t>
        </is>
      </c>
      <c r="F16255" s="3" t="n">
        <v>177.12</v>
      </c>
      <c r="G16255" s="3" t="n">
        <v>1239.84</v>
      </c>
    </row>
    <row r="16256">
      <c r="A16256" s="3" t="inlineStr">
        <is>
          <t>Opportunity Global Sales (PTY) LTD</t>
        </is>
      </c>
      <c r="B16256" s="4" t="n">
        <v>45199</v>
      </c>
      <c r="C16256" s="3" t="inlineStr">
        <is>
          <t>Expenses</t>
        </is>
      </c>
      <c r="D16256" s="3" t="inlineStr">
        <is>
          <t>4700/000</t>
        </is>
      </c>
      <c r="E16256" s="3" t="inlineStr">
        <is>
          <t>UIF Contributions</t>
        </is>
      </c>
      <c r="F16256" s="3" t="n">
        <v>312.12</v>
      </c>
      <c r="G16256" s="3" t="n">
        <v>2184.84</v>
      </c>
    </row>
    <row r="16257">
      <c r="A16257" s="3" t="inlineStr">
        <is>
          <t>Opportunity Global Sales (PTY) LTD</t>
        </is>
      </c>
      <c r="B16257" s="4" t="n">
        <v>45199</v>
      </c>
      <c r="C16257" s="3" t="inlineStr">
        <is>
          <t>Expenses</t>
        </is>
      </c>
      <c r="D16257" s="3" t="inlineStr">
        <is>
          <t>4701/000</t>
        </is>
      </c>
      <c r="E16257" s="3" t="inlineStr">
        <is>
          <t>UIF Employee Contribution</t>
        </is>
      </c>
      <c r="F16257" s="3" t="n">
        <v>312.12</v>
      </c>
      <c r="G16257" s="3" t="n">
        <v>2184.84</v>
      </c>
    </row>
    <row r="16258">
      <c r="A16258" s="3" t="inlineStr">
        <is>
          <t>Opportunity Global Investment (PTY) LTD</t>
        </is>
      </c>
      <c r="B16258" s="4" t="n">
        <v>45199</v>
      </c>
      <c r="C16258" s="3" t="inlineStr">
        <is>
          <t>Expenses</t>
        </is>
      </c>
      <c r="D16258" s="3" t="inlineStr">
        <is>
          <t>4701/000</t>
        </is>
      </c>
      <c r="E16258" s="3" t="inlineStr">
        <is>
          <t>UIF Employee Contributions</t>
        </is>
      </c>
      <c r="F16258" s="3" t="n">
        <v>177.12</v>
      </c>
      <c r="G16258" s="3" t="n">
        <v>1239.84</v>
      </c>
    </row>
    <row r="16259">
      <c r="A16259" s="3" t="inlineStr">
        <is>
          <t>Noble Shield (Pty) Ltd ta Go Letting</t>
        </is>
      </c>
      <c r="B16259" s="4" t="n">
        <v>45199</v>
      </c>
      <c r="C16259" s="3" t="inlineStr">
        <is>
          <t>Expenses</t>
        </is>
      </c>
      <c r="D16259" s="3" t="inlineStr">
        <is>
          <t>4710/000</t>
        </is>
      </c>
      <c r="E16259" s="3" t="inlineStr">
        <is>
          <t>UIF Company Contributions</t>
        </is>
      </c>
      <c r="F16259" s="3" t="n">
        <v>245.25</v>
      </c>
      <c r="G16259" s="3" t="n">
        <v>245.25</v>
      </c>
    </row>
    <row r="16260">
      <c r="A16260" s="3" t="inlineStr">
        <is>
          <t>Trademark Holdings (Pty) Ltd</t>
        </is>
      </c>
      <c r="B16260" s="4" t="n">
        <v>45199</v>
      </c>
      <c r="C16260" s="3" t="inlineStr">
        <is>
          <t>Expenses</t>
        </is>
      </c>
      <c r="D16260" s="3" t="inlineStr">
        <is>
          <t>4710/000</t>
        </is>
      </c>
      <c r="E16260" s="3" t="inlineStr">
        <is>
          <t>UIF Company Contributions</t>
        </is>
      </c>
      <c r="F16260" s="3" t="n">
        <v>95.25</v>
      </c>
      <c r="G16260" s="3" t="n">
        <v>95.25</v>
      </c>
    </row>
    <row r="16261">
      <c r="A16261" s="3" t="inlineStr">
        <is>
          <t>Noble Shield (Pty) Ltd ta Go Letting</t>
        </is>
      </c>
      <c r="B16261" s="4" t="n">
        <v>45199</v>
      </c>
      <c r="C16261" s="3" t="inlineStr">
        <is>
          <t>Expenses</t>
        </is>
      </c>
      <c r="D16261" s="3" t="inlineStr">
        <is>
          <t>4711/000</t>
        </is>
      </c>
      <c r="E16261" s="3" t="inlineStr">
        <is>
          <t>UIF Employee Contribution</t>
        </is>
      </c>
      <c r="F16261" s="3" t="n">
        <v>245.25</v>
      </c>
      <c r="G16261" s="3" t="n">
        <v>245.25</v>
      </c>
    </row>
    <row r="16262">
      <c r="A16262" s="3" t="inlineStr">
        <is>
          <t>Trademark Holdings (Pty) Ltd</t>
        </is>
      </c>
      <c r="B16262" s="4" t="n">
        <v>45199</v>
      </c>
      <c r="C16262" s="3" t="inlineStr">
        <is>
          <t>Expenses</t>
        </is>
      </c>
      <c r="D16262" s="3" t="inlineStr">
        <is>
          <t>4711/000</t>
        </is>
      </c>
      <c r="E16262" s="3" t="inlineStr">
        <is>
          <t>UIF Employee Contributions</t>
        </is>
      </c>
      <c r="F16262" s="3" t="n">
        <v>95.25</v>
      </c>
      <c r="G16262" s="3" t="n">
        <v>95.25</v>
      </c>
    </row>
    <row r="16263">
      <c r="A16263" s="3" t="inlineStr">
        <is>
          <t>Noble Shield (Pty) Ltd ta Go Letting</t>
        </is>
      </c>
      <c r="B16263" s="4" t="n">
        <v>45199</v>
      </c>
      <c r="C16263" s="3" t="inlineStr">
        <is>
          <t>Expenses</t>
        </is>
      </c>
      <c r="D16263" s="3" t="inlineStr">
        <is>
          <t>4720/000</t>
        </is>
      </c>
      <c r="E16263" s="3" t="inlineStr">
        <is>
          <t>SDL Contributions</t>
        </is>
      </c>
      <c r="F16263" s="3" t="n">
        <v>430.85</v>
      </c>
      <c r="G16263" s="3" t="n">
        <v>430.85</v>
      </c>
    </row>
    <row r="16264">
      <c r="A16264" s="3" t="inlineStr">
        <is>
          <t>Trademark Holdings (Pty) Ltd</t>
        </is>
      </c>
      <c r="B16264" s="4" t="n">
        <v>45199</v>
      </c>
      <c r="C16264" s="3" t="inlineStr">
        <is>
          <t>Expenses</t>
        </is>
      </c>
      <c r="D16264" s="3" t="inlineStr">
        <is>
          <t>4720/000</t>
        </is>
      </c>
      <c r="E16264" s="3" t="inlineStr">
        <is>
          <t>SDL Contributions</t>
        </is>
      </c>
      <c r="F16264" s="3" t="n">
        <v>310.8</v>
      </c>
      <c r="G16264" s="3" t="n">
        <v>310.8</v>
      </c>
    </row>
    <row r="16265">
      <c r="A16265" s="3" t="inlineStr">
        <is>
          <t>Opportunity Global Investment (PTY) LTD</t>
        </is>
      </c>
      <c r="B16265" s="4" t="n">
        <v>45199</v>
      </c>
      <c r="C16265" s="3" t="inlineStr">
        <is>
          <t>Expenses</t>
        </is>
      </c>
      <c r="D16265" s="3" t="inlineStr">
        <is>
          <t>4730/000</t>
        </is>
      </c>
      <c r="E16265" s="3" t="inlineStr">
        <is>
          <t>PAYE Contributions</t>
        </is>
      </c>
      <c r="F16265" s="3" t="n">
        <v>8822.27</v>
      </c>
      <c r="G16265" s="3" t="n">
        <v>61755.87</v>
      </c>
    </row>
    <row r="16266">
      <c r="A16266" s="3" t="inlineStr">
        <is>
          <t>Opportunity Global Sales (PTY) LTD</t>
        </is>
      </c>
      <c r="B16266" s="4" t="n">
        <v>45199</v>
      </c>
      <c r="C16266" s="3" t="inlineStr">
        <is>
          <t>Expenses</t>
        </is>
      </c>
      <c r="D16266" s="3" t="inlineStr">
        <is>
          <t>4730/000</t>
        </is>
      </c>
      <c r="E16266" s="3" t="inlineStr">
        <is>
          <t>PAYE Contributions</t>
        </is>
      </c>
      <c r="F16266" s="3" t="n">
        <v>9220.83</v>
      </c>
      <c r="G16266" s="3" t="n">
        <v>64545.83</v>
      </c>
    </row>
    <row r="16267">
      <c r="A16267" s="3" t="inlineStr">
        <is>
          <t>Opportunity Management Holdings (PTY) LTD</t>
        </is>
      </c>
      <c r="B16267" s="4" t="n">
        <v>45199</v>
      </c>
      <c r="C16267" s="3" t="inlineStr">
        <is>
          <t>Expenses</t>
        </is>
      </c>
      <c r="D16267" s="3" t="inlineStr">
        <is>
          <t>4730/000</t>
        </is>
      </c>
      <c r="E16267" s="3" t="inlineStr">
        <is>
          <t>PAYE Contributions</t>
        </is>
      </c>
      <c r="F16267" s="3" t="n">
        <v>37880.5</v>
      </c>
      <c r="G16267" s="3" t="n">
        <v>37880.5</v>
      </c>
    </row>
    <row r="16268">
      <c r="A16268" s="3" t="inlineStr">
        <is>
          <t>Opportunity Global Investment (PTY) LTD</t>
        </is>
      </c>
      <c r="B16268" s="4" t="n">
        <v>45199</v>
      </c>
      <c r="C16268" s="3" t="inlineStr">
        <is>
          <t>Expenses</t>
        </is>
      </c>
      <c r="D16268" s="3" t="inlineStr">
        <is>
          <t>4740/000</t>
        </is>
      </c>
      <c r="E16268" s="3" t="inlineStr">
        <is>
          <t>SDL Contributions</t>
        </is>
      </c>
      <c r="F16268" s="3" t="n">
        <v>431.1</v>
      </c>
      <c r="G16268" s="3" t="n">
        <v>3017.7</v>
      </c>
    </row>
    <row r="16269">
      <c r="A16269" s="3" t="inlineStr">
        <is>
          <t>Opportunity Global Sales (PTY) LTD</t>
        </is>
      </c>
      <c r="B16269" s="4" t="n">
        <v>45199</v>
      </c>
      <c r="C16269" s="3" t="inlineStr">
        <is>
          <t>Expenses</t>
        </is>
      </c>
      <c r="D16269" s="3" t="inlineStr">
        <is>
          <t>4740/000</t>
        </is>
      </c>
      <c r="E16269" s="3" t="inlineStr">
        <is>
          <t>SDL Contributions</t>
        </is>
      </c>
      <c r="F16269" s="3" t="n">
        <v>2730.41</v>
      </c>
      <c r="G16269" s="3" t="n">
        <v>14304.56</v>
      </c>
    </row>
    <row r="16270">
      <c r="A16270" s="3" t="inlineStr">
        <is>
          <t>Opportunity Management Holdings (PTY) LTD</t>
        </is>
      </c>
      <c r="B16270" s="4" t="n">
        <v>45199</v>
      </c>
      <c r="C16270" s="3" t="inlineStr">
        <is>
          <t>Expenses</t>
        </is>
      </c>
      <c r="D16270" s="3" t="inlineStr">
        <is>
          <t>4740/000</t>
        </is>
      </c>
      <c r="E16270" s="3" t="inlineStr">
        <is>
          <t>UIF Company Contribution</t>
        </is>
      </c>
      <c r="F16270" s="3" t="n">
        <v>1549.4</v>
      </c>
      <c r="G16270" s="3" t="n">
        <v>1549.4</v>
      </c>
    </row>
    <row r="16271">
      <c r="A16271" s="3" t="inlineStr">
        <is>
          <t>Opportunity Management Holdings (PTY) LTD</t>
        </is>
      </c>
      <c r="B16271" s="4" t="n">
        <v>45199</v>
      </c>
      <c r="C16271" s="3" t="inlineStr">
        <is>
          <t>Expenses</t>
        </is>
      </c>
      <c r="D16271" s="3" t="inlineStr">
        <is>
          <t>4741/000</t>
        </is>
      </c>
      <c r="E16271" s="3" t="inlineStr">
        <is>
          <t>UIF Employee Contribution</t>
        </is>
      </c>
      <c r="F16271" s="3" t="n">
        <v>1549.4</v>
      </c>
      <c r="G16271" s="3" t="n">
        <v>1549.4</v>
      </c>
    </row>
    <row r="16272">
      <c r="A16272" s="3" t="inlineStr">
        <is>
          <t>Opportunity Management Holdings (PTY) LTD</t>
        </is>
      </c>
      <c r="B16272" s="4" t="n">
        <v>45199</v>
      </c>
      <c r="C16272" s="3" t="inlineStr">
        <is>
          <t>Expenses</t>
        </is>
      </c>
      <c r="D16272" s="3" t="inlineStr">
        <is>
          <t>4750/000</t>
        </is>
      </c>
      <c r="E16272" s="3" t="inlineStr">
        <is>
          <t>SDL Contribution</t>
        </is>
      </c>
      <c r="F16272" s="3" t="n">
        <v>2355.8</v>
      </c>
      <c r="G16272" s="3" t="n">
        <v>2355.8</v>
      </c>
    </row>
    <row r="16273">
      <c r="A16273" s="3" t="inlineStr">
        <is>
          <t>Noble Shield (Pty) Ltd ta Go Letting</t>
        </is>
      </c>
      <c r="B16273" s="4" t="n">
        <v>45199</v>
      </c>
      <c r="C16273" s="3" t="inlineStr">
        <is>
          <t>Equity</t>
        </is>
      </c>
      <c r="D16273" s="3" t="inlineStr">
        <is>
          <t>5100/000</t>
        </is>
      </c>
      <c r="E16273" s="3" t="inlineStr">
        <is>
          <t>Share Capital</t>
        </is>
      </c>
      <c r="F16273" s="3" t="n">
        <v>0</v>
      </c>
      <c r="G16273" s="3" t="n">
        <v>-1</v>
      </c>
    </row>
    <row r="16274">
      <c r="A16274" s="3" t="inlineStr">
        <is>
          <t>Opportunity Management Holdings (PTY) LTD</t>
        </is>
      </c>
      <c r="B16274" s="4" t="n">
        <v>45199</v>
      </c>
      <c r="C16274" s="3" t="inlineStr">
        <is>
          <t>Equity</t>
        </is>
      </c>
      <c r="D16274" s="3" t="inlineStr">
        <is>
          <t>5100/000</t>
        </is>
      </c>
      <c r="E16274" s="3" t="inlineStr">
        <is>
          <t>Share Capital / Members Contribution</t>
        </is>
      </c>
      <c r="F16274" s="3" t="n">
        <v>0</v>
      </c>
      <c r="G16274" s="3" t="n">
        <v>-120</v>
      </c>
    </row>
    <row r="16275">
      <c r="A16275" s="3" t="inlineStr">
        <is>
          <t>Quinate Consulting (Pty) Ltd</t>
        </is>
      </c>
      <c r="B16275" s="4" t="n">
        <v>45199</v>
      </c>
      <c r="C16275" s="3" t="inlineStr">
        <is>
          <t>Equity</t>
        </is>
      </c>
      <c r="D16275" s="3" t="inlineStr">
        <is>
          <t>5100/000</t>
        </is>
      </c>
      <c r="E16275" s="3" t="inlineStr">
        <is>
          <t>Share Capital / Members Contribution</t>
        </is>
      </c>
      <c r="F16275" s="3" t="n">
        <v>0</v>
      </c>
      <c r="G16275" s="3" t="n">
        <v>-120</v>
      </c>
    </row>
    <row r="16276">
      <c r="A16276" s="3" t="inlineStr">
        <is>
          <t>Trademark Holdings (Pty) Ltd</t>
        </is>
      </c>
      <c r="B16276" s="4" t="n">
        <v>45199</v>
      </c>
      <c r="C16276" s="3" t="inlineStr">
        <is>
          <t>Equity</t>
        </is>
      </c>
      <c r="D16276" s="3" t="inlineStr">
        <is>
          <t>5100/001</t>
        </is>
      </c>
      <c r="E16276" s="3" t="inlineStr">
        <is>
          <t>Share Capital - GFY Investments</t>
        </is>
      </c>
      <c r="F16276" s="3" t="n">
        <v>0</v>
      </c>
      <c r="G16276" s="3" t="n">
        <v>-60</v>
      </c>
    </row>
    <row r="16277">
      <c r="A16277" s="3" t="inlineStr">
        <is>
          <t>Trademark Holdings (Pty) Ltd</t>
        </is>
      </c>
      <c r="B16277" s="4" t="n">
        <v>45199</v>
      </c>
      <c r="C16277" s="3" t="inlineStr">
        <is>
          <t>Equity</t>
        </is>
      </c>
      <c r="D16277" s="3" t="inlineStr">
        <is>
          <t>5100/002</t>
        </is>
      </c>
      <c r="E16277" s="3" t="inlineStr">
        <is>
          <t>Share Capital - Zak Trust</t>
        </is>
      </c>
      <c r="F16277" s="3" t="n">
        <v>0</v>
      </c>
      <c r="G16277" s="3" t="n">
        <v>-60</v>
      </c>
    </row>
    <row r="16278">
      <c r="A16278" s="3" t="inlineStr">
        <is>
          <t>Opportunity Global Investment (PTY) LTD</t>
        </is>
      </c>
      <c r="B16278" s="4" t="n">
        <v>45199</v>
      </c>
      <c r="C16278" s="3" t="inlineStr">
        <is>
          <t>Equity</t>
        </is>
      </c>
      <c r="D16278" s="3" t="inlineStr">
        <is>
          <t>5101/000</t>
        </is>
      </c>
      <c r="E16278" s="3" t="inlineStr">
        <is>
          <t>Share Capital - Ordinary Type A</t>
        </is>
      </c>
      <c r="F16278" s="3" t="n">
        <v>0</v>
      </c>
      <c r="G16278" s="3" t="n">
        <v>-70</v>
      </c>
    </row>
    <row r="16279">
      <c r="A16279" s="3" t="inlineStr">
        <is>
          <t>Opportunity Global Investment (PTY) LTD</t>
        </is>
      </c>
      <c r="B16279" s="4" t="n">
        <v>45199</v>
      </c>
      <c r="C16279" s="3" t="inlineStr">
        <is>
          <t>Equity</t>
        </is>
      </c>
      <c r="D16279" s="3" t="inlineStr">
        <is>
          <t>5102/000</t>
        </is>
      </c>
      <c r="E16279" s="3" t="inlineStr">
        <is>
          <t>Share Capital - Ordinary Type B</t>
        </is>
      </c>
      <c r="F16279" s="3" t="n">
        <v>0</v>
      </c>
      <c r="G16279" s="3" t="n">
        <v>-30</v>
      </c>
    </row>
    <row r="16280">
      <c r="A16280" s="3" t="inlineStr">
        <is>
          <t>Endulini (Pty) Ltd</t>
        </is>
      </c>
      <c r="B16280" s="4" t="n">
        <v>45199</v>
      </c>
      <c r="C16280" s="3" t="inlineStr">
        <is>
          <t>Equity</t>
        </is>
      </c>
      <c r="D16280" s="3" t="inlineStr">
        <is>
          <t>5200/000</t>
        </is>
      </c>
      <c r="E16280" s="3" t="inlineStr">
        <is>
          <t>Retained Earnings / Loss</t>
        </is>
      </c>
      <c r="F16280" s="3" t="n">
        <v>0</v>
      </c>
      <c r="G16280" s="3" t="n">
        <v>-6017232.05</v>
      </c>
    </row>
    <row r="16281">
      <c r="A16281" s="3" t="inlineStr">
        <is>
          <t>Noble Shield (Pty) Ltd ta Go Letting</t>
        </is>
      </c>
      <c r="B16281" s="4" t="n">
        <v>45199</v>
      </c>
      <c r="C16281" s="3" t="inlineStr">
        <is>
          <t>Equity</t>
        </is>
      </c>
      <c r="D16281" s="3" t="inlineStr">
        <is>
          <t>5200/000</t>
        </is>
      </c>
      <c r="E16281" s="3" t="inlineStr">
        <is>
          <t>Retained Earnings / Loss</t>
        </is>
      </c>
      <c r="F16281" s="3" t="n">
        <v>0</v>
      </c>
      <c r="G16281" s="3" t="n">
        <v>-91943.62</v>
      </c>
    </row>
    <row r="16282">
      <c r="A16282" s="3" t="inlineStr">
        <is>
          <t>Opportunity Global Investment (PTY) LTD</t>
        </is>
      </c>
      <c r="B16282" s="4" t="n">
        <v>45199</v>
      </c>
      <c r="C16282" s="3" t="inlineStr">
        <is>
          <t>Equity</t>
        </is>
      </c>
      <c r="D16282" s="3" t="inlineStr">
        <is>
          <t>5200/000</t>
        </is>
      </c>
      <c r="E16282" s="3" t="inlineStr">
        <is>
          <t>Retained Earnings / Loss</t>
        </is>
      </c>
      <c r="F16282" s="3" t="n">
        <v>0</v>
      </c>
      <c r="G16282" s="3" t="n">
        <v>2134849.73</v>
      </c>
    </row>
    <row r="16283">
      <c r="A16283" s="3" t="inlineStr">
        <is>
          <t>Opportunity Global Sales (PTY) LTD</t>
        </is>
      </c>
      <c r="B16283" s="4" t="n">
        <v>45199</v>
      </c>
      <c r="C16283" s="3" t="inlineStr">
        <is>
          <t>Equity</t>
        </is>
      </c>
      <c r="D16283" s="3" t="inlineStr">
        <is>
          <t>5200/000</t>
        </is>
      </c>
      <c r="E16283" s="3" t="inlineStr">
        <is>
          <t>Retained Earnings / Loss</t>
        </is>
      </c>
      <c r="F16283" s="3" t="n">
        <v>0</v>
      </c>
      <c r="G16283" s="3" t="n">
        <v>-2287097.79</v>
      </c>
    </row>
    <row r="16284">
      <c r="A16284" s="3" t="inlineStr">
        <is>
          <t>Opportunity Management Holdings (PTY) LTD</t>
        </is>
      </c>
      <c r="B16284" s="4" t="n">
        <v>45199</v>
      </c>
      <c r="C16284" s="3" t="inlineStr">
        <is>
          <t>Equity</t>
        </is>
      </c>
      <c r="D16284" s="3" t="inlineStr">
        <is>
          <t>5200/000</t>
        </is>
      </c>
      <c r="E16284" s="3" t="inlineStr">
        <is>
          <t>Retained Earnings / Loss</t>
        </is>
      </c>
      <c r="F16284" s="3" t="n">
        <v>0</v>
      </c>
      <c r="G16284" s="3" t="n">
        <v>1215864.15</v>
      </c>
    </row>
    <row r="16285">
      <c r="A16285" s="3" t="inlineStr">
        <is>
          <t>Quinate Consulting (Pty) Ltd</t>
        </is>
      </c>
      <c r="B16285" s="4" t="n">
        <v>45199</v>
      </c>
      <c r="C16285" s="3" t="inlineStr">
        <is>
          <t>Equity</t>
        </is>
      </c>
      <c r="D16285" s="3" t="inlineStr">
        <is>
          <t>5200/000</t>
        </is>
      </c>
      <c r="E16285" s="3" t="inlineStr">
        <is>
          <t>Retained Earnings / Loss</t>
        </is>
      </c>
      <c r="F16285" s="3" t="n">
        <v>0</v>
      </c>
      <c r="G16285" s="3" t="n">
        <v>1549164.28</v>
      </c>
    </row>
    <row r="16286">
      <c r="A16286" s="3" t="inlineStr">
        <is>
          <t>Trademark Holdings (Pty) Ltd</t>
        </is>
      </c>
      <c r="B16286" s="4" t="n">
        <v>45199</v>
      </c>
      <c r="C16286" s="3" t="inlineStr">
        <is>
          <t>Equity</t>
        </is>
      </c>
      <c r="D16286" s="3" t="inlineStr">
        <is>
          <t>5200/000</t>
        </is>
      </c>
      <c r="E16286" s="3" t="inlineStr">
        <is>
          <t>Retained Earnings / Loss</t>
        </is>
      </c>
      <c r="F16286" s="3" t="n">
        <v>0</v>
      </c>
      <c r="G16286" s="3" t="n">
        <v>-163666.44</v>
      </c>
    </row>
    <row r="16287">
      <c r="A16287" s="3" t="inlineStr">
        <is>
          <t>Quinate Consulting (Pty) Ltd</t>
        </is>
      </c>
      <c r="B16287" s="4" t="n">
        <v>45199</v>
      </c>
      <c r="C16287" s="3" t="inlineStr">
        <is>
          <t>Assets</t>
        </is>
      </c>
      <c r="D16287" s="3" t="inlineStr">
        <is>
          <t>5400/011</t>
        </is>
      </c>
      <c r="E16287" s="3" t="inlineStr">
        <is>
          <t>Members Loan - Nick Morgan</t>
        </is>
      </c>
      <c r="F16287" s="3" t="n">
        <v>0</v>
      </c>
      <c r="G16287" s="3" t="n">
        <v>-85743.69</v>
      </c>
    </row>
    <row r="16288">
      <c r="A16288" s="3" t="inlineStr">
        <is>
          <t>Opportunity Management Holdings (PTY) LTD</t>
        </is>
      </c>
      <c r="B16288" s="4" t="n">
        <v>45199</v>
      </c>
      <c r="C16288" s="3" t="inlineStr">
        <is>
          <t>Assets</t>
        </is>
      </c>
      <c r="D16288" s="3" t="inlineStr">
        <is>
          <t>5400/500</t>
        </is>
      </c>
      <c r="E16288" s="3" t="inlineStr">
        <is>
          <t>Shareholder - Zak Loan</t>
        </is>
      </c>
      <c r="F16288" s="3" t="n">
        <v>0</v>
      </c>
      <c r="G16288" s="3" t="n">
        <v>-171798.21</v>
      </c>
    </row>
    <row r="16289">
      <c r="A16289" s="3" t="inlineStr">
        <is>
          <t>Quinate Consulting (Pty) Ltd</t>
        </is>
      </c>
      <c r="B16289" s="4" t="n">
        <v>45199</v>
      </c>
      <c r="C16289" s="3" t="inlineStr">
        <is>
          <t>Liabilities</t>
        </is>
      </c>
      <c r="D16289" s="3" t="inlineStr">
        <is>
          <t>5500/010</t>
        </is>
      </c>
      <c r="E16289" s="3" t="inlineStr">
        <is>
          <t>Loan - Wynand Haywood</t>
        </is>
      </c>
      <c r="F16289" s="3" t="n">
        <v>0</v>
      </c>
      <c r="G16289" s="3" t="n">
        <v>1928.67</v>
      </c>
    </row>
    <row r="16290">
      <c r="A16290" s="3" t="inlineStr">
        <is>
          <t>Quinate Consulting (Pty) Ltd</t>
        </is>
      </c>
      <c r="B16290" s="4" t="n">
        <v>45199</v>
      </c>
      <c r="C16290" s="3" t="inlineStr">
        <is>
          <t>Liabilities</t>
        </is>
      </c>
      <c r="D16290" s="3" t="inlineStr">
        <is>
          <t>5500/023</t>
        </is>
      </c>
      <c r="E16290" s="3" t="inlineStr">
        <is>
          <t>Loan - Noble Shield 1 Security Trust</t>
        </is>
      </c>
      <c r="F16290" s="3" t="n">
        <v>100</v>
      </c>
      <c r="G16290" s="3" t="n">
        <v>100</v>
      </c>
    </row>
    <row r="16291">
      <c r="A16291" s="3" t="inlineStr">
        <is>
          <t>Quinate Consulting (Pty) Ltd</t>
        </is>
      </c>
      <c r="B16291" s="4" t="n">
        <v>45199</v>
      </c>
      <c r="C16291" s="3" t="inlineStr">
        <is>
          <t>Liabilities</t>
        </is>
      </c>
      <c r="D16291" s="3" t="inlineStr">
        <is>
          <t>5500/025</t>
        </is>
      </c>
      <c r="E16291" s="3" t="inlineStr">
        <is>
          <t>Loan - Noble Shield 2 Security Trust</t>
        </is>
      </c>
      <c r="F16291" s="3" t="n">
        <v>200</v>
      </c>
      <c r="G16291" s="3" t="n">
        <v>250</v>
      </c>
    </row>
    <row r="16292">
      <c r="A16292" s="3" t="inlineStr">
        <is>
          <t>Quinate Consulting (Pty) Ltd</t>
        </is>
      </c>
      <c r="B16292" s="4" t="n">
        <v>45199</v>
      </c>
      <c r="C16292" s="3" t="inlineStr">
        <is>
          <t>Liabilities</t>
        </is>
      </c>
      <c r="D16292" s="3" t="inlineStr">
        <is>
          <t>5500/030</t>
        </is>
      </c>
      <c r="E16292" s="3" t="inlineStr">
        <is>
          <t>Loan - Heron Projects</t>
        </is>
      </c>
      <c r="F16292" s="3" t="n">
        <v>4200</v>
      </c>
      <c r="G16292" s="3" t="n">
        <v>20000</v>
      </c>
    </row>
    <row r="16293">
      <c r="A16293" s="3" t="inlineStr">
        <is>
          <t>Opportunity Global Investment (PTY) LTD</t>
        </is>
      </c>
      <c r="B16293" s="4" t="n">
        <v>45199</v>
      </c>
      <c r="C16293" s="3" t="inlineStr">
        <is>
          <t>Liabilities</t>
        </is>
      </c>
      <c r="D16293" s="3" t="inlineStr">
        <is>
          <t>5500/100</t>
        </is>
      </c>
      <c r="E16293" s="3" t="inlineStr">
        <is>
          <t>Loan - Cape Projects Construction</t>
        </is>
      </c>
      <c r="F16293" s="3" t="n">
        <v>0</v>
      </c>
      <c r="G16293" s="3" t="n">
        <v>2261000</v>
      </c>
    </row>
    <row r="16294">
      <c r="A16294" s="3" t="inlineStr">
        <is>
          <t>Noble Shield (Pty) Ltd ta Go Letting</t>
        </is>
      </c>
      <c r="B16294" s="4" t="n">
        <v>45199</v>
      </c>
      <c r="C16294" s="3" t="inlineStr">
        <is>
          <t>Liabilities</t>
        </is>
      </c>
      <c r="D16294" s="3" t="inlineStr">
        <is>
          <t>5500/100</t>
        </is>
      </c>
      <c r="E16294" s="3" t="inlineStr">
        <is>
          <t>Loan - Jupiter Trust</t>
        </is>
      </c>
      <c r="F16294" s="3" t="n">
        <v>0</v>
      </c>
      <c r="G16294" s="3" t="n">
        <v>-100228.75</v>
      </c>
    </row>
    <row r="16295">
      <c r="A16295" s="3" t="inlineStr">
        <is>
          <t>Opportunity Management Holdings (PTY) LTD</t>
        </is>
      </c>
      <c r="B16295" s="4" t="n">
        <v>45199</v>
      </c>
      <c r="C16295" s="3" t="inlineStr">
        <is>
          <t>Liabilities</t>
        </is>
      </c>
      <c r="D16295" s="3" t="inlineStr">
        <is>
          <t>5500/100</t>
        </is>
      </c>
      <c r="E16295" s="3" t="inlineStr">
        <is>
          <t>Loan - Opportunity Global</t>
        </is>
      </c>
      <c r="F16295" s="3" t="n">
        <v>0</v>
      </c>
      <c r="G16295" s="3" t="n">
        <v>-20000</v>
      </c>
    </row>
    <row r="16296">
      <c r="A16296" s="3" t="inlineStr">
        <is>
          <t>Endulini (Pty) Ltd</t>
        </is>
      </c>
      <c r="B16296" s="4" t="n">
        <v>45199</v>
      </c>
      <c r="C16296" s="3" t="inlineStr">
        <is>
          <t>Liabilities</t>
        </is>
      </c>
      <c r="D16296" s="3" t="inlineStr">
        <is>
          <t>5500/100</t>
        </is>
      </c>
      <c r="E16296" s="3" t="inlineStr">
        <is>
          <t>Loan - Quinate Consulting</t>
        </is>
      </c>
      <c r="F16296" s="3" t="n">
        <v>95156.97</v>
      </c>
      <c r="G16296" s="3" t="n">
        <v>-9155592.130000001</v>
      </c>
    </row>
    <row r="16297">
      <c r="A16297" s="3" t="inlineStr">
        <is>
          <t>Opportunity Global Investment (PTY) LTD</t>
        </is>
      </c>
      <c r="B16297" s="4" t="n">
        <v>45199</v>
      </c>
      <c r="C16297" s="3" t="inlineStr">
        <is>
          <t>Liabilities</t>
        </is>
      </c>
      <c r="D16297" s="3" t="inlineStr">
        <is>
          <t>5500/112</t>
        </is>
      </c>
      <c r="E16297" s="3" t="inlineStr">
        <is>
          <t>Loan - GFY</t>
        </is>
      </c>
      <c r="F16297" s="3" t="n">
        <v>105000</v>
      </c>
      <c r="G16297" s="3" t="n">
        <v>0</v>
      </c>
    </row>
    <row r="16298">
      <c r="A16298" s="3" t="inlineStr">
        <is>
          <t>Endulini (Pty) Ltd</t>
        </is>
      </c>
      <c r="B16298" s="4" t="n">
        <v>45199</v>
      </c>
      <c r="C16298" s="3" t="inlineStr">
        <is>
          <t>Liabilities</t>
        </is>
      </c>
      <c r="D16298" s="3" t="inlineStr">
        <is>
          <t>5500/150</t>
        </is>
      </c>
      <c r="E16298" s="3" t="inlineStr">
        <is>
          <t>Loan - Cape Projects Construction</t>
        </is>
      </c>
      <c r="F16298" s="3" t="n">
        <v>-3228000</v>
      </c>
      <c r="G16298" s="3" t="n">
        <v>-17961000</v>
      </c>
    </row>
    <row r="16299">
      <c r="A16299" s="3" t="inlineStr">
        <is>
          <t>Quinate Consulting (Pty) Ltd</t>
        </is>
      </c>
      <c r="B16299" s="4" t="n">
        <v>45199</v>
      </c>
      <c r="C16299" s="3" t="inlineStr">
        <is>
          <t>Liabilities</t>
        </is>
      </c>
      <c r="D16299" s="3" t="inlineStr">
        <is>
          <t>5500/160</t>
        </is>
      </c>
      <c r="E16299" s="3" t="inlineStr">
        <is>
          <t>Loan - GFY Investment and Consulting</t>
        </is>
      </c>
      <c r="F16299" s="3" t="n">
        <v>0</v>
      </c>
      <c r="G16299" s="3" t="n">
        <v>-1750249.93</v>
      </c>
    </row>
    <row r="16300">
      <c r="A16300" s="3" t="inlineStr">
        <is>
          <t>Opportunity Management Holdings (PTY) LTD</t>
        </is>
      </c>
      <c r="B16300" s="4" t="n">
        <v>45199</v>
      </c>
      <c r="C16300" s="3" t="inlineStr">
        <is>
          <t>Liabilities</t>
        </is>
      </c>
      <c r="D16300" s="3" t="inlineStr">
        <is>
          <t>5500/200</t>
        </is>
      </c>
      <c r="E16300" s="3" t="inlineStr">
        <is>
          <t>Loan - Cape Projects</t>
        </is>
      </c>
      <c r="F16300" s="3" t="n">
        <v>0</v>
      </c>
      <c r="G16300" s="3" t="n">
        <v>22601</v>
      </c>
    </row>
    <row r="16301">
      <c r="A16301" s="3" t="inlineStr">
        <is>
          <t>Trademark Holdings (Pty) Ltd</t>
        </is>
      </c>
      <c r="B16301" s="4" t="n">
        <v>45199</v>
      </c>
      <c r="C16301" s="3" t="inlineStr">
        <is>
          <t>Liabilities</t>
        </is>
      </c>
      <c r="D16301" s="3" t="inlineStr">
        <is>
          <t>5500/250</t>
        </is>
      </c>
      <c r="E16301" s="3" t="inlineStr">
        <is>
          <t>Loan - Noble Shield</t>
        </is>
      </c>
      <c r="F16301" s="3" t="n">
        <v>0</v>
      </c>
      <c r="G16301" s="3" t="n">
        <v>115165.59</v>
      </c>
    </row>
    <row r="16302">
      <c r="A16302" s="3" t="inlineStr">
        <is>
          <t>Opportunity Management Holdings (PTY) LTD</t>
        </is>
      </c>
      <c r="B16302" s="4" t="n">
        <v>45199</v>
      </c>
      <c r="C16302" s="3" t="inlineStr">
        <is>
          <t>Liabilities</t>
        </is>
      </c>
      <c r="D16302" s="3" t="inlineStr">
        <is>
          <t>5500/250</t>
        </is>
      </c>
      <c r="E16302" s="3" t="inlineStr">
        <is>
          <t>Loan - Quinate</t>
        </is>
      </c>
      <c r="F16302" s="3" t="n">
        <v>0</v>
      </c>
      <c r="G16302" s="3" t="n">
        <v>-20000</v>
      </c>
    </row>
    <row r="16303">
      <c r="A16303" s="3" t="inlineStr">
        <is>
          <t>Quinate Consulting (Pty) Ltd</t>
        </is>
      </c>
      <c r="B16303" s="4" t="n">
        <v>45199</v>
      </c>
      <c r="C16303" s="3" t="inlineStr">
        <is>
          <t>Liabilities</t>
        </is>
      </c>
      <c r="D16303" s="3" t="inlineStr">
        <is>
          <t>5500/300</t>
        </is>
      </c>
      <c r="E16303" s="3" t="inlineStr">
        <is>
          <t>Loan - Gengis</t>
        </is>
      </c>
      <c r="F16303" s="3" t="n">
        <v>-3402.74</v>
      </c>
      <c r="G16303" s="3" t="n">
        <v>-329655.89</v>
      </c>
    </row>
    <row r="16304">
      <c r="A16304" s="3" t="inlineStr">
        <is>
          <t>Opportunity Management Holdings (PTY) LTD</t>
        </is>
      </c>
      <c r="B16304" s="4" t="n">
        <v>45199</v>
      </c>
      <c r="C16304" s="3" t="inlineStr">
        <is>
          <t>Liabilities</t>
        </is>
      </c>
      <c r="D16304" s="3" t="inlineStr">
        <is>
          <t>5500/300</t>
        </is>
      </c>
      <c r="E16304" s="3" t="inlineStr">
        <is>
          <t>Loan - Opportunity Prop Management</t>
        </is>
      </c>
      <c r="F16304" s="3" t="n">
        <v>0</v>
      </c>
      <c r="G16304" s="3" t="n">
        <v>-1220204.15</v>
      </c>
    </row>
    <row r="16305">
      <c r="A16305" s="3" t="inlineStr">
        <is>
          <t>Noble Shield (Pty) Ltd ta Go Letting</t>
        </is>
      </c>
      <c r="B16305" s="4" t="n">
        <v>45199</v>
      </c>
      <c r="C16305" s="3" t="inlineStr">
        <is>
          <t>Liabilities</t>
        </is>
      </c>
      <c r="D16305" s="3" t="inlineStr">
        <is>
          <t>5500/300</t>
        </is>
      </c>
      <c r="E16305" s="3" t="inlineStr">
        <is>
          <t>Loan - Trademark Holdings</t>
        </is>
      </c>
      <c r="F16305" s="3" t="n">
        <v>0</v>
      </c>
      <c r="G16305" s="3" t="n">
        <v>-115165.59</v>
      </c>
    </row>
    <row r="16306">
      <c r="A16306" s="3" t="inlineStr">
        <is>
          <t>Opportunity Global Investment (PTY) LTD</t>
        </is>
      </c>
      <c r="B16306" s="4" t="n">
        <v>45199</v>
      </c>
      <c r="C16306" s="3" t="inlineStr">
        <is>
          <t>Liabilities</t>
        </is>
      </c>
      <c r="D16306" s="3" t="inlineStr">
        <is>
          <t>5500/350</t>
        </is>
      </c>
      <c r="E16306" s="3" t="inlineStr">
        <is>
          <t>Loan - Opportunity Management Holdings</t>
        </is>
      </c>
      <c r="F16306" s="3" t="n">
        <v>0</v>
      </c>
      <c r="G16306" s="3" t="n">
        <v>500</v>
      </c>
    </row>
    <row r="16307">
      <c r="A16307" s="3" t="inlineStr">
        <is>
          <t>Trademark Holdings (Pty) Ltd</t>
        </is>
      </c>
      <c r="B16307" s="4" t="n">
        <v>45199</v>
      </c>
      <c r="C16307" s="3" t="inlineStr">
        <is>
          <t>Liabilities</t>
        </is>
      </c>
      <c r="D16307" s="3" t="inlineStr">
        <is>
          <t>5500/375</t>
        </is>
      </c>
      <c r="E16307" s="3" t="inlineStr">
        <is>
          <t>Loan - Opportunity Management Holdings Pty Ltd</t>
        </is>
      </c>
      <c r="F16307" s="3" t="n">
        <v>-30000</v>
      </c>
      <c r="G16307" s="3" t="n">
        <v>39000</v>
      </c>
    </row>
    <row r="16308">
      <c r="A16308" s="3" t="inlineStr">
        <is>
          <t>Trademark Holdings (Pty) Ltd</t>
        </is>
      </c>
      <c r="B16308" s="4" t="n">
        <v>45199</v>
      </c>
      <c r="C16308" s="3" t="inlineStr">
        <is>
          <t>Liabilities</t>
        </is>
      </c>
      <c r="D16308" s="3" t="inlineStr">
        <is>
          <t>5500/450</t>
        </is>
      </c>
      <c r="E16308" s="3" t="inlineStr">
        <is>
          <t>Loan - Cape Projects Construction</t>
        </is>
      </c>
      <c r="F16308" s="3" t="n">
        <v>-600</v>
      </c>
      <c r="G16308" s="3" t="n">
        <v>-36800</v>
      </c>
    </row>
    <row r="16309">
      <c r="A16309" s="3" t="inlineStr">
        <is>
          <t>Trademark Holdings (Pty) Ltd</t>
        </is>
      </c>
      <c r="B16309" s="4" t="n">
        <v>45199</v>
      </c>
      <c r="C16309" s="3" t="inlineStr">
        <is>
          <t>Liabilities</t>
        </is>
      </c>
      <c r="D16309" s="3" t="inlineStr">
        <is>
          <t>5500/500</t>
        </is>
      </c>
      <c r="E16309" s="3" t="inlineStr">
        <is>
          <t>Go Letting Brand Name</t>
        </is>
      </c>
      <c r="F16309" s="3" t="n">
        <v>0</v>
      </c>
      <c r="G16309" s="3" t="n">
        <v>93420</v>
      </c>
    </row>
    <row r="16310">
      <c r="A16310" s="3" t="inlineStr">
        <is>
          <t>Noble Shield (Pty) Ltd ta Go Letting</t>
        </is>
      </c>
      <c r="B16310" s="4" t="n">
        <v>45199</v>
      </c>
      <c r="C16310" s="3" t="inlineStr">
        <is>
          <t>Liabilities</t>
        </is>
      </c>
      <c r="D16310" s="3" t="inlineStr">
        <is>
          <t>5500/500</t>
        </is>
      </c>
      <c r="E16310" s="3" t="inlineStr">
        <is>
          <t>Loan - Cape Projects Construction</t>
        </is>
      </c>
      <c r="F16310" s="3" t="n">
        <v>-10600</v>
      </c>
      <c r="G16310" s="3" t="n">
        <v>105789.44</v>
      </c>
    </row>
    <row r="16311">
      <c r="A16311" s="3" t="inlineStr">
        <is>
          <t>Quinate Consulting (Pty) Ltd</t>
        </is>
      </c>
      <c r="B16311" s="4" t="n">
        <v>45199</v>
      </c>
      <c r="C16311" s="3" t="inlineStr">
        <is>
          <t>Liabilities</t>
        </is>
      </c>
      <c r="D16311" s="3" t="inlineStr">
        <is>
          <t>5500/500</t>
        </is>
      </c>
      <c r="E16311" s="3" t="inlineStr">
        <is>
          <t>Loan - Opportunity Development Struct.</t>
        </is>
      </c>
      <c r="F16311" s="3" t="n">
        <v>0</v>
      </c>
      <c r="G16311" s="3" t="n">
        <v>-2380000</v>
      </c>
    </row>
    <row r="16312">
      <c r="A16312" s="3" t="inlineStr">
        <is>
          <t>Opportunity Management Holdings (PTY) LTD</t>
        </is>
      </c>
      <c r="B16312" s="4" t="n">
        <v>45199</v>
      </c>
      <c r="C16312" s="3" t="inlineStr">
        <is>
          <t>Liabilities</t>
        </is>
      </c>
      <c r="D16312" s="3" t="inlineStr">
        <is>
          <t>5500/500</t>
        </is>
      </c>
      <c r="E16312" s="3" t="inlineStr">
        <is>
          <t>Loan - Opportunity Tradermark Holdings</t>
        </is>
      </c>
      <c r="F16312" s="3" t="n">
        <v>30000</v>
      </c>
      <c r="G16312" s="3" t="n">
        <v>-39000</v>
      </c>
    </row>
    <row r="16313">
      <c r="A16313" s="3" t="inlineStr">
        <is>
          <t>Quinate Consulting (Pty) Ltd</t>
        </is>
      </c>
      <c r="B16313" s="4" t="n">
        <v>45199</v>
      </c>
      <c r="C16313" s="3" t="inlineStr">
        <is>
          <t>Liabilities</t>
        </is>
      </c>
      <c r="D16313" s="3" t="inlineStr">
        <is>
          <t>5500/520</t>
        </is>
      </c>
      <c r="E16313" s="3" t="inlineStr">
        <is>
          <t>Loan - Opportunity Management Holdings</t>
        </is>
      </c>
      <c r="F16313" s="3" t="n">
        <v>0</v>
      </c>
      <c r="G16313" s="3" t="n">
        <v>16100</v>
      </c>
    </row>
    <row r="16314">
      <c r="A16314" s="3" t="inlineStr">
        <is>
          <t>Opportunity Management Holdings (PTY) LTD</t>
        </is>
      </c>
      <c r="B16314" s="4" t="n">
        <v>45199</v>
      </c>
      <c r="C16314" s="3" t="inlineStr">
        <is>
          <t>Liabilities</t>
        </is>
      </c>
      <c r="D16314" s="3" t="inlineStr">
        <is>
          <t>5500/550</t>
        </is>
      </c>
      <c r="E16314" s="3" t="inlineStr">
        <is>
          <t>Loan - Heron Projects</t>
        </is>
      </c>
      <c r="F16314" s="3" t="n">
        <v>20000</v>
      </c>
      <c r="G16314" s="3" t="n">
        <v>-65100</v>
      </c>
    </row>
    <row r="16315">
      <c r="A16315" s="3" t="inlineStr">
        <is>
          <t>Noble Shield (Pty) Ltd ta Go Letting</t>
        </is>
      </c>
      <c r="B16315" s="4" t="n">
        <v>45199</v>
      </c>
      <c r="C16315" s="3" t="inlineStr">
        <is>
          <t>Liabilities</t>
        </is>
      </c>
      <c r="D16315" s="3" t="inlineStr">
        <is>
          <t>5500/600</t>
        </is>
      </c>
      <c r="E16315" s="3" t="inlineStr">
        <is>
          <t>Loan - Heron Projects</t>
        </is>
      </c>
      <c r="F16315" s="3" t="n">
        <v>0</v>
      </c>
      <c r="G16315" s="3" t="n">
        <v>20370.22</v>
      </c>
    </row>
    <row r="16316">
      <c r="A16316" s="3" t="inlineStr">
        <is>
          <t>Opportunity Global Investment (PTY) LTD</t>
        </is>
      </c>
      <c r="B16316" s="4" t="n">
        <v>45199</v>
      </c>
      <c r="C16316" s="3" t="inlineStr">
        <is>
          <t>Liabilities</t>
        </is>
      </c>
      <c r="D16316" s="3" t="inlineStr">
        <is>
          <t>5500/650</t>
        </is>
      </c>
      <c r="E16316" s="3" t="inlineStr">
        <is>
          <t>Loan - Opportunit Global - Sales</t>
        </is>
      </c>
      <c r="F16316" s="3" t="n">
        <v>-511097.12</v>
      </c>
      <c r="G16316" s="3" t="n">
        <v>-3733306.85</v>
      </c>
    </row>
    <row r="16317">
      <c r="A16317" s="3" t="inlineStr">
        <is>
          <t>Opportunity Global Sales (PTY) LTD</t>
        </is>
      </c>
      <c r="B16317" s="4" t="n">
        <v>45199</v>
      </c>
      <c r="C16317" s="3" t="inlineStr">
        <is>
          <t>Liabilities</t>
        </is>
      </c>
      <c r="D16317" s="3" t="inlineStr">
        <is>
          <t>5500/650</t>
        </is>
      </c>
      <c r="E16317" s="3" t="inlineStr">
        <is>
          <t>Loan - Opportunity Investments</t>
        </is>
      </c>
      <c r="F16317" s="3" t="n">
        <v>511097.12</v>
      </c>
      <c r="G16317" s="3" t="n">
        <v>3733306.85</v>
      </c>
    </row>
    <row r="16318">
      <c r="A16318" s="3" t="inlineStr">
        <is>
          <t>Opportunity Management Holdings (PTY) LTD</t>
        </is>
      </c>
      <c r="B16318" s="4" t="n">
        <v>45199</v>
      </c>
      <c r="C16318" s="3" t="inlineStr">
        <is>
          <t>Liabilities</t>
        </is>
      </c>
      <c r="D16318" s="3" t="inlineStr">
        <is>
          <t>5500/700</t>
        </is>
      </c>
      <c r="E16318" s="3" t="inlineStr">
        <is>
          <t>Loan - Go Letting</t>
        </is>
      </c>
      <c r="F16318" s="3" t="n">
        <v>0</v>
      </c>
      <c r="G16318" s="3" t="n">
        <v>-120</v>
      </c>
    </row>
    <row r="16319">
      <c r="A16319" s="3" t="inlineStr">
        <is>
          <t>Opportunity Global Investment (PTY) LTD</t>
        </is>
      </c>
      <c r="B16319" s="4" t="n">
        <v>45199</v>
      </c>
      <c r="C16319" s="3" t="inlineStr">
        <is>
          <t>Liabilities</t>
        </is>
      </c>
      <c r="D16319" s="3" t="inlineStr">
        <is>
          <t>5500/750</t>
        </is>
      </c>
      <c r="E16319" s="3" t="inlineStr">
        <is>
          <t>Loan - Heron Projects</t>
        </is>
      </c>
      <c r="F16319" s="3" t="n">
        <v>-51000</v>
      </c>
      <c r="G16319" s="3" t="n">
        <v>-1653000</v>
      </c>
    </row>
    <row r="16320">
      <c r="A16320" s="3" t="inlineStr">
        <is>
          <t>Opportunity Global Investment (PTY) LTD</t>
        </is>
      </c>
      <c r="B16320" s="4" t="n">
        <v>45199</v>
      </c>
      <c r="C16320" s="3" t="inlineStr">
        <is>
          <t>Liabilities</t>
        </is>
      </c>
      <c r="D16320" s="3" t="inlineStr">
        <is>
          <t>5500/850</t>
        </is>
      </c>
      <c r="E16320" s="3" t="inlineStr">
        <is>
          <t>Loan - Nick Morgan</t>
        </is>
      </c>
      <c r="F16320" s="3" t="n">
        <v>0</v>
      </c>
      <c r="G16320" s="3" t="n">
        <v>6200</v>
      </c>
    </row>
    <row r="16321">
      <c r="A16321" s="3" t="inlineStr">
        <is>
          <t>Opportunity Global Investment (PTY) LTD</t>
        </is>
      </c>
      <c r="B16321" s="4" t="n">
        <v>45199</v>
      </c>
      <c r="C16321" s="3" t="inlineStr">
        <is>
          <t>Liabilities</t>
        </is>
      </c>
      <c r="D16321" s="3" t="inlineStr">
        <is>
          <t>5500/950</t>
        </is>
      </c>
      <c r="E16321" s="3" t="inlineStr">
        <is>
          <t>Loan - Gengis</t>
        </is>
      </c>
      <c r="F16321" s="3" t="n">
        <v>45000</v>
      </c>
      <c r="G16321" s="3" t="n">
        <v>0</v>
      </c>
    </row>
    <row r="16322">
      <c r="A16322" s="3" t="inlineStr">
        <is>
          <t>Quinate Consulting (Pty) Ltd</t>
        </is>
      </c>
      <c r="B16322" s="4" t="n">
        <v>45199</v>
      </c>
      <c r="C16322" s="3" t="inlineStr">
        <is>
          <t>Liabilities</t>
        </is>
      </c>
      <c r="D16322" s="3" t="inlineStr">
        <is>
          <t>5501/000</t>
        </is>
      </c>
      <c r="E16322" s="3" t="inlineStr">
        <is>
          <t>Loan - Endulini Project</t>
        </is>
      </c>
      <c r="F16322" s="3" t="n">
        <v>-2756.97</v>
      </c>
      <c r="G16322" s="3" t="n">
        <v>-2756.97</v>
      </c>
    </row>
    <row r="16323">
      <c r="A16323" s="3" t="inlineStr">
        <is>
          <t>Quinate Consulting (Pty) Ltd</t>
        </is>
      </c>
      <c r="B16323" s="4" t="n">
        <v>45199</v>
      </c>
      <c r="C16323" s="3" t="inlineStr">
        <is>
          <t>Liabilities</t>
        </is>
      </c>
      <c r="D16323" s="3" t="inlineStr">
        <is>
          <t>5501/001</t>
        </is>
      </c>
      <c r="E16323" s="3" t="inlineStr">
        <is>
          <t>Loan - Endulini CIP Costs</t>
        </is>
      </c>
      <c r="F16323" s="3" t="n">
        <v>-92400</v>
      </c>
      <c r="G16323" s="3" t="n">
        <v>9158349.1</v>
      </c>
    </row>
    <row r="16324">
      <c r="A16324" s="3" t="inlineStr">
        <is>
          <t>Noble Shield (Pty) Ltd ta Go Letting</t>
        </is>
      </c>
      <c r="B16324" s="4" t="n">
        <v>45199</v>
      </c>
      <c r="C16324" s="3" t="inlineStr">
        <is>
          <t>Assets</t>
        </is>
      </c>
      <c r="D16324" s="3" t="inlineStr">
        <is>
          <t>6250/010</t>
        </is>
      </c>
      <c r="E16324" s="3" t="inlineStr">
        <is>
          <t>Computer Equipment - @ Cost</t>
        </is>
      </c>
      <c r="F16324" s="3" t="n">
        <v>0</v>
      </c>
      <c r="G16324" s="3" t="n">
        <v>20397</v>
      </c>
    </row>
    <row r="16325">
      <c r="A16325" s="3" t="inlineStr">
        <is>
          <t>Opportunity Global Investment (PTY) LTD</t>
        </is>
      </c>
      <c r="B16325" s="4" t="n">
        <v>45199</v>
      </c>
      <c r="C16325" s="3" t="inlineStr">
        <is>
          <t>Assets</t>
        </is>
      </c>
      <c r="D16325" s="3" t="inlineStr">
        <is>
          <t>6250/010</t>
        </is>
      </c>
      <c r="E16325" s="3" t="inlineStr">
        <is>
          <t>Computer Equipment - @ Cost</t>
        </is>
      </c>
      <c r="F16325" s="3" t="n">
        <v>0</v>
      </c>
      <c r="G16325" s="3" t="n">
        <v>31683.04</v>
      </c>
    </row>
    <row r="16326">
      <c r="A16326" s="3" t="inlineStr">
        <is>
          <t>Opportunity Management Holdings (PTY) LTD</t>
        </is>
      </c>
      <c r="B16326" s="4" t="n">
        <v>45199</v>
      </c>
      <c r="C16326" s="3" t="inlineStr">
        <is>
          <t>Assets</t>
        </is>
      </c>
      <c r="D16326" s="3" t="inlineStr">
        <is>
          <t>6250/010</t>
        </is>
      </c>
      <c r="E16326" s="3" t="inlineStr">
        <is>
          <t>Computer Equipment - @ Cost</t>
        </is>
      </c>
      <c r="F16326" s="3" t="n">
        <v>0</v>
      </c>
      <c r="G16326" s="3" t="n">
        <v>52177.85</v>
      </c>
    </row>
    <row r="16327">
      <c r="A16327" s="3" t="inlineStr">
        <is>
          <t>Quinate Consulting (Pty) Ltd</t>
        </is>
      </c>
      <c r="B16327" s="4" t="n">
        <v>45199</v>
      </c>
      <c r="C16327" s="3" t="inlineStr">
        <is>
          <t>Assets</t>
        </is>
      </c>
      <c r="D16327" s="3" t="inlineStr">
        <is>
          <t>6250/010</t>
        </is>
      </c>
      <c r="E16327" s="3" t="inlineStr">
        <is>
          <t>Computer Equipment - @ Cost</t>
        </is>
      </c>
      <c r="F16327" s="3" t="n">
        <v>0</v>
      </c>
      <c r="G16327" s="3" t="n">
        <v>137059.7</v>
      </c>
    </row>
    <row r="16328">
      <c r="A16328" s="3" t="inlineStr">
        <is>
          <t>Noble Shield (Pty) Ltd ta Go Letting</t>
        </is>
      </c>
      <c r="B16328" s="4" t="n">
        <v>45199</v>
      </c>
      <c r="C16328" s="3" t="inlineStr">
        <is>
          <t>Assets</t>
        </is>
      </c>
      <c r="D16328" s="3" t="inlineStr">
        <is>
          <t>6250/020</t>
        </is>
      </c>
      <c r="E16328" s="3" t="inlineStr">
        <is>
          <t>Computer Equipment - Accum Depre</t>
        </is>
      </c>
      <c r="F16328" s="3" t="n">
        <v>0</v>
      </c>
      <c r="G16328" s="3" t="n">
        <v>-12040.89</v>
      </c>
    </row>
    <row r="16329">
      <c r="A16329" s="3" t="inlineStr">
        <is>
          <t>Opportunity Global Investment (PTY) LTD</t>
        </is>
      </c>
      <c r="B16329" s="4" t="n">
        <v>45199</v>
      </c>
      <c r="C16329" s="3" t="inlineStr">
        <is>
          <t>Assets</t>
        </is>
      </c>
      <c r="D16329" s="3" t="inlineStr">
        <is>
          <t>6250/020</t>
        </is>
      </c>
      <c r="E16329" s="3" t="inlineStr">
        <is>
          <t>Computer Equipment - Accum Depre</t>
        </is>
      </c>
      <c r="F16329" s="3" t="n">
        <v>-880.1</v>
      </c>
      <c r="G16329" s="3" t="n">
        <v>-7920.76</v>
      </c>
    </row>
    <row r="16330">
      <c r="A16330" s="3" t="inlineStr">
        <is>
          <t>Opportunity Management Holdings (PTY) LTD</t>
        </is>
      </c>
      <c r="B16330" s="4" t="n">
        <v>45199</v>
      </c>
      <c r="C16330" s="3" t="inlineStr">
        <is>
          <t>Assets</t>
        </is>
      </c>
      <c r="D16330" s="3" t="inlineStr">
        <is>
          <t>6250/020</t>
        </is>
      </c>
      <c r="E16330" s="3" t="inlineStr">
        <is>
          <t>Computer Equipment - Accum Depre</t>
        </is>
      </c>
      <c r="F16330" s="3" t="n">
        <v>-1035.18</v>
      </c>
      <c r="G16330" s="3" t="n">
        <v>-12855.45</v>
      </c>
    </row>
    <row r="16331">
      <c r="A16331" s="3" t="inlineStr">
        <is>
          <t>Quinate Consulting (Pty) Ltd</t>
        </is>
      </c>
      <c r="B16331" s="4" t="n">
        <v>45199</v>
      </c>
      <c r="C16331" s="3" t="inlineStr">
        <is>
          <t>Assets</t>
        </is>
      </c>
      <c r="D16331" s="3" t="inlineStr">
        <is>
          <t>6250/020</t>
        </is>
      </c>
      <c r="E16331" s="3" t="inlineStr">
        <is>
          <t>Computer Equipment - Accum Depre</t>
        </is>
      </c>
      <c r="F16331" s="3" t="n">
        <v>-2331.67</v>
      </c>
      <c r="G16331" s="3" t="n">
        <v>-114695.43</v>
      </c>
    </row>
    <row r="16332">
      <c r="A16332" s="3" t="inlineStr">
        <is>
          <t>Opportunity Management Holdings (PTY) LTD</t>
        </is>
      </c>
      <c r="B16332" s="4" t="n">
        <v>45199</v>
      </c>
      <c r="C16332" s="3" t="inlineStr">
        <is>
          <t>Assets</t>
        </is>
      </c>
      <c r="D16332" s="3" t="inlineStr">
        <is>
          <t>6250/030</t>
        </is>
      </c>
      <c r="E16332" s="3" t="inlineStr">
        <is>
          <t>Acc Depreciation - Computer Equipment</t>
        </is>
      </c>
      <c r="F16332" s="3" t="n">
        <v>0</v>
      </c>
      <c r="G16332" s="3" t="n">
        <v>-9441.25</v>
      </c>
    </row>
    <row r="16333">
      <c r="A16333" s="3" t="inlineStr">
        <is>
          <t>Quinate Consulting (Pty) Ltd</t>
        </is>
      </c>
      <c r="B16333" s="4" t="n">
        <v>45199</v>
      </c>
      <c r="C16333" s="3" t="inlineStr">
        <is>
          <t>Assets</t>
        </is>
      </c>
      <c r="D16333" s="3" t="inlineStr">
        <is>
          <t>6270/010</t>
        </is>
      </c>
      <c r="E16333" s="3" t="inlineStr">
        <is>
          <t>Site Containers - @ Cost</t>
        </is>
      </c>
      <c r="F16333" s="3" t="n">
        <v>0</v>
      </c>
      <c r="G16333" s="3" t="n">
        <v>19130.44</v>
      </c>
    </row>
    <row r="16334">
      <c r="A16334" s="3" t="inlineStr">
        <is>
          <t>Quinate Consulting (Pty) Ltd</t>
        </is>
      </c>
      <c r="B16334" s="4" t="n">
        <v>45199</v>
      </c>
      <c r="C16334" s="3" t="inlineStr">
        <is>
          <t>Assets</t>
        </is>
      </c>
      <c r="D16334" s="3" t="inlineStr">
        <is>
          <t>6270/020</t>
        </is>
      </c>
      <c r="E16334" s="3" t="inlineStr">
        <is>
          <t>Site Containers - Accum Depre</t>
        </is>
      </c>
      <c r="F16334" s="3" t="n">
        <v>-318.84</v>
      </c>
      <c r="G16334" s="3" t="n">
        <v>-9884.059999999999</v>
      </c>
    </row>
    <row r="16335">
      <c r="A16335" s="3" t="inlineStr">
        <is>
          <t>Noble Shield (Pty) Ltd ta Go Letting</t>
        </is>
      </c>
      <c r="B16335" s="4" t="n">
        <v>45199</v>
      </c>
      <c r="C16335" s="3" t="inlineStr">
        <is>
          <t>Assets</t>
        </is>
      </c>
      <c r="D16335" s="3" t="inlineStr">
        <is>
          <t>6350/010</t>
        </is>
      </c>
      <c r="E16335" s="3" t="inlineStr">
        <is>
          <t>Furniture _AND_ Fittings - @ Cost</t>
        </is>
      </c>
      <c r="F16335" s="3" t="n">
        <v>0</v>
      </c>
      <c r="G16335" s="3" t="n">
        <v>2242</v>
      </c>
    </row>
    <row r="16336">
      <c r="A16336" s="3" t="inlineStr">
        <is>
          <t>Opportunity Global Sales (PTY) LTD</t>
        </is>
      </c>
      <c r="B16336" s="4" t="n">
        <v>45199</v>
      </c>
      <c r="C16336" s="3" t="inlineStr">
        <is>
          <t>Assets</t>
        </is>
      </c>
      <c r="D16336" s="3" t="inlineStr">
        <is>
          <t>6350/010</t>
        </is>
      </c>
      <c r="E16336" s="3" t="inlineStr">
        <is>
          <t>Furniture _AND_ Fittings - @ Cost</t>
        </is>
      </c>
      <c r="F16336" s="3" t="n">
        <v>0</v>
      </c>
      <c r="G16336" s="3" t="n">
        <v>29379.7</v>
      </c>
    </row>
    <row r="16337">
      <c r="A16337" s="3" t="inlineStr">
        <is>
          <t>Noble Shield (Pty) Ltd ta Go Letting</t>
        </is>
      </c>
      <c r="B16337" s="4" t="n">
        <v>45199</v>
      </c>
      <c r="C16337" s="3" t="inlineStr">
        <is>
          <t>Assets</t>
        </is>
      </c>
      <c r="D16337" s="3" t="inlineStr">
        <is>
          <t>6350/020</t>
        </is>
      </c>
      <c r="E16337" s="3" t="inlineStr">
        <is>
          <t>Furniture _AND_ Fittings - Accum Depre</t>
        </is>
      </c>
      <c r="F16337" s="3" t="n">
        <v>0</v>
      </c>
      <c r="G16337" s="3" t="n">
        <v>-2239</v>
      </c>
    </row>
    <row r="16338">
      <c r="A16338" s="3" t="inlineStr">
        <is>
          <t>Opportunity Global Sales (PTY) LTD</t>
        </is>
      </c>
      <c r="B16338" s="4" t="n">
        <v>45199</v>
      </c>
      <c r="C16338" s="3" t="inlineStr">
        <is>
          <t>Assets</t>
        </is>
      </c>
      <c r="D16338" s="3" t="inlineStr">
        <is>
          <t>6350/020</t>
        </is>
      </c>
      <c r="E16338" s="3" t="inlineStr">
        <is>
          <t>Furniture _AND_ Fittings - Accum Depre</t>
        </is>
      </c>
      <c r="F16338" s="3" t="n">
        <v>-408.05</v>
      </c>
      <c r="G16338" s="3" t="n">
        <v>-6120.77</v>
      </c>
    </row>
    <row r="16339">
      <c r="A16339" s="3" t="inlineStr">
        <is>
          <t>Opportunity Management Holdings (PTY) LTD</t>
        </is>
      </c>
      <c r="B16339" s="4" t="n">
        <v>45199</v>
      </c>
      <c r="C16339" s="3" t="inlineStr">
        <is>
          <t>Liabilities</t>
        </is>
      </c>
      <c r="D16339" s="3" t="inlineStr">
        <is>
          <t>6500/000</t>
        </is>
      </c>
      <c r="E16339" s="3" t="inlineStr">
        <is>
          <t>Deposits - Held</t>
        </is>
      </c>
      <c r="F16339" s="3" t="n">
        <v>0</v>
      </c>
      <c r="G16339" s="3" t="n">
        <v>-12028.1</v>
      </c>
    </row>
    <row r="16340">
      <c r="A16340" s="3" t="inlineStr">
        <is>
          <t>Opportunity Management Holdings (PTY) LTD</t>
        </is>
      </c>
      <c r="B16340" s="4" t="n">
        <v>45199</v>
      </c>
      <c r="C16340" s="3" t="inlineStr">
        <is>
          <t>Liabilities</t>
        </is>
      </c>
      <c r="D16340" s="3" t="inlineStr">
        <is>
          <t>6510/000</t>
        </is>
      </c>
      <c r="E16340" s="3" t="inlineStr">
        <is>
          <t>Deposits Paid - Anicol Properties</t>
        </is>
      </c>
      <c r="F16340" s="3" t="n">
        <v>0</v>
      </c>
      <c r="G16340" s="3" t="n">
        <v>13755</v>
      </c>
    </row>
    <row r="16341">
      <c r="A16341" s="3" t="inlineStr">
        <is>
          <t>Opportunity Management Holdings (PTY) LTD</t>
        </is>
      </c>
      <c r="B16341" s="4" t="n">
        <v>45199</v>
      </c>
      <c r="C16341" s="3" t="inlineStr">
        <is>
          <t>Liabilities</t>
        </is>
      </c>
      <c r="D16341" s="3" t="inlineStr">
        <is>
          <t>6515/000</t>
        </is>
      </c>
      <c r="E16341" s="3" t="inlineStr">
        <is>
          <t>Deposits Paid</t>
        </is>
      </c>
      <c r="F16341" s="3" t="n">
        <v>0</v>
      </c>
      <c r="G16341" s="3" t="n">
        <v>3852.5</v>
      </c>
    </row>
    <row r="16342">
      <c r="A16342" s="3" t="inlineStr">
        <is>
          <t>Quinate Consulting (Pty) Ltd</t>
        </is>
      </c>
      <c r="B16342" s="4" t="n">
        <v>45199</v>
      </c>
      <c r="C16342" s="3" t="inlineStr">
        <is>
          <t>Assets</t>
        </is>
      </c>
      <c r="D16342" s="3" t="inlineStr">
        <is>
          <t>6600/010</t>
        </is>
      </c>
      <c r="E16342" s="3" t="inlineStr">
        <is>
          <t>Other Fixed Assets - @ Cost</t>
        </is>
      </c>
      <c r="F16342" s="3" t="n">
        <v>0</v>
      </c>
      <c r="G16342" s="3" t="n">
        <v>14442.5</v>
      </c>
    </row>
    <row r="16343">
      <c r="A16343" s="3" t="inlineStr">
        <is>
          <t>Quinate Consulting (Pty) Ltd</t>
        </is>
      </c>
      <c r="B16343" s="4" t="n">
        <v>45199</v>
      </c>
      <c r="C16343" s="3" t="inlineStr">
        <is>
          <t>Assets</t>
        </is>
      </c>
      <c r="D16343" s="3" t="inlineStr">
        <is>
          <t>6600/020</t>
        </is>
      </c>
      <c r="E16343" s="3" t="inlineStr">
        <is>
          <t>Other Fixed Assets - Accum Depre</t>
        </is>
      </c>
      <c r="F16343" s="3" t="n">
        <v>0</v>
      </c>
      <c r="G16343" s="3" t="n">
        <v>-14441.5</v>
      </c>
    </row>
    <row r="16344">
      <c r="A16344" s="3" t="inlineStr">
        <is>
          <t>Noble Shield (Pty) Ltd ta Go Letting</t>
        </is>
      </c>
      <c r="B16344" s="4" t="n">
        <v>45199</v>
      </c>
      <c r="C16344" s="3" t="inlineStr">
        <is>
          <t>Assets</t>
        </is>
      </c>
      <c r="D16344" s="3" t="inlineStr">
        <is>
          <t>7000/100</t>
        </is>
      </c>
      <c r="E16344" s="3" t="inlineStr">
        <is>
          <t>Goodwill - Purchase of Go Letting</t>
        </is>
      </c>
      <c r="F16344" s="3" t="n">
        <v>0</v>
      </c>
      <c r="G16344" s="3" t="n">
        <v>106580</v>
      </c>
    </row>
    <row r="16345">
      <c r="A16345" s="3" t="inlineStr">
        <is>
          <t>Opportunity Management Holdings (PTY) LTD</t>
        </is>
      </c>
      <c r="B16345" s="4" t="n">
        <v>45199</v>
      </c>
      <c r="C16345" s="3" t="inlineStr">
        <is>
          <t>Assets</t>
        </is>
      </c>
      <c r="D16345" s="3" t="inlineStr">
        <is>
          <t>7200/000</t>
        </is>
      </c>
      <c r="E16345" s="3" t="inlineStr">
        <is>
          <t>Shares in Subsidiary Companies</t>
        </is>
      </c>
      <c r="F16345" s="3" t="n">
        <v>0</v>
      </c>
      <c r="G16345" s="3" t="n">
        <v>120</v>
      </c>
    </row>
    <row r="16346">
      <c r="A16346" s="3" t="inlineStr">
        <is>
          <t>Endulini (Pty) Ltd</t>
        </is>
      </c>
      <c r="B16346" s="4" t="n">
        <v>45199</v>
      </c>
      <c r="C16346" s="3" t="inlineStr">
        <is>
          <t>Assets</t>
        </is>
      </c>
      <c r="D16346" s="3" t="inlineStr">
        <is>
          <t>7610/100</t>
        </is>
      </c>
      <c r="E16346" s="3" t="inlineStr">
        <is>
          <t>Endulini Land</t>
        </is>
      </c>
      <c r="F16346" s="3" t="n">
        <v>0</v>
      </c>
      <c r="G16346" s="3" t="n">
        <v>10572851.37</v>
      </c>
    </row>
    <row r="16347">
      <c r="A16347" s="3" t="inlineStr">
        <is>
          <t>Endulini (Pty) Ltd</t>
        </is>
      </c>
      <c r="B16347" s="4" t="n">
        <v>45199</v>
      </c>
      <c r="C16347" s="3" t="inlineStr">
        <is>
          <t>Assets</t>
        </is>
      </c>
      <c r="D16347" s="3" t="inlineStr">
        <is>
          <t>7610/111</t>
        </is>
      </c>
      <c r="E16347" s="3" t="inlineStr">
        <is>
          <t>Endulini Closing Stock February 2021</t>
        </is>
      </c>
      <c r="F16347" s="3" t="n">
        <v>0</v>
      </c>
      <c r="G16347" s="3" t="n">
        <v>14368610.11</v>
      </c>
    </row>
    <row r="16348">
      <c r="A16348" s="3" t="inlineStr">
        <is>
          <t>Endulini (Pty) Ltd</t>
        </is>
      </c>
      <c r="B16348" s="4" t="n">
        <v>45199</v>
      </c>
      <c r="C16348" s="3" t="inlineStr">
        <is>
          <t>Assets</t>
        </is>
      </c>
      <c r="D16348" s="3" t="inlineStr">
        <is>
          <t>7610/180</t>
        </is>
      </c>
      <c r="E16348" s="3" t="inlineStr">
        <is>
          <t>Endulini CIP Architects</t>
        </is>
      </c>
      <c r="F16348" s="3" t="n">
        <v>0</v>
      </c>
      <c r="G16348" s="3" t="n">
        <v>1292111.71</v>
      </c>
    </row>
    <row r="16349">
      <c r="A16349" s="3" t="inlineStr">
        <is>
          <t>Endulini (Pty) Ltd</t>
        </is>
      </c>
      <c r="B16349" s="4" t="n">
        <v>45199</v>
      </c>
      <c r="C16349" s="3" t="inlineStr">
        <is>
          <t>Assets</t>
        </is>
      </c>
      <c r="D16349" s="3" t="inlineStr">
        <is>
          <t>7610/200</t>
        </is>
      </c>
      <c r="E16349" s="3" t="inlineStr">
        <is>
          <t>Endulini CIP CoCT Land Use App</t>
        </is>
      </c>
      <c r="F16349" s="3" t="n">
        <v>0</v>
      </c>
      <c r="G16349" s="3" t="n">
        <v>232891.06</v>
      </c>
    </row>
    <row r="16350">
      <c r="A16350" s="3" t="inlineStr">
        <is>
          <t>Endulini (Pty) Ltd</t>
        </is>
      </c>
      <c r="B16350" s="4" t="n">
        <v>45199</v>
      </c>
      <c r="C16350" s="3" t="inlineStr">
        <is>
          <t>Assets</t>
        </is>
      </c>
      <c r="D16350" s="3" t="inlineStr">
        <is>
          <t>7610/205</t>
        </is>
      </c>
      <c r="E16350" s="3" t="inlineStr">
        <is>
          <t>Endulini CIP Site Establishments</t>
        </is>
      </c>
      <c r="F16350" s="3" t="n">
        <v>0</v>
      </c>
      <c r="G16350" s="3" t="n">
        <v>32428975.01</v>
      </c>
    </row>
    <row r="16351">
      <c r="A16351" s="3" t="inlineStr">
        <is>
          <t>Endulini (Pty) Ltd</t>
        </is>
      </c>
      <c r="B16351" s="4" t="n">
        <v>45199</v>
      </c>
      <c r="C16351" s="3" t="inlineStr">
        <is>
          <t>Assets</t>
        </is>
      </c>
      <c r="D16351" s="3" t="inlineStr">
        <is>
          <t>7610/209</t>
        </is>
      </c>
      <c r="E16351" s="3" t="inlineStr">
        <is>
          <t>Endulini CIP Construction Management</t>
        </is>
      </c>
      <c r="F16351" s="3" t="n">
        <v>0</v>
      </c>
      <c r="G16351" s="3" t="n">
        <v>223375</v>
      </c>
    </row>
    <row r="16352">
      <c r="A16352" s="3" t="inlineStr">
        <is>
          <t>Endulini (Pty) Ltd</t>
        </is>
      </c>
      <c r="B16352" s="4" t="n">
        <v>45199</v>
      </c>
      <c r="C16352" s="3" t="inlineStr">
        <is>
          <t>Assets</t>
        </is>
      </c>
      <c r="D16352" s="3" t="inlineStr">
        <is>
          <t>7610/210</t>
        </is>
      </c>
      <c r="E16352" s="3" t="inlineStr">
        <is>
          <t>Endulini CIP Civil Works</t>
        </is>
      </c>
      <c r="F16352" s="3" t="n">
        <v>0</v>
      </c>
      <c r="G16352" s="3" t="n">
        <v>6295702.14</v>
      </c>
    </row>
    <row r="16353">
      <c r="A16353" s="3" t="inlineStr">
        <is>
          <t>Endulini (Pty) Ltd</t>
        </is>
      </c>
      <c r="B16353" s="4" t="n">
        <v>45199</v>
      </c>
      <c r="C16353" s="3" t="inlineStr">
        <is>
          <t>Assets</t>
        </is>
      </c>
      <c r="D16353" s="3" t="inlineStr">
        <is>
          <t>7610/215</t>
        </is>
      </c>
      <c r="E16353" s="3" t="inlineStr">
        <is>
          <t>Endulini CIP Civil Engineers</t>
        </is>
      </c>
      <c r="F16353" s="3" t="n">
        <v>0</v>
      </c>
      <c r="G16353" s="3" t="n">
        <v>183000</v>
      </c>
    </row>
    <row r="16354">
      <c r="A16354" s="3" t="inlineStr">
        <is>
          <t>Endulini (Pty) Ltd</t>
        </is>
      </c>
      <c r="B16354" s="4" t="n">
        <v>45199</v>
      </c>
      <c r="C16354" s="3" t="inlineStr">
        <is>
          <t>Assets</t>
        </is>
      </c>
      <c r="D16354" s="3" t="inlineStr">
        <is>
          <t>7610/220</t>
        </is>
      </c>
      <c r="E16354" s="3" t="inlineStr">
        <is>
          <t>Endulini CIP Structuring Project Fee Opp Invest</t>
        </is>
      </c>
      <c r="F16354" s="3" t="n">
        <v>0</v>
      </c>
      <c r="G16354" s="3" t="n">
        <v>483735.96</v>
      </c>
    </row>
    <row r="16355">
      <c r="A16355" s="3" t="inlineStr">
        <is>
          <t>Endulini (Pty) Ltd</t>
        </is>
      </c>
      <c r="B16355" s="4" t="n">
        <v>45199</v>
      </c>
      <c r="C16355" s="3" t="inlineStr">
        <is>
          <t>Assets</t>
        </is>
      </c>
      <c r="D16355" s="3" t="inlineStr">
        <is>
          <t>7610/225</t>
        </is>
      </c>
      <c r="E16355" s="3" t="inlineStr">
        <is>
          <t>Endulini CIP Structural engineering fee</t>
        </is>
      </c>
      <c r="F16355" s="3" t="n">
        <v>0</v>
      </c>
      <c r="G16355" s="3" t="n">
        <v>346268.03</v>
      </c>
    </row>
    <row r="16356">
      <c r="A16356" s="3" t="inlineStr">
        <is>
          <t>Endulini (Pty) Ltd</t>
        </is>
      </c>
      <c r="B16356" s="4" t="n">
        <v>45199</v>
      </c>
      <c r="C16356" s="3" t="inlineStr">
        <is>
          <t>Assets</t>
        </is>
      </c>
      <c r="D16356" s="3" t="inlineStr">
        <is>
          <t>7610/230</t>
        </is>
      </c>
      <c r="E16356" s="3" t="inlineStr">
        <is>
          <t>Endulini CIP Mechanical Engineering</t>
        </is>
      </c>
      <c r="F16356" s="3" t="n">
        <v>0</v>
      </c>
      <c r="G16356" s="3" t="n">
        <v>15570</v>
      </c>
    </row>
    <row r="16357">
      <c r="A16357" s="3" t="inlineStr">
        <is>
          <t>Endulini (Pty) Ltd</t>
        </is>
      </c>
      <c r="B16357" s="4" t="n">
        <v>45199</v>
      </c>
      <c r="C16357" s="3" t="inlineStr">
        <is>
          <t>Assets</t>
        </is>
      </c>
      <c r="D16357" s="3" t="inlineStr">
        <is>
          <t>7610/235</t>
        </is>
      </c>
      <c r="E16357" s="3" t="inlineStr">
        <is>
          <t>Endulini CIP Electrical Installation</t>
        </is>
      </c>
      <c r="F16357" s="3" t="n">
        <v>0</v>
      </c>
      <c r="G16357" s="3" t="n">
        <v>1034019.08</v>
      </c>
    </row>
    <row r="16358">
      <c r="A16358" s="3" t="inlineStr">
        <is>
          <t>Endulini (Pty) Ltd</t>
        </is>
      </c>
      <c r="B16358" s="4" t="n">
        <v>45199</v>
      </c>
      <c r="C16358" s="3" t="inlineStr">
        <is>
          <t>Assets</t>
        </is>
      </c>
      <c r="D16358" s="3" t="inlineStr">
        <is>
          <t>7610/250</t>
        </is>
      </c>
      <c r="E16358" s="3" t="inlineStr">
        <is>
          <t>Endulini CIP Boundary Wall</t>
        </is>
      </c>
      <c r="F16358" s="3" t="n">
        <v>0</v>
      </c>
      <c r="G16358" s="3" t="n">
        <v>88400.8</v>
      </c>
    </row>
    <row r="16359">
      <c r="A16359" s="3" t="inlineStr">
        <is>
          <t>Endulini (Pty) Ltd</t>
        </is>
      </c>
      <c r="B16359" s="4" t="n">
        <v>45199</v>
      </c>
      <c r="C16359" s="3" t="inlineStr">
        <is>
          <t>Assets</t>
        </is>
      </c>
      <c r="D16359" s="3" t="inlineStr">
        <is>
          <t>7610/290</t>
        </is>
      </c>
      <c r="E16359" s="3" t="inlineStr">
        <is>
          <t>Endulini CIP Development Management Fees</t>
        </is>
      </c>
      <c r="F16359" s="3" t="n">
        <v>0</v>
      </c>
      <c r="G16359" s="3" t="n">
        <v>237496.62</v>
      </c>
    </row>
    <row r="16360">
      <c r="A16360" s="3" t="inlineStr">
        <is>
          <t>Endulini (Pty) Ltd</t>
        </is>
      </c>
      <c r="B16360" s="4" t="n">
        <v>45199</v>
      </c>
      <c r="C16360" s="3" t="inlineStr">
        <is>
          <t>Assets</t>
        </is>
      </c>
      <c r="D16360" s="3" t="inlineStr">
        <is>
          <t>7610/310</t>
        </is>
      </c>
      <c r="E16360" s="3" t="inlineStr">
        <is>
          <t>Endulini CIP Enviromental consultants</t>
        </is>
      </c>
      <c r="F16360" s="3" t="n">
        <v>0</v>
      </c>
      <c r="G16360" s="3" t="n">
        <v>115730</v>
      </c>
    </row>
    <row r="16361">
      <c r="A16361" s="3" t="inlineStr">
        <is>
          <t>Endulini (Pty) Ltd</t>
        </is>
      </c>
      <c r="B16361" s="4" t="n">
        <v>45199</v>
      </c>
      <c r="C16361" s="3" t="inlineStr">
        <is>
          <t>Assets</t>
        </is>
      </c>
      <c r="D16361" s="3" t="inlineStr">
        <is>
          <t>7610/320</t>
        </is>
      </c>
      <c r="E16361" s="3" t="inlineStr">
        <is>
          <t>Endulini CIP Geotechnical</t>
        </is>
      </c>
      <c r="F16361" s="3" t="n">
        <v>0</v>
      </c>
      <c r="G16361" s="3" t="n">
        <v>13575</v>
      </c>
    </row>
    <row r="16362">
      <c r="A16362" s="3" t="inlineStr">
        <is>
          <t>Endulini (Pty) Ltd</t>
        </is>
      </c>
      <c r="B16362" s="4" t="n">
        <v>45199</v>
      </c>
      <c r="C16362" s="3" t="inlineStr">
        <is>
          <t>Assets</t>
        </is>
      </c>
      <c r="D16362" s="3" t="inlineStr">
        <is>
          <t>7610/330</t>
        </is>
      </c>
      <c r="E16362" s="3" t="inlineStr">
        <is>
          <t>Endulini CIP Health and Safety</t>
        </is>
      </c>
      <c r="F16362" s="3" t="n">
        <v>0</v>
      </c>
      <c r="G16362" s="3" t="n">
        <v>40200</v>
      </c>
    </row>
    <row r="16363">
      <c r="A16363" s="3" t="inlineStr">
        <is>
          <t>Endulini (Pty) Ltd</t>
        </is>
      </c>
      <c r="B16363" s="4" t="n">
        <v>45199</v>
      </c>
      <c r="C16363" s="3" t="inlineStr">
        <is>
          <t>Assets</t>
        </is>
      </c>
      <c r="D16363" s="3" t="inlineStr">
        <is>
          <t>7610/390</t>
        </is>
      </c>
      <c r="E16363" s="3" t="inlineStr">
        <is>
          <t>Endulini CIP Land Surveyor</t>
        </is>
      </c>
      <c r="F16363" s="3" t="n">
        <v>0</v>
      </c>
      <c r="G16363" s="3" t="n">
        <v>186021.2</v>
      </c>
    </row>
    <row r="16364">
      <c r="A16364" s="3" t="inlineStr">
        <is>
          <t>Endulini (Pty) Ltd</t>
        </is>
      </c>
      <c r="B16364" s="4" t="n">
        <v>45199</v>
      </c>
      <c r="C16364" s="3" t="inlineStr">
        <is>
          <t>Assets</t>
        </is>
      </c>
      <c r="D16364" s="3" t="inlineStr">
        <is>
          <t>7610/392</t>
        </is>
      </c>
      <c r="E16364" s="3" t="inlineStr">
        <is>
          <t>Endulini CIP Landscaping</t>
        </is>
      </c>
      <c r="F16364" s="3" t="n">
        <v>0</v>
      </c>
      <c r="G16364" s="3" t="n">
        <v>6100</v>
      </c>
    </row>
    <row r="16365">
      <c r="A16365" s="3" t="inlineStr">
        <is>
          <t>Endulini (Pty) Ltd</t>
        </is>
      </c>
      <c r="B16365" s="4" t="n">
        <v>45199</v>
      </c>
      <c r="C16365" s="3" t="inlineStr">
        <is>
          <t>Assets</t>
        </is>
      </c>
      <c r="D16365" s="3" t="inlineStr">
        <is>
          <t>7610/395</t>
        </is>
      </c>
      <c r="E16365" s="3" t="inlineStr">
        <is>
          <t>Endulini CIP NHBRC</t>
        </is>
      </c>
      <c r="F16365" s="3" t="n">
        <v>0</v>
      </c>
      <c r="G16365" s="3" t="n">
        <v>928847.49</v>
      </c>
    </row>
    <row r="16366">
      <c r="A16366" s="3" t="inlineStr">
        <is>
          <t>Endulini (Pty) Ltd</t>
        </is>
      </c>
      <c r="B16366" s="4" t="n">
        <v>45199</v>
      </c>
      <c r="C16366" s="3" t="inlineStr">
        <is>
          <t>Assets</t>
        </is>
      </c>
      <c r="D16366" s="3" t="inlineStr">
        <is>
          <t>7610/400</t>
        </is>
      </c>
      <c r="E16366" s="3" t="inlineStr">
        <is>
          <t>Endulini CIP Quantity Surveyor</t>
        </is>
      </c>
      <c r="F16366" s="3" t="n">
        <v>0</v>
      </c>
      <c r="G16366" s="3" t="n">
        <v>82136.36</v>
      </c>
    </row>
    <row r="16367">
      <c r="A16367" s="3" t="inlineStr">
        <is>
          <t>Endulini (Pty) Ltd</t>
        </is>
      </c>
      <c r="B16367" s="4" t="n">
        <v>45199</v>
      </c>
      <c r="C16367" s="3" t="inlineStr">
        <is>
          <t>Assets</t>
        </is>
      </c>
      <c r="D16367" s="3" t="inlineStr">
        <is>
          <t>7610/600</t>
        </is>
      </c>
      <c r="E16367" s="3" t="inlineStr">
        <is>
          <t>Endulini CIP Town Planning</t>
        </is>
      </c>
      <c r="F16367" s="3" t="n">
        <v>0</v>
      </c>
      <c r="G16367" s="3" t="n">
        <v>21105</v>
      </c>
    </row>
    <row r="16368">
      <c r="A16368" s="3" t="inlineStr">
        <is>
          <t>Endulini (Pty) Ltd</t>
        </is>
      </c>
      <c r="B16368" s="4" t="n">
        <v>45199</v>
      </c>
      <c r="C16368" s="3" t="inlineStr">
        <is>
          <t>Assets</t>
        </is>
      </c>
      <c r="D16368" s="3" t="inlineStr">
        <is>
          <t>7610/620</t>
        </is>
      </c>
      <c r="E16368" s="3" t="inlineStr">
        <is>
          <t>Endulini CIP Traffic Impact</t>
        </is>
      </c>
      <c r="F16368" s="3" t="n">
        <v>0</v>
      </c>
      <c r="G16368" s="3" t="n">
        <v>24915</v>
      </c>
    </row>
    <row r="16369">
      <c r="A16369" s="3" t="inlineStr">
        <is>
          <t>Endulini (Pty) Ltd</t>
        </is>
      </c>
      <c r="B16369" s="4" t="n">
        <v>45199</v>
      </c>
      <c r="C16369" s="3" t="inlineStr">
        <is>
          <t>Assets</t>
        </is>
      </c>
      <c r="D16369" s="3" t="inlineStr">
        <is>
          <t>7610/630</t>
        </is>
      </c>
      <c r="E16369" s="3" t="inlineStr">
        <is>
          <t>Endulini CIP CoCT Development Contributi</t>
        </is>
      </c>
      <c r="F16369" s="3" t="n">
        <v>0</v>
      </c>
      <c r="G16369" s="3" t="n">
        <v>661860.3100000001</v>
      </c>
    </row>
    <row r="16370">
      <c r="A16370" s="3" t="inlineStr">
        <is>
          <t>Endulini (Pty) Ltd</t>
        </is>
      </c>
      <c r="B16370" s="4" t="n">
        <v>45199</v>
      </c>
      <c r="C16370" s="3" t="inlineStr">
        <is>
          <t>Assets</t>
        </is>
      </c>
      <c r="D16370" s="3" t="inlineStr">
        <is>
          <t>7610/640</t>
        </is>
      </c>
      <c r="E16370" s="3" t="inlineStr">
        <is>
          <t>Endulini CIP CoCT Building plan application</t>
        </is>
      </c>
      <c r="F16370" s="3" t="n">
        <v>0</v>
      </c>
      <c r="G16370" s="3" t="n">
        <v>111203.22</v>
      </c>
    </row>
    <row r="16371">
      <c r="A16371" s="3" t="inlineStr">
        <is>
          <t>Endulini (Pty) Ltd</t>
        </is>
      </c>
      <c r="B16371" s="4" t="n">
        <v>45199</v>
      </c>
      <c r="C16371" s="3" t="inlineStr">
        <is>
          <t>Assets</t>
        </is>
      </c>
      <c r="D16371" s="3" t="inlineStr">
        <is>
          <t>7610/900</t>
        </is>
      </c>
      <c r="E16371" s="3" t="inlineStr">
        <is>
          <t>Endulini CIP Cost of Sales</t>
        </is>
      </c>
      <c r="F16371" s="3" t="n">
        <v>0</v>
      </c>
      <c r="G16371" s="3" t="n">
        <v>-28210981.9</v>
      </c>
    </row>
    <row r="16372">
      <c r="A16372" s="3" t="inlineStr">
        <is>
          <t>Quinate Consulting (Pty) Ltd</t>
        </is>
      </c>
      <c r="B16372" s="4" t="n">
        <v>45199</v>
      </c>
      <c r="C16372" s="3" t="inlineStr">
        <is>
          <t>Assets</t>
        </is>
      </c>
      <c r="D16372" s="3" t="inlineStr">
        <is>
          <t>7800/104</t>
        </is>
      </c>
      <c r="E16372" s="3" t="inlineStr">
        <is>
          <t>Stock - Closing Stock SW - 28 Feb 21</t>
        </is>
      </c>
      <c r="F16372" s="3" t="n">
        <v>0</v>
      </c>
      <c r="G16372" s="3" t="n">
        <v>2874478.88</v>
      </c>
    </row>
    <row r="16373">
      <c r="A16373" s="3" t="inlineStr">
        <is>
          <t>Quinate Consulting (Pty) Ltd</t>
        </is>
      </c>
      <c r="B16373" s="4" t="n">
        <v>45199</v>
      </c>
      <c r="C16373" s="3" t="inlineStr">
        <is>
          <t>Assets</t>
        </is>
      </c>
      <c r="D16373" s="3" t="inlineStr">
        <is>
          <t>7800/105</t>
        </is>
      </c>
      <c r="E16373" s="3" t="inlineStr">
        <is>
          <t>Stock - Closing Stock SH - 28 Feb 21</t>
        </is>
      </c>
      <c r="F16373" s="3" t="n">
        <v>0</v>
      </c>
      <c r="G16373" s="3" t="n">
        <v>2843477.6</v>
      </c>
    </row>
    <row r="16374">
      <c r="A16374" s="3" t="inlineStr">
        <is>
          <t>Endulini (Pty) Ltd</t>
        </is>
      </c>
      <c r="B16374" s="4" t="n">
        <v>45199</v>
      </c>
      <c r="C16374" s="3" t="inlineStr">
        <is>
          <t>Assets</t>
        </is>
      </c>
      <c r="D16374" s="3" t="inlineStr">
        <is>
          <t>8000/000</t>
        </is>
      </c>
      <c r="E16374" s="3" t="inlineStr">
        <is>
          <t>Customer Control Account</t>
        </is>
      </c>
      <c r="F16374" s="3" t="n">
        <v>0</v>
      </c>
      <c r="G16374" s="3" t="n">
        <v>170572.96</v>
      </c>
    </row>
    <row r="16375">
      <c r="A16375" s="3" t="inlineStr">
        <is>
          <t>Noble Shield (Pty) Ltd ta Go Letting</t>
        </is>
      </c>
      <c r="B16375" s="4" t="n">
        <v>45199</v>
      </c>
      <c r="C16375" s="3" t="inlineStr">
        <is>
          <t>Assets</t>
        </is>
      </c>
      <c r="D16375" s="3" t="inlineStr">
        <is>
          <t>8000/000</t>
        </is>
      </c>
      <c r="E16375" s="3" t="inlineStr">
        <is>
          <t>Customer Control Account</t>
        </is>
      </c>
      <c r="F16375" s="3" t="n">
        <v>0</v>
      </c>
      <c r="G16375" s="3" t="n">
        <v>60289.32</v>
      </c>
    </row>
    <row r="16376">
      <c r="A16376" s="3" t="inlineStr">
        <is>
          <t>Opportunity Global Investment (PTY) LTD</t>
        </is>
      </c>
      <c r="B16376" s="4" t="n">
        <v>45199</v>
      </c>
      <c r="C16376" s="3" t="inlineStr">
        <is>
          <t>Assets</t>
        </is>
      </c>
      <c r="D16376" s="3" t="inlineStr">
        <is>
          <t>8000/000</t>
        </is>
      </c>
      <c r="E16376" s="3" t="inlineStr">
        <is>
          <t>Customer Control Account</t>
        </is>
      </c>
      <c r="F16376" s="3" t="n">
        <v>-43009.05</v>
      </c>
      <c r="G16376" s="3" t="n">
        <v>12217.25</v>
      </c>
    </row>
    <row r="16377">
      <c r="A16377" s="3" t="inlineStr">
        <is>
          <t>Opportunity Global Sales (PTY) LTD</t>
        </is>
      </c>
      <c r="B16377" s="4" t="n">
        <v>45199</v>
      </c>
      <c r="C16377" s="3" t="inlineStr">
        <is>
          <t>Assets</t>
        </is>
      </c>
      <c r="D16377" s="3" t="inlineStr">
        <is>
          <t>8000/000</t>
        </is>
      </c>
      <c r="E16377" s="3" t="inlineStr">
        <is>
          <t>Customer Control Account</t>
        </is>
      </c>
      <c r="F16377" s="3" t="n">
        <v>-28826.75</v>
      </c>
      <c r="G16377" s="3" t="n">
        <v>517098.33</v>
      </c>
    </row>
    <row r="16378">
      <c r="A16378" s="3" t="inlineStr">
        <is>
          <t>Opportunity Management Holdings (PTY) LTD</t>
        </is>
      </c>
      <c r="B16378" s="4" t="n">
        <v>45199</v>
      </c>
      <c r="C16378" s="3" t="inlineStr">
        <is>
          <t>Assets</t>
        </is>
      </c>
      <c r="D16378" s="3" t="inlineStr">
        <is>
          <t>8000/000</t>
        </is>
      </c>
      <c r="E16378" s="3" t="inlineStr">
        <is>
          <t>Customer Control Account</t>
        </is>
      </c>
      <c r="F16378" s="3" t="n">
        <v>0.3</v>
      </c>
      <c r="G16378" s="3" t="n">
        <v>460000</v>
      </c>
    </row>
    <row r="16379">
      <c r="A16379" s="3" t="inlineStr">
        <is>
          <t>Quinate Consulting (Pty) Ltd</t>
        </is>
      </c>
      <c r="B16379" s="4" t="n">
        <v>45199</v>
      </c>
      <c r="C16379" s="3" t="inlineStr">
        <is>
          <t>Assets</t>
        </is>
      </c>
      <c r="D16379" s="3" t="inlineStr">
        <is>
          <t>8000/000</t>
        </is>
      </c>
      <c r="E16379" s="3" t="inlineStr">
        <is>
          <t>Customer Control Account</t>
        </is>
      </c>
      <c r="F16379" s="3" t="n">
        <v>2571.25</v>
      </c>
      <c r="G16379" s="3" t="n">
        <v>20884.5</v>
      </c>
    </row>
    <row r="16380">
      <c r="A16380" s="3" t="inlineStr">
        <is>
          <t>Quinate Consulting (Pty) Ltd</t>
        </is>
      </c>
      <c r="B16380" s="4" t="n">
        <v>45199</v>
      </c>
      <c r="C16380" s="3" t="inlineStr">
        <is>
          <t>Assets</t>
        </is>
      </c>
      <c r="D16380" s="3" t="inlineStr">
        <is>
          <t>8001</t>
        </is>
      </c>
      <c r="E16380" s="3" t="inlineStr">
        <is>
          <t>Customer Control</t>
        </is>
      </c>
      <c r="F16380" s="3" t="n">
        <v>0</v>
      </c>
      <c r="G16380" s="3" t="n">
        <v>29487.49</v>
      </c>
    </row>
    <row r="16381">
      <c r="A16381" s="3" t="inlineStr">
        <is>
          <t>Quinate Consulting (Pty) Ltd</t>
        </is>
      </c>
      <c r="B16381" s="4" t="n">
        <v>45199</v>
      </c>
      <c r="C16381" s="3" t="inlineStr">
        <is>
          <t>Assets</t>
        </is>
      </c>
      <c r="D16381" s="3" t="inlineStr">
        <is>
          <t>8200/010</t>
        </is>
      </c>
      <c r="E16381" s="3" t="inlineStr">
        <is>
          <t>Prepayments / Prepaid Expenses</t>
        </is>
      </c>
      <c r="F16381" s="3" t="n">
        <v>0</v>
      </c>
      <c r="G16381" s="3" t="n">
        <v>109675</v>
      </c>
    </row>
    <row r="16382">
      <c r="A16382" s="3" t="inlineStr">
        <is>
          <t>Opportunity Management Holdings (PTY) LTD</t>
        </is>
      </c>
      <c r="B16382" s="4" t="n">
        <v>45199</v>
      </c>
      <c r="C16382" s="3" t="inlineStr">
        <is>
          <t>Assets</t>
        </is>
      </c>
      <c r="D16382" s="3" t="inlineStr">
        <is>
          <t>8200/020</t>
        </is>
      </c>
      <c r="E16382" s="3" t="inlineStr">
        <is>
          <t>Staff Loan - Nicolene Smit</t>
        </is>
      </c>
      <c r="F16382" s="3" t="n">
        <v>-500</v>
      </c>
      <c r="G16382" s="3" t="n">
        <v>3000</v>
      </c>
    </row>
    <row r="16383">
      <c r="A16383" s="3" t="inlineStr">
        <is>
          <t>Opportunity Global Sales (PTY) LTD</t>
        </is>
      </c>
      <c r="B16383" s="4" t="n">
        <v>45199</v>
      </c>
      <c r="C16383" s="3" t="inlineStr">
        <is>
          <t>Assets</t>
        </is>
      </c>
      <c r="D16383" s="3" t="inlineStr">
        <is>
          <t>8300/200</t>
        </is>
      </c>
      <c r="E16383" s="3" t="inlineStr">
        <is>
          <t>Staff Loan - Mario Stoop</t>
        </is>
      </c>
      <c r="F16383" s="3" t="n">
        <v>-1500</v>
      </c>
      <c r="G16383" s="3" t="n">
        <v>10500</v>
      </c>
    </row>
    <row r="16384">
      <c r="A16384" s="3" t="inlineStr">
        <is>
          <t>Opportunity Global Investment (PTY) LTD</t>
        </is>
      </c>
      <c r="B16384" s="4" t="n">
        <v>45199</v>
      </c>
      <c r="C16384" s="3" t="inlineStr">
        <is>
          <t>Assets</t>
        </is>
      </c>
      <c r="D16384" s="3" t="inlineStr">
        <is>
          <t>8400/000</t>
        </is>
      </c>
      <c r="E16384" s="3" t="inlineStr">
        <is>
          <t>FNB 62093491696</t>
        </is>
      </c>
      <c r="F16384" s="3" t="n">
        <v>32418.42</v>
      </c>
      <c r="G16384" s="3" t="n">
        <v>55329.1</v>
      </c>
    </row>
    <row r="16385">
      <c r="A16385" s="3" t="inlineStr">
        <is>
          <t>Opportunity Global Sales (PTY) LTD</t>
        </is>
      </c>
      <c r="B16385" s="4" t="n">
        <v>45199</v>
      </c>
      <c r="C16385" s="3" t="inlineStr">
        <is>
          <t>Assets</t>
        </is>
      </c>
      <c r="D16385" s="3" t="inlineStr">
        <is>
          <t>8400/000</t>
        </is>
      </c>
      <c r="E16385" s="3" t="inlineStr">
        <is>
          <t>FNB 62835620875</t>
        </is>
      </c>
      <c r="F16385" s="3" t="n">
        <v>-148335.19</v>
      </c>
      <c r="G16385" s="3" t="n">
        <v>80245.31</v>
      </c>
    </row>
    <row r="16386">
      <c r="A16386" s="3" t="inlineStr">
        <is>
          <t>Quinate Consulting (Pty) Ltd</t>
        </is>
      </c>
      <c r="B16386" s="4" t="n">
        <v>45199</v>
      </c>
      <c r="C16386" s="3" t="inlineStr">
        <is>
          <t>Assets</t>
        </is>
      </c>
      <c r="D16386" s="3" t="inlineStr">
        <is>
          <t>8400/000</t>
        </is>
      </c>
      <c r="E16386" s="3" t="inlineStr">
        <is>
          <t>RMB - 62736659189 - Call Acc</t>
        </is>
      </c>
      <c r="F16386" s="3" t="n">
        <v>-140</v>
      </c>
      <c r="G16386" s="3" t="n">
        <v>159668.26</v>
      </c>
    </row>
    <row r="16387">
      <c r="A16387" s="3" t="inlineStr">
        <is>
          <t>Trademark Holdings (Pty) Ltd</t>
        </is>
      </c>
      <c r="B16387" s="4" t="n">
        <v>45199</v>
      </c>
      <c r="C16387" s="3" t="inlineStr">
        <is>
          <t>Assets</t>
        </is>
      </c>
      <c r="D16387" s="3" t="inlineStr">
        <is>
          <t>8400/000</t>
        </is>
      </c>
      <c r="E16387" s="3" t="inlineStr">
        <is>
          <t>RMB 623 693 03640</t>
        </is>
      </c>
      <c r="F16387" s="3" t="n">
        <v>127751.37</v>
      </c>
      <c r="G16387" s="3" t="n">
        <v>137823.12</v>
      </c>
    </row>
    <row r="16388">
      <c r="A16388" s="3" t="inlineStr">
        <is>
          <t>Noble Shield (Pty) Ltd ta Go Letting</t>
        </is>
      </c>
      <c r="B16388" s="4" t="n">
        <v>45199</v>
      </c>
      <c r="C16388" s="3" t="inlineStr">
        <is>
          <t>Assets</t>
        </is>
      </c>
      <c r="D16388" s="3" t="inlineStr">
        <is>
          <t>8400/000</t>
        </is>
      </c>
      <c r="E16388" s="3" t="inlineStr">
        <is>
          <t>RMB 6250 573 3833</t>
        </is>
      </c>
      <c r="F16388" s="3" t="n">
        <v>104329.29</v>
      </c>
      <c r="G16388" s="3" t="n">
        <v>145187.15</v>
      </c>
    </row>
    <row r="16389">
      <c r="A16389" s="3" t="inlineStr">
        <is>
          <t>Endulini (Pty) Ltd</t>
        </is>
      </c>
      <c r="B16389" s="4" t="n">
        <v>45199</v>
      </c>
      <c r="C16389" s="3" t="inlineStr">
        <is>
          <t>Assets</t>
        </is>
      </c>
      <c r="D16389" s="3" t="inlineStr">
        <is>
          <t>8400/000</t>
        </is>
      </c>
      <c r="E16389" s="3" t="inlineStr">
        <is>
          <t>RMB 62906944576</t>
        </is>
      </c>
      <c r="F16389" s="3" t="n">
        <v>-8285.75</v>
      </c>
      <c r="G16389" s="3" t="n">
        <v>19981.15</v>
      </c>
    </row>
    <row r="16390">
      <c r="A16390" s="3" t="inlineStr">
        <is>
          <t>Opportunity Management Holdings (PTY) LTD</t>
        </is>
      </c>
      <c r="B16390" s="4" t="n">
        <v>45199</v>
      </c>
      <c r="C16390" s="3" t="inlineStr">
        <is>
          <t>Assets</t>
        </is>
      </c>
      <c r="D16390" s="3" t="inlineStr">
        <is>
          <t>8400/000</t>
        </is>
      </c>
      <c r="E16390" s="3" t="inlineStr">
        <is>
          <t>RMB Cheq - 62312246920</t>
        </is>
      </c>
      <c r="F16390" s="3" t="n">
        <v>2315.74</v>
      </c>
      <c r="G16390" s="3" t="n">
        <v>44410.37</v>
      </c>
    </row>
    <row r="16391">
      <c r="A16391" s="3" t="inlineStr">
        <is>
          <t>Opportunity Global Investment (PTY) LTD</t>
        </is>
      </c>
      <c r="B16391" s="4" t="n">
        <v>45199</v>
      </c>
      <c r="C16391" s="3" t="inlineStr">
        <is>
          <t>Assets</t>
        </is>
      </c>
      <c r="D16391" s="3" t="inlineStr">
        <is>
          <t>8405/000</t>
        </is>
      </c>
      <c r="E16391" s="3" t="inlineStr">
        <is>
          <t>FNB Trust 62762449265</t>
        </is>
      </c>
      <c r="F16391" s="3" t="n">
        <v>900</v>
      </c>
      <c r="G16391" s="3" t="n">
        <v>1141.1</v>
      </c>
    </row>
    <row r="16392">
      <c r="A16392" s="3" t="inlineStr">
        <is>
          <t>Endulini (Pty) Ltd</t>
        </is>
      </c>
      <c r="B16392" s="4" t="n">
        <v>45199</v>
      </c>
      <c r="C16392" s="3" t="inlineStr">
        <is>
          <t>Assets</t>
        </is>
      </c>
      <c r="D16392" s="3" t="inlineStr">
        <is>
          <t>8410/000</t>
        </is>
      </c>
      <c r="E16392" s="3" t="inlineStr">
        <is>
          <t>Momentum Investor Account : RU 502229883</t>
        </is>
      </c>
      <c r="F16392" s="3" t="n">
        <v>-2756.97</v>
      </c>
      <c r="G16392" s="3" t="n">
        <v>20.08</v>
      </c>
    </row>
    <row r="16393">
      <c r="A16393" s="3" t="inlineStr">
        <is>
          <t>Opportunity Management Holdings (PTY) LTD</t>
        </is>
      </c>
      <c r="B16393" s="4" t="n">
        <v>45199</v>
      </c>
      <c r="C16393" s="3" t="inlineStr">
        <is>
          <t>Assets</t>
        </is>
      </c>
      <c r="D16393" s="3" t="inlineStr">
        <is>
          <t>8410/000</t>
        </is>
      </c>
      <c r="E16393" s="3" t="inlineStr">
        <is>
          <t>RMB Call Acc - 62312248851</t>
        </is>
      </c>
      <c r="F16393" s="3" t="n">
        <v>0</v>
      </c>
      <c r="G16393" s="3" t="n">
        <v>1432.34</v>
      </c>
    </row>
    <row r="16394">
      <c r="A16394" s="3" t="inlineStr">
        <is>
          <t>Noble Shield (Pty) Ltd ta Go Letting</t>
        </is>
      </c>
      <c r="B16394" s="4" t="n">
        <v>45199</v>
      </c>
      <c r="C16394" s="3" t="inlineStr">
        <is>
          <t>Assets</t>
        </is>
      </c>
      <c r="D16394" s="3" t="inlineStr">
        <is>
          <t>8410/000</t>
        </is>
      </c>
      <c r="E16394" s="3" t="inlineStr">
        <is>
          <t>RMB Trust Acc - 6250 615 1365</t>
        </is>
      </c>
      <c r="F16394" s="3" t="n">
        <v>825.59</v>
      </c>
      <c r="G16394" s="3" t="n">
        <v>900.5700000000001</v>
      </c>
    </row>
    <row r="16395">
      <c r="A16395" s="3" t="inlineStr">
        <is>
          <t>Quinate Consulting (Pty) Ltd</t>
        </is>
      </c>
      <c r="B16395" s="4" t="n">
        <v>45199</v>
      </c>
      <c r="C16395" s="3" t="inlineStr">
        <is>
          <t>Assets</t>
        </is>
      </c>
      <c r="D16395" s="3" t="inlineStr">
        <is>
          <t>8415/000</t>
        </is>
      </c>
      <c r="E16395" s="3" t="inlineStr">
        <is>
          <t>STD Acc 071 958 959 - Facility Acc</t>
        </is>
      </c>
      <c r="F16395" s="3" t="n">
        <v>-85</v>
      </c>
      <c r="G16395" s="3" t="n">
        <v>2701.21</v>
      </c>
    </row>
    <row r="16396">
      <c r="A16396" s="3" t="inlineStr">
        <is>
          <t>Trademark Holdings (Pty) Ltd</t>
        </is>
      </c>
      <c r="B16396" s="4" t="n">
        <v>45199</v>
      </c>
      <c r="C16396" s="3" t="inlineStr">
        <is>
          <t>Assets</t>
        </is>
      </c>
      <c r="D16396" s="3" t="inlineStr">
        <is>
          <t>8420/000</t>
        </is>
      </c>
      <c r="E16396" s="3" t="inlineStr">
        <is>
          <t>FNB Credit Card</t>
        </is>
      </c>
      <c r="F16396" s="3" t="n">
        <v>52</v>
      </c>
      <c r="G16396" s="3" t="n">
        <v>416</v>
      </c>
    </row>
    <row r="16397">
      <c r="A16397" s="3" t="inlineStr">
        <is>
          <t>Quinate Consulting (Pty) Ltd</t>
        </is>
      </c>
      <c r="B16397" s="4" t="n">
        <v>45199</v>
      </c>
      <c r="C16397" s="3" t="inlineStr">
        <is>
          <t>Assets</t>
        </is>
      </c>
      <c r="D16397" s="3" t="inlineStr">
        <is>
          <t>8430/000</t>
        </is>
      </c>
      <c r="E16397" s="3" t="inlineStr">
        <is>
          <t>Momentum Investment Acc - RU502230185</t>
        </is>
      </c>
      <c r="F16397" s="3" t="n">
        <v>0</v>
      </c>
      <c r="G16397" s="3" t="n">
        <v>556.26</v>
      </c>
    </row>
    <row r="16398">
      <c r="A16398" s="3" t="inlineStr">
        <is>
          <t>Opportunity Global Investment (PTY) LTD</t>
        </is>
      </c>
      <c r="B16398" s="4" t="n">
        <v>45199</v>
      </c>
      <c r="C16398" s="3" t="inlineStr">
        <is>
          <t>Assets</t>
        </is>
      </c>
      <c r="D16398" s="3" t="inlineStr">
        <is>
          <t>8440/000</t>
        </is>
      </c>
      <c r="E16398" s="3" t="inlineStr">
        <is>
          <t>FNB - Call 627602764438</t>
        </is>
      </c>
      <c r="F16398" s="3" t="n">
        <v>-12.64</v>
      </c>
      <c r="G16398" s="3" t="n">
        <v>865.63</v>
      </c>
    </row>
    <row r="16399">
      <c r="A16399" s="3" t="inlineStr">
        <is>
          <t>Opportunity Global Investment (PTY) LTD</t>
        </is>
      </c>
      <c r="B16399" s="4" t="n">
        <v>45199</v>
      </c>
      <c r="C16399" s="3" t="inlineStr">
        <is>
          <t>Assets</t>
        </is>
      </c>
      <c r="D16399" s="3" t="inlineStr">
        <is>
          <t>8445/000</t>
        </is>
      </c>
      <c r="E16399" s="3" t="inlineStr">
        <is>
          <t>Momentum RU502230096</t>
        </is>
      </c>
      <c r="F16399" s="3" t="n">
        <v>34.81</v>
      </c>
      <c r="G16399" s="3" t="n">
        <v>4937.81</v>
      </c>
    </row>
    <row r="16400">
      <c r="A16400" s="3" t="inlineStr">
        <is>
          <t>Quinate Consulting (Pty) Ltd</t>
        </is>
      </c>
      <c r="B16400" s="4" t="n">
        <v>45199</v>
      </c>
      <c r="C16400" s="3" t="inlineStr">
        <is>
          <t>Assets</t>
        </is>
      </c>
      <c r="D16400" s="3" t="inlineStr">
        <is>
          <t>8450/000</t>
        </is>
      </c>
      <c r="E16400" s="3" t="inlineStr">
        <is>
          <t>A RMB 62275810820</t>
        </is>
      </c>
      <c r="F16400" s="3" t="n">
        <v>91335.78999999999</v>
      </c>
      <c r="G16400" s="3" t="n">
        <v>145347</v>
      </c>
    </row>
    <row r="16401">
      <c r="A16401" s="3" t="inlineStr">
        <is>
          <t>Opportunity Management Holdings (PTY) LTD</t>
        </is>
      </c>
      <c r="B16401" s="4" t="n">
        <v>45199</v>
      </c>
      <c r="C16401" s="3" t="inlineStr">
        <is>
          <t>Assets</t>
        </is>
      </c>
      <c r="D16401" s="3" t="inlineStr">
        <is>
          <t>8450/000</t>
        </is>
      </c>
      <c r="E16401" s="3" t="inlineStr">
        <is>
          <t>Petty Cash - CT Office</t>
        </is>
      </c>
      <c r="F16401" s="3" t="n">
        <v>0</v>
      </c>
      <c r="G16401" s="3" t="n">
        <v>1016.2</v>
      </c>
    </row>
    <row r="16402">
      <c r="A16402" s="3" t="inlineStr">
        <is>
          <t>Quinate Consulting (Pty) Ltd</t>
        </is>
      </c>
      <c r="B16402" s="4" t="n">
        <v>45199</v>
      </c>
      <c r="C16402" s="3" t="inlineStr">
        <is>
          <t>Liabilities</t>
        </is>
      </c>
      <c r="D16402" s="3" t="inlineStr">
        <is>
          <t>8480/100</t>
        </is>
      </c>
      <c r="E16402" s="3" t="inlineStr">
        <is>
          <t>Bond - SH20 - STD Bank 532010558</t>
        </is>
      </c>
      <c r="F16402" s="3" t="n">
        <v>3110.34</v>
      </c>
      <c r="G16402" s="3" t="n">
        <v>-1335323.13</v>
      </c>
    </row>
    <row r="16403">
      <c r="A16403" s="3" t="inlineStr">
        <is>
          <t>Quinate Consulting (Pty) Ltd</t>
        </is>
      </c>
      <c r="B16403" s="4" t="n">
        <v>45199</v>
      </c>
      <c r="C16403" s="3" t="inlineStr">
        <is>
          <t>Liabilities</t>
        </is>
      </c>
      <c r="D16403" s="3" t="inlineStr">
        <is>
          <t>8480/200</t>
        </is>
      </c>
      <c r="E16403" s="3" t="inlineStr">
        <is>
          <t>Bond - SH23 - STD Bank 532010035</t>
        </is>
      </c>
      <c r="F16403" s="3" t="n">
        <v>3106.6</v>
      </c>
      <c r="G16403" s="3" t="n">
        <v>-1335193.89</v>
      </c>
    </row>
    <row r="16404">
      <c r="A16404" s="3" t="inlineStr">
        <is>
          <t>Quinate Consulting (Pty) Ltd</t>
        </is>
      </c>
      <c r="B16404" s="4" t="n">
        <v>45199</v>
      </c>
      <c r="C16404" s="3" t="inlineStr">
        <is>
          <t>Liabilities</t>
        </is>
      </c>
      <c r="D16404" s="3" t="inlineStr">
        <is>
          <t>8480/300</t>
        </is>
      </c>
      <c r="E16404" s="3" t="inlineStr">
        <is>
          <t>Bond - SH24 - STD Bank 532372662</t>
        </is>
      </c>
      <c r="F16404" s="3" t="n">
        <v>1488.47</v>
      </c>
      <c r="G16404" s="3" t="n">
        <v>-1445196.06</v>
      </c>
    </row>
    <row r="16405">
      <c r="A16405" s="3" t="inlineStr">
        <is>
          <t>Quinate Consulting (Pty) Ltd</t>
        </is>
      </c>
      <c r="B16405" s="4" t="n">
        <v>45199</v>
      </c>
      <c r="C16405" s="3" t="inlineStr">
        <is>
          <t>Liabilities</t>
        </is>
      </c>
      <c r="D16405" s="3" t="inlineStr">
        <is>
          <t>8480/400</t>
        </is>
      </c>
      <c r="E16405" s="3" t="inlineStr">
        <is>
          <t>Bond - SW01 - STD Bank 532920627</t>
        </is>
      </c>
      <c r="F16405" s="3" t="n">
        <v>410.38</v>
      </c>
      <c r="G16405" s="3" t="n">
        <v>-1290298.98</v>
      </c>
    </row>
    <row r="16406">
      <c r="A16406" s="3" t="inlineStr">
        <is>
          <t>Quinate Consulting (Pty) Ltd</t>
        </is>
      </c>
      <c r="B16406" s="4" t="n">
        <v>45199</v>
      </c>
      <c r="C16406" s="3" t="inlineStr">
        <is>
          <t>Liabilities</t>
        </is>
      </c>
      <c r="D16406" s="3" t="inlineStr">
        <is>
          <t>8480/401</t>
        </is>
      </c>
      <c r="E16406" s="3" t="inlineStr">
        <is>
          <t>Bond - SW21 - STD Bank 532920597</t>
        </is>
      </c>
      <c r="F16406" s="3" t="n">
        <v>410.54</v>
      </c>
      <c r="G16406" s="3" t="n">
        <v>-1290810.95</v>
      </c>
    </row>
    <row r="16407">
      <c r="A16407" s="3" t="inlineStr">
        <is>
          <t>Opportunity Global Investment (PTY) LTD</t>
        </is>
      </c>
      <c r="B16407" s="4" t="n">
        <v>45199</v>
      </c>
      <c r="C16407" s="3" t="inlineStr">
        <is>
          <t>Liabilities</t>
        </is>
      </c>
      <c r="D16407" s="3" t="inlineStr">
        <is>
          <t>860</t>
        </is>
      </c>
      <c r="E16407" s="3" t="inlineStr">
        <is>
          <t>Rounding</t>
        </is>
      </c>
      <c r="F16407" s="3" t="n">
        <v>-0.3</v>
      </c>
      <c r="G16407" s="3" t="n">
        <v>-0.29</v>
      </c>
    </row>
    <row r="16408">
      <c r="A16408" s="3" t="inlineStr">
        <is>
          <t>Opportunity Global Sales (PTY) LTD</t>
        </is>
      </c>
      <c r="B16408" s="4" t="n">
        <v>45199</v>
      </c>
      <c r="C16408" s="3" t="inlineStr">
        <is>
          <t>Liabilities</t>
        </is>
      </c>
      <c r="D16408" s="3" t="inlineStr">
        <is>
          <t>860</t>
        </is>
      </c>
      <c r="E16408" s="3" t="inlineStr">
        <is>
          <t>Rounding</t>
        </is>
      </c>
      <c r="F16408" s="3" t="n">
        <v>0</v>
      </c>
      <c r="G16408" s="3" t="n">
        <v>-0.99</v>
      </c>
    </row>
    <row r="16409">
      <c r="A16409" s="3" t="inlineStr">
        <is>
          <t>Opportunity Management Holdings (PTY) LTD</t>
        </is>
      </c>
      <c r="B16409" s="4" t="n">
        <v>45199</v>
      </c>
      <c r="C16409" s="3" t="inlineStr">
        <is>
          <t>Liabilities</t>
        </is>
      </c>
      <c r="D16409" s="3" t="inlineStr">
        <is>
          <t>860</t>
        </is>
      </c>
      <c r="E16409" s="3" t="inlineStr">
        <is>
          <t>Rounding</t>
        </is>
      </c>
      <c r="F16409" s="3" t="n">
        <v>0</v>
      </c>
      <c r="G16409" s="3" t="n">
        <v>-0.01</v>
      </c>
    </row>
    <row r="16410">
      <c r="A16410" s="3" t="inlineStr">
        <is>
          <t>Quinate Consulting (Pty) Ltd</t>
        </is>
      </c>
      <c r="B16410" s="4" t="n">
        <v>45199</v>
      </c>
      <c r="C16410" s="3" t="inlineStr">
        <is>
          <t>Liabilities</t>
        </is>
      </c>
      <c r="D16410" s="3" t="inlineStr">
        <is>
          <t>860</t>
        </is>
      </c>
      <c r="E16410" s="3" t="inlineStr">
        <is>
          <t>Rounding</t>
        </is>
      </c>
      <c r="F16410" s="3" t="n">
        <v>0</v>
      </c>
      <c r="G16410" s="3" t="n">
        <v>-4.57</v>
      </c>
    </row>
    <row r="16411">
      <c r="A16411" s="3" t="inlineStr">
        <is>
          <t>Trademark Holdings (Pty) Ltd</t>
        </is>
      </c>
      <c r="B16411" s="4" t="n">
        <v>45199</v>
      </c>
      <c r="C16411" s="3" t="inlineStr">
        <is>
          <t>Liabilities</t>
        </is>
      </c>
      <c r="D16411" s="3" t="inlineStr">
        <is>
          <t>860</t>
        </is>
      </c>
      <c r="E16411" s="3" t="inlineStr">
        <is>
          <t>Rounding</t>
        </is>
      </c>
      <c r="F16411" s="3" t="n">
        <v>0</v>
      </c>
      <c r="G16411" s="3" t="n">
        <v>0.2</v>
      </c>
    </row>
    <row r="16412">
      <c r="A16412" s="3" t="inlineStr">
        <is>
          <t>Endulini (Pty) Ltd</t>
        </is>
      </c>
      <c r="B16412" s="4" t="n">
        <v>45199</v>
      </c>
      <c r="C16412" s="3" t="inlineStr">
        <is>
          <t>Liabilities</t>
        </is>
      </c>
      <c r="D16412" s="3" t="inlineStr">
        <is>
          <t>9000/000</t>
        </is>
      </c>
      <c r="E16412" s="3" t="inlineStr">
        <is>
          <t>Supplier Control Account</t>
        </is>
      </c>
      <c r="F16412" s="3" t="n">
        <v>3080230.27</v>
      </c>
      <c r="G16412" s="3" t="n">
        <v>-4703487.11</v>
      </c>
    </row>
    <row r="16413">
      <c r="A16413" s="3" t="inlineStr">
        <is>
          <t>Noble Shield (Pty) Ltd ta Go Letting</t>
        </is>
      </c>
      <c r="B16413" s="4" t="n">
        <v>45199</v>
      </c>
      <c r="C16413" s="3" t="inlineStr">
        <is>
          <t>Liabilities</t>
        </is>
      </c>
      <c r="D16413" s="3" t="inlineStr">
        <is>
          <t>9000/000</t>
        </is>
      </c>
      <c r="E16413" s="3" t="inlineStr">
        <is>
          <t>Supplier Control Account</t>
        </is>
      </c>
      <c r="F16413" s="3" t="n">
        <v>-31896.48</v>
      </c>
      <c r="G16413" s="3" t="n">
        <v>-54891.77</v>
      </c>
    </row>
    <row r="16414">
      <c r="A16414" s="3" t="inlineStr">
        <is>
          <t>Opportunity Global Investment (PTY) LTD</t>
        </is>
      </c>
      <c r="B16414" s="4" t="n">
        <v>45199</v>
      </c>
      <c r="C16414" s="3" t="inlineStr">
        <is>
          <t>Liabilities</t>
        </is>
      </c>
      <c r="D16414" s="3" t="inlineStr">
        <is>
          <t>9000/000</t>
        </is>
      </c>
      <c r="E16414" s="3" t="inlineStr">
        <is>
          <t>Supplier Control Account</t>
        </is>
      </c>
      <c r="F16414" s="3" t="n">
        <v>95590.25</v>
      </c>
      <c r="G16414" s="3" t="n">
        <v>-13097.91</v>
      </c>
    </row>
    <row r="16415">
      <c r="A16415" s="3" t="inlineStr">
        <is>
          <t>Opportunity Global Sales (PTY) LTD</t>
        </is>
      </c>
      <c r="B16415" s="4" t="n">
        <v>45199</v>
      </c>
      <c r="C16415" s="3" t="inlineStr">
        <is>
          <t>Liabilities</t>
        </is>
      </c>
      <c r="D16415" s="3" t="inlineStr">
        <is>
          <t>9000/000</t>
        </is>
      </c>
      <c r="E16415" s="3" t="inlineStr">
        <is>
          <t>Supplier Control Account</t>
        </is>
      </c>
      <c r="F16415" s="3" t="n">
        <v>-58347.58</v>
      </c>
      <c r="G16415" s="3" t="n">
        <v>-59089.82</v>
      </c>
    </row>
    <row r="16416">
      <c r="A16416" s="3" t="inlineStr">
        <is>
          <t>Opportunity Management Holdings (PTY) LTD</t>
        </is>
      </c>
      <c r="B16416" s="4" t="n">
        <v>45199</v>
      </c>
      <c r="C16416" s="3" t="inlineStr">
        <is>
          <t>Liabilities</t>
        </is>
      </c>
      <c r="D16416" s="3" t="inlineStr">
        <is>
          <t>9000/000</t>
        </is>
      </c>
      <c r="E16416" s="3" t="inlineStr">
        <is>
          <t>Supplier Control Account</t>
        </is>
      </c>
      <c r="F16416" s="3" t="n">
        <v>-2128.45</v>
      </c>
      <c r="G16416" s="3" t="n">
        <v>-279352.47</v>
      </c>
    </row>
    <row r="16417">
      <c r="A16417" s="3" t="inlineStr">
        <is>
          <t>Quinate Consulting (Pty) Ltd</t>
        </is>
      </c>
      <c r="B16417" s="4" t="n">
        <v>45199</v>
      </c>
      <c r="C16417" s="3" t="inlineStr">
        <is>
          <t>Liabilities</t>
        </is>
      </c>
      <c r="D16417" s="3" t="inlineStr">
        <is>
          <t>9000/000</t>
        </is>
      </c>
      <c r="E16417" s="3" t="inlineStr">
        <is>
          <t>Supplier Control Account</t>
        </is>
      </c>
      <c r="F16417" s="3" t="n">
        <v>148779.16</v>
      </c>
      <c r="G16417" s="3" t="n">
        <v>548195.27</v>
      </c>
    </row>
    <row r="16418">
      <c r="A16418" s="3" t="inlineStr">
        <is>
          <t>Trademark Holdings (Pty) Ltd</t>
        </is>
      </c>
      <c r="B16418" s="4" t="n">
        <v>45199</v>
      </c>
      <c r="C16418" s="3" t="inlineStr">
        <is>
          <t>Liabilities</t>
        </is>
      </c>
      <c r="D16418" s="3" t="inlineStr">
        <is>
          <t>9000/000</t>
        </is>
      </c>
      <c r="E16418" s="3" t="inlineStr">
        <is>
          <t>Supplier Control Account</t>
        </is>
      </c>
      <c r="F16418" s="3" t="n">
        <v>-17745.04</v>
      </c>
      <c r="G16418" s="3" t="n">
        <v>-83099.75</v>
      </c>
    </row>
    <row r="16419">
      <c r="A16419" s="3" t="inlineStr">
        <is>
          <t>Quinate Consulting (Pty) Ltd</t>
        </is>
      </c>
      <c r="B16419" s="4" t="n">
        <v>45199</v>
      </c>
      <c r="C16419" s="3" t="inlineStr">
        <is>
          <t>Liabilities</t>
        </is>
      </c>
      <c r="D16419" s="3" t="inlineStr">
        <is>
          <t>9001</t>
        </is>
      </c>
      <c r="E16419" s="3" t="inlineStr">
        <is>
          <t>Supplier Control</t>
        </is>
      </c>
      <c r="F16419" s="3" t="n">
        <v>0</v>
      </c>
      <c r="G16419" s="3" t="n">
        <v>-347315.41</v>
      </c>
    </row>
    <row r="16420">
      <c r="A16420" s="3" t="inlineStr">
        <is>
          <t>Opportunity Management Holdings (PTY) LTD</t>
        </is>
      </c>
      <c r="B16420" s="4" t="n">
        <v>45199</v>
      </c>
      <c r="C16420" s="3" t="inlineStr">
        <is>
          <t>Liabilities</t>
        </is>
      </c>
      <c r="D16420" s="3" t="inlineStr">
        <is>
          <t>9100/000</t>
        </is>
      </c>
      <c r="E16420" s="3" t="inlineStr">
        <is>
          <t>PAYE/UIF/SDL Accrual - Prior Years ADJ</t>
        </is>
      </c>
      <c r="F16420" s="3" t="n">
        <v>0</v>
      </c>
      <c r="G16420" s="3" t="n">
        <v>-33739.36</v>
      </c>
    </row>
    <row r="16421">
      <c r="A16421" s="3" t="inlineStr">
        <is>
          <t>Opportunity Management Holdings (PTY) LTD</t>
        </is>
      </c>
      <c r="B16421" s="4" t="n">
        <v>45199</v>
      </c>
      <c r="C16421" s="3" t="inlineStr">
        <is>
          <t>Assets</t>
        </is>
      </c>
      <c r="D16421" s="3" t="inlineStr">
        <is>
          <t>9110/000</t>
        </is>
      </c>
      <c r="E16421" s="3" t="inlineStr">
        <is>
          <t>Deposit Received</t>
        </is>
      </c>
      <c r="F16421" s="3" t="n">
        <v>0</v>
      </c>
      <c r="G16421" s="3" t="n">
        <v>-3852.5</v>
      </c>
    </row>
    <row r="16422">
      <c r="A16422" s="3" t="inlineStr">
        <is>
          <t>Opportunity Global Investment (PTY) LTD</t>
        </is>
      </c>
      <c r="B16422" s="4" t="n">
        <v>45199</v>
      </c>
      <c r="C16422" s="3" t="inlineStr">
        <is>
          <t>Liabilities</t>
        </is>
      </c>
      <c r="D16422" s="3" t="inlineStr">
        <is>
          <t>9110/000</t>
        </is>
      </c>
      <c r="E16422" s="3" t="inlineStr">
        <is>
          <t>Taxation B/S</t>
        </is>
      </c>
      <c r="F16422" s="3" t="n">
        <v>0</v>
      </c>
      <c r="G16422" s="3" t="n">
        <v>67163.81</v>
      </c>
    </row>
    <row r="16423">
      <c r="A16423" s="3" t="inlineStr">
        <is>
          <t>Noble Shield (Pty) Ltd ta Go Letting</t>
        </is>
      </c>
      <c r="B16423" s="4" t="n">
        <v>45199</v>
      </c>
      <c r="C16423" s="3" t="inlineStr">
        <is>
          <t>Liabilities</t>
        </is>
      </c>
      <c r="D16423" s="3" t="inlineStr">
        <is>
          <t>9250/010</t>
        </is>
      </c>
      <c r="E16423" s="3" t="inlineStr">
        <is>
          <t>SALARY CONTROL</t>
        </is>
      </c>
      <c r="F16423" s="3" t="n">
        <v>938.09</v>
      </c>
      <c r="G16423" s="3" t="n">
        <v>-17179.76</v>
      </c>
    </row>
    <row r="16424">
      <c r="A16424" s="3" t="inlineStr">
        <is>
          <t>Opportunity Global Investment (PTY) LTD</t>
        </is>
      </c>
      <c r="B16424" s="4" t="n">
        <v>45199</v>
      </c>
      <c r="C16424" s="3" t="inlineStr">
        <is>
          <t>Liabilities</t>
        </is>
      </c>
      <c r="D16424" s="3" t="inlineStr">
        <is>
          <t>9250/010</t>
        </is>
      </c>
      <c r="E16424" s="3" t="inlineStr">
        <is>
          <t>SALARY CONTROL</t>
        </is>
      </c>
      <c r="F16424" s="3" t="n">
        <v>0</v>
      </c>
      <c r="G16424" s="3" t="n">
        <v>5000</v>
      </c>
    </row>
    <row r="16425">
      <c r="A16425" s="3" t="inlineStr">
        <is>
          <t>Opportunity Global Sales (PTY) LTD</t>
        </is>
      </c>
      <c r="B16425" s="4" t="n">
        <v>45199</v>
      </c>
      <c r="C16425" s="3" t="inlineStr">
        <is>
          <t>Liabilities</t>
        </is>
      </c>
      <c r="D16425" s="3" t="inlineStr">
        <is>
          <t>9250/010</t>
        </is>
      </c>
      <c r="E16425" s="3" t="inlineStr">
        <is>
          <t>SALARY CONTROL</t>
        </is>
      </c>
      <c r="F16425" s="3" t="n">
        <v>-499.99</v>
      </c>
      <c r="G16425" s="3" t="n">
        <v>-6531.61</v>
      </c>
    </row>
    <row r="16426">
      <c r="A16426" s="3" t="inlineStr">
        <is>
          <t>Trademark Holdings (Pty) Ltd</t>
        </is>
      </c>
      <c r="B16426" s="4" t="n">
        <v>45199</v>
      </c>
      <c r="C16426" s="3" t="inlineStr">
        <is>
          <t>Liabilities</t>
        </is>
      </c>
      <c r="D16426" s="3" t="inlineStr">
        <is>
          <t>9250/010</t>
        </is>
      </c>
      <c r="E16426" s="3" t="inlineStr">
        <is>
          <t>SALARY CONTROL</t>
        </is>
      </c>
      <c r="F16426" s="3" t="n">
        <v>-921.17</v>
      </c>
      <c r="G16426" s="3" t="n">
        <v>-19395.44</v>
      </c>
    </row>
    <row r="16427">
      <c r="A16427" s="3" t="inlineStr">
        <is>
          <t>Noble Shield (Pty) Ltd ta Go Letting</t>
        </is>
      </c>
      <c r="B16427" s="4" t="n">
        <v>45199</v>
      </c>
      <c r="C16427" s="3" t="inlineStr">
        <is>
          <t>Liabilities</t>
        </is>
      </c>
      <c r="D16427" s="3" t="inlineStr">
        <is>
          <t>9250/020</t>
        </is>
      </c>
      <c r="E16427" s="3" t="inlineStr">
        <is>
          <t>PAYE, UIF AND SDL CONTROL</t>
        </is>
      </c>
      <c r="F16427" s="3" t="n">
        <v>342.26</v>
      </c>
      <c r="G16427" s="3" t="n">
        <v>-5570.25</v>
      </c>
    </row>
    <row r="16428">
      <c r="A16428" s="3" t="inlineStr">
        <is>
          <t>Opportunity Global Investment (PTY) LTD</t>
        </is>
      </c>
      <c r="B16428" s="4" t="n">
        <v>45199</v>
      </c>
      <c r="C16428" s="3" t="inlineStr">
        <is>
          <t>Liabilities</t>
        </is>
      </c>
      <c r="D16428" s="3" t="inlineStr">
        <is>
          <t>9250/020</t>
        </is>
      </c>
      <c r="E16428" s="3" t="inlineStr">
        <is>
          <t>PAYE, UIF AND SDL CONTROL</t>
        </is>
      </c>
      <c r="F16428" s="3" t="n">
        <v>-8710.34</v>
      </c>
      <c r="G16428" s="3" t="n">
        <v>-90824.21000000001</v>
      </c>
    </row>
    <row r="16429">
      <c r="A16429" s="3" t="inlineStr">
        <is>
          <t>Opportunity Management Holdings (PTY) LTD</t>
        </is>
      </c>
      <c r="B16429" s="4" t="n">
        <v>45199</v>
      </c>
      <c r="C16429" s="3" t="inlineStr">
        <is>
          <t>Liabilities</t>
        </is>
      </c>
      <c r="D16429" s="3" t="inlineStr">
        <is>
          <t>9250/020</t>
        </is>
      </c>
      <c r="E16429" s="3" t="inlineStr">
        <is>
          <t>PAYE, UIF AND SDL CONTROL</t>
        </is>
      </c>
      <c r="F16429" s="3" t="n">
        <v>-1439.28</v>
      </c>
      <c r="G16429" s="3" t="n">
        <v>-43335.1</v>
      </c>
    </row>
    <row r="16430">
      <c r="A16430" s="3" t="inlineStr">
        <is>
          <t>Quinate Consulting (Pty) Ltd</t>
        </is>
      </c>
      <c r="B16430" s="4" t="n">
        <v>45199</v>
      </c>
      <c r="C16430" s="3" t="inlineStr">
        <is>
          <t>Liabilities</t>
        </is>
      </c>
      <c r="D16430" s="3" t="inlineStr">
        <is>
          <t>9250/020</t>
        </is>
      </c>
      <c r="E16430" s="3" t="inlineStr">
        <is>
          <t>PAYE, UIF AND SDL CONTROL</t>
        </is>
      </c>
      <c r="F16430" s="3" t="n">
        <v>-10759.36</v>
      </c>
      <c r="G16430" s="3" t="n">
        <v>-10759.36</v>
      </c>
    </row>
    <row r="16431">
      <c r="A16431" s="3" t="inlineStr">
        <is>
          <t>Trademark Holdings (Pty) Ltd</t>
        </is>
      </c>
      <c r="B16431" s="4" t="n">
        <v>45199</v>
      </c>
      <c r="C16431" s="3" t="inlineStr">
        <is>
          <t>Liabilities</t>
        </is>
      </c>
      <c r="D16431" s="3" t="inlineStr">
        <is>
          <t>9250/020</t>
        </is>
      </c>
      <c r="E16431" s="3" t="inlineStr">
        <is>
          <t>PAYE, UIF AND SDL CONTROL</t>
        </is>
      </c>
      <c r="F16431" s="3" t="n">
        <v>-336.09</v>
      </c>
      <c r="G16431" s="3" t="n">
        <v>-5565.08</v>
      </c>
    </row>
    <row r="16432">
      <c r="A16432" s="3" t="inlineStr">
        <is>
          <t>Opportunity Global Investment (PTY) LTD</t>
        </is>
      </c>
      <c r="B16432" s="4" t="n">
        <v>45199</v>
      </c>
      <c r="C16432" s="3" t="inlineStr">
        <is>
          <t>Liabilities</t>
        </is>
      </c>
      <c r="D16432" s="3" t="inlineStr">
        <is>
          <t>9400/030</t>
        </is>
      </c>
      <c r="E16432" s="3" t="inlineStr">
        <is>
          <t>Accrued Expenses - PAYE_AND_UIF</t>
        </is>
      </c>
      <c r="F16432" s="3" t="n">
        <v>0</v>
      </c>
      <c r="G16432" s="3" t="n">
        <v>-2</v>
      </c>
    </row>
    <row r="16433">
      <c r="A16433" s="3" t="inlineStr">
        <is>
          <t>Trademark Holdings (Pty) Ltd</t>
        </is>
      </c>
      <c r="B16433" s="4" t="n">
        <v>45199</v>
      </c>
      <c r="C16433" s="3" t="inlineStr">
        <is>
          <t>Liabilities</t>
        </is>
      </c>
      <c r="D16433" s="3" t="inlineStr">
        <is>
          <t>9400/400</t>
        </is>
      </c>
      <c r="E16433" s="3" t="inlineStr">
        <is>
          <t>Deemed Dividend Tax</t>
        </is>
      </c>
      <c r="F16433" s="3" t="n">
        <v>0</v>
      </c>
      <c r="G16433" s="3" t="n">
        <v>-699.13</v>
      </c>
    </row>
    <row r="16434">
      <c r="A16434" s="3" t="inlineStr">
        <is>
          <t>Opportunity Global Investment (PTY) LTD</t>
        </is>
      </c>
      <c r="B16434" s="4" t="n">
        <v>45199</v>
      </c>
      <c r="C16434" s="3" t="inlineStr">
        <is>
          <t>Liabilities</t>
        </is>
      </c>
      <c r="D16434" s="3" t="inlineStr">
        <is>
          <t>9500/000</t>
        </is>
      </c>
      <c r="E16434" s="3" t="inlineStr">
        <is>
          <t>VAT Control Account</t>
        </is>
      </c>
      <c r="F16434" s="3" t="n">
        <v>78037.77</v>
      </c>
      <c r="G16434" s="3" t="n">
        <v>988504.35</v>
      </c>
    </row>
    <row r="16435">
      <c r="A16435" s="3" t="inlineStr">
        <is>
          <t>Opportunity Global Sales (PTY) LTD</t>
        </is>
      </c>
      <c r="B16435" s="4" t="n">
        <v>45199</v>
      </c>
      <c r="C16435" s="3" t="inlineStr">
        <is>
          <t>Liabilities</t>
        </is>
      </c>
      <c r="D16435" s="3" t="inlineStr">
        <is>
          <t>9500/000</t>
        </is>
      </c>
      <c r="E16435" s="3" t="inlineStr">
        <is>
          <t>VAT Control Account</t>
        </is>
      </c>
      <c r="F16435" s="3" t="n">
        <v>-76205.45</v>
      </c>
      <c r="G16435" s="3" t="n">
        <v>-1046948.5</v>
      </c>
    </row>
    <row r="16436">
      <c r="A16436" s="3" t="inlineStr">
        <is>
          <t>Opportunity Management Holdings (PTY) LTD</t>
        </is>
      </c>
      <c r="B16436" s="4" t="n">
        <v>45199</v>
      </c>
      <c r="C16436" s="3" t="inlineStr">
        <is>
          <t>Liabilities</t>
        </is>
      </c>
      <c r="D16436" s="3" t="inlineStr">
        <is>
          <t>9500/000</t>
        </is>
      </c>
      <c r="E16436" s="3" t="inlineStr">
        <is>
          <t>VAT Control Account</t>
        </is>
      </c>
      <c r="F16436" s="3" t="n">
        <v>-47941.69</v>
      </c>
      <c r="G16436" s="3" t="n">
        <v>64714.59</v>
      </c>
    </row>
    <row r="16437">
      <c r="A16437" s="3" t="inlineStr">
        <is>
          <t>Endulini (Pty) Ltd</t>
        </is>
      </c>
      <c r="B16437" s="4" t="n">
        <v>45199</v>
      </c>
      <c r="C16437" s="3" t="inlineStr">
        <is>
          <t>Liabilities</t>
        </is>
      </c>
      <c r="D16437" s="3" t="inlineStr">
        <is>
          <t>9500/000</t>
        </is>
      </c>
      <c r="E16437" s="3" t="inlineStr">
        <is>
          <t>Vat / Tax Control Account</t>
        </is>
      </c>
      <c r="F16437" s="3" t="n">
        <v>7073.99</v>
      </c>
      <c r="G16437" s="3" t="n">
        <v>-2386401.8</v>
      </c>
    </row>
    <row r="16438">
      <c r="A16438" s="3" t="inlineStr">
        <is>
          <t>Noble Shield (Pty) Ltd ta Go Letting</t>
        </is>
      </c>
      <c r="B16438" s="4" t="n">
        <v>45199</v>
      </c>
      <c r="C16438" s="3" t="inlineStr">
        <is>
          <t>Liabilities</t>
        </is>
      </c>
      <c r="D16438" s="3" t="inlineStr">
        <is>
          <t>9500/000</t>
        </is>
      </c>
      <c r="E16438" s="3" t="inlineStr">
        <is>
          <t>Vat / Tax Control Account</t>
        </is>
      </c>
      <c r="F16438" s="3" t="n">
        <v>0</v>
      </c>
      <c r="G16438" s="3" t="n">
        <v>1443.68</v>
      </c>
    </row>
    <row r="16439">
      <c r="A16439" s="3" t="inlineStr">
        <is>
          <t>Quinate Consulting (Pty) Ltd</t>
        </is>
      </c>
      <c r="B16439" s="4" t="n">
        <v>45199</v>
      </c>
      <c r="C16439" s="3" t="inlineStr">
        <is>
          <t>Liabilities</t>
        </is>
      </c>
      <c r="D16439" s="3" t="inlineStr">
        <is>
          <t>9500/000</t>
        </is>
      </c>
      <c r="E16439" s="3" t="inlineStr">
        <is>
          <t>Vat Control Account</t>
        </is>
      </c>
      <c r="F16439" s="3" t="n">
        <v>14784.12</v>
      </c>
      <c r="G16439" s="3" t="n">
        <v>2163173.33</v>
      </c>
    </row>
    <row r="16440">
      <c r="A16440" s="3" t="inlineStr">
        <is>
          <t>Opportunity Management Holdings (PTY) LTD</t>
        </is>
      </c>
      <c r="B16440" s="4" t="n">
        <v>45199</v>
      </c>
      <c r="C16440" s="3" t="inlineStr">
        <is>
          <t>Liabilities</t>
        </is>
      </c>
      <c r="D16440" s="3" t="inlineStr">
        <is>
          <t>9501/000</t>
        </is>
      </c>
      <c r="E16440" s="3" t="inlineStr">
        <is>
          <t>Vat Adjustments - C2M</t>
        </is>
      </c>
      <c r="F16440" s="3" t="n">
        <v>0</v>
      </c>
      <c r="G16440" s="3" t="n">
        <v>47274.04</v>
      </c>
    </row>
    <row r="16441">
      <c r="A16441" s="3" t="inlineStr">
        <is>
          <t>Quinate Consulting (Pty) Ltd</t>
        </is>
      </c>
      <c r="B16441" s="4" t="n">
        <v>45199</v>
      </c>
      <c r="C16441" s="3" t="inlineStr">
        <is>
          <t>Liabilities</t>
        </is>
      </c>
      <c r="D16441" s="3" t="inlineStr">
        <is>
          <t>9960/000</t>
        </is>
      </c>
      <c r="E16441" s="3" t="inlineStr">
        <is>
          <t>Deposits - Southwark Rentals</t>
        </is>
      </c>
      <c r="F16441" s="3" t="n">
        <v>0</v>
      </c>
      <c r="G16441" s="3" t="n">
        <v>-23000</v>
      </c>
    </row>
    <row r="16442">
      <c r="A16442" s="3" t="inlineStr">
        <is>
          <t>Noble Shield (Pty) Ltd ta Go Letting</t>
        </is>
      </c>
      <c r="B16442" s="4" t="n">
        <v>45199</v>
      </c>
      <c r="C16442" s="3" t="inlineStr">
        <is>
          <t>Expenses</t>
        </is>
      </c>
      <c r="D16442" s="3" t="inlineStr">
        <is>
          <t>ACB Link</t>
        </is>
      </c>
      <c r="E16442" s="3" t="inlineStr">
        <is>
          <t>Subscriptions - TPN</t>
        </is>
      </c>
      <c r="F16442" s="3" t="n">
        <v>4406.23</v>
      </c>
      <c r="G16442" s="3" t="n">
        <v>4406.23</v>
      </c>
    </row>
    <row r="16443">
      <c r="A16443" s="3" t="inlineStr">
        <is>
          <t>Trademark Holdings (Pty) Ltd</t>
        </is>
      </c>
      <c r="B16443" s="4" t="n">
        <v>45199</v>
      </c>
      <c r="C16443" s="3" t="inlineStr">
        <is>
          <t>Liabilities</t>
        </is>
      </c>
      <c r="D16443" s="3" t="inlineStr">
        <is>
          <t>B/S</t>
        </is>
      </c>
      <c r="E16443" s="3" t="inlineStr">
        <is>
          <t>Taxation Payable</t>
        </is>
      </c>
      <c r="F16443" s="3" t="n">
        <v>0</v>
      </c>
      <c r="G16443" s="3" t="n">
        <v>1722</v>
      </c>
    </row>
    <row r="16444">
      <c r="A16444" s="3" t="inlineStr">
        <is>
          <t>Quinate Consulting (Pty) Ltd</t>
        </is>
      </c>
      <c r="B16444" s="4" t="n">
        <v>45199</v>
      </c>
      <c r="C16444" s="3" t="inlineStr">
        <is>
          <t>Liabilities</t>
        </is>
      </c>
      <c r="D16444" s="3" t="inlineStr">
        <is>
          <t xml:space="preserve">B/S </t>
        </is>
      </c>
      <c r="E16444" s="3" t="inlineStr">
        <is>
          <t>Taxation Payable</t>
        </is>
      </c>
      <c r="F16444" s="3" t="n">
        <v>0</v>
      </c>
      <c r="G16444" s="3" t="n">
        <v>-15486</v>
      </c>
    </row>
    <row r="16445">
      <c r="A16445" s="3" t="inlineStr">
        <is>
          <t>Quinate Consulting (Pty) Ltd</t>
        </is>
      </c>
      <c r="B16445" s="4" t="n">
        <v>45199</v>
      </c>
      <c r="C16445" s="3" t="inlineStr">
        <is>
          <t>Liabilities</t>
        </is>
      </c>
      <c r="D16445" s="3" t="inlineStr">
        <is>
          <t>FV</t>
        </is>
      </c>
      <c r="E16445" s="3" t="inlineStr">
        <is>
          <t>Loan - Cape Projects Constuction</t>
        </is>
      </c>
      <c r="F16445" s="3" t="n">
        <v>-165000</v>
      </c>
      <c r="G16445" s="3" t="n">
        <v>-7801187.4</v>
      </c>
    </row>
    <row r="16446">
      <c r="A16446" s="3" t="inlineStr">
        <is>
          <t>Quinate Consulting (Pty) Ltd</t>
        </is>
      </c>
      <c r="B16446" s="4" t="n">
        <v>45199</v>
      </c>
      <c r="C16446" s="3" t="inlineStr">
        <is>
          <t>Liabilities</t>
        </is>
      </c>
      <c r="D16446" s="3" t="inlineStr">
        <is>
          <t>Sharehold OppDev</t>
        </is>
      </c>
      <c r="E16446" s="3" t="inlineStr">
        <is>
          <t>Loan - Justine Morgan</t>
        </is>
      </c>
      <c r="F16446" s="3" t="n">
        <v>0</v>
      </c>
      <c r="G16446" s="3" t="n">
        <v>-563766.76</v>
      </c>
    </row>
    <row r="16447">
      <c r="A16447" s="3" t="inlineStr">
        <is>
          <t>Opportunity Global Sales (PTY) LTD</t>
        </is>
      </c>
      <c r="B16447" s="4" t="n">
        <v>45230</v>
      </c>
      <c r="C16447" s="3" t="inlineStr">
        <is>
          <t>Revenue</t>
        </is>
      </c>
      <c r="D16447" s="3" t="inlineStr">
        <is>
          <t>1000/009</t>
        </is>
      </c>
      <c r="E16447" s="3" t="inlineStr">
        <is>
          <t>Sales - Comm on Payprop</t>
        </is>
      </c>
      <c r="F16447" s="3" t="n">
        <v>-17731.02</v>
      </c>
      <c r="G16447" s="3" t="n">
        <v>-113509.75</v>
      </c>
    </row>
    <row r="16448">
      <c r="A16448" s="3" t="inlineStr">
        <is>
          <t>Quinate Consulting (Pty) Ltd</t>
        </is>
      </c>
      <c r="B16448" s="4" t="n">
        <v>45230</v>
      </c>
      <c r="C16448" s="3" t="inlineStr">
        <is>
          <t>Revenue</t>
        </is>
      </c>
      <c r="D16448" s="3" t="inlineStr">
        <is>
          <t>1000/011</t>
        </is>
      </c>
      <c r="E16448" s="3" t="inlineStr">
        <is>
          <t>Rent Received - Soho Unit 23</t>
        </is>
      </c>
      <c r="F16448" s="3" t="n">
        <v>-12500</v>
      </c>
      <c r="G16448" s="3" t="n">
        <v>-100000</v>
      </c>
    </row>
    <row r="16449">
      <c r="A16449" s="3" t="inlineStr">
        <is>
          <t>Quinate Consulting (Pty) Ltd</t>
        </is>
      </c>
      <c r="B16449" s="4" t="n">
        <v>45230</v>
      </c>
      <c r="C16449" s="3" t="inlineStr">
        <is>
          <t>Revenue</t>
        </is>
      </c>
      <c r="D16449" s="3" t="inlineStr">
        <is>
          <t>1000/012</t>
        </is>
      </c>
      <c r="E16449" s="3" t="inlineStr">
        <is>
          <t>Rent Received - Soho Unit 24</t>
        </is>
      </c>
      <c r="F16449" s="3" t="n">
        <v>-14445</v>
      </c>
      <c r="G16449" s="3" t="n">
        <v>-115560</v>
      </c>
    </row>
    <row r="16450">
      <c r="A16450" s="3" t="inlineStr">
        <is>
          <t>Quinate Consulting (Pty) Ltd</t>
        </is>
      </c>
      <c r="B16450" s="4" t="n">
        <v>45230</v>
      </c>
      <c r="C16450" s="3" t="inlineStr">
        <is>
          <t>Revenue</t>
        </is>
      </c>
      <c r="D16450" s="3" t="inlineStr">
        <is>
          <t>1000/013</t>
        </is>
      </c>
      <c r="E16450" s="3" t="inlineStr">
        <is>
          <t>Rent Recieved - Soho Unit 20</t>
        </is>
      </c>
      <c r="F16450" s="3" t="n">
        <v>-12500</v>
      </c>
      <c r="G16450" s="3" t="n">
        <v>-100000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Revenue</t>
        </is>
      </c>
      <c r="D16451" s="3" t="inlineStr">
        <is>
          <t>1000/015</t>
        </is>
      </c>
      <c r="E16451" s="3" t="inlineStr">
        <is>
          <t>Rent Received - Southwark Unit 1</t>
        </is>
      </c>
      <c r="F16451" s="3" t="n">
        <v>-11500</v>
      </c>
      <c r="G16451" s="3" t="n">
        <v>-46000</v>
      </c>
    </row>
    <row r="16452">
      <c r="A16452" s="3" t="inlineStr">
        <is>
          <t>Quinate Consulting (Pty) Ltd</t>
        </is>
      </c>
      <c r="B16452" s="4" t="n">
        <v>45230</v>
      </c>
      <c r="C16452" s="3" t="inlineStr">
        <is>
          <t>Revenue</t>
        </is>
      </c>
      <c r="D16452" s="3" t="inlineStr">
        <is>
          <t>1000/016</t>
        </is>
      </c>
      <c r="E16452" s="3" t="inlineStr">
        <is>
          <t>Rent Recieved - Southwark Unit 21</t>
        </is>
      </c>
      <c r="F16452" s="3" t="n">
        <v>-10000</v>
      </c>
      <c r="G16452" s="3" t="n">
        <v>-81000</v>
      </c>
    </row>
    <row r="16453">
      <c r="A16453" s="3" t="inlineStr">
        <is>
          <t>Opportunity Global Sales (PTY) LTD</t>
        </is>
      </c>
      <c r="B16453" s="4" t="n">
        <v>45230</v>
      </c>
      <c r="C16453" s="3" t="inlineStr">
        <is>
          <t>Revenue</t>
        </is>
      </c>
      <c r="D16453" s="3" t="inlineStr">
        <is>
          <t>1000/100</t>
        </is>
      </c>
      <c r="E16453" s="3" t="inlineStr">
        <is>
          <t>Sales - Comm on External Sales</t>
        </is>
      </c>
      <c r="F16453" s="3" t="n">
        <v>-54355</v>
      </c>
      <c r="G16453" s="3" t="n">
        <v>-159137.61</v>
      </c>
    </row>
    <row r="16454">
      <c r="A16454" s="3" t="inlineStr">
        <is>
          <t>Noble Shield (Pty) Ltd ta Go Letting</t>
        </is>
      </c>
      <c r="B16454" s="4" t="n">
        <v>45230</v>
      </c>
      <c r="C16454" s="3" t="inlineStr">
        <is>
          <t>Revenue</t>
        </is>
      </c>
      <c r="D16454" s="3" t="inlineStr">
        <is>
          <t>1000/100</t>
        </is>
      </c>
      <c r="E16454" s="3" t="inlineStr">
        <is>
          <t>Sales - Payprop 328 - Michelle</t>
        </is>
      </c>
      <c r="F16454" s="3" t="n">
        <v>-86309.09</v>
      </c>
      <c r="G16454" s="3" t="n">
        <v>-269477.12</v>
      </c>
    </row>
    <row r="16455">
      <c r="A16455" s="3" t="inlineStr">
        <is>
          <t>Opportunity Global Sales (PTY) LTD</t>
        </is>
      </c>
      <c r="B16455" s="4" t="n">
        <v>45230</v>
      </c>
      <c r="C16455" s="3" t="inlineStr">
        <is>
          <t>Revenue</t>
        </is>
      </c>
      <c r="D16455" s="3" t="inlineStr">
        <is>
          <t>1000/120</t>
        </is>
      </c>
      <c r="E16455" s="3" t="inlineStr">
        <is>
          <t>Sales - Admin Fees on Rental Units</t>
        </is>
      </c>
      <c r="F16455" s="3" t="n">
        <v>-9130.450000000001</v>
      </c>
      <c r="G16455" s="3" t="n">
        <v>-43108.65</v>
      </c>
    </row>
    <row r="16456">
      <c r="A16456" s="3" t="inlineStr">
        <is>
          <t>Opportunity Global Sales (PTY) LTD</t>
        </is>
      </c>
      <c r="B16456" s="4" t="n">
        <v>45230</v>
      </c>
      <c r="C16456" s="3" t="inlineStr">
        <is>
          <t>Revenue</t>
        </is>
      </c>
      <c r="D16456" s="3" t="inlineStr">
        <is>
          <t>1000/121</t>
        </is>
      </c>
      <c r="E16456" s="3" t="inlineStr">
        <is>
          <t>Sales - Admin Fees on Rental Units Endulini</t>
        </is>
      </c>
      <c r="F16456" s="3" t="n">
        <v>0</v>
      </c>
      <c r="G16456" s="3" t="n">
        <v>-434.78</v>
      </c>
    </row>
    <row r="16457">
      <c r="A16457" s="3" t="inlineStr">
        <is>
          <t>Opportunity Global Sales (PTY) LTD</t>
        </is>
      </c>
      <c r="B16457" s="4" t="n">
        <v>45230</v>
      </c>
      <c r="C16457" s="3" t="inlineStr">
        <is>
          <t>Revenue</t>
        </is>
      </c>
      <c r="D16457" s="3" t="inlineStr">
        <is>
          <t>1000/122</t>
        </is>
      </c>
      <c r="E16457" s="3" t="inlineStr">
        <is>
          <t>Sales - Admin Fees on Rental Units Heron Fields</t>
        </is>
      </c>
      <c r="F16457" s="3" t="n">
        <v>0</v>
      </c>
      <c r="G16457" s="3" t="n">
        <v>-5652.2</v>
      </c>
    </row>
    <row r="16458">
      <c r="A16458" s="3" t="inlineStr">
        <is>
          <t>Opportunity Global Sales (PTY) LTD</t>
        </is>
      </c>
      <c r="B16458" s="4" t="n">
        <v>45230</v>
      </c>
      <c r="C16458" s="3" t="inlineStr">
        <is>
          <t>Revenue</t>
        </is>
      </c>
      <c r="D16458" s="3" t="inlineStr">
        <is>
          <t>1000/150</t>
        </is>
      </c>
      <c r="E16458" s="3" t="inlineStr">
        <is>
          <t>Sales - Comm on External Rental</t>
        </is>
      </c>
      <c r="F16458" s="3" t="n">
        <v>-67826.03999999999</v>
      </c>
      <c r="G16458" s="3" t="n">
        <v>-381012.91</v>
      </c>
    </row>
    <row r="16459">
      <c r="A16459" s="3" t="inlineStr">
        <is>
          <t>Opportunity Global Sales (PTY) LTD</t>
        </is>
      </c>
      <c r="B16459" s="4" t="n">
        <v>45230</v>
      </c>
      <c r="C16459" s="3" t="inlineStr">
        <is>
          <t>Revenue</t>
        </is>
      </c>
      <c r="D16459" s="3" t="inlineStr">
        <is>
          <t>1000/250</t>
        </is>
      </c>
      <c r="E16459" s="3" t="inlineStr">
        <is>
          <t>Sales - Comm on Endulini</t>
        </is>
      </c>
      <c r="F16459" s="3" t="n">
        <v>0</v>
      </c>
      <c r="G16459" s="3" t="n">
        <v>-68256.52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Revenue</t>
        </is>
      </c>
      <c r="D16460" s="3" t="inlineStr">
        <is>
          <t>1000/300</t>
        </is>
      </c>
      <c r="E16460" s="3" t="inlineStr">
        <is>
          <t>Sales - Comm on Heron Fields</t>
        </is>
      </c>
      <c r="F16460" s="3" t="n">
        <v>-66082.61</v>
      </c>
      <c r="G16460" s="3" t="n">
        <v>-1340039.14</v>
      </c>
    </row>
    <row r="16461">
      <c r="A16461" s="3" t="inlineStr">
        <is>
          <t>Trademark Holdings (Pty) Ltd</t>
        </is>
      </c>
      <c r="B16461" s="4" t="n">
        <v>45230</v>
      </c>
      <c r="C16461" s="3" t="inlineStr">
        <is>
          <t>Revenue</t>
        </is>
      </c>
      <c r="D16461" s="3" t="inlineStr">
        <is>
          <t>1000/300</t>
        </is>
      </c>
      <c r="E16461" s="3" t="inlineStr">
        <is>
          <t>Sales - Payprop - Lara</t>
        </is>
      </c>
      <c r="F16461" s="3" t="n">
        <v>-88383.67999999999</v>
      </c>
      <c r="G16461" s="3" t="n">
        <v>-308095.27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Revenue</t>
        </is>
      </c>
      <c r="D16462" s="3" t="inlineStr">
        <is>
          <t>1000/360</t>
        </is>
      </c>
      <c r="E16462" s="3" t="inlineStr">
        <is>
          <t>Sales - Investor Management - Heron View</t>
        </is>
      </c>
      <c r="F16462" s="3" t="n">
        <v>0</v>
      </c>
      <c r="G16462" s="3" t="n">
        <v>-1826086.96</v>
      </c>
    </row>
    <row r="16463">
      <c r="A16463" s="3" t="inlineStr">
        <is>
          <t>Opportunity Global Sales (PTY) LTD</t>
        </is>
      </c>
      <c r="B16463" s="4" t="n">
        <v>45230</v>
      </c>
      <c r="C16463" s="3" t="inlineStr">
        <is>
          <t>Revenue</t>
        </is>
      </c>
      <c r="D16463" s="3" t="inlineStr">
        <is>
          <t>1000/400</t>
        </is>
      </c>
      <c r="E16463" s="3" t="inlineStr">
        <is>
          <t>Sales - Commission on Heron View</t>
        </is>
      </c>
      <c r="F16463" s="3" t="n">
        <v>0</v>
      </c>
      <c r="G16463" s="3" t="n">
        <v>-997765.1800000001</v>
      </c>
    </row>
    <row r="16464">
      <c r="A16464" s="3" t="inlineStr">
        <is>
          <t>Noble Shield (Pty) Ltd ta Go Letting</t>
        </is>
      </c>
      <c r="B16464" s="4" t="n">
        <v>45230</v>
      </c>
      <c r="C16464" s="3" t="inlineStr">
        <is>
          <t>Revenue</t>
        </is>
      </c>
      <c r="D16464" s="3" t="inlineStr">
        <is>
          <t>1000/420</t>
        </is>
      </c>
      <c r="E16464" s="3" t="inlineStr">
        <is>
          <t>Sales - Commission Received - External</t>
        </is>
      </c>
      <c r="F16464" s="3" t="n">
        <v>-40000</v>
      </c>
      <c r="G16464" s="3" t="n">
        <v>-40000</v>
      </c>
    </row>
    <row r="16465">
      <c r="A16465" s="3" t="inlineStr">
        <is>
          <t>Trademark Holdings (Pty) Ltd</t>
        </is>
      </c>
      <c r="B16465" s="4" t="n">
        <v>45230</v>
      </c>
      <c r="C16465" s="3" t="inlineStr">
        <is>
          <t>Revenue</t>
        </is>
      </c>
      <c r="D16465" s="3" t="inlineStr">
        <is>
          <t>1000/500</t>
        </is>
      </c>
      <c r="E16465" s="3" t="inlineStr">
        <is>
          <t>Sales - Commission external sale</t>
        </is>
      </c>
      <c r="F16465" s="3" t="n">
        <v>-50000</v>
      </c>
      <c r="G16465" s="3" t="n">
        <v>-50000</v>
      </c>
    </row>
    <row r="16466">
      <c r="A16466" s="3" t="inlineStr">
        <is>
          <t>Quinate Consulting (Pty) Ltd</t>
        </is>
      </c>
      <c r="B16466" s="4" t="n">
        <v>45230</v>
      </c>
      <c r="C16466" s="3" t="inlineStr">
        <is>
          <t>Revenue</t>
        </is>
      </c>
      <c r="D16466" s="3" t="inlineStr">
        <is>
          <t>1002/200</t>
        </is>
      </c>
      <c r="E16466" s="3" t="inlineStr">
        <is>
          <t>Sales - Vodacom tower</t>
        </is>
      </c>
      <c r="F16466" s="3" t="n">
        <v>-428524.8</v>
      </c>
      <c r="G16466" s="3" t="n">
        <v>-428524.8</v>
      </c>
    </row>
    <row r="16467">
      <c r="A16467" s="3" t="inlineStr">
        <is>
          <t>Quinate Consulting (Pty) Ltd</t>
        </is>
      </c>
      <c r="B16467" s="4" t="n">
        <v>45230</v>
      </c>
      <c r="C16467" s="3" t="inlineStr">
        <is>
          <t>Revenue</t>
        </is>
      </c>
      <c r="D16467" s="3" t="inlineStr">
        <is>
          <t>1004/000</t>
        </is>
      </c>
      <c r="E16467" s="3" t="inlineStr">
        <is>
          <t>Interest received</t>
        </is>
      </c>
      <c r="F16467" s="3" t="n">
        <v>0</v>
      </c>
      <c r="G16467" s="3" t="n">
        <v>-2364.24</v>
      </c>
    </row>
    <row r="16468">
      <c r="A16468" s="3" t="inlineStr">
        <is>
          <t>Quinate Consulting (Pty) Ltd</t>
        </is>
      </c>
      <c r="B16468" s="4" t="n">
        <v>45230</v>
      </c>
      <c r="C16468" s="3" t="inlineStr">
        <is>
          <t>Revenue</t>
        </is>
      </c>
      <c r="D16468" s="3" t="inlineStr">
        <is>
          <t>1006/100</t>
        </is>
      </c>
      <c r="E16468" s="3" t="inlineStr">
        <is>
          <t>Rental income - Payprop</t>
        </is>
      </c>
      <c r="F16468" s="3" t="n">
        <v>-58784.93</v>
      </c>
      <c r="G16468" s="3" t="n">
        <v>-166398.63</v>
      </c>
    </row>
    <row r="16469">
      <c r="A16469" s="3" t="inlineStr">
        <is>
          <t>Quinate Consulting (Pty) Ltd</t>
        </is>
      </c>
      <c r="B16469" s="4" t="n">
        <v>45230</v>
      </c>
      <c r="C16469" s="3" t="inlineStr">
        <is>
          <t>Revenue</t>
        </is>
      </c>
      <c r="D16469" s="3" t="inlineStr">
        <is>
          <t>1006/110</t>
        </is>
      </c>
      <c r="E16469" s="3" t="inlineStr">
        <is>
          <t>Rental Income - E201</t>
        </is>
      </c>
      <c r="F16469" s="3" t="n">
        <v>0</v>
      </c>
      <c r="G16469" s="3" t="n">
        <v>-59000</v>
      </c>
    </row>
    <row r="16470">
      <c r="A16470" s="3" t="inlineStr">
        <is>
          <t>Quinate Consulting (Pty) Ltd</t>
        </is>
      </c>
      <c r="B16470" s="4" t="n">
        <v>45230</v>
      </c>
      <c r="C16470" s="3" t="inlineStr">
        <is>
          <t>Revenue</t>
        </is>
      </c>
      <c r="D16470" s="3" t="inlineStr">
        <is>
          <t>1006/120</t>
        </is>
      </c>
      <c r="E16470" s="3" t="inlineStr">
        <is>
          <t>Rental Income - D203</t>
        </is>
      </c>
      <c r="F16470" s="3" t="n">
        <v>-9500</v>
      </c>
      <c r="G16470" s="3" t="n">
        <v>-65000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Revenue</t>
        </is>
      </c>
      <c r="D16471" s="3" t="inlineStr">
        <is>
          <t>1006/130</t>
        </is>
      </c>
      <c r="E16471" s="3" t="inlineStr">
        <is>
          <t>Rental Income - C301</t>
        </is>
      </c>
      <c r="F16471" s="3" t="n">
        <v>0</v>
      </c>
      <c r="G16471" s="3" t="n">
        <v>-19000</v>
      </c>
    </row>
    <row r="16472">
      <c r="A16472" s="3" t="inlineStr">
        <is>
          <t>Quinate Consulting (Pty) Ltd</t>
        </is>
      </c>
      <c r="B16472" s="4" t="n">
        <v>45230</v>
      </c>
      <c r="C16472" s="3" t="inlineStr">
        <is>
          <t>Revenue</t>
        </is>
      </c>
      <c r="D16472" s="3" t="inlineStr">
        <is>
          <t>1006/140</t>
        </is>
      </c>
      <c r="E16472" s="3" t="inlineStr">
        <is>
          <t>Rental Income - A108</t>
        </is>
      </c>
      <c r="F16472" s="3" t="n">
        <v>0</v>
      </c>
      <c r="G16472" s="3" t="n">
        <v>-72000</v>
      </c>
    </row>
    <row r="16473">
      <c r="A16473" s="3" t="inlineStr">
        <is>
          <t>Quinate Consulting (Pty) Ltd</t>
        </is>
      </c>
      <c r="B16473" s="4" t="n">
        <v>45230</v>
      </c>
      <c r="C16473" s="3" t="inlineStr">
        <is>
          <t>Revenue</t>
        </is>
      </c>
      <c r="D16473" s="3" t="inlineStr">
        <is>
          <t>1006/150</t>
        </is>
      </c>
      <c r="E16473" s="3" t="inlineStr">
        <is>
          <t>Rental Income - A303</t>
        </is>
      </c>
      <c r="F16473" s="3" t="n">
        <v>-18500</v>
      </c>
      <c r="G16473" s="3" t="n">
        <v>-37000</v>
      </c>
    </row>
    <row r="16474">
      <c r="A16474" s="3" t="inlineStr">
        <is>
          <t>Quinate Consulting (Pty) Ltd</t>
        </is>
      </c>
      <c r="B16474" s="4" t="n">
        <v>45230</v>
      </c>
      <c r="C16474" s="3" t="inlineStr">
        <is>
          <t>Revenue</t>
        </is>
      </c>
      <c r="D16474" s="3" t="inlineStr">
        <is>
          <t>1006/160</t>
        </is>
      </c>
      <c r="E16474" s="3" t="inlineStr">
        <is>
          <t>Rental Income - A306</t>
        </is>
      </c>
      <c r="F16474" s="3" t="n">
        <v>-9500</v>
      </c>
      <c r="G16474" s="3" t="n">
        <v>-28530</v>
      </c>
    </row>
    <row r="16475">
      <c r="A16475" s="3" t="inlineStr">
        <is>
          <t>Quinate Consulting (Pty) Ltd</t>
        </is>
      </c>
      <c r="B16475" s="4" t="n">
        <v>45230</v>
      </c>
      <c r="C16475" s="3" t="inlineStr">
        <is>
          <t>Revenue</t>
        </is>
      </c>
      <c r="D16475" s="3" t="inlineStr">
        <is>
          <t>1006/170</t>
        </is>
      </c>
      <c r="E16475" s="3" t="inlineStr">
        <is>
          <t>Rental Income - C102</t>
        </is>
      </c>
      <c r="F16475" s="3" t="n">
        <v>-13000</v>
      </c>
      <c r="G16475" s="3" t="n">
        <v>-59000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Revenue</t>
        </is>
      </c>
      <c r="D16476" s="3" t="inlineStr">
        <is>
          <t>1006/180</t>
        </is>
      </c>
      <c r="E16476" s="3" t="inlineStr">
        <is>
          <t>Rental Income - A307</t>
        </is>
      </c>
      <c r="F16476" s="3" t="n">
        <v>0</v>
      </c>
      <c r="G16476" s="3" t="n">
        <v>-37000</v>
      </c>
    </row>
    <row r="16477">
      <c r="A16477" s="3" t="inlineStr">
        <is>
          <t>Quinate Consulting (Pty) Ltd</t>
        </is>
      </c>
      <c r="B16477" s="4" t="n">
        <v>45230</v>
      </c>
      <c r="C16477" s="3" t="inlineStr">
        <is>
          <t>Revenue</t>
        </is>
      </c>
      <c r="D16477" s="3" t="inlineStr">
        <is>
          <t>1006/190</t>
        </is>
      </c>
      <c r="E16477" s="3" t="inlineStr">
        <is>
          <t>Rental Income - A209</t>
        </is>
      </c>
      <c r="F16477" s="3" t="n">
        <v>-9250</v>
      </c>
      <c r="G16477" s="3" t="n">
        <v>-73739.12</v>
      </c>
    </row>
    <row r="16478">
      <c r="A16478" s="3" t="inlineStr">
        <is>
          <t>Endulini (Pty) Ltd</t>
        </is>
      </c>
      <c r="B16478" s="4" t="n">
        <v>45230</v>
      </c>
      <c r="C16478" s="3" t="inlineStr">
        <is>
          <t>Revenue</t>
        </is>
      </c>
      <c r="D16478" s="3" t="inlineStr">
        <is>
          <t>1100/000</t>
        </is>
      </c>
      <c r="E16478" s="3" t="inlineStr">
        <is>
          <t>Sales - Endulini</t>
        </is>
      </c>
      <c r="F16478" s="3" t="n">
        <v>0</v>
      </c>
      <c r="G16478" s="3" t="n">
        <v>-2721565.21</v>
      </c>
    </row>
    <row r="16479">
      <c r="A16479" s="3" t="inlineStr">
        <is>
          <t>Opportunity Management Holdings (PTY) LTD</t>
        </is>
      </c>
      <c r="B16479" s="4" t="n">
        <v>45230</v>
      </c>
      <c r="C16479" s="3" t="inlineStr">
        <is>
          <t>Revenue</t>
        </is>
      </c>
      <c r="D16479" s="3" t="inlineStr">
        <is>
          <t>1100/001</t>
        </is>
      </c>
      <c r="E16479" s="3" t="inlineStr">
        <is>
          <t>Salary Recharges</t>
        </is>
      </c>
      <c r="F16479" s="3" t="n">
        <v>-330920</v>
      </c>
      <c r="G16479" s="3" t="n">
        <v>-685640.26</v>
      </c>
    </row>
    <row r="16480">
      <c r="A16480" s="3" t="inlineStr">
        <is>
          <t>Endulini (Pty) Ltd</t>
        </is>
      </c>
      <c r="B16480" s="4" t="n">
        <v>45230</v>
      </c>
      <c r="C16480" s="3" t="inlineStr">
        <is>
          <t>Revenue</t>
        </is>
      </c>
      <c r="D16480" s="3" t="inlineStr">
        <is>
          <t>1100/200</t>
        </is>
      </c>
      <c r="E16480" s="3" t="inlineStr">
        <is>
          <t>Sales - Endulini occupational rent</t>
        </is>
      </c>
      <c r="F16480" s="3" t="n">
        <v>0</v>
      </c>
      <c r="G16480" s="3" t="n">
        <v>3303.6</v>
      </c>
    </row>
    <row r="16481">
      <c r="A16481" s="3" t="inlineStr">
        <is>
          <t>Endulini (Pty) Ltd</t>
        </is>
      </c>
      <c r="B16481" s="4" t="n">
        <v>45230</v>
      </c>
      <c r="C16481" s="3" t="inlineStr">
        <is>
          <t>Expenses</t>
        </is>
      </c>
      <c r="D16481" s="3" t="inlineStr">
        <is>
          <t>2000/001</t>
        </is>
      </c>
      <c r="E16481" s="3" t="inlineStr">
        <is>
          <t>COS - CIP Construction</t>
        </is>
      </c>
      <c r="F16481" s="3" t="n">
        <v>0</v>
      </c>
      <c r="G16481" s="3" t="n">
        <v>2000</v>
      </c>
    </row>
    <row r="16482">
      <c r="A16482" s="3" t="inlineStr">
        <is>
          <t>Quinate Consulting (Pty) Ltd</t>
        </is>
      </c>
      <c r="B16482" s="4" t="n">
        <v>45230</v>
      </c>
      <c r="C16482" s="3" t="inlineStr">
        <is>
          <t>Expenses</t>
        </is>
      </c>
      <c r="D16482" s="3" t="inlineStr">
        <is>
          <t>2000/009</t>
        </is>
      </c>
      <c r="E16482" s="3" t="inlineStr">
        <is>
          <t>COS - Admin fees</t>
        </is>
      </c>
      <c r="F16482" s="3" t="n">
        <v>0</v>
      </c>
      <c r="G16482" s="3" t="n">
        <v>869.5700000000001</v>
      </c>
    </row>
    <row r="16483">
      <c r="A16483" s="3" t="inlineStr">
        <is>
          <t>Opportunity Global Sales (PTY) LTD</t>
        </is>
      </c>
      <c r="B16483" s="4" t="n">
        <v>45230</v>
      </c>
      <c r="C16483" s="3" t="inlineStr">
        <is>
          <t>Expenses</t>
        </is>
      </c>
      <c r="D16483" s="3" t="inlineStr">
        <is>
          <t>2000/010</t>
        </is>
      </c>
      <c r="E16483" s="3" t="inlineStr">
        <is>
          <t>COS - PAYE on Commission</t>
        </is>
      </c>
      <c r="F16483" s="3" t="n">
        <v>24078.94</v>
      </c>
      <c r="G16483" s="3" t="n">
        <v>216365.67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2000/060</t>
        </is>
      </c>
      <c r="E16484" s="3" t="inlineStr">
        <is>
          <t>COS - Commission Endulini</t>
        </is>
      </c>
      <c r="F16484" s="3" t="n">
        <v>1126.08</v>
      </c>
      <c r="G16484" s="3" t="n">
        <v>11382.61</v>
      </c>
    </row>
    <row r="16485">
      <c r="A16485" s="3" t="inlineStr">
        <is>
          <t>Endulini (Pty) Ltd</t>
        </is>
      </c>
      <c r="B16485" s="4" t="n">
        <v>45230</v>
      </c>
      <c r="C16485" s="3" t="inlineStr">
        <is>
          <t>Expenses</t>
        </is>
      </c>
      <c r="D16485" s="3" t="inlineStr">
        <is>
          <t>2000/100</t>
        </is>
      </c>
      <c r="E16485" s="3" t="inlineStr">
        <is>
          <t>COS - Commission Endulini</t>
        </is>
      </c>
      <c r="F16485" s="3" t="n">
        <v>0</v>
      </c>
      <c r="G16485" s="3" t="n">
        <v>136078.26</v>
      </c>
    </row>
    <row r="16486">
      <c r="A16486" s="3" t="inlineStr">
        <is>
          <t>Noble Shield (Pty) Ltd ta Go Letting</t>
        </is>
      </c>
      <c r="B16486" s="4" t="n">
        <v>45230</v>
      </c>
      <c r="C16486" s="3" t="inlineStr">
        <is>
          <t>Expenses</t>
        </is>
      </c>
      <c r="D16486" s="3" t="inlineStr">
        <is>
          <t>2000/100</t>
        </is>
      </c>
      <c r="E16486" s="3" t="inlineStr">
        <is>
          <t>COS - Commission Paid</t>
        </is>
      </c>
      <c r="F16486" s="3" t="n">
        <v>15958.63</v>
      </c>
      <c r="G16486" s="3" t="n">
        <v>30233.64</v>
      </c>
    </row>
    <row r="16487">
      <c r="A16487" s="3" t="inlineStr">
        <is>
          <t>Opportunity Global Sales (PTY) LTD</t>
        </is>
      </c>
      <c r="B16487" s="4" t="n">
        <v>45230</v>
      </c>
      <c r="C16487" s="3" t="inlineStr">
        <is>
          <t>Expenses</t>
        </is>
      </c>
      <c r="D16487" s="3" t="inlineStr">
        <is>
          <t>2000/125</t>
        </is>
      </c>
      <c r="E16487" s="3" t="inlineStr">
        <is>
          <t>Commission Paid - Referal commission</t>
        </is>
      </c>
      <c r="F16487" s="3" t="n">
        <v>1000</v>
      </c>
      <c r="G16487" s="3" t="n">
        <v>75342.61</v>
      </c>
    </row>
    <row r="16488">
      <c r="A16488" s="3" t="inlineStr">
        <is>
          <t>Opportunity Global Sales (PTY) LTD</t>
        </is>
      </c>
      <c r="B16488" s="4" t="n">
        <v>45230</v>
      </c>
      <c r="C16488" s="3" t="inlineStr">
        <is>
          <t>Expenses</t>
        </is>
      </c>
      <c r="D16488" s="3" t="inlineStr">
        <is>
          <t>2000/135</t>
        </is>
      </c>
      <c r="E16488" s="3" t="inlineStr">
        <is>
          <t>COS - Sales Comm External - Minette</t>
        </is>
      </c>
      <c r="F16488" s="3" t="n">
        <v>0</v>
      </c>
      <c r="G16488" s="3" t="n">
        <v>41739.13</v>
      </c>
    </row>
    <row r="16489">
      <c r="A16489" s="3" t="inlineStr">
        <is>
          <t>Opportunity Global Investment (PTY) LTD</t>
        </is>
      </c>
      <c r="B16489" s="4" t="n">
        <v>45230</v>
      </c>
      <c r="C16489" s="3" t="inlineStr">
        <is>
          <t>Expenses</t>
        </is>
      </c>
      <c r="D16489" s="3" t="inlineStr">
        <is>
          <t>2000/135</t>
        </is>
      </c>
      <c r="E16489" s="3" t="inlineStr">
        <is>
          <t>Referral commission - Heron View</t>
        </is>
      </c>
      <c r="F16489" s="3" t="n">
        <v>0</v>
      </c>
      <c r="G16489" s="3" t="n">
        <v>8731.209999999999</v>
      </c>
    </row>
    <row r="16490">
      <c r="A16490" s="3" t="inlineStr">
        <is>
          <t>Opportunity Global Sales (PTY) LTD</t>
        </is>
      </c>
      <c r="B16490" s="4" t="n">
        <v>45230</v>
      </c>
      <c r="C16490" s="3" t="inlineStr">
        <is>
          <t>Expenses</t>
        </is>
      </c>
      <c r="D16490" s="3" t="inlineStr">
        <is>
          <t>2000/137</t>
        </is>
      </c>
      <c r="E16490" s="3" t="inlineStr">
        <is>
          <t>COS - Rental Comm External - Minette</t>
        </is>
      </c>
      <c r="F16490" s="3" t="n">
        <v>37078.27</v>
      </c>
      <c r="G16490" s="3" t="n">
        <v>160712.63</v>
      </c>
    </row>
    <row r="16491">
      <c r="A16491" s="3" t="inlineStr">
        <is>
          <t>Opportunity Global Sales (PTY) LTD</t>
        </is>
      </c>
      <c r="B16491" s="4" t="n">
        <v>45230</v>
      </c>
      <c r="C16491" s="3" t="inlineStr">
        <is>
          <t>Expenses</t>
        </is>
      </c>
      <c r="D16491" s="3" t="inlineStr">
        <is>
          <t>2000/139</t>
        </is>
      </c>
      <c r="E16491" s="3" t="inlineStr">
        <is>
          <t>COS - Sales Comm Heron Fields - Minette</t>
        </is>
      </c>
      <c r="F16491" s="3" t="n">
        <v>0</v>
      </c>
      <c r="G16491" s="3" t="n">
        <v>68099.48</v>
      </c>
    </row>
    <row r="16492">
      <c r="A16492" s="3" t="inlineStr">
        <is>
          <t>Opportunity Global Investment (PTY) LTD</t>
        </is>
      </c>
      <c r="B16492" s="4" t="n">
        <v>45230</v>
      </c>
      <c r="C16492" s="3" t="inlineStr">
        <is>
          <t>Expenses</t>
        </is>
      </c>
      <c r="D16492" s="3" t="inlineStr">
        <is>
          <t>2000/140</t>
        </is>
      </c>
      <c r="E16492" s="3" t="inlineStr">
        <is>
          <t>Referral commission - F Geldenhuys</t>
        </is>
      </c>
      <c r="F16492" s="3" t="n">
        <v>22800</v>
      </c>
      <c r="G16492" s="3" t="n">
        <v>89400</v>
      </c>
    </row>
    <row r="16493">
      <c r="A16493" s="3" t="inlineStr">
        <is>
          <t>Opportunity Global Investment (PTY) LTD</t>
        </is>
      </c>
      <c r="B16493" s="4" t="n">
        <v>45230</v>
      </c>
      <c r="C16493" s="3" t="inlineStr">
        <is>
          <t>Expenses</t>
        </is>
      </c>
      <c r="D16493" s="3" t="inlineStr">
        <is>
          <t>2000/145</t>
        </is>
      </c>
      <c r="E16493" s="3" t="inlineStr">
        <is>
          <t>Referral commission - W Thomason</t>
        </is>
      </c>
      <c r="F16493" s="3" t="n">
        <v>0</v>
      </c>
      <c r="G16493" s="3" t="n">
        <v>12000</v>
      </c>
    </row>
    <row r="16494">
      <c r="A16494" s="3" t="inlineStr">
        <is>
          <t>Opportunity Global Sales (PTY) LTD</t>
        </is>
      </c>
      <c r="B16494" s="4" t="n">
        <v>45230</v>
      </c>
      <c r="C16494" s="3" t="inlineStr">
        <is>
          <t>Expenses</t>
        </is>
      </c>
      <c r="D16494" s="3" t="inlineStr">
        <is>
          <t>2000/147</t>
        </is>
      </c>
      <c r="E16494" s="3" t="inlineStr">
        <is>
          <t>COS - Sales Comm Heron Fields - Yvette</t>
        </is>
      </c>
      <c r="F16494" s="3" t="n">
        <v>10195.81</v>
      </c>
      <c r="G16494" s="3" t="n">
        <v>185656.48</v>
      </c>
    </row>
    <row r="16495">
      <c r="A16495" s="3" t="inlineStr">
        <is>
          <t>Endulini (Pty) Ltd</t>
        </is>
      </c>
      <c r="B16495" s="4" t="n">
        <v>45230</v>
      </c>
      <c r="C16495" s="3" t="inlineStr">
        <is>
          <t>Expenses</t>
        </is>
      </c>
      <c r="D16495" s="3" t="inlineStr">
        <is>
          <t>2000/150</t>
        </is>
      </c>
      <c r="E16495" s="3" t="inlineStr">
        <is>
          <t>COS - Levies special agreement</t>
        </is>
      </c>
      <c r="F16495" s="3" t="n">
        <v>8762.940000000001</v>
      </c>
      <c r="G16495" s="3" t="n">
        <v>63244.89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2000/160</t>
        </is>
      </c>
      <c r="E16496" s="3" t="inlineStr">
        <is>
          <t>COS - Sales Comm Heron View - Minette</t>
        </is>
      </c>
      <c r="F16496" s="3" t="n">
        <v>33737.04</v>
      </c>
      <c r="G16496" s="3" t="n">
        <v>300224.68</v>
      </c>
    </row>
    <row r="16497">
      <c r="A16497" s="3" t="inlineStr">
        <is>
          <t>Opportunity Global Sales (PTY) LTD</t>
        </is>
      </c>
      <c r="B16497" s="4" t="n">
        <v>45230</v>
      </c>
      <c r="C16497" s="3" t="inlineStr">
        <is>
          <t>Expenses</t>
        </is>
      </c>
      <c r="D16497" s="3" t="inlineStr">
        <is>
          <t>2000/162</t>
        </is>
      </c>
      <c r="E16497" s="3" t="inlineStr">
        <is>
          <t>COS - Sales Comm Heron View - Yvette</t>
        </is>
      </c>
      <c r="F16497" s="3" t="n">
        <v>12049.72</v>
      </c>
      <c r="G16497" s="3" t="n">
        <v>134472.15</v>
      </c>
    </row>
    <row r="16498">
      <c r="A16498" s="3" t="inlineStr">
        <is>
          <t>Opportunity Global Sales (PTY) LTD</t>
        </is>
      </c>
      <c r="B16498" s="4" t="n">
        <v>45230</v>
      </c>
      <c r="C16498" s="3" t="inlineStr">
        <is>
          <t>Expenses</t>
        </is>
      </c>
      <c r="D16498" s="3" t="inlineStr">
        <is>
          <t>2000/165</t>
        </is>
      </c>
      <c r="E16498" s="3" t="inlineStr">
        <is>
          <t>COS - Sales Comm External - Yvette</t>
        </is>
      </c>
      <c r="F16498" s="3" t="n">
        <v>5885.55</v>
      </c>
      <c r="G16498" s="3" t="n">
        <v>5885.55</v>
      </c>
    </row>
    <row r="16499">
      <c r="A16499" s="3" t="inlineStr">
        <is>
          <t>Noble Shield (Pty) Ltd ta Go Letting</t>
        </is>
      </c>
      <c r="B16499" s="4" t="n">
        <v>45230</v>
      </c>
      <c r="C16499" s="3" t="inlineStr">
        <is>
          <t>Expenses</t>
        </is>
      </c>
      <c r="D16499" s="3" t="inlineStr">
        <is>
          <t>2000/200</t>
        </is>
      </c>
      <c r="E16499" s="3" t="inlineStr">
        <is>
          <t>COS - Commission on external sales</t>
        </is>
      </c>
      <c r="F16499" s="3" t="n">
        <v>24000</v>
      </c>
      <c r="G16499" s="3" t="n">
        <v>59000</v>
      </c>
    </row>
    <row r="16500">
      <c r="A16500" s="3" t="inlineStr">
        <is>
          <t>Endulini (Pty) Ltd</t>
        </is>
      </c>
      <c r="B16500" s="4" t="n">
        <v>45230</v>
      </c>
      <c r="C16500" s="3" t="inlineStr">
        <is>
          <t>Expenses</t>
        </is>
      </c>
      <c r="D16500" s="3" t="inlineStr">
        <is>
          <t>2000/200</t>
        </is>
      </c>
      <c r="E16500" s="3" t="inlineStr">
        <is>
          <t>COS - Rates clearance</t>
        </is>
      </c>
      <c r="F16500" s="3" t="n">
        <v>16764.41</v>
      </c>
      <c r="G16500" s="3" t="n">
        <v>54789.41</v>
      </c>
    </row>
    <row r="16501">
      <c r="A16501" s="3" t="inlineStr">
        <is>
          <t>Opportunity Global Sales (PTY) LTD</t>
        </is>
      </c>
      <c r="B16501" s="4" t="n">
        <v>45230</v>
      </c>
      <c r="C16501" s="3" t="inlineStr">
        <is>
          <t>Expenses</t>
        </is>
      </c>
      <c r="D16501" s="3" t="inlineStr">
        <is>
          <t>2000/270</t>
        </is>
      </c>
      <c r="E16501" s="3" t="inlineStr">
        <is>
          <t>COS - Comm Rentals - Mario - External</t>
        </is>
      </c>
      <c r="F16501" s="3" t="n">
        <v>834.78</v>
      </c>
      <c r="G16501" s="3" t="n">
        <v>3361.78</v>
      </c>
    </row>
    <row r="16502">
      <c r="A16502" s="3" t="inlineStr">
        <is>
          <t>Opportunity Global Sales (PTY) LTD</t>
        </is>
      </c>
      <c r="B16502" s="4" t="n">
        <v>45230</v>
      </c>
      <c r="C16502" s="3" t="inlineStr">
        <is>
          <t>Expenses</t>
        </is>
      </c>
      <c r="D16502" s="3" t="inlineStr">
        <is>
          <t>2000/275</t>
        </is>
      </c>
      <c r="E16502" s="3" t="inlineStr">
        <is>
          <t>COS - Comm Rentals - Mario - Endulini</t>
        </is>
      </c>
      <c r="F16502" s="3" t="n">
        <v>451.48</v>
      </c>
      <c r="G16502" s="3" t="n">
        <v>12620.68</v>
      </c>
    </row>
    <row r="16503">
      <c r="A16503" s="3" t="inlineStr">
        <is>
          <t>Opportunity Global Sales (PTY) LTD</t>
        </is>
      </c>
      <c r="B16503" s="4" t="n">
        <v>45230</v>
      </c>
      <c r="C16503" s="3" t="inlineStr">
        <is>
          <t>Expenses</t>
        </is>
      </c>
      <c r="D16503" s="3" t="inlineStr">
        <is>
          <t>2000/280</t>
        </is>
      </c>
      <c r="E16503" s="3" t="inlineStr">
        <is>
          <t>COS - Comm Rentals - Mario - Heron Fields</t>
        </is>
      </c>
      <c r="F16503" s="3" t="n">
        <v>0</v>
      </c>
      <c r="G16503" s="3" t="n">
        <v>12320</v>
      </c>
    </row>
    <row r="16504">
      <c r="A16504" s="3" t="inlineStr">
        <is>
          <t>Trademark Holdings (Pty) Ltd</t>
        </is>
      </c>
      <c r="B16504" s="4" t="n">
        <v>45230</v>
      </c>
      <c r="C16504" s="3" t="inlineStr">
        <is>
          <t>Expenses</t>
        </is>
      </c>
      <c r="D16504" s="3" t="inlineStr">
        <is>
          <t>2000/300</t>
        </is>
      </c>
      <c r="E16504" s="3" t="inlineStr">
        <is>
          <t>COS - Commission Paid</t>
        </is>
      </c>
      <c r="F16504" s="3" t="n">
        <v>16298.07</v>
      </c>
      <c r="G16504" s="3" t="n">
        <v>32789.21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2000/370</t>
        </is>
      </c>
      <c r="E16505" s="3" t="inlineStr">
        <is>
          <t>COS - Overrider Comm Endulini - Morne</t>
        </is>
      </c>
      <c r="F16505" s="3" t="n">
        <v>12173.04</v>
      </c>
      <c r="G16505" s="3" t="n">
        <v>12173.04</v>
      </c>
    </row>
    <row r="16506">
      <c r="A16506" s="3" t="inlineStr">
        <is>
          <t>Opportunity Global Sales (PTY) LTD</t>
        </is>
      </c>
      <c r="B16506" s="4" t="n">
        <v>45230</v>
      </c>
      <c r="C16506" s="3" t="inlineStr">
        <is>
          <t>Expenses</t>
        </is>
      </c>
      <c r="D16506" s="3" t="inlineStr">
        <is>
          <t>2000/380</t>
        </is>
      </c>
      <c r="E16506" s="3" t="inlineStr">
        <is>
          <t>COS - Overrider Comm Heron Fields - Morne</t>
        </is>
      </c>
      <c r="F16506" s="3" t="n">
        <v>0</v>
      </c>
      <c r="G16506" s="3" t="n">
        <v>30622.7</v>
      </c>
    </row>
    <row r="16507">
      <c r="A16507" s="3" t="inlineStr">
        <is>
          <t>Opportunity Global Sales (PTY) LTD</t>
        </is>
      </c>
      <c r="B16507" s="4" t="n">
        <v>45230</v>
      </c>
      <c r="C16507" s="3" t="inlineStr">
        <is>
          <t>Expenses</t>
        </is>
      </c>
      <c r="D16507" s="3" t="inlineStr">
        <is>
          <t>2000/383</t>
        </is>
      </c>
      <c r="E16507" s="3" t="inlineStr">
        <is>
          <t>COS - Overrider Comm Heron View - Morne</t>
        </is>
      </c>
      <c r="F16507" s="3" t="n">
        <v>16964.1</v>
      </c>
      <c r="G16507" s="3" t="n">
        <v>46857.92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2000/390</t>
        </is>
      </c>
      <c r="E16508" s="3" t="inlineStr">
        <is>
          <t>COS - Overrider Comm External Sales - Morne</t>
        </is>
      </c>
      <c r="F16508" s="3" t="n">
        <v>538.3200000000001</v>
      </c>
      <c r="G16508" s="3" t="n">
        <v>10453.32</v>
      </c>
    </row>
    <row r="16509">
      <c r="A16509" s="3" t="inlineStr">
        <is>
          <t>Trademark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2000/400</t>
        </is>
      </c>
      <c r="E16509" s="3" t="inlineStr">
        <is>
          <t>COS - Commission on external sales</t>
        </is>
      </c>
      <c r="F16509" s="3" t="n">
        <v>40000</v>
      </c>
      <c r="G16509" s="3" t="n">
        <v>115000</v>
      </c>
    </row>
    <row r="16510">
      <c r="A16510" s="3" t="inlineStr">
        <is>
          <t>Opportunity Global Sales (PTY) LTD</t>
        </is>
      </c>
      <c r="B16510" s="4" t="n">
        <v>45230</v>
      </c>
      <c r="C16510" s="3" t="inlineStr">
        <is>
          <t>Expenses</t>
        </is>
      </c>
      <c r="D16510" s="3" t="inlineStr">
        <is>
          <t>2000/550</t>
        </is>
      </c>
      <c r="E16510" s="3" t="inlineStr">
        <is>
          <t>COS - Electricity Costs Heron Fields</t>
        </is>
      </c>
      <c r="F16510" s="3" t="n">
        <v>0</v>
      </c>
      <c r="G16510" s="3" t="n">
        <v>447.83</v>
      </c>
    </row>
    <row r="16511">
      <c r="A16511" s="3" t="inlineStr">
        <is>
          <t>Opportunity Global Sales (PTY) LTD</t>
        </is>
      </c>
      <c r="B16511" s="4" t="n">
        <v>45230</v>
      </c>
      <c r="C16511" s="3" t="inlineStr">
        <is>
          <t>Expenses</t>
        </is>
      </c>
      <c r="D16511" s="3" t="inlineStr">
        <is>
          <t>2000/600</t>
        </is>
      </c>
      <c r="E16511" s="3" t="inlineStr">
        <is>
          <t>COS - Heron Fields Show House</t>
        </is>
      </c>
      <c r="F16511" s="3" t="n">
        <v>0</v>
      </c>
      <c r="G16511" s="3" t="n">
        <v>201.97</v>
      </c>
    </row>
    <row r="16512">
      <c r="A16512" s="3" t="inlineStr">
        <is>
          <t>Endulini (Pty) Ltd</t>
        </is>
      </c>
      <c r="B16512" s="4" t="n">
        <v>45230</v>
      </c>
      <c r="C16512" s="3" t="inlineStr">
        <is>
          <t>Expenses</t>
        </is>
      </c>
      <c r="D16512" s="3" t="inlineStr">
        <is>
          <t>2000/600</t>
        </is>
      </c>
      <c r="E16512" s="3" t="inlineStr">
        <is>
          <t>COS - Legal fees</t>
        </is>
      </c>
      <c r="F16512" s="3" t="n">
        <v>0</v>
      </c>
      <c r="G16512" s="3" t="n">
        <v>71531.39999999999</v>
      </c>
    </row>
    <row r="16513">
      <c r="A16513" s="3" t="inlineStr">
        <is>
          <t>Quinate Consulting (Pty) Ltd</t>
        </is>
      </c>
      <c r="B16513" s="4" t="n">
        <v>45230</v>
      </c>
      <c r="C16513" s="3" t="inlineStr">
        <is>
          <t>Expenses</t>
        </is>
      </c>
      <c r="D16513" s="3" t="inlineStr">
        <is>
          <t>2001/120</t>
        </is>
      </c>
      <c r="E16513" s="3" t="inlineStr">
        <is>
          <t>COS - Commission - South Wark</t>
        </is>
      </c>
      <c r="F16513" s="3" t="n">
        <v>0</v>
      </c>
      <c r="G16513" s="3" t="n">
        <v>-869.5700000000001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Expenses</t>
        </is>
      </c>
      <c r="D16514" s="3" t="inlineStr">
        <is>
          <t>2001/210</t>
        </is>
      </c>
      <c r="E16514" s="3" t="inlineStr">
        <is>
          <t>COS - NHBRC</t>
        </is>
      </c>
      <c r="F16514" s="3" t="n">
        <v>0</v>
      </c>
      <c r="G16514" s="3" t="n">
        <v>457.67</v>
      </c>
    </row>
    <row r="16515">
      <c r="A16515" s="3" t="inlineStr">
        <is>
          <t>Quinate Consulting (Pty) Ltd</t>
        </is>
      </c>
      <c r="B16515" s="4" t="n">
        <v>45230</v>
      </c>
      <c r="C16515" s="3" t="inlineStr">
        <is>
          <t>Expenses</t>
        </is>
      </c>
      <c r="D16515" s="3" t="inlineStr">
        <is>
          <t>2200/000</t>
        </is>
      </c>
      <c r="E16515" s="3" t="inlineStr">
        <is>
          <t>COS - C2M Certificate for transfer</t>
        </is>
      </c>
      <c r="F16515" s="3" t="n">
        <v>2000</v>
      </c>
      <c r="G16515" s="3" t="n">
        <v>2000</v>
      </c>
    </row>
    <row r="16516">
      <c r="A16516" s="3" t="inlineStr">
        <is>
          <t>Quinate Consulting (Pty) Ltd</t>
        </is>
      </c>
      <c r="B16516" s="4" t="n">
        <v>45230</v>
      </c>
      <c r="C16516" s="3" t="inlineStr">
        <is>
          <t>Revenue</t>
        </is>
      </c>
      <c r="D16516" s="3" t="inlineStr">
        <is>
          <t>2400/200</t>
        </is>
      </c>
      <c r="E16516" s="3" t="inlineStr">
        <is>
          <t>Recovery Acc - Electricity SH</t>
        </is>
      </c>
      <c r="F16516" s="3" t="n">
        <v>-31170.14</v>
      </c>
      <c r="G16516" s="3" t="n">
        <v>-220181.08</v>
      </c>
    </row>
    <row r="16517">
      <c r="A16517" s="3" t="inlineStr">
        <is>
          <t>Quinate Consulting (Pty) Ltd</t>
        </is>
      </c>
      <c r="B16517" s="4" t="n">
        <v>45230</v>
      </c>
      <c r="C16517" s="3" t="inlineStr">
        <is>
          <t>Revenue</t>
        </is>
      </c>
      <c r="D16517" s="3" t="inlineStr">
        <is>
          <t>2400/300</t>
        </is>
      </c>
      <c r="E16517" s="3" t="inlineStr">
        <is>
          <t>Recovery Account - Electricity SW</t>
        </is>
      </c>
      <c r="F16517" s="3" t="n">
        <v>-25842.41</v>
      </c>
      <c r="G16517" s="3" t="n">
        <v>-194712.86</v>
      </c>
    </row>
    <row r="16518">
      <c r="A16518" s="3" t="inlineStr">
        <is>
          <t>Endulini (Pty) Ltd</t>
        </is>
      </c>
      <c r="B16518" s="4" t="n">
        <v>45230</v>
      </c>
      <c r="C16518" s="3" t="inlineStr">
        <is>
          <t>Revenue</t>
        </is>
      </c>
      <c r="D16518" s="3" t="inlineStr">
        <is>
          <t>2750/000</t>
        </is>
      </c>
      <c r="E16518" s="3" t="inlineStr">
        <is>
          <t>Interest Received</t>
        </is>
      </c>
      <c r="F16518" s="3" t="n">
        <v>0</v>
      </c>
      <c r="G16518" s="3" t="n">
        <v>-578.91</v>
      </c>
    </row>
    <row r="16519">
      <c r="A16519" s="3" t="inlineStr">
        <is>
          <t>Opportunity Global Investment (PTY) LTD</t>
        </is>
      </c>
      <c r="B16519" s="4" t="n">
        <v>45230</v>
      </c>
      <c r="C16519" s="3" t="inlineStr">
        <is>
          <t>Revenue</t>
        </is>
      </c>
      <c r="D16519" s="3" t="inlineStr">
        <is>
          <t>2750/000</t>
        </is>
      </c>
      <c r="E16519" s="3" t="inlineStr">
        <is>
          <t>Interest Received - Bank</t>
        </is>
      </c>
      <c r="F16519" s="3" t="n">
        <v>0</v>
      </c>
      <c r="G16519" s="3" t="n">
        <v>-355.23</v>
      </c>
    </row>
    <row r="16520">
      <c r="A16520" s="3" t="inlineStr">
        <is>
          <t>Opportunity Global Sales (PTY) LTD</t>
        </is>
      </c>
      <c r="B16520" s="4" t="n">
        <v>45230</v>
      </c>
      <c r="C16520" s="3" t="inlineStr">
        <is>
          <t>Revenue</t>
        </is>
      </c>
      <c r="D16520" s="3" t="inlineStr">
        <is>
          <t>2750/000</t>
        </is>
      </c>
      <c r="E16520" s="3" t="inlineStr">
        <is>
          <t>Interest Received - Bank</t>
        </is>
      </c>
      <c r="F16520" s="3" t="n">
        <v>0</v>
      </c>
      <c r="G16520" s="3" t="n">
        <v>-18.82</v>
      </c>
    </row>
    <row r="16521">
      <c r="A16521" s="3" t="inlineStr">
        <is>
          <t>Noble Shield (Pty) Ltd ta Go Letting</t>
        </is>
      </c>
      <c r="B16521" s="4" t="n">
        <v>45230</v>
      </c>
      <c r="C16521" s="3" t="inlineStr">
        <is>
          <t>Revenue</t>
        </is>
      </c>
      <c r="D16521" s="3" t="inlineStr">
        <is>
          <t>2750/100</t>
        </is>
      </c>
      <c r="E16521" s="3" t="inlineStr">
        <is>
          <t>Interest Received - bank</t>
        </is>
      </c>
      <c r="F16521" s="3" t="n">
        <v>0</v>
      </c>
      <c r="G16521" s="3" t="n">
        <v>-0.07000000000000001</v>
      </c>
    </row>
    <row r="16522">
      <c r="A16522" s="3" t="inlineStr">
        <is>
          <t>Quinate Consulting (Pty) Ltd</t>
        </is>
      </c>
      <c r="B16522" s="4" t="n">
        <v>45230</v>
      </c>
      <c r="C16522" s="3" t="inlineStr">
        <is>
          <t>Revenue</t>
        </is>
      </c>
      <c r="D16522" s="3" t="inlineStr">
        <is>
          <t>2751/000</t>
        </is>
      </c>
      <c r="E16522" s="3" t="inlineStr">
        <is>
          <t>Interest Received - Bank</t>
        </is>
      </c>
      <c r="F16522" s="3" t="n">
        <v>-901.75</v>
      </c>
      <c r="G16522" s="3" t="n">
        <v>-4421.95</v>
      </c>
    </row>
    <row r="16523">
      <c r="A16523" s="3" t="inlineStr">
        <is>
          <t>Opportunity Global Investment (PTY) LTD</t>
        </is>
      </c>
      <c r="B16523" s="4" t="n">
        <v>45230</v>
      </c>
      <c r="C16523" s="3" t="inlineStr">
        <is>
          <t>Revenue</t>
        </is>
      </c>
      <c r="D16523" s="3" t="inlineStr">
        <is>
          <t>2753/000</t>
        </is>
      </c>
      <c r="E16523" s="3" t="inlineStr">
        <is>
          <t>Interest received - Momentum</t>
        </is>
      </c>
      <c r="F16523" s="3" t="n">
        <v>-36</v>
      </c>
      <c r="G16523" s="3" t="n">
        <v>-297.69</v>
      </c>
    </row>
    <row r="16524">
      <c r="A16524" s="3" t="inlineStr">
        <is>
          <t>Endulini (Pty) Ltd</t>
        </is>
      </c>
      <c r="B16524" s="4" t="n">
        <v>45230</v>
      </c>
      <c r="C16524" s="3" t="inlineStr">
        <is>
          <t>Revenue</t>
        </is>
      </c>
      <c r="D16524" s="3" t="inlineStr">
        <is>
          <t>2755/001</t>
        </is>
      </c>
      <c r="E16524" s="3" t="inlineStr">
        <is>
          <t>Interest Received - Momentum</t>
        </is>
      </c>
      <c r="F16524" s="3" t="n">
        <v>-4.83</v>
      </c>
      <c r="G16524" s="3" t="n">
        <v>-117.79</v>
      </c>
    </row>
    <row r="16525">
      <c r="A16525" s="3" t="inlineStr">
        <is>
          <t>Quinate Consulting (Pty) Ltd</t>
        </is>
      </c>
      <c r="B16525" s="4" t="n">
        <v>45230</v>
      </c>
      <c r="C16525" s="3" t="inlineStr">
        <is>
          <t>Revenue</t>
        </is>
      </c>
      <c r="D16525" s="3" t="inlineStr">
        <is>
          <t>2755/001</t>
        </is>
      </c>
      <c r="E16525" s="3" t="inlineStr">
        <is>
          <t>Interest Received - Momentum</t>
        </is>
      </c>
      <c r="F16525" s="3" t="n">
        <v>-8.029999999999999</v>
      </c>
      <c r="G16525" s="3" t="n">
        <v>-30.67</v>
      </c>
    </row>
    <row r="16526">
      <c r="A16526" s="3" t="inlineStr">
        <is>
          <t>Opportunity Global Investment (PTY) LTD</t>
        </is>
      </c>
      <c r="B16526" s="4" t="n">
        <v>45230</v>
      </c>
      <c r="C16526" s="3" t="inlineStr">
        <is>
          <t>Expenses</t>
        </is>
      </c>
      <c r="D16526" s="3" t="inlineStr">
        <is>
          <t>3000/100</t>
        </is>
      </c>
      <c r="E16526" s="3" t="inlineStr">
        <is>
          <t>Accounting Fees - Secretarial</t>
        </is>
      </c>
      <c r="F16526" s="3" t="n">
        <v>0</v>
      </c>
      <c r="G16526" s="3" t="n">
        <v>890</v>
      </c>
    </row>
    <row r="16527">
      <c r="A16527" s="3" t="inlineStr">
        <is>
          <t>Opportunity Global Investment (PTY) LTD</t>
        </is>
      </c>
      <c r="B16527" s="4" t="n">
        <v>45230</v>
      </c>
      <c r="C16527" s="3" t="inlineStr">
        <is>
          <t>Expenses</t>
        </is>
      </c>
      <c r="D16527" s="3" t="inlineStr">
        <is>
          <t>3000/150</t>
        </is>
      </c>
      <c r="E16527" s="3" t="inlineStr">
        <is>
          <t>Accounting Fees - Audit</t>
        </is>
      </c>
      <c r="F16527" s="3" t="n">
        <v>0</v>
      </c>
      <c r="G16527" s="3" t="n">
        <v>12217.01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Expenses</t>
        </is>
      </c>
      <c r="D16528" s="3" t="inlineStr">
        <is>
          <t>3001/000</t>
        </is>
      </c>
      <c r="E16528" s="3" t="inlineStr">
        <is>
          <t>Accounting fees - Other</t>
        </is>
      </c>
      <c r="F16528" s="3" t="n">
        <v>2440</v>
      </c>
      <c r="G16528" s="3" t="n">
        <v>8440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Expenses</t>
        </is>
      </c>
      <c r="D16529" s="3" t="inlineStr">
        <is>
          <t>3002/000</t>
        </is>
      </c>
      <c r="E16529" s="3" t="inlineStr">
        <is>
          <t>Accounting Fees - Tax Dept.</t>
        </is>
      </c>
      <c r="F16529" s="3" t="n">
        <v>0</v>
      </c>
      <c r="G16529" s="3" t="n">
        <v>540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Expenses</t>
        </is>
      </c>
      <c r="D16530" s="3" t="inlineStr">
        <is>
          <t>3005/000</t>
        </is>
      </c>
      <c r="E16530" s="3" t="inlineStr">
        <is>
          <t>Accounting fees - Audit</t>
        </is>
      </c>
      <c r="F16530" s="3" t="n">
        <v>25050</v>
      </c>
      <c r="G16530" s="3" t="n">
        <v>25050</v>
      </c>
    </row>
    <row r="16531">
      <c r="A16531" s="3" t="inlineStr">
        <is>
          <t>Opportunity Management Holdings (PTY) LTD</t>
        </is>
      </c>
      <c r="B16531" s="4" t="n">
        <v>45230</v>
      </c>
      <c r="C16531" s="3" t="inlineStr">
        <is>
          <t>Expenses</t>
        </is>
      </c>
      <c r="D16531" s="3" t="inlineStr">
        <is>
          <t>3005/000</t>
        </is>
      </c>
      <c r="E16531" s="3" t="inlineStr">
        <is>
          <t>Accounting fees - Deric Dudley</t>
        </is>
      </c>
      <c r="F16531" s="3" t="n">
        <v>56000</v>
      </c>
      <c r="G16531" s="3" t="n">
        <v>112000</v>
      </c>
    </row>
    <row r="16532">
      <c r="A16532" s="3" t="inlineStr">
        <is>
          <t>Endulini (Pty) Ltd</t>
        </is>
      </c>
      <c r="B16532" s="4" t="n">
        <v>45230</v>
      </c>
      <c r="C16532" s="3" t="inlineStr">
        <is>
          <t>Expenses</t>
        </is>
      </c>
      <c r="D16532" s="3" t="inlineStr">
        <is>
          <t>3050/000</t>
        </is>
      </c>
      <c r="E16532" s="3" t="inlineStr">
        <is>
          <t>Advertising _AND_ Promotions</t>
        </is>
      </c>
      <c r="F16532" s="3" t="n">
        <v>0</v>
      </c>
      <c r="G16532" s="3" t="n">
        <v>4180</v>
      </c>
    </row>
    <row r="16533">
      <c r="A16533" s="3" t="inlineStr">
        <is>
          <t>Opportunity Management Holdings (PTY) LTD</t>
        </is>
      </c>
      <c r="B16533" s="4" t="n">
        <v>45230</v>
      </c>
      <c r="C16533" s="3" t="inlineStr">
        <is>
          <t>Expenses</t>
        </is>
      </c>
      <c r="D16533" s="3" t="inlineStr">
        <is>
          <t>3050/000</t>
        </is>
      </c>
      <c r="E16533" s="3" t="inlineStr">
        <is>
          <t>Advertising _AND_ Promotions</t>
        </is>
      </c>
      <c r="F16533" s="3" t="n">
        <v>0</v>
      </c>
      <c r="G16533" s="3" t="n">
        <v>287.5</v>
      </c>
    </row>
    <row r="16534">
      <c r="A16534" s="3" t="inlineStr">
        <is>
          <t>Opportunity Global Investment (PTY) LTD</t>
        </is>
      </c>
      <c r="B16534" s="4" t="n">
        <v>45230</v>
      </c>
      <c r="C16534" s="3" t="inlineStr">
        <is>
          <t>Expenses</t>
        </is>
      </c>
      <c r="D16534" s="3" t="inlineStr">
        <is>
          <t>3050/000</t>
        </is>
      </c>
      <c r="E16534" s="3" t="inlineStr">
        <is>
          <t>Advertising and Promotions</t>
        </is>
      </c>
      <c r="F16534" s="3" t="n">
        <v>95.64</v>
      </c>
      <c r="G16534" s="3" t="n">
        <v>3223.84</v>
      </c>
    </row>
    <row r="16535">
      <c r="A16535" s="3" t="inlineStr">
        <is>
          <t>Opportunity Global Sales (PTY) LTD</t>
        </is>
      </c>
      <c r="B16535" s="4" t="n">
        <v>45230</v>
      </c>
      <c r="C16535" s="3" t="inlineStr">
        <is>
          <t>Expenses</t>
        </is>
      </c>
      <c r="D16535" s="3" t="inlineStr">
        <is>
          <t>3050/000</t>
        </is>
      </c>
      <c r="E16535" s="3" t="inlineStr">
        <is>
          <t>Advertising and Promotions</t>
        </is>
      </c>
      <c r="F16535" s="3" t="n">
        <v>0</v>
      </c>
      <c r="G16535" s="3" t="n">
        <v>18164.18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Expenses</t>
        </is>
      </c>
      <c r="D16536" s="3" t="inlineStr">
        <is>
          <t>3050/001</t>
        </is>
      </c>
      <c r="E16536" s="3" t="inlineStr">
        <is>
          <t>Advertising _AND_ Promotions - Media Agenda</t>
        </is>
      </c>
      <c r="F16536" s="3" t="n">
        <v>0</v>
      </c>
      <c r="G16536" s="3" t="n">
        <v>4312.5</v>
      </c>
    </row>
    <row r="16537">
      <c r="A16537" s="3" t="inlineStr">
        <is>
          <t>Noble Shield (Pty) Ltd ta Go Letting</t>
        </is>
      </c>
      <c r="B16537" s="4" t="n">
        <v>45230</v>
      </c>
      <c r="C16537" s="3" t="inlineStr">
        <is>
          <t>Expenses</t>
        </is>
      </c>
      <c r="D16537" s="3" t="inlineStr">
        <is>
          <t>3050/020</t>
        </is>
      </c>
      <c r="E16537" s="3" t="inlineStr">
        <is>
          <t>Adverting &amp; Marketing - Other</t>
        </is>
      </c>
      <c r="F16537" s="3" t="n">
        <v>0</v>
      </c>
      <c r="G16537" s="3" t="n">
        <v>134.9</v>
      </c>
    </row>
    <row r="16538">
      <c r="A16538" s="3" t="inlineStr">
        <is>
          <t>Noble Shield (Pty) Ltd ta Go Letting</t>
        </is>
      </c>
      <c r="B16538" s="4" t="n">
        <v>45230</v>
      </c>
      <c r="C16538" s="3" t="inlineStr">
        <is>
          <t>Expenses</t>
        </is>
      </c>
      <c r="D16538" s="3" t="inlineStr">
        <is>
          <t>3050/050</t>
        </is>
      </c>
      <c r="E16538" s="3" t="inlineStr">
        <is>
          <t>Advertising - Prop 24</t>
        </is>
      </c>
      <c r="F16538" s="3" t="n">
        <v>3336.15</v>
      </c>
      <c r="G16538" s="3" t="n">
        <v>6672.3</v>
      </c>
    </row>
    <row r="16539">
      <c r="A16539" s="3" t="inlineStr">
        <is>
          <t>Opportunity Global Sales (PTY) LTD</t>
        </is>
      </c>
      <c r="B16539" s="4" t="n">
        <v>45230</v>
      </c>
      <c r="C16539" s="3" t="inlineStr">
        <is>
          <t>Expenses</t>
        </is>
      </c>
      <c r="D16539" s="3" t="inlineStr">
        <is>
          <t>3050/100</t>
        </is>
      </c>
      <c r="E16539" s="3" t="inlineStr">
        <is>
          <t>Advertising - Facebook</t>
        </is>
      </c>
      <c r="F16539" s="3" t="n">
        <v>0</v>
      </c>
      <c r="G16539" s="3" t="n">
        <v>2279.78</v>
      </c>
    </row>
    <row r="16540">
      <c r="A16540" s="3" t="inlineStr">
        <is>
          <t>Opportunity Global Sales (PTY) LTD</t>
        </is>
      </c>
      <c r="B16540" s="4" t="n">
        <v>45230</v>
      </c>
      <c r="C16540" s="3" t="inlineStr">
        <is>
          <t>Expenses</t>
        </is>
      </c>
      <c r="D16540" s="3" t="inlineStr">
        <is>
          <t>3050/140</t>
        </is>
      </c>
      <c r="E16540" s="3" t="inlineStr">
        <is>
          <t>Advertising - Media Agenda</t>
        </is>
      </c>
      <c r="F16540" s="3" t="n">
        <v>0</v>
      </c>
      <c r="G16540" s="3" t="n">
        <v>14487.5</v>
      </c>
    </row>
    <row r="16541">
      <c r="A16541" s="3" t="inlineStr">
        <is>
          <t>Opportunity Global Sales (PTY) LTD</t>
        </is>
      </c>
      <c r="B16541" s="4" t="n">
        <v>45230</v>
      </c>
      <c r="C16541" s="3" t="inlineStr">
        <is>
          <t>Expenses</t>
        </is>
      </c>
      <c r="D16541" s="3" t="inlineStr">
        <is>
          <t>3050/200</t>
        </is>
      </c>
      <c r="E16541" s="3" t="inlineStr">
        <is>
          <t>Advertising - Design</t>
        </is>
      </c>
      <c r="F16541" s="3" t="n">
        <v>0</v>
      </c>
      <c r="G16541" s="3" t="n">
        <v>35000</v>
      </c>
    </row>
    <row r="16542">
      <c r="A16542" s="3" t="inlineStr">
        <is>
          <t>Opportunity Global Investment (PTY) LTD</t>
        </is>
      </c>
      <c r="B16542" s="4" t="n">
        <v>45230</v>
      </c>
      <c r="C16542" s="3" t="inlineStr">
        <is>
          <t>Expenses</t>
        </is>
      </c>
      <c r="D16542" s="3" t="inlineStr">
        <is>
          <t>3050/230</t>
        </is>
      </c>
      <c r="E16542" s="3" t="inlineStr">
        <is>
          <t>Advertising - Link on Advertising</t>
        </is>
      </c>
      <c r="F16542" s="3" t="n">
        <v>395</v>
      </c>
      <c r="G16542" s="3" t="n">
        <v>1185</v>
      </c>
    </row>
    <row r="16543">
      <c r="A16543" s="3" t="inlineStr">
        <is>
          <t>Opportunity Global Investment (PTY) LTD</t>
        </is>
      </c>
      <c r="B16543" s="4" t="n">
        <v>45230</v>
      </c>
      <c r="C16543" s="3" t="inlineStr">
        <is>
          <t>Expenses</t>
        </is>
      </c>
      <c r="D16543" s="3" t="inlineStr">
        <is>
          <t>3050/240</t>
        </is>
      </c>
      <c r="E16543" s="3" t="inlineStr">
        <is>
          <t>Advertising - Realmarketing</t>
        </is>
      </c>
      <c r="F16543" s="3" t="n">
        <v>46000</v>
      </c>
      <c r="G16543" s="3" t="n">
        <v>99000</v>
      </c>
    </row>
    <row r="16544">
      <c r="A16544" s="3" t="inlineStr">
        <is>
          <t>Opportunity Global Investment (PTY) LTD</t>
        </is>
      </c>
      <c r="B16544" s="4" t="n">
        <v>45230</v>
      </c>
      <c r="C16544" s="3" t="inlineStr">
        <is>
          <t>Expenses</t>
        </is>
      </c>
      <c r="D16544" s="3" t="inlineStr">
        <is>
          <t>3050/250</t>
        </is>
      </c>
      <c r="E16544" s="3" t="inlineStr">
        <is>
          <t>Advertising - General</t>
        </is>
      </c>
      <c r="F16544" s="3" t="n">
        <v>0</v>
      </c>
      <c r="G16544" s="3" t="n">
        <v>52599.6</v>
      </c>
    </row>
    <row r="16545">
      <c r="A16545" s="3" t="inlineStr">
        <is>
          <t>Opportunity Global Sales (PTY) LTD</t>
        </is>
      </c>
      <c r="B16545" s="4" t="n">
        <v>45230</v>
      </c>
      <c r="C16545" s="3" t="inlineStr">
        <is>
          <t>Expenses</t>
        </is>
      </c>
      <c r="D16545" s="3" t="inlineStr">
        <is>
          <t>3050/250</t>
        </is>
      </c>
      <c r="E16545" s="3" t="inlineStr">
        <is>
          <t>Advertising - General</t>
        </is>
      </c>
      <c r="F16545" s="3" t="n">
        <v>2149.93</v>
      </c>
      <c r="G16545" s="3" t="n">
        <v>67897.55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Expenses</t>
        </is>
      </c>
      <c r="D16546" s="3" t="inlineStr">
        <is>
          <t>3050/270</t>
        </is>
      </c>
      <c r="E16546" s="3" t="inlineStr">
        <is>
          <t>Advertising - Radia and TV Interviews</t>
        </is>
      </c>
      <c r="F16546" s="3" t="n">
        <v>0</v>
      </c>
      <c r="G16546" s="3" t="n">
        <v>109847.5</v>
      </c>
    </row>
    <row r="16547">
      <c r="A16547" s="3" t="inlineStr">
        <is>
          <t>Opportunity Global Investment (PTY) LTD</t>
        </is>
      </c>
      <c r="B16547" s="4" t="n">
        <v>45230</v>
      </c>
      <c r="C16547" s="3" t="inlineStr">
        <is>
          <t>Expenses</t>
        </is>
      </c>
      <c r="D16547" s="3" t="inlineStr">
        <is>
          <t>3050/290</t>
        </is>
      </c>
      <c r="E16547" s="3" t="inlineStr">
        <is>
          <t>Advertising - Serene Living</t>
        </is>
      </c>
      <c r="F16547" s="3" t="n">
        <v>65086</v>
      </c>
      <c r="G16547" s="3" t="n">
        <v>520688</v>
      </c>
    </row>
    <row r="16548">
      <c r="A16548" s="3" t="inlineStr">
        <is>
          <t>Opportunity Global Investment (PTY) LTD</t>
        </is>
      </c>
      <c r="B16548" s="4" t="n">
        <v>45230</v>
      </c>
      <c r="C16548" s="3" t="inlineStr">
        <is>
          <t>Expenses</t>
        </is>
      </c>
      <c r="D16548" s="3" t="inlineStr">
        <is>
          <t>3050/295</t>
        </is>
      </c>
      <c r="E16548" s="3" t="inlineStr">
        <is>
          <t>Advertising - Reale Activation</t>
        </is>
      </c>
      <c r="F16548" s="3" t="n">
        <v>0</v>
      </c>
      <c r="G16548" s="3" t="n">
        <v>30397.22</v>
      </c>
    </row>
    <row r="16549">
      <c r="A16549" s="3" t="inlineStr">
        <is>
          <t>Opportunity Global Investment (PTY) LTD</t>
        </is>
      </c>
      <c r="B16549" s="4" t="n">
        <v>45230</v>
      </c>
      <c r="C16549" s="3" t="inlineStr">
        <is>
          <t>Expenses</t>
        </is>
      </c>
      <c r="D16549" s="3" t="inlineStr">
        <is>
          <t>3050/300</t>
        </is>
      </c>
      <c r="E16549" s="3" t="inlineStr">
        <is>
          <t>Advertising - Design</t>
        </is>
      </c>
      <c r="F16549" s="3" t="n">
        <v>900</v>
      </c>
      <c r="G16549" s="3" t="n">
        <v>7750</v>
      </c>
    </row>
    <row r="16550">
      <c r="A16550" s="3" t="inlineStr">
        <is>
          <t>Endulini (Pty) Ltd</t>
        </is>
      </c>
      <c r="B16550" s="4" t="n">
        <v>45230</v>
      </c>
      <c r="C16550" s="3" t="inlineStr">
        <is>
          <t>Expenses</t>
        </is>
      </c>
      <c r="D16550" s="3" t="inlineStr">
        <is>
          <t>3050/300</t>
        </is>
      </c>
      <c r="E16550" s="3" t="inlineStr">
        <is>
          <t>Advertiving - Real Marketing</t>
        </is>
      </c>
      <c r="F16550" s="3" t="n">
        <v>0</v>
      </c>
      <c r="G16550" s="3" t="n">
        <v>10250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Expenses</t>
        </is>
      </c>
      <c r="D16551" s="3" t="inlineStr">
        <is>
          <t>3050/400</t>
        </is>
      </c>
      <c r="E16551" s="3" t="inlineStr">
        <is>
          <t>Advertising - Prop24</t>
        </is>
      </c>
      <c r="F16551" s="3" t="n">
        <v>10562.75</v>
      </c>
      <c r="G16551" s="3" t="n">
        <v>88553.25</v>
      </c>
    </row>
    <row r="16552">
      <c r="A16552" s="3" t="inlineStr">
        <is>
          <t>Opportunity Global Sales (PTY) LTD</t>
        </is>
      </c>
      <c r="B16552" s="4" t="n">
        <v>45230</v>
      </c>
      <c r="C16552" s="3" t="inlineStr">
        <is>
          <t>Expenses</t>
        </is>
      </c>
      <c r="D16552" s="3" t="inlineStr">
        <is>
          <t>3050/400</t>
        </is>
      </c>
      <c r="E16552" s="3" t="inlineStr">
        <is>
          <t>Repairs &amp; Maintenance Heron sales office</t>
        </is>
      </c>
      <c r="F16552" s="3" t="n">
        <v>0</v>
      </c>
      <c r="G16552" s="3" t="n">
        <v>196.5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Expenses</t>
        </is>
      </c>
      <c r="D16553" s="3" t="inlineStr">
        <is>
          <t>3050/450</t>
        </is>
      </c>
      <c r="E16553" s="3" t="inlineStr">
        <is>
          <t>Advertising - Facebook</t>
        </is>
      </c>
      <c r="F16553" s="3" t="n">
        <v>0</v>
      </c>
      <c r="G16553" s="3" t="n">
        <v>51955.16</v>
      </c>
    </row>
    <row r="16554">
      <c r="A16554" s="3" t="inlineStr">
        <is>
          <t>Opportunity Global Investment (PTY) LTD</t>
        </is>
      </c>
      <c r="B16554" s="4" t="n">
        <v>45230</v>
      </c>
      <c r="C16554" s="3" t="inlineStr">
        <is>
          <t>Expenses</t>
        </is>
      </c>
      <c r="D16554" s="3" t="inlineStr">
        <is>
          <t>3051/000</t>
        </is>
      </c>
      <c r="E16554" s="3" t="inlineStr">
        <is>
          <t>Advertising - Facebook</t>
        </is>
      </c>
      <c r="F16554" s="3" t="n">
        <v>22398.49</v>
      </c>
      <c r="G16554" s="3" t="n">
        <v>137906.08</v>
      </c>
    </row>
    <row r="16555">
      <c r="A16555" s="3" t="inlineStr">
        <is>
          <t>Opportunity Global Investment (PTY) LTD</t>
        </is>
      </c>
      <c r="B16555" s="4" t="n">
        <v>45230</v>
      </c>
      <c r="C16555" s="3" t="inlineStr">
        <is>
          <t>Expenses</t>
        </is>
      </c>
      <c r="D16555" s="3" t="inlineStr">
        <is>
          <t>3053/000</t>
        </is>
      </c>
      <c r="E16555" s="3" t="inlineStr">
        <is>
          <t>Advertising - Google Ads</t>
        </is>
      </c>
      <c r="F16555" s="3" t="n">
        <v>658.35</v>
      </c>
      <c r="G16555" s="3" t="n">
        <v>7239.44</v>
      </c>
    </row>
    <row r="16556">
      <c r="A16556" s="3" t="inlineStr">
        <is>
          <t>Endulini (Pty) Ltd</t>
        </is>
      </c>
      <c r="B16556" s="4" t="n">
        <v>45230</v>
      </c>
      <c r="C16556" s="3" t="inlineStr">
        <is>
          <t>Expenses</t>
        </is>
      </c>
      <c r="D16556" s="3" t="inlineStr">
        <is>
          <t>3200/000</t>
        </is>
      </c>
      <c r="E16556" s="3" t="inlineStr">
        <is>
          <t>Bank Charges</t>
        </is>
      </c>
      <c r="F16556" s="3" t="n">
        <v>176.39</v>
      </c>
      <c r="G16556" s="3" t="n">
        <v>1648.37</v>
      </c>
    </row>
    <row r="16557">
      <c r="A16557" s="3" t="inlineStr">
        <is>
          <t>Noble Shield (Pty) Ltd ta Go Letting</t>
        </is>
      </c>
      <c r="B16557" s="4" t="n">
        <v>45230</v>
      </c>
      <c r="C16557" s="3" t="inlineStr">
        <is>
          <t>Expenses</t>
        </is>
      </c>
      <c r="D16557" s="3" t="inlineStr">
        <is>
          <t>3200/000</t>
        </is>
      </c>
      <c r="E16557" s="3" t="inlineStr">
        <is>
          <t>Bank Charges</t>
        </is>
      </c>
      <c r="F16557" s="3" t="n">
        <v>427.83</v>
      </c>
      <c r="G16557" s="3" t="n">
        <v>1050.57</v>
      </c>
    </row>
    <row r="16558">
      <c r="A16558" s="3" t="inlineStr">
        <is>
          <t>Opportunity Global Investment (PTY) LTD</t>
        </is>
      </c>
      <c r="B16558" s="4" t="n">
        <v>45230</v>
      </c>
      <c r="C16558" s="3" t="inlineStr">
        <is>
          <t>Expenses</t>
        </is>
      </c>
      <c r="D16558" s="3" t="inlineStr">
        <is>
          <t>3200/000</t>
        </is>
      </c>
      <c r="E16558" s="3" t="inlineStr">
        <is>
          <t>Bank Charges</t>
        </is>
      </c>
      <c r="F16558" s="3" t="n">
        <v>496.77</v>
      </c>
      <c r="G16558" s="3" t="n">
        <v>3622.53</v>
      </c>
    </row>
    <row r="16559">
      <c r="A16559" s="3" t="inlineStr">
        <is>
          <t>Opportunity Global Sales (PTY) LTD</t>
        </is>
      </c>
      <c r="B16559" s="4" t="n">
        <v>45230</v>
      </c>
      <c r="C16559" s="3" t="inlineStr">
        <is>
          <t>Expenses</t>
        </is>
      </c>
      <c r="D16559" s="3" t="inlineStr">
        <is>
          <t>3200/000</t>
        </is>
      </c>
      <c r="E16559" s="3" t="inlineStr">
        <is>
          <t>Bank Charges</t>
        </is>
      </c>
      <c r="F16559" s="3" t="n">
        <v>670.4</v>
      </c>
      <c r="G16559" s="3" t="n">
        <v>3971.34</v>
      </c>
    </row>
    <row r="16560">
      <c r="A16560" s="3" t="inlineStr">
        <is>
          <t>Opportunity Management Holdings (PTY) LTD</t>
        </is>
      </c>
      <c r="B16560" s="4" t="n">
        <v>45230</v>
      </c>
      <c r="C16560" s="3" t="inlineStr">
        <is>
          <t>Expenses</t>
        </is>
      </c>
      <c r="D16560" s="3" t="inlineStr">
        <is>
          <t>3200/000</t>
        </is>
      </c>
      <c r="E16560" s="3" t="inlineStr">
        <is>
          <t>Bank Charges</t>
        </is>
      </c>
      <c r="F16560" s="3" t="n">
        <v>867.3099999999999</v>
      </c>
      <c r="G16560" s="3" t="n">
        <v>1747.83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Expenses</t>
        </is>
      </c>
      <c r="D16561" s="3" t="inlineStr">
        <is>
          <t>3200/000</t>
        </is>
      </c>
      <c r="E16561" s="3" t="inlineStr">
        <is>
          <t>Bank Charges</t>
        </is>
      </c>
      <c r="F16561" s="3" t="n">
        <v>475.31</v>
      </c>
      <c r="G16561" s="3" t="n">
        <v>6967.08</v>
      </c>
    </row>
    <row r="16562">
      <c r="A16562" s="3" t="inlineStr">
        <is>
          <t>Trademark Holdings (Pty) Ltd</t>
        </is>
      </c>
      <c r="B16562" s="4" t="n">
        <v>45230</v>
      </c>
      <c r="C16562" s="3" t="inlineStr">
        <is>
          <t>Expenses</t>
        </is>
      </c>
      <c r="D16562" s="3" t="inlineStr">
        <is>
          <t>3200/000</t>
        </is>
      </c>
      <c r="E16562" s="3" t="inlineStr">
        <is>
          <t>Bank Charges</t>
        </is>
      </c>
      <c r="F16562" s="3" t="n">
        <v>250.13</v>
      </c>
      <c r="G16562" s="3" t="n">
        <v>598.49</v>
      </c>
    </row>
    <row r="16563">
      <c r="A16563" s="3" t="inlineStr">
        <is>
          <t>Quinate Consulting (Pty) Ltd</t>
        </is>
      </c>
      <c r="B16563" s="4" t="n">
        <v>45230</v>
      </c>
      <c r="C16563" s="3" t="inlineStr">
        <is>
          <t>Expenses</t>
        </is>
      </c>
      <c r="D16563" s="3" t="inlineStr">
        <is>
          <t>3220/000</t>
        </is>
      </c>
      <c r="E16563" s="3" t="inlineStr">
        <is>
          <t>Bank Charges - Bond Fees</t>
        </is>
      </c>
      <c r="F16563" s="3" t="n">
        <v>1117.41</v>
      </c>
      <c r="G16563" s="3" t="n">
        <v>8939.280000000001</v>
      </c>
    </row>
    <row r="16564">
      <c r="A16564" s="3" t="inlineStr">
        <is>
          <t>Noble Shield (Pty) Ltd ta Go Letting</t>
        </is>
      </c>
      <c r="B16564" s="4" t="n">
        <v>45230</v>
      </c>
      <c r="C16564" s="3" t="inlineStr">
        <is>
          <t>Expenses</t>
        </is>
      </c>
      <c r="D16564" s="3" t="inlineStr">
        <is>
          <t>3230/000</t>
        </is>
      </c>
      <c r="E16564" s="3" t="inlineStr">
        <is>
          <t>Cell Phone - NM</t>
        </is>
      </c>
      <c r="F16564" s="3" t="n">
        <v>2277.15</v>
      </c>
      <c r="G16564" s="3" t="n">
        <v>4553.49</v>
      </c>
    </row>
    <row r="16565">
      <c r="A16565" s="3" t="inlineStr">
        <is>
          <t>Noble Shield (Pty) Ltd ta Go Letting</t>
        </is>
      </c>
      <c r="B16565" s="4" t="n">
        <v>45230</v>
      </c>
      <c r="C16565" s="3" t="inlineStr">
        <is>
          <t>Expenses</t>
        </is>
      </c>
      <c r="D16565" s="3" t="inlineStr">
        <is>
          <t>3233/000</t>
        </is>
      </c>
      <c r="E16565" s="3" t="inlineStr">
        <is>
          <t>Cell Data - Other</t>
        </is>
      </c>
      <c r="F16565" s="3" t="n">
        <v>0</v>
      </c>
      <c r="G16565" s="3" t="n">
        <v>199</v>
      </c>
    </row>
    <row r="16566">
      <c r="A16566" s="3" t="inlineStr">
        <is>
          <t>Noble Shield (Pty) Ltd ta Go Letting</t>
        </is>
      </c>
      <c r="B16566" s="4" t="n">
        <v>45230</v>
      </c>
      <c r="C16566" s="3" t="inlineStr">
        <is>
          <t>Expenses</t>
        </is>
      </c>
      <c r="D16566" s="3" t="inlineStr">
        <is>
          <t>3233/100</t>
        </is>
      </c>
      <c r="E16566" s="3" t="inlineStr">
        <is>
          <t>Cell Data - Sales office Wifi</t>
        </is>
      </c>
      <c r="F16566" s="3" t="n">
        <v>584</v>
      </c>
      <c r="G16566" s="3" t="n">
        <v>969</v>
      </c>
    </row>
    <row r="16567">
      <c r="A16567" s="3" t="inlineStr">
        <is>
          <t>Opportunity Global Investment (PTY) LTD</t>
        </is>
      </c>
      <c r="B16567" s="4" t="n">
        <v>45230</v>
      </c>
      <c r="C16567" s="3" t="inlineStr">
        <is>
          <t>Expenses</t>
        </is>
      </c>
      <c r="D16567" s="3" t="inlineStr">
        <is>
          <t>3250/000</t>
        </is>
      </c>
      <c r="E16567" s="3" t="inlineStr">
        <is>
          <t>Cleaning</t>
        </is>
      </c>
      <c r="F16567" s="3" t="n">
        <v>2700</v>
      </c>
      <c r="G16567" s="3" t="n">
        <v>21600</v>
      </c>
    </row>
    <row r="16568">
      <c r="A16568" s="3" t="inlineStr">
        <is>
          <t>Opportunity Global Sales (PTY) LTD</t>
        </is>
      </c>
      <c r="B16568" s="4" t="n">
        <v>45230</v>
      </c>
      <c r="C16568" s="3" t="inlineStr">
        <is>
          <t>Expenses</t>
        </is>
      </c>
      <c r="D16568" s="3" t="inlineStr">
        <is>
          <t>3250/000</t>
        </is>
      </c>
      <c r="E16568" s="3" t="inlineStr">
        <is>
          <t>Cleaning</t>
        </is>
      </c>
      <c r="F16568" s="3" t="n">
        <v>0</v>
      </c>
      <c r="G16568" s="3" t="n">
        <v>6000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Expenses</t>
        </is>
      </c>
      <c r="D16569" s="3" t="inlineStr">
        <is>
          <t>3250/000</t>
        </is>
      </c>
      <c r="E16569" s="3" t="inlineStr">
        <is>
          <t>Cleaning</t>
        </is>
      </c>
      <c r="F16569" s="3" t="n">
        <v>2974.9</v>
      </c>
      <c r="G16569" s="3" t="n">
        <v>6480.76</v>
      </c>
    </row>
    <row r="16570">
      <c r="A16570" s="3" t="inlineStr">
        <is>
          <t>Trademark Holdings (Pty) Ltd</t>
        </is>
      </c>
      <c r="B16570" s="4" t="n">
        <v>45230</v>
      </c>
      <c r="C16570" s="3" t="inlineStr">
        <is>
          <t>Expenses</t>
        </is>
      </c>
      <c r="D16570" s="3" t="inlineStr">
        <is>
          <t>3250/000</t>
        </is>
      </c>
      <c r="E16570" s="3" t="inlineStr">
        <is>
          <t>Cleaning</t>
        </is>
      </c>
      <c r="F16570" s="3" t="n">
        <v>1430</v>
      </c>
      <c r="G16570" s="3" t="n">
        <v>2288</v>
      </c>
    </row>
    <row r="16571">
      <c r="A16571" s="3" t="inlineStr">
        <is>
          <t>Opportunity Global Investment (PTY) LTD</t>
        </is>
      </c>
      <c r="B16571" s="4" t="n">
        <v>45230</v>
      </c>
      <c r="C16571" s="3" t="inlineStr">
        <is>
          <t>Expenses</t>
        </is>
      </c>
      <c r="D16571" s="3" t="inlineStr">
        <is>
          <t>3300/000</t>
        </is>
      </c>
      <c r="E16571" s="3" t="inlineStr">
        <is>
          <t>Computer Expenses</t>
        </is>
      </c>
      <c r="F16571" s="3" t="n">
        <v>307.83</v>
      </c>
      <c r="G16571" s="3" t="n">
        <v>1657.83</v>
      </c>
    </row>
    <row r="16572">
      <c r="A16572" s="3" t="inlineStr">
        <is>
          <t>Opportunity Management Holdings (PTY) LTD</t>
        </is>
      </c>
      <c r="B16572" s="4" t="n">
        <v>45230</v>
      </c>
      <c r="C16572" s="3" t="inlineStr">
        <is>
          <t>Expenses</t>
        </is>
      </c>
      <c r="D16572" s="3" t="inlineStr">
        <is>
          <t>3300/000</t>
        </is>
      </c>
      <c r="E16572" s="3" t="inlineStr">
        <is>
          <t>Computer Expenses</t>
        </is>
      </c>
      <c r="F16572" s="3" t="n">
        <v>1153.91</v>
      </c>
      <c r="G16572" s="3" t="n">
        <v>1153.91</v>
      </c>
    </row>
    <row r="16573">
      <c r="A16573" s="3" t="inlineStr">
        <is>
          <t>Noble Shield (Pty) Ltd ta Go Letting</t>
        </is>
      </c>
      <c r="B16573" s="4" t="n">
        <v>45230</v>
      </c>
      <c r="C16573" s="3" t="inlineStr">
        <is>
          <t>Expenses</t>
        </is>
      </c>
      <c r="D16573" s="3" t="inlineStr">
        <is>
          <t>3300/120</t>
        </is>
      </c>
      <c r="E16573" s="3" t="inlineStr">
        <is>
          <t>Computer IT - Software Propworx</t>
        </is>
      </c>
      <c r="F16573" s="3" t="n">
        <v>2576</v>
      </c>
      <c r="G16573" s="3" t="n">
        <v>5152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Expenses</t>
        </is>
      </c>
      <c r="D16574" s="3" t="inlineStr">
        <is>
          <t>3300/170</t>
        </is>
      </c>
      <c r="E16574" s="3" t="inlineStr">
        <is>
          <t>Computer IT - VDB office Fibre</t>
        </is>
      </c>
      <c r="F16574" s="3" t="n">
        <v>790</v>
      </c>
      <c r="G16574" s="3" t="n">
        <v>1580</v>
      </c>
    </row>
    <row r="16575">
      <c r="A16575" s="3" t="inlineStr">
        <is>
          <t>Trademark Holdings (Pty) Ltd</t>
        </is>
      </c>
      <c r="B16575" s="4" t="n">
        <v>45230</v>
      </c>
      <c r="C16575" s="3" t="inlineStr">
        <is>
          <t>Expenses</t>
        </is>
      </c>
      <c r="D16575" s="3" t="inlineStr">
        <is>
          <t>3350/000</t>
        </is>
      </c>
      <c r="E16575" s="3" t="inlineStr">
        <is>
          <t>Consulting Fees</t>
        </is>
      </c>
      <c r="F16575" s="3" t="n">
        <v>22200</v>
      </c>
      <c r="G16575" s="3" t="n">
        <v>44400</v>
      </c>
    </row>
    <row r="16576">
      <c r="A16576" s="3" t="inlineStr">
        <is>
          <t>Opportunity Management Holdings (PTY) LTD</t>
        </is>
      </c>
      <c r="B16576" s="4" t="n">
        <v>45230</v>
      </c>
      <c r="C16576" s="3" t="inlineStr">
        <is>
          <t>Expenses</t>
        </is>
      </c>
      <c r="D16576" s="3" t="inlineStr">
        <is>
          <t>3350/100</t>
        </is>
      </c>
      <c r="E16576" s="3" t="inlineStr">
        <is>
          <t>Consulting Fee - Dirk Coetzee</t>
        </is>
      </c>
      <c r="F16576" s="3" t="n">
        <v>17000</v>
      </c>
      <c r="G16576" s="3" t="n">
        <v>34000</v>
      </c>
    </row>
    <row r="16577">
      <c r="A16577" s="3" t="inlineStr">
        <is>
          <t>Endulini (Pty) Ltd</t>
        </is>
      </c>
      <c r="B16577" s="4" t="n">
        <v>45230</v>
      </c>
      <c r="C16577" s="3" t="inlineStr">
        <is>
          <t>Expenses</t>
        </is>
      </c>
      <c r="D16577" s="3" t="inlineStr">
        <is>
          <t>3350/100</t>
        </is>
      </c>
      <c r="E16577" s="3" t="inlineStr">
        <is>
          <t>Consulting Fees - Admin and Finance</t>
        </is>
      </c>
      <c r="F16577" s="3" t="n">
        <v>40380</v>
      </c>
      <c r="G16577" s="3" t="n">
        <v>353937.57</v>
      </c>
    </row>
    <row r="16578">
      <c r="A16578" s="3" t="inlineStr">
        <is>
          <t>Opportunity Global Investment (PTY) LTD</t>
        </is>
      </c>
      <c r="B16578" s="4" t="n">
        <v>45230</v>
      </c>
      <c r="C16578" s="3" t="inlineStr">
        <is>
          <t>Expenses</t>
        </is>
      </c>
      <c r="D16578" s="3" t="inlineStr">
        <is>
          <t>3350/100</t>
        </is>
      </c>
      <c r="E16578" s="3" t="inlineStr">
        <is>
          <t>Consulting Fees - Admin and Finance</t>
        </is>
      </c>
      <c r="F16578" s="3" t="n">
        <v>11955</v>
      </c>
      <c r="G16578" s="3" t="n">
        <v>122799.06</v>
      </c>
    </row>
    <row r="16579">
      <c r="A16579" s="3" t="inlineStr">
        <is>
          <t>Opportunity Global Sales (PTY) LTD</t>
        </is>
      </c>
      <c r="B16579" s="4" t="n">
        <v>45230</v>
      </c>
      <c r="C16579" s="3" t="inlineStr">
        <is>
          <t>Expenses</t>
        </is>
      </c>
      <c r="D16579" s="3" t="inlineStr">
        <is>
          <t>3350/100</t>
        </is>
      </c>
      <c r="E16579" s="3" t="inlineStr">
        <is>
          <t>Consulting Fees - Admin and Finance</t>
        </is>
      </c>
      <c r="F16579" s="3" t="n">
        <v>10355</v>
      </c>
      <c r="G16579" s="3" t="n">
        <v>118662</v>
      </c>
    </row>
    <row r="16580">
      <c r="A16580" s="3" t="inlineStr">
        <is>
          <t>Opportunity Global Sales (PTY) LTD</t>
        </is>
      </c>
      <c r="B16580" s="4" t="n">
        <v>45230</v>
      </c>
      <c r="C16580" s="3" t="inlineStr">
        <is>
          <t>Expenses</t>
        </is>
      </c>
      <c r="D16580" s="3" t="inlineStr">
        <is>
          <t>3350/200</t>
        </is>
      </c>
      <c r="E16580" s="3" t="inlineStr">
        <is>
          <t>Consulting Fees - Agent Karien Muller</t>
        </is>
      </c>
      <c r="F16580" s="3" t="n">
        <v>0</v>
      </c>
      <c r="G16580" s="3" t="n">
        <v>10000</v>
      </c>
    </row>
    <row r="16581">
      <c r="A16581" s="3" t="inlineStr">
        <is>
          <t>Opportunity Global Investment (PTY) LTD</t>
        </is>
      </c>
      <c r="B16581" s="4" t="n">
        <v>45230</v>
      </c>
      <c r="C16581" s="3" t="inlineStr">
        <is>
          <t>Expenses</t>
        </is>
      </c>
      <c r="D16581" s="3" t="inlineStr">
        <is>
          <t>3350/200</t>
        </is>
      </c>
      <c r="E16581" s="3" t="inlineStr">
        <is>
          <t>Consulting Fees - Rockfin</t>
        </is>
      </c>
      <c r="F16581" s="3" t="n">
        <v>20000</v>
      </c>
      <c r="G16581" s="3" t="n">
        <v>90000</v>
      </c>
    </row>
    <row r="16582">
      <c r="A16582" s="3" t="inlineStr">
        <is>
          <t>Opportunity Management Holdings (PTY) LTD</t>
        </is>
      </c>
      <c r="B16582" s="4" t="n">
        <v>45230</v>
      </c>
      <c r="C16582" s="3" t="inlineStr">
        <is>
          <t>Expenses</t>
        </is>
      </c>
      <c r="D16582" s="3" t="inlineStr">
        <is>
          <t>3350/300</t>
        </is>
      </c>
      <c r="E16582" s="3" t="inlineStr">
        <is>
          <t>Consulting Fee - HR Joblaw</t>
        </is>
      </c>
      <c r="F16582" s="3" t="n">
        <v>1600.83</v>
      </c>
      <c r="G16582" s="3" t="n">
        <v>3201.66</v>
      </c>
    </row>
    <row r="16583">
      <c r="A16583" s="3" t="inlineStr">
        <is>
          <t>Quinate Consulting (Pty) Ltd</t>
        </is>
      </c>
      <c r="B16583" s="4" t="n">
        <v>45230</v>
      </c>
      <c r="C16583" s="3" t="inlineStr">
        <is>
          <t>Expenses</t>
        </is>
      </c>
      <c r="D16583" s="3" t="inlineStr">
        <is>
          <t>3350/300</t>
        </is>
      </c>
      <c r="E16583" s="3" t="inlineStr">
        <is>
          <t>Consulting Fees - Admin and Finance</t>
        </is>
      </c>
      <c r="F16583" s="3" t="n">
        <v>2100</v>
      </c>
      <c r="G16583" s="3" t="n">
        <v>32025</v>
      </c>
    </row>
    <row r="16584">
      <c r="A16584" s="3" t="inlineStr">
        <is>
          <t>Opportunity Global Investment (PTY) LTD</t>
        </is>
      </c>
      <c r="B16584" s="4" t="n">
        <v>45230</v>
      </c>
      <c r="C16584" s="3" t="inlineStr">
        <is>
          <t>Expenses</t>
        </is>
      </c>
      <c r="D16584" s="3" t="inlineStr">
        <is>
          <t>3350/300</t>
        </is>
      </c>
      <c r="E16584" s="3" t="inlineStr">
        <is>
          <t>Consulting Fees - BLCS</t>
        </is>
      </c>
      <c r="F16584" s="3" t="n">
        <v>4000</v>
      </c>
      <c r="G16584" s="3" t="n">
        <v>18000</v>
      </c>
    </row>
    <row r="16585">
      <c r="A16585" s="3" t="inlineStr">
        <is>
          <t>Opportunity Global Investment (PTY) LTD</t>
        </is>
      </c>
      <c r="B16585" s="4" t="n">
        <v>45230</v>
      </c>
      <c r="C16585" s="3" t="inlineStr">
        <is>
          <t>Expenses</t>
        </is>
      </c>
      <c r="D16585" s="3" t="inlineStr">
        <is>
          <t>3350/400</t>
        </is>
      </c>
      <c r="E16585" s="3" t="inlineStr">
        <is>
          <t>Consulting Fees: Solaris Law</t>
        </is>
      </c>
      <c r="F16585" s="3" t="n">
        <v>35875</v>
      </c>
      <c r="G16585" s="3" t="n">
        <v>45875</v>
      </c>
    </row>
    <row r="16586">
      <c r="A16586" s="3" t="inlineStr">
        <is>
          <t>Quinate Consulting (Pty) Ltd</t>
        </is>
      </c>
      <c r="B16586" s="4" t="n">
        <v>45230</v>
      </c>
      <c r="C16586" s="3" t="inlineStr">
        <is>
          <t>Expenses</t>
        </is>
      </c>
      <c r="D16586" s="3" t="inlineStr">
        <is>
          <t>3351/000</t>
        </is>
      </c>
      <c r="E16586" s="3" t="inlineStr">
        <is>
          <t>Consulting fees - Trustees</t>
        </is>
      </c>
      <c r="F16586" s="3" t="n">
        <v>8400</v>
      </c>
      <c r="G16586" s="3" t="n">
        <v>66400</v>
      </c>
    </row>
    <row r="16587">
      <c r="A16587" s="3" t="inlineStr">
        <is>
          <t>Opportunity Global Investment (PTY) LTD</t>
        </is>
      </c>
      <c r="B16587" s="4" t="n">
        <v>45230</v>
      </c>
      <c r="C16587" s="3" t="inlineStr">
        <is>
          <t>Expenses</t>
        </is>
      </c>
      <c r="D16587" s="3" t="inlineStr">
        <is>
          <t>3354/000</t>
        </is>
      </c>
      <c r="E16587" s="3" t="inlineStr">
        <is>
          <t>Consulting Fees - Karien Muller</t>
        </is>
      </c>
      <c r="F16587" s="3" t="n">
        <v>0</v>
      </c>
      <c r="G16587" s="3" t="n">
        <v>12500</v>
      </c>
    </row>
    <row r="16588">
      <c r="A16588" s="3" t="inlineStr">
        <is>
          <t>Opportunity Management Holdings (PTY) LTD</t>
        </is>
      </c>
      <c r="B16588" s="4" t="n">
        <v>45230</v>
      </c>
      <c r="C16588" s="3" t="inlineStr">
        <is>
          <t>Expenses</t>
        </is>
      </c>
      <c r="D16588" s="3" t="inlineStr">
        <is>
          <t>3400/000</t>
        </is>
      </c>
      <c r="E16588" s="3" t="inlineStr">
        <is>
          <t>Courier _AND_ Postage</t>
        </is>
      </c>
      <c r="F16588" s="3" t="n">
        <v>0</v>
      </c>
      <c r="G16588" s="3" t="n">
        <v>664.3200000000001</v>
      </c>
    </row>
    <row r="16589">
      <c r="A16589" s="3" t="inlineStr">
        <is>
          <t>Quinate Consulting (Pty) Ltd</t>
        </is>
      </c>
      <c r="B16589" s="4" t="n">
        <v>45230</v>
      </c>
      <c r="C16589" s="3" t="inlineStr">
        <is>
          <t>Expenses</t>
        </is>
      </c>
      <c r="D16589" s="3" t="inlineStr">
        <is>
          <t>3450/001</t>
        </is>
      </c>
      <c r="E16589" s="3" t="inlineStr">
        <is>
          <t>Depreciation - Computer Equipment</t>
        </is>
      </c>
      <c r="F16589" s="3" t="n">
        <v>2331.65</v>
      </c>
      <c r="G16589" s="3" t="n">
        <v>18653.26</v>
      </c>
    </row>
    <row r="16590">
      <c r="A16590" s="3" t="inlineStr">
        <is>
          <t>Opportunity Global Investment (PTY) LTD</t>
        </is>
      </c>
      <c r="B16590" s="4" t="n">
        <v>45230</v>
      </c>
      <c r="C16590" s="3" t="inlineStr">
        <is>
          <t>Expenses</t>
        </is>
      </c>
      <c r="D16590" s="3" t="inlineStr">
        <is>
          <t>3450/001</t>
        </is>
      </c>
      <c r="E16590" s="3" t="inlineStr">
        <is>
          <t>Depreciation - Computer equipment</t>
        </is>
      </c>
      <c r="F16590" s="3" t="n">
        <v>880.08</v>
      </c>
      <c r="G16590" s="3" t="n">
        <v>7040.68</v>
      </c>
    </row>
    <row r="16591">
      <c r="A16591" s="3" t="inlineStr">
        <is>
          <t>Quinate Consulting (Pty) Ltd</t>
        </is>
      </c>
      <c r="B16591" s="4" t="n">
        <v>45230</v>
      </c>
      <c r="C16591" s="3" t="inlineStr">
        <is>
          <t>Expenses</t>
        </is>
      </c>
      <c r="D16591" s="3" t="inlineStr">
        <is>
          <t>3450/002</t>
        </is>
      </c>
      <c r="E16591" s="3" t="inlineStr">
        <is>
          <t>Depreciation - Site Containers</t>
        </is>
      </c>
      <c r="F16591" s="3" t="n">
        <v>318.84</v>
      </c>
      <c r="G16591" s="3" t="n">
        <v>2550.72</v>
      </c>
    </row>
    <row r="16592">
      <c r="A16592" s="3" t="inlineStr">
        <is>
          <t>Opportunity Global Sales (PTY) LTD</t>
        </is>
      </c>
      <c r="B16592" s="4" t="n">
        <v>45230</v>
      </c>
      <c r="C16592" s="3" t="inlineStr">
        <is>
          <t>Expenses</t>
        </is>
      </c>
      <c r="D16592" s="3" t="inlineStr">
        <is>
          <t>3450/030</t>
        </is>
      </c>
      <c r="E16592" s="3" t="inlineStr">
        <is>
          <t>Depreciation - Furniture and Fittings</t>
        </is>
      </c>
      <c r="F16592" s="3" t="n">
        <v>408.05</v>
      </c>
      <c r="G16592" s="3" t="n">
        <v>3264.41</v>
      </c>
    </row>
    <row r="16593">
      <c r="A16593" s="3" t="inlineStr">
        <is>
          <t>Opportunity Management Holdings (PTY) LTD</t>
        </is>
      </c>
      <c r="B16593" s="4" t="n">
        <v>45230</v>
      </c>
      <c r="C16593" s="3" t="inlineStr">
        <is>
          <t>Expenses</t>
        </is>
      </c>
      <c r="D16593" s="3" t="inlineStr">
        <is>
          <t>3451/000</t>
        </is>
      </c>
      <c r="E16593" s="3" t="inlineStr">
        <is>
          <t>Depreciation - Computer Equipment</t>
        </is>
      </c>
      <c r="F16593" s="3" t="n">
        <v>1035.18</v>
      </c>
      <c r="G16593" s="3" t="n">
        <v>2070.36</v>
      </c>
    </row>
    <row r="16594">
      <c r="A16594" s="3" t="inlineStr">
        <is>
          <t>Quinate Consulting (Pty) Ltd</t>
        </is>
      </c>
      <c r="B16594" s="4" t="n">
        <v>45230</v>
      </c>
      <c r="C16594" s="3" t="inlineStr">
        <is>
          <t>Expenses</t>
        </is>
      </c>
      <c r="D16594" s="3" t="inlineStr">
        <is>
          <t>3600/000</t>
        </is>
      </c>
      <c r="E16594" s="3" t="inlineStr">
        <is>
          <t>Donations</t>
        </is>
      </c>
      <c r="F16594" s="3" t="n">
        <v>572.45</v>
      </c>
      <c r="G16594" s="3" t="n">
        <v>4579.6</v>
      </c>
    </row>
    <row r="16595">
      <c r="A16595" s="3" t="inlineStr">
        <is>
          <t>Opportunity Global Investment (PTY) LTD</t>
        </is>
      </c>
      <c r="B16595" s="4" t="n">
        <v>45230</v>
      </c>
      <c r="C16595" s="3" t="inlineStr">
        <is>
          <t>Expenses</t>
        </is>
      </c>
      <c r="D16595" s="3" t="inlineStr">
        <is>
          <t>3650/000</t>
        </is>
      </c>
      <c r="E16595" s="3" t="inlineStr">
        <is>
          <t>Electricity _AND_ Water</t>
        </is>
      </c>
      <c r="F16595" s="3" t="n">
        <v>2950</v>
      </c>
      <c r="G16595" s="3" t="n">
        <v>23600</v>
      </c>
    </row>
    <row r="16596">
      <c r="A16596" s="3" t="inlineStr">
        <is>
          <t>Noble Shield (Pty) Ltd ta Go Letting</t>
        </is>
      </c>
      <c r="B16596" s="4" t="n">
        <v>45230</v>
      </c>
      <c r="C16596" s="3" t="inlineStr">
        <is>
          <t>Expenses</t>
        </is>
      </c>
      <c r="D16596" s="3" t="inlineStr">
        <is>
          <t>3651/000</t>
        </is>
      </c>
      <c r="E16596" s="3" t="inlineStr">
        <is>
          <t>Electricity _AND_ Water - Rentals</t>
        </is>
      </c>
      <c r="F16596" s="3" t="n">
        <v>0</v>
      </c>
      <c r="G16596" s="3" t="n">
        <v>1000</v>
      </c>
    </row>
    <row r="16597">
      <c r="A16597" s="3" t="inlineStr">
        <is>
          <t>Quinate Consulting (Pty) Ltd</t>
        </is>
      </c>
      <c r="B16597" s="4" t="n">
        <v>45230</v>
      </c>
      <c r="C16597" s="3" t="inlineStr">
        <is>
          <t>Expenses</t>
        </is>
      </c>
      <c r="D16597" s="3" t="inlineStr">
        <is>
          <t>3651/000</t>
        </is>
      </c>
      <c r="E16597" s="3" t="inlineStr">
        <is>
          <t>Electricity _AND_ Water - Southwark</t>
        </is>
      </c>
      <c r="F16597" s="3" t="n">
        <v>38314.68</v>
      </c>
      <c r="G16597" s="3" t="n">
        <v>231265.7</v>
      </c>
    </row>
    <row r="16598">
      <c r="A16598" s="3" t="inlineStr">
        <is>
          <t>Quinate Consulting (Pty) Ltd</t>
        </is>
      </c>
      <c r="B16598" s="4" t="n">
        <v>45230</v>
      </c>
      <c r="C16598" s="3" t="inlineStr">
        <is>
          <t>Expenses</t>
        </is>
      </c>
      <c r="D16598" s="3" t="inlineStr">
        <is>
          <t>3652/000</t>
        </is>
      </c>
      <c r="E16598" s="3" t="inlineStr">
        <is>
          <t>Electricity _AND_ Water - Soho</t>
        </is>
      </c>
      <c r="F16598" s="3" t="n">
        <v>25632.19</v>
      </c>
      <c r="G16598" s="3" t="n">
        <v>228128.47</v>
      </c>
    </row>
    <row r="16599">
      <c r="A16599" s="3" t="inlineStr">
        <is>
          <t>Quinate Consulting (Pty) Ltd</t>
        </is>
      </c>
      <c r="B16599" s="4" t="n">
        <v>45230</v>
      </c>
      <c r="C16599" s="3" t="inlineStr">
        <is>
          <t>Expenses</t>
        </is>
      </c>
      <c r="D16599" s="3" t="inlineStr">
        <is>
          <t>3653/000</t>
        </is>
      </c>
      <c r="E16599" s="3" t="inlineStr">
        <is>
          <t>Electricity _AND_ Water - Endulini</t>
        </is>
      </c>
      <c r="F16599" s="3" t="n">
        <v>0</v>
      </c>
      <c r="G16599" s="3" t="n">
        <v>-2732.43</v>
      </c>
    </row>
    <row r="16600">
      <c r="A16600" s="3" t="inlineStr">
        <is>
          <t>Opportunity Global Investment (PTY) LTD</t>
        </is>
      </c>
      <c r="B16600" s="4" t="n">
        <v>45230</v>
      </c>
      <c r="C16600" s="3" t="inlineStr">
        <is>
          <t>Expenses</t>
        </is>
      </c>
      <c r="D16600" s="3" t="inlineStr">
        <is>
          <t>3700/000</t>
        </is>
      </c>
      <c r="E16600" s="3" t="inlineStr">
        <is>
          <t>Entertainment Expenses</t>
        </is>
      </c>
      <c r="F16600" s="3" t="n">
        <v>547.5</v>
      </c>
      <c r="G16600" s="3" t="n">
        <v>4494.72</v>
      </c>
    </row>
    <row r="16601">
      <c r="A16601" s="3" t="inlineStr">
        <is>
          <t>Opportunity Global Sales (PTY) LTD</t>
        </is>
      </c>
      <c r="B16601" s="4" t="n">
        <v>45230</v>
      </c>
      <c r="C16601" s="3" t="inlineStr">
        <is>
          <t>Expenses</t>
        </is>
      </c>
      <c r="D16601" s="3" t="inlineStr">
        <is>
          <t>3700/000</t>
        </is>
      </c>
      <c r="E16601" s="3" t="inlineStr">
        <is>
          <t>Entertainment Expenses</t>
        </is>
      </c>
      <c r="F16601" s="3" t="n">
        <v>400</v>
      </c>
      <c r="G16601" s="3" t="n">
        <v>2280</v>
      </c>
    </row>
    <row r="16602">
      <c r="A16602" s="3" t="inlineStr">
        <is>
          <t>Opportunity Management Holdings (PTY) LTD</t>
        </is>
      </c>
      <c r="B16602" s="4" t="n">
        <v>45230</v>
      </c>
      <c r="C16602" s="3" t="inlineStr">
        <is>
          <t>Expenses</t>
        </is>
      </c>
      <c r="D16602" s="3" t="inlineStr">
        <is>
          <t>3700/000</t>
        </is>
      </c>
      <c r="E16602" s="3" t="inlineStr">
        <is>
          <t>Entertainment Expenses</t>
        </is>
      </c>
      <c r="F16602" s="3" t="n">
        <v>45</v>
      </c>
      <c r="G16602" s="3" t="n">
        <v>45</v>
      </c>
    </row>
    <row r="16603">
      <c r="A16603" s="3" t="inlineStr">
        <is>
          <t>Quinate Consulting (Pty) Ltd</t>
        </is>
      </c>
      <c r="B16603" s="4" t="n">
        <v>45230</v>
      </c>
      <c r="C16603" s="3" t="inlineStr">
        <is>
          <t>Expenses</t>
        </is>
      </c>
      <c r="D16603" s="3" t="inlineStr">
        <is>
          <t>3700/000</t>
        </is>
      </c>
      <c r="E16603" s="3" t="inlineStr">
        <is>
          <t>Entertainment Expenses</t>
        </is>
      </c>
      <c r="F16603" s="3" t="n">
        <v>0</v>
      </c>
      <c r="G16603" s="3" t="n">
        <v>11745.05</v>
      </c>
    </row>
    <row r="16604">
      <c r="A16604" s="3" t="inlineStr">
        <is>
          <t>Opportunity Management Holdings (PTY) LTD</t>
        </is>
      </c>
      <c r="B16604" s="4" t="n">
        <v>45230</v>
      </c>
      <c r="C16604" s="3" t="inlineStr">
        <is>
          <t>Expenses</t>
        </is>
      </c>
      <c r="D16604" s="3" t="inlineStr">
        <is>
          <t>3800/000</t>
        </is>
      </c>
      <c r="E16604" s="3" t="inlineStr">
        <is>
          <t>General Expenses</t>
        </is>
      </c>
      <c r="F16604" s="3" t="n">
        <v>0</v>
      </c>
      <c r="G16604" s="3" t="n">
        <v>418.94</v>
      </c>
    </row>
    <row r="16605">
      <c r="A16605" s="3" t="inlineStr">
        <is>
          <t>Opportunity Global Investment (PTY) LTD</t>
        </is>
      </c>
      <c r="B16605" s="4" t="n">
        <v>45230</v>
      </c>
      <c r="C16605" s="3" t="inlineStr">
        <is>
          <t>Expenses</t>
        </is>
      </c>
      <c r="D16605" s="3" t="inlineStr">
        <is>
          <t>3800/010</t>
        </is>
      </c>
      <c r="E16605" s="3" t="inlineStr">
        <is>
          <t>General Expences - Gifts</t>
        </is>
      </c>
      <c r="F16605" s="3" t="n">
        <v>0</v>
      </c>
      <c r="G16605" s="3" t="n">
        <v>5651.3</v>
      </c>
    </row>
    <row r="16606">
      <c r="A16606" s="3" t="inlineStr">
        <is>
          <t>Opportunity Global Sales (PTY) LTD</t>
        </is>
      </c>
      <c r="B16606" s="4" t="n">
        <v>45230</v>
      </c>
      <c r="C16606" s="3" t="inlineStr">
        <is>
          <t>Expenses</t>
        </is>
      </c>
      <c r="D16606" s="3" t="inlineStr">
        <is>
          <t>3800/010</t>
        </is>
      </c>
      <c r="E16606" s="3" t="inlineStr">
        <is>
          <t>General Expences - Gifts</t>
        </is>
      </c>
      <c r="F16606" s="3" t="n">
        <v>0</v>
      </c>
      <c r="G16606" s="3" t="n">
        <v>729.85</v>
      </c>
    </row>
    <row r="16607">
      <c r="A16607" s="3" t="inlineStr">
        <is>
          <t>Opportunity Management Holdings (PTY) LTD</t>
        </is>
      </c>
      <c r="B16607" s="4" t="n">
        <v>45230</v>
      </c>
      <c r="C16607" s="3" t="inlineStr">
        <is>
          <t>Expenses</t>
        </is>
      </c>
      <c r="D16607" s="3" t="inlineStr">
        <is>
          <t>3800/010</t>
        </is>
      </c>
      <c r="E16607" s="3" t="inlineStr">
        <is>
          <t>General Expenses - Gifts</t>
        </is>
      </c>
      <c r="F16607" s="3" t="n">
        <v>808.5700000000001</v>
      </c>
      <c r="G16607" s="3" t="n">
        <v>808.5700000000001</v>
      </c>
    </row>
    <row r="16608">
      <c r="A16608" s="3" t="inlineStr">
        <is>
          <t>Opportunity Management Holdings (PTY) LTD</t>
        </is>
      </c>
      <c r="B16608" s="4" t="n">
        <v>45230</v>
      </c>
      <c r="C16608" s="3" t="inlineStr">
        <is>
          <t>Expenses</t>
        </is>
      </c>
      <c r="D16608" s="3" t="inlineStr">
        <is>
          <t>3800/030</t>
        </is>
      </c>
      <c r="E16608" s="3" t="inlineStr">
        <is>
          <t>General Expenses: Showhouse Heron View</t>
        </is>
      </c>
      <c r="F16608" s="3" t="n">
        <v>0</v>
      </c>
      <c r="G16608" s="3" t="n">
        <v>987.72</v>
      </c>
    </row>
    <row r="16609">
      <c r="A16609" s="3" t="inlineStr">
        <is>
          <t>Opportunity Management Holdings (PTY) LTD</t>
        </is>
      </c>
      <c r="B16609" s="4" t="n">
        <v>45230</v>
      </c>
      <c r="C16609" s="3" t="inlineStr">
        <is>
          <t>Expenses</t>
        </is>
      </c>
      <c r="D16609" s="3" t="inlineStr">
        <is>
          <t>3850/000</t>
        </is>
      </c>
      <c r="E16609" s="3" t="inlineStr">
        <is>
          <t>Insurance - Momentum</t>
        </is>
      </c>
      <c r="F16609" s="3" t="n">
        <v>1696.06</v>
      </c>
      <c r="G16609" s="3" t="n">
        <v>3392.12</v>
      </c>
    </row>
    <row r="16610">
      <c r="A16610" s="3" t="inlineStr">
        <is>
          <t>Noble Shield (Pty) Ltd ta Go Letting</t>
        </is>
      </c>
      <c r="B16610" s="4" t="n">
        <v>45230</v>
      </c>
      <c r="C16610" s="3" t="inlineStr">
        <is>
          <t>Expenses</t>
        </is>
      </c>
      <c r="D16610" s="3" t="inlineStr">
        <is>
          <t>3850/100</t>
        </is>
      </c>
      <c r="E16610" s="3" t="inlineStr">
        <is>
          <t>Insurance - Santam</t>
        </is>
      </c>
      <c r="F16610" s="3" t="n">
        <v>4249.41</v>
      </c>
      <c r="G16610" s="3" t="n">
        <v>8498.82</v>
      </c>
    </row>
    <row r="16611">
      <c r="A16611" s="3" t="inlineStr">
        <is>
          <t>Noble Shield (Pty) Ltd ta Go Letting</t>
        </is>
      </c>
      <c r="B16611" s="4" t="n">
        <v>45230</v>
      </c>
      <c r="C16611" s="3" t="inlineStr">
        <is>
          <t>Expenses</t>
        </is>
      </c>
      <c r="D16611" s="3" t="inlineStr">
        <is>
          <t>3850/200</t>
        </is>
      </c>
      <c r="E16611" s="3" t="inlineStr">
        <is>
          <t>Insurance - A_AND_G</t>
        </is>
      </c>
      <c r="F16611" s="3" t="n">
        <v>0</v>
      </c>
      <c r="G16611" s="3" t="n">
        <v>4488.92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Expenses</t>
        </is>
      </c>
      <c r="D16612" s="3" t="inlineStr">
        <is>
          <t>3851/000</t>
        </is>
      </c>
      <c r="E16612" s="3" t="inlineStr">
        <is>
          <t>Insurance - Momentum</t>
        </is>
      </c>
      <c r="F16612" s="3" t="n">
        <v>9274.969999999999</v>
      </c>
      <c r="G16612" s="3" t="n">
        <v>65209.45</v>
      </c>
    </row>
    <row r="16613">
      <c r="A16613" s="3" t="inlineStr">
        <is>
          <t>Quinate Consulting (Pty) Ltd</t>
        </is>
      </c>
      <c r="B16613" s="4" t="n">
        <v>45230</v>
      </c>
      <c r="C16613" s="3" t="inlineStr">
        <is>
          <t>Expenses</t>
        </is>
      </c>
      <c r="D16613" s="3" t="inlineStr">
        <is>
          <t>3900/000</t>
        </is>
      </c>
      <c r="E16613" s="3" t="inlineStr">
        <is>
          <t>Interest Paid</t>
        </is>
      </c>
      <c r="F16613" s="3" t="n">
        <v>0</v>
      </c>
      <c r="G16613" s="3" t="n">
        <v>1307.76</v>
      </c>
    </row>
    <row r="16614">
      <c r="A16614" s="3" t="inlineStr">
        <is>
          <t>Quinate Consulting (Pty) Ltd</t>
        </is>
      </c>
      <c r="B16614" s="4" t="n">
        <v>45230</v>
      </c>
      <c r="C16614" s="3" t="inlineStr">
        <is>
          <t>Expenses</t>
        </is>
      </c>
      <c r="D16614" s="3" t="inlineStr">
        <is>
          <t>3900/050</t>
        </is>
      </c>
      <c r="E16614" s="3" t="inlineStr">
        <is>
          <t>Interest Paid - STD Bond Accounts</t>
        </is>
      </c>
      <c r="F16614" s="3" t="n">
        <v>67439.89</v>
      </c>
      <c r="G16614" s="3" t="n">
        <v>525346.9300000001</v>
      </c>
    </row>
    <row r="16615">
      <c r="A16615" s="3" t="inlineStr">
        <is>
          <t>Endulini (Pty) Ltd</t>
        </is>
      </c>
      <c r="B16615" s="4" t="n">
        <v>45230</v>
      </c>
      <c r="C16615" s="3" t="inlineStr">
        <is>
          <t>Expenses</t>
        </is>
      </c>
      <c r="D16615" s="3" t="inlineStr">
        <is>
          <t>3900/112</t>
        </is>
      </c>
      <c r="E16615" s="3" t="inlineStr">
        <is>
          <t>Interest Paid - Investors @ 6.5%</t>
        </is>
      </c>
      <c r="F16615" s="3" t="n">
        <v>0</v>
      </c>
      <c r="G16615" s="3" t="n">
        <v>605.49</v>
      </c>
    </row>
    <row r="16616">
      <c r="A16616" s="3" t="inlineStr">
        <is>
          <t>Endulini (Pty) Ltd</t>
        </is>
      </c>
      <c r="B16616" s="4" t="n">
        <v>45230</v>
      </c>
      <c r="C16616" s="3" t="inlineStr">
        <is>
          <t>Expenses</t>
        </is>
      </c>
      <c r="D16616" s="3" t="inlineStr">
        <is>
          <t>3900/113</t>
        </is>
      </c>
      <c r="E16616" s="3" t="inlineStr">
        <is>
          <t>Interest Paid - Investors @ 6.75%</t>
        </is>
      </c>
      <c r="F16616" s="3" t="n">
        <v>0</v>
      </c>
      <c r="G16616" s="3" t="n">
        <v>3532.19</v>
      </c>
    </row>
    <row r="16617">
      <c r="A16617" s="3" t="inlineStr">
        <is>
          <t>Endulini (Pty) Ltd</t>
        </is>
      </c>
      <c r="B16617" s="4" t="n">
        <v>45230</v>
      </c>
      <c r="C16617" s="3" t="inlineStr">
        <is>
          <t>Expenses</t>
        </is>
      </c>
      <c r="D16617" s="3" t="inlineStr">
        <is>
          <t>3900/120</t>
        </is>
      </c>
      <c r="E16617" s="3" t="inlineStr">
        <is>
          <t>Interest Paid - Investors @ 7%</t>
        </is>
      </c>
      <c r="F16617" s="3" t="n">
        <v>0</v>
      </c>
      <c r="G16617" s="3" t="n">
        <v>2794.72</v>
      </c>
    </row>
    <row r="16618">
      <c r="A16618" s="3" t="inlineStr">
        <is>
          <t>Endulini (Pty) Ltd</t>
        </is>
      </c>
      <c r="B16618" s="4" t="n">
        <v>45230</v>
      </c>
      <c r="C16618" s="3" t="inlineStr">
        <is>
          <t>Expenses</t>
        </is>
      </c>
      <c r="D16618" s="3" t="inlineStr">
        <is>
          <t>3900/122</t>
        </is>
      </c>
      <c r="E16618" s="3" t="inlineStr">
        <is>
          <t>Interest Paid - Investors @ 7.5%</t>
        </is>
      </c>
      <c r="F16618" s="3" t="n">
        <v>0</v>
      </c>
      <c r="G16618" s="3" t="n">
        <v>45.53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Expenses</t>
        </is>
      </c>
      <c r="D16619" s="3" t="inlineStr">
        <is>
          <t>3900/152</t>
        </is>
      </c>
      <c r="E16619" s="3" t="inlineStr">
        <is>
          <t>Interest Paid - Gengis</t>
        </is>
      </c>
      <c r="F16619" s="3" t="n">
        <v>3516.16</v>
      </c>
      <c r="G16619" s="3" t="n">
        <v>27789.04</v>
      </c>
    </row>
    <row r="16620">
      <c r="A16620" s="3" t="inlineStr">
        <is>
          <t>Endulini (Pty) Ltd</t>
        </is>
      </c>
      <c r="B16620" s="4" t="n">
        <v>45230</v>
      </c>
      <c r="C16620" s="3" t="inlineStr">
        <is>
          <t>Expenses</t>
        </is>
      </c>
      <c r="D16620" s="3" t="inlineStr">
        <is>
          <t>3900/190</t>
        </is>
      </c>
      <c r="E16620" s="3" t="inlineStr">
        <is>
          <t>Interest Paid - Investors @ 14%</t>
        </is>
      </c>
      <c r="F16620" s="3" t="n">
        <v>0</v>
      </c>
      <c r="G16620" s="3" t="n">
        <v>177783.07</v>
      </c>
    </row>
    <row r="16621">
      <c r="A16621" s="3" t="inlineStr">
        <is>
          <t>Endulini (Pty) Ltd</t>
        </is>
      </c>
      <c r="B16621" s="4" t="n">
        <v>45230</v>
      </c>
      <c r="C16621" s="3" t="inlineStr">
        <is>
          <t>Expenses</t>
        </is>
      </c>
      <c r="D16621" s="3" t="inlineStr">
        <is>
          <t>3900/210</t>
        </is>
      </c>
      <c r="E16621" s="3" t="inlineStr">
        <is>
          <t>Interest Paid - Investors @ 16%</t>
        </is>
      </c>
      <c r="F16621" s="3" t="n">
        <v>0</v>
      </c>
      <c r="G16621" s="3" t="n">
        <v>47736.98</v>
      </c>
    </row>
    <row r="16622">
      <c r="A16622" s="3" t="inlineStr">
        <is>
          <t>Endulini (Pty) Ltd</t>
        </is>
      </c>
      <c r="B16622" s="4" t="n">
        <v>45230</v>
      </c>
      <c r="C16622" s="3" t="inlineStr">
        <is>
          <t>Expenses</t>
        </is>
      </c>
      <c r="D16622" s="3" t="inlineStr">
        <is>
          <t>3900/230</t>
        </is>
      </c>
      <c r="E16622" s="3" t="inlineStr">
        <is>
          <t>Interest Paid - Investors @ 18%</t>
        </is>
      </c>
      <c r="F16622" s="3" t="n">
        <v>0</v>
      </c>
      <c r="G16622" s="3" t="n">
        <v>64356.16</v>
      </c>
    </row>
    <row r="16623">
      <c r="A16623" s="3" t="inlineStr">
        <is>
          <t>Opportunity Management Holdings (PTY) LTD</t>
        </is>
      </c>
      <c r="B16623" s="4" t="n">
        <v>45230</v>
      </c>
      <c r="C16623" s="3" t="inlineStr">
        <is>
          <t>Expenses</t>
        </is>
      </c>
      <c r="D16623" s="3" t="inlineStr">
        <is>
          <t>3960/000</t>
        </is>
      </c>
      <c r="E16623" s="3" t="inlineStr">
        <is>
          <t>Internet Fees</t>
        </is>
      </c>
      <c r="F16623" s="3" t="n">
        <v>611.63</v>
      </c>
      <c r="G16623" s="3" t="n">
        <v>1223.13</v>
      </c>
    </row>
    <row r="16624">
      <c r="A16624" s="3" t="inlineStr">
        <is>
          <t>Quinate Consulting (Pty) Ltd</t>
        </is>
      </c>
      <c r="B16624" s="4" t="n">
        <v>45230</v>
      </c>
      <c r="C16624" s="3" t="inlineStr">
        <is>
          <t>Expenses</t>
        </is>
      </c>
      <c r="D16624" s="3" t="inlineStr">
        <is>
          <t>4000/000</t>
        </is>
      </c>
      <c r="E16624" s="3" t="inlineStr">
        <is>
          <t>Legal Fees</t>
        </is>
      </c>
      <c r="F16624" s="3" t="n">
        <v>0</v>
      </c>
      <c r="G16624" s="3" t="n">
        <v>32576</v>
      </c>
    </row>
    <row r="16625">
      <c r="A16625" s="3" t="inlineStr">
        <is>
          <t>Quinate Consulting (Pty) Ltd</t>
        </is>
      </c>
      <c r="B16625" s="4" t="n">
        <v>45230</v>
      </c>
      <c r="C16625" s="3" t="inlineStr">
        <is>
          <t>Expenses</t>
        </is>
      </c>
      <c r="D16625" s="3" t="inlineStr">
        <is>
          <t>4065/000</t>
        </is>
      </c>
      <c r="E16625" s="3" t="inlineStr">
        <is>
          <t>Levies - SoHo</t>
        </is>
      </c>
      <c r="F16625" s="3" t="n">
        <v>6804.15</v>
      </c>
      <c r="G16625" s="3" t="n">
        <v>60002.66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Expenses</t>
        </is>
      </c>
      <c r="D16626" s="3" t="inlineStr">
        <is>
          <t>4066/000</t>
        </is>
      </c>
      <c r="E16626" s="3" t="inlineStr">
        <is>
          <t>Levies - Southwark</t>
        </is>
      </c>
      <c r="F16626" s="3" t="n">
        <v>3422.18</v>
      </c>
      <c r="G16626" s="3" t="n">
        <v>27377.44</v>
      </c>
    </row>
    <row r="16627">
      <c r="A16627" s="3" t="inlineStr">
        <is>
          <t>Quinate Consulting (Pty) Ltd</t>
        </is>
      </c>
      <c r="B16627" s="4" t="n">
        <v>45230</v>
      </c>
      <c r="C16627" s="3" t="inlineStr">
        <is>
          <t>Expenses</t>
        </is>
      </c>
      <c r="D16627" s="3" t="inlineStr">
        <is>
          <t>4067/000</t>
        </is>
      </c>
      <c r="E16627" s="3" t="inlineStr">
        <is>
          <t>Levies - C4 Property</t>
        </is>
      </c>
      <c r="F16627" s="3" t="n">
        <v>7687.62</v>
      </c>
      <c r="G16627" s="3" t="n">
        <v>67362.3</v>
      </c>
    </row>
    <row r="16628">
      <c r="A16628" s="3" t="inlineStr">
        <is>
          <t>Quinate Consulting (Pty) Ltd</t>
        </is>
      </c>
      <c r="B16628" s="4" t="n">
        <v>45230</v>
      </c>
      <c r="C16628" s="3" t="inlineStr">
        <is>
          <t>Expenses</t>
        </is>
      </c>
      <c r="D16628" s="3" t="inlineStr">
        <is>
          <t>4068/000</t>
        </is>
      </c>
      <c r="E16628" s="3" t="inlineStr">
        <is>
          <t>Levies Endulini</t>
        </is>
      </c>
      <c r="F16628" s="3" t="n">
        <v>0</v>
      </c>
      <c r="G16628" s="3" t="n">
        <v>5049.31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Expenses</t>
        </is>
      </c>
      <c r="D16629" s="3" t="inlineStr">
        <is>
          <t>4100/001</t>
        </is>
      </c>
      <c r="E16629" s="3" t="inlineStr">
        <is>
          <t>Momentum Admin Fee</t>
        </is>
      </c>
      <c r="F16629" s="3" t="n">
        <v>0.77</v>
      </c>
      <c r="G16629" s="3" t="n">
        <v>7.42</v>
      </c>
    </row>
    <row r="16630">
      <c r="A16630" s="3" t="inlineStr">
        <is>
          <t>Quinate Consulting (Pty) Ltd</t>
        </is>
      </c>
      <c r="B16630" s="4" t="n">
        <v>45230</v>
      </c>
      <c r="C16630" s="3" t="inlineStr">
        <is>
          <t>Expenses</t>
        </is>
      </c>
      <c r="D16630" s="3" t="inlineStr">
        <is>
          <t>4100/001</t>
        </is>
      </c>
      <c r="E16630" s="3" t="inlineStr">
        <is>
          <t>Momentum Advise Fee</t>
        </is>
      </c>
      <c r="F16630" s="3" t="n">
        <v>0.48</v>
      </c>
      <c r="G16630" s="3" t="n">
        <v>1.82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Expenses</t>
        </is>
      </c>
      <c r="D16631" s="3" t="inlineStr">
        <is>
          <t>4100/100</t>
        </is>
      </c>
      <c r="E16631" s="3" t="inlineStr">
        <is>
          <t>Members Salaries - Nick Morgan</t>
        </is>
      </c>
      <c r="F16631" s="3" t="n">
        <v>41251.62</v>
      </c>
      <c r="G16631" s="3" t="n">
        <v>330012.91</v>
      </c>
    </row>
    <row r="16632">
      <c r="A16632" s="3" t="inlineStr">
        <is>
          <t>Opportunity Global Investment (PTY) LTD</t>
        </is>
      </c>
      <c r="B16632" s="4" t="n">
        <v>45230</v>
      </c>
      <c r="C16632" s="3" t="inlineStr">
        <is>
          <t>Expenses</t>
        </is>
      </c>
      <c r="D16632" s="3" t="inlineStr">
        <is>
          <t>4200/000</t>
        </is>
      </c>
      <c r="E16632" s="3" t="inlineStr">
        <is>
          <t>Printing _AND_ Stationery</t>
        </is>
      </c>
      <c r="F16632" s="3" t="n">
        <v>2776.57</v>
      </c>
      <c r="G16632" s="3" t="n">
        <v>19345.57</v>
      </c>
    </row>
    <row r="16633">
      <c r="A16633" s="3" t="inlineStr">
        <is>
          <t>Opportunity Global Sales (PTY) LTD</t>
        </is>
      </c>
      <c r="B16633" s="4" t="n">
        <v>45230</v>
      </c>
      <c r="C16633" s="3" t="inlineStr">
        <is>
          <t>Expenses</t>
        </is>
      </c>
      <c r="D16633" s="3" t="inlineStr">
        <is>
          <t>4200/000</t>
        </is>
      </c>
      <c r="E16633" s="3" t="inlineStr">
        <is>
          <t>Printing _AND_ Stationery</t>
        </is>
      </c>
      <c r="F16633" s="3" t="n">
        <v>0</v>
      </c>
      <c r="G16633" s="3" t="n">
        <v>286.96</v>
      </c>
    </row>
    <row r="16634">
      <c r="A16634" s="3" t="inlineStr">
        <is>
          <t>Opportunity Management Holdings (PTY) LTD</t>
        </is>
      </c>
      <c r="B16634" s="4" t="n">
        <v>45230</v>
      </c>
      <c r="C16634" s="3" t="inlineStr">
        <is>
          <t>Expenses</t>
        </is>
      </c>
      <c r="D16634" s="3" t="inlineStr">
        <is>
          <t>4200/000</t>
        </is>
      </c>
      <c r="E16634" s="3" t="inlineStr">
        <is>
          <t>Printing _AND_ Stationery</t>
        </is>
      </c>
      <c r="F16634" s="3" t="n">
        <v>1147.8</v>
      </c>
      <c r="G16634" s="3" t="n">
        <v>1147.8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Expenses</t>
        </is>
      </c>
      <c r="D16635" s="3" t="inlineStr">
        <is>
          <t>4200/000</t>
        </is>
      </c>
      <c r="E16635" s="3" t="inlineStr">
        <is>
          <t>Printing _AND_ Stationery</t>
        </is>
      </c>
      <c r="F16635" s="3" t="n">
        <v>0</v>
      </c>
      <c r="G16635" s="3" t="n">
        <v>62.61</v>
      </c>
    </row>
    <row r="16636">
      <c r="A16636" s="3" t="inlineStr">
        <is>
          <t>Noble Shield (Pty) Ltd ta Go Letting</t>
        </is>
      </c>
      <c r="B16636" s="4" t="n">
        <v>45230</v>
      </c>
      <c r="C16636" s="3" t="inlineStr">
        <is>
          <t>Expenses</t>
        </is>
      </c>
      <c r="D16636" s="3" t="inlineStr">
        <is>
          <t>4200/100</t>
        </is>
      </c>
      <c r="E16636" s="3" t="inlineStr">
        <is>
          <t>Printing - Merchant West- Printer Rental</t>
        </is>
      </c>
      <c r="F16636" s="3" t="n">
        <v>4677.86</v>
      </c>
      <c r="G16636" s="3" t="n">
        <v>6309.37</v>
      </c>
    </row>
    <row r="16637">
      <c r="A16637" s="3" t="inlineStr">
        <is>
          <t>Noble Shield (Pty) Ltd ta Go Letting</t>
        </is>
      </c>
      <c r="B16637" s="4" t="n">
        <v>45230</v>
      </c>
      <c r="C16637" s="3" t="inlineStr">
        <is>
          <t>Expenses</t>
        </is>
      </c>
      <c r="D16637" s="3" t="inlineStr">
        <is>
          <t>4200/120</t>
        </is>
      </c>
      <c r="E16637" s="3" t="inlineStr">
        <is>
          <t>Printing - Ivy Line - Prints</t>
        </is>
      </c>
      <c r="F16637" s="3" t="n">
        <v>712.59</v>
      </c>
      <c r="G16637" s="3" t="n">
        <v>1965.29</v>
      </c>
    </row>
    <row r="16638">
      <c r="A16638" s="3" t="inlineStr">
        <is>
          <t>Noble Shield (Pty) Ltd ta Go Letting</t>
        </is>
      </c>
      <c r="B16638" s="4" t="n">
        <v>45230</v>
      </c>
      <c r="C16638" s="3" t="inlineStr">
        <is>
          <t>Expenses</t>
        </is>
      </c>
      <c r="D16638" s="3" t="inlineStr">
        <is>
          <t>4200/180</t>
        </is>
      </c>
      <c r="E16638" s="3" t="inlineStr">
        <is>
          <t>Printing - Ikon</t>
        </is>
      </c>
      <c r="F16638" s="3" t="n">
        <v>294.69</v>
      </c>
      <c r="G16638" s="3" t="n">
        <v>572.3</v>
      </c>
    </row>
    <row r="16639">
      <c r="A16639" s="3" t="inlineStr">
        <is>
          <t>Noble Shield (Pty) Ltd ta Go Letting</t>
        </is>
      </c>
      <c r="B16639" s="4" t="n">
        <v>45230</v>
      </c>
      <c r="C16639" s="3" t="inlineStr">
        <is>
          <t>Expenses</t>
        </is>
      </c>
      <c r="D16639" s="3" t="inlineStr">
        <is>
          <t>4200/190</t>
        </is>
      </c>
      <c r="E16639" s="3" t="inlineStr">
        <is>
          <t>Printing - Centrafin printer rental</t>
        </is>
      </c>
      <c r="F16639" s="3" t="n">
        <v>2919.25</v>
      </c>
      <c r="G16639" s="3" t="n">
        <v>5838.5</v>
      </c>
    </row>
    <row r="16640">
      <c r="A16640" s="3" t="inlineStr">
        <is>
          <t>Noble Shield (Pty) Ltd ta Go Letting</t>
        </is>
      </c>
      <c r="B16640" s="4" t="n">
        <v>45230</v>
      </c>
      <c r="C16640" s="3" t="inlineStr">
        <is>
          <t>Expenses</t>
        </is>
      </c>
      <c r="D16640" s="3" t="inlineStr">
        <is>
          <t>4200/200</t>
        </is>
      </c>
      <c r="E16640" s="3" t="inlineStr">
        <is>
          <t>Printing - General Stationery VDB Office</t>
        </is>
      </c>
      <c r="F16640" s="3" t="n">
        <v>2144.2</v>
      </c>
      <c r="G16640" s="3" t="n">
        <v>2144.2</v>
      </c>
    </row>
    <row r="16641">
      <c r="A16641" s="3" t="inlineStr">
        <is>
          <t>Opportunity Global Investment (PTY) LTD</t>
        </is>
      </c>
      <c r="B16641" s="4" t="n">
        <v>45230</v>
      </c>
      <c r="C16641" s="3" t="inlineStr">
        <is>
          <t>Expenses</t>
        </is>
      </c>
      <c r="D16641" s="3" t="inlineStr">
        <is>
          <t>4220/000</t>
        </is>
      </c>
      <c r="E16641" s="3" t="inlineStr">
        <is>
          <t>Motor Vehicle Expenses - Petrol _AND_ Oil</t>
        </is>
      </c>
      <c r="F16641" s="3" t="n">
        <v>2962.23</v>
      </c>
      <c r="G16641" s="3" t="n">
        <v>16758.82</v>
      </c>
    </row>
    <row r="16642">
      <c r="A16642" s="3" t="inlineStr">
        <is>
          <t>Noble Shield (Pty) Ltd ta Go Letting</t>
        </is>
      </c>
      <c r="B16642" s="4" t="n">
        <v>45230</v>
      </c>
      <c r="C16642" s="3" t="inlineStr">
        <is>
          <t>Expenses</t>
        </is>
      </c>
      <c r="D16642" s="3" t="inlineStr">
        <is>
          <t>4290/000</t>
        </is>
      </c>
      <c r="E16642" s="3" t="inlineStr">
        <is>
          <t>Refreshments - CT Office</t>
        </is>
      </c>
      <c r="F16642" s="3" t="n">
        <v>1418.49</v>
      </c>
      <c r="G16642" s="3" t="n">
        <v>2927.65</v>
      </c>
    </row>
    <row r="16643">
      <c r="A16643" s="3" t="inlineStr">
        <is>
          <t>Opportunity Global Investment (PTY) LTD</t>
        </is>
      </c>
      <c r="B16643" s="4" t="n">
        <v>45230</v>
      </c>
      <c r="C16643" s="3" t="inlineStr">
        <is>
          <t>Expenses</t>
        </is>
      </c>
      <c r="D16643" s="3" t="inlineStr">
        <is>
          <t>4290/000</t>
        </is>
      </c>
      <c r="E16643" s="3" t="inlineStr">
        <is>
          <t>Rent</t>
        </is>
      </c>
      <c r="F16643" s="3" t="n">
        <v>8770</v>
      </c>
      <c r="G16643" s="3" t="n">
        <v>70160</v>
      </c>
    </row>
    <row r="16644">
      <c r="A16644" s="3" t="inlineStr">
        <is>
          <t>Noble Shield (Pty) Ltd ta Go Letting</t>
        </is>
      </c>
      <c r="B16644" s="4" t="n">
        <v>45230</v>
      </c>
      <c r="C16644" s="3" t="inlineStr">
        <is>
          <t>Expenses</t>
        </is>
      </c>
      <c r="D16644" s="3" t="inlineStr">
        <is>
          <t>4291/000</t>
        </is>
      </c>
      <c r="E16644" s="3" t="inlineStr">
        <is>
          <t>Refreshments - VDB Office</t>
        </is>
      </c>
      <c r="F16644" s="3" t="n">
        <v>294.1</v>
      </c>
      <c r="G16644" s="3" t="n">
        <v>922.04</v>
      </c>
    </row>
    <row r="16645">
      <c r="A16645" s="3" t="inlineStr">
        <is>
          <t>Trademark Holdings (Pty) Ltd</t>
        </is>
      </c>
      <c r="B16645" s="4" t="n">
        <v>45230</v>
      </c>
      <c r="C16645" s="3" t="inlineStr">
        <is>
          <t>Expenses</t>
        </is>
      </c>
      <c r="D16645" s="3" t="inlineStr">
        <is>
          <t>4300/000</t>
        </is>
      </c>
      <c r="E16645" s="3" t="inlineStr">
        <is>
          <t>Rent Paid</t>
        </is>
      </c>
      <c r="F16645" s="3" t="n">
        <v>6840</v>
      </c>
      <c r="G16645" s="3" t="n">
        <v>13680</v>
      </c>
    </row>
    <row r="16646">
      <c r="A16646" s="3" t="inlineStr">
        <is>
          <t>Opportunity Global Investment (PTY) LTD</t>
        </is>
      </c>
      <c r="B16646" s="4" t="n">
        <v>45230</v>
      </c>
      <c r="C16646" s="3" t="inlineStr">
        <is>
          <t>Expenses</t>
        </is>
      </c>
      <c r="D16646" s="3" t="inlineStr">
        <is>
          <t>4310/000</t>
        </is>
      </c>
      <c r="E16646" s="3" t="inlineStr">
        <is>
          <t>Refreshments</t>
        </is>
      </c>
      <c r="F16646" s="3" t="n">
        <v>2521</v>
      </c>
      <c r="G16646" s="3" t="n">
        <v>20216.26</v>
      </c>
    </row>
    <row r="16647">
      <c r="A16647" s="3" t="inlineStr">
        <is>
          <t>Opportunity Management Holdings (PTY) LTD</t>
        </is>
      </c>
      <c r="B16647" s="4" t="n">
        <v>45230</v>
      </c>
      <c r="C16647" s="3" t="inlineStr">
        <is>
          <t>Expenses</t>
        </is>
      </c>
      <c r="D16647" s="3" t="inlineStr">
        <is>
          <t>4310/000</t>
        </is>
      </c>
      <c r="E16647" s="3" t="inlineStr">
        <is>
          <t>Refreshments</t>
        </is>
      </c>
      <c r="F16647" s="3" t="n">
        <v>12035.25</v>
      </c>
      <c r="G16647" s="3" t="n">
        <v>22880.14</v>
      </c>
    </row>
    <row r="16648">
      <c r="A16648" s="3" t="inlineStr">
        <is>
          <t>Quinate Consulting (Pty) Ltd</t>
        </is>
      </c>
      <c r="B16648" s="4" t="n">
        <v>45230</v>
      </c>
      <c r="C16648" s="3" t="inlineStr">
        <is>
          <t>Expenses</t>
        </is>
      </c>
      <c r="D16648" s="3" t="inlineStr">
        <is>
          <t>4312/000</t>
        </is>
      </c>
      <c r="E16648" s="3" t="inlineStr">
        <is>
          <t>Rates - SoHo Units</t>
        </is>
      </c>
      <c r="F16648" s="3" t="n">
        <v>2730.49</v>
      </c>
      <c r="G16648" s="3" t="n">
        <v>21013.64</v>
      </c>
    </row>
    <row r="16649">
      <c r="A16649" s="3" t="inlineStr">
        <is>
          <t>Endulini (Pty) Ltd</t>
        </is>
      </c>
      <c r="B16649" s="4" t="n">
        <v>45230</v>
      </c>
      <c r="C16649" s="3" t="inlineStr">
        <is>
          <t>Expenses</t>
        </is>
      </c>
      <c r="D16649" s="3" t="inlineStr">
        <is>
          <t>4350/000</t>
        </is>
      </c>
      <c r="E16649" s="3" t="inlineStr">
        <is>
          <t>Repairs _AND_ Maintenance</t>
        </is>
      </c>
      <c r="F16649" s="3" t="n">
        <v>0</v>
      </c>
      <c r="G16649" s="3" t="n">
        <v>29511.32</v>
      </c>
    </row>
    <row r="16650">
      <c r="A16650" s="3" t="inlineStr">
        <is>
          <t>Opportunity Global Sales (PTY) LTD</t>
        </is>
      </c>
      <c r="B16650" s="4" t="n">
        <v>45230</v>
      </c>
      <c r="C16650" s="3" t="inlineStr">
        <is>
          <t>Expenses</t>
        </is>
      </c>
      <c r="D16650" s="3" t="inlineStr">
        <is>
          <t>4350/000</t>
        </is>
      </c>
      <c r="E16650" s="3" t="inlineStr">
        <is>
          <t>Repairs _AND_ Maintenance</t>
        </is>
      </c>
      <c r="F16650" s="3" t="n">
        <v>469.52</v>
      </c>
      <c r="G16650" s="3" t="n">
        <v>469.52</v>
      </c>
    </row>
    <row r="16651">
      <c r="A16651" s="3" t="inlineStr">
        <is>
          <t>Opportunity Management Holdings (PTY) LTD</t>
        </is>
      </c>
      <c r="B16651" s="4" t="n">
        <v>45230</v>
      </c>
      <c r="C16651" s="3" t="inlineStr">
        <is>
          <t>Expenses</t>
        </is>
      </c>
      <c r="D16651" s="3" t="inlineStr">
        <is>
          <t>4350/000</t>
        </is>
      </c>
      <c r="E16651" s="3" t="inlineStr">
        <is>
          <t>Repairs _AND_ Maintenance</t>
        </is>
      </c>
      <c r="F16651" s="3" t="n">
        <v>1484.57</v>
      </c>
      <c r="G16651" s="3" t="n">
        <v>1484.57</v>
      </c>
    </row>
    <row r="16652">
      <c r="A16652" s="3" t="inlineStr">
        <is>
          <t>Quinate Consulting (Pty) Ltd</t>
        </is>
      </c>
      <c r="B16652" s="4" t="n">
        <v>45230</v>
      </c>
      <c r="C16652" s="3" t="inlineStr">
        <is>
          <t>Expenses</t>
        </is>
      </c>
      <c r="D16652" s="3" t="inlineStr">
        <is>
          <t>4350/000</t>
        </is>
      </c>
      <c r="E16652" s="3" t="inlineStr">
        <is>
          <t>Repairs and Maintenance - Southwark Units</t>
        </is>
      </c>
      <c r="F16652" s="3" t="n">
        <v>0</v>
      </c>
      <c r="G16652" s="3" t="n">
        <v>4760.7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Expenses</t>
        </is>
      </c>
      <c r="D16653" s="3" t="inlineStr">
        <is>
          <t>4351/000</t>
        </is>
      </c>
      <c r="E16653" s="3" t="inlineStr">
        <is>
          <t>Repair &amp; Maintenance - Rentals</t>
        </is>
      </c>
      <c r="F16653" s="3" t="n">
        <v>0</v>
      </c>
      <c r="G16653" s="3" t="n">
        <v>1913.04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Expenses</t>
        </is>
      </c>
      <c r="D16654" s="3" t="inlineStr">
        <is>
          <t>4351/000</t>
        </is>
      </c>
      <c r="E16654" s="3" t="inlineStr">
        <is>
          <t>Repairs _AND_ Maintanence - Rentals</t>
        </is>
      </c>
      <c r="F16654" s="3" t="n">
        <v>79.16</v>
      </c>
      <c r="G16654" s="3" t="n">
        <v>79.16</v>
      </c>
    </row>
    <row r="16655">
      <c r="A16655" s="3" t="inlineStr">
        <is>
          <t>Quinate Consulting (Pty) Ltd</t>
        </is>
      </c>
      <c r="B16655" s="4" t="n">
        <v>45230</v>
      </c>
      <c r="C16655" s="3" t="inlineStr">
        <is>
          <t>Expenses</t>
        </is>
      </c>
      <c r="D16655" s="3" t="inlineStr">
        <is>
          <t>4351/100</t>
        </is>
      </c>
      <c r="E16655" s="3" t="inlineStr">
        <is>
          <t>Repairs and Maintenance -  Soho Units</t>
        </is>
      </c>
      <c r="F16655" s="3" t="n">
        <v>0</v>
      </c>
      <c r="G16655" s="3" t="n">
        <v>2400</v>
      </c>
    </row>
    <row r="16656">
      <c r="A16656" s="3" t="inlineStr">
        <is>
          <t>Opportunity Global Investment (PTY) LTD</t>
        </is>
      </c>
      <c r="B16656" s="4" t="n">
        <v>45230</v>
      </c>
      <c r="C16656" s="3" t="inlineStr">
        <is>
          <t>Expenses</t>
        </is>
      </c>
      <c r="D16656" s="3" t="inlineStr">
        <is>
          <t>4360/000</t>
        </is>
      </c>
      <c r="E16656" s="3" t="inlineStr">
        <is>
          <t>Secretarial - CIPC</t>
        </is>
      </c>
      <c r="F16656" s="3" t="n">
        <v>0</v>
      </c>
      <c r="G16656" s="3" t="n">
        <v>800</v>
      </c>
    </row>
    <row r="16657">
      <c r="A16657" s="3" t="inlineStr">
        <is>
          <t>Opportunity Global Sales (PTY) LTD</t>
        </is>
      </c>
      <c r="B16657" s="4" t="n">
        <v>45230</v>
      </c>
      <c r="C16657" s="3" t="inlineStr">
        <is>
          <t>Expenses</t>
        </is>
      </c>
      <c r="D16657" s="3" t="inlineStr">
        <is>
          <t>4390/000</t>
        </is>
      </c>
      <c r="E16657" s="3" t="inlineStr">
        <is>
          <t>Small Assets</t>
        </is>
      </c>
      <c r="F16657" s="3" t="n">
        <v>0</v>
      </c>
      <c r="G16657" s="3" t="n">
        <v>1477.39</v>
      </c>
    </row>
    <row r="16658">
      <c r="A16658" s="3" t="inlineStr">
        <is>
          <t>Opportunity Management Holdings (PTY) LTD</t>
        </is>
      </c>
      <c r="B16658" s="4" t="n">
        <v>45230</v>
      </c>
      <c r="C16658" s="3" t="inlineStr">
        <is>
          <t>Expenses</t>
        </is>
      </c>
      <c r="D16658" s="3" t="inlineStr">
        <is>
          <t>4390/000</t>
        </is>
      </c>
      <c r="E16658" s="3" t="inlineStr">
        <is>
          <t>Small Assets</t>
        </is>
      </c>
      <c r="F16658" s="3" t="n">
        <v>4050</v>
      </c>
      <c r="G16658" s="3" t="n">
        <v>5686.52</v>
      </c>
    </row>
    <row r="16659">
      <c r="A16659" s="3" t="inlineStr">
        <is>
          <t>Noble Shield (Pty) Ltd ta Go Letting</t>
        </is>
      </c>
      <c r="B16659" s="4" t="n">
        <v>45230</v>
      </c>
      <c r="C16659" s="3" t="inlineStr">
        <is>
          <t>Expenses</t>
        </is>
      </c>
      <c r="D16659" s="3" t="inlineStr">
        <is>
          <t>4400/000</t>
        </is>
      </c>
      <c r="E16659" s="3" t="inlineStr">
        <is>
          <t>Salaries _AND_ Wages</t>
        </is>
      </c>
      <c r="F16659" s="3" t="n">
        <v>26915.7</v>
      </c>
      <c r="G16659" s="3" t="n">
        <v>53831.4</v>
      </c>
    </row>
    <row r="16660">
      <c r="A16660" s="3" t="inlineStr">
        <is>
          <t>Opportunity Global Sales (PTY) LTD</t>
        </is>
      </c>
      <c r="B16660" s="4" t="n">
        <v>45230</v>
      </c>
      <c r="C16660" s="3" t="inlineStr">
        <is>
          <t>Expenses</t>
        </is>
      </c>
      <c r="D16660" s="3" t="inlineStr">
        <is>
          <t>4400/000</t>
        </is>
      </c>
      <c r="E16660" s="3" t="inlineStr">
        <is>
          <t>Salaries _AND_ Wages</t>
        </is>
      </c>
      <c r="F16660" s="3" t="n">
        <v>55267.04</v>
      </c>
      <c r="G16660" s="3" t="n">
        <v>436536.37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Expenses</t>
        </is>
      </c>
      <c r="D16661" s="3" t="inlineStr">
        <is>
          <t>4400/000</t>
        </is>
      </c>
      <c r="E16661" s="3" t="inlineStr">
        <is>
          <t>Salaries _AND_ Wages</t>
        </is>
      </c>
      <c r="F16661" s="3" t="n">
        <v>208064.69</v>
      </c>
      <c r="G16661" s="3" t="n">
        <v>419814.41</v>
      </c>
    </row>
    <row r="16662">
      <c r="A16662" s="3" t="inlineStr">
        <is>
          <t>Trademark Holdings (Pty) Ltd</t>
        </is>
      </c>
      <c r="B16662" s="4" t="n">
        <v>45230</v>
      </c>
      <c r="C16662" s="3" t="inlineStr">
        <is>
          <t>Expenses</t>
        </is>
      </c>
      <c r="D16662" s="3" t="inlineStr">
        <is>
          <t>4400/000</t>
        </is>
      </c>
      <c r="E16662" s="3" t="inlineStr">
        <is>
          <t>Salaries _AND_ Wages</t>
        </is>
      </c>
      <c r="F16662" s="3" t="n">
        <v>12429.45</v>
      </c>
      <c r="G16662" s="3" t="n">
        <v>24858.9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Expenses</t>
        </is>
      </c>
      <c r="D16663" s="3" t="inlineStr">
        <is>
          <t>4450/000</t>
        </is>
      </c>
      <c r="E16663" s="3" t="inlineStr">
        <is>
          <t>Staff Training</t>
        </is>
      </c>
      <c r="F16663" s="3" t="n">
        <v>0</v>
      </c>
      <c r="G16663" s="3" t="n">
        <v>5495.66</v>
      </c>
    </row>
    <row r="16664">
      <c r="A16664" s="3" t="inlineStr">
        <is>
          <t>Opportunity Global Sales (PTY) LTD</t>
        </is>
      </c>
      <c r="B16664" s="4" t="n">
        <v>45230</v>
      </c>
      <c r="C16664" s="3" t="inlineStr">
        <is>
          <t>Expenses</t>
        </is>
      </c>
      <c r="D16664" s="3" t="inlineStr">
        <is>
          <t>4450/000</t>
        </is>
      </c>
      <c r="E16664" s="3" t="inlineStr">
        <is>
          <t>Staff Training</t>
        </is>
      </c>
      <c r="F16664" s="3" t="n">
        <v>0</v>
      </c>
      <c r="G16664" s="3" t="n">
        <v>695.65</v>
      </c>
    </row>
    <row r="16665">
      <c r="A16665" s="3" t="inlineStr">
        <is>
          <t>Noble Shield (Pty) Ltd ta Go Letting</t>
        </is>
      </c>
      <c r="B16665" s="4" t="n">
        <v>45230</v>
      </c>
      <c r="C16665" s="3" t="inlineStr">
        <is>
          <t>Expenses</t>
        </is>
      </c>
      <c r="D16665" s="3" t="inlineStr">
        <is>
          <t>4500/000</t>
        </is>
      </c>
      <c r="E16665" s="3" t="inlineStr">
        <is>
          <t>Staff Welfare</t>
        </is>
      </c>
      <c r="F16665" s="3" t="n">
        <v>410</v>
      </c>
      <c r="G16665" s="3" t="n">
        <v>410</v>
      </c>
    </row>
    <row r="16666">
      <c r="A16666" s="3" t="inlineStr">
        <is>
          <t>Opportunity Global Investment (PTY) LTD</t>
        </is>
      </c>
      <c r="B16666" s="4" t="n">
        <v>45230</v>
      </c>
      <c r="C16666" s="3" t="inlineStr">
        <is>
          <t>Expenses</t>
        </is>
      </c>
      <c r="D16666" s="3" t="inlineStr">
        <is>
          <t>4500/000</t>
        </is>
      </c>
      <c r="E16666" s="3" t="inlineStr">
        <is>
          <t>Staff Welfare</t>
        </is>
      </c>
      <c r="F16666" s="3" t="n">
        <v>0</v>
      </c>
      <c r="G16666" s="3" t="n">
        <v>832.47</v>
      </c>
    </row>
    <row r="16667">
      <c r="A16667" s="3" t="inlineStr">
        <is>
          <t>Opportunity Global Sales (PTY) LTD</t>
        </is>
      </c>
      <c r="B16667" s="4" t="n">
        <v>45230</v>
      </c>
      <c r="C16667" s="3" t="inlineStr">
        <is>
          <t>Expenses</t>
        </is>
      </c>
      <c r="D16667" s="3" t="inlineStr">
        <is>
          <t>4500/000</t>
        </is>
      </c>
      <c r="E16667" s="3" t="inlineStr">
        <is>
          <t>Staff Welfare</t>
        </is>
      </c>
      <c r="F16667" s="3" t="n">
        <v>1500</v>
      </c>
      <c r="G16667" s="3" t="n">
        <v>2642.17</v>
      </c>
    </row>
    <row r="16668">
      <c r="A16668" s="3" t="inlineStr">
        <is>
          <t>Opportunity Management Holdings (PTY) LTD</t>
        </is>
      </c>
      <c r="B16668" s="4" t="n">
        <v>45230</v>
      </c>
      <c r="C16668" s="3" t="inlineStr">
        <is>
          <t>Expenses</t>
        </is>
      </c>
      <c r="D16668" s="3" t="inlineStr">
        <is>
          <t>4500/000</t>
        </is>
      </c>
      <c r="E16668" s="3" t="inlineStr">
        <is>
          <t>Staff Welfare</t>
        </is>
      </c>
      <c r="F16668" s="3" t="n">
        <v>4355.81</v>
      </c>
      <c r="G16668" s="3" t="n">
        <v>4355.81</v>
      </c>
    </row>
    <row r="16669">
      <c r="A16669" s="3" t="inlineStr">
        <is>
          <t>Quinate Consulting (Pty) Ltd</t>
        </is>
      </c>
      <c r="B16669" s="4" t="n">
        <v>45230</v>
      </c>
      <c r="C16669" s="3" t="inlineStr">
        <is>
          <t>Expenses</t>
        </is>
      </c>
      <c r="D16669" s="3" t="inlineStr">
        <is>
          <t>4500/000</t>
        </is>
      </c>
      <c r="E16669" s="3" t="inlineStr">
        <is>
          <t>Staff Welfare</t>
        </is>
      </c>
      <c r="F16669" s="3" t="n">
        <v>0</v>
      </c>
      <c r="G16669" s="3" t="n">
        <v>1463.8</v>
      </c>
    </row>
    <row r="16670">
      <c r="A16670" s="3" t="inlineStr">
        <is>
          <t>Noble Shield (Pty) Ltd ta Go Letting</t>
        </is>
      </c>
      <c r="B16670" s="4" t="n">
        <v>45230</v>
      </c>
      <c r="C16670" s="3" t="inlineStr">
        <is>
          <t>Expenses</t>
        </is>
      </c>
      <c r="D16670" s="3" t="inlineStr">
        <is>
          <t>4520/000</t>
        </is>
      </c>
      <c r="E16670" s="3" t="inlineStr">
        <is>
          <t>Security</t>
        </is>
      </c>
      <c r="F16670" s="3" t="n">
        <v>815</v>
      </c>
      <c r="G16670" s="3" t="n">
        <v>2061.44</v>
      </c>
    </row>
    <row r="16671">
      <c r="A16671" s="3" t="inlineStr">
        <is>
          <t>Opportunity Global Investment (PTY) LTD</t>
        </is>
      </c>
      <c r="B16671" s="4" t="n">
        <v>45230</v>
      </c>
      <c r="C16671" s="3" t="inlineStr">
        <is>
          <t>Expenses</t>
        </is>
      </c>
      <c r="D16671" s="3" t="inlineStr">
        <is>
          <t>4550/000</t>
        </is>
      </c>
      <c r="E16671" s="3" t="inlineStr">
        <is>
          <t>Subscriptions</t>
        </is>
      </c>
      <c r="F16671" s="3" t="n">
        <v>3191.31</v>
      </c>
      <c r="G16671" s="3" t="n">
        <v>8643.32</v>
      </c>
    </row>
    <row r="16672">
      <c r="A16672" s="3" t="inlineStr">
        <is>
          <t>Opportunity Global Sales (PTY) LTD</t>
        </is>
      </c>
      <c r="B16672" s="4" t="n">
        <v>45230</v>
      </c>
      <c r="C16672" s="3" t="inlineStr">
        <is>
          <t>Expenses</t>
        </is>
      </c>
      <c r="D16672" s="3" t="inlineStr">
        <is>
          <t>4550/000</t>
        </is>
      </c>
      <c r="E16672" s="3" t="inlineStr">
        <is>
          <t>Subscriptions - General</t>
        </is>
      </c>
      <c r="F16672" s="3" t="n">
        <v>1422.61</v>
      </c>
      <c r="G16672" s="3" t="n">
        <v>1422.61</v>
      </c>
    </row>
    <row r="16673">
      <c r="A16673" s="3" t="inlineStr">
        <is>
          <t>Quinate Consulting (Pty) Ltd</t>
        </is>
      </c>
      <c r="B16673" s="4" t="n">
        <v>45230</v>
      </c>
      <c r="C16673" s="3" t="inlineStr">
        <is>
          <t>Expenses</t>
        </is>
      </c>
      <c r="D16673" s="3" t="inlineStr">
        <is>
          <t>4550/000</t>
        </is>
      </c>
      <c r="E16673" s="3" t="inlineStr">
        <is>
          <t>Subscriptions / Licenses</t>
        </is>
      </c>
      <c r="F16673" s="3" t="n">
        <v>12136.1</v>
      </c>
      <c r="G16673" s="3" t="n">
        <v>94611.21000000001</v>
      </c>
    </row>
    <row r="16674">
      <c r="A16674" s="3" t="inlineStr">
        <is>
          <t>Opportunity Management Holdings (PTY) LTD</t>
        </is>
      </c>
      <c r="B16674" s="4" t="n">
        <v>45230</v>
      </c>
      <c r="C16674" s="3" t="inlineStr">
        <is>
          <t>Expenses</t>
        </is>
      </c>
      <c r="D16674" s="3" t="inlineStr">
        <is>
          <t>4550/000</t>
        </is>
      </c>
      <c r="E16674" s="3" t="inlineStr">
        <is>
          <t>Subscriptions _AND_ Lisences</t>
        </is>
      </c>
      <c r="F16674" s="3" t="n">
        <v>4016.44</v>
      </c>
      <c r="G16674" s="3" t="n">
        <v>6610.6</v>
      </c>
    </row>
    <row r="16675">
      <c r="A16675" s="3" t="inlineStr">
        <is>
          <t>Noble Shield (Pty) Ltd ta Go Letting</t>
        </is>
      </c>
      <c r="B16675" s="4" t="n">
        <v>45230</v>
      </c>
      <c r="C16675" s="3" t="inlineStr">
        <is>
          <t>Expenses</t>
        </is>
      </c>
      <c r="D16675" s="3" t="inlineStr">
        <is>
          <t>4550/100</t>
        </is>
      </c>
      <c r="E16675" s="3" t="inlineStr">
        <is>
          <t>Subscriptions - EAAB</t>
        </is>
      </c>
      <c r="F16675" s="3" t="n">
        <v>1604</v>
      </c>
      <c r="G16675" s="3" t="n">
        <v>1604</v>
      </c>
    </row>
    <row r="16676">
      <c r="A16676" s="3" t="inlineStr">
        <is>
          <t>Trademark Holdings (Pty) Ltd</t>
        </is>
      </c>
      <c r="B16676" s="4" t="n">
        <v>45230</v>
      </c>
      <c r="C16676" s="3" t="inlineStr">
        <is>
          <t>Expenses</t>
        </is>
      </c>
      <c r="D16676" s="3" t="inlineStr">
        <is>
          <t>4550/100</t>
        </is>
      </c>
      <c r="E16676" s="3" t="inlineStr">
        <is>
          <t>Subscriptions - EAAB</t>
        </is>
      </c>
      <c r="F16676" s="3" t="n">
        <v>1604</v>
      </c>
      <c r="G16676" s="3" t="n">
        <v>1604</v>
      </c>
    </row>
    <row r="16677">
      <c r="A16677" s="3" t="inlineStr">
        <is>
          <t>Opportunity Global Investment (PTY) LTD</t>
        </is>
      </c>
      <c r="B16677" s="4" t="n">
        <v>45230</v>
      </c>
      <c r="C16677" s="3" t="inlineStr">
        <is>
          <t>Expenses</t>
        </is>
      </c>
      <c r="D16677" s="3" t="inlineStr">
        <is>
          <t>4550/100</t>
        </is>
      </c>
      <c r="E16677" s="3" t="inlineStr">
        <is>
          <t>Subscriptions - Zoho</t>
        </is>
      </c>
      <c r="F16677" s="3" t="n">
        <v>1125</v>
      </c>
      <c r="G16677" s="3" t="n">
        <v>9000</v>
      </c>
    </row>
    <row r="16678">
      <c r="A16678" s="3" t="inlineStr">
        <is>
          <t>Opportunity Global Sales (PTY) LTD</t>
        </is>
      </c>
      <c r="B16678" s="4" t="n">
        <v>45230</v>
      </c>
      <c r="C16678" s="3" t="inlineStr">
        <is>
          <t>Expenses</t>
        </is>
      </c>
      <c r="D16678" s="3" t="inlineStr">
        <is>
          <t>4550/150</t>
        </is>
      </c>
      <c r="E16678" s="3" t="inlineStr">
        <is>
          <t>Subscription - Webbox</t>
        </is>
      </c>
      <c r="F16678" s="3" t="n">
        <v>0</v>
      </c>
      <c r="G16678" s="3" t="n">
        <v>6743</v>
      </c>
    </row>
    <row r="16679">
      <c r="A16679" s="3" t="inlineStr">
        <is>
          <t>Opportunity Global Investment (PTY) LTD</t>
        </is>
      </c>
      <c r="B16679" s="4" t="n">
        <v>45230</v>
      </c>
      <c r="C16679" s="3" t="inlineStr">
        <is>
          <t>Expenses</t>
        </is>
      </c>
      <c r="D16679" s="3" t="inlineStr">
        <is>
          <t>4550/250</t>
        </is>
      </c>
      <c r="E16679" s="3" t="inlineStr">
        <is>
          <t>Subscriptions - LinkedIn</t>
        </is>
      </c>
      <c r="F16679" s="3" t="n">
        <v>1000.49</v>
      </c>
      <c r="G16679" s="3" t="n">
        <v>9004.41</v>
      </c>
    </row>
    <row r="16680">
      <c r="A16680" s="3" t="inlineStr">
        <is>
          <t>Opportunity Global Investment (PTY) LTD</t>
        </is>
      </c>
      <c r="B16680" s="4" t="n">
        <v>45230</v>
      </c>
      <c r="C16680" s="3" t="inlineStr">
        <is>
          <t>Expenses</t>
        </is>
      </c>
      <c r="D16680" s="3" t="inlineStr">
        <is>
          <t>4550/350</t>
        </is>
      </c>
      <c r="E16680" s="3" t="inlineStr">
        <is>
          <t>Subscriptions - Xero</t>
        </is>
      </c>
      <c r="F16680" s="3" t="n">
        <v>600</v>
      </c>
      <c r="G16680" s="3" t="n">
        <v>4800</v>
      </c>
    </row>
    <row r="16681">
      <c r="A16681" s="3" t="inlineStr">
        <is>
          <t>Opportunity Global Investment (PTY) LTD</t>
        </is>
      </c>
      <c r="B16681" s="4" t="n">
        <v>45230</v>
      </c>
      <c r="C16681" s="3" t="inlineStr">
        <is>
          <t>Expenses</t>
        </is>
      </c>
      <c r="D16681" s="3" t="inlineStr">
        <is>
          <t>4550/400</t>
        </is>
      </c>
      <c r="E16681" s="3" t="inlineStr">
        <is>
          <t>Subscriptions - Moneyweb</t>
        </is>
      </c>
      <c r="F16681" s="3" t="n">
        <v>60.87</v>
      </c>
      <c r="G16681" s="3" t="n">
        <v>474.78</v>
      </c>
    </row>
    <row r="16682">
      <c r="A16682" s="3" t="inlineStr">
        <is>
          <t>Trademark Holdings (Pty) Ltd</t>
        </is>
      </c>
      <c r="B16682" s="4" t="n">
        <v>45230</v>
      </c>
      <c r="C16682" s="3" t="inlineStr">
        <is>
          <t>Expenses</t>
        </is>
      </c>
      <c r="D16682" s="3" t="inlineStr">
        <is>
          <t>4550/400</t>
        </is>
      </c>
      <c r="E16682" s="3" t="inlineStr">
        <is>
          <t>Subscriptions - Xero</t>
        </is>
      </c>
      <c r="F16682" s="3" t="n">
        <v>600</v>
      </c>
      <c r="G16682" s="3" t="n">
        <v>1200</v>
      </c>
    </row>
    <row r="16683">
      <c r="A16683" s="3" t="inlineStr">
        <is>
          <t>Opportunity Global Investment (PTY) LTD</t>
        </is>
      </c>
      <c r="B16683" s="4" t="n">
        <v>45230</v>
      </c>
      <c r="C16683" s="3" t="inlineStr">
        <is>
          <t>Expenses</t>
        </is>
      </c>
      <c r="D16683" s="3" t="inlineStr">
        <is>
          <t>4550/450</t>
        </is>
      </c>
      <c r="E16683" s="3" t="inlineStr">
        <is>
          <t>Subscriptions - Adobe</t>
        </is>
      </c>
      <c r="F16683" s="3" t="n">
        <v>615.59</v>
      </c>
      <c r="G16683" s="3" t="n">
        <v>4829.16</v>
      </c>
    </row>
    <row r="16684">
      <c r="A16684" s="3" t="inlineStr">
        <is>
          <t>Opportunity Global Investment (PTY) LTD</t>
        </is>
      </c>
      <c r="B16684" s="4" t="n">
        <v>45230</v>
      </c>
      <c r="C16684" s="3" t="inlineStr">
        <is>
          <t>Expenses</t>
        </is>
      </c>
      <c r="D16684" s="3" t="inlineStr">
        <is>
          <t>4550/500</t>
        </is>
      </c>
      <c r="E16684" s="3" t="inlineStr">
        <is>
          <t>Subscriptions - Pandadoc</t>
        </is>
      </c>
      <c r="F16684" s="3" t="n">
        <v>581.27</v>
      </c>
      <c r="G16684" s="3" t="n">
        <v>4485.57</v>
      </c>
    </row>
    <row r="16685">
      <c r="A16685" s="3" t="inlineStr">
        <is>
          <t>Noble Shield (Pty) Ltd ta Go Letting</t>
        </is>
      </c>
      <c r="B16685" s="4" t="n">
        <v>45230</v>
      </c>
      <c r="C16685" s="3" t="inlineStr">
        <is>
          <t>Expenses</t>
        </is>
      </c>
      <c r="D16685" s="3" t="inlineStr">
        <is>
          <t>4550/600</t>
        </is>
      </c>
      <c r="E16685" s="3" t="inlineStr">
        <is>
          <t>Subscriptions - Webbox</t>
        </is>
      </c>
      <c r="F16685" s="3" t="n">
        <v>1710.05</v>
      </c>
      <c r="G16685" s="3" t="n">
        <v>3420.1</v>
      </c>
    </row>
    <row r="16686">
      <c r="A16686" s="3" t="inlineStr">
        <is>
          <t>Noble Shield (Pty) Ltd ta Go Letting</t>
        </is>
      </c>
      <c r="B16686" s="4" t="n">
        <v>45230</v>
      </c>
      <c r="C16686" s="3" t="inlineStr">
        <is>
          <t>Expenses</t>
        </is>
      </c>
      <c r="D16686" s="3" t="inlineStr">
        <is>
          <t>4550/650</t>
        </is>
      </c>
      <c r="E16686" s="3" t="inlineStr">
        <is>
          <t>Subscriptions - Xero</t>
        </is>
      </c>
      <c r="F16686" s="3" t="n">
        <v>600</v>
      </c>
      <c r="G16686" s="3" t="n">
        <v>1200</v>
      </c>
    </row>
    <row r="16687">
      <c r="A16687" s="3" t="inlineStr">
        <is>
          <t>Noble Shield (Pty) Ltd ta Go Letting</t>
        </is>
      </c>
      <c r="B16687" s="4" t="n">
        <v>45230</v>
      </c>
      <c r="C16687" s="3" t="inlineStr">
        <is>
          <t>Expenses</t>
        </is>
      </c>
      <c r="D16687" s="3" t="inlineStr">
        <is>
          <t>4550/800</t>
        </is>
      </c>
      <c r="E16687" s="3" t="inlineStr">
        <is>
          <t>Subscriptions - Adobe</t>
        </is>
      </c>
      <c r="F16687" s="3" t="n">
        <v>460.81</v>
      </c>
      <c r="G16687" s="3" t="n">
        <v>914.5599999999999</v>
      </c>
    </row>
    <row r="16688">
      <c r="A16688" s="3" t="inlineStr">
        <is>
          <t>Opportunity Global Sales (PTY) LTD</t>
        </is>
      </c>
      <c r="B16688" s="4" t="n">
        <v>45230</v>
      </c>
      <c r="C16688" s="3" t="inlineStr">
        <is>
          <t>Expenses</t>
        </is>
      </c>
      <c r="D16688" s="3" t="inlineStr">
        <is>
          <t>4551/000</t>
        </is>
      </c>
      <c r="E16688" s="3" t="inlineStr">
        <is>
          <t>Subscriptions - Payprop</t>
        </is>
      </c>
      <c r="F16688" s="3" t="n">
        <v>2294.56</v>
      </c>
      <c r="G16688" s="3" t="n">
        <v>10260.29</v>
      </c>
    </row>
    <row r="16689">
      <c r="A16689" s="3" t="inlineStr">
        <is>
          <t>Quinate Consulting (Pty) Ltd</t>
        </is>
      </c>
      <c r="B16689" s="4" t="n">
        <v>45230</v>
      </c>
      <c r="C16689" s="3" t="inlineStr">
        <is>
          <t>Expenses</t>
        </is>
      </c>
      <c r="D16689" s="3" t="inlineStr">
        <is>
          <t>4552/000</t>
        </is>
      </c>
      <c r="E16689" s="3" t="inlineStr">
        <is>
          <t>Subscriptions - CIPC</t>
        </is>
      </c>
      <c r="F16689" s="3" t="n">
        <v>0</v>
      </c>
      <c r="G16689" s="3" t="n">
        <v>4050</v>
      </c>
    </row>
    <row r="16690">
      <c r="A16690" s="3" t="inlineStr">
        <is>
          <t>Endulini (Pty) Ltd</t>
        </is>
      </c>
      <c r="B16690" s="4" t="n">
        <v>45230</v>
      </c>
      <c r="C16690" s="3" t="inlineStr">
        <is>
          <t>Expenses</t>
        </is>
      </c>
      <c r="D16690" s="3" t="inlineStr">
        <is>
          <t>4552/000</t>
        </is>
      </c>
      <c r="E16690" s="3" t="inlineStr">
        <is>
          <t>Subscriptions - Xero</t>
        </is>
      </c>
      <c r="F16690" s="3" t="n">
        <v>600</v>
      </c>
      <c r="G16690" s="3" t="n">
        <v>4800</v>
      </c>
    </row>
    <row r="16691">
      <c r="A16691" s="3" t="inlineStr">
        <is>
          <t>Opportunity Global Sales (PTY) LTD</t>
        </is>
      </c>
      <c r="B16691" s="4" t="n">
        <v>45230</v>
      </c>
      <c r="C16691" s="3" t="inlineStr">
        <is>
          <t>Expenses</t>
        </is>
      </c>
      <c r="D16691" s="3" t="inlineStr">
        <is>
          <t>4552/000</t>
        </is>
      </c>
      <c r="E16691" s="3" t="inlineStr">
        <is>
          <t>Subscriptions - Xero</t>
        </is>
      </c>
      <c r="F16691" s="3" t="n">
        <v>600</v>
      </c>
      <c r="G16691" s="3" t="n">
        <v>4800</v>
      </c>
    </row>
    <row r="16692">
      <c r="A16692" s="3" t="inlineStr">
        <is>
          <t>Opportunity Management Holdings (PTY) LTD</t>
        </is>
      </c>
      <c r="B16692" s="4" t="n">
        <v>45230</v>
      </c>
      <c r="C16692" s="3" t="inlineStr">
        <is>
          <t>Expenses</t>
        </is>
      </c>
      <c r="D16692" s="3" t="inlineStr">
        <is>
          <t>4552/000</t>
        </is>
      </c>
      <c r="E16692" s="3" t="inlineStr">
        <is>
          <t>Subscriptions - Xero</t>
        </is>
      </c>
      <c r="F16692" s="3" t="n">
        <v>600</v>
      </c>
      <c r="G16692" s="3" t="n">
        <v>1200</v>
      </c>
    </row>
    <row r="16693">
      <c r="A16693" s="3" t="inlineStr">
        <is>
          <t>Opportunity Global Sales (PTY) LTD</t>
        </is>
      </c>
      <c r="B16693" s="4" t="n">
        <v>45230</v>
      </c>
      <c r="C16693" s="3" t="inlineStr">
        <is>
          <t>Expenses</t>
        </is>
      </c>
      <c r="D16693" s="3" t="inlineStr">
        <is>
          <t>4553/000</t>
        </is>
      </c>
      <c r="E16693" s="3" t="inlineStr">
        <is>
          <t>Subscriptions - CMA</t>
        </is>
      </c>
      <c r="F16693" s="3" t="n">
        <v>680</v>
      </c>
      <c r="G16693" s="3" t="n">
        <v>5440</v>
      </c>
    </row>
    <row r="16694">
      <c r="A16694" s="3" t="inlineStr">
        <is>
          <t>Quinate Consulting (Pty) Ltd</t>
        </is>
      </c>
      <c r="B16694" s="4" t="n">
        <v>45230</v>
      </c>
      <c r="C16694" s="3" t="inlineStr">
        <is>
          <t>Expenses</t>
        </is>
      </c>
      <c r="D16694" s="3" t="inlineStr">
        <is>
          <t>4554/000</t>
        </is>
      </c>
      <c r="E16694" s="3" t="inlineStr">
        <is>
          <t>Subscriptions - Xero</t>
        </is>
      </c>
      <c r="F16694" s="3" t="n">
        <v>600</v>
      </c>
      <c r="G16694" s="3" t="n">
        <v>4800</v>
      </c>
    </row>
    <row r="16695">
      <c r="A16695" s="3" t="inlineStr">
        <is>
          <t>Opportunity Global Sales (PTY) LTD</t>
        </is>
      </c>
      <c r="B16695" s="4" t="n">
        <v>45230</v>
      </c>
      <c r="C16695" s="3" t="inlineStr">
        <is>
          <t>Expenses</t>
        </is>
      </c>
      <c r="D16695" s="3" t="inlineStr">
        <is>
          <t>4554/000</t>
        </is>
      </c>
      <c r="E16695" s="3" t="inlineStr">
        <is>
          <t>Subscriptions - Zoho</t>
        </is>
      </c>
      <c r="F16695" s="3" t="n">
        <v>750</v>
      </c>
      <c r="G16695" s="3" t="n">
        <v>6000</v>
      </c>
    </row>
    <row r="16696">
      <c r="A16696" s="3" t="inlineStr">
        <is>
          <t>Quinate Consulting (Pty) Ltd</t>
        </is>
      </c>
      <c r="B16696" s="4" t="n">
        <v>45230</v>
      </c>
      <c r="C16696" s="3" t="inlineStr">
        <is>
          <t>Expenses</t>
        </is>
      </c>
      <c r="D16696" s="3" t="inlineStr">
        <is>
          <t>4555/000</t>
        </is>
      </c>
      <c r="E16696" s="3" t="inlineStr">
        <is>
          <t>Subscriptions - OUMS</t>
        </is>
      </c>
      <c r="F16696" s="3" t="n">
        <v>7636.17</v>
      </c>
      <c r="G16696" s="3" t="n">
        <v>61089.36</v>
      </c>
    </row>
    <row r="16697">
      <c r="A16697" s="3" t="inlineStr">
        <is>
          <t>Opportunity Global Sales (PTY) LTD</t>
        </is>
      </c>
      <c r="B16697" s="4" t="n">
        <v>45230</v>
      </c>
      <c r="C16697" s="3" t="inlineStr">
        <is>
          <t>Expenses</t>
        </is>
      </c>
      <c r="D16697" s="3" t="inlineStr">
        <is>
          <t>4556/000</t>
        </is>
      </c>
      <c r="E16697" s="3" t="inlineStr">
        <is>
          <t>Subscription: Sjoon</t>
        </is>
      </c>
      <c r="F16697" s="3" t="n">
        <v>217.39</v>
      </c>
      <c r="G16697" s="3" t="n">
        <v>756.52</v>
      </c>
    </row>
    <row r="16698">
      <c r="A16698" s="3" t="inlineStr">
        <is>
          <t>Opportunity Global Investment (PTY) LTD</t>
        </is>
      </c>
      <c r="B16698" s="4" t="n">
        <v>45230</v>
      </c>
      <c r="C16698" s="3" t="inlineStr">
        <is>
          <t>Expenses</t>
        </is>
      </c>
      <c r="D16698" s="3" t="inlineStr">
        <is>
          <t>4600/000</t>
        </is>
      </c>
      <c r="E16698" s="3" t="inlineStr">
        <is>
          <t>Telephone _AND_ Fax</t>
        </is>
      </c>
      <c r="F16698" s="3" t="n">
        <v>3355</v>
      </c>
      <c r="G16698" s="3" t="n">
        <v>26840</v>
      </c>
    </row>
    <row r="16699">
      <c r="A16699" s="3" t="inlineStr">
        <is>
          <t>Trademark Holdings (Pty) Ltd</t>
        </is>
      </c>
      <c r="B16699" s="4" t="n">
        <v>45230</v>
      </c>
      <c r="C16699" s="3" t="inlineStr">
        <is>
          <t>Expenses</t>
        </is>
      </c>
      <c r="D16699" s="3" t="inlineStr">
        <is>
          <t>4600/000</t>
        </is>
      </c>
      <c r="E16699" s="3" t="inlineStr">
        <is>
          <t>Telephone _AND_ Fax</t>
        </is>
      </c>
      <c r="F16699" s="3" t="n">
        <v>1169.64</v>
      </c>
      <c r="G16699" s="3" t="n">
        <v>2348.13</v>
      </c>
    </row>
    <row r="16700">
      <c r="A16700" s="3" t="inlineStr">
        <is>
          <t>Noble Shield (Pty) Ltd ta Go Letting</t>
        </is>
      </c>
      <c r="B16700" s="4" t="n">
        <v>45230</v>
      </c>
      <c r="C16700" s="3" t="inlineStr">
        <is>
          <t>Expenses</t>
        </is>
      </c>
      <c r="D16700" s="3" t="inlineStr">
        <is>
          <t>4610/000</t>
        </is>
      </c>
      <c r="E16700" s="3" t="inlineStr">
        <is>
          <t>Telephone - CT Office</t>
        </is>
      </c>
      <c r="F16700" s="3" t="n">
        <v>731.33</v>
      </c>
      <c r="G16700" s="3" t="n">
        <v>1506.62</v>
      </c>
    </row>
    <row r="16701">
      <c r="A16701" s="3" t="inlineStr">
        <is>
          <t>Opportunity Global Investment (PTY) LTD</t>
        </is>
      </c>
      <c r="B16701" s="4" t="n">
        <v>45230</v>
      </c>
      <c r="C16701" s="3" t="inlineStr">
        <is>
          <t>Expenses</t>
        </is>
      </c>
      <c r="D16701" s="3" t="inlineStr">
        <is>
          <t>4650/000</t>
        </is>
      </c>
      <c r="E16701" s="3" t="inlineStr">
        <is>
          <t>Travel _AND_ Accommodation</t>
        </is>
      </c>
      <c r="F16701" s="3" t="n">
        <v>0</v>
      </c>
      <c r="G16701" s="3" t="n">
        <v>3435.65</v>
      </c>
    </row>
    <row r="16702">
      <c r="A16702" s="3" t="inlineStr">
        <is>
          <t>Quinate Consulting (Pty) Ltd</t>
        </is>
      </c>
      <c r="B16702" s="4" t="n">
        <v>45230</v>
      </c>
      <c r="C16702" s="3" t="inlineStr">
        <is>
          <t>Expenses</t>
        </is>
      </c>
      <c r="D16702" s="3" t="inlineStr">
        <is>
          <t>4650/010</t>
        </is>
      </c>
      <c r="E16702" s="3" t="inlineStr">
        <is>
          <t>Travel - Local Flights</t>
        </is>
      </c>
      <c r="F16702" s="3" t="n">
        <v>0</v>
      </c>
      <c r="G16702" s="3" t="n">
        <v>6253.04</v>
      </c>
    </row>
    <row r="16703">
      <c r="A16703" s="3" t="inlineStr">
        <is>
          <t>Quinate Consulting (Pty) Ltd</t>
        </is>
      </c>
      <c r="B16703" s="4" t="n">
        <v>45230</v>
      </c>
      <c r="C16703" s="3" t="inlineStr">
        <is>
          <t>Expenses</t>
        </is>
      </c>
      <c r="D16703" s="3" t="inlineStr">
        <is>
          <t>4650/020</t>
        </is>
      </c>
      <c r="E16703" s="3" t="inlineStr">
        <is>
          <t>Travel - Local Accomodation - B_AND_B</t>
        </is>
      </c>
      <c r="F16703" s="3" t="n">
        <v>0</v>
      </c>
      <c r="G16703" s="3" t="n">
        <v>6998.26</v>
      </c>
    </row>
    <row r="16704">
      <c r="A16704" s="3" t="inlineStr">
        <is>
          <t>Opportunity Global Investment (PTY) LTD</t>
        </is>
      </c>
      <c r="B16704" s="4" t="n">
        <v>45230</v>
      </c>
      <c r="C16704" s="3" t="inlineStr">
        <is>
          <t>Expenses</t>
        </is>
      </c>
      <c r="D16704" s="3" t="inlineStr">
        <is>
          <t>4650/020</t>
        </is>
      </c>
      <c r="E16704" s="3" t="inlineStr">
        <is>
          <t>Travel Accomodation - Car Hire</t>
        </is>
      </c>
      <c r="F16704" s="3" t="n">
        <v>0</v>
      </c>
      <c r="G16704" s="3" t="n">
        <v>1581.74</v>
      </c>
    </row>
    <row r="16705">
      <c r="A16705" s="3" t="inlineStr">
        <is>
          <t>Quinate Consulting (Pty) Ltd</t>
        </is>
      </c>
      <c r="B16705" s="4" t="n">
        <v>45230</v>
      </c>
      <c r="C16705" s="3" t="inlineStr">
        <is>
          <t>Expenses</t>
        </is>
      </c>
      <c r="D16705" s="3" t="inlineStr">
        <is>
          <t>4650/030</t>
        </is>
      </c>
      <c r="E16705" s="3" t="inlineStr">
        <is>
          <t>Travel - Parking</t>
        </is>
      </c>
      <c r="F16705" s="3" t="n">
        <v>0</v>
      </c>
      <c r="G16705" s="3" t="n">
        <v>10</v>
      </c>
    </row>
    <row r="16706">
      <c r="A16706" s="3" t="inlineStr">
        <is>
          <t>Opportunity Global Investment (PTY) LTD</t>
        </is>
      </c>
      <c r="B16706" s="4" t="n">
        <v>45230</v>
      </c>
      <c r="C16706" s="3" t="inlineStr">
        <is>
          <t>Expenses</t>
        </is>
      </c>
      <c r="D16706" s="3" t="inlineStr">
        <is>
          <t>4650/030</t>
        </is>
      </c>
      <c r="E16706" s="3" t="inlineStr">
        <is>
          <t>Travel _AND_ Accomodation - Local Accom</t>
        </is>
      </c>
      <c r="F16706" s="3" t="n">
        <v>0</v>
      </c>
      <c r="G16706" s="3" t="n">
        <v>1282.6</v>
      </c>
    </row>
    <row r="16707">
      <c r="A16707" s="3" t="inlineStr">
        <is>
          <t>Quinate Consulting (Pty) Ltd</t>
        </is>
      </c>
      <c r="B16707" s="4" t="n">
        <v>45230</v>
      </c>
      <c r="C16707" s="3" t="inlineStr">
        <is>
          <t>Expenses</t>
        </is>
      </c>
      <c r="D16707" s="3" t="inlineStr">
        <is>
          <t>4650/040</t>
        </is>
      </c>
      <c r="E16707" s="3" t="inlineStr">
        <is>
          <t>Travel - Local Car Hire</t>
        </is>
      </c>
      <c r="F16707" s="3" t="n">
        <v>0</v>
      </c>
      <c r="G16707" s="3" t="n">
        <v>510.6</v>
      </c>
    </row>
    <row r="16708">
      <c r="A16708" s="3" t="inlineStr">
        <is>
          <t>Opportunity Global Investment (PTY) LTD</t>
        </is>
      </c>
      <c r="B16708" s="4" t="n">
        <v>45230</v>
      </c>
      <c r="C16708" s="3" t="inlineStr">
        <is>
          <t>Expenses</t>
        </is>
      </c>
      <c r="D16708" s="3" t="inlineStr">
        <is>
          <t>4650/090</t>
        </is>
      </c>
      <c r="E16708" s="3" t="inlineStr">
        <is>
          <t>Travel &amp; Accom - Fuel</t>
        </is>
      </c>
      <c r="F16708" s="3" t="n">
        <v>0</v>
      </c>
      <c r="G16708" s="3" t="n">
        <v>5643.5</v>
      </c>
    </row>
    <row r="16709">
      <c r="A16709" s="3" t="inlineStr">
        <is>
          <t>Opportunity Global Investment (PTY) LTD</t>
        </is>
      </c>
      <c r="B16709" s="4" t="n">
        <v>45230</v>
      </c>
      <c r="C16709" s="3" t="inlineStr">
        <is>
          <t>Expenses</t>
        </is>
      </c>
      <c r="D16709" s="3" t="inlineStr">
        <is>
          <t>4650/100</t>
        </is>
      </c>
      <c r="E16709" s="3" t="inlineStr">
        <is>
          <t>Travel &amp; Accomodation: Uber</t>
        </is>
      </c>
      <c r="F16709" s="3" t="n">
        <v>0</v>
      </c>
      <c r="G16709" s="3" t="n">
        <v>1609</v>
      </c>
    </row>
    <row r="16710">
      <c r="A16710" s="3" t="inlineStr">
        <is>
          <t>Noble Shield (Pty) Ltd ta Go Letting</t>
        </is>
      </c>
      <c r="B16710" s="4" t="n">
        <v>45230</v>
      </c>
      <c r="C16710" s="3" t="inlineStr">
        <is>
          <t>Expenses</t>
        </is>
      </c>
      <c r="D16710" s="3" t="inlineStr">
        <is>
          <t>4700/000</t>
        </is>
      </c>
      <c r="E16710" s="3" t="inlineStr">
        <is>
          <t>PAYE Contributions</t>
        </is>
      </c>
      <c r="F16710" s="3" t="n">
        <v>5240.44</v>
      </c>
      <c r="G16710" s="3" t="n">
        <v>9889.34</v>
      </c>
    </row>
    <row r="16711">
      <c r="A16711" s="3" t="inlineStr">
        <is>
          <t>Trademark Holdings (Pty) Ltd</t>
        </is>
      </c>
      <c r="B16711" s="4" t="n">
        <v>45230</v>
      </c>
      <c r="C16711" s="3" t="inlineStr">
        <is>
          <t>Expenses</t>
        </is>
      </c>
      <c r="D16711" s="3" t="inlineStr">
        <is>
          <t>4700/000</t>
        </is>
      </c>
      <c r="E16711" s="3" t="inlineStr">
        <is>
          <t>PAYE Contributions</t>
        </is>
      </c>
      <c r="F16711" s="3" t="n">
        <v>4995.95</v>
      </c>
      <c r="G16711" s="3" t="n">
        <v>10059.73</v>
      </c>
    </row>
    <row r="16712">
      <c r="A16712" s="3" t="inlineStr">
        <is>
          <t>Opportunity Global Investment (PTY) LTD</t>
        </is>
      </c>
      <c r="B16712" s="4" t="n">
        <v>45230</v>
      </c>
      <c r="C16712" s="3" t="inlineStr">
        <is>
          <t>Expenses</t>
        </is>
      </c>
      <c r="D16712" s="3" t="inlineStr">
        <is>
          <t>4700/000</t>
        </is>
      </c>
      <c r="E16712" s="3" t="inlineStr">
        <is>
          <t>UIF Contributions</t>
        </is>
      </c>
      <c r="F16712" s="3" t="n">
        <v>177.12</v>
      </c>
      <c r="G16712" s="3" t="n">
        <v>1416.96</v>
      </c>
    </row>
    <row r="16713">
      <c r="A16713" s="3" t="inlineStr">
        <is>
          <t>Opportunity Global Sales (PTY) LTD</t>
        </is>
      </c>
      <c r="B16713" s="4" t="n">
        <v>45230</v>
      </c>
      <c r="C16713" s="3" t="inlineStr">
        <is>
          <t>Expenses</t>
        </is>
      </c>
      <c r="D16713" s="3" t="inlineStr">
        <is>
          <t>4700/000</t>
        </is>
      </c>
      <c r="E16713" s="3" t="inlineStr">
        <is>
          <t>UIF Contributions</t>
        </is>
      </c>
      <c r="F16713" s="3" t="n">
        <v>312.12</v>
      </c>
      <c r="G16713" s="3" t="n">
        <v>2496.96</v>
      </c>
    </row>
    <row r="16714">
      <c r="A16714" s="3" t="inlineStr">
        <is>
          <t>Opportunity Global Sales (PTY) LTD</t>
        </is>
      </c>
      <c r="B16714" s="4" t="n">
        <v>45230</v>
      </c>
      <c r="C16714" s="3" t="inlineStr">
        <is>
          <t>Expenses</t>
        </is>
      </c>
      <c r="D16714" s="3" t="inlineStr">
        <is>
          <t>4701/000</t>
        </is>
      </c>
      <c r="E16714" s="3" t="inlineStr">
        <is>
          <t>UIF Employee Contribution</t>
        </is>
      </c>
      <c r="F16714" s="3" t="n">
        <v>312.12</v>
      </c>
      <c r="G16714" s="3" t="n">
        <v>2496.96</v>
      </c>
    </row>
    <row r="16715">
      <c r="A16715" s="3" t="inlineStr">
        <is>
          <t>Opportunity Global Investment (PTY) LTD</t>
        </is>
      </c>
      <c r="B16715" s="4" t="n">
        <v>45230</v>
      </c>
      <c r="C16715" s="3" t="inlineStr">
        <is>
          <t>Expenses</t>
        </is>
      </c>
      <c r="D16715" s="3" t="inlineStr">
        <is>
          <t>4701/000</t>
        </is>
      </c>
      <c r="E16715" s="3" t="inlineStr">
        <is>
          <t>UIF Employee Contributions</t>
        </is>
      </c>
      <c r="F16715" s="3" t="n">
        <v>177.12</v>
      </c>
      <c r="G16715" s="3" t="n">
        <v>1416.96</v>
      </c>
    </row>
    <row r="16716">
      <c r="A16716" s="3" t="inlineStr">
        <is>
          <t>Noble Shield (Pty) Ltd ta Go Letting</t>
        </is>
      </c>
      <c r="B16716" s="4" t="n">
        <v>45230</v>
      </c>
      <c r="C16716" s="3" t="inlineStr">
        <is>
          <t>Expenses</t>
        </is>
      </c>
      <c r="D16716" s="3" t="inlineStr">
        <is>
          <t>4710/000</t>
        </is>
      </c>
      <c r="E16716" s="3" t="inlineStr">
        <is>
          <t>UIF Company Contributions</t>
        </is>
      </c>
      <c r="F16716" s="3" t="n">
        <v>245.25</v>
      </c>
      <c r="G16716" s="3" t="n">
        <v>490.5</v>
      </c>
    </row>
    <row r="16717">
      <c r="A16717" s="3" t="inlineStr">
        <is>
          <t>Trademark Holdings (Pty) Ltd</t>
        </is>
      </c>
      <c r="B16717" s="4" t="n">
        <v>45230</v>
      </c>
      <c r="C16717" s="3" t="inlineStr">
        <is>
          <t>Expenses</t>
        </is>
      </c>
      <c r="D16717" s="3" t="inlineStr">
        <is>
          <t>4710/000</t>
        </is>
      </c>
      <c r="E16717" s="3" t="inlineStr">
        <is>
          <t>UIF Company Contributions</t>
        </is>
      </c>
      <c r="F16717" s="3" t="n">
        <v>95.25</v>
      </c>
      <c r="G16717" s="3" t="n">
        <v>190.5</v>
      </c>
    </row>
    <row r="16718">
      <c r="A16718" s="3" t="inlineStr">
        <is>
          <t>Noble Shield (Pty) Ltd ta Go Letting</t>
        </is>
      </c>
      <c r="B16718" s="4" t="n">
        <v>45230</v>
      </c>
      <c r="C16718" s="3" t="inlineStr">
        <is>
          <t>Expenses</t>
        </is>
      </c>
      <c r="D16718" s="3" t="inlineStr">
        <is>
          <t>4711/000</t>
        </is>
      </c>
      <c r="E16718" s="3" t="inlineStr">
        <is>
          <t>UIF Employee Contribution</t>
        </is>
      </c>
      <c r="F16718" s="3" t="n">
        <v>245.25</v>
      </c>
      <c r="G16718" s="3" t="n">
        <v>490.5</v>
      </c>
    </row>
    <row r="16719">
      <c r="A16719" s="3" t="inlineStr">
        <is>
          <t>Trademark Holdings (Pty) Ltd</t>
        </is>
      </c>
      <c r="B16719" s="4" t="n">
        <v>45230</v>
      </c>
      <c r="C16719" s="3" t="inlineStr">
        <is>
          <t>Expenses</t>
        </is>
      </c>
      <c r="D16719" s="3" t="inlineStr">
        <is>
          <t>4711/000</t>
        </is>
      </c>
      <c r="E16719" s="3" t="inlineStr">
        <is>
          <t>UIF Employee Contributions</t>
        </is>
      </c>
      <c r="F16719" s="3" t="n">
        <v>95.25</v>
      </c>
      <c r="G16719" s="3" t="n">
        <v>190.5</v>
      </c>
    </row>
    <row r="16720">
      <c r="A16720" s="3" t="inlineStr">
        <is>
          <t>Noble Shield (Pty) Ltd ta Go Letting</t>
        </is>
      </c>
      <c r="B16720" s="4" t="n">
        <v>45230</v>
      </c>
      <c r="C16720" s="3" t="inlineStr">
        <is>
          <t>Expenses</t>
        </is>
      </c>
      <c r="D16720" s="3" t="inlineStr">
        <is>
          <t>4720/000</t>
        </is>
      </c>
      <c r="E16720" s="3" t="inlineStr">
        <is>
          <t>SDL Contributions</t>
        </is>
      </c>
      <c r="F16720" s="3" t="n">
        <v>453.6</v>
      </c>
      <c r="G16720" s="3" t="n">
        <v>884.45</v>
      </c>
    </row>
    <row r="16721">
      <c r="A16721" s="3" t="inlineStr">
        <is>
          <t>Trademark Holdings (Pty) Ltd</t>
        </is>
      </c>
      <c r="B16721" s="4" t="n">
        <v>45230</v>
      </c>
      <c r="C16721" s="3" t="inlineStr">
        <is>
          <t>Expenses</t>
        </is>
      </c>
      <c r="D16721" s="3" t="inlineStr">
        <is>
          <t>4720/000</t>
        </is>
      </c>
      <c r="E16721" s="3" t="inlineStr">
        <is>
          <t>SDL Contributions</t>
        </is>
      </c>
      <c r="F16721" s="3" t="n">
        <v>308.19</v>
      </c>
      <c r="G16721" s="3" t="n">
        <v>618.99</v>
      </c>
    </row>
    <row r="16722">
      <c r="A16722" s="3" t="inlineStr">
        <is>
          <t>Opportunity Global Investment (PTY) LTD</t>
        </is>
      </c>
      <c r="B16722" s="4" t="n">
        <v>45230</v>
      </c>
      <c r="C16722" s="3" t="inlineStr">
        <is>
          <t>Expenses</t>
        </is>
      </c>
      <c r="D16722" s="3" t="inlineStr">
        <is>
          <t>4730/000</t>
        </is>
      </c>
      <c r="E16722" s="3" t="inlineStr">
        <is>
          <t>PAYE Contributions</t>
        </is>
      </c>
      <c r="F16722" s="3" t="n">
        <v>8822.26</v>
      </c>
      <c r="G16722" s="3" t="n">
        <v>70578.13</v>
      </c>
    </row>
    <row r="16723">
      <c r="A16723" s="3" t="inlineStr">
        <is>
          <t>Opportunity Global Sales (PTY) LTD</t>
        </is>
      </c>
      <c r="B16723" s="4" t="n">
        <v>45230</v>
      </c>
      <c r="C16723" s="3" t="inlineStr">
        <is>
          <t>Expenses</t>
        </is>
      </c>
      <c r="D16723" s="3" t="inlineStr">
        <is>
          <t>4730/000</t>
        </is>
      </c>
      <c r="E16723" s="3" t="inlineStr">
        <is>
          <t>PAYE Contributions</t>
        </is>
      </c>
      <c r="F16723" s="3" t="n">
        <v>9220.84</v>
      </c>
      <c r="G16723" s="3" t="n">
        <v>73766.67</v>
      </c>
    </row>
    <row r="16724">
      <c r="A16724" s="3" t="inlineStr">
        <is>
          <t>Opportunity Management Holdings (PTY) LTD</t>
        </is>
      </c>
      <c r="B16724" s="4" t="n">
        <v>45230</v>
      </c>
      <c r="C16724" s="3" t="inlineStr">
        <is>
          <t>Expenses</t>
        </is>
      </c>
      <c r="D16724" s="3" t="inlineStr">
        <is>
          <t>4730/000</t>
        </is>
      </c>
      <c r="E16724" s="3" t="inlineStr">
        <is>
          <t>PAYE Contributions</t>
        </is>
      </c>
      <c r="F16724" s="3" t="n">
        <v>48040.51</v>
      </c>
      <c r="G16724" s="3" t="n">
        <v>85921.00999999999</v>
      </c>
    </row>
    <row r="16725">
      <c r="A16725" s="3" t="inlineStr">
        <is>
          <t>Opportunity Global Investment (PTY) LTD</t>
        </is>
      </c>
      <c r="B16725" s="4" t="n">
        <v>45230</v>
      </c>
      <c r="C16725" s="3" t="inlineStr">
        <is>
          <t>Expenses</t>
        </is>
      </c>
      <c r="D16725" s="3" t="inlineStr">
        <is>
          <t>4740/000</t>
        </is>
      </c>
      <c r="E16725" s="3" t="inlineStr">
        <is>
          <t>SDL Contributions</t>
        </is>
      </c>
      <c r="F16725" s="3" t="n">
        <v>431.1</v>
      </c>
      <c r="G16725" s="3" t="n">
        <v>3448.8</v>
      </c>
    </row>
    <row r="16726">
      <c r="A16726" s="3" t="inlineStr">
        <is>
          <t>Opportunity Global Sales (PTY) LTD</t>
        </is>
      </c>
      <c r="B16726" s="4" t="n">
        <v>45230</v>
      </c>
      <c r="C16726" s="3" t="inlineStr">
        <is>
          <t>Expenses</t>
        </is>
      </c>
      <c r="D16726" s="3" t="inlineStr">
        <is>
          <t>4740/000</t>
        </is>
      </c>
      <c r="E16726" s="3" t="inlineStr">
        <is>
          <t>SDL Contributions</t>
        </is>
      </c>
      <c r="F16726" s="3" t="n">
        <v>1857.25</v>
      </c>
      <c r="G16726" s="3" t="n">
        <v>16161.81</v>
      </c>
    </row>
    <row r="16727">
      <c r="A16727" s="3" t="inlineStr">
        <is>
          <t>Opportunity Management Holdings (PTY) LTD</t>
        </is>
      </c>
      <c r="B16727" s="4" t="n">
        <v>45230</v>
      </c>
      <c r="C16727" s="3" t="inlineStr">
        <is>
          <t>Expenses</t>
        </is>
      </c>
      <c r="D16727" s="3" t="inlineStr">
        <is>
          <t>4740/000</t>
        </is>
      </c>
      <c r="E16727" s="3" t="inlineStr">
        <is>
          <t>UIF Company Contribution</t>
        </is>
      </c>
      <c r="F16727" s="3" t="n">
        <v>1614.8</v>
      </c>
      <c r="G16727" s="3" t="n">
        <v>3164.2</v>
      </c>
    </row>
    <row r="16728">
      <c r="A16728" s="3" t="inlineStr">
        <is>
          <t>Opportunity Management Holdings (PTY) LTD</t>
        </is>
      </c>
      <c r="B16728" s="4" t="n">
        <v>45230</v>
      </c>
      <c r="C16728" s="3" t="inlineStr">
        <is>
          <t>Expenses</t>
        </is>
      </c>
      <c r="D16728" s="3" t="inlineStr">
        <is>
          <t>4741/000</t>
        </is>
      </c>
      <c r="E16728" s="3" t="inlineStr">
        <is>
          <t>UIF Employee Contribution</t>
        </is>
      </c>
      <c r="F16728" s="3" t="n">
        <v>1614.8</v>
      </c>
      <c r="G16728" s="3" t="n">
        <v>3164.2</v>
      </c>
    </row>
    <row r="16729">
      <c r="A16729" s="3" t="inlineStr">
        <is>
          <t>Opportunity Management Holdings (PTY) LTD</t>
        </is>
      </c>
      <c r="B16729" s="4" t="n">
        <v>45230</v>
      </c>
      <c r="C16729" s="3" t="inlineStr">
        <is>
          <t>Expenses</t>
        </is>
      </c>
      <c r="D16729" s="3" t="inlineStr">
        <is>
          <t>4750/000</t>
        </is>
      </c>
      <c r="E16729" s="3" t="inlineStr">
        <is>
          <t>SDL Contribution</t>
        </is>
      </c>
      <c r="F16729" s="3" t="n">
        <v>2421.2</v>
      </c>
      <c r="G16729" s="3" t="n">
        <v>4777</v>
      </c>
    </row>
    <row r="16730">
      <c r="A16730" s="3" t="inlineStr">
        <is>
          <t>Noble Shield (Pty) Ltd ta Go Letting</t>
        </is>
      </c>
      <c r="B16730" s="4" t="n">
        <v>45230</v>
      </c>
      <c r="C16730" s="3" t="inlineStr">
        <is>
          <t>Equity</t>
        </is>
      </c>
      <c r="D16730" s="3" t="inlineStr">
        <is>
          <t>5100/000</t>
        </is>
      </c>
      <c r="E16730" s="3" t="inlineStr">
        <is>
          <t>Share Capital</t>
        </is>
      </c>
      <c r="F16730" s="3" t="n">
        <v>0</v>
      </c>
      <c r="G16730" s="3" t="n">
        <v>-1</v>
      </c>
    </row>
    <row r="16731">
      <c r="A16731" s="3" t="inlineStr">
        <is>
          <t>Opportunity Management Holdings (PTY) LTD</t>
        </is>
      </c>
      <c r="B16731" s="4" t="n">
        <v>45230</v>
      </c>
      <c r="C16731" s="3" t="inlineStr">
        <is>
          <t>Equity</t>
        </is>
      </c>
      <c r="D16731" s="3" t="inlineStr">
        <is>
          <t>5100/000</t>
        </is>
      </c>
      <c r="E16731" s="3" t="inlineStr">
        <is>
          <t>Share Capital / Members Contribution</t>
        </is>
      </c>
      <c r="F16731" s="3" t="n">
        <v>0</v>
      </c>
      <c r="G16731" s="3" t="n">
        <v>-120</v>
      </c>
    </row>
    <row r="16732">
      <c r="A16732" s="3" t="inlineStr">
        <is>
          <t>Quinate Consulting (Pty) Ltd</t>
        </is>
      </c>
      <c r="B16732" s="4" t="n">
        <v>45230</v>
      </c>
      <c r="C16732" s="3" t="inlineStr">
        <is>
          <t>Equity</t>
        </is>
      </c>
      <c r="D16732" s="3" t="inlineStr">
        <is>
          <t>5100/000</t>
        </is>
      </c>
      <c r="E16732" s="3" t="inlineStr">
        <is>
          <t>Share Capital / Members Contribution</t>
        </is>
      </c>
      <c r="F16732" s="3" t="n">
        <v>0</v>
      </c>
      <c r="G16732" s="3" t="n">
        <v>-120</v>
      </c>
    </row>
    <row r="16733">
      <c r="A16733" s="3" t="inlineStr">
        <is>
          <t>Trademark Holdings (Pty) Ltd</t>
        </is>
      </c>
      <c r="B16733" s="4" t="n">
        <v>45230</v>
      </c>
      <c r="C16733" s="3" t="inlineStr">
        <is>
          <t>Equity</t>
        </is>
      </c>
      <c r="D16733" s="3" t="inlineStr">
        <is>
          <t>5100/001</t>
        </is>
      </c>
      <c r="E16733" s="3" t="inlineStr">
        <is>
          <t>Share Capital - GFY Investments</t>
        </is>
      </c>
      <c r="F16733" s="3" t="n">
        <v>0</v>
      </c>
      <c r="G16733" s="3" t="n">
        <v>-60</v>
      </c>
    </row>
    <row r="16734">
      <c r="A16734" s="3" t="inlineStr">
        <is>
          <t>Trademark Holdings (Pty) Ltd</t>
        </is>
      </c>
      <c r="B16734" s="4" t="n">
        <v>45230</v>
      </c>
      <c r="C16734" s="3" t="inlineStr">
        <is>
          <t>Equity</t>
        </is>
      </c>
      <c r="D16734" s="3" t="inlineStr">
        <is>
          <t>5100/002</t>
        </is>
      </c>
      <c r="E16734" s="3" t="inlineStr">
        <is>
          <t>Share Capital - Zak Trust</t>
        </is>
      </c>
      <c r="F16734" s="3" t="n">
        <v>0</v>
      </c>
      <c r="G16734" s="3" t="n">
        <v>-60</v>
      </c>
    </row>
    <row r="16735">
      <c r="A16735" s="3" t="inlineStr">
        <is>
          <t>Opportunity Global Investment (PTY) LTD</t>
        </is>
      </c>
      <c r="B16735" s="4" t="n">
        <v>45230</v>
      </c>
      <c r="C16735" s="3" t="inlineStr">
        <is>
          <t>Equity</t>
        </is>
      </c>
      <c r="D16735" s="3" t="inlineStr">
        <is>
          <t>5101/000</t>
        </is>
      </c>
      <c r="E16735" s="3" t="inlineStr">
        <is>
          <t>Share Capital - Ordinary Type A</t>
        </is>
      </c>
      <c r="F16735" s="3" t="n">
        <v>0</v>
      </c>
      <c r="G16735" s="3" t="n">
        <v>-70</v>
      </c>
    </row>
    <row r="16736">
      <c r="A16736" s="3" t="inlineStr">
        <is>
          <t>Opportunity Global Investment (PTY) LTD</t>
        </is>
      </c>
      <c r="B16736" s="4" t="n">
        <v>45230</v>
      </c>
      <c r="C16736" s="3" t="inlineStr">
        <is>
          <t>Equity</t>
        </is>
      </c>
      <c r="D16736" s="3" t="inlineStr">
        <is>
          <t>5102/000</t>
        </is>
      </c>
      <c r="E16736" s="3" t="inlineStr">
        <is>
          <t>Share Capital - Ordinary Type B</t>
        </is>
      </c>
      <c r="F16736" s="3" t="n">
        <v>0</v>
      </c>
      <c r="G16736" s="3" t="n">
        <v>-30</v>
      </c>
    </row>
    <row r="16737">
      <c r="A16737" s="3" t="inlineStr">
        <is>
          <t>Endulini (Pty) Ltd</t>
        </is>
      </c>
      <c r="B16737" s="4" t="n">
        <v>45230</v>
      </c>
      <c r="C16737" s="3" t="inlineStr">
        <is>
          <t>Equity</t>
        </is>
      </c>
      <c r="D16737" s="3" t="inlineStr">
        <is>
          <t>5200/000</t>
        </is>
      </c>
      <c r="E16737" s="3" t="inlineStr">
        <is>
          <t>Retained Earnings / Loss</t>
        </is>
      </c>
      <c r="F16737" s="3" t="n">
        <v>0</v>
      </c>
      <c r="G16737" s="3" t="n">
        <v>-6017232.05</v>
      </c>
    </row>
    <row r="16738">
      <c r="A16738" s="3" t="inlineStr">
        <is>
          <t>Noble Shield (Pty) Ltd ta Go Letting</t>
        </is>
      </c>
      <c r="B16738" s="4" t="n">
        <v>45230</v>
      </c>
      <c r="C16738" s="3" t="inlineStr">
        <is>
          <t>Equity</t>
        </is>
      </c>
      <c r="D16738" s="3" t="inlineStr">
        <is>
          <t>5200/000</t>
        </is>
      </c>
      <c r="E16738" s="3" t="inlineStr">
        <is>
          <t>Retained Earnings / Loss</t>
        </is>
      </c>
      <c r="F16738" s="3" t="n">
        <v>0</v>
      </c>
      <c r="G16738" s="3" t="n">
        <v>-91943.62</v>
      </c>
    </row>
    <row r="16739">
      <c r="A16739" s="3" t="inlineStr">
        <is>
          <t>Opportunity Global Investment (PTY) LTD</t>
        </is>
      </c>
      <c r="B16739" s="4" t="n">
        <v>45230</v>
      </c>
      <c r="C16739" s="3" t="inlineStr">
        <is>
          <t>Equity</t>
        </is>
      </c>
      <c r="D16739" s="3" t="inlineStr">
        <is>
          <t>5200/000</t>
        </is>
      </c>
      <c r="E16739" s="3" t="inlineStr">
        <is>
          <t>Retained Earnings / Loss</t>
        </is>
      </c>
      <c r="F16739" s="3" t="n">
        <v>0</v>
      </c>
      <c r="G16739" s="3" t="n">
        <v>2134849.73</v>
      </c>
    </row>
    <row r="16740">
      <c r="A16740" s="3" t="inlineStr">
        <is>
          <t>Opportunity Global Sales (PTY) LTD</t>
        </is>
      </c>
      <c r="B16740" s="4" t="n">
        <v>45230</v>
      </c>
      <c r="C16740" s="3" t="inlineStr">
        <is>
          <t>Equity</t>
        </is>
      </c>
      <c r="D16740" s="3" t="inlineStr">
        <is>
          <t>5200/000</t>
        </is>
      </c>
      <c r="E16740" s="3" t="inlineStr">
        <is>
          <t>Retained Earnings / Loss</t>
        </is>
      </c>
      <c r="F16740" s="3" t="n">
        <v>0</v>
      </c>
      <c r="G16740" s="3" t="n">
        <v>-2287097.79</v>
      </c>
    </row>
    <row r="16741">
      <c r="A16741" s="3" t="inlineStr">
        <is>
          <t>Opportunity Management Holdings (PTY) LTD</t>
        </is>
      </c>
      <c r="B16741" s="4" t="n">
        <v>45230</v>
      </c>
      <c r="C16741" s="3" t="inlineStr">
        <is>
          <t>Equity</t>
        </is>
      </c>
      <c r="D16741" s="3" t="inlineStr">
        <is>
          <t>5200/000</t>
        </is>
      </c>
      <c r="E16741" s="3" t="inlineStr">
        <is>
          <t>Retained Earnings / Loss</t>
        </is>
      </c>
      <c r="F16741" s="3" t="n">
        <v>0</v>
      </c>
      <c r="G16741" s="3" t="n">
        <v>1215864.15</v>
      </c>
    </row>
    <row r="16742">
      <c r="A16742" s="3" t="inlineStr">
        <is>
          <t>Quinate Consulting (Pty) Ltd</t>
        </is>
      </c>
      <c r="B16742" s="4" t="n">
        <v>45230</v>
      </c>
      <c r="C16742" s="3" t="inlineStr">
        <is>
          <t>Equity</t>
        </is>
      </c>
      <c r="D16742" s="3" t="inlineStr">
        <is>
          <t>5200/000</t>
        </is>
      </c>
      <c r="E16742" s="3" t="inlineStr">
        <is>
          <t>Retained Earnings / Loss</t>
        </is>
      </c>
      <c r="F16742" s="3" t="n">
        <v>0</v>
      </c>
      <c r="G16742" s="3" t="n">
        <v>1549164.28</v>
      </c>
    </row>
    <row r="16743">
      <c r="A16743" s="3" t="inlineStr">
        <is>
          <t>Trademark Holdings (Pty) Ltd</t>
        </is>
      </c>
      <c r="B16743" s="4" t="n">
        <v>45230</v>
      </c>
      <c r="C16743" s="3" t="inlineStr">
        <is>
          <t>Equity</t>
        </is>
      </c>
      <c r="D16743" s="3" t="inlineStr">
        <is>
          <t>5200/000</t>
        </is>
      </c>
      <c r="E16743" s="3" t="inlineStr">
        <is>
          <t>Retained Earnings / Loss</t>
        </is>
      </c>
      <c r="F16743" s="3" t="n">
        <v>0</v>
      </c>
      <c r="G16743" s="3" t="n">
        <v>-163666.44</v>
      </c>
    </row>
    <row r="16744">
      <c r="A16744" s="3" t="inlineStr">
        <is>
          <t>Quinate Consulting (Pty) Ltd</t>
        </is>
      </c>
      <c r="B16744" s="4" t="n">
        <v>45230</v>
      </c>
      <c r="C16744" s="3" t="inlineStr">
        <is>
          <t>Assets</t>
        </is>
      </c>
      <c r="D16744" s="3" t="inlineStr">
        <is>
          <t>5400/011</t>
        </is>
      </c>
      <c r="E16744" s="3" t="inlineStr">
        <is>
          <t>Members Loan - Nick Morgan</t>
        </is>
      </c>
      <c r="F16744" s="3" t="n">
        <v>0</v>
      </c>
      <c r="G16744" s="3" t="n">
        <v>-85743.69</v>
      </c>
    </row>
    <row r="16745">
      <c r="A16745" s="3" t="inlineStr">
        <is>
          <t>Opportunity Management Holdings (PTY) LTD</t>
        </is>
      </c>
      <c r="B16745" s="4" t="n">
        <v>45230</v>
      </c>
      <c r="C16745" s="3" t="inlineStr">
        <is>
          <t>Assets</t>
        </is>
      </c>
      <c r="D16745" s="3" t="inlineStr">
        <is>
          <t>5400/500</t>
        </is>
      </c>
      <c r="E16745" s="3" t="inlineStr">
        <is>
          <t>Shareholder - Zak Loan</t>
        </is>
      </c>
      <c r="F16745" s="3" t="n">
        <v>0</v>
      </c>
      <c r="G16745" s="3" t="n">
        <v>-171798.21</v>
      </c>
    </row>
    <row r="16746">
      <c r="A16746" s="3" t="inlineStr">
        <is>
          <t>Quinate Consulting (Pty) Ltd</t>
        </is>
      </c>
      <c r="B16746" s="4" t="n">
        <v>45230</v>
      </c>
      <c r="C16746" s="3" t="inlineStr">
        <is>
          <t>Liabilities</t>
        </is>
      </c>
      <c r="D16746" s="3" t="inlineStr">
        <is>
          <t>5500/010</t>
        </is>
      </c>
      <c r="E16746" s="3" t="inlineStr">
        <is>
          <t>Loan - Wynand Haywood</t>
        </is>
      </c>
      <c r="F16746" s="3" t="n">
        <v>0</v>
      </c>
      <c r="G16746" s="3" t="n">
        <v>1928.67</v>
      </c>
    </row>
    <row r="16747">
      <c r="A16747" s="3" t="inlineStr">
        <is>
          <t>Quinate Consulting (Pty) Ltd</t>
        </is>
      </c>
      <c r="B16747" s="4" t="n">
        <v>45230</v>
      </c>
      <c r="C16747" s="3" t="inlineStr">
        <is>
          <t>Liabilities</t>
        </is>
      </c>
      <c r="D16747" s="3" t="inlineStr">
        <is>
          <t>5500/023</t>
        </is>
      </c>
      <c r="E16747" s="3" t="inlineStr">
        <is>
          <t>Loan - Noble Shield 1 Security Trust</t>
        </is>
      </c>
      <c r="F16747" s="3" t="n">
        <v>0</v>
      </c>
      <c r="G16747" s="3" t="n">
        <v>100</v>
      </c>
    </row>
    <row r="16748">
      <c r="A16748" s="3" t="inlineStr">
        <is>
          <t>Quinate Consulting (Pty) Ltd</t>
        </is>
      </c>
      <c r="B16748" s="4" t="n">
        <v>45230</v>
      </c>
      <c r="C16748" s="3" t="inlineStr">
        <is>
          <t>Liabilities</t>
        </is>
      </c>
      <c r="D16748" s="3" t="inlineStr">
        <is>
          <t>5500/025</t>
        </is>
      </c>
      <c r="E16748" s="3" t="inlineStr">
        <is>
          <t>Loan - Noble Shield 2 Security Trust</t>
        </is>
      </c>
      <c r="F16748" s="3" t="n">
        <v>0</v>
      </c>
      <c r="G16748" s="3" t="n">
        <v>250</v>
      </c>
    </row>
    <row r="16749">
      <c r="A16749" s="3" t="inlineStr">
        <is>
          <t>Quinate Consulting (Pty) Ltd</t>
        </is>
      </c>
      <c r="B16749" s="4" t="n">
        <v>45230</v>
      </c>
      <c r="C16749" s="3" t="inlineStr">
        <is>
          <t>Liabilities</t>
        </is>
      </c>
      <c r="D16749" s="3" t="inlineStr">
        <is>
          <t>5500/030</t>
        </is>
      </c>
      <c r="E16749" s="3" t="inlineStr">
        <is>
          <t>Loan - Heron Projects</t>
        </is>
      </c>
      <c r="F16749" s="3" t="n">
        <v>4200</v>
      </c>
      <c r="G16749" s="3" t="n">
        <v>24200</v>
      </c>
    </row>
    <row r="16750">
      <c r="A16750" s="3" t="inlineStr">
        <is>
          <t>Opportunity Global Investment (PTY) LTD</t>
        </is>
      </c>
      <c r="B16750" s="4" t="n">
        <v>45230</v>
      </c>
      <c r="C16750" s="3" t="inlineStr">
        <is>
          <t>Liabilities</t>
        </is>
      </c>
      <c r="D16750" s="3" t="inlineStr">
        <is>
          <t>5500/100</t>
        </is>
      </c>
      <c r="E16750" s="3" t="inlineStr">
        <is>
          <t>Loan - Cape Projects Construction</t>
        </is>
      </c>
      <c r="F16750" s="3" t="n">
        <v>-60000</v>
      </c>
      <c r="G16750" s="3" t="n">
        <v>2201000</v>
      </c>
    </row>
    <row r="16751">
      <c r="A16751" s="3" t="inlineStr">
        <is>
          <t>Noble Shield (Pty) Ltd ta Go Letting</t>
        </is>
      </c>
      <c r="B16751" s="4" t="n">
        <v>45230</v>
      </c>
      <c r="C16751" s="3" t="inlineStr">
        <is>
          <t>Liabilities</t>
        </is>
      </c>
      <c r="D16751" s="3" t="inlineStr">
        <is>
          <t>5500/100</t>
        </is>
      </c>
      <c r="E16751" s="3" t="inlineStr">
        <is>
          <t>Loan - Jupiter Trust</t>
        </is>
      </c>
      <c r="F16751" s="3" t="n">
        <v>0</v>
      </c>
      <c r="G16751" s="3" t="n">
        <v>-100228.75</v>
      </c>
    </row>
    <row r="16752">
      <c r="A16752" s="3" t="inlineStr">
        <is>
          <t>Opportunity Management Holdings (PTY) LTD</t>
        </is>
      </c>
      <c r="B16752" s="4" t="n">
        <v>45230</v>
      </c>
      <c r="C16752" s="3" t="inlineStr">
        <is>
          <t>Liabilities</t>
        </is>
      </c>
      <c r="D16752" s="3" t="inlineStr">
        <is>
          <t>5500/100</t>
        </is>
      </c>
      <c r="E16752" s="3" t="inlineStr">
        <is>
          <t>Loan - Opportunity Global</t>
        </is>
      </c>
      <c r="F16752" s="3" t="n">
        <v>0</v>
      </c>
      <c r="G16752" s="3" t="n">
        <v>-20000</v>
      </c>
    </row>
    <row r="16753">
      <c r="A16753" s="3" t="inlineStr">
        <is>
          <t>Endulini (Pty) Ltd</t>
        </is>
      </c>
      <c r="B16753" s="4" t="n">
        <v>45230</v>
      </c>
      <c r="C16753" s="3" t="inlineStr">
        <is>
          <t>Liabilities</t>
        </is>
      </c>
      <c r="D16753" s="3" t="inlineStr">
        <is>
          <t>5500/100</t>
        </is>
      </c>
      <c r="E16753" s="3" t="inlineStr">
        <is>
          <t>Loan - Quinate Consulting</t>
        </is>
      </c>
      <c r="F16753" s="3" t="n">
        <v>-52600</v>
      </c>
      <c r="G16753" s="3" t="n">
        <v>-9208192.130000001</v>
      </c>
    </row>
    <row r="16754">
      <c r="A16754" s="3" t="inlineStr">
        <is>
          <t>Endulini (Pty) Ltd</t>
        </is>
      </c>
      <c r="B16754" s="4" t="n">
        <v>45230</v>
      </c>
      <c r="C16754" s="3" t="inlineStr">
        <is>
          <t>Liabilities</t>
        </is>
      </c>
      <c r="D16754" s="3" t="inlineStr">
        <is>
          <t>5500/150</t>
        </is>
      </c>
      <c r="E16754" s="3" t="inlineStr">
        <is>
          <t>Loan - Cape Projects Construction</t>
        </is>
      </c>
      <c r="F16754" s="3" t="n">
        <v>-30000</v>
      </c>
      <c r="G16754" s="3" t="n">
        <v>-17991000</v>
      </c>
    </row>
    <row r="16755">
      <c r="A16755" s="3" t="inlineStr">
        <is>
          <t>Quinate Consulting (Pty) Ltd</t>
        </is>
      </c>
      <c r="B16755" s="4" t="n">
        <v>45230</v>
      </c>
      <c r="C16755" s="3" t="inlineStr">
        <is>
          <t>Liabilities</t>
        </is>
      </c>
      <c r="D16755" s="3" t="inlineStr">
        <is>
          <t>5500/160</t>
        </is>
      </c>
      <c r="E16755" s="3" t="inlineStr">
        <is>
          <t>Loan - GFY Investment and Consulting</t>
        </is>
      </c>
      <c r="F16755" s="3" t="n">
        <v>0</v>
      </c>
      <c r="G16755" s="3" t="n">
        <v>-1750249.93</v>
      </c>
    </row>
    <row r="16756">
      <c r="A16756" s="3" t="inlineStr">
        <is>
          <t>Opportunity Management Holdings (PTY) LTD</t>
        </is>
      </c>
      <c r="B16756" s="4" t="n">
        <v>45230</v>
      </c>
      <c r="C16756" s="3" t="inlineStr">
        <is>
          <t>Liabilities</t>
        </is>
      </c>
      <c r="D16756" s="3" t="inlineStr">
        <is>
          <t>5500/200</t>
        </is>
      </c>
      <c r="E16756" s="3" t="inlineStr">
        <is>
          <t>Loan - Cape Projects</t>
        </is>
      </c>
      <c r="F16756" s="3" t="n">
        <v>-100000</v>
      </c>
      <c r="G16756" s="3" t="n">
        <v>-77399</v>
      </c>
    </row>
    <row r="16757">
      <c r="A16757" s="3" t="inlineStr">
        <is>
          <t>Endulini (Pty) Ltd</t>
        </is>
      </c>
      <c r="B16757" s="4" t="n">
        <v>45230</v>
      </c>
      <c r="C16757" s="3" t="inlineStr">
        <is>
          <t>Liabilities</t>
        </is>
      </c>
      <c r="D16757" s="3" t="inlineStr">
        <is>
          <t>5500/200</t>
        </is>
      </c>
      <c r="E16757" s="3" t="inlineStr">
        <is>
          <t>Loan - Opportunity Management Holdings</t>
        </is>
      </c>
      <c r="F16757" s="3" t="n">
        <v>-10000</v>
      </c>
      <c r="G16757" s="3" t="n">
        <v>-10000</v>
      </c>
    </row>
    <row r="16758">
      <c r="A16758" s="3" t="inlineStr">
        <is>
          <t>Trademark Holdings (Pty) Ltd</t>
        </is>
      </c>
      <c r="B16758" s="4" t="n">
        <v>45230</v>
      </c>
      <c r="C16758" s="3" t="inlineStr">
        <is>
          <t>Liabilities</t>
        </is>
      </c>
      <c r="D16758" s="3" t="inlineStr">
        <is>
          <t>5500/250</t>
        </is>
      </c>
      <c r="E16758" s="3" t="inlineStr">
        <is>
          <t>Loan - Noble Shield</t>
        </is>
      </c>
      <c r="F16758" s="3" t="n">
        <v>0</v>
      </c>
      <c r="G16758" s="3" t="n">
        <v>115165.59</v>
      </c>
    </row>
    <row r="16759">
      <c r="A16759" s="3" t="inlineStr">
        <is>
          <t>Opportunity Management Holdings (PTY) LTD</t>
        </is>
      </c>
      <c r="B16759" s="4" t="n">
        <v>45230</v>
      </c>
      <c r="C16759" s="3" t="inlineStr">
        <is>
          <t>Liabilities</t>
        </is>
      </c>
      <c r="D16759" s="3" t="inlineStr">
        <is>
          <t>5500/250</t>
        </is>
      </c>
      <c r="E16759" s="3" t="inlineStr">
        <is>
          <t>Loan - Quinate</t>
        </is>
      </c>
      <c r="F16759" s="3" t="n">
        <v>0</v>
      </c>
      <c r="G16759" s="3" t="n">
        <v>-20000</v>
      </c>
    </row>
    <row r="16760">
      <c r="A16760" s="3" t="inlineStr">
        <is>
          <t>Quinate Consulting (Pty) Ltd</t>
        </is>
      </c>
      <c r="B16760" s="4" t="n">
        <v>45230</v>
      </c>
      <c r="C16760" s="3" t="inlineStr">
        <is>
          <t>Liabilities</t>
        </is>
      </c>
      <c r="D16760" s="3" t="inlineStr">
        <is>
          <t>5500/300</t>
        </is>
      </c>
      <c r="E16760" s="3" t="inlineStr">
        <is>
          <t>Loan - Gengis</t>
        </is>
      </c>
      <c r="F16760" s="3" t="n">
        <v>-3516.16</v>
      </c>
      <c r="G16760" s="3" t="n">
        <v>-333172.05</v>
      </c>
    </row>
    <row r="16761">
      <c r="A16761" s="3" t="inlineStr">
        <is>
          <t>Opportunity Management Holdings (PTY) LTD</t>
        </is>
      </c>
      <c r="B16761" s="4" t="n">
        <v>45230</v>
      </c>
      <c r="C16761" s="3" t="inlineStr">
        <is>
          <t>Liabilities</t>
        </is>
      </c>
      <c r="D16761" s="3" t="inlineStr">
        <is>
          <t>5500/300</t>
        </is>
      </c>
      <c r="E16761" s="3" t="inlineStr">
        <is>
          <t>Loan - Opportunity Prop Management</t>
        </is>
      </c>
      <c r="F16761" s="3" t="n">
        <v>0</v>
      </c>
      <c r="G16761" s="3" t="n">
        <v>-1220204.15</v>
      </c>
    </row>
    <row r="16762">
      <c r="A16762" s="3" t="inlineStr">
        <is>
          <t>Noble Shield (Pty) Ltd ta Go Letting</t>
        </is>
      </c>
      <c r="B16762" s="4" t="n">
        <v>45230</v>
      </c>
      <c r="C16762" s="3" t="inlineStr">
        <is>
          <t>Liabilities</t>
        </is>
      </c>
      <c r="D16762" s="3" t="inlineStr">
        <is>
          <t>5500/300</t>
        </is>
      </c>
      <c r="E16762" s="3" t="inlineStr">
        <is>
          <t>Loan - Trademark Holdings</t>
        </is>
      </c>
      <c r="F16762" s="3" t="n">
        <v>0</v>
      </c>
      <c r="G16762" s="3" t="n">
        <v>-115165.59</v>
      </c>
    </row>
    <row r="16763">
      <c r="A16763" s="3" t="inlineStr">
        <is>
          <t>Opportunity Management Holdings (PTY) LTD</t>
        </is>
      </c>
      <c r="B16763" s="4" t="n">
        <v>45230</v>
      </c>
      <c r="C16763" s="3" t="inlineStr">
        <is>
          <t>Liabilities</t>
        </is>
      </c>
      <c r="D16763" s="3" t="inlineStr">
        <is>
          <t>5500/350</t>
        </is>
      </c>
      <c r="E16763" s="3" t="inlineStr">
        <is>
          <t>Loan - Endulini</t>
        </is>
      </c>
      <c r="F16763" s="3" t="n">
        <v>10000</v>
      </c>
      <c r="G16763" s="3" t="n">
        <v>10000</v>
      </c>
    </row>
    <row r="16764">
      <c r="A16764" s="3" t="inlineStr">
        <is>
          <t>Opportunity Global Investment (PTY) LTD</t>
        </is>
      </c>
      <c r="B16764" s="4" t="n">
        <v>45230</v>
      </c>
      <c r="C16764" s="3" t="inlineStr">
        <is>
          <t>Liabilities</t>
        </is>
      </c>
      <c r="D16764" s="3" t="inlineStr">
        <is>
          <t>5500/350</t>
        </is>
      </c>
      <c r="E16764" s="3" t="inlineStr">
        <is>
          <t>Loan - Opportunity Management Holdings</t>
        </is>
      </c>
      <c r="F16764" s="3" t="n">
        <v>0</v>
      </c>
      <c r="G16764" s="3" t="n">
        <v>500</v>
      </c>
    </row>
    <row r="16765">
      <c r="A16765" s="3" t="inlineStr">
        <is>
          <t>Trademark Holdings (Pty) Ltd</t>
        </is>
      </c>
      <c r="B16765" s="4" t="n">
        <v>45230</v>
      </c>
      <c r="C16765" s="3" t="inlineStr">
        <is>
          <t>Liabilities</t>
        </is>
      </c>
      <c r="D16765" s="3" t="inlineStr">
        <is>
          <t>5500/375</t>
        </is>
      </c>
      <c r="E16765" s="3" t="inlineStr">
        <is>
          <t>Loan - Opportunity Management Holdings Pty Ltd</t>
        </is>
      </c>
      <c r="F16765" s="3" t="n">
        <v>49800</v>
      </c>
      <c r="G16765" s="3" t="n">
        <v>88800</v>
      </c>
    </row>
    <row r="16766">
      <c r="A16766" s="3" t="inlineStr">
        <is>
          <t>Trademark Holdings (Pty) Ltd</t>
        </is>
      </c>
      <c r="B16766" s="4" t="n">
        <v>45230</v>
      </c>
      <c r="C16766" s="3" t="inlineStr">
        <is>
          <t>Liabilities</t>
        </is>
      </c>
      <c r="D16766" s="3" t="inlineStr">
        <is>
          <t>5500/450</t>
        </is>
      </c>
      <c r="E16766" s="3" t="inlineStr">
        <is>
          <t>Loan - Cape Projects Construction</t>
        </is>
      </c>
      <c r="F16766" s="3" t="n">
        <v>-600</v>
      </c>
      <c r="G16766" s="3" t="n">
        <v>-37400</v>
      </c>
    </row>
    <row r="16767">
      <c r="A16767" s="3" t="inlineStr">
        <is>
          <t>Trademark Holdings (Pty) Ltd</t>
        </is>
      </c>
      <c r="B16767" s="4" t="n">
        <v>45230</v>
      </c>
      <c r="C16767" s="3" t="inlineStr">
        <is>
          <t>Liabilities</t>
        </is>
      </c>
      <c r="D16767" s="3" t="inlineStr">
        <is>
          <t>5500/500</t>
        </is>
      </c>
      <c r="E16767" s="3" t="inlineStr">
        <is>
          <t>Go Letting Brand Name</t>
        </is>
      </c>
      <c r="F16767" s="3" t="n">
        <v>0</v>
      </c>
      <c r="G16767" s="3" t="n">
        <v>93420</v>
      </c>
    </row>
    <row r="16768">
      <c r="A16768" s="3" t="inlineStr">
        <is>
          <t>Noble Shield (Pty) Ltd ta Go Letting</t>
        </is>
      </c>
      <c r="B16768" s="4" t="n">
        <v>45230</v>
      </c>
      <c r="C16768" s="3" t="inlineStr">
        <is>
          <t>Liabilities</t>
        </is>
      </c>
      <c r="D16768" s="3" t="inlineStr">
        <is>
          <t>5500/500</t>
        </is>
      </c>
      <c r="E16768" s="3" t="inlineStr">
        <is>
          <t>Loan - Cape Projects Construction</t>
        </is>
      </c>
      <c r="F16768" s="3" t="n">
        <v>-600</v>
      </c>
      <c r="G16768" s="3" t="n">
        <v>105189.44</v>
      </c>
    </row>
    <row r="16769">
      <c r="A16769" s="3" t="inlineStr">
        <is>
          <t>Quinate Consulting (Pty) Ltd</t>
        </is>
      </c>
      <c r="B16769" s="4" t="n">
        <v>45230</v>
      </c>
      <c r="C16769" s="3" t="inlineStr">
        <is>
          <t>Liabilities</t>
        </is>
      </c>
      <c r="D16769" s="3" t="inlineStr">
        <is>
          <t>5500/500</t>
        </is>
      </c>
      <c r="E16769" s="3" t="inlineStr">
        <is>
          <t>Loan - Opportunity Development Struct.</t>
        </is>
      </c>
      <c r="F16769" s="3" t="n">
        <v>0</v>
      </c>
      <c r="G16769" s="3" t="n">
        <v>-2380000</v>
      </c>
    </row>
    <row r="16770">
      <c r="A16770" s="3" t="inlineStr">
        <is>
          <t>Opportunity Management Holdings (PTY) LTD</t>
        </is>
      </c>
      <c r="B16770" s="4" t="n">
        <v>45230</v>
      </c>
      <c r="C16770" s="3" t="inlineStr">
        <is>
          <t>Liabilities</t>
        </is>
      </c>
      <c r="D16770" s="3" t="inlineStr">
        <is>
          <t>5500/500</t>
        </is>
      </c>
      <c r="E16770" s="3" t="inlineStr">
        <is>
          <t>Loan - Opportunity Tradermark Holdings</t>
        </is>
      </c>
      <c r="F16770" s="3" t="n">
        <v>-49800</v>
      </c>
      <c r="G16770" s="3" t="n">
        <v>-88800</v>
      </c>
    </row>
    <row r="16771">
      <c r="A16771" s="3" t="inlineStr">
        <is>
          <t>Quinate Consulting (Pty) Ltd</t>
        </is>
      </c>
      <c r="B16771" s="4" t="n">
        <v>45230</v>
      </c>
      <c r="C16771" s="3" t="inlineStr">
        <is>
          <t>Liabilities</t>
        </is>
      </c>
      <c r="D16771" s="3" t="inlineStr">
        <is>
          <t>5500/520</t>
        </is>
      </c>
      <c r="E16771" s="3" t="inlineStr">
        <is>
          <t>Loan - Opportunity Management Holdings</t>
        </is>
      </c>
      <c r="F16771" s="3" t="n">
        <v>0</v>
      </c>
      <c r="G16771" s="3" t="n">
        <v>16100</v>
      </c>
    </row>
    <row r="16772">
      <c r="A16772" s="3" t="inlineStr">
        <is>
          <t>Opportunity Management Holdings (PTY) LTD</t>
        </is>
      </c>
      <c r="B16772" s="4" t="n">
        <v>45230</v>
      </c>
      <c r="C16772" s="3" t="inlineStr">
        <is>
          <t>Liabilities</t>
        </is>
      </c>
      <c r="D16772" s="3" t="inlineStr">
        <is>
          <t>5500/550</t>
        </is>
      </c>
      <c r="E16772" s="3" t="inlineStr">
        <is>
          <t>Loan - Heron Projects</t>
        </is>
      </c>
      <c r="F16772" s="3" t="n">
        <v>0</v>
      </c>
      <c r="G16772" s="3" t="n">
        <v>-65100</v>
      </c>
    </row>
    <row r="16773">
      <c r="A16773" s="3" t="inlineStr">
        <is>
          <t>Noble Shield (Pty) Ltd ta Go Letting</t>
        </is>
      </c>
      <c r="B16773" s="4" t="n">
        <v>45230</v>
      </c>
      <c r="C16773" s="3" t="inlineStr">
        <is>
          <t>Liabilities</t>
        </is>
      </c>
      <c r="D16773" s="3" t="inlineStr">
        <is>
          <t>5500/600</t>
        </is>
      </c>
      <c r="E16773" s="3" t="inlineStr">
        <is>
          <t>Loan - Heron Projects</t>
        </is>
      </c>
      <c r="F16773" s="3" t="n">
        <v>0</v>
      </c>
      <c r="G16773" s="3" t="n">
        <v>20370.22</v>
      </c>
    </row>
    <row r="16774">
      <c r="A16774" s="3" t="inlineStr">
        <is>
          <t>Opportunity Global Investment (PTY) LTD</t>
        </is>
      </c>
      <c r="B16774" s="4" t="n">
        <v>45230</v>
      </c>
      <c r="C16774" s="3" t="inlineStr">
        <is>
          <t>Liabilities</t>
        </is>
      </c>
      <c r="D16774" s="3" t="inlineStr">
        <is>
          <t>5500/650</t>
        </is>
      </c>
      <c r="E16774" s="3" t="inlineStr">
        <is>
          <t>Loan - Opportunit Global - Sales</t>
        </is>
      </c>
      <c r="F16774" s="3" t="n">
        <v>6381.27</v>
      </c>
      <c r="G16774" s="3" t="n">
        <v>-3726925.58</v>
      </c>
    </row>
    <row r="16775">
      <c r="A16775" s="3" t="inlineStr">
        <is>
          <t>Opportunity Global Sales (PTY) LTD</t>
        </is>
      </c>
      <c r="B16775" s="4" t="n">
        <v>45230</v>
      </c>
      <c r="C16775" s="3" t="inlineStr">
        <is>
          <t>Liabilities</t>
        </is>
      </c>
      <c r="D16775" s="3" t="inlineStr">
        <is>
          <t>5500/650</t>
        </is>
      </c>
      <c r="E16775" s="3" t="inlineStr">
        <is>
          <t>Loan - Opportunity Investments</t>
        </is>
      </c>
      <c r="F16775" s="3" t="n">
        <v>-6381.27</v>
      </c>
      <c r="G16775" s="3" t="n">
        <v>3726925.58</v>
      </c>
    </row>
    <row r="16776">
      <c r="A16776" s="3" t="inlineStr">
        <is>
          <t>Opportunity Management Holdings (PTY) LTD</t>
        </is>
      </c>
      <c r="B16776" s="4" t="n">
        <v>45230</v>
      </c>
      <c r="C16776" s="3" t="inlineStr">
        <is>
          <t>Liabilities</t>
        </is>
      </c>
      <c r="D16776" s="3" t="inlineStr">
        <is>
          <t>5500/700</t>
        </is>
      </c>
      <c r="E16776" s="3" t="inlineStr">
        <is>
          <t>Loan - Go Letting</t>
        </is>
      </c>
      <c r="F16776" s="3" t="n">
        <v>0</v>
      </c>
      <c r="G16776" s="3" t="n">
        <v>-120</v>
      </c>
    </row>
    <row r="16777">
      <c r="A16777" s="3" t="inlineStr">
        <is>
          <t>Opportunity Global Investment (PTY) LTD</t>
        </is>
      </c>
      <c r="B16777" s="4" t="n">
        <v>45230</v>
      </c>
      <c r="C16777" s="3" t="inlineStr">
        <is>
          <t>Liabilities</t>
        </is>
      </c>
      <c r="D16777" s="3" t="inlineStr">
        <is>
          <t>5500/750</t>
        </is>
      </c>
      <c r="E16777" s="3" t="inlineStr">
        <is>
          <t>Loan - Heron Projects</t>
        </is>
      </c>
      <c r="F16777" s="3" t="n">
        <v>-270000</v>
      </c>
      <c r="G16777" s="3" t="n">
        <v>-1923000</v>
      </c>
    </row>
    <row r="16778">
      <c r="A16778" s="3" t="inlineStr">
        <is>
          <t>Opportunity Global Investment (PTY) LTD</t>
        </is>
      </c>
      <c r="B16778" s="4" t="n">
        <v>45230</v>
      </c>
      <c r="C16778" s="3" t="inlineStr">
        <is>
          <t>Liabilities</t>
        </is>
      </c>
      <c r="D16778" s="3" t="inlineStr">
        <is>
          <t>5500/850</t>
        </is>
      </c>
      <c r="E16778" s="3" t="inlineStr">
        <is>
          <t>Loan - Nick Morgan</t>
        </is>
      </c>
      <c r="F16778" s="3" t="n">
        <v>0</v>
      </c>
      <c r="G16778" s="3" t="n">
        <v>6200</v>
      </c>
    </row>
    <row r="16779">
      <c r="A16779" s="3" t="inlineStr">
        <is>
          <t>Quinate Consulting (Pty) Ltd</t>
        </is>
      </c>
      <c r="B16779" s="4" t="n">
        <v>45230</v>
      </c>
      <c r="C16779" s="3" t="inlineStr">
        <is>
          <t>Liabilities</t>
        </is>
      </c>
      <c r="D16779" s="3" t="inlineStr">
        <is>
          <t>5501/000</t>
        </is>
      </c>
      <c r="E16779" s="3" t="inlineStr">
        <is>
          <t>Loan - Endulini Project</t>
        </is>
      </c>
      <c r="F16779" s="3" t="n">
        <v>0</v>
      </c>
      <c r="G16779" s="3" t="n">
        <v>-2756.97</v>
      </c>
    </row>
    <row r="16780">
      <c r="A16780" s="3" t="inlineStr">
        <is>
          <t>Quinate Consulting (Pty) Ltd</t>
        </is>
      </c>
      <c r="B16780" s="4" t="n">
        <v>45230</v>
      </c>
      <c r="C16780" s="3" t="inlineStr">
        <is>
          <t>Liabilities</t>
        </is>
      </c>
      <c r="D16780" s="3" t="inlineStr">
        <is>
          <t>5501/001</t>
        </is>
      </c>
      <c r="E16780" s="3" t="inlineStr">
        <is>
          <t>Loan - Endulini CIP Costs</t>
        </is>
      </c>
      <c r="F16780" s="3" t="n">
        <v>52600</v>
      </c>
      <c r="G16780" s="3" t="n">
        <v>9210949.1</v>
      </c>
    </row>
    <row r="16781">
      <c r="A16781" s="3" t="inlineStr">
        <is>
          <t>Noble Shield (Pty) Ltd ta Go Letting</t>
        </is>
      </c>
      <c r="B16781" s="4" t="n">
        <v>45230</v>
      </c>
      <c r="C16781" s="3" t="inlineStr">
        <is>
          <t>Assets</t>
        </is>
      </c>
      <c r="D16781" s="3" t="inlineStr">
        <is>
          <t>6250/010</t>
        </is>
      </c>
      <c r="E16781" s="3" t="inlineStr">
        <is>
          <t>Computer Equipment - @ Cost</t>
        </is>
      </c>
      <c r="F16781" s="3" t="n">
        <v>0</v>
      </c>
      <c r="G16781" s="3" t="n">
        <v>20397</v>
      </c>
    </row>
    <row r="16782">
      <c r="A16782" s="3" t="inlineStr">
        <is>
          <t>Opportunity Global Investment (PTY) LTD</t>
        </is>
      </c>
      <c r="B16782" s="4" t="n">
        <v>45230</v>
      </c>
      <c r="C16782" s="3" t="inlineStr">
        <is>
          <t>Assets</t>
        </is>
      </c>
      <c r="D16782" s="3" t="inlineStr">
        <is>
          <t>6250/010</t>
        </is>
      </c>
      <c r="E16782" s="3" t="inlineStr">
        <is>
          <t>Computer Equipment - @ Cost</t>
        </is>
      </c>
      <c r="F16782" s="3" t="n">
        <v>0</v>
      </c>
      <c r="G16782" s="3" t="n">
        <v>31683.04</v>
      </c>
    </row>
    <row r="16783">
      <c r="A16783" s="3" t="inlineStr">
        <is>
          <t>Opportunity Management Holdings (PTY) LTD</t>
        </is>
      </c>
      <c r="B16783" s="4" t="n">
        <v>45230</v>
      </c>
      <c r="C16783" s="3" t="inlineStr">
        <is>
          <t>Assets</t>
        </is>
      </c>
      <c r="D16783" s="3" t="inlineStr">
        <is>
          <t>6250/010</t>
        </is>
      </c>
      <c r="E16783" s="3" t="inlineStr">
        <is>
          <t>Computer Equipment - @ Cost</t>
        </is>
      </c>
      <c r="F16783" s="3" t="n">
        <v>0</v>
      </c>
      <c r="G16783" s="3" t="n">
        <v>52177.85</v>
      </c>
    </row>
    <row r="16784">
      <c r="A16784" s="3" t="inlineStr">
        <is>
          <t>Quinate Consulting (Pty) Ltd</t>
        </is>
      </c>
      <c r="B16784" s="4" t="n">
        <v>45230</v>
      </c>
      <c r="C16784" s="3" t="inlineStr">
        <is>
          <t>Assets</t>
        </is>
      </c>
      <c r="D16784" s="3" t="inlineStr">
        <is>
          <t>6250/010</t>
        </is>
      </c>
      <c r="E16784" s="3" t="inlineStr">
        <is>
          <t>Computer Equipment - @ Cost</t>
        </is>
      </c>
      <c r="F16784" s="3" t="n">
        <v>0</v>
      </c>
      <c r="G16784" s="3" t="n">
        <v>137059.7</v>
      </c>
    </row>
    <row r="16785">
      <c r="A16785" s="3" t="inlineStr">
        <is>
          <t>Noble Shield (Pty) Ltd ta Go Letting</t>
        </is>
      </c>
      <c r="B16785" s="4" t="n">
        <v>45230</v>
      </c>
      <c r="C16785" s="3" t="inlineStr">
        <is>
          <t>Assets</t>
        </is>
      </c>
      <c r="D16785" s="3" t="inlineStr">
        <is>
          <t>6250/020</t>
        </is>
      </c>
      <c r="E16785" s="3" t="inlineStr">
        <is>
          <t>Computer Equipment - Accum Depre</t>
        </is>
      </c>
      <c r="F16785" s="3" t="n">
        <v>0</v>
      </c>
      <c r="G16785" s="3" t="n">
        <v>-12040.89</v>
      </c>
    </row>
    <row r="16786">
      <c r="A16786" s="3" t="inlineStr">
        <is>
          <t>Opportunity Global Investment (PTY) LTD</t>
        </is>
      </c>
      <c r="B16786" s="4" t="n">
        <v>45230</v>
      </c>
      <c r="C16786" s="3" t="inlineStr">
        <is>
          <t>Assets</t>
        </is>
      </c>
      <c r="D16786" s="3" t="inlineStr">
        <is>
          <t>6250/020</t>
        </is>
      </c>
      <c r="E16786" s="3" t="inlineStr">
        <is>
          <t>Computer Equipment - Accum Depre</t>
        </is>
      </c>
      <c r="F16786" s="3" t="n">
        <v>-880.08</v>
      </c>
      <c r="G16786" s="3" t="n">
        <v>-8800.84</v>
      </c>
    </row>
    <row r="16787">
      <c r="A16787" s="3" t="inlineStr">
        <is>
          <t>Opportunity Management Holdings (PTY) LTD</t>
        </is>
      </c>
      <c r="B16787" s="4" t="n">
        <v>45230</v>
      </c>
      <c r="C16787" s="3" t="inlineStr">
        <is>
          <t>Assets</t>
        </is>
      </c>
      <c r="D16787" s="3" t="inlineStr">
        <is>
          <t>6250/020</t>
        </is>
      </c>
      <c r="E16787" s="3" t="inlineStr">
        <is>
          <t>Computer Equipment - Accum Depre</t>
        </is>
      </c>
      <c r="F16787" s="3" t="n">
        <v>-1035.18</v>
      </c>
      <c r="G16787" s="3" t="n">
        <v>-13890.63</v>
      </c>
    </row>
    <row r="16788">
      <c r="A16788" s="3" t="inlineStr">
        <is>
          <t>Quinate Consulting (Pty) Ltd</t>
        </is>
      </c>
      <c r="B16788" s="4" t="n">
        <v>45230</v>
      </c>
      <c r="C16788" s="3" t="inlineStr">
        <is>
          <t>Assets</t>
        </is>
      </c>
      <c r="D16788" s="3" t="inlineStr">
        <is>
          <t>6250/020</t>
        </is>
      </c>
      <c r="E16788" s="3" t="inlineStr">
        <is>
          <t>Computer Equipment - Accum Depre</t>
        </is>
      </c>
      <c r="F16788" s="3" t="n">
        <v>-2331.65</v>
      </c>
      <c r="G16788" s="3" t="n">
        <v>-117027.08</v>
      </c>
    </row>
    <row r="16789">
      <c r="A16789" s="3" t="inlineStr">
        <is>
          <t>Opportunity Management Holdings (PTY) LTD</t>
        </is>
      </c>
      <c r="B16789" s="4" t="n">
        <v>45230</v>
      </c>
      <c r="C16789" s="3" t="inlineStr">
        <is>
          <t>Assets</t>
        </is>
      </c>
      <c r="D16789" s="3" t="inlineStr">
        <is>
          <t>6250/030</t>
        </is>
      </c>
      <c r="E16789" s="3" t="inlineStr">
        <is>
          <t>Acc Depreciation - Computer Equipment</t>
        </is>
      </c>
      <c r="F16789" s="3" t="n">
        <v>0</v>
      </c>
      <c r="G16789" s="3" t="n">
        <v>-9441.25</v>
      </c>
    </row>
    <row r="16790">
      <c r="A16790" s="3" t="inlineStr">
        <is>
          <t>Quinate Consulting (Pty) Ltd</t>
        </is>
      </c>
      <c r="B16790" s="4" t="n">
        <v>45230</v>
      </c>
      <c r="C16790" s="3" t="inlineStr">
        <is>
          <t>Assets</t>
        </is>
      </c>
      <c r="D16790" s="3" t="inlineStr">
        <is>
          <t>6270/010</t>
        </is>
      </c>
      <c r="E16790" s="3" t="inlineStr">
        <is>
          <t>Site Containers - @ Cost</t>
        </is>
      </c>
      <c r="F16790" s="3" t="n">
        <v>0</v>
      </c>
      <c r="G16790" s="3" t="n">
        <v>19130.44</v>
      </c>
    </row>
    <row r="16791">
      <c r="A16791" s="3" t="inlineStr">
        <is>
          <t>Quinate Consulting (Pty) Ltd</t>
        </is>
      </c>
      <c r="B16791" s="4" t="n">
        <v>45230</v>
      </c>
      <c r="C16791" s="3" t="inlineStr">
        <is>
          <t>Assets</t>
        </is>
      </c>
      <c r="D16791" s="3" t="inlineStr">
        <is>
          <t>6270/020</t>
        </is>
      </c>
      <c r="E16791" s="3" t="inlineStr">
        <is>
          <t>Site Containers - Accum Depre</t>
        </is>
      </c>
      <c r="F16791" s="3" t="n">
        <v>-318.84</v>
      </c>
      <c r="G16791" s="3" t="n">
        <v>-10202.9</v>
      </c>
    </row>
    <row r="16792">
      <c r="A16792" s="3" t="inlineStr">
        <is>
          <t>Noble Shield (Pty) Ltd ta Go Letting</t>
        </is>
      </c>
      <c r="B16792" s="4" t="n">
        <v>45230</v>
      </c>
      <c r="C16792" s="3" t="inlineStr">
        <is>
          <t>Assets</t>
        </is>
      </c>
      <c r="D16792" s="3" t="inlineStr">
        <is>
          <t>6350/010</t>
        </is>
      </c>
      <c r="E16792" s="3" t="inlineStr">
        <is>
          <t>Furniture _AND_ Fittings - @ Cost</t>
        </is>
      </c>
      <c r="F16792" s="3" t="n">
        <v>0</v>
      </c>
      <c r="G16792" s="3" t="n">
        <v>2242</v>
      </c>
    </row>
    <row r="16793">
      <c r="A16793" s="3" t="inlineStr">
        <is>
          <t>Opportunity Global Sales (PTY) LTD</t>
        </is>
      </c>
      <c r="B16793" s="4" t="n">
        <v>45230</v>
      </c>
      <c r="C16793" s="3" t="inlineStr">
        <is>
          <t>Assets</t>
        </is>
      </c>
      <c r="D16793" s="3" t="inlineStr">
        <is>
          <t>6350/010</t>
        </is>
      </c>
      <c r="E16793" s="3" t="inlineStr">
        <is>
          <t>Furniture _AND_ Fittings - @ Cost</t>
        </is>
      </c>
      <c r="F16793" s="3" t="n">
        <v>0</v>
      </c>
      <c r="G16793" s="3" t="n">
        <v>29379.7</v>
      </c>
    </row>
    <row r="16794">
      <c r="A16794" s="3" t="inlineStr">
        <is>
          <t>Noble Shield (Pty) Ltd ta Go Letting</t>
        </is>
      </c>
      <c r="B16794" s="4" t="n">
        <v>45230</v>
      </c>
      <c r="C16794" s="3" t="inlineStr">
        <is>
          <t>Assets</t>
        </is>
      </c>
      <c r="D16794" s="3" t="inlineStr">
        <is>
          <t>6350/020</t>
        </is>
      </c>
      <c r="E16794" s="3" t="inlineStr">
        <is>
          <t>Furniture _AND_ Fittings - Accum Depre</t>
        </is>
      </c>
      <c r="F16794" s="3" t="n">
        <v>0</v>
      </c>
      <c r="G16794" s="3" t="n">
        <v>-2239</v>
      </c>
    </row>
    <row r="16795">
      <c r="A16795" s="3" t="inlineStr">
        <is>
          <t>Opportunity Global Sales (PTY) LTD</t>
        </is>
      </c>
      <c r="B16795" s="4" t="n">
        <v>45230</v>
      </c>
      <c r="C16795" s="3" t="inlineStr">
        <is>
          <t>Assets</t>
        </is>
      </c>
      <c r="D16795" s="3" t="inlineStr">
        <is>
          <t>6350/020</t>
        </is>
      </c>
      <c r="E16795" s="3" t="inlineStr">
        <is>
          <t>Furniture _AND_ Fittings - Accum Depre</t>
        </is>
      </c>
      <c r="F16795" s="3" t="n">
        <v>-408.05</v>
      </c>
      <c r="G16795" s="3" t="n">
        <v>-6528.82</v>
      </c>
    </row>
    <row r="16796">
      <c r="A16796" s="3" t="inlineStr">
        <is>
          <t>Opportunity Management Holdings (PTY) LTD</t>
        </is>
      </c>
      <c r="B16796" s="4" t="n">
        <v>45230</v>
      </c>
      <c r="C16796" s="3" t="inlineStr">
        <is>
          <t>Liabilities</t>
        </is>
      </c>
      <c r="D16796" s="3" t="inlineStr">
        <is>
          <t>6500/000</t>
        </is>
      </c>
      <c r="E16796" s="3" t="inlineStr">
        <is>
          <t>Deposits - Held</t>
        </is>
      </c>
      <c r="F16796" s="3" t="n">
        <v>0</v>
      </c>
      <c r="G16796" s="3" t="n">
        <v>-12028.1</v>
      </c>
    </row>
    <row r="16797">
      <c r="A16797" s="3" t="inlineStr">
        <is>
          <t>Opportunity Management Holdings (PTY) LTD</t>
        </is>
      </c>
      <c r="B16797" s="4" t="n">
        <v>45230</v>
      </c>
      <c r="C16797" s="3" t="inlineStr">
        <is>
          <t>Liabilities</t>
        </is>
      </c>
      <c r="D16797" s="3" t="inlineStr">
        <is>
          <t>6510/000</t>
        </is>
      </c>
      <c r="E16797" s="3" t="inlineStr">
        <is>
          <t>Deposits Paid - Anicol Properties</t>
        </is>
      </c>
      <c r="F16797" s="3" t="n">
        <v>0</v>
      </c>
      <c r="G16797" s="3" t="n">
        <v>13755</v>
      </c>
    </row>
    <row r="16798">
      <c r="A16798" s="3" t="inlineStr">
        <is>
          <t>Opportunity Management Holdings (PTY) LTD</t>
        </is>
      </c>
      <c r="B16798" s="4" t="n">
        <v>45230</v>
      </c>
      <c r="C16798" s="3" t="inlineStr">
        <is>
          <t>Liabilities</t>
        </is>
      </c>
      <c r="D16798" s="3" t="inlineStr">
        <is>
          <t>6515/000</t>
        </is>
      </c>
      <c r="E16798" s="3" t="inlineStr">
        <is>
          <t>Deposits Paid</t>
        </is>
      </c>
      <c r="F16798" s="3" t="n">
        <v>0</v>
      </c>
      <c r="G16798" s="3" t="n">
        <v>3852.5</v>
      </c>
    </row>
    <row r="16799">
      <c r="A16799" s="3" t="inlineStr">
        <is>
          <t>Quinate Consulting (Pty) Ltd</t>
        </is>
      </c>
      <c r="B16799" s="4" t="n">
        <v>45230</v>
      </c>
      <c r="C16799" s="3" t="inlineStr">
        <is>
          <t>Assets</t>
        </is>
      </c>
      <c r="D16799" s="3" t="inlineStr">
        <is>
          <t>6600/010</t>
        </is>
      </c>
      <c r="E16799" s="3" t="inlineStr">
        <is>
          <t>Other Fixed Assets - @ Cost</t>
        </is>
      </c>
      <c r="F16799" s="3" t="n">
        <v>0</v>
      </c>
      <c r="G16799" s="3" t="n">
        <v>14442.5</v>
      </c>
    </row>
    <row r="16800">
      <c r="A16800" s="3" t="inlineStr">
        <is>
          <t>Quinate Consulting (Pty) Ltd</t>
        </is>
      </c>
      <c r="B16800" s="4" t="n">
        <v>45230</v>
      </c>
      <c r="C16800" s="3" t="inlineStr">
        <is>
          <t>Assets</t>
        </is>
      </c>
      <c r="D16800" s="3" t="inlineStr">
        <is>
          <t>6600/020</t>
        </is>
      </c>
      <c r="E16800" s="3" t="inlineStr">
        <is>
          <t>Other Fixed Assets - Accum Depre</t>
        </is>
      </c>
      <c r="F16800" s="3" t="n">
        <v>0</v>
      </c>
      <c r="G16800" s="3" t="n">
        <v>-14441.5</v>
      </c>
    </row>
    <row r="16801">
      <c r="A16801" s="3" t="inlineStr">
        <is>
          <t>Noble Shield (Pty) Ltd ta Go Letting</t>
        </is>
      </c>
      <c r="B16801" s="4" t="n">
        <v>45230</v>
      </c>
      <c r="C16801" s="3" t="inlineStr">
        <is>
          <t>Assets</t>
        </is>
      </c>
      <c r="D16801" s="3" t="inlineStr">
        <is>
          <t>7000/100</t>
        </is>
      </c>
      <c r="E16801" s="3" t="inlineStr">
        <is>
          <t>Goodwill - Purchase of Go Letting</t>
        </is>
      </c>
      <c r="F16801" s="3" t="n">
        <v>0</v>
      </c>
      <c r="G16801" s="3" t="n">
        <v>106580</v>
      </c>
    </row>
    <row r="16802">
      <c r="A16802" s="3" t="inlineStr">
        <is>
          <t>Opportunity Management Holdings (PTY) LTD</t>
        </is>
      </c>
      <c r="B16802" s="4" t="n">
        <v>45230</v>
      </c>
      <c r="C16802" s="3" t="inlineStr">
        <is>
          <t>Assets</t>
        </is>
      </c>
      <c r="D16802" s="3" t="inlineStr">
        <is>
          <t>7200/000</t>
        </is>
      </c>
      <c r="E16802" s="3" t="inlineStr">
        <is>
          <t>Shares in Subsidiary Companies</t>
        </is>
      </c>
      <c r="F16802" s="3" t="n">
        <v>0</v>
      </c>
      <c r="G16802" s="3" t="n">
        <v>120</v>
      </c>
    </row>
    <row r="16803">
      <c r="A16803" s="3" t="inlineStr">
        <is>
          <t>Endulini (Pty) Ltd</t>
        </is>
      </c>
      <c r="B16803" s="4" t="n">
        <v>45230</v>
      </c>
      <c r="C16803" s="3" t="inlineStr">
        <is>
          <t>Assets</t>
        </is>
      </c>
      <c r="D16803" s="3" t="inlineStr">
        <is>
          <t>7610/100</t>
        </is>
      </c>
      <c r="E16803" s="3" t="inlineStr">
        <is>
          <t>Endulini Land</t>
        </is>
      </c>
      <c r="F16803" s="3" t="n">
        <v>0</v>
      </c>
      <c r="G16803" s="3" t="n">
        <v>10572851.37</v>
      </c>
    </row>
    <row r="16804">
      <c r="A16804" s="3" t="inlineStr">
        <is>
          <t>Endulini (Pty) Ltd</t>
        </is>
      </c>
      <c r="B16804" s="4" t="n">
        <v>45230</v>
      </c>
      <c r="C16804" s="3" t="inlineStr">
        <is>
          <t>Assets</t>
        </is>
      </c>
      <c r="D16804" s="3" t="inlineStr">
        <is>
          <t>7610/111</t>
        </is>
      </c>
      <c r="E16804" s="3" t="inlineStr">
        <is>
          <t>Endulini Closing Stock February 2021</t>
        </is>
      </c>
      <c r="F16804" s="3" t="n">
        <v>0</v>
      </c>
      <c r="G16804" s="3" t="n">
        <v>14368610.11</v>
      </c>
    </row>
    <row r="16805">
      <c r="A16805" s="3" t="inlineStr">
        <is>
          <t>Endulini (Pty) Ltd</t>
        </is>
      </c>
      <c r="B16805" s="4" t="n">
        <v>45230</v>
      </c>
      <c r="C16805" s="3" t="inlineStr">
        <is>
          <t>Assets</t>
        </is>
      </c>
      <c r="D16805" s="3" t="inlineStr">
        <is>
          <t>7610/180</t>
        </is>
      </c>
      <c r="E16805" s="3" t="inlineStr">
        <is>
          <t>Endulini CIP Architects</t>
        </is>
      </c>
      <c r="F16805" s="3" t="n">
        <v>0</v>
      </c>
      <c r="G16805" s="3" t="n">
        <v>1292111.71</v>
      </c>
    </row>
    <row r="16806">
      <c r="A16806" s="3" t="inlineStr">
        <is>
          <t>Endulini (Pty) Ltd</t>
        </is>
      </c>
      <c r="B16806" s="4" t="n">
        <v>45230</v>
      </c>
      <c r="C16806" s="3" t="inlineStr">
        <is>
          <t>Assets</t>
        </is>
      </c>
      <c r="D16806" s="3" t="inlineStr">
        <is>
          <t>7610/200</t>
        </is>
      </c>
      <c r="E16806" s="3" t="inlineStr">
        <is>
          <t>Endulini CIP CoCT Land Use App</t>
        </is>
      </c>
      <c r="F16806" s="3" t="n">
        <v>0</v>
      </c>
      <c r="G16806" s="3" t="n">
        <v>232891.06</v>
      </c>
    </row>
    <row r="16807">
      <c r="A16807" s="3" t="inlineStr">
        <is>
          <t>Endulini (Pty) Ltd</t>
        </is>
      </c>
      <c r="B16807" s="4" t="n">
        <v>45230</v>
      </c>
      <c r="C16807" s="3" t="inlineStr">
        <is>
          <t>Assets</t>
        </is>
      </c>
      <c r="D16807" s="3" t="inlineStr">
        <is>
          <t>7610/205</t>
        </is>
      </c>
      <c r="E16807" s="3" t="inlineStr">
        <is>
          <t>Endulini CIP Site Establishments</t>
        </is>
      </c>
      <c r="F16807" s="3" t="n">
        <v>0</v>
      </c>
      <c r="G16807" s="3" t="n">
        <v>32428975.01</v>
      </c>
    </row>
    <row r="16808">
      <c r="A16808" s="3" t="inlineStr">
        <is>
          <t>Endulini (Pty) Ltd</t>
        </is>
      </c>
      <c r="B16808" s="4" t="n">
        <v>45230</v>
      </c>
      <c r="C16808" s="3" t="inlineStr">
        <is>
          <t>Assets</t>
        </is>
      </c>
      <c r="D16808" s="3" t="inlineStr">
        <is>
          <t>7610/209</t>
        </is>
      </c>
      <c r="E16808" s="3" t="inlineStr">
        <is>
          <t>Endulini CIP Construction Management</t>
        </is>
      </c>
      <c r="F16808" s="3" t="n">
        <v>0</v>
      </c>
      <c r="G16808" s="3" t="n">
        <v>223375</v>
      </c>
    </row>
    <row r="16809">
      <c r="A16809" s="3" t="inlineStr">
        <is>
          <t>Endulini (Pty) Ltd</t>
        </is>
      </c>
      <c r="B16809" s="4" t="n">
        <v>45230</v>
      </c>
      <c r="C16809" s="3" t="inlineStr">
        <is>
          <t>Assets</t>
        </is>
      </c>
      <c r="D16809" s="3" t="inlineStr">
        <is>
          <t>7610/210</t>
        </is>
      </c>
      <c r="E16809" s="3" t="inlineStr">
        <is>
          <t>Endulini CIP Civil Works</t>
        </is>
      </c>
      <c r="F16809" s="3" t="n">
        <v>0</v>
      </c>
      <c r="G16809" s="3" t="n">
        <v>6295702.14</v>
      </c>
    </row>
    <row r="16810">
      <c r="A16810" s="3" t="inlineStr">
        <is>
          <t>Endulini (Pty) Ltd</t>
        </is>
      </c>
      <c r="B16810" s="4" t="n">
        <v>45230</v>
      </c>
      <c r="C16810" s="3" t="inlineStr">
        <is>
          <t>Assets</t>
        </is>
      </c>
      <c r="D16810" s="3" t="inlineStr">
        <is>
          <t>7610/215</t>
        </is>
      </c>
      <c r="E16810" s="3" t="inlineStr">
        <is>
          <t>Endulini CIP Civil Engineers</t>
        </is>
      </c>
      <c r="F16810" s="3" t="n">
        <v>0</v>
      </c>
      <c r="G16810" s="3" t="n">
        <v>183000</v>
      </c>
    </row>
    <row r="16811">
      <c r="A16811" s="3" t="inlineStr">
        <is>
          <t>Endulini (Pty) Ltd</t>
        </is>
      </c>
      <c r="B16811" s="4" t="n">
        <v>45230</v>
      </c>
      <c r="C16811" s="3" t="inlineStr">
        <is>
          <t>Assets</t>
        </is>
      </c>
      <c r="D16811" s="3" t="inlineStr">
        <is>
          <t>7610/220</t>
        </is>
      </c>
      <c r="E16811" s="3" t="inlineStr">
        <is>
          <t>Endulini CIP Structuring Project Fee Opp Invest</t>
        </is>
      </c>
      <c r="F16811" s="3" t="n">
        <v>0</v>
      </c>
      <c r="G16811" s="3" t="n">
        <v>483735.96</v>
      </c>
    </row>
    <row r="16812">
      <c r="A16812" s="3" t="inlineStr">
        <is>
          <t>Endulini (Pty) Ltd</t>
        </is>
      </c>
      <c r="B16812" s="4" t="n">
        <v>45230</v>
      </c>
      <c r="C16812" s="3" t="inlineStr">
        <is>
          <t>Assets</t>
        </is>
      </c>
      <c r="D16812" s="3" t="inlineStr">
        <is>
          <t>7610/225</t>
        </is>
      </c>
      <c r="E16812" s="3" t="inlineStr">
        <is>
          <t>Endulini CIP Structural engineering fee</t>
        </is>
      </c>
      <c r="F16812" s="3" t="n">
        <v>0</v>
      </c>
      <c r="G16812" s="3" t="n">
        <v>346268.03</v>
      </c>
    </row>
    <row r="16813">
      <c r="A16813" s="3" t="inlineStr">
        <is>
          <t>Endulini (Pty) Ltd</t>
        </is>
      </c>
      <c r="B16813" s="4" t="n">
        <v>45230</v>
      </c>
      <c r="C16813" s="3" t="inlineStr">
        <is>
          <t>Assets</t>
        </is>
      </c>
      <c r="D16813" s="3" t="inlineStr">
        <is>
          <t>7610/230</t>
        </is>
      </c>
      <c r="E16813" s="3" t="inlineStr">
        <is>
          <t>Endulini CIP Mechanical Engineering</t>
        </is>
      </c>
      <c r="F16813" s="3" t="n">
        <v>0</v>
      </c>
      <c r="G16813" s="3" t="n">
        <v>15570</v>
      </c>
    </row>
    <row r="16814">
      <c r="A16814" s="3" t="inlineStr">
        <is>
          <t>Endulini (Pty) Ltd</t>
        </is>
      </c>
      <c r="B16814" s="4" t="n">
        <v>45230</v>
      </c>
      <c r="C16814" s="3" t="inlineStr">
        <is>
          <t>Assets</t>
        </is>
      </c>
      <c r="D16814" s="3" t="inlineStr">
        <is>
          <t>7610/235</t>
        </is>
      </c>
      <c r="E16814" s="3" t="inlineStr">
        <is>
          <t>Endulini CIP Electrical Installation</t>
        </is>
      </c>
      <c r="F16814" s="3" t="n">
        <v>0</v>
      </c>
      <c r="G16814" s="3" t="n">
        <v>1034019.08</v>
      </c>
    </row>
    <row r="16815">
      <c r="A16815" s="3" t="inlineStr">
        <is>
          <t>Endulini (Pty) Ltd</t>
        </is>
      </c>
      <c r="B16815" s="4" t="n">
        <v>45230</v>
      </c>
      <c r="C16815" s="3" t="inlineStr">
        <is>
          <t>Assets</t>
        </is>
      </c>
      <c r="D16815" s="3" t="inlineStr">
        <is>
          <t>7610/250</t>
        </is>
      </c>
      <c r="E16815" s="3" t="inlineStr">
        <is>
          <t>Endulini CIP Boundary Wall</t>
        </is>
      </c>
      <c r="F16815" s="3" t="n">
        <v>0</v>
      </c>
      <c r="G16815" s="3" t="n">
        <v>88400.8</v>
      </c>
    </row>
    <row r="16816">
      <c r="A16816" s="3" t="inlineStr">
        <is>
          <t>Endulini (Pty) Ltd</t>
        </is>
      </c>
      <c r="B16816" s="4" t="n">
        <v>45230</v>
      </c>
      <c r="C16816" s="3" t="inlineStr">
        <is>
          <t>Assets</t>
        </is>
      </c>
      <c r="D16816" s="3" t="inlineStr">
        <is>
          <t>7610/290</t>
        </is>
      </c>
      <c r="E16816" s="3" t="inlineStr">
        <is>
          <t>Endulini CIP Development Management Fees</t>
        </is>
      </c>
      <c r="F16816" s="3" t="n">
        <v>0</v>
      </c>
      <c r="G16816" s="3" t="n">
        <v>237496.62</v>
      </c>
    </row>
    <row r="16817">
      <c r="A16817" s="3" t="inlineStr">
        <is>
          <t>Endulini (Pty) Ltd</t>
        </is>
      </c>
      <c r="B16817" s="4" t="n">
        <v>45230</v>
      </c>
      <c r="C16817" s="3" t="inlineStr">
        <is>
          <t>Assets</t>
        </is>
      </c>
      <c r="D16817" s="3" t="inlineStr">
        <is>
          <t>7610/310</t>
        </is>
      </c>
      <c r="E16817" s="3" t="inlineStr">
        <is>
          <t>Endulini CIP Enviromental consultants</t>
        </is>
      </c>
      <c r="F16817" s="3" t="n">
        <v>0</v>
      </c>
      <c r="G16817" s="3" t="n">
        <v>115730</v>
      </c>
    </row>
    <row r="16818">
      <c r="A16818" s="3" t="inlineStr">
        <is>
          <t>Endulini (Pty) Ltd</t>
        </is>
      </c>
      <c r="B16818" s="4" t="n">
        <v>45230</v>
      </c>
      <c r="C16818" s="3" t="inlineStr">
        <is>
          <t>Assets</t>
        </is>
      </c>
      <c r="D16818" s="3" t="inlineStr">
        <is>
          <t>7610/320</t>
        </is>
      </c>
      <c r="E16818" s="3" t="inlineStr">
        <is>
          <t>Endulini CIP Geotechnical</t>
        </is>
      </c>
      <c r="F16818" s="3" t="n">
        <v>0</v>
      </c>
      <c r="G16818" s="3" t="n">
        <v>13575</v>
      </c>
    </row>
    <row r="16819">
      <c r="A16819" s="3" t="inlineStr">
        <is>
          <t>Endulini (Pty) Ltd</t>
        </is>
      </c>
      <c r="B16819" s="4" t="n">
        <v>45230</v>
      </c>
      <c r="C16819" s="3" t="inlineStr">
        <is>
          <t>Assets</t>
        </is>
      </c>
      <c r="D16819" s="3" t="inlineStr">
        <is>
          <t>7610/330</t>
        </is>
      </c>
      <c r="E16819" s="3" t="inlineStr">
        <is>
          <t>Endulini CIP Health and Safety</t>
        </is>
      </c>
      <c r="F16819" s="3" t="n">
        <v>0</v>
      </c>
      <c r="G16819" s="3" t="n">
        <v>40200</v>
      </c>
    </row>
    <row r="16820">
      <c r="A16820" s="3" t="inlineStr">
        <is>
          <t>Endulini (Pty) Ltd</t>
        </is>
      </c>
      <c r="B16820" s="4" t="n">
        <v>45230</v>
      </c>
      <c r="C16820" s="3" t="inlineStr">
        <is>
          <t>Assets</t>
        </is>
      </c>
      <c r="D16820" s="3" t="inlineStr">
        <is>
          <t>7610/390</t>
        </is>
      </c>
      <c r="E16820" s="3" t="inlineStr">
        <is>
          <t>Endulini CIP Land Surveyor</t>
        </is>
      </c>
      <c r="F16820" s="3" t="n">
        <v>0</v>
      </c>
      <c r="G16820" s="3" t="n">
        <v>186021.2</v>
      </c>
    </row>
    <row r="16821">
      <c r="A16821" s="3" t="inlineStr">
        <is>
          <t>Endulini (Pty) Ltd</t>
        </is>
      </c>
      <c r="B16821" s="4" t="n">
        <v>45230</v>
      </c>
      <c r="C16821" s="3" t="inlineStr">
        <is>
          <t>Assets</t>
        </is>
      </c>
      <c r="D16821" s="3" t="inlineStr">
        <is>
          <t>7610/392</t>
        </is>
      </c>
      <c r="E16821" s="3" t="inlineStr">
        <is>
          <t>Endulini CIP Landscaping</t>
        </is>
      </c>
      <c r="F16821" s="3" t="n">
        <v>0</v>
      </c>
      <c r="G16821" s="3" t="n">
        <v>6100</v>
      </c>
    </row>
    <row r="16822">
      <c r="A16822" s="3" t="inlineStr">
        <is>
          <t>Endulini (Pty) Ltd</t>
        </is>
      </c>
      <c r="B16822" s="4" t="n">
        <v>45230</v>
      </c>
      <c r="C16822" s="3" t="inlineStr">
        <is>
          <t>Assets</t>
        </is>
      </c>
      <c r="D16822" s="3" t="inlineStr">
        <is>
          <t>7610/395</t>
        </is>
      </c>
      <c r="E16822" s="3" t="inlineStr">
        <is>
          <t>Endulini CIP NHBRC</t>
        </is>
      </c>
      <c r="F16822" s="3" t="n">
        <v>0</v>
      </c>
      <c r="G16822" s="3" t="n">
        <v>928847.49</v>
      </c>
    </row>
    <row r="16823">
      <c r="A16823" s="3" t="inlineStr">
        <is>
          <t>Endulini (Pty) Ltd</t>
        </is>
      </c>
      <c r="B16823" s="4" t="n">
        <v>45230</v>
      </c>
      <c r="C16823" s="3" t="inlineStr">
        <is>
          <t>Assets</t>
        </is>
      </c>
      <c r="D16823" s="3" t="inlineStr">
        <is>
          <t>7610/400</t>
        </is>
      </c>
      <c r="E16823" s="3" t="inlineStr">
        <is>
          <t>Endulini CIP Quantity Surveyor</t>
        </is>
      </c>
      <c r="F16823" s="3" t="n">
        <v>0</v>
      </c>
      <c r="G16823" s="3" t="n">
        <v>82136.36</v>
      </c>
    </row>
    <row r="16824">
      <c r="A16824" s="3" t="inlineStr">
        <is>
          <t>Endulini (Pty) Ltd</t>
        </is>
      </c>
      <c r="B16824" s="4" t="n">
        <v>45230</v>
      </c>
      <c r="C16824" s="3" t="inlineStr">
        <is>
          <t>Assets</t>
        </is>
      </c>
      <c r="D16824" s="3" t="inlineStr">
        <is>
          <t>7610/600</t>
        </is>
      </c>
      <c r="E16824" s="3" t="inlineStr">
        <is>
          <t>Endulini CIP Town Planning</t>
        </is>
      </c>
      <c r="F16824" s="3" t="n">
        <v>0</v>
      </c>
      <c r="G16824" s="3" t="n">
        <v>21105</v>
      </c>
    </row>
    <row r="16825">
      <c r="A16825" s="3" t="inlineStr">
        <is>
          <t>Endulini (Pty) Ltd</t>
        </is>
      </c>
      <c r="B16825" s="4" t="n">
        <v>45230</v>
      </c>
      <c r="C16825" s="3" t="inlineStr">
        <is>
          <t>Assets</t>
        </is>
      </c>
      <c r="D16825" s="3" t="inlineStr">
        <is>
          <t>7610/620</t>
        </is>
      </c>
      <c r="E16825" s="3" t="inlineStr">
        <is>
          <t>Endulini CIP Traffic Impact</t>
        </is>
      </c>
      <c r="F16825" s="3" t="n">
        <v>0</v>
      </c>
      <c r="G16825" s="3" t="n">
        <v>24915</v>
      </c>
    </row>
    <row r="16826">
      <c r="A16826" s="3" t="inlineStr">
        <is>
          <t>Endulini (Pty) Ltd</t>
        </is>
      </c>
      <c r="B16826" s="4" t="n">
        <v>45230</v>
      </c>
      <c r="C16826" s="3" t="inlineStr">
        <is>
          <t>Assets</t>
        </is>
      </c>
      <c r="D16826" s="3" t="inlineStr">
        <is>
          <t>7610/630</t>
        </is>
      </c>
      <c r="E16826" s="3" t="inlineStr">
        <is>
          <t>Endulini CIP CoCT Development Contributi</t>
        </is>
      </c>
      <c r="F16826" s="3" t="n">
        <v>0</v>
      </c>
      <c r="G16826" s="3" t="n">
        <v>661860.3100000001</v>
      </c>
    </row>
    <row r="16827">
      <c r="A16827" s="3" t="inlineStr">
        <is>
          <t>Endulini (Pty) Ltd</t>
        </is>
      </c>
      <c r="B16827" s="4" t="n">
        <v>45230</v>
      </c>
      <c r="C16827" s="3" t="inlineStr">
        <is>
          <t>Assets</t>
        </is>
      </c>
      <c r="D16827" s="3" t="inlineStr">
        <is>
          <t>7610/640</t>
        </is>
      </c>
      <c r="E16827" s="3" t="inlineStr">
        <is>
          <t>Endulini CIP CoCT Building plan application</t>
        </is>
      </c>
      <c r="F16827" s="3" t="n">
        <v>0</v>
      </c>
      <c r="G16827" s="3" t="n">
        <v>111203.22</v>
      </c>
    </row>
    <row r="16828">
      <c r="A16828" s="3" t="inlineStr">
        <is>
          <t>Endulini (Pty) Ltd</t>
        </is>
      </c>
      <c r="B16828" s="4" t="n">
        <v>45230</v>
      </c>
      <c r="C16828" s="3" t="inlineStr">
        <is>
          <t>Assets</t>
        </is>
      </c>
      <c r="D16828" s="3" t="inlineStr">
        <is>
          <t>7610/900</t>
        </is>
      </c>
      <c r="E16828" s="3" t="inlineStr">
        <is>
          <t>Endulini CIP Cost of Sales</t>
        </is>
      </c>
      <c r="F16828" s="3" t="n">
        <v>0</v>
      </c>
      <c r="G16828" s="3" t="n">
        <v>-28210981.9</v>
      </c>
    </row>
    <row r="16829">
      <c r="A16829" s="3" t="inlineStr">
        <is>
          <t>Quinate Consulting (Pty) Ltd</t>
        </is>
      </c>
      <c r="B16829" s="4" t="n">
        <v>45230</v>
      </c>
      <c r="C16829" s="3" t="inlineStr">
        <is>
          <t>Assets</t>
        </is>
      </c>
      <c r="D16829" s="3" t="inlineStr">
        <is>
          <t>7800/104</t>
        </is>
      </c>
      <c r="E16829" s="3" t="inlineStr">
        <is>
          <t>Stock - Closing Stock SW - 28 Feb 21</t>
        </is>
      </c>
      <c r="F16829" s="3" t="n">
        <v>0</v>
      </c>
      <c r="G16829" s="3" t="n">
        <v>2874478.88</v>
      </c>
    </row>
    <row r="16830">
      <c r="A16830" s="3" t="inlineStr">
        <is>
          <t>Quinate Consulting (Pty) Ltd</t>
        </is>
      </c>
      <c r="B16830" s="4" t="n">
        <v>45230</v>
      </c>
      <c r="C16830" s="3" t="inlineStr">
        <is>
          <t>Assets</t>
        </is>
      </c>
      <c r="D16830" s="3" t="inlineStr">
        <is>
          <t>7800/105</t>
        </is>
      </c>
      <c r="E16830" s="3" t="inlineStr">
        <is>
          <t>Stock - Closing Stock SH - 28 Feb 21</t>
        </is>
      </c>
      <c r="F16830" s="3" t="n">
        <v>0</v>
      </c>
      <c r="G16830" s="3" t="n">
        <v>2843477.6</v>
      </c>
    </row>
    <row r="16831">
      <c r="A16831" s="3" t="inlineStr">
        <is>
          <t>Endulini (Pty) Ltd</t>
        </is>
      </c>
      <c r="B16831" s="4" t="n">
        <v>45230</v>
      </c>
      <c r="C16831" s="3" t="inlineStr">
        <is>
          <t>Assets</t>
        </is>
      </c>
      <c r="D16831" s="3" t="inlineStr">
        <is>
          <t>8000/000</t>
        </is>
      </c>
      <c r="E16831" s="3" t="inlineStr">
        <is>
          <t>Customer Control Account</t>
        </is>
      </c>
      <c r="F16831" s="3" t="n">
        <v>0</v>
      </c>
      <c r="G16831" s="3" t="n">
        <v>170572.96</v>
      </c>
    </row>
    <row r="16832">
      <c r="A16832" s="3" t="inlineStr">
        <is>
          <t>Noble Shield (Pty) Ltd ta Go Letting</t>
        </is>
      </c>
      <c r="B16832" s="4" t="n">
        <v>45230</v>
      </c>
      <c r="C16832" s="3" t="inlineStr">
        <is>
          <t>Assets</t>
        </is>
      </c>
      <c r="D16832" s="3" t="inlineStr">
        <is>
          <t>8000/000</t>
        </is>
      </c>
      <c r="E16832" s="3" t="inlineStr">
        <is>
          <t>Customer Control Account</t>
        </is>
      </c>
      <c r="F16832" s="3" t="n">
        <v>0</v>
      </c>
      <c r="G16832" s="3" t="n">
        <v>60289.32</v>
      </c>
    </row>
    <row r="16833">
      <c r="A16833" s="3" t="inlineStr">
        <is>
          <t>Opportunity Global Investment (PTY) LTD</t>
        </is>
      </c>
      <c r="B16833" s="4" t="n">
        <v>45230</v>
      </c>
      <c r="C16833" s="3" t="inlineStr">
        <is>
          <t>Assets</t>
        </is>
      </c>
      <c r="D16833" s="3" t="inlineStr">
        <is>
          <t>8000/000</t>
        </is>
      </c>
      <c r="E16833" s="3" t="inlineStr">
        <is>
          <t>Customer Control Account</t>
        </is>
      </c>
      <c r="F16833" s="3" t="n">
        <v>1840.95</v>
      </c>
      <c r="G16833" s="3" t="n">
        <v>14058.2</v>
      </c>
    </row>
    <row r="16834">
      <c r="A16834" s="3" t="inlineStr">
        <is>
          <t>Opportunity Global Sales (PTY) LTD</t>
        </is>
      </c>
      <c r="B16834" s="4" t="n">
        <v>45230</v>
      </c>
      <c r="C16834" s="3" t="inlineStr">
        <is>
          <t>Assets</t>
        </is>
      </c>
      <c r="D16834" s="3" t="inlineStr">
        <is>
          <t>8000/000</t>
        </is>
      </c>
      <c r="E16834" s="3" t="inlineStr">
        <is>
          <t>Customer Control Account</t>
        </is>
      </c>
      <c r="F16834" s="3" t="n">
        <v>17900</v>
      </c>
      <c r="G16834" s="3" t="n">
        <v>534998.33</v>
      </c>
    </row>
    <row r="16835">
      <c r="A16835" s="3" t="inlineStr">
        <is>
          <t>Opportunity Management Holdings (PTY) LTD</t>
        </is>
      </c>
      <c r="B16835" s="4" t="n">
        <v>45230</v>
      </c>
      <c r="C16835" s="3" t="inlineStr">
        <is>
          <t>Assets</t>
        </is>
      </c>
      <c r="D16835" s="3" t="inlineStr">
        <is>
          <t>8000/000</t>
        </is>
      </c>
      <c r="E16835" s="3" t="inlineStr">
        <is>
          <t>Customer Control Account</t>
        </is>
      </c>
      <c r="F16835" s="3" t="n">
        <v>0</v>
      </c>
      <c r="G16835" s="3" t="n">
        <v>460000</v>
      </c>
    </row>
    <row r="16836">
      <c r="A16836" s="3" t="inlineStr">
        <is>
          <t>Quinate Consulting (Pty) Ltd</t>
        </is>
      </c>
      <c r="B16836" s="4" t="n">
        <v>45230</v>
      </c>
      <c r="C16836" s="3" t="inlineStr">
        <is>
          <t>Assets</t>
        </is>
      </c>
      <c r="D16836" s="3" t="inlineStr">
        <is>
          <t>8000/000</t>
        </is>
      </c>
      <c r="E16836" s="3" t="inlineStr">
        <is>
          <t>Customer Control Account</t>
        </is>
      </c>
      <c r="F16836" s="3" t="n">
        <v>56558.49</v>
      </c>
      <c r="G16836" s="3" t="n">
        <v>77442.99000000001</v>
      </c>
    </row>
    <row r="16837">
      <c r="A16837" s="3" t="inlineStr">
        <is>
          <t>Quinate Consulting (Pty) Ltd</t>
        </is>
      </c>
      <c r="B16837" s="4" t="n">
        <v>45230</v>
      </c>
      <c r="C16837" s="3" t="inlineStr">
        <is>
          <t>Assets</t>
        </is>
      </c>
      <c r="D16837" s="3" t="inlineStr">
        <is>
          <t>8001</t>
        </is>
      </c>
      <c r="E16837" s="3" t="inlineStr">
        <is>
          <t>Customer Control</t>
        </is>
      </c>
      <c r="F16837" s="3" t="n">
        <v>0</v>
      </c>
      <c r="G16837" s="3" t="n">
        <v>29487.49</v>
      </c>
    </row>
    <row r="16838">
      <c r="A16838" s="3" t="inlineStr">
        <is>
          <t>Quinate Consulting (Pty) Ltd</t>
        </is>
      </c>
      <c r="B16838" s="4" t="n">
        <v>45230</v>
      </c>
      <c r="C16838" s="3" t="inlineStr">
        <is>
          <t>Assets</t>
        </is>
      </c>
      <c r="D16838" s="3" t="inlineStr">
        <is>
          <t>8200/010</t>
        </is>
      </c>
      <c r="E16838" s="3" t="inlineStr">
        <is>
          <t>Prepayments / Prepaid Expenses</t>
        </is>
      </c>
      <c r="F16838" s="3" t="n">
        <v>0</v>
      </c>
      <c r="G16838" s="3" t="n">
        <v>109675</v>
      </c>
    </row>
    <row r="16839">
      <c r="A16839" s="3" t="inlineStr">
        <is>
          <t>Opportunity Management Holdings (PTY) LTD</t>
        </is>
      </c>
      <c r="B16839" s="4" t="n">
        <v>45230</v>
      </c>
      <c r="C16839" s="3" t="inlineStr">
        <is>
          <t>Assets</t>
        </is>
      </c>
      <c r="D16839" s="3" t="inlineStr">
        <is>
          <t>8200/020</t>
        </is>
      </c>
      <c r="E16839" s="3" t="inlineStr">
        <is>
          <t>Staff Loan - Nicolene Smit</t>
        </is>
      </c>
      <c r="F16839" s="3" t="n">
        <v>-500</v>
      </c>
      <c r="G16839" s="3" t="n">
        <v>2500</v>
      </c>
    </row>
    <row r="16840">
      <c r="A16840" s="3" t="inlineStr">
        <is>
          <t>Opportunity Management Holdings (PTY) LTD</t>
        </is>
      </c>
      <c r="B16840" s="4" t="n">
        <v>45230</v>
      </c>
      <c r="C16840" s="3" t="inlineStr">
        <is>
          <t>Assets</t>
        </is>
      </c>
      <c r="D16840" s="3" t="inlineStr">
        <is>
          <t>8200/040</t>
        </is>
      </c>
      <c r="E16840" s="3" t="inlineStr">
        <is>
          <t>Staff Loan - L</t>
        </is>
      </c>
      <c r="F16840" s="3" t="n">
        <v>-1901.62</v>
      </c>
      <c r="G16840" s="3" t="n">
        <v>-1901.62</v>
      </c>
    </row>
    <row r="16841">
      <c r="A16841" s="3" t="inlineStr">
        <is>
          <t>Opportunity Global Sales (PTY) LTD</t>
        </is>
      </c>
      <c r="B16841" s="4" t="n">
        <v>45230</v>
      </c>
      <c r="C16841" s="3" t="inlineStr">
        <is>
          <t>Assets</t>
        </is>
      </c>
      <c r="D16841" s="3" t="inlineStr">
        <is>
          <t>8300/200</t>
        </is>
      </c>
      <c r="E16841" s="3" t="inlineStr">
        <is>
          <t>Staff Loan - Mario Stoop</t>
        </is>
      </c>
      <c r="F16841" s="3" t="n">
        <v>-1500</v>
      </c>
      <c r="G16841" s="3" t="n">
        <v>9000</v>
      </c>
    </row>
    <row r="16842">
      <c r="A16842" s="3" t="inlineStr">
        <is>
          <t>Opportunity Global Investment (PTY) LTD</t>
        </is>
      </c>
      <c r="B16842" s="4" t="n">
        <v>45230</v>
      </c>
      <c r="C16842" s="3" t="inlineStr">
        <is>
          <t>Assets</t>
        </is>
      </c>
      <c r="D16842" s="3" t="inlineStr">
        <is>
          <t>8400/000</t>
        </is>
      </c>
      <c r="E16842" s="3" t="inlineStr">
        <is>
          <t>FNB 62093491696</t>
        </is>
      </c>
      <c r="F16842" s="3" t="n">
        <v>60597.92</v>
      </c>
      <c r="G16842" s="3" t="n">
        <v>115927.02</v>
      </c>
    </row>
    <row r="16843">
      <c r="A16843" s="3" t="inlineStr">
        <is>
          <t>Opportunity Global Sales (PTY) LTD</t>
        </is>
      </c>
      <c r="B16843" s="4" t="n">
        <v>45230</v>
      </c>
      <c r="C16843" s="3" t="inlineStr">
        <is>
          <t>Assets</t>
        </is>
      </c>
      <c r="D16843" s="3" t="inlineStr">
        <is>
          <t>8400/000</t>
        </is>
      </c>
      <c r="E16843" s="3" t="inlineStr">
        <is>
          <t>FNB 62835620875</t>
        </is>
      </c>
      <c r="F16843" s="3" t="n">
        <v>-62730.28</v>
      </c>
      <c r="G16843" s="3" t="n">
        <v>17515.03</v>
      </c>
    </row>
    <row r="16844">
      <c r="A16844" s="3" t="inlineStr">
        <is>
          <t>Quinate Consulting (Pty) Ltd</t>
        </is>
      </c>
      <c r="B16844" s="4" t="n">
        <v>45230</v>
      </c>
      <c r="C16844" s="3" t="inlineStr">
        <is>
          <t>Assets</t>
        </is>
      </c>
      <c r="D16844" s="3" t="inlineStr">
        <is>
          <t>8400/000</t>
        </is>
      </c>
      <c r="E16844" s="3" t="inlineStr">
        <is>
          <t>RMB - 62736659189 - Call Acc</t>
        </is>
      </c>
      <c r="F16844" s="3" t="n">
        <v>892.27</v>
      </c>
      <c r="G16844" s="3" t="n">
        <v>160560.53</v>
      </c>
    </row>
    <row r="16845">
      <c r="A16845" s="3" t="inlineStr">
        <is>
          <t>Trademark Holdings (Pty) Ltd</t>
        </is>
      </c>
      <c r="B16845" s="4" t="n">
        <v>45230</v>
      </c>
      <c r="C16845" s="3" t="inlineStr">
        <is>
          <t>Assets</t>
        </is>
      </c>
      <c r="D16845" s="3" t="inlineStr">
        <is>
          <t>8400/000</t>
        </is>
      </c>
      <c r="E16845" s="3" t="inlineStr">
        <is>
          <t>RMB 623 693 03640</t>
        </is>
      </c>
      <c r="F16845" s="3" t="n">
        <v>-94447.75999999999</v>
      </c>
      <c r="G16845" s="3" t="n">
        <v>43375.36</v>
      </c>
    </row>
    <row r="16846">
      <c r="A16846" s="3" t="inlineStr">
        <is>
          <t>Noble Shield (Pty) Ltd ta Go Letting</t>
        </is>
      </c>
      <c r="B16846" s="4" t="n">
        <v>45230</v>
      </c>
      <c r="C16846" s="3" t="inlineStr">
        <is>
          <t>Assets</t>
        </is>
      </c>
      <c r="D16846" s="3" t="inlineStr">
        <is>
          <t>8400/000</t>
        </is>
      </c>
      <c r="E16846" s="3" t="inlineStr">
        <is>
          <t>RMB 6250 573 3833</t>
        </is>
      </c>
      <c r="F16846" s="3" t="n">
        <v>-15735.62</v>
      </c>
      <c r="G16846" s="3" t="n">
        <v>129451.53</v>
      </c>
    </row>
    <row r="16847">
      <c r="A16847" s="3" t="inlineStr">
        <is>
          <t>Endulini (Pty) Ltd</t>
        </is>
      </c>
      <c r="B16847" s="4" t="n">
        <v>45230</v>
      </c>
      <c r="C16847" s="3" t="inlineStr">
        <is>
          <t>Assets</t>
        </is>
      </c>
      <c r="D16847" s="3" t="inlineStr">
        <is>
          <t>8400/000</t>
        </is>
      </c>
      <c r="E16847" s="3" t="inlineStr">
        <is>
          <t>RMB 62906944576</t>
        </is>
      </c>
      <c r="F16847" s="3" t="n">
        <v>14611.94</v>
      </c>
      <c r="G16847" s="3" t="n">
        <v>34593.09</v>
      </c>
    </row>
    <row r="16848">
      <c r="A16848" s="3" t="inlineStr">
        <is>
          <t>Opportunity Management Holdings (PTY) LTD</t>
        </is>
      </c>
      <c r="B16848" s="4" t="n">
        <v>45230</v>
      </c>
      <c r="C16848" s="3" t="inlineStr">
        <is>
          <t>Assets</t>
        </is>
      </c>
      <c r="D16848" s="3" t="inlineStr">
        <is>
          <t>8400/000</t>
        </is>
      </c>
      <c r="E16848" s="3" t="inlineStr">
        <is>
          <t>RMB Cheq - 62312246920</t>
        </is>
      </c>
      <c r="F16848" s="3" t="n">
        <v>47209.87</v>
      </c>
      <c r="G16848" s="3" t="n">
        <v>91620.24000000001</v>
      </c>
    </row>
    <row r="16849">
      <c r="A16849" s="3" t="inlineStr">
        <is>
          <t>Opportunity Global Investment (PTY) LTD</t>
        </is>
      </c>
      <c r="B16849" s="4" t="n">
        <v>45230</v>
      </c>
      <c r="C16849" s="3" t="inlineStr">
        <is>
          <t>Assets</t>
        </is>
      </c>
      <c r="D16849" s="3" t="inlineStr">
        <is>
          <t>8405/000</t>
        </is>
      </c>
      <c r="E16849" s="3" t="inlineStr">
        <is>
          <t>FNB Trust 62762449265</t>
        </is>
      </c>
      <c r="F16849" s="3" t="n">
        <v>0</v>
      </c>
      <c r="G16849" s="3" t="n">
        <v>1141.1</v>
      </c>
    </row>
    <row r="16850">
      <c r="A16850" s="3" t="inlineStr">
        <is>
          <t>Endulini (Pty) Ltd</t>
        </is>
      </c>
      <c r="B16850" s="4" t="n">
        <v>45230</v>
      </c>
      <c r="C16850" s="3" t="inlineStr">
        <is>
          <t>Assets</t>
        </is>
      </c>
      <c r="D16850" s="3" t="inlineStr">
        <is>
          <t>8410/000</t>
        </is>
      </c>
      <c r="E16850" s="3" t="inlineStr">
        <is>
          <t>Momentum Investor Account : RU 502229883</t>
        </is>
      </c>
      <c r="F16850" s="3" t="n">
        <v>3.95</v>
      </c>
      <c r="G16850" s="3" t="n">
        <v>24.03</v>
      </c>
    </row>
    <row r="16851">
      <c r="A16851" s="3" t="inlineStr">
        <is>
          <t>Opportunity Management Holdings (PTY) LTD</t>
        </is>
      </c>
      <c r="B16851" s="4" t="n">
        <v>45230</v>
      </c>
      <c r="C16851" s="3" t="inlineStr">
        <is>
          <t>Assets</t>
        </is>
      </c>
      <c r="D16851" s="3" t="inlineStr">
        <is>
          <t>8410/000</t>
        </is>
      </c>
      <c r="E16851" s="3" t="inlineStr">
        <is>
          <t>RMB Call Acc - 62312248851</t>
        </is>
      </c>
      <c r="F16851" s="3" t="n">
        <v>0</v>
      </c>
      <c r="G16851" s="3" t="n">
        <v>1432.34</v>
      </c>
    </row>
    <row r="16852">
      <c r="A16852" s="3" t="inlineStr">
        <is>
          <t>Noble Shield (Pty) Ltd ta Go Letting</t>
        </is>
      </c>
      <c r="B16852" s="4" t="n">
        <v>45230</v>
      </c>
      <c r="C16852" s="3" t="inlineStr">
        <is>
          <t>Assets</t>
        </is>
      </c>
      <c r="D16852" s="3" t="inlineStr">
        <is>
          <t>8410/000</t>
        </is>
      </c>
      <c r="E16852" s="3" t="inlineStr">
        <is>
          <t>RMB Trust Acc - 6250 615 1365</t>
        </is>
      </c>
      <c r="F16852" s="3" t="n">
        <v>-18.96</v>
      </c>
      <c r="G16852" s="3" t="n">
        <v>881.61</v>
      </c>
    </row>
    <row r="16853">
      <c r="A16853" s="3" t="inlineStr">
        <is>
          <t>Quinate Consulting (Pty) Ltd</t>
        </is>
      </c>
      <c r="B16853" s="4" t="n">
        <v>45230</v>
      </c>
      <c r="C16853" s="3" t="inlineStr">
        <is>
          <t>Assets</t>
        </is>
      </c>
      <c r="D16853" s="3" t="inlineStr">
        <is>
          <t>8415/000</t>
        </is>
      </c>
      <c r="E16853" s="3" t="inlineStr">
        <is>
          <t>STD Acc 071 958 959 - Facility Acc</t>
        </is>
      </c>
      <c r="F16853" s="3" t="n">
        <v>-85</v>
      </c>
      <c r="G16853" s="3" t="n">
        <v>2616.21</v>
      </c>
    </row>
    <row r="16854">
      <c r="A16854" s="3" t="inlineStr">
        <is>
          <t>Trademark Holdings (Pty) Ltd</t>
        </is>
      </c>
      <c r="B16854" s="4" t="n">
        <v>45230</v>
      </c>
      <c r="C16854" s="3" t="inlineStr">
        <is>
          <t>Assets</t>
        </is>
      </c>
      <c r="D16854" s="3" t="inlineStr">
        <is>
          <t>8420/000</t>
        </is>
      </c>
      <c r="E16854" s="3" t="inlineStr">
        <is>
          <t>FNB Credit Card</t>
        </is>
      </c>
      <c r="F16854" s="3" t="n">
        <v>52</v>
      </c>
      <c r="G16854" s="3" t="n">
        <v>468</v>
      </c>
    </row>
    <row r="16855">
      <c r="A16855" s="3" t="inlineStr">
        <is>
          <t>Quinate Consulting (Pty) Ltd</t>
        </is>
      </c>
      <c r="B16855" s="4" t="n">
        <v>45230</v>
      </c>
      <c r="C16855" s="3" t="inlineStr">
        <is>
          <t>Assets</t>
        </is>
      </c>
      <c r="D16855" s="3" t="inlineStr">
        <is>
          <t>8430/000</t>
        </is>
      </c>
      <c r="E16855" s="3" t="inlineStr">
        <is>
          <t>Momentum Investment Acc - RU502230185</t>
        </is>
      </c>
      <c r="F16855" s="3" t="n">
        <v>7.48</v>
      </c>
      <c r="G16855" s="3" t="n">
        <v>563.74</v>
      </c>
    </row>
    <row r="16856">
      <c r="A16856" s="3" t="inlineStr">
        <is>
          <t>Opportunity Global Investment (PTY) LTD</t>
        </is>
      </c>
      <c r="B16856" s="4" t="n">
        <v>45230</v>
      </c>
      <c r="C16856" s="3" t="inlineStr">
        <is>
          <t>Assets</t>
        </is>
      </c>
      <c r="D16856" s="3" t="inlineStr">
        <is>
          <t>8440/000</t>
        </is>
      </c>
      <c r="E16856" s="3" t="inlineStr">
        <is>
          <t>FNB - Call 627602764438</t>
        </is>
      </c>
      <c r="F16856" s="3" t="n">
        <v>-11.06</v>
      </c>
      <c r="G16856" s="3" t="n">
        <v>854.5700000000001</v>
      </c>
    </row>
    <row r="16857">
      <c r="A16857" s="3" t="inlineStr">
        <is>
          <t>Opportunity Global Investment (PTY) LTD</t>
        </is>
      </c>
      <c r="B16857" s="4" t="n">
        <v>45230</v>
      </c>
      <c r="C16857" s="3" t="inlineStr">
        <is>
          <t>Assets</t>
        </is>
      </c>
      <c r="D16857" s="3" t="inlineStr">
        <is>
          <t>8445/000</t>
        </is>
      </c>
      <c r="E16857" s="3" t="inlineStr">
        <is>
          <t>Momentum RU502230096</t>
        </is>
      </c>
      <c r="F16857" s="3" t="n">
        <v>36</v>
      </c>
      <c r="G16857" s="3" t="n">
        <v>4973.81</v>
      </c>
    </row>
    <row r="16858">
      <c r="A16858" s="3" t="inlineStr">
        <is>
          <t>Quinate Consulting (Pty) Ltd</t>
        </is>
      </c>
      <c r="B16858" s="4" t="n">
        <v>45230</v>
      </c>
      <c r="C16858" s="3" t="inlineStr">
        <is>
          <t>Assets</t>
        </is>
      </c>
      <c r="D16858" s="3" t="inlineStr">
        <is>
          <t>8450/000</t>
        </is>
      </c>
      <c r="E16858" s="3" t="inlineStr">
        <is>
          <t>A RMB 62275810820</t>
        </is>
      </c>
      <c r="F16858" s="3" t="n">
        <v>158334.88</v>
      </c>
      <c r="G16858" s="3" t="n">
        <v>303681.88</v>
      </c>
    </row>
    <row r="16859">
      <c r="A16859" s="3" t="inlineStr">
        <is>
          <t>Opportunity Management Holdings (PTY) LTD</t>
        </is>
      </c>
      <c r="B16859" s="4" t="n">
        <v>45230</v>
      </c>
      <c r="C16859" s="3" t="inlineStr">
        <is>
          <t>Assets</t>
        </is>
      </c>
      <c r="D16859" s="3" t="inlineStr">
        <is>
          <t>8450/000</t>
        </is>
      </c>
      <c r="E16859" s="3" t="inlineStr">
        <is>
          <t>Petty Cash - CT Office</t>
        </is>
      </c>
      <c r="F16859" s="3" t="n">
        <v>0</v>
      </c>
      <c r="G16859" s="3" t="n">
        <v>1016.2</v>
      </c>
    </row>
    <row r="16860">
      <c r="A16860" s="3" t="inlineStr">
        <is>
          <t>Quinate Consulting (Pty) Ltd</t>
        </is>
      </c>
      <c r="B16860" s="4" t="n">
        <v>45230</v>
      </c>
      <c r="C16860" s="3" t="inlineStr">
        <is>
          <t>Assets</t>
        </is>
      </c>
      <c r="D16860" s="3" t="inlineStr">
        <is>
          <t>8470/000</t>
        </is>
      </c>
      <c r="E16860" s="3" t="inlineStr">
        <is>
          <t>ABSA: Quinate</t>
        </is>
      </c>
      <c r="F16860" s="3" t="n">
        <v>500</v>
      </c>
      <c r="G16860" s="3" t="n">
        <v>500</v>
      </c>
    </row>
    <row r="16861">
      <c r="A16861" s="3" t="inlineStr">
        <is>
          <t>Quinate Consulting (Pty) Ltd</t>
        </is>
      </c>
      <c r="B16861" s="4" t="n">
        <v>45230</v>
      </c>
      <c r="C16861" s="3" t="inlineStr">
        <is>
          <t>Liabilities</t>
        </is>
      </c>
      <c r="D16861" s="3" t="inlineStr">
        <is>
          <t>8480/100</t>
        </is>
      </c>
      <c r="E16861" s="3" t="inlineStr">
        <is>
          <t>Bond - SH20 - STD Bank 532010558</t>
        </is>
      </c>
      <c r="F16861" s="3" t="n">
        <v>2700.76</v>
      </c>
      <c r="G16861" s="3" t="n">
        <v>-1332622.37</v>
      </c>
    </row>
    <row r="16862">
      <c r="A16862" s="3" t="inlineStr">
        <is>
          <t>Quinate Consulting (Pty) Ltd</t>
        </is>
      </c>
      <c r="B16862" s="4" t="n">
        <v>45230</v>
      </c>
      <c r="C16862" s="3" t="inlineStr">
        <is>
          <t>Liabilities</t>
        </is>
      </c>
      <c r="D16862" s="3" t="inlineStr">
        <is>
          <t>8480/200</t>
        </is>
      </c>
      <c r="E16862" s="3" t="inlineStr">
        <is>
          <t>Bond - SH23 - STD Bank 532010035</t>
        </is>
      </c>
      <c r="F16862" s="3" t="n">
        <v>2697.03</v>
      </c>
      <c r="G16862" s="3" t="n">
        <v>-1332496.86</v>
      </c>
    </row>
    <row r="16863">
      <c r="A16863" s="3" t="inlineStr">
        <is>
          <t>Quinate Consulting (Pty) Ltd</t>
        </is>
      </c>
      <c r="B16863" s="4" t="n">
        <v>45230</v>
      </c>
      <c r="C16863" s="3" t="inlineStr">
        <is>
          <t>Liabilities</t>
        </is>
      </c>
      <c r="D16863" s="3" t="inlineStr">
        <is>
          <t>8480/300</t>
        </is>
      </c>
      <c r="E16863" s="3" t="inlineStr">
        <is>
          <t>Bond - SH24 - STD Bank 532372662</t>
        </is>
      </c>
      <c r="F16863" s="3" t="n">
        <v>1035.48</v>
      </c>
      <c r="G16863" s="3" t="n">
        <v>-1444160.58</v>
      </c>
    </row>
    <row r="16864">
      <c r="A16864" s="3" t="inlineStr">
        <is>
          <t>Quinate Consulting (Pty) Ltd</t>
        </is>
      </c>
      <c r="B16864" s="4" t="n">
        <v>45230</v>
      </c>
      <c r="C16864" s="3" t="inlineStr">
        <is>
          <t>Liabilities</t>
        </is>
      </c>
      <c r="D16864" s="3" t="inlineStr">
        <is>
          <t>8480/400</t>
        </is>
      </c>
      <c r="E16864" s="3" t="inlineStr">
        <is>
          <t>Bond - SW01 - STD Bank 532920627</t>
        </is>
      </c>
      <c r="F16864" s="3" t="n">
        <v>410.38</v>
      </c>
      <c r="G16864" s="3" t="n">
        <v>-1289888.6</v>
      </c>
    </row>
    <row r="16865">
      <c r="A16865" s="3" t="inlineStr">
        <is>
          <t>Quinate Consulting (Pty) Ltd</t>
        </is>
      </c>
      <c r="B16865" s="4" t="n">
        <v>45230</v>
      </c>
      <c r="C16865" s="3" t="inlineStr">
        <is>
          <t>Liabilities</t>
        </is>
      </c>
      <c r="D16865" s="3" t="inlineStr">
        <is>
          <t>8480/401</t>
        </is>
      </c>
      <c r="E16865" s="3" t="inlineStr">
        <is>
          <t>Bond - SW21 - STD Bank 532920597</t>
        </is>
      </c>
      <c r="F16865" s="3" t="n">
        <v>410.54</v>
      </c>
      <c r="G16865" s="3" t="n">
        <v>-1290400.41</v>
      </c>
    </row>
    <row r="16866">
      <c r="A16866" s="3" t="inlineStr">
        <is>
          <t>Opportunity Global Investment (PTY) LTD</t>
        </is>
      </c>
      <c r="B16866" s="4" t="n">
        <v>45230</v>
      </c>
      <c r="C16866" s="3" t="inlineStr">
        <is>
          <t>Liabilities</t>
        </is>
      </c>
      <c r="D16866" s="3" t="inlineStr">
        <is>
          <t>860</t>
        </is>
      </c>
      <c r="E16866" s="3" t="inlineStr">
        <is>
          <t>Rounding</t>
        </is>
      </c>
      <c r="F16866" s="3" t="n">
        <v>0</v>
      </c>
      <c r="G16866" s="3" t="n">
        <v>-0.29</v>
      </c>
    </row>
    <row r="16867">
      <c r="A16867" s="3" t="inlineStr">
        <is>
          <t>Opportunity Global Sales (PTY) LTD</t>
        </is>
      </c>
      <c r="B16867" s="4" t="n">
        <v>45230</v>
      </c>
      <c r="C16867" s="3" t="inlineStr">
        <is>
          <t>Liabilities</t>
        </is>
      </c>
      <c r="D16867" s="3" t="inlineStr">
        <is>
          <t>860</t>
        </is>
      </c>
      <c r="E16867" s="3" t="inlineStr">
        <is>
          <t>Rounding</t>
        </is>
      </c>
      <c r="F16867" s="3" t="n">
        <v>0</v>
      </c>
      <c r="G16867" s="3" t="n">
        <v>-0.99</v>
      </c>
    </row>
    <row r="16868">
      <c r="A16868" s="3" t="inlineStr">
        <is>
          <t>Opportunity Management Holdings (PTY) LTD</t>
        </is>
      </c>
      <c r="B16868" s="4" t="n">
        <v>45230</v>
      </c>
      <c r="C16868" s="3" t="inlineStr">
        <is>
          <t>Liabilities</t>
        </is>
      </c>
      <c r="D16868" s="3" t="inlineStr">
        <is>
          <t>860</t>
        </is>
      </c>
      <c r="E16868" s="3" t="inlineStr">
        <is>
          <t>Rounding</t>
        </is>
      </c>
      <c r="F16868" s="3" t="n">
        <v>0</v>
      </c>
      <c r="G16868" s="3" t="n">
        <v>-0.01</v>
      </c>
    </row>
    <row r="16869">
      <c r="A16869" s="3" t="inlineStr">
        <is>
          <t>Quinate Consulting (Pty) Ltd</t>
        </is>
      </c>
      <c r="B16869" s="4" t="n">
        <v>45230</v>
      </c>
      <c r="C16869" s="3" t="inlineStr">
        <is>
          <t>Liabilities</t>
        </is>
      </c>
      <c r="D16869" s="3" t="inlineStr">
        <is>
          <t>860</t>
        </is>
      </c>
      <c r="E16869" s="3" t="inlineStr">
        <is>
          <t>Rounding</t>
        </is>
      </c>
      <c r="F16869" s="3" t="n">
        <v>0</v>
      </c>
      <c r="G16869" s="3" t="n">
        <v>-4.57</v>
      </c>
    </row>
    <row r="16870">
      <c r="A16870" s="3" t="inlineStr">
        <is>
          <t>Trademark Holdings (Pty) Ltd</t>
        </is>
      </c>
      <c r="B16870" s="4" t="n">
        <v>45230</v>
      </c>
      <c r="C16870" s="3" t="inlineStr">
        <is>
          <t>Liabilities</t>
        </is>
      </c>
      <c r="D16870" s="3" t="inlineStr">
        <is>
          <t>860</t>
        </is>
      </c>
      <c r="E16870" s="3" t="inlineStr">
        <is>
          <t>Rounding</t>
        </is>
      </c>
      <c r="F16870" s="3" t="n">
        <v>0</v>
      </c>
      <c r="G16870" s="3" t="n">
        <v>0.2</v>
      </c>
    </row>
    <row r="16871">
      <c r="A16871" s="3" t="inlineStr">
        <is>
          <t>Endulini (Pty) Ltd</t>
        </is>
      </c>
      <c r="B16871" s="4" t="n">
        <v>45230</v>
      </c>
      <c r="C16871" s="3" t="inlineStr">
        <is>
          <t>Liabilities</t>
        </is>
      </c>
      <c r="D16871" s="3" t="inlineStr">
        <is>
          <t>9000/000</t>
        </is>
      </c>
      <c r="E16871" s="3" t="inlineStr">
        <is>
          <t>Supplier Control Account</t>
        </is>
      </c>
      <c r="F16871" s="3" t="n">
        <v>5220.86</v>
      </c>
      <c r="G16871" s="3" t="n">
        <v>-4698266.25</v>
      </c>
    </row>
    <row r="16872">
      <c r="A16872" s="3" t="inlineStr">
        <is>
          <t>Noble Shield (Pty) Ltd ta Go Letting</t>
        </is>
      </c>
      <c r="B16872" s="4" t="n">
        <v>45230</v>
      </c>
      <c r="C16872" s="3" t="inlineStr">
        <is>
          <t>Liabilities</t>
        </is>
      </c>
      <c r="D16872" s="3" t="inlineStr">
        <is>
          <t>9000/000</t>
        </is>
      </c>
      <c r="E16872" s="3" t="inlineStr">
        <is>
          <t>Supplier Control Account</t>
        </is>
      </c>
      <c r="F16872" s="3" t="n">
        <v>36767.21</v>
      </c>
      <c r="G16872" s="3" t="n">
        <v>-18124.56</v>
      </c>
    </row>
    <row r="16873">
      <c r="A16873" s="3" t="inlineStr">
        <is>
          <t>Opportunity Global Investment (PTY) LTD</t>
        </is>
      </c>
      <c r="B16873" s="4" t="n">
        <v>45230</v>
      </c>
      <c r="C16873" s="3" t="inlineStr">
        <is>
          <t>Liabilities</t>
        </is>
      </c>
      <c r="D16873" s="3" t="inlineStr">
        <is>
          <t>9000/000</t>
        </is>
      </c>
      <c r="E16873" s="3" t="inlineStr">
        <is>
          <t>Supplier Control Account</t>
        </is>
      </c>
      <c r="F16873" s="3" t="n">
        <v>-95405.5</v>
      </c>
      <c r="G16873" s="3" t="n">
        <v>-108503.41</v>
      </c>
    </row>
    <row r="16874">
      <c r="A16874" s="3" t="inlineStr">
        <is>
          <t>Opportunity Global Sales (PTY) LTD</t>
        </is>
      </c>
      <c r="B16874" s="4" t="n">
        <v>45230</v>
      </c>
      <c r="C16874" s="3" t="inlineStr">
        <is>
          <t>Liabilities</t>
        </is>
      </c>
      <c r="D16874" s="3" t="inlineStr">
        <is>
          <t>9000/000</t>
        </is>
      </c>
      <c r="E16874" s="3" t="inlineStr">
        <is>
          <t>Supplier Control Account</t>
        </is>
      </c>
      <c r="F16874" s="3" t="n">
        <v>41439.06</v>
      </c>
      <c r="G16874" s="3" t="n">
        <v>-17650.76</v>
      </c>
    </row>
    <row r="16875">
      <c r="A16875" s="3" t="inlineStr">
        <is>
          <t>Opportunity Management Holdings (PTY) LTD</t>
        </is>
      </c>
      <c r="B16875" s="4" t="n">
        <v>45230</v>
      </c>
      <c r="C16875" s="3" t="inlineStr">
        <is>
          <t>Liabilities</t>
        </is>
      </c>
      <c r="D16875" s="3" t="inlineStr">
        <is>
          <t>9000/000</t>
        </is>
      </c>
      <c r="E16875" s="3" t="inlineStr">
        <is>
          <t>Supplier Control Account</t>
        </is>
      </c>
      <c r="F16875" s="3" t="n">
        <v>-3234.12</v>
      </c>
      <c r="G16875" s="3" t="n">
        <v>-282586.59</v>
      </c>
    </row>
    <row r="16876">
      <c r="A16876" s="3" t="inlineStr">
        <is>
          <t>Quinate Consulting (Pty) Ltd</t>
        </is>
      </c>
      <c r="B16876" s="4" t="n">
        <v>45230</v>
      </c>
      <c r="C16876" s="3" t="inlineStr">
        <is>
          <t>Liabilities</t>
        </is>
      </c>
      <c r="D16876" s="3" t="inlineStr">
        <is>
          <t>9000/000</t>
        </is>
      </c>
      <c r="E16876" s="3" t="inlineStr">
        <is>
          <t>Supplier Control Account</t>
        </is>
      </c>
      <c r="F16876" s="3" t="n">
        <v>-75206.84</v>
      </c>
      <c r="G16876" s="3" t="n">
        <v>472988.43</v>
      </c>
    </row>
    <row r="16877">
      <c r="A16877" s="3" t="inlineStr">
        <is>
          <t>Trademark Holdings (Pty) Ltd</t>
        </is>
      </c>
      <c r="B16877" s="4" t="n">
        <v>45230</v>
      </c>
      <c r="C16877" s="3" t="inlineStr">
        <is>
          <t>Liabilities</t>
        </is>
      </c>
      <c r="D16877" s="3" t="inlineStr">
        <is>
          <t>9000/000</t>
        </is>
      </c>
      <c r="E16877" s="3" t="inlineStr">
        <is>
          <t>Supplier Control Account</t>
        </is>
      </c>
      <c r="F16877" s="3" t="n">
        <v>75000</v>
      </c>
      <c r="G16877" s="3" t="n">
        <v>-8099.75</v>
      </c>
    </row>
    <row r="16878">
      <c r="A16878" s="3" t="inlineStr">
        <is>
          <t>Quinate Consulting (Pty) Ltd</t>
        </is>
      </c>
      <c r="B16878" s="4" t="n">
        <v>45230</v>
      </c>
      <c r="C16878" s="3" t="inlineStr">
        <is>
          <t>Liabilities</t>
        </is>
      </c>
      <c r="D16878" s="3" t="inlineStr">
        <is>
          <t>9001</t>
        </is>
      </c>
      <c r="E16878" s="3" t="inlineStr">
        <is>
          <t>Supplier Control</t>
        </is>
      </c>
      <c r="F16878" s="3" t="n">
        <v>0</v>
      </c>
      <c r="G16878" s="3" t="n">
        <v>-347315.41</v>
      </c>
    </row>
    <row r="16879">
      <c r="A16879" s="3" t="inlineStr">
        <is>
          <t>Opportunity Management Holdings (PTY) LTD</t>
        </is>
      </c>
      <c r="B16879" s="4" t="n">
        <v>45230</v>
      </c>
      <c r="C16879" s="3" t="inlineStr">
        <is>
          <t>Liabilities</t>
        </is>
      </c>
      <c r="D16879" s="3" t="inlineStr">
        <is>
          <t>9100/000</t>
        </is>
      </c>
      <c r="E16879" s="3" t="inlineStr">
        <is>
          <t>PAYE/UIF/SDL Accrual - Prior Years ADJ</t>
        </is>
      </c>
      <c r="F16879" s="3" t="n">
        <v>0</v>
      </c>
      <c r="G16879" s="3" t="n">
        <v>-33739.36</v>
      </c>
    </row>
    <row r="16880">
      <c r="A16880" s="3" t="inlineStr">
        <is>
          <t>Opportunity Management Holdings (PTY) LTD</t>
        </is>
      </c>
      <c r="B16880" s="4" t="n">
        <v>45230</v>
      </c>
      <c r="C16880" s="3" t="inlineStr">
        <is>
          <t>Assets</t>
        </is>
      </c>
      <c r="D16880" s="3" t="inlineStr">
        <is>
          <t>9110/000</t>
        </is>
      </c>
      <c r="E16880" s="3" t="inlineStr">
        <is>
          <t>Deposit Received</t>
        </is>
      </c>
      <c r="F16880" s="3" t="n">
        <v>0</v>
      </c>
      <c r="G16880" s="3" t="n">
        <v>-3852.5</v>
      </c>
    </row>
    <row r="16881">
      <c r="A16881" s="3" t="inlineStr">
        <is>
          <t>Opportunity Global Investment (PTY) LTD</t>
        </is>
      </c>
      <c r="B16881" s="4" t="n">
        <v>45230</v>
      </c>
      <c r="C16881" s="3" t="inlineStr">
        <is>
          <t>Liabilities</t>
        </is>
      </c>
      <c r="D16881" s="3" t="inlineStr">
        <is>
          <t>9110/000</t>
        </is>
      </c>
      <c r="E16881" s="3" t="inlineStr">
        <is>
          <t>Taxation B/S</t>
        </is>
      </c>
      <c r="F16881" s="3" t="n">
        <v>0</v>
      </c>
      <c r="G16881" s="3" t="n">
        <v>67163.81</v>
      </c>
    </row>
    <row r="16882">
      <c r="A16882" s="3" t="inlineStr">
        <is>
          <t>Noble Shield (Pty) Ltd ta Go Letting</t>
        </is>
      </c>
      <c r="B16882" s="4" t="n">
        <v>45230</v>
      </c>
      <c r="C16882" s="3" t="inlineStr">
        <is>
          <t>Liabilities</t>
        </is>
      </c>
      <c r="D16882" s="3" t="inlineStr">
        <is>
          <t>9250/010</t>
        </is>
      </c>
      <c r="E16882" s="3" t="inlineStr">
        <is>
          <t>SALARY CONTROL</t>
        </is>
      </c>
      <c r="F16882" s="3" t="n">
        <v>-1683.62</v>
      </c>
      <c r="G16882" s="3" t="n">
        <v>-18863.38</v>
      </c>
    </row>
    <row r="16883">
      <c r="A16883" s="3" t="inlineStr">
        <is>
          <t>Opportunity Global Investment (PTY) LTD</t>
        </is>
      </c>
      <c r="B16883" s="4" t="n">
        <v>45230</v>
      </c>
      <c r="C16883" s="3" t="inlineStr">
        <is>
          <t>Liabilities</t>
        </is>
      </c>
      <c r="D16883" s="3" t="inlineStr">
        <is>
          <t>9250/010</t>
        </is>
      </c>
      <c r="E16883" s="3" t="inlineStr">
        <is>
          <t>SALARY CONTROL</t>
        </is>
      </c>
      <c r="F16883" s="3" t="n">
        <v>0</v>
      </c>
      <c r="G16883" s="3" t="n">
        <v>5000</v>
      </c>
    </row>
    <row r="16884">
      <c r="A16884" s="3" t="inlineStr">
        <is>
          <t>Opportunity Global Sales (PTY) LTD</t>
        </is>
      </c>
      <c r="B16884" s="4" t="n">
        <v>45230</v>
      </c>
      <c r="C16884" s="3" t="inlineStr">
        <is>
          <t>Liabilities</t>
        </is>
      </c>
      <c r="D16884" s="3" t="inlineStr">
        <is>
          <t>9250/010</t>
        </is>
      </c>
      <c r="E16884" s="3" t="inlineStr">
        <is>
          <t>SALARY CONTROL</t>
        </is>
      </c>
      <c r="F16884" s="3" t="n">
        <v>12333.85</v>
      </c>
      <c r="G16884" s="3" t="n">
        <v>5802.24</v>
      </c>
    </row>
    <row r="16885">
      <c r="A16885" s="3" t="inlineStr">
        <is>
          <t>Opportunity Management Holdings (PTY) LTD</t>
        </is>
      </c>
      <c r="B16885" s="4" t="n">
        <v>45230</v>
      </c>
      <c r="C16885" s="3" t="inlineStr">
        <is>
          <t>Liabilities</t>
        </is>
      </c>
      <c r="D16885" s="3" t="inlineStr">
        <is>
          <t>9250/010</t>
        </is>
      </c>
      <c r="E16885" s="3" t="inlineStr">
        <is>
          <t>SALARY CONTROL</t>
        </is>
      </c>
      <c r="F16885" s="3" t="n">
        <v>9241.74</v>
      </c>
      <c r="G16885" s="3" t="n">
        <v>9241.74</v>
      </c>
    </row>
    <row r="16886">
      <c r="A16886" s="3" t="inlineStr">
        <is>
          <t>Trademark Holdings (Pty) Ltd</t>
        </is>
      </c>
      <c r="B16886" s="4" t="n">
        <v>45230</v>
      </c>
      <c r="C16886" s="3" t="inlineStr">
        <is>
          <t>Liabilities</t>
        </is>
      </c>
      <c r="D16886" s="3" t="inlineStr">
        <is>
          <t>9250/010</t>
        </is>
      </c>
      <c r="E16886" s="3" t="inlineStr">
        <is>
          <t>SALARY CONTROL</t>
        </is>
      </c>
      <c r="F16886" s="3" t="n">
        <v>193.07</v>
      </c>
      <c r="G16886" s="3" t="n">
        <v>-19202.37</v>
      </c>
    </row>
    <row r="16887">
      <c r="A16887" s="3" t="inlineStr">
        <is>
          <t>Noble Shield (Pty) Ltd ta Go Letting</t>
        </is>
      </c>
      <c r="B16887" s="4" t="n">
        <v>45230</v>
      </c>
      <c r="C16887" s="3" t="inlineStr">
        <is>
          <t>Liabilities</t>
        </is>
      </c>
      <c r="D16887" s="3" t="inlineStr">
        <is>
          <t>9250/020</t>
        </is>
      </c>
      <c r="E16887" s="3" t="inlineStr">
        <is>
          <t>PAYE, UIF AND SDL CONTROL</t>
        </is>
      </c>
      <c r="F16887" s="3" t="n">
        <v>-614.29</v>
      </c>
      <c r="G16887" s="3" t="n">
        <v>-6184.54</v>
      </c>
    </row>
    <row r="16888">
      <c r="A16888" s="3" t="inlineStr">
        <is>
          <t>Opportunity Global Investment (PTY) LTD</t>
        </is>
      </c>
      <c r="B16888" s="4" t="n">
        <v>45230</v>
      </c>
      <c r="C16888" s="3" t="inlineStr">
        <is>
          <t>Liabilities</t>
        </is>
      </c>
      <c r="D16888" s="3" t="inlineStr">
        <is>
          <t>9250/020</t>
        </is>
      </c>
      <c r="E16888" s="3" t="inlineStr">
        <is>
          <t>PAYE, UIF AND SDL CONTROL</t>
        </is>
      </c>
      <c r="F16888" s="3" t="n">
        <v>17521.62</v>
      </c>
      <c r="G16888" s="3" t="n">
        <v>-73302.59</v>
      </c>
    </row>
    <row r="16889">
      <c r="A16889" s="3" t="inlineStr">
        <is>
          <t>Opportunity Management Holdings (PTY) LTD</t>
        </is>
      </c>
      <c r="B16889" s="4" t="n">
        <v>45230</v>
      </c>
      <c r="C16889" s="3" t="inlineStr">
        <is>
          <t>Liabilities</t>
        </is>
      </c>
      <c r="D16889" s="3" t="inlineStr">
        <is>
          <t>9250/020</t>
        </is>
      </c>
      <c r="E16889" s="3" t="inlineStr">
        <is>
          <t>PAYE, UIF AND SDL CONTROL</t>
        </is>
      </c>
      <c r="F16889" s="3" t="n">
        <v>-10356.21</v>
      </c>
      <c r="G16889" s="3" t="n">
        <v>-53691.31</v>
      </c>
    </row>
    <row r="16890">
      <c r="A16890" s="3" t="inlineStr">
        <is>
          <t>Quinate Consulting (Pty) Ltd</t>
        </is>
      </c>
      <c r="B16890" s="4" t="n">
        <v>45230</v>
      </c>
      <c r="C16890" s="3" t="inlineStr">
        <is>
          <t>Liabilities</t>
        </is>
      </c>
      <c r="D16890" s="3" t="inlineStr">
        <is>
          <t>9250/020</t>
        </is>
      </c>
      <c r="E16890" s="3" t="inlineStr">
        <is>
          <t>PAYE, UIF AND SDL CONTROL</t>
        </is>
      </c>
      <c r="F16890" s="3" t="n">
        <v>0</v>
      </c>
      <c r="G16890" s="3" t="n">
        <v>-10759.36</v>
      </c>
    </row>
    <row r="16891">
      <c r="A16891" s="3" t="inlineStr">
        <is>
          <t>Trademark Holdings (Pty) Ltd</t>
        </is>
      </c>
      <c r="B16891" s="4" t="n">
        <v>45230</v>
      </c>
      <c r="C16891" s="3" t="inlineStr">
        <is>
          <t>Liabilities</t>
        </is>
      </c>
      <c r="D16891" s="3" t="inlineStr">
        <is>
          <t>9250/020</t>
        </is>
      </c>
      <c r="E16891" s="3" t="inlineStr">
        <is>
          <t>PAYE, UIF AND SDL CONTROL</t>
        </is>
      </c>
      <c r="F16891" s="3" t="n">
        <v>70.44</v>
      </c>
      <c r="G16891" s="3" t="n">
        <v>-5494.64</v>
      </c>
    </row>
    <row r="16892">
      <c r="A16892" s="3" t="inlineStr">
        <is>
          <t>Opportunity Global Investment (PTY) LTD</t>
        </is>
      </c>
      <c r="B16892" s="4" t="n">
        <v>45230</v>
      </c>
      <c r="C16892" s="3" t="inlineStr">
        <is>
          <t>Liabilities</t>
        </is>
      </c>
      <c r="D16892" s="3" t="inlineStr">
        <is>
          <t>9400/030</t>
        </is>
      </c>
      <c r="E16892" s="3" t="inlineStr">
        <is>
          <t>Accrued Expenses - PAYE_AND_UIF</t>
        </is>
      </c>
      <c r="F16892" s="3" t="n">
        <v>0</v>
      </c>
      <c r="G16892" s="3" t="n">
        <v>-2</v>
      </c>
    </row>
    <row r="16893">
      <c r="A16893" s="3" t="inlineStr">
        <is>
          <t>Trademark Holdings (Pty) Ltd</t>
        </is>
      </c>
      <c r="B16893" s="4" t="n">
        <v>45230</v>
      </c>
      <c r="C16893" s="3" t="inlineStr">
        <is>
          <t>Liabilities</t>
        </is>
      </c>
      <c r="D16893" s="3" t="inlineStr">
        <is>
          <t>9400/400</t>
        </is>
      </c>
      <c r="E16893" s="3" t="inlineStr">
        <is>
          <t>Deemed Dividend Tax</t>
        </is>
      </c>
      <c r="F16893" s="3" t="n">
        <v>0</v>
      </c>
      <c r="G16893" s="3" t="n">
        <v>-699.13</v>
      </c>
    </row>
    <row r="16894">
      <c r="A16894" s="3" t="inlineStr">
        <is>
          <t>Opportunity Global Investment (PTY) LTD</t>
        </is>
      </c>
      <c r="B16894" s="4" t="n">
        <v>45230</v>
      </c>
      <c r="C16894" s="3" t="inlineStr">
        <is>
          <t>Liabilities</t>
        </is>
      </c>
      <c r="D16894" s="3" t="inlineStr">
        <is>
          <t>9500/000</t>
        </is>
      </c>
      <c r="E16894" s="3" t="inlineStr">
        <is>
          <t>VAT Control Account</t>
        </is>
      </c>
      <c r="F16894" s="3" t="n">
        <v>23490.67</v>
      </c>
      <c r="G16894" s="3" t="n">
        <v>1011995.02</v>
      </c>
    </row>
    <row r="16895">
      <c r="A16895" s="3" t="inlineStr">
        <is>
          <t>Opportunity Global Sales (PTY) LTD</t>
        </is>
      </c>
      <c r="B16895" s="4" t="n">
        <v>45230</v>
      </c>
      <c r="C16895" s="3" t="inlineStr">
        <is>
          <t>Liabilities</t>
        </is>
      </c>
      <c r="D16895" s="3" t="inlineStr">
        <is>
          <t>9500/000</t>
        </is>
      </c>
      <c r="E16895" s="3" t="inlineStr">
        <is>
          <t>VAT Control Account</t>
        </is>
      </c>
      <c r="F16895" s="3" t="n">
        <v>-29402.07</v>
      </c>
      <c r="G16895" s="3" t="n">
        <v>-1076350.57</v>
      </c>
    </row>
    <row r="16896">
      <c r="A16896" s="3" t="inlineStr">
        <is>
          <t>Opportunity Management Holdings (PTY) LTD</t>
        </is>
      </c>
      <c r="B16896" s="4" t="n">
        <v>45230</v>
      </c>
      <c r="C16896" s="3" t="inlineStr">
        <is>
          <t>Liabilities</t>
        </is>
      </c>
      <c r="D16896" s="3" t="inlineStr">
        <is>
          <t>9500/000</t>
        </is>
      </c>
      <c r="E16896" s="3" t="inlineStr">
        <is>
          <t>VAT Control Account</t>
        </is>
      </c>
      <c r="F16896" s="3" t="n">
        <v>58056.26</v>
      </c>
      <c r="G16896" s="3" t="n">
        <v>122770.85</v>
      </c>
    </row>
    <row r="16897">
      <c r="A16897" s="3" t="inlineStr">
        <is>
          <t>Endulini (Pty) Ltd</t>
        </is>
      </c>
      <c r="B16897" s="4" t="n">
        <v>45230</v>
      </c>
      <c r="C16897" s="3" t="inlineStr">
        <is>
          <t>Liabilities</t>
        </is>
      </c>
      <c r="D16897" s="3" t="inlineStr">
        <is>
          <t>9500/000</t>
        </is>
      </c>
      <c r="E16897" s="3" t="inlineStr">
        <is>
          <t>Vat / Tax Control Account</t>
        </is>
      </c>
      <c r="F16897" s="3" t="n">
        <v>6083.57</v>
      </c>
      <c r="G16897" s="3" t="n">
        <v>-2380318.23</v>
      </c>
    </row>
    <row r="16898">
      <c r="A16898" s="3" t="inlineStr">
        <is>
          <t>Noble Shield (Pty) Ltd ta Go Letting</t>
        </is>
      </c>
      <c r="B16898" s="4" t="n">
        <v>45230</v>
      </c>
      <c r="C16898" s="3" t="inlineStr">
        <is>
          <t>Liabilities</t>
        </is>
      </c>
      <c r="D16898" s="3" t="inlineStr">
        <is>
          <t>9500/000</t>
        </is>
      </c>
      <c r="E16898" s="3" t="inlineStr">
        <is>
          <t>Vat / Tax Control Account</t>
        </is>
      </c>
      <c r="F16898" s="3" t="n">
        <v>0</v>
      </c>
      <c r="G16898" s="3" t="n">
        <v>1443.68</v>
      </c>
    </row>
    <row r="16899">
      <c r="A16899" s="3" t="inlineStr">
        <is>
          <t>Quinate Consulting (Pty) Ltd</t>
        </is>
      </c>
      <c r="B16899" s="4" t="n">
        <v>45230</v>
      </c>
      <c r="C16899" s="3" t="inlineStr">
        <is>
          <t>Liabilities</t>
        </is>
      </c>
      <c r="D16899" s="3" t="inlineStr">
        <is>
          <t>9500/000</t>
        </is>
      </c>
      <c r="E16899" s="3" t="inlineStr">
        <is>
          <t>Vat Control Account</t>
        </is>
      </c>
      <c r="F16899" s="3" t="n">
        <v>-54651.33</v>
      </c>
      <c r="G16899" s="3" t="n">
        <v>2108522</v>
      </c>
    </row>
    <row r="16900">
      <c r="A16900" s="3" t="inlineStr">
        <is>
          <t>Opportunity Management Holdings (PTY) LTD</t>
        </is>
      </c>
      <c r="B16900" s="4" t="n">
        <v>45230</v>
      </c>
      <c r="C16900" s="3" t="inlineStr">
        <is>
          <t>Liabilities</t>
        </is>
      </c>
      <c r="D16900" s="3" t="inlineStr">
        <is>
          <t>9501/000</t>
        </is>
      </c>
      <c r="E16900" s="3" t="inlineStr">
        <is>
          <t>Vat Adjustments - C2M</t>
        </is>
      </c>
      <c r="F16900" s="3" t="n">
        <v>0</v>
      </c>
      <c r="G16900" s="3" t="n">
        <v>47274.04</v>
      </c>
    </row>
    <row r="16901">
      <c r="A16901" s="3" t="inlineStr">
        <is>
          <t>Quinate Consulting (Pty) Ltd</t>
        </is>
      </c>
      <c r="B16901" s="4" t="n">
        <v>45230</v>
      </c>
      <c r="C16901" s="3" t="inlineStr">
        <is>
          <t>Liabilities</t>
        </is>
      </c>
      <c r="D16901" s="3" t="inlineStr">
        <is>
          <t>9960/000</t>
        </is>
      </c>
      <c r="E16901" s="3" t="inlineStr">
        <is>
          <t>Deposits - Southwark Rentals</t>
        </is>
      </c>
      <c r="F16901" s="3" t="n">
        <v>0</v>
      </c>
      <c r="G16901" s="3" t="n">
        <v>-23000</v>
      </c>
    </row>
    <row r="16902">
      <c r="A16902" s="3" t="inlineStr">
        <is>
          <t>Noble Shield (Pty) Ltd ta Go Letting</t>
        </is>
      </c>
      <c r="B16902" s="4" t="n">
        <v>45230</v>
      </c>
      <c r="C16902" s="3" t="inlineStr">
        <is>
          <t>Expenses</t>
        </is>
      </c>
      <c r="D16902" s="3" t="inlineStr">
        <is>
          <t>ACB Link</t>
        </is>
      </c>
      <c r="E16902" s="3" t="inlineStr">
        <is>
          <t>Subscriptions - TPN</t>
        </is>
      </c>
      <c r="F16902" s="3" t="n">
        <v>2023.43</v>
      </c>
      <c r="G16902" s="3" t="n">
        <v>6429.66</v>
      </c>
    </row>
    <row r="16903">
      <c r="A16903" s="3" t="inlineStr">
        <is>
          <t>Trademark Holdings (Pty) Ltd</t>
        </is>
      </c>
      <c r="B16903" s="4" t="n">
        <v>45230</v>
      </c>
      <c r="C16903" s="3" t="inlineStr">
        <is>
          <t>Liabilities</t>
        </is>
      </c>
      <c r="D16903" s="3" t="inlineStr">
        <is>
          <t>B/S</t>
        </is>
      </c>
      <c r="E16903" s="3" t="inlineStr">
        <is>
          <t>Taxation Payable</t>
        </is>
      </c>
      <c r="F16903" s="3" t="n">
        <v>0</v>
      </c>
      <c r="G16903" s="3" t="n">
        <v>1722</v>
      </c>
    </row>
    <row r="16904">
      <c r="A16904" s="3" t="inlineStr">
        <is>
          <t>Quinate Consulting (Pty) Ltd</t>
        </is>
      </c>
      <c r="B16904" s="4" t="n">
        <v>45230</v>
      </c>
      <c r="C16904" s="3" t="inlineStr">
        <is>
          <t>Liabilities</t>
        </is>
      </c>
      <c r="D16904" s="3" t="inlineStr">
        <is>
          <t xml:space="preserve">B/S </t>
        </is>
      </c>
      <c r="E16904" s="3" t="inlineStr">
        <is>
          <t>Taxation Payable</t>
        </is>
      </c>
      <c r="F16904" s="3" t="n">
        <v>0</v>
      </c>
      <c r="G16904" s="3" t="n">
        <v>-15486</v>
      </c>
    </row>
    <row r="16905">
      <c r="A16905" s="3" t="inlineStr">
        <is>
          <t>Quinate Consulting (Pty) Ltd</t>
        </is>
      </c>
      <c r="B16905" s="4" t="n">
        <v>45230</v>
      </c>
      <c r="C16905" s="3" t="inlineStr">
        <is>
          <t>Liabilities</t>
        </is>
      </c>
      <c r="D16905" s="3" t="inlineStr">
        <is>
          <t>FV</t>
        </is>
      </c>
      <c r="E16905" s="3" t="inlineStr">
        <is>
          <t>Loan - Cape Projects Constuction</t>
        </is>
      </c>
      <c r="F16905" s="3" t="n">
        <v>280000</v>
      </c>
      <c r="G16905" s="3" t="n">
        <v>-7521187.4</v>
      </c>
    </row>
    <row r="16906">
      <c r="A16906" s="3" t="inlineStr">
        <is>
          <t>Quinate Consulting (Pty) Ltd</t>
        </is>
      </c>
      <c r="B16906" s="4" t="n">
        <v>45230</v>
      </c>
      <c r="C16906" s="3" t="inlineStr">
        <is>
          <t>Liabilities</t>
        </is>
      </c>
      <c r="D16906" s="3" t="inlineStr">
        <is>
          <t>Sharehold OppDev</t>
        </is>
      </c>
      <c r="E16906" s="3" t="inlineStr">
        <is>
          <t>Loan - Justine Morgan</t>
        </is>
      </c>
      <c r="F16906" s="3" t="n">
        <v>0</v>
      </c>
      <c r="G16906" s="3" t="n">
        <v>-563766.76</v>
      </c>
    </row>
    <row r="16907">
      <c r="A16907" s="3" t="inlineStr">
        <is>
          <t>Opportunity Global Sales (PTY) LTD</t>
        </is>
      </c>
      <c r="B16907" s="4" t="n">
        <v>45260</v>
      </c>
      <c r="C16907" s="3" t="inlineStr">
        <is>
          <t>Revenue</t>
        </is>
      </c>
      <c r="D16907" s="3" t="inlineStr">
        <is>
          <t>1000/009</t>
        </is>
      </c>
      <c r="E16907" s="3" t="inlineStr">
        <is>
          <t>Sales - Comm on Payprop</t>
        </is>
      </c>
      <c r="F16907" s="3" t="n">
        <v>-22589.15</v>
      </c>
      <c r="G16907" s="3" t="n">
        <v>-136098.9</v>
      </c>
    </row>
    <row r="16908">
      <c r="A16908" s="3" t="inlineStr">
        <is>
          <t>Quinate Consulting (Pty) Ltd</t>
        </is>
      </c>
      <c r="B16908" s="4" t="n">
        <v>45260</v>
      </c>
      <c r="C16908" s="3" t="inlineStr">
        <is>
          <t>Revenue</t>
        </is>
      </c>
      <c r="D16908" s="3" t="inlineStr">
        <is>
          <t>1000/011</t>
        </is>
      </c>
      <c r="E16908" s="3" t="inlineStr">
        <is>
          <t>Rent Received - Soho Unit 23</t>
        </is>
      </c>
      <c r="F16908" s="3" t="n">
        <v>-12500</v>
      </c>
      <c r="G16908" s="3" t="n">
        <v>-112500</v>
      </c>
    </row>
    <row r="16909">
      <c r="A16909" s="3" t="inlineStr">
        <is>
          <t>Quinate Consulting (Pty) Ltd</t>
        </is>
      </c>
      <c r="B16909" s="4" t="n">
        <v>45260</v>
      </c>
      <c r="C16909" s="3" t="inlineStr">
        <is>
          <t>Revenue</t>
        </is>
      </c>
      <c r="D16909" s="3" t="inlineStr">
        <is>
          <t>1000/012</t>
        </is>
      </c>
      <c r="E16909" s="3" t="inlineStr">
        <is>
          <t>Rent Received - Soho Unit 24</t>
        </is>
      </c>
      <c r="F16909" s="3" t="n">
        <v>-14445</v>
      </c>
      <c r="G16909" s="3" t="n">
        <v>-130005</v>
      </c>
    </row>
    <row r="16910">
      <c r="A16910" s="3" t="inlineStr">
        <is>
          <t>Quinate Consulting (Pty) Ltd</t>
        </is>
      </c>
      <c r="B16910" s="4" t="n">
        <v>45260</v>
      </c>
      <c r="C16910" s="3" t="inlineStr">
        <is>
          <t>Revenue</t>
        </is>
      </c>
      <c r="D16910" s="3" t="inlineStr">
        <is>
          <t>1000/013</t>
        </is>
      </c>
      <c r="E16910" s="3" t="inlineStr">
        <is>
          <t>Rent Recieved - Soho Unit 20</t>
        </is>
      </c>
      <c r="F16910" s="3" t="n">
        <v>-12500</v>
      </c>
      <c r="G16910" s="3" t="n">
        <v>-112500</v>
      </c>
    </row>
    <row r="16911">
      <c r="A16911" s="3" t="inlineStr">
        <is>
          <t>Quinate Consulting (Pty) Ltd</t>
        </is>
      </c>
      <c r="B16911" s="4" t="n">
        <v>45260</v>
      </c>
      <c r="C16911" s="3" t="inlineStr">
        <is>
          <t>Revenue</t>
        </is>
      </c>
      <c r="D16911" s="3" t="inlineStr">
        <is>
          <t>1000/015</t>
        </is>
      </c>
      <c r="E16911" s="3" t="inlineStr">
        <is>
          <t>Rent Received - Southwark Unit 1</t>
        </is>
      </c>
      <c r="F16911" s="3" t="n">
        <v>-11500</v>
      </c>
      <c r="G16911" s="3" t="n">
        <v>-57500</v>
      </c>
    </row>
    <row r="16912">
      <c r="A16912" s="3" t="inlineStr">
        <is>
          <t>Quinate Consulting (Pty) Ltd</t>
        </is>
      </c>
      <c r="B16912" s="4" t="n">
        <v>45260</v>
      </c>
      <c r="C16912" s="3" t="inlineStr">
        <is>
          <t>Revenue</t>
        </is>
      </c>
      <c r="D16912" s="3" t="inlineStr">
        <is>
          <t>1000/016</t>
        </is>
      </c>
      <c r="E16912" s="3" t="inlineStr">
        <is>
          <t>Rent Recieved - Southwark Unit 21</t>
        </is>
      </c>
      <c r="F16912" s="3" t="n">
        <v>-10000</v>
      </c>
      <c r="G16912" s="3" t="n">
        <v>-91000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Revenue</t>
        </is>
      </c>
      <c r="D16913" s="3" t="inlineStr">
        <is>
          <t>1000/100</t>
        </is>
      </c>
      <c r="E16913" s="3" t="inlineStr">
        <is>
          <t>Sales - Comm on External Sales</t>
        </is>
      </c>
      <c r="F16913" s="3" t="n">
        <v>0</v>
      </c>
      <c r="G16913" s="3" t="n">
        <v>-159137.61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Revenue</t>
        </is>
      </c>
      <c r="D16914" s="3" t="inlineStr">
        <is>
          <t>1000/100</t>
        </is>
      </c>
      <c r="E16914" s="3" t="inlineStr">
        <is>
          <t>Sales - Payprop 328 - Michelle</t>
        </is>
      </c>
      <c r="F16914" s="3" t="n">
        <v>-82270.2</v>
      </c>
      <c r="G16914" s="3" t="n">
        <v>-351747.32</v>
      </c>
    </row>
    <row r="16915">
      <c r="A16915" s="3" t="inlineStr">
        <is>
          <t>Opportunity Global Sales (PTY) LTD</t>
        </is>
      </c>
      <c r="B16915" s="4" t="n">
        <v>45260</v>
      </c>
      <c r="C16915" s="3" t="inlineStr">
        <is>
          <t>Revenue</t>
        </is>
      </c>
      <c r="D16915" s="3" t="inlineStr">
        <is>
          <t>1000/120</t>
        </is>
      </c>
      <c r="E16915" s="3" t="inlineStr">
        <is>
          <t>Sales - Admin Fees on Rental Units</t>
        </is>
      </c>
      <c r="F16915" s="3" t="n">
        <v>-11495.64</v>
      </c>
      <c r="G16915" s="3" t="n">
        <v>-54604.29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Revenue</t>
        </is>
      </c>
      <c r="D16916" s="3" t="inlineStr">
        <is>
          <t>1000/121</t>
        </is>
      </c>
      <c r="E16916" s="3" t="inlineStr">
        <is>
          <t>Sales - Admin Fees on Rental Units Endulini</t>
        </is>
      </c>
      <c r="F16916" s="3" t="n">
        <v>0</v>
      </c>
      <c r="G16916" s="3" t="n">
        <v>-434.78</v>
      </c>
    </row>
    <row r="16917">
      <c r="A16917" s="3" t="inlineStr">
        <is>
          <t>Opportunity Global Sales (PTY) LTD</t>
        </is>
      </c>
      <c r="B16917" s="4" t="n">
        <v>45260</v>
      </c>
      <c r="C16917" s="3" t="inlineStr">
        <is>
          <t>Revenue</t>
        </is>
      </c>
      <c r="D16917" s="3" t="inlineStr">
        <is>
          <t>1000/122</t>
        </is>
      </c>
      <c r="E16917" s="3" t="inlineStr">
        <is>
          <t>Sales - Admin Fees on Rental Units Heron Fields</t>
        </is>
      </c>
      <c r="F16917" s="3" t="n">
        <v>0</v>
      </c>
      <c r="G16917" s="3" t="n">
        <v>-5652.2</v>
      </c>
    </row>
    <row r="16918">
      <c r="A16918" s="3" t="inlineStr">
        <is>
          <t>Opportunity Global Sales (PTY) LTD</t>
        </is>
      </c>
      <c r="B16918" s="4" t="n">
        <v>45260</v>
      </c>
      <c r="C16918" s="3" t="inlineStr">
        <is>
          <t>Revenue</t>
        </is>
      </c>
      <c r="D16918" s="3" t="inlineStr">
        <is>
          <t>1000/150</t>
        </is>
      </c>
      <c r="E16918" s="3" t="inlineStr">
        <is>
          <t>Sales - Comm on External Rental</t>
        </is>
      </c>
      <c r="F16918" s="3" t="n">
        <v>-115369.5</v>
      </c>
      <c r="G16918" s="3" t="n">
        <v>-496382.41</v>
      </c>
    </row>
    <row r="16919">
      <c r="A16919" s="3" t="inlineStr">
        <is>
          <t>Opportunity Global Sales (PTY) LTD</t>
        </is>
      </c>
      <c r="B16919" s="4" t="n">
        <v>45260</v>
      </c>
      <c r="C16919" s="3" t="inlineStr">
        <is>
          <t>Revenue</t>
        </is>
      </c>
      <c r="D16919" s="3" t="inlineStr">
        <is>
          <t>1000/250</t>
        </is>
      </c>
      <c r="E16919" s="3" t="inlineStr">
        <is>
          <t>Sales - Comm on Endulini</t>
        </is>
      </c>
      <c r="F16919" s="3" t="n">
        <v>-60865.22</v>
      </c>
      <c r="G16919" s="3" t="n">
        <v>-129121.74</v>
      </c>
    </row>
    <row r="16920">
      <c r="A16920" s="3" t="inlineStr">
        <is>
          <t>Opportunity Global Sales (PTY) LTD</t>
        </is>
      </c>
      <c r="B16920" s="4" t="n">
        <v>45260</v>
      </c>
      <c r="C16920" s="3" t="inlineStr">
        <is>
          <t>Revenue</t>
        </is>
      </c>
      <c r="D16920" s="3" t="inlineStr">
        <is>
          <t>1000/300</t>
        </is>
      </c>
      <c r="E16920" s="3" t="inlineStr">
        <is>
          <t>Sales - Comm on Heron Fields</t>
        </is>
      </c>
      <c r="F16920" s="3" t="n">
        <v>0</v>
      </c>
      <c r="G16920" s="3" t="n">
        <v>-1340039.14</v>
      </c>
    </row>
    <row r="16921">
      <c r="A16921" s="3" t="inlineStr">
        <is>
          <t>Trademark Holdings (Pty) Ltd</t>
        </is>
      </c>
      <c r="B16921" s="4" t="n">
        <v>45260</v>
      </c>
      <c r="C16921" s="3" t="inlineStr">
        <is>
          <t>Revenue</t>
        </is>
      </c>
      <c r="D16921" s="3" t="inlineStr">
        <is>
          <t>1000/300</t>
        </is>
      </c>
      <c r="E16921" s="3" t="inlineStr">
        <is>
          <t>Sales - Payprop - Lara</t>
        </is>
      </c>
      <c r="F16921" s="3" t="n">
        <v>-95752.52</v>
      </c>
      <c r="G16921" s="3" t="n">
        <v>-403847.79</v>
      </c>
    </row>
    <row r="16922">
      <c r="A16922" s="3" t="inlineStr">
        <is>
          <t>Opportunity Global Investment (PTY) LTD</t>
        </is>
      </c>
      <c r="B16922" s="4" t="n">
        <v>45260</v>
      </c>
      <c r="C16922" s="3" t="inlineStr">
        <is>
          <t>Revenue</t>
        </is>
      </c>
      <c r="D16922" s="3" t="inlineStr">
        <is>
          <t>1000/360</t>
        </is>
      </c>
      <c r="E16922" s="3" t="inlineStr">
        <is>
          <t>Sales - Investor Management - Heron View</t>
        </is>
      </c>
      <c r="F16922" s="3" t="n">
        <v>0</v>
      </c>
      <c r="G16922" s="3" t="n">
        <v>-1826086.96</v>
      </c>
    </row>
    <row r="16923">
      <c r="A16923" s="3" t="inlineStr">
        <is>
          <t>Opportunity Global Sales (PTY) LTD</t>
        </is>
      </c>
      <c r="B16923" s="4" t="n">
        <v>45260</v>
      </c>
      <c r="C16923" s="3" t="inlineStr">
        <is>
          <t>Revenue</t>
        </is>
      </c>
      <c r="D16923" s="3" t="inlineStr">
        <is>
          <t>1000/400</t>
        </is>
      </c>
      <c r="E16923" s="3" t="inlineStr">
        <is>
          <t>Sales - Commission on Heron View</t>
        </is>
      </c>
      <c r="F16923" s="3" t="n">
        <v>-74778.25999999999</v>
      </c>
      <c r="G16923" s="3" t="n">
        <v>-1072543.44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Revenue</t>
        </is>
      </c>
      <c r="D16924" s="3" t="inlineStr">
        <is>
          <t>1000/420</t>
        </is>
      </c>
      <c r="E16924" s="3" t="inlineStr">
        <is>
          <t>Sales - Commission Received - External</t>
        </is>
      </c>
      <c r="F16924" s="3" t="n">
        <v>-94000</v>
      </c>
      <c r="G16924" s="3" t="n">
        <v>-134000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Revenue</t>
        </is>
      </c>
      <c r="D16925" s="3" t="inlineStr">
        <is>
          <t>1000/500</t>
        </is>
      </c>
      <c r="E16925" s="3" t="inlineStr">
        <is>
          <t>Sales - Commission external sale</t>
        </is>
      </c>
      <c r="F16925" s="3" t="n">
        <v>0</v>
      </c>
      <c r="G16925" s="3" t="n">
        <v>-50000</v>
      </c>
    </row>
    <row r="16926">
      <c r="A16926" s="3" t="inlineStr">
        <is>
          <t>Quinate Consulting (Pty) Ltd</t>
        </is>
      </c>
      <c r="B16926" s="4" t="n">
        <v>45260</v>
      </c>
      <c r="C16926" s="3" t="inlineStr">
        <is>
          <t>Revenue</t>
        </is>
      </c>
      <c r="D16926" s="3" t="inlineStr">
        <is>
          <t>1002/200</t>
        </is>
      </c>
      <c r="E16926" s="3" t="inlineStr">
        <is>
          <t>Sales - Vodacom tower</t>
        </is>
      </c>
      <c r="F16926" s="3" t="n">
        <v>0</v>
      </c>
      <c r="G16926" s="3" t="n">
        <v>-428524.8</v>
      </c>
    </row>
    <row r="16927">
      <c r="A16927" s="3" t="inlineStr">
        <is>
          <t>Quinate Consulting (Pty) Ltd</t>
        </is>
      </c>
      <c r="B16927" s="4" t="n">
        <v>45260</v>
      </c>
      <c r="C16927" s="3" t="inlineStr">
        <is>
          <t>Revenue</t>
        </is>
      </c>
      <c r="D16927" s="3" t="inlineStr">
        <is>
          <t>1004/000</t>
        </is>
      </c>
      <c r="E16927" s="3" t="inlineStr">
        <is>
          <t>Interest received</t>
        </is>
      </c>
      <c r="F16927" s="3" t="n">
        <v>0</v>
      </c>
      <c r="G16927" s="3" t="n">
        <v>-2364.24</v>
      </c>
    </row>
    <row r="16928">
      <c r="A16928" s="3" t="inlineStr">
        <is>
          <t>Quinate Consulting (Pty) Ltd</t>
        </is>
      </c>
      <c r="B16928" s="4" t="n">
        <v>45260</v>
      </c>
      <c r="C16928" s="3" t="inlineStr">
        <is>
          <t>Revenue</t>
        </is>
      </c>
      <c r="D16928" s="3" t="inlineStr">
        <is>
          <t>1006/100</t>
        </is>
      </c>
      <c r="E16928" s="3" t="inlineStr">
        <is>
          <t>Rental income - Payprop</t>
        </is>
      </c>
      <c r="F16928" s="3" t="n">
        <v>-47863.37</v>
      </c>
      <c r="G16928" s="3" t="n">
        <v>-214262</v>
      </c>
    </row>
    <row r="16929">
      <c r="A16929" s="3" t="inlineStr">
        <is>
          <t>Quinate Consulting (Pty) Ltd</t>
        </is>
      </c>
      <c r="B16929" s="4" t="n">
        <v>45260</v>
      </c>
      <c r="C16929" s="3" t="inlineStr">
        <is>
          <t>Revenue</t>
        </is>
      </c>
      <c r="D16929" s="3" t="inlineStr">
        <is>
          <t>1006/110</t>
        </is>
      </c>
      <c r="E16929" s="3" t="inlineStr">
        <is>
          <t>Rental Income - E201</t>
        </is>
      </c>
      <c r="F16929" s="3" t="n">
        <v>0</v>
      </c>
      <c r="G16929" s="3" t="n">
        <v>-59000</v>
      </c>
    </row>
    <row r="16930">
      <c r="A16930" s="3" t="inlineStr">
        <is>
          <t>Quinate Consulting (Pty) Ltd</t>
        </is>
      </c>
      <c r="B16930" s="4" t="n">
        <v>45260</v>
      </c>
      <c r="C16930" s="3" t="inlineStr">
        <is>
          <t>Revenue</t>
        </is>
      </c>
      <c r="D16930" s="3" t="inlineStr">
        <is>
          <t>1006/120</t>
        </is>
      </c>
      <c r="E16930" s="3" t="inlineStr">
        <is>
          <t>Rental Income - D203</t>
        </is>
      </c>
      <c r="F16930" s="3" t="n">
        <v>0</v>
      </c>
      <c r="G16930" s="3" t="n">
        <v>-65000</v>
      </c>
    </row>
    <row r="16931">
      <c r="A16931" s="3" t="inlineStr">
        <is>
          <t>Quinate Consulting (Pty) Ltd</t>
        </is>
      </c>
      <c r="B16931" s="4" t="n">
        <v>45260</v>
      </c>
      <c r="C16931" s="3" t="inlineStr">
        <is>
          <t>Revenue</t>
        </is>
      </c>
      <c r="D16931" s="3" t="inlineStr">
        <is>
          <t>1006/130</t>
        </is>
      </c>
      <c r="E16931" s="3" t="inlineStr">
        <is>
          <t>Rental Income - C301</t>
        </is>
      </c>
      <c r="F16931" s="3" t="n">
        <v>0</v>
      </c>
      <c r="G16931" s="3" t="n">
        <v>-19000</v>
      </c>
    </row>
    <row r="16932">
      <c r="A16932" s="3" t="inlineStr">
        <is>
          <t>Quinate Consulting (Pty) Ltd</t>
        </is>
      </c>
      <c r="B16932" s="4" t="n">
        <v>45260</v>
      </c>
      <c r="C16932" s="3" t="inlineStr">
        <is>
          <t>Revenue</t>
        </is>
      </c>
      <c r="D16932" s="3" t="inlineStr">
        <is>
          <t>1006/140</t>
        </is>
      </c>
      <c r="E16932" s="3" t="inlineStr">
        <is>
          <t>Rental Income - A108</t>
        </is>
      </c>
      <c r="F16932" s="3" t="n">
        <v>0</v>
      </c>
      <c r="G16932" s="3" t="n">
        <v>-72000</v>
      </c>
    </row>
    <row r="16933">
      <c r="A16933" s="3" t="inlineStr">
        <is>
          <t>Quinate Consulting (Pty) Ltd</t>
        </is>
      </c>
      <c r="B16933" s="4" t="n">
        <v>45260</v>
      </c>
      <c r="C16933" s="3" t="inlineStr">
        <is>
          <t>Revenue</t>
        </is>
      </c>
      <c r="D16933" s="3" t="inlineStr">
        <is>
          <t>1006/150</t>
        </is>
      </c>
      <c r="E16933" s="3" t="inlineStr">
        <is>
          <t>Rental Income - A303</t>
        </is>
      </c>
      <c r="F16933" s="3" t="n">
        <v>0</v>
      </c>
      <c r="G16933" s="3" t="n">
        <v>-37000</v>
      </c>
    </row>
    <row r="16934">
      <c r="A16934" s="3" t="inlineStr">
        <is>
          <t>Quinate Consulting (Pty) Ltd</t>
        </is>
      </c>
      <c r="B16934" s="4" t="n">
        <v>45260</v>
      </c>
      <c r="C16934" s="3" t="inlineStr">
        <is>
          <t>Revenue</t>
        </is>
      </c>
      <c r="D16934" s="3" t="inlineStr">
        <is>
          <t>1006/160</t>
        </is>
      </c>
      <c r="E16934" s="3" t="inlineStr">
        <is>
          <t>Rental Income - A306</t>
        </is>
      </c>
      <c r="F16934" s="3" t="n">
        <v>-9500</v>
      </c>
      <c r="G16934" s="3" t="n">
        <v>-38030</v>
      </c>
    </row>
    <row r="16935">
      <c r="A16935" s="3" t="inlineStr">
        <is>
          <t>Quinate Consulting (Pty) Ltd</t>
        </is>
      </c>
      <c r="B16935" s="4" t="n">
        <v>45260</v>
      </c>
      <c r="C16935" s="3" t="inlineStr">
        <is>
          <t>Revenue</t>
        </is>
      </c>
      <c r="D16935" s="3" t="inlineStr">
        <is>
          <t>1006/170</t>
        </is>
      </c>
      <c r="E16935" s="3" t="inlineStr">
        <is>
          <t>Rental Income - C102</t>
        </is>
      </c>
      <c r="F16935" s="3" t="n">
        <v>-13000</v>
      </c>
      <c r="G16935" s="3" t="n">
        <v>-72000</v>
      </c>
    </row>
    <row r="16936">
      <c r="A16936" s="3" t="inlineStr">
        <is>
          <t>Quinate Consulting (Pty) Ltd</t>
        </is>
      </c>
      <c r="B16936" s="4" t="n">
        <v>45260</v>
      </c>
      <c r="C16936" s="3" t="inlineStr">
        <is>
          <t>Revenue</t>
        </is>
      </c>
      <c r="D16936" s="3" t="inlineStr">
        <is>
          <t>1006/180</t>
        </is>
      </c>
      <c r="E16936" s="3" t="inlineStr">
        <is>
          <t>Rental Income - A307</t>
        </is>
      </c>
      <c r="F16936" s="3" t="n">
        <v>0</v>
      </c>
      <c r="G16936" s="3" t="n">
        <v>-37000</v>
      </c>
    </row>
    <row r="16937">
      <c r="A16937" s="3" t="inlineStr">
        <is>
          <t>Quinate Consulting (Pty) Ltd</t>
        </is>
      </c>
      <c r="B16937" s="4" t="n">
        <v>45260</v>
      </c>
      <c r="C16937" s="3" t="inlineStr">
        <is>
          <t>Revenue</t>
        </is>
      </c>
      <c r="D16937" s="3" t="inlineStr">
        <is>
          <t>1006/190</t>
        </is>
      </c>
      <c r="E16937" s="3" t="inlineStr">
        <is>
          <t>Rental Income - A209</t>
        </is>
      </c>
      <c r="F16937" s="3" t="n">
        <v>-9250</v>
      </c>
      <c r="G16937" s="3" t="n">
        <v>-82989.12</v>
      </c>
    </row>
    <row r="16938">
      <c r="A16938" s="3" t="inlineStr">
        <is>
          <t>Endulini (Pty) Ltd</t>
        </is>
      </c>
      <c r="B16938" s="4" t="n">
        <v>45260</v>
      </c>
      <c r="C16938" s="3" t="inlineStr">
        <is>
          <t>Revenue</t>
        </is>
      </c>
      <c r="D16938" s="3" t="inlineStr">
        <is>
          <t>1100/000</t>
        </is>
      </c>
      <c r="E16938" s="3" t="inlineStr">
        <is>
          <t>Sales - Endulini</t>
        </is>
      </c>
      <c r="F16938" s="3" t="n">
        <v>-2521565.22</v>
      </c>
      <c r="G16938" s="3" t="n">
        <v>-5243130.43</v>
      </c>
    </row>
    <row r="16939">
      <c r="A16939" s="3" t="inlineStr">
        <is>
          <t>Opportunity Management Holdings (PTY) LTD</t>
        </is>
      </c>
      <c r="B16939" s="4" t="n">
        <v>45260</v>
      </c>
      <c r="C16939" s="3" t="inlineStr">
        <is>
          <t>Revenue</t>
        </is>
      </c>
      <c r="D16939" s="3" t="inlineStr">
        <is>
          <t>1100/001</t>
        </is>
      </c>
      <c r="E16939" s="3" t="inlineStr">
        <is>
          <t>Salary Recharges</t>
        </is>
      </c>
      <c r="F16939" s="3" t="n">
        <v>-330720</v>
      </c>
      <c r="G16939" s="3" t="n">
        <v>-1016360.26</v>
      </c>
    </row>
    <row r="16940">
      <c r="A16940" s="3" t="inlineStr">
        <is>
          <t>Endulini (Pty) Ltd</t>
        </is>
      </c>
      <c r="B16940" s="4" t="n">
        <v>45260</v>
      </c>
      <c r="C16940" s="3" t="inlineStr">
        <is>
          <t>Revenue</t>
        </is>
      </c>
      <c r="D16940" s="3" t="inlineStr">
        <is>
          <t>1100/200</t>
        </is>
      </c>
      <c r="E16940" s="3" t="inlineStr">
        <is>
          <t>Sales - Endulini occupational rent</t>
        </is>
      </c>
      <c r="F16940" s="3" t="n">
        <v>-1623.66</v>
      </c>
      <c r="G16940" s="3" t="n">
        <v>1679.94</v>
      </c>
    </row>
    <row r="16941">
      <c r="A16941" s="3" t="inlineStr">
        <is>
          <t>Endulini (Pty) Ltd</t>
        </is>
      </c>
      <c r="B16941" s="4" t="n">
        <v>45260</v>
      </c>
      <c r="C16941" s="3" t="inlineStr">
        <is>
          <t>Expenses</t>
        </is>
      </c>
      <c r="D16941" s="3" t="inlineStr">
        <is>
          <t>2000/001</t>
        </is>
      </c>
      <c r="E16941" s="3" t="inlineStr">
        <is>
          <t>COS - CIP Construction</t>
        </is>
      </c>
      <c r="F16941" s="3" t="n">
        <v>0</v>
      </c>
      <c r="G16941" s="3" t="n">
        <v>2000</v>
      </c>
    </row>
    <row r="16942">
      <c r="A16942" s="3" t="inlineStr">
        <is>
          <t>Quinate Consulting (Pty) Ltd</t>
        </is>
      </c>
      <c r="B16942" s="4" t="n">
        <v>45260</v>
      </c>
      <c r="C16942" s="3" t="inlineStr">
        <is>
          <t>Expenses</t>
        </is>
      </c>
      <c r="D16942" s="3" t="inlineStr">
        <is>
          <t>2000/009</t>
        </is>
      </c>
      <c r="E16942" s="3" t="inlineStr">
        <is>
          <t>COS - Admin fees</t>
        </is>
      </c>
      <c r="F16942" s="3" t="n">
        <v>0</v>
      </c>
      <c r="G16942" s="3" t="n">
        <v>869.5700000000001</v>
      </c>
    </row>
    <row r="16943">
      <c r="A16943" s="3" t="inlineStr">
        <is>
          <t>Opportunity Global Sales (PTY) LTD</t>
        </is>
      </c>
      <c r="B16943" s="4" t="n">
        <v>45260</v>
      </c>
      <c r="C16943" s="3" t="inlineStr">
        <is>
          <t>Expenses</t>
        </is>
      </c>
      <c r="D16943" s="3" t="inlineStr">
        <is>
          <t>2000/010</t>
        </is>
      </c>
      <c r="E16943" s="3" t="inlineStr">
        <is>
          <t>COS - PAYE on Commission</t>
        </is>
      </c>
      <c r="F16943" s="3" t="n">
        <v>23450.4</v>
      </c>
      <c r="G16943" s="3" t="n">
        <v>239816.07</v>
      </c>
    </row>
    <row r="16944">
      <c r="A16944" s="3" t="inlineStr">
        <is>
          <t>Quinate Consulting (Pty) Ltd</t>
        </is>
      </c>
      <c r="B16944" s="4" t="n">
        <v>45260</v>
      </c>
      <c r="C16944" s="3" t="inlineStr">
        <is>
          <t>Expenses</t>
        </is>
      </c>
      <c r="D16944" s="3" t="inlineStr">
        <is>
          <t>2000/060</t>
        </is>
      </c>
      <c r="E16944" s="3" t="inlineStr">
        <is>
          <t>COS - Commission Endulini</t>
        </is>
      </c>
      <c r="F16944" s="3" t="n">
        <v>0</v>
      </c>
      <c r="G16944" s="3" t="n">
        <v>11382.61</v>
      </c>
    </row>
    <row r="16945">
      <c r="A16945" s="3" t="inlineStr">
        <is>
          <t>Endulini (Pty) Ltd</t>
        </is>
      </c>
      <c r="B16945" s="4" t="n">
        <v>45260</v>
      </c>
      <c r="C16945" s="3" t="inlineStr">
        <is>
          <t>Expenses</t>
        </is>
      </c>
      <c r="D16945" s="3" t="inlineStr">
        <is>
          <t>2000/100</t>
        </is>
      </c>
      <c r="E16945" s="3" t="inlineStr">
        <is>
          <t>COS - Commission Endulini</t>
        </is>
      </c>
      <c r="F16945" s="3" t="n">
        <v>60865.22</v>
      </c>
      <c r="G16945" s="3" t="n">
        <v>196943.48</v>
      </c>
    </row>
    <row r="16946">
      <c r="A16946" s="3" t="inlineStr">
        <is>
          <t>Noble Shield (Pty) Ltd ta Go Letting</t>
        </is>
      </c>
      <c r="B16946" s="4" t="n">
        <v>45260</v>
      </c>
      <c r="C16946" s="3" t="inlineStr">
        <is>
          <t>Expenses</t>
        </is>
      </c>
      <c r="D16946" s="3" t="inlineStr">
        <is>
          <t>2000/100</t>
        </is>
      </c>
      <c r="E16946" s="3" t="inlineStr">
        <is>
          <t>COS - Commission Paid</t>
        </is>
      </c>
      <c r="F16946" s="3" t="n">
        <v>15229.89</v>
      </c>
      <c r="G16946" s="3" t="n">
        <v>45463.53</v>
      </c>
    </row>
    <row r="16947">
      <c r="A16947" s="3" t="inlineStr">
        <is>
          <t>Opportunity Global Sales (PTY) LTD</t>
        </is>
      </c>
      <c r="B16947" s="4" t="n">
        <v>45260</v>
      </c>
      <c r="C16947" s="3" t="inlineStr">
        <is>
          <t>Expenses</t>
        </is>
      </c>
      <c r="D16947" s="3" t="inlineStr">
        <is>
          <t>2000/125</t>
        </is>
      </c>
      <c r="E16947" s="3" t="inlineStr">
        <is>
          <t>Commission Paid - Referal commission</t>
        </is>
      </c>
      <c r="F16947" s="3" t="n">
        <v>0</v>
      </c>
      <c r="G16947" s="3" t="n">
        <v>75342.61</v>
      </c>
    </row>
    <row r="16948">
      <c r="A16948" s="3" t="inlineStr">
        <is>
          <t>Opportunity Global Sales (PTY) LTD</t>
        </is>
      </c>
      <c r="B16948" s="4" t="n">
        <v>45260</v>
      </c>
      <c r="C16948" s="3" t="inlineStr">
        <is>
          <t>Expenses</t>
        </is>
      </c>
      <c r="D16948" s="3" t="inlineStr">
        <is>
          <t>2000/135</t>
        </is>
      </c>
      <c r="E16948" s="3" t="inlineStr">
        <is>
          <t>COS - Sales Comm External - Minette</t>
        </is>
      </c>
      <c r="F16948" s="3" t="n">
        <v>0</v>
      </c>
      <c r="G16948" s="3" t="n">
        <v>41739.13</v>
      </c>
    </row>
    <row r="16949">
      <c r="A16949" s="3" t="inlineStr">
        <is>
          <t>Opportunity Global Investment (PTY) LTD</t>
        </is>
      </c>
      <c r="B16949" s="4" t="n">
        <v>45260</v>
      </c>
      <c r="C16949" s="3" t="inlineStr">
        <is>
          <t>Expenses</t>
        </is>
      </c>
      <c r="D16949" s="3" t="inlineStr">
        <is>
          <t>2000/135</t>
        </is>
      </c>
      <c r="E16949" s="3" t="inlineStr">
        <is>
          <t>Referral commission - Heron View</t>
        </is>
      </c>
      <c r="F16949" s="3" t="n">
        <v>0</v>
      </c>
      <c r="G16949" s="3" t="n">
        <v>8731.209999999999</v>
      </c>
    </row>
    <row r="16950">
      <c r="A16950" s="3" t="inlineStr">
        <is>
          <t>Opportunity Global Sales (PTY) LTD</t>
        </is>
      </c>
      <c r="B16950" s="4" t="n">
        <v>45260</v>
      </c>
      <c r="C16950" s="3" t="inlineStr">
        <is>
          <t>Expenses</t>
        </is>
      </c>
      <c r="D16950" s="3" t="inlineStr">
        <is>
          <t>2000/137</t>
        </is>
      </c>
      <c r="E16950" s="3" t="inlineStr">
        <is>
          <t>COS - Rental Comm External - Minette</t>
        </is>
      </c>
      <c r="F16950" s="3" t="n">
        <v>39662.09</v>
      </c>
      <c r="G16950" s="3" t="n">
        <v>200374.72</v>
      </c>
    </row>
    <row r="16951">
      <c r="A16951" s="3" t="inlineStr">
        <is>
          <t>Opportunity Global Sales (PTY) LTD</t>
        </is>
      </c>
      <c r="B16951" s="4" t="n">
        <v>45260</v>
      </c>
      <c r="C16951" s="3" t="inlineStr">
        <is>
          <t>Expenses</t>
        </is>
      </c>
      <c r="D16951" s="3" t="inlineStr">
        <is>
          <t>2000/139</t>
        </is>
      </c>
      <c r="E16951" s="3" t="inlineStr">
        <is>
          <t>COS - Sales Comm Heron Fields - Minette</t>
        </is>
      </c>
      <c r="F16951" s="3" t="n">
        <v>0</v>
      </c>
      <c r="G16951" s="3" t="n">
        <v>68099.48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2000/140</t>
        </is>
      </c>
      <c r="E16952" s="3" t="inlineStr">
        <is>
          <t>Referral commission - F Geldenhuys</t>
        </is>
      </c>
      <c r="F16952" s="3" t="n">
        <v>0</v>
      </c>
      <c r="G16952" s="3" t="n">
        <v>89400</v>
      </c>
    </row>
    <row r="16953">
      <c r="A16953" s="3" t="inlineStr">
        <is>
          <t>Opportunity Global Investment (PTY) LTD</t>
        </is>
      </c>
      <c r="B16953" s="4" t="n">
        <v>45260</v>
      </c>
      <c r="C16953" s="3" t="inlineStr">
        <is>
          <t>Expenses</t>
        </is>
      </c>
      <c r="D16953" s="3" t="inlineStr">
        <is>
          <t>2000/145</t>
        </is>
      </c>
      <c r="E16953" s="3" t="inlineStr">
        <is>
          <t>Referral commission - W Thomason</t>
        </is>
      </c>
      <c r="F16953" s="3" t="n">
        <v>0</v>
      </c>
      <c r="G16953" s="3" t="n">
        <v>12000</v>
      </c>
    </row>
    <row r="16954">
      <c r="A16954" s="3" t="inlineStr">
        <is>
          <t>Opportunity Global Sales (PTY) LTD</t>
        </is>
      </c>
      <c r="B16954" s="4" t="n">
        <v>45260</v>
      </c>
      <c r="C16954" s="3" t="inlineStr">
        <is>
          <t>Expenses</t>
        </is>
      </c>
      <c r="D16954" s="3" t="inlineStr">
        <is>
          <t>2000/147</t>
        </is>
      </c>
      <c r="E16954" s="3" t="inlineStr">
        <is>
          <t>COS - Sales Comm Heron Fields - Yvette</t>
        </is>
      </c>
      <c r="F16954" s="3" t="n">
        <v>0</v>
      </c>
      <c r="G16954" s="3" t="n">
        <v>185656.48</v>
      </c>
    </row>
    <row r="16955">
      <c r="A16955" s="3" t="inlineStr">
        <is>
          <t>Endulini (Pty) Ltd</t>
        </is>
      </c>
      <c r="B16955" s="4" t="n">
        <v>45260</v>
      </c>
      <c r="C16955" s="3" t="inlineStr">
        <is>
          <t>Expenses</t>
        </is>
      </c>
      <c r="D16955" s="3" t="inlineStr">
        <is>
          <t>2000/150</t>
        </is>
      </c>
      <c r="E16955" s="3" t="inlineStr">
        <is>
          <t>COS - Levies special agreement</t>
        </is>
      </c>
      <c r="F16955" s="3" t="n">
        <v>3867.27</v>
      </c>
      <c r="G16955" s="3" t="n">
        <v>67112.16</v>
      </c>
    </row>
    <row r="16956">
      <c r="A16956" s="3" t="inlineStr">
        <is>
          <t>Opportunity Global Sales (PTY) LTD</t>
        </is>
      </c>
      <c r="B16956" s="4" t="n">
        <v>45260</v>
      </c>
      <c r="C16956" s="3" t="inlineStr">
        <is>
          <t>Expenses</t>
        </is>
      </c>
      <c r="D16956" s="3" t="inlineStr">
        <is>
          <t>2000/160</t>
        </is>
      </c>
      <c r="E16956" s="3" t="inlineStr">
        <is>
          <t>COS - Sales Comm Heron View - Minette</t>
        </is>
      </c>
      <c r="F16956" s="3" t="n">
        <v>0</v>
      </c>
      <c r="G16956" s="3" t="n">
        <v>300224.68</v>
      </c>
    </row>
    <row r="16957">
      <c r="A16957" s="3" t="inlineStr">
        <is>
          <t>Opportunity Global Sales (PTY) LTD</t>
        </is>
      </c>
      <c r="B16957" s="4" t="n">
        <v>45260</v>
      </c>
      <c r="C16957" s="3" t="inlineStr">
        <is>
          <t>Expenses</t>
        </is>
      </c>
      <c r="D16957" s="3" t="inlineStr">
        <is>
          <t>2000/162</t>
        </is>
      </c>
      <c r="E16957" s="3" t="inlineStr">
        <is>
          <t>COS - Sales Comm Heron View - Yvette</t>
        </is>
      </c>
      <c r="F16957" s="3" t="n">
        <v>60747.73</v>
      </c>
      <c r="G16957" s="3" t="n">
        <v>195219.88</v>
      </c>
    </row>
    <row r="16958">
      <c r="A16958" s="3" t="inlineStr">
        <is>
          <t>Opportunity Global Sales (PTY) LTD</t>
        </is>
      </c>
      <c r="B16958" s="4" t="n">
        <v>45260</v>
      </c>
      <c r="C16958" s="3" t="inlineStr">
        <is>
          <t>Expenses</t>
        </is>
      </c>
      <c r="D16958" s="3" t="inlineStr">
        <is>
          <t>2000/165</t>
        </is>
      </c>
      <c r="E16958" s="3" t="inlineStr">
        <is>
          <t>COS - Sales Comm External - Yvette</t>
        </is>
      </c>
      <c r="F16958" s="3" t="n">
        <v>0</v>
      </c>
      <c r="G16958" s="3" t="n">
        <v>5885.55</v>
      </c>
    </row>
    <row r="16959">
      <c r="A16959" s="3" t="inlineStr">
        <is>
          <t>Opportunity Global Sales (PTY) LTD</t>
        </is>
      </c>
      <c r="B16959" s="4" t="n">
        <v>45260</v>
      </c>
      <c r="C16959" s="3" t="inlineStr">
        <is>
          <t>Expenses</t>
        </is>
      </c>
      <c r="D16959" s="3" t="inlineStr">
        <is>
          <t>2000/166</t>
        </is>
      </c>
      <c r="E16959" s="3" t="inlineStr">
        <is>
          <t>COS - Sales Comm Heron View - Morne</t>
        </is>
      </c>
      <c r="F16959" s="3" t="n">
        <v>15477.39</v>
      </c>
      <c r="G16959" s="3" t="n">
        <v>15477.39</v>
      </c>
    </row>
    <row r="16960">
      <c r="A16960" s="3" t="inlineStr">
        <is>
          <t>Opportunity Global Sales (PTY) LTD</t>
        </is>
      </c>
      <c r="B16960" s="4" t="n">
        <v>45260</v>
      </c>
      <c r="C16960" s="3" t="inlineStr">
        <is>
          <t>Expenses</t>
        </is>
      </c>
      <c r="D16960" s="3" t="inlineStr">
        <is>
          <t>2000/167</t>
        </is>
      </c>
      <c r="E16960" s="3" t="inlineStr">
        <is>
          <t>COS - Sales Comm Endulini - Morne</t>
        </is>
      </c>
      <c r="F16960" s="3" t="n">
        <v>12173.05</v>
      </c>
      <c r="G16960" s="3" t="n">
        <v>12173.05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2000/200</t>
        </is>
      </c>
      <c r="E16961" s="3" t="inlineStr">
        <is>
          <t>COS - Commission on external sales</t>
        </is>
      </c>
      <c r="F16961" s="3" t="n">
        <v>56400</v>
      </c>
      <c r="G16961" s="3" t="n">
        <v>115400</v>
      </c>
    </row>
    <row r="16962">
      <c r="A16962" s="3" t="inlineStr">
        <is>
          <t>Endulini (Pty) Ltd</t>
        </is>
      </c>
      <c r="B16962" s="4" t="n">
        <v>45260</v>
      </c>
      <c r="C16962" s="3" t="inlineStr">
        <is>
          <t>Expenses</t>
        </is>
      </c>
      <c r="D16962" s="3" t="inlineStr">
        <is>
          <t>2000/200</t>
        </is>
      </c>
      <c r="E16962" s="3" t="inlineStr">
        <is>
          <t>COS - Rates clearance</t>
        </is>
      </c>
      <c r="F16962" s="3" t="n">
        <v>-1198.04</v>
      </c>
      <c r="G16962" s="3" t="n">
        <v>53591.37</v>
      </c>
    </row>
    <row r="16963">
      <c r="A16963" s="3" t="inlineStr">
        <is>
          <t>Opportunity Global Sales (PTY) LTD</t>
        </is>
      </c>
      <c r="B16963" s="4" t="n">
        <v>45260</v>
      </c>
      <c r="C16963" s="3" t="inlineStr">
        <is>
          <t>Expenses</t>
        </is>
      </c>
      <c r="D16963" s="3" t="inlineStr">
        <is>
          <t>2000/270</t>
        </is>
      </c>
      <c r="E16963" s="3" t="inlineStr">
        <is>
          <t>COS - Comm Rentals - Mario - External</t>
        </is>
      </c>
      <c r="F16963" s="3" t="n">
        <v>834.78</v>
      </c>
      <c r="G16963" s="3" t="n">
        <v>4196.56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2000/275</t>
        </is>
      </c>
      <c r="E16964" s="3" t="inlineStr">
        <is>
          <t>COS - Comm Rentals - Mario - Endulini</t>
        </is>
      </c>
      <c r="F16964" s="3" t="n">
        <v>6255.83</v>
      </c>
      <c r="G16964" s="3" t="n">
        <v>18876.51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2000/280</t>
        </is>
      </c>
      <c r="E16965" s="3" t="inlineStr">
        <is>
          <t>COS - Comm Rentals - Mario - Heron Fields</t>
        </is>
      </c>
      <c r="F16965" s="3" t="n">
        <v>1934.78</v>
      </c>
      <c r="G16965" s="3" t="n">
        <v>14254.78</v>
      </c>
    </row>
    <row r="16966">
      <c r="A16966" s="3" t="inlineStr">
        <is>
          <t>Trademark Holdings (Pty) Ltd</t>
        </is>
      </c>
      <c r="B16966" s="4" t="n">
        <v>45260</v>
      </c>
      <c r="C16966" s="3" t="inlineStr">
        <is>
          <t>Expenses</t>
        </is>
      </c>
      <c r="D16966" s="3" t="inlineStr">
        <is>
          <t>2000/300</t>
        </is>
      </c>
      <c r="E16966" s="3" t="inlineStr">
        <is>
          <t>COS - Commission Paid</t>
        </is>
      </c>
      <c r="F16966" s="3" t="n">
        <v>17436.83</v>
      </c>
      <c r="G16966" s="3" t="n">
        <v>50226.04</v>
      </c>
    </row>
    <row r="16967">
      <c r="A16967" s="3" t="inlineStr">
        <is>
          <t>Opportunity Global Sales (PTY) LTD</t>
        </is>
      </c>
      <c r="B16967" s="4" t="n">
        <v>45260</v>
      </c>
      <c r="C16967" s="3" t="inlineStr">
        <is>
          <t>Expenses</t>
        </is>
      </c>
      <c r="D16967" s="3" t="inlineStr">
        <is>
          <t>2000/370</t>
        </is>
      </c>
      <c r="E16967" s="3" t="inlineStr">
        <is>
          <t>COS - Overrider Comm Endulini - Morne</t>
        </is>
      </c>
      <c r="F16967" s="3" t="n">
        <v>0</v>
      </c>
      <c r="G16967" s="3" t="n">
        <v>12173.04</v>
      </c>
    </row>
    <row r="16968">
      <c r="A16968" s="3" t="inlineStr">
        <is>
          <t>Opportunity Global Sales (PTY) LTD</t>
        </is>
      </c>
      <c r="B16968" s="4" t="n">
        <v>45260</v>
      </c>
      <c r="C16968" s="3" t="inlineStr">
        <is>
          <t>Expenses</t>
        </is>
      </c>
      <c r="D16968" s="3" t="inlineStr">
        <is>
          <t>2000/380</t>
        </is>
      </c>
      <c r="E16968" s="3" t="inlineStr">
        <is>
          <t>COS - Overrider Comm Heron Fields - Morne</t>
        </is>
      </c>
      <c r="F16968" s="3" t="n">
        <v>0</v>
      </c>
      <c r="G16968" s="3" t="n">
        <v>30622.7</v>
      </c>
    </row>
    <row r="16969">
      <c r="A16969" s="3" t="inlineStr">
        <is>
          <t>Opportunity Global Sales (PTY) LTD</t>
        </is>
      </c>
      <c r="B16969" s="4" t="n">
        <v>45260</v>
      </c>
      <c r="C16969" s="3" t="inlineStr">
        <is>
          <t>Expenses</t>
        </is>
      </c>
      <c r="D16969" s="3" t="inlineStr">
        <is>
          <t>2000/383</t>
        </is>
      </c>
      <c r="E16969" s="3" t="inlineStr">
        <is>
          <t>COS - Overrider Comm Heron View - Morne</t>
        </is>
      </c>
      <c r="F16969" s="3" t="n">
        <v>1121.68</v>
      </c>
      <c r="G16969" s="3" t="n">
        <v>47979.6</v>
      </c>
    </row>
    <row r="16970">
      <c r="A16970" s="3" t="inlineStr">
        <is>
          <t>Opportunity Global Sales (PTY) LTD</t>
        </is>
      </c>
      <c r="B16970" s="4" t="n">
        <v>45260</v>
      </c>
      <c r="C16970" s="3" t="inlineStr">
        <is>
          <t>Expenses</t>
        </is>
      </c>
      <c r="D16970" s="3" t="inlineStr">
        <is>
          <t>2000/390</t>
        </is>
      </c>
      <c r="E16970" s="3" t="inlineStr">
        <is>
          <t>COS - Overrider Comm External Sales - Morne</t>
        </is>
      </c>
      <c r="F16970" s="3" t="n">
        <v>0</v>
      </c>
      <c r="G16970" s="3" t="n">
        <v>10453.32</v>
      </c>
    </row>
    <row r="16971">
      <c r="A16971" s="3" t="inlineStr">
        <is>
          <t>Trademark Holdings (Pty) Ltd</t>
        </is>
      </c>
      <c r="B16971" s="4" t="n">
        <v>45260</v>
      </c>
      <c r="C16971" s="3" t="inlineStr">
        <is>
          <t>Expenses</t>
        </is>
      </c>
      <c r="D16971" s="3" t="inlineStr">
        <is>
          <t>2000/400</t>
        </is>
      </c>
      <c r="E16971" s="3" t="inlineStr">
        <is>
          <t>COS - Commission on external sales</t>
        </is>
      </c>
      <c r="F16971" s="3" t="n">
        <v>0</v>
      </c>
      <c r="G16971" s="3" t="n">
        <v>115000</v>
      </c>
    </row>
    <row r="16972">
      <c r="A16972" s="3" t="inlineStr">
        <is>
          <t>Opportunity Global Sales (PTY) LTD</t>
        </is>
      </c>
      <c r="B16972" s="4" t="n">
        <v>45260</v>
      </c>
      <c r="C16972" s="3" t="inlineStr">
        <is>
          <t>Expenses</t>
        </is>
      </c>
      <c r="D16972" s="3" t="inlineStr">
        <is>
          <t>2000/550</t>
        </is>
      </c>
      <c r="E16972" s="3" t="inlineStr">
        <is>
          <t>COS - Electricity Costs Heron Fields</t>
        </is>
      </c>
      <c r="F16972" s="3" t="n">
        <v>0</v>
      </c>
      <c r="G16972" s="3" t="n">
        <v>447.83</v>
      </c>
    </row>
    <row r="16973">
      <c r="A16973" s="3" t="inlineStr">
        <is>
          <t>Opportunity Global Sales (PTY) LTD</t>
        </is>
      </c>
      <c r="B16973" s="4" t="n">
        <v>45260</v>
      </c>
      <c r="C16973" s="3" t="inlineStr">
        <is>
          <t>Expenses</t>
        </is>
      </c>
      <c r="D16973" s="3" t="inlineStr">
        <is>
          <t>2000/600</t>
        </is>
      </c>
      <c r="E16973" s="3" t="inlineStr">
        <is>
          <t>COS - Heron Fields Show House</t>
        </is>
      </c>
      <c r="F16973" s="3" t="n">
        <v>0</v>
      </c>
      <c r="G16973" s="3" t="n">
        <v>201.97</v>
      </c>
    </row>
    <row r="16974">
      <c r="A16974" s="3" t="inlineStr">
        <is>
          <t>Endulini (Pty) Ltd</t>
        </is>
      </c>
      <c r="B16974" s="4" t="n">
        <v>45260</v>
      </c>
      <c r="C16974" s="3" t="inlineStr">
        <is>
          <t>Expenses</t>
        </is>
      </c>
      <c r="D16974" s="3" t="inlineStr">
        <is>
          <t>2000/600</t>
        </is>
      </c>
      <c r="E16974" s="3" t="inlineStr">
        <is>
          <t>COS - Legal fees</t>
        </is>
      </c>
      <c r="F16974" s="3" t="n">
        <v>90868.31</v>
      </c>
      <c r="G16974" s="3" t="n">
        <v>162399.71</v>
      </c>
    </row>
    <row r="16975">
      <c r="A16975" s="3" t="inlineStr">
        <is>
          <t>Quinate Consulting (Pty) Ltd</t>
        </is>
      </c>
      <c r="B16975" s="4" t="n">
        <v>45260</v>
      </c>
      <c r="C16975" s="3" t="inlineStr">
        <is>
          <t>Expenses</t>
        </is>
      </c>
      <c r="D16975" s="3" t="inlineStr">
        <is>
          <t>2001/120</t>
        </is>
      </c>
      <c r="E16975" s="3" t="inlineStr">
        <is>
          <t>COS - Commission - South Wark</t>
        </is>
      </c>
      <c r="F16975" s="3" t="n">
        <v>0</v>
      </c>
      <c r="G16975" s="3" t="n">
        <v>-869.5700000000001</v>
      </c>
    </row>
    <row r="16976">
      <c r="A16976" s="3" t="inlineStr">
        <is>
          <t>Quinate Consulting (Pty) Ltd</t>
        </is>
      </c>
      <c r="B16976" s="4" t="n">
        <v>45260</v>
      </c>
      <c r="C16976" s="3" t="inlineStr">
        <is>
          <t>Expenses</t>
        </is>
      </c>
      <c r="D16976" s="3" t="inlineStr">
        <is>
          <t>2001/210</t>
        </is>
      </c>
      <c r="E16976" s="3" t="inlineStr">
        <is>
          <t>COS - NHBRC</t>
        </is>
      </c>
      <c r="F16976" s="3" t="n">
        <v>0</v>
      </c>
      <c r="G16976" s="3" t="n">
        <v>457.67</v>
      </c>
    </row>
    <row r="16977">
      <c r="A16977" s="3" t="inlineStr">
        <is>
          <t>Quinate Consulting (Pty) Ltd</t>
        </is>
      </c>
      <c r="B16977" s="4" t="n">
        <v>45260</v>
      </c>
      <c r="C16977" s="3" t="inlineStr">
        <is>
          <t>Expenses</t>
        </is>
      </c>
      <c r="D16977" s="3" t="inlineStr">
        <is>
          <t>2200/000</t>
        </is>
      </c>
      <c r="E16977" s="3" t="inlineStr">
        <is>
          <t>COS - C2M Certificate for transfer</t>
        </is>
      </c>
      <c r="F16977" s="3" t="n">
        <v>0</v>
      </c>
      <c r="G16977" s="3" t="n">
        <v>2000</v>
      </c>
    </row>
    <row r="16978">
      <c r="A16978" s="3" t="inlineStr">
        <is>
          <t>Quinate Consulting (Pty) Ltd</t>
        </is>
      </c>
      <c r="B16978" s="4" t="n">
        <v>45260</v>
      </c>
      <c r="C16978" s="3" t="inlineStr">
        <is>
          <t>Revenue</t>
        </is>
      </c>
      <c r="D16978" s="3" t="inlineStr">
        <is>
          <t>2400/200</t>
        </is>
      </c>
      <c r="E16978" s="3" t="inlineStr">
        <is>
          <t>Recovery Acc - Electricity SH</t>
        </is>
      </c>
      <c r="F16978" s="3" t="n">
        <v>-27795.35</v>
      </c>
      <c r="G16978" s="3" t="n">
        <v>-247976.43</v>
      </c>
    </row>
    <row r="16979">
      <c r="A16979" s="3" t="inlineStr">
        <is>
          <t>Quinate Consulting (Pty) Ltd</t>
        </is>
      </c>
      <c r="B16979" s="4" t="n">
        <v>45260</v>
      </c>
      <c r="C16979" s="3" t="inlineStr">
        <is>
          <t>Revenue</t>
        </is>
      </c>
      <c r="D16979" s="3" t="inlineStr">
        <is>
          <t>2400/300</t>
        </is>
      </c>
      <c r="E16979" s="3" t="inlineStr">
        <is>
          <t>Recovery Account - Electricity SW</t>
        </is>
      </c>
      <c r="F16979" s="3" t="n">
        <v>-20623.38</v>
      </c>
      <c r="G16979" s="3" t="n">
        <v>-215336.24</v>
      </c>
    </row>
    <row r="16980">
      <c r="A16980" s="3" t="inlineStr">
        <is>
          <t>Endulini (Pty) Ltd</t>
        </is>
      </c>
      <c r="B16980" s="4" t="n">
        <v>45260</v>
      </c>
      <c r="C16980" s="3" t="inlineStr">
        <is>
          <t>Revenue</t>
        </is>
      </c>
      <c r="D16980" s="3" t="inlineStr">
        <is>
          <t>2750/000</t>
        </is>
      </c>
      <c r="E16980" s="3" t="inlineStr">
        <is>
          <t>Interest Received</t>
        </is>
      </c>
      <c r="F16980" s="3" t="n">
        <v>0</v>
      </c>
      <c r="G16980" s="3" t="n">
        <v>-578.91</v>
      </c>
    </row>
    <row r="16981">
      <c r="A16981" s="3" t="inlineStr">
        <is>
          <t>Opportunity Global Investment (PTY) LTD</t>
        </is>
      </c>
      <c r="B16981" s="4" t="n">
        <v>45260</v>
      </c>
      <c r="C16981" s="3" t="inlineStr">
        <is>
          <t>Revenue</t>
        </is>
      </c>
      <c r="D16981" s="3" t="inlineStr">
        <is>
          <t>2750/000</t>
        </is>
      </c>
      <c r="E16981" s="3" t="inlineStr">
        <is>
          <t>Interest Received - Bank</t>
        </is>
      </c>
      <c r="F16981" s="3" t="n">
        <v>0</v>
      </c>
      <c r="G16981" s="3" t="n">
        <v>-355.23</v>
      </c>
    </row>
    <row r="16982">
      <c r="A16982" s="3" t="inlineStr">
        <is>
          <t>Opportunity Global Sales (PTY) LTD</t>
        </is>
      </c>
      <c r="B16982" s="4" t="n">
        <v>45260</v>
      </c>
      <c r="C16982" s="3" t="inlineStr">
        <is>
          <t>Revenue</t>
        </is>
      </c>
      <c r="D16982" s="3" t="inlineStr">
        <is>
          <t>2750/000</t>
        </is>
      </c>
      <c r="E16982" s="3" t="inlineStr">
        <is>
          <t>Interest Received - Bank</t>
        </is>
      </c>
      <c r="F16982" s="3" t="n">
        <v>0</v>
      </c>
      <c r="G16982" s="3" t="n">
        <v>-18.82</v>
      </c>
    </row>
    <row r="16983">
      <c r="A16983" s="3" t="inlineStr">
        <is>
          <t>Noble Shield (Pty) Ltd ta Go Letting</t>
        </is>
      </c>
      <c r="B16983" s="4" t="n">
        <v>45260</v>
      </c>
      <c r="C16983" s="3" t="inlineStr">
        <is>
          <t>Revenue</t>
        </is>
      </c>
      <c r="D16983" s="3" t="inlineStr">
        <is>
          <t>2750/100</t>
        </is>
      </c>
      <c r="E16983" s="3" t="inlineStr">
        <is>
          <t>Interest Received - bank</t>
        </is>
      </c>
      <c r="F16983" s="3" t="n">
        <v>0</v>
      </c>
      <c r="G16983" s="3" t="n">
        <v>-0.07000000000000001</v>
      </c>
    </row>
    <row r="16984">
      <c r="A16984" s="3" t="inlineStr">
        <is>
          <t>Quinate Consulting (Pty) Ltd</t>
        </is>
      </c>
      <c r="B16984" s="4" t="n">
        <v>45260</v>
      </c>
      <c r="C16984" s="3" t="inlineStr">
        <is>
          <t>Revenue</t>
        </is>
      </c>
      <c r="D16984" s="3" t="inlineStr">
        <is>
          <t>2751/000</t>
        </is>
      </c>
      <c r="E16984" s="3" t="inlineStr">
        <is>
          <t>Interest Received - Bank</t>
        </is>
      </c>
      <c r="F16984" s="3" t="n">
        <v>-120.23</v>
      </c>
      <c r="G16984" s="3" t="n">
        <v>-4542.18</v>
      </c>
    </row>
    <row r="16985">
      <c r="A16985" s="3" t="inlineStr">
        <is>
          <t>Opportunity Global Investment (PTY) LTD</t>
        </is>
      </c>
      <c r="B16985" s="4" t="n">
        <v>45260</v>
      </c>
      <c r="C16985" s="3" t="inlineStr">
        <is>
          <t>Revenue</t>
        </is>
      </c>
      <c r="D16985" s="3" t="inlineStr">
        <is>
          <t>2753/000</t>
        </is>
      </c>
      <c r="E16985" s="3" t="inlineStr">
        <is>
          <t>Interest received - Momentum</t>
        </is>
      </c>
      <c r="F16985" s="3" t="n">
        <v>0</v>
      </c>
      <c r="G16985" s="3" t="n">
        <v>-297.69</v>
      </c>
    </row>
    <row r="16986">
      <c r="A16986" s="3" t="inlineStr">
        <is>
          <t>Endulini (Pty) Ltd</t>
        </is>
      </c>
      <c r="B16986" s="4" t="n">
        <v>45260</v>
      </c>
      <c r="C16986" s="3" t="inlineStr">
        <is>
          <t>Revenue</t>
        </is>
      </c>
      <c r="D16986" s="3" t="inlineStr">
        <is>
          <t>2755/001</t>
        </is>
      </c>
      <c r="E16986" s="3" t="inlineStr">
        <is>
          <t>Interest Received - Momentum</t>
        </is>
      </c>
      <c r="F16986" s="3" t="n">
        <v>0</v>
      </c>
      <c r="G16986" s="3" t="n">
        <v>-117.79</v>
      </c>
    </row>
    <row r="16987">
      <c r="A16987" s="3" t="inlineStr">
        <is>
          <t>Quinate Consulting (Pty) Ltd</t>
        </is>
      </c>
      <c r="B16987" s="4" t="n">
        <v>45260</v>
      </c>
      <c r="C16987" s="3" t="inlineStr">
        <is>
          <t>Revenue</t>
        </is>
      </c>
      <c r="D16987" s="3" t="inlineStr">
        <is>
          <t>2755/001</t>
        </is>
      </c>
      <c r="E16987" s="3" t="inlineStr">
        <is>
          <t>Interest Received - Momentum</t>
        </is>
      </c>
      <c r="F16987" s="3" t="n">
        <v>0</v>
      </c>
      <c r="G16987" s="3" t="n">
        <v>-30.67</v>
      </c>
    </row>
    <row r="16988">
      <c r="A16988" s="3" t="inlineStr">
        <is>
          <t>Opportunity Global Investment (PTY) LTD</t>
        </is>
      </c>
      <c r="B16988" s="4" t="n">
        <v>45260</v>
      </c>
      <c r="C16988" s="3" t="inlineStr">
        <is>
          <t>Expenses</t>
        </is>
      </c>
      <c r="D16988" s="3" t="inlineStr">
        <is>
          <t>3000/100</t>
        </is>
      </c>
      <c r="E16988" s="3" t="inlineStr">
        <is>
          <t>Accounting Fees - Secretarial</t>
        </is>
      </c>
      <c r="F16988" s="3" t="n">
        <v>0</v>
      </c>
      <c r="G16988" s="3" t="n">
        <v>890</v>
      </c>
    </row>
    <row r="16989">
      <c r="A16989" s="3" t="inlineStr">
        <is>
          <t>Opportunity Global Investment (PTY) LTD</t>
        </is>
      </c>
      <c r="B16989" s="4" t="n">
        <v>45260</v>
      </c>
      <c r="C16989" s="3" t="inlineStr">
        <is>
          <t>Expenses</t>
        </is>
      </c>
      <c r="D16989" s="3" t="inlineStr">
        <is>
          <t>3000/150</t>
        </is>
      </c>
      <c r="E16989" s="3" t="inlineStr">
        <is>
          <t>Accounting Fees - Audit</t>
        </is>
      </c>
      <c r="F16989" s="3" t="n">
        <v>0</v>
      </c>
      <c r="G16989" s="3" t="n">
        <v>12217.01</v>
      </c>
    </row>
    <row r="16990">
      <c r="A16990" s="3" t="inlineStr">
        <is>
          <t>Trademark Holdings (Pty) Ltd</t>
        </is>
      </c>
      <c r="B16990" s="4" t="n">
        <v>45260</v>
      </c>
      <c r="C16990" s="3" t="inlineStr">
        <is>
          <t>Expenses</t>
        </is>
      </c>
      <c r="D16990" s="3" t="inlineStr">
        <is>
          <t>3000/300</t>
        </is>
      </c>
      <c r="E16990" s="3" t="inlineStr">
        <is>
          <t>Accounting Fees - Audit</t>
        </is>
      </c>
      <c r="F16990" s="3" t="n">
        <v>22517</v>
      </c>
      <c r="G16990" s="3" t="n">
        <v>22517</v>
      </c>
    </row>
    <row r="16991">
      <c r="A16991" s="3" t="inlineStr">
        <is>
          <t>Trademark Holdings (Pty) Ltd</t>
        </is>
      </c>
      <c r="B16991" s="4" t="n">
        <v>45260</v>
      </c>
      <c r="C16991" s="3" t="inlineStr">
        <is>
          <t>Expenses</t>
        </is>
      </c>
      <c r="D16991" s="3" t="inlineStr">
        <is>
          <t>3000/400</t>
        </is>
      </c>
      <c r="E16991" s="3" t="inlineStr">
        <is>
          <t>Accounting Fees - CiPC</t>
        </is>
      </c>
      <c r="F16991" s="3" t="n">
        <v>1322.5</v>
      </c>
      <c r="G16991" s="3" t="n">
        <v>1322.5</v>
      </c>
    </row>
    <row r="16992">
      <c r="A16992" s="3" t="inlineStr">
        <is>
          <t>Quinate Consulting (Pty) Ltd</t>
        </is>
      </c>
      <c r="B16992" s="4" t="n">
        <v>45260</v>
      </c>
      <c r="C16992" s="3" t="inlineStr">
        <is>
          <t>Expenses</t>
        </is>
      </c>
      <c r="D16992" s="3" t="inlineStr">
        <is>
          <t>3001/000</t>
        </is>
      </c>
      <c r="E16992" s="3" t="inlineStr">
        <is>
          <t>Accounting fees - Other</t>
        </is>
      </c>
      <c r="F16992" s="3" t="n">
        <v>4200</v>
      </c>
      <c r="G16992" s="3" t="n">
        <v>12640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Expenses</t>
        </is>
      </c>
      <c r="D16993" s="3" t="inlineStr">
        <is>
          <t>3002/000</t>
        </is>
      </c>
      <c r="E16993" s="3" t="inlineStr">
        <is>
          <t>Accounting Fees - Tax Dept.</t>
        </is>
      </c>
      <c r="F16993" s="3" t="n">
        <v>0</v>
      </c>
      <c r="G16993" s="3" t="n">
        <v>540</v>
      </c>
    </row>
    <row r="16994">
      <c r="A16994" s="3" t="inlineStr">
        <is>
          <t>Quinate Consulting (Pty) Ltd</t>
        </is>
      </c>
      <c r="B16994" s="4" t="n">
        <v>45260</v>
      </c>
      <c r="C16994" s="3" t="inlineStr">
        <is>
          <t>Expenses</t>
        </is>
      </c>
      <c r="D16994" s="3" t="inlineStr">
        <is>
          <t>3005/000</t>
        </is>
      </c>
      <c r="E16994" s="3" t="inlineStr">
        <is>
          <t>Accounting fees - Audit</t>
        </is>
      </c>
      <c r="F16994" s="3" t="n">
        <v>16531</v>
      </c>
      <c r="G16994" s="3" t="n">
        <v>41581</v>
      </c>
    </row>
    <row r="16995">
      <c r="A16995" s="3" t="inlineStr">
        <is>
          <t>Opportunity Management Holdings (PTY) LTD</t>
        </is>
      </c>
      <c r="B16995" s="4" t="n">
        <v>45260</v>
      </c>
      <c r="C16995" s="3" t="inlineStr">
        <is>
          <t>Expenses</t>
        </is>
      </c>
      <c r="D16995" s="3" t="inlineStr">
        <is>
          <t>3005/000</t>
        </is>
      </c>
      <c r="E16995" s="3" t="inlineStr">
        <is>
          <t>Accounting fees - Deric Dudley</t>
        </is>
      </c>
      <c r="F16995" s="3" t="n">
        <v>56000</v>
      </c>
      <c r="G16995" s="3" t="n">
        <v>168000</v>
      </c>
    </row>
    <row r="16996">
      <c r="A16996" s="3" t="inlineStr">
        <is>
          <t>Endulini (Pty) Ltd</t>
        </is>
      </c>
      <c r="B16996" s="4" t="n">
        <v>45260</v>
      </c>
      <c r="C16996" s="3" t="inlineStr">
        <is>
          <t>Expenses</t>
        </is>
      </c>
      <c r="D16996" s="3" t="inlineStr">
        <is>
          <t>3050/000</t>
        </is>
      </c>
      <c r="E16996" s="3" t="inlineStr">
        <is>
          <t>Advertising _AND_ Promotions</t>
        </is>
      </c>
      <c r="F16996" s="3" t="n">
        <v>415</v>
      </c>
      <c r="G16996" s="3" t="n">
        <v>4595</v>
      </c>
    </row>
    <row r="16997">
      <c r="A16997" s="3" t="inlineStr">
        <is>
          <t>Opportunity Management Holdings (PTY) LTD</t>
        </is>
      </c>
      <c r="B16997" s="4" t="n">
        <v>45260</v>
      </c>
      <c r="C16997" s="3" t="inlineStr">
        <is>
          <t>Expenses</t>
        </is>
      </c>
      <c r="D16997" s="3" t="inlineStr">
        <is>
          <t>3050/000</t>
        </is>
      </c>
      <c r="E16997" s="3" t="inlineStr">
        <is>
          <t>Advertising _AND_ Promotions</t>
        </is>
      </c>
      <c r="F16997" s="3" t="n">
        <v>0</v>
      </c>
      <c r="G16997" s="3" t="n">
        <v>287.5</v>
      </c>
    </row>
    <row r="16998">
      <c r="A16998" s="3" t="inlineStr">
        <is>
          <t>Opportunity Global Investment (PTY) LTD</t>
        </is>
      </c>
      <c r="B16998" s="4" t="n">
        <v>45260</v>
      </c>
      <c r="C16998" s="3" t="inlineStr">
        <is>
          <t>Expenses</t>
        </is>
      </c>
      <c r="D16998" s="3" t="inlineStr">
        <is>
          <t>3050/000</t>
        </is>
      </c>
      <c r="E16998" s="3" t="inlineStr">
        <is>
          <t>Advertising and Promotions</t>
        </is>
      </c>
      <c r="F16998" s="3" t="n">
        <v>95.64</v>
      </c>
      <c r="G16998" s="3" t="n">
        <v>3319.48</v>
      </c>
    </row>
    <row r="16999">
      <c r="A16999" s="3" t="inlineStr">
        <is>
          <t>Opportunity Global Sales (PTY) LTD</t>
        </is>
      </c>
      <c r="B16999" s="4" t="n">
        <v>45260</v>
      </c>
      <c r="C16999" s="3" t="inlineStr">
        <is>
          <t>Expenses</t>
        </is>
      </c>
      <c r="D16999" s="3" t="inlineStr">
        <is>
          <t>3050/000</t>
        </is>
      </c>
      <c r="E16999" s="3" t="inlineStr">
        <is>
          <t>Advertising and Promotions</t>
        </is>
      </c>
      <c r="F16999" s="3" t="n">
        <v>0</v>
      </c>
      <c r="G16999" s="3" t="n">
        <v>18164.18</v>
      </c>
    </row>
    <row r="17000">
      <c r="A17000" s="3" t="inlineStr">
        <is>
          <t>Endulini (Pty) Ltd</t>
        </is>
      </c>
      <c r="B17000" s="4" t="n">
        <v>45260</v>
      </c>
      <c r="C17000" s="3" t="inlineStr">
        <is>
          <t>Expenses</t>
        </is>
      </c>
      <c r="D17000" s="3" t="inlineStr">
        <is>
          <t>3050/001</t>
        </is>
      </c>
      <c r="E17000" s="3" t="inlineStr">
        <is>
          <t>Advertising _AND_ Promotions - Media Agenda</t>
        </is>
      </c>
      <c r="F17000" s="3" t="n">
        <v>0</v>
      </c>
      <c r="G17000" s="3" t="n">
        <v>4312.5</v>
      </c>
    </row>
    <row r="17001">
      <c r="A17001" s="3" t="inlineStr">
        <is>
          <t>Noble Shield (Pty) Ltd ta Go Letting</t>
        </is>
      </c>
      <c r="B17001" s="4" t="n">
        <v>45260</v>
      </c>
      <c r="C17001" s="3" t="inlineStr">
        <is>
          <t>Expenses</t>
        </is>
      </c>
      <c r="D17001" s="3" t="inlineStr">
        <is>
          <t>3050/020</t>
        </is>
      </c>
      <c r="E17001" s="3" t="inlineStr">
        <is>
          <t>Adverting &amp; Marketing - Other</t>
        </is>
      </c>
      <c r="F17001" s="3" t="n">
        <v>0</v>
      </c>
      <c r="G17001" s="3" t="n">
        <v>134.9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Expenses</t>
        </is>
      </c>
      <c r="D17002" s="3" t="inlineStr">
        <is>
          <t>3050/050</t>
        </is>
      </c>
      <c r="E17002" s="3" t="inlineStr">
        <is>
          <t>Advertising - Prop 24</t>
        </is>
      </c>
      <c r="F17002" s="3" t="n">
        <v>3336.15</v>
      </c>
      <c r="G17002" s="3" t="n">
        <v>10008.45</v>
      </c>
    </row>
    <row r="17003">
      <c r="A17003" s="3" t="inlineStr">
        <is>
          <t>Opportunity Global Sales (PTY) LTD</t>
        </is>
      </c>
      <c r="B17003" s="4" t="n">
        <v>45260</v>
      </c>
      <c r="C17003" s="3" t="inlineStr">
        <is>
          <t>Expenses</t>
        </is>
      </c>
      <c r="D17003" s="3" t="inlineStr">
        <is>
          <t>3050/100</t>
        </is>
      </c>
      <c r="E17003" s="3" t="inlineStr">
        <is>
          <t>Advertising - Facebook</t>
        </is>
      </c>
      <c r="F17003" s="3" t="n">
        <v>0</v>
      </c>
      <c r="G17003" s="3" t="n">
        <v>2279.78</v>
      </c>
    </row>
    <row r="17004">
      <c r="A17004" s="3" t="inlineStr">
        <is>
          <t>Opportunity Global Sales (PTY) LTD</t>
        </is>
      </c>
      <c r="B17004" s="4" t="n">
        <v>45260</v>
      </c>
      <c r="C17004" s="3" t="inlineStr">
        <is>
          <t>Expenses</t>
        </is>
      </c>
      <c r="D17004" s="3" t="inlineStr">
        <is>
          <t>3050/140</t>
        </is>
      </c>
      <c r="E17004" s="3" t="inlineStr">
        <is>
          <t>Advertising - Media Agenda</t>
        </is>
      </c>
      <c r="F17004" s="3" t="n">
        <v>3975</v>
      </c>
      <c r="G17004" s="3" t="n">
        <v>18462.5</v>
      </c>
    </row>
    <row r="17005">
      <c r="A17005" s="3" t="inlineStr">
        <is>
          <t>Opportunity Global Sales (PTY) LTD</t>
        </is>
      </c>
      <c r="B17005" s="4" t="n">
        <v>45260</v>
      </c>
      <c r="C17005" s="3" t="inlineStr">
        <is>
          <t>Expenses</t>
        </is>
      </c>
      <c r="D17005" s="3" t="inlineStr">
        <is>
          <t>3050/200</t>
        </is>
      </c>
      <c r="E17005" s="3" t="inlineStr">
        <is>
          <t>Advertising - Design</t>
        </is>
      </c>
      <c r="F17005" s="3" t="n">
        <v>0</v>
      </c>
      <c r="G17005" s="3" t="n">
        <v>35000</v>
      </c>
    </row>
    <row r="17006">
      <c r="A17006" s="3" t="inlineStr">
        <is>
          <t>Opportunity Global Investment (PTY) LTD</t>
        </is>
      </c>
      <c r="B17006" s="4" t="n">
        <v>45260</v>
      </c>
      <c r="C17006" s="3" t="inlineStr">
        <is>
          <t>Expenses</t>
        </is>
      </c>
      <c r="D17006" s="3" t="inlineStr">
        <is>
          <t>3050/230</t>
        </is>
      </c>
      <c r="E17006" s="3" t="inlineStr">
        <is>
          <t>Advertising - Link on Advertising</t>
        </is>
      </c>
      <c r="F17006" s="3" t="n">
        <v>395</v>
      </c>
      <c r="G17006" s="3" t="n">
        <v>1580</v>
      </c>
    </row>
    <row r="17007">
      <c r="A17007" s="3" t="inlineStr">
        <is>
          <t>Opportunity Global Investment (PTY) LTD</t>
        </is>
      </c>
      <c r="B17007" s="4" t="n">
        <v>45260</v>
      </c>
      <c r="C17007" s="3" t="inlineStr">
        <is>
          <t>Expenses</t>
        </is>
      </c>
      <c r="D17007" s="3" t="inlineStr">
        <is>
          <t>3050/240</t>
        </is>
      </c>
      <c r="E17007" s="3" t="inlineStr">
        <is>
          <t>Advertising - Realmarketing</t>
        </is>
      </c>
      <c r="F17007" s="3" t="n">
        <v>0</v>
      </c>
      <c r="G17007" s="3" t="n">
        <v>99000</v>
      </c>
    </row>
    <row r="17008">
      <c r="A17008" s="3" t="inlineStr">
        <is>
          <t>Opportunity Global Investment (PTY) LTD</t>
        </is>
      </c>
      <c r="B17008" s="4" t="n">
        <v>45260</v>
      </c>
      <c r="C17008" s="3" t="inlineStr">
        <is>
          <t>Expenses</t>
        </is>
      </c>
      <c r="D17008" s="3" t="inlineStr">
        <is>
          <t>3050/250</t>
        </is>
      </c>
      <c r="E17008" s="3" t="inlineStr">
        <is>
          <t>Advertising - General</t>
        </is>
      </c>
      <c r="F17008" s="3" t="n">
        <v>0</v>
      </c>
      <c r="G17008" s="3" t="n">
        <v>52599.6</v>
      </c>
    </row>
    <row r="17009">
      <c r="A17009" s="3" t="inlineStr">
        <is>
          <t>Opportunity Global Sales (PTY) LTD</t>
        </is>
      </c>
      <c r="B17009" s="4" t="n">
        <v>45260</v>
      </c>
      <c r="C17009" s="3" t="inlineStr">
        <is>
          <t>Expenses</t>
        </is>
      </c>
      <c r="D17009" s="3" t="inlineStr">
        <is>
          <t>3050/250</t>
        </is>
      </c>
      <c r="E17009" s="3" t="inlineStr">
        <is>
          <t>Advertising - General</t>
        </is>
      </c>
      <c r="F17009" s="3" t="n">
        <v>12659.59</v>
      </c>
      <c r="G17009" s="3" t="n">
        <v>80557.14</v>
      </c>
    </row>
    <row r="17010">
      <c r="A17010" s="3" t="inlineStr">
        <is>
          <t>Opportunity Global Investment (PTY) LTD</t>
        </is>
      </c>
      <c r="B17010" s="4" t="n">
        <v>45260</v>
      </c>
      <c r="C17010" s="3" t="inlineStr">
        <is>
          <t>Expenses</t>
        </is>
      </c>
      <c r="D17010" s="3" t="inlineStr">
        <is>
          <t>3050/260</t>
        </is>
      </c>
      <c r="E17010" s="3" t="inlineStr">
        <is>
          <t>Advertising - Media Agenda</t>
        </is>
      </c>
      <c r="F17010" s="3" t="n">
        <v>1437.5</v>
      </c>
      <c r="G17010" s="3" t="n">
        <v>1437.5</v>
      </c>
    </row>
    <row r="17011">
      <c r="A17011" s="3" t="inlineStr">
        <is>
          <t>Opportunity Global Investment (PTY) LTD</t>
        </is>
      </c>
      <c r="B17011" s="4" t="n">
        <v>45260</v>
      </c>
      <c r="C17011" s="3" t="inlineStr">
        <is>
          <t>Expenses</t>
        </is>
      </c>
      <c r="D17011" s="3" t="inlineStr">
        <is>
          <t>3050/270</t>
        </is>
      </c>
      <c r="E17011" s="3" t="inlineStr">
        <is>
          <t>Advertising - Radia and TV Interviews</t>
        </is>
      </c>
      <c r="F17011" s="3" t="n">
        <v>0</v>
      </c>
      <c r="G17011" s="3" t="n">
        <v>109847.5</v>
      </c>
    </row>
    <row r="17012">
      <c r="A17012" s="3" t="inlineStr">
        <is>
          <t>Opportunity Global Investment (PTY) LTD</t>
        </is>
      </c>
      <c r="B17012" s="4" t="n">
        <v>45260</v>
      </c>
      <c r="C17012" s="3" t="inlineStr">
        <is>
          <t>Expenses</t>
        </is>
      </c>
      <c r="D17012" s="3" t="inlineStr">
        <is>
          <t>3050/290</t>
        </is>
      </c>
      <c r="E17012" s="3" t="inlineStr">
        <is>
          <t>Advertising - Serene Living</t>
        </is>
      </c>
      <c r="F17012" s="3" t="n">
        <v>65086</v>
      </c>
      <c r="G17012" s="3" t="n">
        <v>585774</v>
      </c>
    </row>
    <row r="17013">
      <c r="A17013" s="3" t="inlineStr">
        <is>
          <t>Opportunity Global Investment (PTY) LTD</t>
        </is>
      </c>
      <c r="B17013" s="4" t="n">
        <v>45260</v>
      </c>
      <c r="C17013" s="3" t="inlineStr">
        <is>
          <t>Expenses</t>
        </is>
      </c>
      <c r="D17013" s="3" t="inlineStr">
        <is>
          <t>3050/295</t>
        </is>
      </c>
      <c r="E17013" s="3" t="inlineStr">
        <is>
          <t>Advertising - Reale Activation</t>
        </is>
      </c>
      <c r="F17013" s="3" t="n">
        <v>0</v>
      </c>
      <c r="G17013" s="3" t="n">
        <v>30397.22</v>
      </c>
    </row>
    <row r="17014">
      <c r="A17014" s="3" t="inlineStr">
        <is>
          <t>Opportunity Global Investment (PTY) LTD</t>
        </is>
      </c>
      <c r="B17014" s="4" t="n">
        <v>45260</v>
      </c>
      <c r="C17014" s="3" t="inlineStr">
        <is>
          <t>Expenses</t>
        </is>
      </c>
      <c r="D17014" s="3" t="inlineStr">
        <is>
          <t>3050/300</t>
        </is>
      </c>
      <c r="E17014" s="3" t="inlineStr">
        <is>
          <t>Advertising - Design</t>
        </is>
      </c>
      <c r="F17014" s="3" t="n">
        <v>0</v>
      </c>
      <c r="G17014" s="3" t="n">
        <v>7750</v>
      </c>
    </row>
    <row r="17015">
      <c r="A17015" s="3" t="inlineStr">
        <is>
          <t>Endulini (Pty) Ltd</t>
        </is>
      </c>
      <c r="B17015" s="4" t="n">
        <v>45260</v>
      </c>
      <c r="C17015" s="3" t="inlineStr">
        <is>
          <t>Expenses</t>
        </is>
      </c>
      <c r="D17015" s="3" t="inlineStr">
        <is>
          <t>3050/300</t>
        </is>
      </c>
      <c r="E17015" s="3" t="inlineStr">
        <is>
          <t>Advertiving - Real Marketing</t>
        </is>
      </c>
      <c r="F17015" s="3" t="n">
        <v>0</v>
      </c>
      <c r="G17015" s="3" t="n">
        <v>10250</v>
      </c>
    </row>
    <row r="17016">
      <c r="A17016" s="3" t="inlineStr">
        <is>
          <t>Quinate Consulting (Pty) Ltd</t>
        </is>
      </c>
      <c r="B17016" s="4" t="n">
        <v>45260</v>
      </c>
      <c r="C17016" s="3" t="inlineStr">
        <is>
          <t>Expenses</t>
        </is>
      </c>
      <c r="D17016" s="3" t="inlineStr">
        <is>
          <t>3050/400</t>
        </is>
      </c>
      <c r="E17016" s="3" t="inlineStr">
        <is>
          <t>Advertising - Prop24</t>
        </is>
      </c>
      <c r="F17016" s="3" t="n">
        <v>10236</v>
      </c>
      <c r="G17016" s="3" t="n">
        <v>98789.25</v>
      </c>
    </row>
    <row r="17017">
      <c r="A17017" s="3" t="inlineStr">
        <is>
          <t>Opportunity Global Sales (PTY) LTD</t>
        </is>
      </c>
      <c r="B17017" s="4" t="n">
        <v>45260</v>
      </c>
      <c r="C17017" s="3" t="inlineStr">
        <is>
          <t>Expenses</t>
        </is>
      </c>
      <c r="D17017" s="3" t="inlineStr">
        <is>
          <t>3050/400</t>
        </is>
      </c>
      <c r="E17017" s="3" t="inlineStr">
        <is>
          <t>Repairs &amp; Maintenance Heron sales office</t>
        </is>
      </c>
      <c r="F17017" s="3" t="n">
        <v>0</v>
      </c>
      <c r="G17017" s="3" t="n">
        <v>196.5</v>
      </c>
    </row>
    <row r="17018">
      <c r="A17018" s="3" t="inlineStr">
        <is>
          <t>Quinate Consulting (Pty) Ltd</t>
        </is>
      </c>
      <c r="B17018" s="4" t="n">
        <v>45260</v>
      </c>
      <c r="C17018" s="3" t="inlineStr">
        <is>
          <t>Expenses</t>
        </is>
      </c>
      <c r="D17018" s="3" t="inlineStr">
        <is>
          <t>3050/450</t>
        </is>
      </c>
      <c r="E17018" s="3" t="inlineStr">
        <is>
          <t>Advertising - Facebook</t>
        </is>
      </c>
      <c r="F17018" s="3" t="n">
        <v>0</v>
      </c>
      <c r="G17018" s="3" t="n">
        <v>51955.16</v>
      </c>
    </row>
    <row r="17019">
      <c r="A17019" s="3" t="inlineStr">
        <is>
          <t>Opportunity Global Investment (PTY) LTD</t>
        </is>
      </c>
      <c r="B17019" s="4" t="n">
        <v>45260</v>
      </c>
      <c r="C17019" s="3" t="inlineStr">
        <is>
          <t>Expenses</t>
        </is>
      </c>
      <c r="D17019" s="3" t="inlineStr">
        <is>
          <t>3051/000</t>
        </is>
      </c>
      <c r="E17019" s="3" t="inlineStr">
        <is>
          <t>Advertising - Facebook</t>
        </is>
      </c>
      <c r="F17019" s="3" t="n">
        <v>19830.62</v>
      </c>
      <c r="G17019" s="3" t="n">
        <v>157736.7</v>
      </c>
    </row>
    <row r="17020">
      <c r="A17020" s="3" t="inlineStr">
        <is>
          <t>Opportunity Global Investment (PTY) LTD</t>
        </is>
      </c>
      <c r="B17020" s="4" t="n">
        <v>45260</v>
      </c>
      <c r="C17020" s="3" t="inlineStr">
        <is>
          <t>Expenses</t>
        </is>
      </c>
      <c r="D17020" s="3" t="inlineStr">
        <is>
          <t>3053/000</t>
        </is>
      </c>
      <c r="E17020" s="3" t="inlineStr">
        <is>
          <t>Advertising - Google Ads</t>
        </is>
      </c>
      <c r="F17020" s="3" t="n">
        <v>380.17</v>
      </c>
      <c r="G17020" s="3" t="n">
        <v>7619.61</v>
      </c>
    </row>
    <row r="17021">
      <c r="A17021" s="3" t="inlineStr">
        <is>
          <t>Endulini (Pty) Ltd</t>
        </is>
      </c>
      <c r="B17021" s="4" t="n">
        <v>45260</v>
      </c>
      <c r="C17021" s="3" t="inlineStr">
        <is>
          <t>Expenses</t>
        </is>
      </c>
      <c r="D17021" s="3" t="inlineStr">
        <is>
          <t>3200/000</t>
        </is>
      </c>
      <c r="E17021" s="3" t="inlineStr">
        <is>
          <t>Bank Charges</t>
        </is>
      </c>
      <c r="F17021" s="3" t="n">
        <v>165.89</v>
      </c>
      <c r="G17021" s="3" t="n">
        <v>1814.26</v>
      </c>
    </row>
    <row r="17022">
      <c r="A17022" s="3" t="inlineStr">
        <is>
          <t>Noble Shield (Pty) Ltd ta Go Letting</t>
        </is>
      </c>
      <c r="B17022" s="4" t="n">
        <v>45260</v>
      </c>
      <c r="C17022" s="3" t="inlineStr">
        <is>
          <t>Expenses</t>
        </is>
      </c>
      <c r="D17022" s="3" t="inlineStr">
        <is>
          <t>3200/000</t>
        </is>
      </c>
      <c r="E17022" s="3" t="inlineStr">
        <is>
          <t>Bank Charges</t>
        </is>
      </c>
      <c r="F17022" s="3" t="n">
        <v>577.4</v>
      </c>
      <c r="G17022" s="3" t="n">
        <v>1627.97</v>
      </c>
    </row>
    <row r="17023">
      <c r="A17023" s="3" t="inlineStr">
        <is>
          <t>Opportunity Global Investment (PTY) LTD</t>
        </is>
      </c>
      <c r="B17023" s="4" t="n">
        <v>45260</v>
      </c>
      <c r="C17023" s="3" t="inlineStr">
        <is>
          <t>Expenses</t>
        </is>
      </c>
      <c r="D17023" s="3" t="inlineStr">
        <is>
          <t>3200/000</t>
        </is>
      </c>
      <c r="E17023" s="3" t="inlineStr">
        <is>
          <t>Bank Charges</t>
        </is>
      </c>
      <c r="F17023" s="3" t="n">
        <v>359.67</v>
      </c>
      <c r="G17023" s="3" t="n">
        <v>3982.2</v>
      </c>
    </row>
    <row r="17024">
      <c r="A17024" s="3" t="inlineStr">
        <is>
          <t>Opportunity Global Sales (PTY) LTD</t>
        </is>
      </c>
      <c r="B17024" s="4" t="n">
        <v>45260</v>
      </c>
      <c r="C17024" s="3" t="inlineStr">
        <is>
          <t>Expenses</t>
        </is>
      </c>
      <c r="D17024" s="3" t="inlineStr">
        <is>
          <t>3200/000</t>
        </is>
      </c>
      <c r="E17024" s="3" t="inlineStr">
        <is>
          <t>Bank Charges</t>
        </is>
      </c>
      <c r="F17024" s="3" t="n">
        <v>604.7</v>
      </c>
      <c r="G17024" s="3" t="n">
        <v>4576.04</v>
      </c>
    </row>
    <row r="17025">
      <c r="A17025" s="3" t="inlineStr">
        <is>
          <t>Opportunity Management Holdings (PTY) LTD</t>
        </is>
      </c>
      <c r="B17025" s="4" t="n">
        <v>45260</v>
      </c>
      <c r="C17025" s="3" t="inlineStr">
        <is>
          <t>Expenses</t>
        </is>
      </c>
      <c r="D17025" s="3" t="inlineStr">
        <is>
          <t>3200/000</t>
        </is>
      </c>
      <c r="E17025" s="3" t="inlineStr">
        <is>
          <t>Bank Charges</t>
        </is>
      </c>
      <c r="F17025" s="3" t="n">
        <v>863.28</v>
      </c>
      <c r="G17025" s="3" t="n">
        <v>2611.11</v>
      </c>
    </row>
    <row r="17026">
      <c r="A17026" s="3" t="inlineStr">
        <is>
          <t>Quinate Consulting (Pty) Ltd</t>
        </is>
      </c>
      <c r="B17026" s="4" t="n">
        <v>45260</v>
      </c>
      <c r="C17026" s="3" t="inlineStr">
        <is>
          <t>Expenses</t>
        </is>
      </c>
      <c r="D17026" s="3" t="inlineStr">
        <is>
          <t>3200/000</t>
        </is>
      </c>
      <c r="E17026" s="3" t="inlineStr">
        <is>
          <t>Bank Charges</t>
        </is>
      </c>
      <c r="F17026" s="3" t="n">
        <v>456.43</v>
      </c>
      <c r="G17026" s="3" t="n">
        <v>7423.51</v>
      </c>
    </row>
    <row r="17027">
      <c r="A17027" s="3" t="inlineStr">
        <is>
          <t>Trademark Holdings (Pty) Ltd</t>
        </is>
      </c>
      <c r="B17027" s="4" t="n">
        <v>45260</v>
      </c>
      <c r="C17027" s="3" t="inlineStr">
        <is>
          <t>Expenses</t>
        </is>
      </c>
      <c r="D17027" s="3" t="inlineStr">
        <is>
          <t>3200/000</t>
        </is>
      </c>
      <c r="E17027" s="3" t="inlineStr">
        <is>
          <t>Bank Charges</t>
        </is>
      </c>
      <c r="F17027" s="3" t="n">
        <v>490.49</v>
      </c>
      <c r="G17027" s="3" t="n">
        <v>1088.98</v>
      </c>
    </row>
    <row r="17028">
      <c r="A17028" s="3" t="inlineStr">
        <is>
          <t>Quinate Consulting (Pty) Ltd</t>
        </is>
      </c>
      <c r="B17028" s="4" t="n">
        <v>45260</v>
      </c>
      <c r="C17028" s="3" t="inlineStr">
        <is>
          <t>Expenses</t>
        </is>
      </c>
      <c r="D17028" s="3" t="inlineStr">
        <is>
          <t>3220/000</t>
        </is>
      </c>
      <c r="E17028" s="3" t="inlineStr">
        <is>
          <t>Bank Charges - Bond Fees</t>
        </is>
      </c>
      <c r="F17028" s="3" t="n">
        <v>0</v>
      </c>
      <c r="G17028" s="3" t="n">
        <v>8939.280000000001</v>
      </c>
    </row>
    <row r="17029">
      <c r="A17029" s="3" t="inlineStr">
        <is>
          <t>Noble Shield (Pty) Ltd ta Go Letting</t>
        </is>
      </c>
      <c r="B17029" s="4" t="n">
        <v>45260</v>
      </c>
      <c r="C17029" s="3" t="inlineStr">
        <is>
          <t>Expenses</t>
        </is>
      </c>
      <c r="D17029" s="3" t="inlineStr">
        <is>
          <t>3230/000</t>
        </is>
      </c>
      <c r="E17029" s="3" t="inlineStr">
        <is>
          <t>Cell Phone - NM</t>
        </is>
      </c>
      <c r="F17029" s="3" t="n">
        <v>2276.34</v>
      </c>
      <c r="G17029" s="3" t="n">
        <v>6829.83</v>
      </c>
    </row>
    <row r="17030">
      <c r="A17030" s="3" t="inlineStr">
        <is>
          <t>Noble Shield (Pty) Ltd ta Go Letting</t>
        </is>
      </c>
      <c r="B17030" s="4" t="n">
        <v>45260</v>
      </c>
      <c r="C17030" s="3" t="inlineStr">
        <is>
          <t>Expenses</t>
        </is>
      </c>
      <c r="D17030" s="3" t="inlineStr">
        <is>
          <t>3233/000</t>
        </is>
      </c>
      <c r="E17030" s="3" t="inlineStr">
        <is>
          <t>Cell Data - Other</t>
        </is>
      </c>
      <c r="F17030" s="3" t="n">
        <v>173.04</v>
      </c>
      <c r="G17030" s="3" t="n">
        <v>372.04</v>
      </c>
    </row>
    <row r="17031">
      <c r="A17031" s="3" t="inlineStr">
        <is>
          <t>Noble Shield (Pty) Ltd ta Go Letting</t>
        </is>
      </c>
      <c r="B17031" s="4" t="n">
        <v>45260</v>
      </c>
      <c r="C17031" s="3" t="inlineStr">
        <is>
          <t>Expenses</t>
        </is>
      </c>
      <c r="D17031" s="3" t="inlineStr">
        <is>
          <t>3233/100</t>
        </is>
      </c>
      <c r="E17031" s="3" t="inlineStr">
        <is>
          <t>Cell Data - Sales office Wifi</t>
        </is>
      </c>
      <c r="F17031" s="3" t="n">
        <v>273.91</v>
      </c>
      <c r="G17031" s="3" t="n">
        <v>1242.91</v>
      </c>
    </row>
    <row r="17032">
      <c r="A17032" s="3" t="inlineStr">
        <is>
          <t>Opportunity Global Investment (PTY) LTD</t>
        </is>
      </c>
      <c r="B17032" s="4" t="n">
        <v>45260</v>
      </c>
      <c r="C17032" s="3" t="inlineStr">
        <is>
          <t>Expenses</t>
        </is>
      </c>
      <c r="D17032" s="3" t="inlineStr">
        <is>
          <t>3250/000</t>
        </is>
      </c>
      <c r="E17032" s="3" t="inlineStr">
        <is>
          <t>Cleaning</t>
        </is>
      </c>
      <c r="F17032" s="3" t="n">
        <v>2700</v>
      </c>
      <c r="G17032" s="3" t="n">
        <v>24300</v>
      </c>
    </row>
    <row r="17033">
      <c r="A17033" s="3" t="inlineStr">
        <is>
          <t>Opportunity Global Sales (PTY) LTD</t>
        </is>
      </c>
      <c r="B17033" s="4" t="n">
        <v>45260</v>
      </c>
      <c r="C17033" s="3" t="inlineStr">
        <is>
          <t>Expenses</t>
        </is>
      </c>
      <c r="D17033" s="3" t="inlineStr">
        <is>
          <t>3250/000</t>
        </is>
      </c>
      <c r="E17033" s="3" t="inlineStr">
        <is>
          <t>Cleaning</t>
        </is>
      </c>
      <c r="F17033" s="3" t="n">
        <v>0</v>
      </c>
      <c r="G17033" s="3" t="n">
        <v>6000</v>
      </c>
    </row>
    <row r="17034">
      <c r="A17034" s="3" t="inlineStr">
        <is>
          <t>Opportunity Management Holdings (PTY) LTD</t>
        </is>
      </c>
      <c r="B17034" s="4" t="n">
        <v>45260</v>
      </c>
      <c r="C17034" s="3" t="inlineStr">
        <is>
          <t>Expenses</t>
        </is>
      </c>
      <c r="D17034" s="3" t="inlineStr">
        <is>
          <t>3250/000</t>
        </is>
      </c>
      <c r="E17034" s="3" t="inlineStr">
        <is>
          <t>Cleaning</t>
        </is>
      </c>
      <c r="F17034" s="3" t="n">
        <v>2400</v>
      </c>
      <c r="G17034" s="3" t="n">
        <v>8880.76</v>
      </c>
    </row>
    <row r="17035">
      <c r="A17035" s="3" t="inlineStr">
        <is>
          <t>Trademark Holdings (Pty) Ltd</t>
        </is>
      </c>
      <c r="B17035" s="4" t="n">
        <v>45260</v>
      </c>
      <c r="C17035" s="3" t="inlineStr">
        <is>
          <t>Expenses</t>
        </is>
      </c>
      <c r="D17035" s="3" t="inlineStr">
        <is>
          <t>3250/000</t>
        </is>
      </c>
      <c r="E17035" s="3" t="inlineStr">
        <is>
          <t>Cleaning</t>
        </is>
      </c>
      <c r="F17035" s="3" t="n">
        <v>1144</v>
      </c>
      <c r="G17035" s="3" t="n">
        <v>3432</v>
      </c>
    </row>
    <row r="17036">
      <c r="A17036" s="3" t="inlineStr">
        <is>
          <t>Opportunity Global Investment (PTY) LTD</t>
        </is>
      </c>
      <c r="B17036" s="4" t="n">
        <v>45260</v>
      </c>
      <c r="C17036" s="3" t="inlineStr">
        <is>
          <t>Expenses</t>
        </is>
      </c>
      <c r="D17036" s="3" t="inlineStr">
        <is>
          <t>3300/000</t>
        </is>
      </c>
      <c r="E17036" s="3" t="inlineStr">
        <is>
          <t>Computer Expenses</t>
        </is>
      </c>
      <c r="F17036" s="3" t="n">
        <v>0</v>
      </c>
      <c r="G17036" s="3" t="n">
        <v>1657.83</v>
      </c>
    </row>
    <row r="17037">
      <c r="A17037" s="3" t="inlineStr">
        <is>
          <t>Opportunity Management Holdings (PTY) LTD</t>
        </is>
      </c>
      <c r="B17037" s="4" t="n">
        <v>45260</v>
      </c>
      <c r="C17037" s="3" t="inlineStr">
        <is>
          <t>Expenses</t>
        </is>
      </c>
      <c r="D17037" s="3" t="inlineStr">
        <is>
          <t>3300/000</t>
        </is>
      </c>
      <c r="E17037" s="3" t="inlineStr">
        <is>
          <t>Computer Expenses</t>
        </is>
      </c>
      <c r="F17037" s="3" t="n">
        <v>0</v>
      </c>
      <c r="G17037" s="3" t="n">
        <v>1153.91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Expenses</t>
        </is>
      </c>
      <c r="D17038" s="3" t="inlineStr">
        <is>
          <t>3300/120</t>
        </is>
      </c>
      <c r="E17038" s="3" t="inlineStr">
        <is>
          <t>Computer IT - Software Propworx</t>
        </is>
      </c>
      <c r="F17038" s="3" t="n">
        <v>2576</v>
      </c>
      <c r="G17038" s="3" t="n">
        <v>7728</v>
      </c>
    </row>
    <row r="17039">
      <c r="A17039" s="3" t="inlineStr">
        <is>
          <t>Noble Shield (Pty) Ltd ta Go Letting</t>
        </is>
      </c>
      <c r="B17039" s="4" t="n">
        <v>45260</v>
      </c>
      <c r="C17039" s="3" t="inlineStr">
        <is>
          <t>Expenses</t>
        </is>
      </c>
      <c r="D17039" s="3" t="inlineStr">
        <is>
          <t>3300/170</t>
        </is>
      </c>
      <c r="E17039" s="3" t="inlineStr">
        <is>
          <t>Computer IT - VDB office Fibre</t>
        </is>
      </c>
      <c r="F17039" s="3" t="n">
        <v>0</v>
      </c>
      <c r="G17039" s="3" t="n">
        <v>1580</v>
      </c>
    </row>
    <row r="17040">
      <c r="A17040" s="3" t="inlineStr">
        <is>
          <t>Trademark Holdings (Pty) Ltd</t>
        </is>
      </c>
      <c r="B17040" s="4" t="n">
        <v>45260</v>
      </c>
      <c r="C17040" s="3" t="inlineStr">
        <is>
          <t>Expenses</t>
        </is>
      </c>
      <c r="D17040" s="3" t="inlineStr">
        <is>
          <t>3350/000</t>
        </is>
      </c>
      <c r="E17040" s="3" t="inlineStr">
        <is>
          <t>Consulting Fees</t>
        </is>
      </c>
      <c r="F17040" s="3" t="n">
        <v>22000</v>
      </c>
      <c r="G17040" s="3" t="n">
        <v>66400</v>
      </c>
    </row>
    <row r="17041">
      <c r="A17041" s="3" t="inlineStr">
        <is>
          <t>Opportunity Management Holdings (PTY) LTD</t>
        </is>
      </c>
      <c r="B17041" s="4" t="n">
        <v>45260</v>
      </c>
      <c r="C17041" s="3" t="inlineStr">
        <is>
          <t>Expenses</t>
        </is>
      </c>
      <c r="D17041" s="3" t="inlineStr">
        <is>
          <t>3350/100</t>
        </is>
      </c>
      <c r="E17041" s="3" t="inlineStr">
        <is>
          <t>Consulting Fee - Dirk Coetzee</t>
        </is>
      </c>
      <c r="F17041" s="3" t="n">
        <v>17000</v>
      </c>
      <c r="G17041" s="3" t="n">
        <v>51000</v>
      </c>
    </row>
    <row r="17042">
      <c r="A17042" s="3" t="inlineStr">
        <is>
          <t>Endulini (Pty) Ltd</t>
        </is>
      </c>
      <c r="B17042" s="4" t="n">
        <v>45260</v>
      </c>
      <c r="C17042" s="3" t="inlineStr">
        <is>
          <t>Expenses</t>
        </is>
      </c>
      <c r="D17042" s="3" t="inlineStr">
        <is>
          <t>3350/100</t>
        </is>
      </c>
      <c r="E17042" s="3" t="inlineStr">
        <is>
          <t>Consulting Fees - Admin and Finance</t>
        </is>
      </c>
      <c r="F17042" s="3" t="n">
        <v>40380</v>
      </c>
      <c r="G17042" s="3" t="n">
        <v>394317.57</v>
      </c>
    </row>
    <row r="17043">
      <c r="A17043" s="3" t="inlineStr">
        <is>
          <t>Opportunity Global Investment (PTY) LTD</t>
        </is>
      </c>
      <c r="B17043" s="4" t="n">
        <v>45260</v>
      </c>
      <c r="C17043" s="3" t="inlineStr">
        <is>
          <t>Expenses</t>
        </is>
      </c>
      <c r="D17043" s="3" t="inlineStr">
        <is>
          <t>3350/100</t>
        </is>
      </c>
      <c r="E17043" s="3" t="inlineStr">
        <is>
          <t>Consulting Fees - Admin and Finance</t>
        </is>
      </c>
      <c r="F17043" s="3" t="n">
        <v>11955</v>
      </c>
      <c r="G17043" s="3" t="n">
        <v>134754.06</v>
      </c>
    </row>
    <row r="17044">
      <c r="A17044" s="3" t="inlineStr">
        <is>
          <t>Opportunity Global Sales (PTY) LTD</t>
        </is>
      </c>
      <c r="B17044" s="4" t="n">
        <v>45260</v>
      </c>
      <c r="C17044" s="3" t="inlineStr">
        <is>
          <t>Expenses</t>
        </is>
      </c>
      <c r="D17044" s="3" t="inlineStr">
        <is>
          <t>3350/100</t>
        </is>
      </c>
      <c r="E17044" s="3" t="inlineStr">
        <is>
          <t>Consulting Fees - Admin and Finance</t>
        </is>
      </c>
      <c r="F17044" s="3" t="n">
        <v>10355</v>
      </c>
      <c r="G17044" s="3" t="n">
        <v>129017</v>
      </c>
    </row>
    <row r="17045">
      <c r="A17045" s="3" t="inlineStr">
        <is>
          <t>Opportunity Global Sales (PTY) LTD</t>
        </is>
      </c>
      <c r="B17045" s="4" t="n">
        <v>45260</v>
      </c>
      <c r="C17045" s="3" t="inlineStr">
        <is>
          <t>Expenses</t>
        </is>
      </c>
      <c r="D17045" s="3" t="inlineStr">
        <is>
          <t>3350/200</t>
        </is>
      </c>
      <c r="E17045" s="3" t="inlineStr">
        <is>
          <t>Consulting Fees - Agent Karien Muller</t>
        </is>
      </c>
      <c r="F17045" s="3" t="n">
        <v>0</v>
      </c>
      <c r="G17045" s="3" t="n">
        <v>10000</v>
      </c>
    </row>
    <row r="17046">
      <c r="A17046" s="3" t="inlineStr">
        <is>
          <t>Opportunity Global Investment (PTY) LTD</t>
        </is>
      </c>
      <c r="B17046" s="4" t="n">
        <v>45260</v>
      </c>
      <c r="C17046" s="3" t="inlineStr">
        <is>
          <t>Expenses</t>
        </is>
      </c>
      <c r="D17046" s="3" t="inlineStr">
        <is>
          <t>3350/200</t>
        </is>
      </c>
      <c r="E17046" s="3" t="inlineStr">
        <is>
          <t>Consulting Fees - Rockfin</t>
        </is>
      </c>
      <c r="F17046" s="3" t="n">
        <v>0</v>
      </c>
      <c r="G17046" s="3" t="n">
        <v>90000</v>
      </c>
    </row>
    <row r="17047">
      <c r="A17047" s="3" t="inlineStr">
        <is>
          <t>Opportunity Management Holdings (PTY) LTD</t>
        </is>
      </c>
      <c r="B17047" s="4" t="n">
        <v>45260</v>
      </c>
      <c r="C17047" s="3" t="inlineStr">
        <is>
          <t>Expenses</t>
        </is>
      </c>
      <c r="D17047" s="3" t="inlineStr">
        <is>
          <t>3350/300</t>
        </is>
      </c>
      <c r="E17047" s="3" t="inlineStr">
        <is>
          <t>Consulting Fee - HR Joblaw</t>
        </is>
      </c>
      <c r="F17047" s="3" t="n">
        <v>1600.83</v>
      </c>
      <c r="G17047" s="3" t="n">
        <v>4802.49</v>
      </c>
    </row>
    <row r="17048">
      <c r="A17048" s="3" t="inlineStr">
        <is>
          <t>Quinate Consulting (Pty) Ltd</t>
        </is>
      </c>
      <c r="B17048" s="4" t="n">
        <v>45260</v>
      </c>
      <c r="C17048" s="3" t="inlineStr">
        <is>
          <t>Expenses</t>
        </is>
      </c>
      <c r="D17048" s="3" t="inlineStr">
        <is>
          <t>3350/300</t>
        </is>
      </c>
      <c r="E17048" s="3" t="inlineStr">
        <is>
          <t>Consulting Fees - Admin and Finance</t>
        </is>
      </c>
      <c r="F17048" s="3" t="n">
        <v>26000</v>
      </c>
      <c r="G17048" s="3" t="n">
        <v>58025</v>
      </c>
    </row>
    <row r="17049">
      <c r="A17049" s="3" t="inlineStr">
        <is>
          <t>Opportunity Global Investment (PTY) LTD</t>
        </is>
      </c>
      <c r="B17049" s="4" t="n">
        <v>45260</v>
      </c>
      <c r="C17049" s="3" t="inlineStr">
        <is>
          <t>Expenses</t>
        </is>
      </c>
      <c r="D17049" s="3" t="inlineStr">
        <is>
          <t>3350/300</t>
        </is>
      </c>
      <c r="E17049" s="3" t="inlineStr">
        <is>
          <t>Consulting Fees - BLCS</t>
        </is>
      </c>
      <c r="F17049" s="3" t="n">
        <v>4000</v>
      </c>
      <c r="G17049" s="3" t="n">
        <v>22000</v>
      </c>
    </row>
    <row r="17050">
      <c r="A17050" s="3" t="inlineStr">
        <is>
          <t>Opportunity Global Investment (PTY) LTD</t>
        </is>
      </c>
      <c r="B17050" s="4" t="n">
        <v>45260</v>
      </c>
      <c r="C17050" s="3" t="inlineStr">
        <is>
          <t>Expenses</t>
        </is>
      </c>
      <c r="D17050" s="3" t="inlineStr">
        <is>
          <t>3350/400</t>
        </is>
      </c>
      <c r="E17050" s="3" t="inlineStr">
        <is>
          <t>Consulting Fees: Solaris Law</t>
        </is>
      </c>
      <c r="F17050" s="3" t="n">
        <v>0</v>
      </c>
      <c r="G17050" s="3" t="n">
        <v>45875</v>
      </c>
    </row>
    <row r="17051">
      <c r="A17051" s="3" t="inlineStr">
        <is>
          <t>Quinate Consulting (Pty) Ltd</t>
        </is>
      </c>
      <c r="B17051" s="4" t="n">
        <v>45260</v>
      </c>
      <c r="C17051" s="3" t="inlineStr">
        <is>
          <t>Expenses</t>
        </is>
      </c>
      <c r="D17051" s="3" t="inlineStr">
        <is>
          <t>3351/000</t>
        </is>
      </c>
      <c r="E17051" s="3" t="inlineStr">
        <is>
          <t>Consulting fees - Trustees</t>
        </is>
      </c>
      <c r="F17051" s="3" t="n">
        <v>8400</v>
      </c>
      <c r="G17051" s="3" t="n">
        <v>74800</v>
      </c>
    </row>
    <row r="17052">
      <c r="A17052" s="3" t="inlineStr">
        <is>
          <t>Opportunity Global Investment (PTY) LTD</t>
        </is>
      </c>
      <c r="B17052" s="4" t="n">
        <v>45260</v>
      </c>
      <c r="C17052" s="3" t="inlineStr">
        <is>
          <t>Expenses</t>
        </is>
      </c>
      <c r="D17052" s="3" t="inlineStr">
        <is>
          <t>3354/000</t>
        </is>
      </c>
      <c r="E17052" s="3" t="inlineStr">
        <is>
          <t>Consulting Fees - Karien Muller</t>
        </is>
      </c>
      <c r="F17052" s="3" t="n">
        <v>0</v>
      </c>
      <c r="G17052" s="3" t="n">
        <v>12500</v>
      </c>
    </row>
    <row r="17053">
      <c r="A17053" s="3" t="inlineStr">
        <is>
          <t>Opportunity Management Holdings (PTY) LTD</t>
        </is>
      </c>
      <c r="B17053" s="4" t="n">
        <v>45260</v>
      </c>
      <c r="C17053" s="3" t="inlineStr">
        <is>
          <t>Expenses</t>
        </is>
      </c>
      <c r="D17053" s="3" t="inlineStr">
        <is>
          <t>3400/000</t>
        </is>
      </c>
      <c r="E17053" s="3" t="inlineStr">
        <is>
          <t>Courier _AND_ Postage</t>
        </is>
      </c>
      <c r="F17053" s="3" t="n">
        <v>0</v>
      </c>
      <c r="G17053" s="3" t="n">
        <v>664.3200000000001</v>
      </c>
    </row>
    <row r="17054">
      <c r="A17054" s="3" t="inlineStr">
        <is>
          <t>Quinate Consulting (Pty) Ltd</t>
        </is>
      </c>
      <c r="B17054" s="4" t="n">
        <v>45260</v>
      </c>
      <c r="C17054" s="3" t="inlineStr">
        <is>
          <t>Expenses</t>
        </is>
      </c>
      <c r="D17054" s="3" t="inlineStr">
        <is>
          <t>3450/001</t>
        </is>
      </c>
      <c r="E17054" s="3" t="inlineStr">
        <is>
          <t>Depreciation - Computer Equipment</t>
        </is>
      </c>
      <c r="F17054" s="3" t="n">
        <v>2331.67</v>
      </c>
      <c r="G17054" s="3" t="n">
        <v>20984.93</v>
      </c>
    </row>
    <row r="17055">
      <c r="A17055" s="3" t="inlineStr">
        <is>
          <t>Opportunity Global Investment (PTY) LTD</t>
        </is>
      </c>
      <c r="B17055" s="4" t="n">
        <v>45260</v>
      </c>
      <c r="C17055" s="3" t="inlineStr">
        <is>
          <t>Expenses</t>
        </is>
      </c>
      <c r="D17055" s="3" t="inlineStr">
        <is>
          <t>3450/001</t>
        </is>
      </c>
      <c r="E17055" s="3" t="inlineStr">
        <is>
          <t>Depreciation - Computer equipment</t>
        </is>
      </c>
      <c r="F17055" s="3" t="n">
        <v>880.08</v>
      </c>
      <c r="G17055" s="3" t="n">
        <v>7920.76</v>
      </c>
    </row>
    <row r="17056">
      <c r="A17056" s="3" t="inlineStr">
        <is>
          <t>Quinate Consulting (Pty) Ltd</t>
        </is>
      </c>
      <c r="B17056" s="4" t="n">
        <v>45260</v>
      </c>
      <c r="C17056" s="3" t="inlineStr">
        <is>
          <t>Expenses</t>
        </is>
      </c>
      <c r="D17056" s="3" t="inlineStr">
        <is>
          <t>3450/002</t>
        </is>
      </c>
      <c r="E17056" s="3" t="inlineStr">
        <is>
          <t>Depreciation - Site Containers</t>
        </is>
      </c>
      <c r="F17056" s="3" t="n">
        <v>318.84</v>
      </c>
      <c r="G17056" s="3" t="n">
        <v>2869.56</v>
      </c>
    </row>
    <row r="17057">
      <c r="A17057" s="3" t="inlineStr">
        <is>
          <t>Opportunity Global Sales (PTY) LTD</t>
        </is>
      </c>
      <c r="B17057" s="4" t="n">
        <v>45260</v>
      </c>
      <c r="C17057" s="3" t="inlineStr">
        <is>
          <t>Expenses</t>
        </is>
      </c>
      <c r="D17057" s="3" t="inlineStr">
        <is>
          <t>3450/030</t>
        </is>
      </c>
      <c r="E17057" s="3" t="inlineStr">
        <is>
          <t>Depreciation - Furniture and Fittings</t>
        </is>
      </c>
      <c r="F17057" s="3" t="n">
        <v>408.05</v>
      </c>
      <c r="G17057" s="3" t="n">
        <v>3672.46</v>
      </c>
    </row>
    <row r="17058">
      <c r="A17058" s="3" t="inlineStr">
        <is>
          <t>Opportunity Management Holdings (PTY) LTD</t>
        </is>
      </c>
      <c r="B17058" s="4" t="n">
        <v>45260</v>
      </c>
      <c r="C17058" s="3" t="inlineStr">
        <is>
          <t>Expenses</t>
        </is>
      </c>
      <c r="D17058" s="3" t="inlineStr">
        <is>
          <t>3451/000</t>
        </is>
      </c>
      <c r="E17058" s="3" t="inlineStr">
        <is>
          <t>Depreciation - Computer Equipment</t>
        </is>
      </c>
      <c r="F17058" s="3" t="n">
        <v>1035.18</v>
      </c>
      <c r="G17058" s="3" t="n">
        <v>3105.54</v>
      </c>
    </row>
    <row r="17059">
      <c r="A17059" s="3" t="inlineStr">
        <is>
          <t>Quinate Consulting (Pty) Ltd</t>
        </is>
      </c>
      <c r="B17059" s="4" t="n">
        <v>45260</v>
      </c>
      <c r="C17059" s="3" t="inlineStr">
        <is>
          <t>Expenses</t>
        </is>
      </c>
      <c r="D17059" s="3" t="inlineStr">
        <is>
          <t>3600/000</t>
        </is>
      </c>
      <c r="E17059" s="3" t="inlineStr">
        <is>
          <t>Donations</t>
        </is>
      </c>
      <c r="F17059" s="3" t="n">
        <v>572.45</v>
      </c>
      <c r="G17059" s="3" t="n">
        <v>5152.05</v>
      </c>
    </row>
    <row r="17060">
      <c r="A17060" s="3" t="inlineStr">
        <is>
          <t>Opportunity Global Investment (PTY) LTD</t>
        </is>
      </c>
      <c r="B17060" s="4" t="n">
        <v>45260</v>
      </c>
      <c r="C17060" s="3" t="inlineStr">
        <is>
          <t>Expenses</t>
        </is>
      </c>
      <c r="D17060" s="3" t="inlineStr">
        <is>
          <t>3650/000</t>
        </is>
      </c>
      <c r="E17060" s="3" t="inlineStr">
        <is>
          <t>Electricity _AND_ Water</t>
        </is>
      </c>
      <c r="F17060" s="3" t="n">
        <v>2950</v>
      </c>
      <c r="G17060" s="3" t="n">
        <v>26550</v>
      </c>
    </row>
    <row r="17061">
      <c r="A17061" s="3" t="inlineStr">
        <is>
          <t>Noble Shield (Pty) Ltd ta Go Letting</t>
        </is>
      </c>
      <c r="B17061" s="4" t="n">
        <v>45260</v>
      </c>
      <c r="C17061" s="3" t="inlineStr">
        <is>
          <t>Expenses</t>
        </is>
      </c>
      <c r="D17061" s="3" t="inlineStr">
        <is>
          <t>3651/000</t>
        </is>
      </c>
      <c r="E17061" s="3" t="inlineStr">
        <is>
          <t>Electricity _AND_ Water - Rentals</t>
        </is>
      </c>
      <c r="F17061" s="3" t="n">
        <v>0</v>
      </c>
      <c r="G17061" s="3" t="n">
        <v>1000</v>
      </c>
    </row>
    <row r="17062">
      <c r="A17062" s="3" t="inlineStr">
        <is>
          <t>Quinate Consulting (Pty) Ltd</t>
        </is>
      </c>
      <c r="B17062" s="4" t="n">
        <v>45260</v>
      </c>
      <c r="C17062" s="3" t="inlineStr">
        <is>
          <t>Expenses</t>
        </is>
      </c>
      <c r="D17062" s="3" t="inlineStr">
        <is>
          <t>3651/000</t>
        </is>
      </c>
      <c r="E17062" s="3" t="inlineStr">
        <is>
          <t>Electricity _AND_ Water - Southwark</t>
        </is>
      </c>
      <c r="F17062" s="3" t="n">
        <v>22487.87</v>
      </c>
      <c r="G17062" s="3" t="n">
        <v>253753.57</v>
      </c>
    </row>
    <row r="17063">
      <c r="A17063" s="3" t="inlineStr">
        <is>
          <t>Quinate Consulting (Pty) Ltd</t>
        </is>
      </c>
      <c r="B17063" s="4" t="n">
        <v>45260</v>
      </c>
      <c r="C17063" s="3" t="inlineStr">
        <is>
          <t>Expenses</t>
        </is>
      </c>
      <c r="D17063" s="3" t="inlineStr">
        <is>
          <t>3652/000</t>
        </is>
      </c>
      <c r="E17063" s="3" t="inlineStr">
        <is>
          <t>Electricity _AND_ Water - Soho</t>
        </is>
      </c>
      <c r="F17063" s="3" t="n">
        <v>23930.21</v>
      </c>
      <c r="G17063" s="3" t="n">
        <v>252058.68</v>
      </c>
    </row>
    <row r="17064">
      <c r="A17064" s="3" t="inlineStr">
        <is>
          <t>Quinate Consulting (Pty) Ltd</t>
        </is>
      </c>
      <c r="B17064" s="4" t="n">
        <v>45260</v>
      </c>
      <c r="C17064" s="3" t="inlineStr">
        <is>
          <t>Expenses</t>
        </is>
      </c>
      <c r="D17064" s="3" t="inlineStr">
        <is>
          <t>3653/000</t>
        </is>
      </c>
      <c r="E17064" s="3" t="inlineStr">
        <is>
          <t>Electricity _AND_ Water - Endulini</t>
        </is>
      </c>
      <c r="F17064" s="3" t="n">
        <v>381.31</v>
      </c>
      <c r="G17064" s="3" t="n">
        <v>-2351.12</v>
      </c>
    </row>
    <row r="17065">
      <c r="A17065" s="3" t="inlineStr">
        <is>
          <t>Opportunity Global Investment (PTY) LTD</t>
        </is>
      </c>
      <c r="B17065" s="4" t="n">
        <v>45260</v>
      </c>
      <c r="C17065" s="3" t="inlineStr">
        <is>
          <t>Expenses</t>
        </is>
      </c>
      <c r="D17065" s="3" t="inlineStr">
        <is>
          <t>3700/000</t>
        </is>
      </c>
      <c r="E17065" s="3" t="inlineStr">
        <is>
          <t>Entertainment Expenses</t>
        </is>
      </c>
      <c r="F17065" s="3" t="n">
        <v>1291.09</v>
      </c>
      <c r="G17065" s="3" t="n">
        <v>5785.81</v>
      </c>
    </row>
    <row r="17066">
      <c r="A17066" s="3" t="inlineStr">
        <is>
          <t>Opportunity Global Sales (PTY) LTD</t>
        </is>
      </c>
      <c r="B17066" s="4" t="n">
        <v>45260</v>
      </c>
      <c r="C17066" s="3" t="inlineStr">
        <is>
          <t>Expenses</t>
        </is>
      </c>
      <c r="D17066" s="3" t="inlineStr">
        <is>
          <t>3700/000</t>
        </is>
      </c>
      <c r="E17066" s="3" t="inlineStr">
        <is>
          <t>Entertainment Expenses</t>
        </is>
      </c>
      <c r="F17066" s="3" t="n">
        <v>0</v>
      </c>
      <c r="G17066" s="3" t="n">
        <v>2280</v>
      </c>
    </row>
    <row r="17067">
      <c r="A17067" s="3" t="inlineStr">
        <is>
          <t>Opportunity Management Holdings (PTY) LTD</t>
        </is>
      </c>
      <c r="B17067" s="4" t="n">
        <v>45260</v>
      </c>
      <c r="C17067" s="3" t="inlineStr">
        <is>
          <t>Expenses</t>
        </is>
      </c>
      <c r="D17067" s="3" t="inlineStr">
        <is>
          <t>3700/000</t>
        </is>
      </c>
      <c r="E17067" s="3" t="inlineStr">
        <is>
          <t>Entertainment Expenses</t>
        </is>
      </c>
      <c r="F17067" s="3" t="n">
        <v>0</v>
      </c>
      <c r="G17067" s="3" t="n">
        <v>45</v>
      </c>
    </row>
    <row r="17068">
      <c r="A17068" s="3" t="inlineStr">
        <is>
          <t>Quinate Consulting (Pty) Ltd</t>
        </is>
      </c>
      <c r="B17068" s="4" t="n">
        <v>45260</v>
      </c>
      <c r="C17068" s="3" t="inlineStr">
        <is>
          <t>Expenses</t>
        </is>
      </c>
      <c r="D17068" s="3" t="inlineStr">
        <is>
          <t>3700/000</t>
        </is>
      </c>
      <c r="E17068" s="3" t="inlineStr">
        <is>
          <t>Entertainment Expenses</t>
        </is>
      </c>
      <c r="F17068" s="3" t="n">
        <v>0</v>
      </c>
      <c r="G17068" s="3" t="n">
        <v>11745.05</v>
      </c>
    </row>
    <row r="17069">
      <c r="A17069" s="3" t="inlineStr">
        <is>
          <t>Opportunity Management Holdings (PTY) LTD</t>
        </is>
      </c>
      <c r="B17069" s="4" t="n">
        <v>45260</v>
      </c>
      <c r="C17069" s="3" t="inlineStr">
        <is>
          <t>Expenses</t>
        </is>
      </c>
      <c r="D17069" s="3" t="inlineStr">
        <is>
          <t>3800/000</t>
        </is>
      </c>
      <c r="E17069" s="3" t="inlineStr">
        <is>
          <t>General Expenses</t>
        </is>
      </c>
      <c r="F17069" s="3" t="n">
        <v>0</v>
      </c>
      <c r="G17069" s="3" t="n">
        <v>418.94</v>
      </c>
    </row>
    <row r="17070">
      <c r="A17070" s="3" t="inlineStr">
        <is>
          <t>Opportunity Global Investment (PTY) LTD</t>
        </is>
      </c>
      <c r="B17070" s="4" t="n">
        <v>45260</v>
      </c>
      <c r="C17070" s="3" t="inlineStr">
        <is>
          <t>Expenses</t>
        </is>
      </c>
      <c r="D17070" s="3" t="inlineStr">
        <is>
          <t>3800/010</t>
        </is>
      </c>
      <c r="E17070" s="3" t="inlineStr">
        <is>
          <t>General Expences - Gifts</t>
        </is>
      </c>
      <c r="F17070" s="3" t="n">
        <v>0</v>
      </c>
      <c r="G17070" s="3" t="n">
        <v>5651.3</v>
      </c>
    </row>
    <row r="17071">
      <c r="A17071" s="3" t="inlineStr">
        <is>
          <t>Opportunity Global Sales (PTY) LTD</t>
        </is>
      </c>
      <c r="B17071" s="4" t="n">
        <v>45260</v>
      </c>
      <c r="C17071" s="3" t="inlineStr">
        <is>
          <t>Expenses</t>
        </is>
      </c>
      <c r="D17071" s="3" t="inlineStr">
        <is>
          <t>3800/010</t>
        </is>
      </c>
      <c r="E17071" s="3" t="inlineStr">
        <is>
          <t>General Expences - Gifts</t>
        </is>
      </c>
      <c r="F17071" s="3" t="n">
        <v>989.9</v>
      </c>
      <c r="G17071" s="3" t="n">
        <v>1719.75</v>
      </c>
    </row>
    <row r="17072">
      <c r="A17072" s="3" t="inlineStr">
        <is>
          <t>Opportunity Management Holdings (PTY) LTD</t>
        </is>
      </c>
      <c r="B17072" s="4" t="n">
        <v>45260</v>
      </c>
      <c r="C17072" s="3" t="inlineStr">
        <is>
          <t>Expenses</t>
        </is>
      </c>
      <c r="D17072" s="3" t="inlineStr">
        <is>
          <t>3800/010</t>
        </is>
      </c>
      <c r="E17072" s="3" t="inlineStr">
        <is>
          <t>General Expenses - Gifts</t>
        </is>
      </c>
      <c r="F17072" s="3" t="n">
        <v>0</v>
      </c>
      <c r="G17072" s="3" t="n">
        <v>808.5700000000001</v>
      </c>
    </row>
    <row r="17073">
      <c r="A17073" s="3" t="inlineStr">
        <is>
          <t>Opportunity Management Holdings (PTY) LTD</t>
        </is>
      </c>
      <c r="B17073" s="4" t="n">
        <v>45260</v>
      </c>
      <c r="C17073" s="3" t="inlineStr">
        <is>
          <t>Expenses</t>
        </is>
      </c>
      <c r="D17073" s="3" t="inlineStr">
        <is>
          <t>3800/030</t>
        </is>
      </c>
      <c r="E17073" s="3" t="inlineStr">
        <is>
          <t>General Expenses: Showhouse Heron View</t>
        </is>
      </c>
      <c r="F17073" s="3" t="n">
        <v>0</v>
      </c>
      <c r="G17073" s="3" t="n">
        <v>987.72</v>
      </c>
    </row>
    <row r="17074">
      <c r="A17074" s="3" t="inlineStr">
        <is>
          <t>Opportunity Management Holdings (PTY) LTD</t>
        </is>
      </c>
      <c r="B17074" s="4" t="n">
        <v>45260</v>
      </c>
      <c r="C17074" s="3" t="inlineStr">
        <is>
          <t>Expenses</t>
        </is>
      </c>
      <c r="D17074" s="3" t="inlineStr">
        <is>
          <t>3850/000</t>
        </is>
      </c>
      <c r="E17074" s="3" t="inlineStr">
        <is>
          <t>Insurance - Momentum</t>
        </is>
      </c>
      <c r="F17074" s="3" t="n">
        <v>1696.06</v>
      </c>
      <c r="G17074" s="3" t="n">
        <v>5088.18</v>
      </c>
    </row>
    <row r="17075">
      <c r="A17075" s="3" t="inlineStr">
        <is>
          <t>Noble Shield (Pty) Ltd ta Go Letting</t>
        </is>
      </c>
      <c r="B17075" s="4" t="n">
        <v>45260</v>
      </c>
      <c r="C17075" s="3" t="inlineStr">
        <is>
          <t>Expenses</t>
        </is>
      </c>
      <c r="D17075" s="3" t="inlineStr">
        <is>
          <t>3850/100</t>
        </is>
      </c>
      <c r="E17075" s="3" t="inlineStr">
        <is>
          <t>Insurance - Santam</t>
        </is>
      </c>
      <c r="F17075" s="3" t="n">
        <v>4249.41</v>
      </c>
      <c r="G17075" s="3" t="n">
        <v>12748.23</v>
      </c>
    </row>
    <row r="17076">
      <c r="A17076" s="3" t="inlineStr">
        <is>
          <t>Noble Shield (Pty) Ltd ta Go Letting</t>
        </is>
      </c>
      <c r="B17076" s="4" t="n">
        <v>45260</v>
      </c>
      <c r="C17076" s="3" t="inlineStr">
        <is>
          <t>Expenses</t>
        </is>
      </c>
      <c r="D17076" s="3" t="inlineStr">
        <is>
          <t>3850/200</t>
        </is>
      </c>
      <c r="E17076" s="3" t="inlineStr">
        <is>
          <t>Insurance - A_AND_G</t>
        </is>
      </c>
      <c r="F17076" s="3" t="n">
        <v>2244.46</v>
      </c>
      <c r="G17076" s="3" t="n">
        <v>6733.38</v>
      </c>
    </row>
    <row r="17077">
      <c r="A17077" s="3" t="inlineStr">
        <is>
          <t>Quinate Consulting (Pty) Ltd</t>
        </is>
      </c>
      <c r="B17077" s="4" t="n">
        <v>45260</v>
      </c>
      <c r="C17077" s="3" t="inlineStr">
        <is>
          <t>Expenses</t>
        </is>
      </c>
      <c r="D17077" s="3" t="inlineStr">
        <is>
          <t>3851/000</t>
        </is>
      </c>
      <c r="E17077" s="3" t="inlineStr">
        <is>
          <t>Insurance - Momentum</t>
        </is>
      </c>
      <c r="F17077" s="3" t="n">
        <v>9274.969999999999</v>
      </c>
      <c r="G17077" s="3" t="n">
        <v>74484.42</v>
      </c>
    </row>
    <row r="17078">
      <c r="A17078" s="3" t="inlineStr">
        <is>
          <t>Quinate Consulting (Pty) Ltd</t>
        </is>
      </c>
      <c r="B17078" s="4" t="n">
        <v>45260</v>
      </c>
      <c r="C17078" s="3" t="inlineStr">
        <is>
          <t>Expenses</t>
        </is>
      </c>
      <c r="D17078" s="3" t="inlineStr">
        <is>
          <t>3900/000</t>
        </is>
      </c>
      <c r="E17078" s="3" t="inlineStr">
        <is>
          <t>Interest Paid</t>
        </is>
      </c>
      <c r="F17078" s="3" t="n">
        <v>0</v>
      </c>
      <c r="G17078" s="3" t="n">
        <v>1307.76</v>
      </c>
    </row>
    <row r="17079">
      <c r="A17079" s="3" t="inlineStr">
        <is>
          <t>Quinate Consulting (Pty) Ltd</t>
        </is>
      </c>
      <c r="B17079" s="4" t="n">
        <v>45260</v>
      </c>
      <c r="C17079" s="3" t="inlineStr">
        <is>
          <t>Expenses</t>
        </is>
      </c>
      <c r="D17079" s="3" t="inlineStr">
        <is>
          <t>3900/050</t>
        </is>
      </c>
      <c r="E17079" s="3" t="inlineStr">
        <is>
          <t>Interest Paid - STD Bond Accounts</t>
        </is>
      </c>
      <c r="F17079" s="3" t="n">
        <v>0</v>
      </c>
      <c r="G17079" s="3" t="n">
        <v>525346.9300000001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Expenses</t>
        </is>
      </c>
      <c r="D17080" s="3" t="inlineStr">
        <is>
          <t>3900/111</t>
        </is>
      </c>
      <c r="E17080" s="3" t="inlineStr">
        <is>
          <t>Interest Paid - Investors @ 6.25%</t>
        </is>
      </c>
      <c r="F17080" s="3" t="n">
        <v>20208.99</v>
      </c>
      <c r="G17080" s="3" t="n">
        <v>20208.99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Expenses</t>
        </is>
      </c>
      <c r="D17081" s="3" t="inlineStr">
        <is>
          <t>3900/112</t>
        </is>
      </c>
      <c r="E17081" s="3" t="inlineStr">
        <is>
          <t>Interest Paid - Investors @ 6.5%</t>
        </is>
      </c>
      <c r="F17081" s="3" t="n">
        <v>2831.51</v>
      </c>
      <c r="G17081" s="3" t="n">
        <v>3437</v>
      </c>
    </row>
    <row r="17082">
      <c r="A17082" s="3" t="inlineStr">
        <is>
          <t>Endulini (Pty) Ltd</t>
        </is>
      </c>
      <c r="B17082" s="4" t="n">
        <v>45260</v>
      </c>
      <c r="C17082" s="3" t="inlineStr">
        <is>
          <t>Expenses</t>
        </is>
      </c>
      <c r="D17082" s="3" t="inlineStr">
        <is>
          <t>3900/113</t>
        </is>
      </c>
      <c r="E17082" s="3" t="inlineStr">
        <is>
          <t>Interest Paid - Investors @ 6.75%</t>
        </is>
      </c>
      <c r="F17082" s="3" t="n">
        <v>748.97</v>
      </c>
      <c r="G17082" s="3" t="n">
        <v>4281.16</v>
      </c>
    </row>
    <row r="17083">
      <c r="A17083" s="3" t="inlineStr">
        <is>
          <t>Endulini (Pty) Ltd</t>
        </is>
      </c>
      <c r="B17083" s="4" t="n">
        <v>45260</v>
      </c>
      <c r="C17083" s="3" t="inlineStr">
        <is>
          <t>Expenses</t>
        </is>
      </c>
      <c r="D17083" s="3" t="inlineStr">
        <is>
          <t>3900/120</t>
        </is>
      </c>
      <c r="E17083" s="3" t="inlineStr">
        <is>
          <t>Interest Paid - Investors @ 7%</t>
        </is>
      </c>
      <c r="F17083" s="3" t="n">
        <v>586.29</v>
      </c>
      <c r="G17083" s="3" t="n">
        <v>3381.01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Expenses</t>
        </is>
      </c>
      <c r="D17084" s="3" t="inlineStr">
        <is>
          <t>3900/122</t>
        </is>
      </c>
      <c r="E17084" s="3" t="inlineStr">
        <is>
          <t>Interest Paid - Investors @ 7.5%</t>
        </is>
      </c>
      <c r="F17084" s="3" t="n">
        <v>0</v>
      </c>
      <c r="G17084" s="3" t="n">
        <v>45.53</v>
      </c>
    </row>
    <row r="17085">
      <c r="A17085" s="3" t="inlineStr">
        <is>
          <t>Quinate Consulting (Pty) Ltd</t>
        </is>
      </c>
      <c r="B17085" s="4" t="n">
        <v>45260</v>
      </c>
      <c r="C17085" s="3" t="inlineStr">
        <is>
          <t>Expenses</t>
        </is>
      </c>
      <c r="D17085" s="3" t="inlineStr">
        <is>
          <t>3900/152</t>
        </is>
      </c>
      <c r="E17085" s="3" t="inlineStr">
        <is>
          <t>Interest Paid - Gengis</t>
        </is>
      </c>
      <c r="F17085" s="3" t="n">
        <v>3402.74</v>
      </c>
      <c r="G17085" s="3" t="n">
        <v>31191.78</v>
      </c>
    </row>
    <row r="17086">
      <c r="A17086" s="3" t="inlineStr">
        <is>
          <t>Endulini (Pty) Ltd</t>
        </is>
      </c>
      <c r="B17086" s="4" t="n">
        <v>45260</v>
      </c>
      <c r="C17086" s="3" t="inlineStr">
        <is>
          <t>Expenses</t>
        </is>
      </c>
      <c r="D17086" s="3" t="inlineStr">
        <is>
          <t>3900/190</t>
        </is>
      </c>
      <c r="E17086" s="3" t="inlineStr">
        <is>
          <t>Interest Paid - Investors @ 14%</t>
        </is>
      </c>
      <c r="F17086" s="3" t="n">
        <v>146005.24</v>
      </c>
      <c r="G17086" s="3" t="n">
        <v>323788.31</v>
      </c>
    </row>
    <row r="17087">
      <c r="A17087" s="3" t="inlineStr">
        <is>
          <t>Endulini (Pty) Ltd</t>
        </is>
      </c>
      <c r="B17087" s="4" t="n">
        <v>45260</v>
      </c>
      <c r="C17087" s="3" t="inlineStr">
        <is>
          <t>Expenses</t>
        </is>
      </c>
      <c r="D17087" s="3" t="inlineStr">
        <is>
          <t>3900/200</t>
        </is>
      </c>
      <c r="E17087" s="3" t="inlineStr">
        <is>
          <t>Interest Paid - Investors @ 15%</t>
        </is>
      </c>
      <c r="F17087" s="3" t="n">
        <v>101013.69</v>
      </c>
      <c r="G17087" s="3" t="n">
        <v>101013.69</v>
      </c>
    </row>
    <row r="17088">
      <c r="A17088" s="3" t="inlineStr">
        <is>
          <t>Endulini (Pty) Ltd</t>
        </is>
      </c>
      <c r="B17088" s="4" t="n">
        <v>45260</v>
      </c>
      <c r="C17088" s="3" t="inlineStr">
        <is>
          <t>Expenses</t>
        </is>
      </c>
      <c r="D17088" s="3" t="inlineStr">
        <is>
          <t>3900/210</t>
        </is>
      </c>
      <c r="E17088" s="3" t="inlineStr">
        <is>
          <t>Interest Paid - Investors @ 16%</t>
        </is>
      </c>
      <c r="F17088" s="3" t="n">
        <v>51616.44</v>
      </c>
      <c r="G17088" s="3" t="n">
        <v>99353.42</v>
      </c>
    </row>
    <row r="17089">
      <c r="A17089" s="3" t="inlineStr">
        <is>
          <t>Endulini (Pty) Ltd</t>
        </is>
      </c>
      <c r="B17089" s="4" t="n">
        <v>45260</v>
      </c>
      <c r="C17089" s="3" t="inlineStr">
        <is>
          <t>Expenses</t>
        </is>
      </c>
      <c r="D17089" s="3" t="inlineStr">
        <is>
          <t>3900/230</t>
        </is>
      </c>
      <c r="E17089" s="3" t="inlineStr">
        <is>
          <t>Interest Paid - Investors @ 18%</t>
        </is>
      </c>
      <c r="F17089" s="3" t="n">
        <v>763383.41</v>
      </c>
      <c r="G17089" s="3" t="n">
        <v>827739.5699999999</v>
      </c>
    </row>
    <row r="17090">
      <c r="A17090" s="3" t="inlineStr">
        <is>
          <t>Opportunity Management Holdings (PTY) LTD</t>
        </is>
      </c>
      <c r="B17090" s="4" t="n">
        <v>45260</v>
      </c>
      <c r="C17090" s="3" t="inlineStr">
        <is>
          <t>Expenses</t>
        </is>
      </c>
      <c r="D17090" s="3" t="inlineStr">
        <is>
          <t>3960/000</t>
        </is>
      </c>
      <c r="E17090" s="3" t="inlineStr">
        <is>
          <t>Internet Fees</t>
        </is>
      </c>
      <c r="F17090" s="3" t="n">
        <v>621.23</v>
      </c>
      <c r="G17090" s="3" t="n">
        <v>1844.36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Expenses</t>
        </is>
      </c>
      <c r="D17091" s="3" t="inlineStr">
        <is>
          <t>4000/000</t>
        </is>
      </c>
      <c r="E17091" s="3" t="inlineStr">
        <is>
          <t>Legal Fees</t>
        </is>
      </c>
      <c r="F17091" s="3" t="n">
        <v>0</v>
      </c>
      <c r="G17091" s="3" t="n">
        <v>32576</v>
      </c>
    </row>
    <row r="17092">
      <c r="A17092" s="3" t="inlineStr">
        <is>
          <t>Quinate Consulting (Pty) Ltd</t>
        </is>
      </c>
      <c r="B17092" s="4" t="n">
        <v>45260</v>
      </c>
      <c r="C17092" s="3" t="inlineStr">
        <is>
          <t>Expenses</t>
        </is>
      </c>
      <c r="D17092" s="3" t="inlineStr">
        <is>
          <t>4065/000</t>
        </is>
      </c>
      <c r="E17092" s="3" t="inlineStr">
        <is>
          <t>Levies - SoHo</t>
        </is>
      </c>
      <c r="F17092" s="3" t="n">
        <v>6804.15</v>
      </c>
      <c r="G17092" s="3" t="n">
        <v>66806.81</v>
      </c>
    </row>
    <row r="17093">
      <c r="A17093" s="3" t="inlineStr">
        <is>
          <t>Quinate Consulting (Pty) Ltd</t>
        </is>
      </c>
      <c r="B17093" s="4" t="n">
        <v>45260</v>
      </c>
      <c r="C17093" s="3" t="inlineStr">
        <is>
          <t>Expenses</t>
        </is>
      </c>
      <c r="D17093" s="3" t="inlineStr">
        <is>
          <t>4066/000</t>
        </is>
      </c>
      <c r="E17093" s="3" t="inlineStr">
        <is>
          <t>Levies - Southwark</t>
        </is>
      </c>
      <c r="F17093" s="3" t="n">
        <v>3422.18</v>
      </c>
      <c r="G17093" s="3" t="n">
        <v>30799.62</v>
      </c>
    </row>
    <row r="17094">
      <c r="A17094" s="3" t="inlineStr">
        <is>
          <t>Quinate Consulting (Pty) Ltd</t>
        </is>
      </c>
      <c r="B17094" s="4" t="n">
        <v>45260</v>
      </c>
      <c r="C17094" s="3" t="inlineStr">
        <is>
          <t>Expenses</t>
        </is>
      </c>
      <c r="D17094" s="3" t="inlineStr">
        <is>
          <t>4067/000</t>
        </is>
      </c>
      <c r="E17094" s="3" t="inlineStr">
        <is>
          <t>Levies - C4 Property</t>
        </is>
      </c>
      <c r="F17094" s="3" t="n">
        <v>9556.74</v>
      </c>
      <c r="G17094" s="3" t="n">
        <v>76919.03999999999</v>
      </c>
    </row>
    <row r="17095">
      <c r="A17095" s="3" t="inlineStr">
        <is>
          <t>Quinate Consulting (Pty) Ltd</t>
        </is>
      </c>
      <c r="B17095" s="4" t="n">
        <v>45260</v>
      </c>
      <c r="C17095" s="3" t="inlineStr">
        <is>
          <t>Expenses</t>
        </is>
      </c>
      <c r="D17095" s="3" t="inlineStr">
        <is>
          <t>4068/000</t>
        </is>
      </c>
      <c r="E17095" s="3" t="inlineStr">
        <is>
          <t>Levies Endulini</t>
        </is>
      </c>
      <c r="F17095" s="3" t="n">
        <v>0</v>
      </c>
      <c r="G17095" s="3" t="n">
        <v>5049.31</v>
      </c>
    </row>
    <row r="17096">
      <c r="A17096" s="3" t="inlineStr">
        <is>
          <t>Endulini (Pty) Ltd</t>
        </is>
      </c>
      <c r="B17096" s="4" t="n">
        <v>45260</v>
      </c>
      <c r="C17096" s="3" t="inlineStr">
        <is>
          <t>Expenses</t>
        </is>
      </c>
      <c r="D17096" s="3" t="inlineStr">
        <is>
          <t>4100/001</t>
        </is>
      </c>
      <c r="E17096" s="3" t="inlineStr">
        <is>
          <t>Momentum Admin Fee</t>
        </is>
      </c>
      <c r="F17096" s="3" t="n">
        <v>0</v>
      </c>
      <c r="G17096" s="3" t="n">
        <v>7.42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Expenses</t>
        </is>
      </c>
      <c r="D17097" s="3" t="inlineStr">
        <is>
          <t>4100/001</t>
        </is>
      </c>
      <c r="E17097" s="3" t="inlineStr">
        <is>
          <t>Momentum Advise Fee</t>
        </is>
      </c>
      <c r="F17097" s="3" t="n">
        <v>0</v>
      </c>
      <c r="G17097" s="3" t="n">
        <v>1.82</v>
      </c>
    </row>
    <row r="17098">
      <c r="A17098" s="3" t="inlineStr">
        <is>
          <t>Opportunity Global Investment (PTY) LTD</t>
        </is>
      </c>
      <c r="B17098" s="4" t="n">
        <v>45260</v>
      </c>
      <c r="C17098" s="3" t="inlineStr">
        <is>
          <t>Expenses</t>
        </is>
      </c>
      <c r="D17098" s="3" t="inlineStr">
        <is>
          <t>4100/100</t>
        </is>
      </c>
      <c r="E17098" s="3" t="inlineStr">
        <is>
          <t>Members Salaries - Nick Morgan</t>
        </is>
      </c>
      <c r="F17098" s="3" t="n">
        <v>41251.61</v>
      </c>
      <c r="G17098" s="3" t="n">
        <v>371264.52</v>
      </c>
    </row>
    <row r="17099">
      <c r="A17099" s="3" t="inlineStr">
        <is>
          <t>Opportunity Global Investment (PTY) LTD</t>
        </is>
      </c>
      <c r="B17099" s="4" t="n">
        <v>45260</v>
      </c>
      <c r="C17099" s="3" t="inlineStr">
        <is>
          <t>Expenses</t>
        </is>
      </c>
      <c r="D17099" s="3" t="inlineStr">
        <is>
          <t>4200/000</t>
        </is>
      </c>
      <c r="E17099" s="3" t="inlineStr">
        <is>
          <t>Printing _AND_ Stationery</t>
        </is>
      </c>
      <c r="F17099" s="3" t="n">
        <v>2367</v>
      </c>
      <c r="G17099" s="3" t="n">
        <v>21712.57</v>
      </c>
    </row>
    <row r="17100">
      <c r="A17100" s="3" t="inlineStr">
        <is>
          <t>Opportunity Global Sales (PTY) LTD</t>
        </is>
      </c>
      <c r="B17100" s="4" t="n">
        <v>45260</v>
      </c>
      <c r="C17100" s="3" t="inlineStr">
        <is>
          <t>Expenses</t>
        </is>
      </c>
      <c r="D17100" s="3" t="inlineStr">
        <is>
          <t>4200/000</t>
        </is>
      </c>
      <c r="E17100" s="3" t="inlineStr">
        <is>
          <t>Printing _AND_ Stationery</t>
        </is>
      </c>
      <c r="F17100" s="3" t="n">
        <v>0</v>
      </c>
      <c r="G17100" s="3" t="n">
        <v>286.96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Expenses</t>
        </is>
      </c>
      <c r="D17101" s="3" t="inlineStr">
        <is>
          <t>4200/000</t>
        </is>
      </c>
      <c r="E17101" s="3" t="inlineStr">
        <is>
          <t>Printing _AND_ Stationery</t>
        </is>
      </c>
      <c r="F17101" s="3" t="n">
        <v>0</v>
      </c>
      <c r="G17101" s="3" t="n">
        <v>1147.8</v>
      </c>
    </row>
    <row r="17102">
      <c r="A17102" s="3" t="inlineStr">
        <is>
          <t>Quinate Consulting (Pty) Ltd</t>
        </is>
      </c>
      <c r="B17102" s="4" t="n">
        <v>45260</v>
      </c>
      <c r="C17102" s="3" t="inlineStr">
        <is>
          <t>Expenses</t>
        </is>
      </c>
      <c r="D17102" s="3" t="inlineStr">
        <is>
          <t>4200/000</t>
        </is>
      </c>
      <c r="E17102" s="3" t="inlineStr">
        <is>
          <t>Printing _AND_ Stationery</t>
        </is>
      </c>
      <c r="F17102" s="3" t="n">
        <v>0</v>
      </c>
      <c r="G17102" s="3" t="n">
        <v>62.61</v>
      </c>
    </row>
    <row r="17103">
      <c r="A17103" s="3" t="inlineStr">
        <is>
          <t>Noble Shield (Pty) Ltd ta Go Letting</t>
        </is>
      </c>
      <c r="B17103" s="4" t="n">
        <v>45260</v>
      </c>
      <c r="C17103" s="3" t="inlineStr">
        <is>
          <t>Expenses</t>
        </is>
      </c>
      <c r="D17103" s="3" t="inlineStr">
        <is>
          <t>4200/100</t>
        </is>
      </c>
      <c r="E17103" s="3" t="inlineStr">
        <is>
          <t>Printing - Merchant West- Printer Rental</t>
        </is>
      </c>
      <c r="F17103" s="3" t="n">
        <v>1953.85</v>
      </c>
      <c r="G17103" s="3" t="n">
        <v>8263.219999999999</v>
      </c>
    </row>
    <row r="17104">
      <c r="A17104" s="3" t="inlineStr">
        <is>
          <t>Noble Shield (Pty) Ltd ta Go Letting</t>
        </is>
      </c>
      <c r="B17104" s="4" t="n">
        <v>45260</v>
      </c>
      <c r="C17104" s="3" t="inlineStr">
        <is>
          <t>Expenses</t>
        </is>
      </c>
      <c r="D17104" s="3" t="inlineStr">
        <is>
          <t>4200/120</t>
        </is>
      </c>
      <c r="E17104" s="3" t="inlineStr">
        <is>
          <t>Printing - Ivy Line - Prints</t>
        </is>
      </c>
      <c r="F17104" s="3" t="n">
        <v>563.34</v>
      </c>
      <c r="G17104" s="3" t="n">
        <v>2528.63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Expenses</t>
        </is>
      </c>
      <c r="D17105" s="3" t="inlineStr">
        <is>
          <t>4200/180</t>
        </is>
      </c>
      <c r="E17105" s="3" t="inlineStr">
        <is>
          <t>Printing - Ikon</t>
        </is>
      </c>
      <c r="F17105" s="3" t="n">
        <v>265.29</v>
      </c>
      <c r="G17105" s="3" t="n">
        <v>837.59</v>
      </c>
    </row>
    <row r="17106">
      <c r="A17106" s="3" t="inlineStr">
        <is>
          <t>Noble Shield (Pty) Ltd ta Go Letting</t>
        </is>
      </c>
      <c r="B17106" s="4" t="n">
        <v>45260</v>
      </c>
      <c r="C17106" s="3" t="inlineStr">
        <is>
          <t>Expenses</t>
        </is>
      </c>
      <c r="D17106" s="3" t="inlineStr">
        <is>
          <t>4200/190</t>
        </is>
      </c>
      <c r="E17106" s="3" t="inlineStr">
        <is>
          <t>Printing - Centrafin printer rental</t>
        </is>
      </c>
      <c r="F17106" s="3" t="n">
        <v>2919.25</v>
      </c>
      <c r="G17106" s="3" t="n">
        <v>8757.75</v>
      </c>
    </row>
    <row r="17107">
      <c r="A17107" s="3" t="inlineStr">
        <is>
          <t>Noble Shield (Pty) Ltd ta Go Letting</t>
        </is>
      </c>
      <c r="B17107" s="4" t="n">
        <v>45260</v>
      </c>
      <c r="C17107" s="3" t="inlineStr">
        <is>
          <t>Expenses</t>
        </is>
      </c>
      <c r="D17107" s="3" t="inlineStr">
        <is>
          <t>4200/200</t>
        </is>
      </c>
      <c r="E17107" s="3" t="inlineStr">
        <is>
          <t>Printing - General Stationery VDB Office</t>
        </is>
      </c>
      <c r="F17107" s="3" t="n">
        <v>870</v>
      </c>
      <c r="G17107" s="3" t="n">
        <v>3014.2</v>
      </c>
    </row>
    <row r="17108">
      <c r="A17108" s="3" t="inlineStr">
        <is>
          <t>Opportunity Global Investment (PTY) LTD</t>
        </is>
      </c>
      <c r="B17108" s="4" t="n">
        <v>45260</v>
      </c>
      <c r="C17108" s="3" t="inlineStr">
        <is>
          <t>Expenses</t>
        </is>
      </c>
      <c r="D17108" s="3" t="inlineStr">
        <is>
          <t>4220/000</t>
        </is>
      </c>
      <c r="E17108" s="3" t="inlineStr">
        <is>
          <t>Motor Vehicle Expenses - Petrol _AND_ Oil</t>
        </is>
      </c>
      <c r="F17108" s="3" t="n">
        <v>2617.23</v>
      </c>
      <c r="G17108" s="3" t="n">
        <v>19376.05</v>
      </c>
    </row>
    <row r="17109">
      <c r="A17109" s="3" t="inlineStr">
        <is>
          <t>Noble Shield (Pty) Ltd ta Go Letting</t>
        </is>
      </c>
      <c r="B17109" s="4" t="n">
        <v>45260</v>
      </c>
      <c r="C17109" s="3" t="inlineStr">
        <is>
          <t>Expenses</t>
        </is>
      </c>
      <c r="D17109" s="3" t="inlineStr">
        <is>
          <t>4290/000</t>
        </is>
      </c>
      <c r="E17109" s="3" t="inlineStr">
        <is>
          <t>Refreshments - CT Office</t>
        </is>
      </c>
      <c r="F17109" s="3" t="n">
        <v>1327.83</v>
      </c>
      <c r="G17109" s="3" t="n">
        <v>4255.48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Expenses</t>
        </is>
      </c>
      <c r="D17110" s="3" t="inlineStr">
        <is>
          <t>4290/000</t>
        </is>
      </c>
      <c r="E17110" s="3" t="inlineStr">
        <is>
          <t>Rent</t>
        </is>
      </c>
      <c r="F17110" s="3" t="n">
        <v>8770</v>
      </c>
      <c r="G17110" s="3" t="n">
        <v>78930</v>
      </c>
    </row>
    <row r="17111">
      <c r="A17111" s="3" t="inlineStr">
        <is>
          <t>Noble Shield (Pty) Ltd ta Go Letting</t>
        </is>
      </c>
      <c r="B17111" s="4" t="n">
        <v>45260</v>
      </c>
      <c r="C17111" s="3" t="inlineStr">
        <is>
          <t>Expenses</t>
        </is>
      </c>
      <c r="D17111" s="3" t="inlineStr">
        <is>
          <t>4291/000</t>
        </is>
      </c>
      <c r="E17111" s="3" t="inlineStr">
        <is>
          <t>Refreshments - VDB Office</t>
        </is>
      </c>
      <c r="F17111" s="3" t="n">
        <v>1071.24</v>
      </c>
      <c r="G17111" s="3" t="n">
        <v>1993.28</v>
      </c>
    </row>
    <row r="17112">
      <c r="A17112" s="3" t="inlineStr">
        <is>
          <t>Trademark Holdings (Pty) Ltd</t>
        </is>
      </c>
      <c r="B17112" s="4" t="n">
        <v>45260</v>
      </c>
      <c r="C17112" s="3" t="inlineStr">
        <is>
          <t>Expenses</t>
        </is>
      </c>
      <c r="D17112" s="3" t="inlineStr">
        <is>
          <t>4300/000</t>
        </is>
      </c>
      <c r="E17112" s="3" t="inlineStr">
        <is>
          <t>Rent Paid</t>
        </is>
      </c>
      <c r="F17112" s="3" t="n">
        <v>6940</v>
      </c>
      <c r="G17112" s="3" t="n">
        <v>20620</v>
      </c>
    </row>
    <row r="17113">
      <c r="A17113" s="3" t="inlineStr">
        <is>
          <t>Opportunity Global Investment (PTY) LTD</t>
        </is>
      </c>
      <c r="B17113" s="4" t="n">
        <v>45260</v>
      </c>
      <c r="C17113" s="3" t="inlineStr">
        <is>
          <t>Expenses</t>
        </is>
      </c>
      <c r="D17113" s="3" t="inlineStr">
        <is>
          <t>4310/000</t>
        </is>
      </c>
      <c r="E17113" s="3" t="inlineStr">
        <is>
          <t>Refreshments</t>
        </is>
      </c>
      <c r="F17113" s="3" t="n">
        <v>2521</v>
      </c>
      <c r="G17113" s="3" t="n">
        <v>22737.26</v>
      </c>
    </row>
    <row r="17114">
      <c r="A17114" s="3" t="inlineStr">
        <is>
          <t>Opportunity Management Holdings (PTY) LTD</t>
        </is>
      </c>
      <c r="B17114" s="4" t="n">
        <v>45260</v>
      </c>
      <c r="C17114" s="3" t="inlineStr">
        <is>
          <t>Expenses</t>
        </is>
      </c>
      <c r="D17114" s="3" t="inlineStr">
        <is>
          <t>4310/000</t>
        </is>
      </c>
      <c r="E17114" s="3" t="inlineStr">
        <is>
          <t>Refreshments</t>
        </is>
      </c>
      <c r="F17114" s="3" t="n">
        <v>8436.950000000001</v>
      </c>
      <c r="G17114" s="3" t="n">
        <v>31317.09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Expenses</t>
        </is>
      </c>
      <c r="D17115" s="3" t="inlineStr">
        <is>
          <t>4312/000</t>
        </is>
      </c>
      <c r="E17115" s="3" t="inlineStr">
        <is>
          <t>Rates - SoHo Units</t>
        </is>
      </c>
      <c r="F17115" s="3" t="n">
        <v>2822.5</v>
      </c>
      <c r="G17115" s="3" t="n">
        <v>23836.14</v>
      </c>
    </row>
    <row r="17116">
      <c r="A17116" s="3" t="inlineStr">
        <is>
          <t>Endulini (Pty) Ltd</t>
        </is>
      </c>
      <c r="B17116" s="4" t="n">
        <v>45260</v>
      </c>
      <c r="C17116" s="3" t="inlineStr">
        <is>
          <t>Expenses</t>
        </is>
      </c>
      <c r="D17116" s="3" t="inlineStr">
        <is>
          <t>4350/000</t>
        </is>
      </c>
      <c r="E17116" s="3" t="inlineStr">
        <is>
          <t>Repairs _AND_ Maintenance</t>
        </is>
      </c>
      <c r="F17116" s="3" t="n">
        <v>0</v>
      </c>
      <c r="G17116" s="3" t="n">
        <v>29511.32</v>
      </c>
    </row>
    <row r="17117">
      <c r="A17117" s="3" t="inlineStr">
        <is>
          <t>Opportunity Global Sales (PTY) LTD</t>
        </is>
      </c>
      <c r="B17117" s="4" t="n">
        <v>45260</v>
      </c>
      <c r="C17117" s="3" t="inlineStr">
        <is>
          <t>Expenses</t>
        </is>
      </c>
      <c r="D17117" s="3" t="inlineStr">
        <is>
          <t>4350/000</t>
        </is>
      </c>
      <c r="E17117" s="3" t="inlineStr">
        <is>
          <t>Repairs _AND_ Maintenance</t>
        </is>
      </c>
      <c r="F17117" s="3" t="n">
        <v>0</v>
      </c>
      <c r="G17117" s="3" t="n">
        <v>469.52</v>
      </c>
    </row>
    <row r="17118">
      <c r="A17118" s="3" t="inlineStr">
        <is>
          <t>Opportunity Management Holdings (PTY) LTD</t>
        </is>
      </c>
      <c r="B17118" s="4" t="n">
        <v>45260</v>
      </c>
      <c r="C17118" s="3" t="inlineStr">
        <is>
          <t>Expenses</t>
        </is>
      </c>
      <c r="D17118" s="3" t="inlineStr">
        <is>
          <t>4350/000</t>
        </is>
      </c>
      <c r="E17118" s="3" t="inlineStr">
        <is>
          <t>Repairs _AND_ Maintenance</t>
        </is>
      </c>
      <c r="F17118" s="3" t="n">
        <v>156.52</v>
      </c>
      <c r="G17118" s="3" t="n">
        <v>1641.09</v>
      </c>
    </row>
    <row r="17119">
      <c r="A17119" s="3" t="inlineStr">
        <is>
          <t>Quinate Consulting (Pty) Ltd</t>
        </is>
      </c>
      <c r="B17119" s="4" t="n">
        <v>45260</v>
      </c>
      <c r="C17119" s="3" t="inlineStr">
        <is>
          <t>Expenses</t>
        </is>
      </c>
      <c r="D17119" s="3" t="inlineStr">
        <is>
          <t>4350/000</t>
        </is>
      </c>
      <c r="E17119" s="3" t="inlineStr">
        <is>
          <t>Repairs and Maintenance - Southwark Units</t>
        </is>
      </c>
      <c r="F17119" s="3" t="n">
        <v>0</v>
      </c>
      <c r="G17119" s="3" t="n">
        <v>4760.7</v>
      </c>
    </row>
    <row r="17120">
      <c r="A17120" s="3" t="inlineStr">
        <is>
          <t>Endulini (Pty) Ltd</t>
        </is>
      </c>
      <c r="B17120" s="4" t="n">
        <v>45260</v>
      </c>
      <c r="C17120" s="3" t="inlineStr">
        <is>
          <t>Expenses</t>
        </is>
      </c>
      <c r="D17120" s="3" t="inlineStr">
        <is>
          <t>4351/000</t>
        </is>
      </c>
      <c r="E17120" s="3" t="inlineStr">
        <is>
          <t>Repair &amp; Maintenance - Rentals</t>
        </is>
      </c>
      <c r="F17120" s="3" t="n">
        <v>0</v>
      </c>
      <c r="G17120" s="3" t="n">
        <v>1913.04</v>
      </c>
    </row>
    <row r="17121">
      <c r="A17121" s="3" t="inlineStr">
        <is>
          <t>Noble Shield (Pty) Ltd ta Go Letting</t>
        </is>
      </c>
      <c r="B17121" s="4" t="n">
        <v>45260</v>
      </c>
      <c r="C17121" s="3" t="inlineStr">
        <is>
          <t>Expenses</t>
        </is>
      </c>
      <c r="D17121" s="3" t="inlineStr">
        <is>
          <t>4351/000</t>
        </is>
      </c>
      <c r="E17121" s="3" t="inlineStr">
        <is>
          <t>Repairs _AND_ Maintanence - Rentals</t>
        </is>
      </c>
      <c r="F17121" s="3" t="n">
        <v>0</v>
      </c>
      <c r="G17121" s="3" t="n">
        <v>79.16</v>
      </c>
    </row>
    <row r="17122">
      <c r="A17122" s="3" t="inlineStr">
        <is>
          <t>Quinate Consulting (Pty) Ltd</t>
        </is>
      </c>
      <c r="B17122" s="4" t="n">
        <v>45260</v>
      </c>
      <c r="C17122" s="3" t="inlineStr">
        <is>
          <t>Expenses</t>
        </is>
      </c>
      <c r="D17122" s="3" t="inlineStr">
        <is>
          <t>4351/100</t>
        </is>
      </c>
      <c r="E17122" s="3" t="inlineStr">
        <is>
          <t>Repairs and Maintenance -  Soho Units</t>
        </is>
      </c>
      <c r="F17122" s="3" t="n">
        <v>0</v>
      </c>
      <c r="G17122" s="3" t="n">
        <v>2400</v>
      </c>
    </row>
    <row r="17123">
      <c r="A17123" s="3" t="inlineStr">
        <is>
          <t>Opportunity Global Investment (PTY) LTD</t>
        </is>
      </c>
      <c r="B17123" s="4" t="n">
        <v>45260</v>
      </c>
      <c r="C17123" s="3" t="inlineStr">
        <is>
          <t>Expenses</t>
        </is>
      </c>
      <c r="D17123" s="3" t="inlineStr">
        <is>
          <t>4360/000</t>
        </is>
      </c>
      <c r="E17123" s="3" t="inlineStr">
        <is>
          <t>Secretarial - CIPC</t>
        </is>
      </c>
      <c r="F17123" s="3" t="n">
        <v>0</v>
      </c>
      <c r="G17123" s="3" t="n">
        <v>800</v>
      </c>
    </row>
    <row r="17124">
      <c r="A17124" s="3" t="inlineStr">
        <is>
          <t>Opportunity Global Sales (PTY) LTD</t>
        </is>
      </c>
      <c r="B17124" s="4" t="n">
        <v>45260</v>
      </c>
      <c r="C17124" s="3" t="inlineStr">
        <is>
          <t>Expenses</t>
        </is>
      </c>
      <c r="D17124" s="3" t="inlineStr">
        <is>
          <t>4390/000</t>
        </is>
      </c>
      <c r="E17124" s="3" t="inlineStr">
        <is>
          <t>Small Assets</t>
        </is>
      </c>
      <c r="F17124" s="3" t="n">
        <v>0</v>
      </c>
      <c r="G17124" s="3" t="n">
        <v>1477.39</v>
      </c>
    </row>
    <row r="17125">
      <c r="A17125" s="3" t="inlineStr">
        <is>
          <t>Opportunity Management Holdings (PTY) LTD</t>
        </is>
      </c>
      <c r="B17125" s="4" t="n">
        <v>45260</v>
      </c>
      <c r="C17125" s="3" t="inlineStr">
        <is>
          <t>Expenses</t>
        </is>
      </c>
      <c r="D17125" s="3" t="inlineStr">
        <is>
          <t>4390/000</t>
        </is>
      </c>
      <c r="E17125" s="3" t="inlineStr">
        <is>
          <t>Small Assets</t>
        </is>
      </c>
      <c r="F17125" s="3" t="n">
        <v>1521.74</v>
      </c>
      <c r="G17125" s="3" t="n">
        <v>7208.26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Expenses</t>
        </is>
      </c>
      <c r="D17126" s="3" t="inlineStr">
        <is>
          <t>4400/000</t>
        </is>
      </c>
      <c r="E17126" s="3" t="inlineStr">
        <is>
          <t>Salaries _AND_ Wages</t>
        </is>
      </c>
      <c r="F17126" s="3" t="n">
        <v>26915.7</v>
      </c>
      <c r="G17126" s="3" t="n">
        <v>80747.10000000001</v>
      </c>
    </row>
    <row r="17127">
      <c r="A17127" s="3" t="inlineStr">
        <is>
          <t>Opportunity Global Sales (PTY) LTD</t>
        </is>
      </c>
      <c r="B17127" s="4" t="n">
        <v>45260</v>
      </c>
      <c r="C17127" s="3" t="inlineStr">
        <is>
          <t>Expenses</t>
        </is>
      </c>
      <c r="D17127" s="3" t="inlineStr">
        <is>
          <t>4400/000</t>
        </is>
      </c>
      <c r="E17127" s="3" t="inlineStr">
        <is>
          <t>Salaries _AND_ Wages</t>
        </is>
      </c>
      <c r="F17127" s="3" t="n">
        <v>45668.17</v>
      </c>
      <c r="G17127" s="3" t="n">
        <v>482204.54</v>
      </c>
    </row>
    <row r="17128">
      <c r="A17128" s="3" t="inlineStr">
        <is>
          <t>Opportunity Management Holdings (PTY) LTD</t>
        </is>
      </c>
      <c r="B17128" s="4" t="n">
        <v>45260</v>
      </c>
      <c r="C17128" s="3" t="inlineStr">
        <is>
          <t>Expenses</t>
        </is>
      </c>
      <c r="D17128" s="3" t="inlineStr">
        <is>
          <t>4400/000</t>
        </is>
      </c>
      <c r="E17128" s="3" t="inlineStr">
        <is>
          <t>Salaries _AND_ Wages</t>
        </is>
      </c>
      <c r="F17128" s="3" t="n">
        <v>217876.43</v>
      </c>
      <c r="G17128" s="3" t="n">
        <v>637690.84</v>
      </c>
    </row>
    <row r="17129">
      <c r="A17129" s="3" t="inlineStr">
        <is>
          <t>Trademark Holdings (Pty) Ltd</t>
        </is>
      </c>
      <c r="B17129" s="4" t="n">
        <v>45260</v>
      </c>
      <c r="C17129" s="3" t="inlineStr">
        <is>
          <t>Expenses</t>
        </is>
      </c>
      <c r="D17129" s="3" t="inlineStr">
        <is>
          <t>4400/000</t>
        </is>
      </c>
      <c r="E17129" s="3" t="inlineStr">
        <is>
          <t>Salaries _AND_ Wages</t>
        </is>
      </c>
      <c r="F17129" s="3" t="n">
        <v>12429.45</v>
      </c>
      <c r="G17129" s="3" t="n">
        <v>37288.35</v>
      </c>
    </row>
    <row r="17130">
      <c r="A17130" s="3" t="inlineStr">
        <is>
          <t>Opportunity Global Investment (PTY) LTD</t>
        </is>
      </c>
      <c r="B17130" s="4" t="n">
        <v>45260</v>
      </c>
      <c r="C17130" s="3" t="inlineStr">
        <is>
          <t>Expenses</t>
        </is>
      </c>
      <c r="D17130" s="3" t="inlineStr">
        <is>
          <t>4450/000</t>
        </is>
      </c>
      <c r="E17130" s="3" t="inlineStr">
        <is>
          <t>Staff Training</t>
        </is>
      </c>
      <c r="F17130" s="3" t="n">
        <v>0</v>
      </c>
      <c r="G17130" s="3" t="n">
        <v>5495.66</v>
      </c>
    </row>
    <row r="17131">
      <c r="A17131" s="3" t="inlineStr">
        <is>
          <t>Opportunity Global Sales (PTY) LTD</t>
        </is>
      </c>
      <c r="B17131" s="4" t="n">
        <v>45260</v>
      </c>
      <c r="C17131" s="3" t="inlineStr">
        <is>
          <t>Expenses</t>
        </is>
      </c>
      <c r="D17131" s="3" t="inlineStr">
        <is>
          <t>4450/000</t>
        </is>
      </c>
      <c r="E17131" s="3" t="inlineStr">
        <is>
          <t>Staff Training</t>
        </is>
      </c>
      <c r="F17131" s="3" t="n">
        <v>0</v>
      </c>
      <c r="G17131" s="3" t="n">
        <v>695.65</v>
      </c>
    </row>
    <row r="17132">
      <c r="A17132" s="3" t="inlineStr">
        <is>
          <t>Noble Shield (Pty) Ltd ta Go Letting</t>
        </is>
      </c>
      <c r="B17132" s="4" t="n">
        <v>45260</v>
      </c>
      <c r="C17132" s="3" t="inlineStr">
        <is>
          <t>Expenses</t>
        </is>
      </c>
      <c r="D17132" s="3" t="inlineStr">
        <is>
          <t>4500/000</t>
        </is>
      </c>
      <c r="E17132" s="3" t="inlineStr">
        <is>
          <t>Staff Welfare</t>
        </is>
      </c>
      <c r="F17132" s="3" t="n">
        <v>3352.25</v>
      </c>
      <c r="G17132" s="3" t="n">
        <v>3762.25</v>
      </c>
    </row>
    <row r="17133">
      <c r="A17133" s="3" t="inlineStr">
        <is>
          <t>Opportunity Global Investment (PTY) LTD</t>
        </is>
      </c>
      <c r="B17133" s="4" t="n">
        <v>45260</v>
      </c>
      <c r="C17133" s="3" t="inlineStr">
        <is>
          <t>Expenses</t>
        </is>
      </c>
      <c r="D17133" s="3" t="inlineStr">
        <is>
          <t>4500/000</t>
        </is>
      </c>
      <c r="E17133" s="3" t="inlineStr">
        <is>
          <t>Staff Welfare</t>
        </is>
      </c>
      <c r="F17133" s="3" t="n">
        <v>1466.91</v>
      </c>
      <c r="G17133" s="3" t="n">
        <v>2299.38</v>
      </c>
    </row>
    <row r="17134">
      <c r="A17134" s="3" t="inlineStr">
        <is>
          <t>Opportunity Global Sales (PTY) LTD</t>
        </is>
      </c>
      <c r="B17134" s="4" t="n">
        <v>45260</v>
      </c>
      <c r="C17134" s="3" t="inlineStr">
        <is>
          <t>Expenses</t>
        </is>
      </c>
      <c r="D17134" s="3" t="inlineStr">
        <is>
          <t>4500/000</t>
        </is>
      </c>
      <c r="E17134" s="3" t="inlineStr">
        <is>
          <t>Staff Welfare</t>
        </is>
      </c>
      <c r="F17134" s="3" t="n">
        <v>0</v>
      </c>
      <c r="G17134" s="3" t="n">
        <v>2642.17</v>
      </c>
    </row>
    <row r="17135">
      <c r="A17135" s="3" t="inlineStr">
        <is>
          <t>Opportunity Management Holdings (PTY) LTD</t>
        </is>
      </c>
      <c r="B17135" s="4" t="n">
        <v>45260</v>
      </c>
      <c r="C17135" s="3" t="inlineStr">
        <is>
          <t>Expenses</t>
        </is>
      </c>
      <c r="D17135" s="3" t="inlineStr">
        <is>
          <t>4500/000</t>
        </is>
      </c>
      <c r="E17135" s="3" t="inlineStr">
        <is>
          <t>Staff Welfare</t>
        </is>
      </c>
      <c r="F17135" s="3" t="n">
        <v>12309.16</v>
      </c>
      <c r="G17135" s="3" t="n">
        <v>16664.97</v>
      </c>
    </row>
    <row r="17136">
      <c r="A17136" s="3" t="inlineStr">
        <is>
          <t>Quinate Consulting (Pty) Ltd</t>
        </is>
      </c>
      <c r="B17136" s="4" t="n">
        <v>45260</v>
      </c>
      <c r="C17136" s="3" t="inlineStr">
        <is>
          <t>Expenses</t>
        </is>
      </c>
      <c r="D17136" s="3" t="inlineStr">
        <is>
          <t>4500/000</t>
        </is>
      </c>
      <c r="E17136" s="3" t="inlineStr">
        <is>
          <t>Staff Welfare</t>
        </is>
      </c>
      <c r="F17136" s="3" t="n">
        <v>0</v>
      </c>
      <c r="G17136" s="3" t="n">
        <v>1463.8</v>
      </c>
    </row>
    <row r="17137">
      <c r="A17137" s="3" t="inlineStr">
        <is>
          <t>Noble Shield (Pty) Ltd ta Go Letting</t>
        </is>
      </c>
      <c r="B17137" s="4" t="n">
        <v>45260</v>
      </c>
      <c r="C17137" s="3" t="inlineStr">
        <is>
          <t>Expenses</t>
        </is>
      </c>
      <c r="D17137" s="3" t="inlineStr">
        <is>
          <t>4520/000</t>
        </is>
      </c>
      <c r="E17137" s="3" t="inlineStr">
        <is>
          <t>Security</t>
        </is>
      </c>
      <c r="F17137" s="3" t="n">
        <v>815</v>
      </c>
      <c r="G17137" s="3" t="n">
        <v>2876.44</v>
      </c>
    </row>
    <row r="17138">
      <c r="A17138" s="3" t="inlineStr">
        <is>
          <t>Opportunity Global Investment (PTY) LTD</t>
        </is>
      </c>
      <c r="B17138" s="4" t="n">
        <v>45260</v>
      </c>
      <c r="C17138" s="3" t="inlineStr">
        <is>
          <t>Expenses</t>
        </is>
      </c>
      <c r="D17138" s="3" t="inlineStr">
        <is>
          <t>4550/000</t>
        </is>
      </c>
      <c r="E17138" s="3" t="inlineStr">
        <is>
          <t>Subscriptions</t>
        </is>
      </c>
      <c r="F17138" s="3" t="n">
        <v>0</v>
      </c>
      <c r="G17138" s="3" t="n">
        <v>8643.32</v>
      </c>
    </row>
    <row r="17139">
      <c r="A17139" s="3" t="inlineStr">
        <is>
          <t>Opportunity Global Sales (PTY) LTD</t>
        </is>
      </c>
      <c r="B17139" s="4" t="n">
        <v>45260</v>
      </c>
      <c r="C17139" s="3" t="inlineStr">
        <is>
          <t>Expenses</t>
        </is>
      </c>
      <c r="D17139" s="3" t="inlineStr">
        <is>
          <t>4550/000</t>
        </is>
      </c>
      <c r="E17139" s="3" t="inlineStr">
        <is>
          <t>Subscriptions - General</t>
        </is>
      </c>
      <c r="F17139" s="3" t="n">
        <v>0</v>
      </c>
      <c r="G17139" s="3" t="n">
        <v>1422.61</v>
      </c>
    </row>
    <row r="17140">
      <c r="A17140" s="3" t="inlineStr">
        <is>
          <t>Quinate Consulting (Pty) Ltd</t>
        </is>
      </c>
      <c r="B17140" s="4" t="n">
        <v>45260</v>
      </c>
      <c r="C17140" s="3" t="inlineStr">
        <is>
          <t>Expenses</t>
        </is>
      </c>
      <c r="D17140" s="3" t="inlineStr">
        <is>
          <t>4550/000</t>
        </is>
      </c>
      <c r="E17140" s="3" t="inlineStr">
        <is>
          <t>Subscriptions / Licenses</t>
        </is>
      </c>
      <c r="F17140" s="3" t="n">
        <v>11736.62</v>
      </c>
      <c r="G17140" s="3" t="n">
        <v>106347.83</v>
      </c>
    </row>
    <row r="17141">
      <c r="A17141" s="3" t="inlineStr">
        <is>
          <t>Opportunity Management Holdings (PTY) LTD</t>
        </is>
      </c>
      <c r="B17141" s="4" t="n">
        <v>45260</v>
      </c>
      <c r="C17141" s="3" t="inlineStr">
        <is>
          <t>Expenses</t>
        </is>
      </c>
      <c r="D17141" s="3" t="inlineStr">
        <is>
          <t>4550/000</t>
        </is>
      </c>
      <c r="E17141" s="3" t="inlineStr">
        <is>
          <t>Subscriptions _AND_ Lisences</t>
        </is>
      </c>
      <c r="F17141" s="3" t="n">
        <v>3217.09</v>
      </c>
      <c r="G17141" s="3" t="n">
        <v>9827.690000000001</v>
      </c>
    </row>
    <row r="17142">
      <c r="A17142" s="3" t="inlineStr">
        <is>
          <t>Noble Shield (Pty) Ltd ta Go Letting</t>
        </is>
      </c>
      <c r="B17142" s="4" t="n">
        <v>45260</v>
      </c>
      <c r="C17142" s="3" t="inlineStr">
        <is>
          <t>Expenses</t>
        </is>
      </c>
      <c r="D17142" s="3" t="inlineStr">
        <is>
          <t>4550/100</t>
        </is>
      </c>
      <c r="E17142" s="3" t="inlineStr">
        <is>
          <t>Subscriptions - EAAB</t>
        </is>
      </c>
      <c r="F17142" s="3" t="n">
        <v>0</v>
      </c>
      <c r="G17142" s="3" t="n">
        <v>1604</v>
      </c>
    </row>
    <row r="17143">
      <c r="A17143" s="3" t="inlineStr">
        <is>
          <t>Trademark Holdings (Pty) Ltd</t>
        </is>
      </c>
      <c r="B17143" s="4" t="n">
        <v>45260</v>
      </c>
      <c r="C17143" s="3" t="inlineStr">
        <is>
          <t>Expenses</t>
        </is>
      </c>
      <c r="D17143" s="3" t="inlineStr">
        <is>
          <t>4550/100</t>
        </is>
      </c>
      <c r="E17143" s="3" t="inlineStr">
        <is>
          <t>Subscriptions - EAAB</t>
        </is>
      </c>
      <c r="F17143" s="3" t="n">
        <v>0</v>
      </c>
      <c r="G17143" s="3" t="n">
        <v>1604</v>
      </c>
    </row>
    <row r="17144">
      <c r="A17144" s="3" t="inlineStr">
        <is>
          <t>Opportunity Global Investment (PTY) LTD</t>
        </is>
      </c>
      <c r="B17144" s="4" t="n">
        <v>45260</v>
      </c>
      <c r="C17144" s="3" t="inlineStr">
        <is>
          <t>Expenses</t>
        </is>
      </c>
      <c r="D17144" s="3" t="inlineStr">
        <is>
          <t>4550/100</t>
        </is>
      </c>
      <c r="E17144" s="3" t="inlineStr">
        <is>
          <t>Subscriptions - Zoho</t>
        </is>
      </c>
      <c r="F17144" s="3" t="n">
        <v>1125</v>
      </c>
      <c r="G17144" s="3" t="n">
        <v>10125</v>
      </c>
    </row>
    <row r="17145">
      <c r="A17145" s="3" t="inlineStr">
        <is>
          <t>Opportunity Global Sales (PTY) LTD</t>
        </is>
      </c>
      <c r="B17145" s="4" t="n">
        <v>45260</v>
      </c>
      <c r="C17145" s="3" t="inlineStr">
        <is>
          <t>Expenses</t>
        </is>
      </c>
      <c r="D17145" s="3" t="inlineStr">
        <is>
          <t>4550/150</t>
        </is>
      </c>
      <c r="E17145" s="3" t="inlineStr">
        <is>
          <t>Subscription - Webbox</t>
        </is>
      </c>
      <c r="F17145" s="3" t="n">
        <v>0</v>
      </c>
      <c r="G17145" s="3" t="n">
        <v>6743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Expenses</t>
        </is>
      </c>
      <c r="D17146" s="3" t="inlineStr">
        <is>
          <t>4550/250</t>
        </is>
      </c>
      <c r="E17146" s="3" t="inlineStr">
        <is>
          <t>Subscriptions - LinkedIn</t>
        </is>
      </c>
      <c r="F17146" s="3" t="n">
        <v>1000.49</v>
      </c>
      <c r="G17146" s="3" t="n">
        <v>10004.9</v>
      </c>
    </row>
    <row r="17147">
      <c r="A17147" s="3" t="inlineStr">
        <is>
          <t>Opportunity Global Investment (PTY) LTD</t>
        </is>
      </c>
      <c r="B17147" s="4" t="n">
        <v>45260</v>
      </c>
      <c r="C17147" s="3" t="inlineStr">
        <is>
          <t>Expenses</t>
        </is>
      </c>
      <c r="D17147" s="3" t="inlineStr">
        <is>
          <t>4550/350</t>
        </is>
      </c>
      <c r="E17147" s="3" t="inlineStr">
        <is>
          <t>Subscriptions - Xero</t>
        </is>
      </c>
      <c r="F17147" s="3" t="n">
        <v>600</v>
      </c>
      <c r="G17147" s="3" t="n">
        <v>5400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Expenses</t>
        </is>
      </c>
      <c r="D17148" s="3" t="inlineStr">
        <is>
          <t>4550/400</t>
        </is>
      </c>
      <c r="E17148" s="3" t="inlineStr">
        <is>
          <t>Subscriptions - Moneyweb</t>
        </is>
      </c>
      <c r="F17148" s="3" t="n">
        <v>60.87</v>
      </c>
      <c r="G17148" s="3" t="n">
        <v>535.65</v>
      </c>
    </row>
    <row r="17149">
      <c r="A17149" s="3" t="inlineStr">
        <is>
          <t>Trademark Holdings (Pty) Ltd</t>
        </is>
      </c>
      <c r="B17149" s="4" t="n">
        <v>45260</v>
      </c>
      <c r="C17149" s="3" t="inlineStr">
        <is>
          <t>Expenses</t>
        </is>
      </c>
      <c r="D17149" s="3" t="inlineStr">
        <is>
          <t>4550/400</t>
        </is>
      </c>
      <c r="E17149" s="3" t="inlineStr">
        <is>
          <t>Subscriptions - Xero</t>
        </is>
      </c>
      <c r="F17149" s="3" t="n">
        <v>600</v>
      </c>
      <c r="G17149" s="3" t="n">
        <v>1800</v>
      </c>
    </row>
    <row r="17150">
      <c r="A17150" s="3" t="inlineStr">
        <is>
          <t>Opportunity Global Investment (PTY) LTD</t>
        </is>
      </c>
      <c r="B17150" s="4" t="n">
        <v>45260</v>
      </c>
      <c r="C17150" s="3" t="inlineStr">
        <is>
          <t>Expenses</t>
        </is>
      </c>
      <c r="D17150" s="3" t="inlineStr">
        <is>
          <t>4550/450</t>
        </is>
      </c>
      <c r="E17150" s="3" t="inlineStr">
        <is>
          <t>Subscriptions - Adobe</t>
        </is>
      </c>
      <c r="F17150" s="3" t="n">
        <v>604.54</v>
      </c>
      <c r="G17150" s="3" t="n">
        <v>5433.7</v>
      </c>
    </row>
    <row r="17151">
      <c r="A17151" s="3" t="inlineStr">
        <is>
          <t>Opportunity Global Investment (PTY) LTD</t>
        </is>
      </c>
      <c r="B17151" s="4" t="n">
        <v>45260</v>
      </c>
      <c r="C17151" s="3" t="inlineStr">
        <is>
          <t>Expenses</t>
        </is>
      </c>
      <c r="D17151" s="3" t="inlineStr">
        <is>
          <t>4550/500</t>
        </is>
      </c>
      <c r="E17151" s="3" t="inlineStr">
        <is>
          <t>Subscriptions - Pandadoc</t>
        </is>
      </c>
      <c r="F17151" s="3" t="n">
        <v>548.84</v>
      </c>
      <c r="G17151" s="3" t="n">
        <v>5034.41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Expenses</t>
        </is>
      </c>
      <c r="D17152" s="3" t="inlineStr">
        <is>
          <t>4550/600</t>
        </is>
      </c>
      <c r="E17152" s="3" t="inlineStr">
        <is>
          <t>Subscriptions - Webbox</t>
        </is>
      </c>
      <c r="F17152" s="3" t="n">
        <v>1731.9</v>
      </c>
      <c r="G17152" s="3" t="n">
        <v>5152</v>
      </c>
    </row>
    <row r="17153">
      <c r="A17153" s="3" t="inlineStr">
        <is>
          <t>Noble Shield (Pty) Ltd ta Go Letting</t>
        </is>
      </c>
      <c r="B17153" s="4" t="n">
        <v>45260</v>
      </c>
      <c r="C17153" s="3" t="inlineStr">
        <is>
          <t>Expenses</t>
        </is>
      </c>
      <c r="D17153" s="3" t="inlineStr">
        <is>
          <t>4550/650</t>
        </is>
      </c>
      <c r="E17153" s="3" t="inlineStr">
        <is>
          <t>Subscriptions - Xero</t>
        </is>
      </c>
      <c r="F17153" s="3" t="n">
        <v>600</v>
      </c>
      <c r="G17153" s="3" t="n">
        <v>1800</v>
      </c>
    </row>
    <row r="17154">
      <c r="A17154" s="3" t="inlineStr">
        <is>
          <t>Noble Shield (Pty) Ltd ta Go Letting</t>
        </is>
      </c>
      <c r="B17154" s="4" t="n">
        <v>45260</v>
      </c>
      <c r="C17154" s="3" t="inlineStr">
        <is>
          <t>Expenses</t>
        </is>
      </c>
      <c r="D17154" s="3" t="inlineStr">
        <is>
          <t>4550/800</t>
        </is>
      </c>
      <c r="E17154" s="3" t="inlineStr">
        <is>
          <t>Subscriptions - Adobe</t>
        </is>
      </c>
      <c r="F17154" s="3" t="n">
        <v>0</v>
      </c>
      <c r="G17154" s="3" t="n">
        <v>914.5599999999999</v>
      </c>
    </row>
    <row r="17155">
      <c r="A17155" s="3" t="inlineStr">
        <is>
          <t>Opportunity Global Sales (PTY) LTD</t>
        </is>
      </c>
      <c r="B17155" s="4" t="n">
        <v>45260</v>
      </c>
      <c r="C17155" s="3" t="inlineStr">
        <is>
          <t>Expenses</t>
        </is>
      </c>
      <c r="D17155" s="3" t="inlineStr">
        <is>
          <t>4551/000</t>
        </is>
      </c>
      <c r="E17155" s="3" t="inlineStr">
        <is>
          <t>Subscriptions - Payprop</t>
        </is>
      </c>
      <c r="F17155" s="3" t="n">
        <v>1249.83</v>
      </c>
      <c r="G17155" s="3" t="n">
        <v>11510.12</v>
      </c>
    </row>
    <row r="17156">
      <c r="A17156" s="3" t="inlineStr">
        <is>
          <t>Quinate Consulting (Pty) Ltd</t>
        </is>
      </c>
      <c r="B17156" s="4" t="n">
        <v>45260</v>
      </c>
      <c r="C17156" s="3" t="inlineStr">
        <is>
          <t>Expenses</t>
        </is>
      </c>
      <c r="D17156" s="3" t="inlineStr">
        <is>
          <t>4552/000</t>
        </is>
      </c>
      <c r="E17156" s="3" t="inlineStr">
        <is>
          <t>Subscriptions - CIPC</t>
        </is>
      </c>
      <c r="F17156" s="3" t="n">
        <v>0</v>
      </c>
      <c r="G17156" s="3" t="n">
        <v>4050</v>
      </c>
    </row>
    <row r="17157">
      <c r="A17157" s="3" t="inlineStr">
        <is>
          <t>Endulini (Pty) Ltd</t>
        </is>
      </c>
      <c r="B17157" s="4" t="n">
        <v>45260</v>
      </c>
      <c r="C17157" s="3" t="inlineStr">
        <is>
          <t>Expenses</t>
        </is>
      </c>
      <c r="D17157" s="3" t="inlineStr">
        <is>
          <t>4552/000</t>
        </is>
      </c>
      <c r="E17157" s="3" t="inlineStr">
        <is>
          <t>Subscriptions - Xero</t>
        </is>
      </c>
      <c r="F17157" s="3" t="n">
        <v>600</v>
      </c>
      <c r="G17157" s="3" t="n">
        <v>5400</v>
      </c>
    </row>
    <row r="17158">
      <c r="A17158" s="3" t="inlineStr">
        <is>
          <t>Opportunity Global Sales (PTY) LTD</t>
        </is>
      </c>
      <c r="B17158" s="4" t="n">
        <v>45260</v>
      </c>
      <c r="C17158" s="3" t="inlineStr">
        <is>
          <t>Expenses</t>
        </is>
      </c>
      <c r="D17158" s="3" t="inlineStr">
        <is>
          <t>4552/000</t>
        </is>
      </c>
      <c r="E17158" s="3" t="inlineStr">
        <is>
          <t>Subscriptions - Xero</t>
        </is>
      </c>
      <c r="F17158" s="3" t="n">
        <v>600</v>
      </c>
      <c r="G17158" s="3" t="n">
        <v>5400</v>
      </c>
    </row>
    <row r="17159">
      <c r="A17159" s="3" t="inlineStr">
        <is>
          <t>Opportunity Management Holdings (PTY) LTD</t>
        </is>
      </c>
      <c r="B17159" s="4" t="n">
        <v>45260</v>
      </c>
      <c r="C17159" s="3" t="inlineStr">
        <is>
          <t>Expenses</t>
        </is>
      </c>
      <c r="D17159" s="3" t="inlineStr">
        <is>
          <t>4552/000</t>
        </is>
      </c>
      <c r="E17159" s="3" t="inlineStr">
        <is>
          <t>Subscriptions - Xero</t>
        </is>
      </c>
      <c r="F17159" s="3" t="n">
        <v>600</v>
      </c>
      <c r="G17159" s="3" t="n">
        <v>1800</v>
      </c>
    </row>
    <row r="17160">
      <c r="A17160" s="3" t="inlineStr">
        <is>
          <t>Opportunity Global Sales (PTY) LTD</t>
        </is>
      </c>
      <c r="B17160" s="4" t="n">
        <v>45260</v>
      </c>
      <c r="C17160" s="3" t="inlineStr">
        <is>
          <t>Expenses</t>
        </is>
      </c>
      <c r="D17160" s="3" t="inlineStr">
        <is>
          <t>4553/000</t>
        </is>
      </c>
      <c r="E17160" s="3" t="inlineStr">
        <is>
          <t>Subscriptions - CMA</t>
        </is>
      </c>
      <c r="F17160" s="3" t="n">
        <v>680</v>
      </c>
      <c r="G17160" s="3" t="n">
        <v>6120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Expenses</t>
        </is>
      </c>
      <c r="D17161" s="3" t="inlineStr">
        <is>
          <t>4554/000</t>
        </is>
      </c>
      <c r="E17161" s="3" t="inlineStr">
        <is>
          <t>Subscriptions - Xero</t>
        </is>
      </c>
      <c r="F17161" s="3" t="n">
        <v>600</v>
      </c>
      <c r="G17161" s="3" t="n">
        <v>5400</v>
      </c>
    </row>
    <row r="17162">
      <c r="A17162" s="3" t="inlineStr">
        <is>
          <t>Opportunity Global Sales (PTY) LTD</t>
        </is>
      </c>
      <c r="B17162" s="4" t="n">
        <v>45260</v>
      </c>
      <c r="C17162" s="3" t="inlineStr">
        <is>
          <t>Expenses</t>
        </is>
      </c>
      <c r="D17162" s="3" t="inlineStr">
        <is>
          <t>4554/000</t>
        </is>
      </c>
      <c r="E17162" s="3" t="inlineStr">
        <is>
          <t>Subscriptions - Zoho</t>
        </is>
      </c>
      <c r="F17162" s="3" t="n">
        <v>750</v>
      </c>
      <c r="G17162" s="3" t="n">
        <v>6750</v>
      </c>
    </row>
    <row r="17163">
      <c r="A17163" s="3" t="inlineStr">
        <is>
          <t>Quinate Consulting (Pty) Ltd</t>
        </is>
      </c>
      <c r="B17163" s="4" t="n">
        <v>45260</v>
      </c>
      <c r="C17163" s="3" t="inlineStr">
        <is>
          <t>Expenses</t>
        </is>
      </c>
      <c r="D17163" s="3" t="inlineStr">
        <is>
          <t>4555/000</t>
        </is>
      </c>
      <c r="E17163" s="3" t="inlineStr">
        <is>
          <t>Subscriptions - OUMS</t>
        </is>
      </c>
      <c r="F17163" s="3" t="n">
        <v>14232.79</v>
      </c>
      <c r="G17163" s="3" t="n">
        <v>75322.14999999999</v>
      </c>
    </row>
    <row r="17164">
      <c r="A17164" s="3" t="inlineStr">
        <is>
          <t>Opportunity Global Sales (PTY) LTD</t>
        </is>
      </c>
      <c r="B17164" s="4" t="n">
        <v>45260</v>
      </c>
      <c r="C17164" s="3" t="inlineStr">
        <is>
          <t>Expenses</t>
        </is>
      </c>
      <c r="D17164" s="3" t="inlineStr">
        <is>
          <t>4556/000</t>
        </is>
      </c>
      <c r="E17164" s="3" t="inlineStr">
        <is>
          <t>Subscription: Sjoon</t>
        </is>
      </c>
      <c r="F17164" s="3" t="n">
        <v>217.39</v>
      </c>
      <c r="G17164" s="3" t="n">
        <v>973.91</v>
      </c>
    </row>
    <row r="17165">
      <c r="A17165" s="3" t="inlineStr">
        <is>
          <t>Noble Shield (Pty) Ltd ta Go Letting</t>
        </is>
      </c>
      <c r="B17165" s="4" t="n">
        <v>45260</v>
      </c>
      <c r="C17165" s="3" t="inlineStr">
        <is>
          <t>Expenses</t>
        </is>
      </c>
      <c r="D17165" s="3" t="inlineStr">
        <is>
          <t>4560/000</t>
        </is>
      </c>
      <c r="E17165" s="3" t="inlineStr">
        <is>
          <t>Small Assets - under R7000</t>
        </is>
      </c>
      <c r="F17165" s="3" t="n">
        <v>6716</v>
      </c>
      <c r="G17165" s="3" t="n">
        <v>6716</v>
      </c>
    </row>
    <row r="17166">
      <c r="A17166" s="3" t="inlineStr">
        <is>
          <t>Opportunity Global Investment (PTY) LTD</t>
        </is>
      </c>
      <c r="B17166" s="4" t="n">
        <v>45260</v>
      </c>
      <c r="C17166" s="3" t="inlineStr">
        <is>
          <t>Expenses</t>
        </is>
      </c>
      <c r="D17166" s="3" t="inlineStr">
        <is>
          <t>4600/000</t>
        </is>
      </c>
      <c r="E17166" s="3" t="inlineStr">
        <is>
          <t>Telephone _AND_ Fax</t>
        </is>
      </c>
      <c r="F17166" s="3" t="n">
        <v>3355</v>
      </c>
      <c r="G17166" s="3" t="n">
        <v>30195</v>
      </c>
    </row>
    <row r="17167">
      <c r="A17167" s="3" t="inlineStr">
        <is>
          <t>Opportunity Management Holdings (PTY) LTD</t>
        </is>
      </c>
      <c r="B17167" s="4" t="n">
        <v>45260</v>
      </c>
      <c r="C17167" s="3" t="inlineStr">
        <is>
          <t>Expenses</t>
        </is>
      </c>
      <c r="D17167" s="3" t="inlineStr">
        <is>
          <t>4600/000</t>
        </is>
      </c>
      <c r="E17167" s="3" t="inlineStr">
        <is>
          <t>Telephone _AND_ Fax</t>
        </is>
      </c>
      <c r="F17167" s="3" t="n">
        <v>178.26</v>
      </c>
      <c r="G17167" s="3" t="n">
        <v>178.26</v>
      </c>
    </row>
    <row r="17168">
      <c r="A17168" s="3" t="inlineStr">
        <is>
          <t>Trademark Holdings (Pty) Ltd</t>
        </is>
      </c>
      <c r="B17168" s="4" t="n">
        <v>45260</v>
      </c>
      <c r="C17168" s="3" t="inlineStr">
        <is>
          <t>Expenses</t>
        </is>
      </c>
      <c r="D17168" s="3" t="inlineStr">
        <is>
          <t>4600/000</t>
        </is>
      </c>
      <c r="E17168" s="3" t="inlineStr">
        <is>
          <t>Telephone _AND_ Fax</t>
        </is>
      </c>
      <c r="F17168" s="3" t="n">
        <v>1181.22</v>
      </c>
      <c r="G17168" s="3" t="n">
        <v>3529.35</v>
      </c>
    </row>
    <row r="17169">
      <c r="A17169" s="3" t="inlineStr">
        <is>
          <t>Noble Shield (Pty) Ltd ta Go Letting</t>
        </is>
      </c>
      <c r="B17169" s="4" t="n">
        <v>45260</v>
      </c>
      <c r="C17169" s="3" t="inlineStr">
        <is>
          <t>Expenses</t>
        </is>
      </c>
      <c r="D17169" s="3" t="inlineStr">
        <is>
          <t>4610/000</t>
        </is>
      </c>
      <c r="E17169" s="3" t="inlineStr">
        <is>
          <t>Telephone - CT Office</t>
        </is>
      </c>
      <c r="F17169" s="3" t="n">
        <v>778.8</v>
      </c>
      <c r="G17169" s="3" t="n">
        <v>2285.42</v>
      </c>
    </row>
    <row r="17170">
      <c r="A17170" s="3" t="inlineStr">
        <is>
          <t>Opportunity Global Investment (PTY) LTD</t>
        </is>
      </c>
      <c r="B17170" s="4" t="n">
        <v>45260</v>
      </c>
      <c r="C17170" s="3" t="inlineStr">
        <is>
          <t>Expenses</t>
        </is>
      </c>
      <c r="D17170" s="3" t="inlineStr">
        <is>
          <t>4650/000</t>
        </is>
      </c>
      <c r="E17170" s="3" t="inlineStr">
        <is>
          <t>Travel _AND_ Accommodation</t>
        </is>
      </c>
      <c r="F17170" s="3" t="n">
        <v>0</v>
      </c>
      <c r="G17170" s="3" t="n">
        <v>3435.65</v>
      </c>
    </row>
    <row r="17171">
      <c r="A17171" s="3" t="inlineStr">
        <is>
          <t>Quinate Consulting (Pty) Ltd</t>
        </is>
      </c>
      <c r="B17171" s="4" t="n">
        <v>45260</v>
      </c>
      <c r="C17171" s="3" t="inlineStr">
        <is>
          <t>Expenses</t>
        </is>
      </c>
      <c r="D17171" s="3" t="inlineStr">
        <is>
          <t>4650/010</t>
        </is>
      </c>
      <c r="E17171" s="3" t="inlineStr">
        <is>
          <t>Travel - Local Flights</t>
        </is>
      </c>
      <c r="F17171" s="3" t="n">
        <v>0</v>
      </c>
      <c r="G17171" s="3" t="n">
        <v>6253.04</v>
      </c>
    </row>
    <row r="17172">
      <c r="A17172" s="3" t="inlineStr">
        <is>
          <t>Quinate Consulting (Pty) Ltd</t>
        </is>
      </c>
      <c r="B17172" s="4" t="n">
        <v>45260</v>
      </c>
      <c r="C17172" s="3" t="inlineStr">
        <is>
          <t>Expenses</t>
        </is>
      </c>
      <c r="D17172" s="3" t="inlineStr">
        <is>
          <t>4650/020</t>
        </is>
      </c>
      <c r="E17172" s="3" t="inlineStr">
        <is>
          <t>Travel - Local Accomodation - B_AND_B</t>
        </is>
      </c>
      <c r="F17172" s="3" t="n">
        <v>0</v>
      </c>
      <c r="G17172" s="3" t="n">
        <v>6998.26</v>
      </c>
    </row>
    <row r="17173">
      <c r="A17173" s="3" t="inlineStr">
        <is>
          <t>Opportunity Global Investment (PTY) LTD</t>
        </is>
      </c>
      <c r="B17173" s="4" t="n">
        <v>45260</v>
      </c>
      <c r="C17173" s="3" t="inlineStr">
        <is>
          <t>Expenses</t>
        </is>
      </c>
      <c r="D17173" s="3" t="inlineStr">
        <is>
          <t>4650/020</t>
        </is>
      </c>
      <c r="E17173" s="3" t="inlineStr">
        <is>
          <t>Travel Accomodation - Car Hire</t>
        </is>
      </c>
      <c r="F17173" s="3" t="n">
        <v>0</v>
      </c>
      <c r="G17173" s="3" t="n">
        <v>1581.74</v>
      </c>
    </row>
    <row r="17174">
      <c r="A17174" s="3" t="inlineStr">
        <is>
          <t>Quinate Consulting (Pty) Ltd</t>
        </is>
      </c>
      <c r="B17174" s="4" t="n">
        <v>45260</v>
      </c>
      <c r="C17174" s="3" t="inlineStr">
        <is>
          <t>Expenses</t>
        </is>
      </c>
      <c r="D17174" s="3" t="inlineStr">
        <is>
          <t>4650/030</t>
        </is>
      </c>
      <c r="E17174" s="3" t="inlineStr">
        <is>
          <t>Travel - Parking</t>
        </is>
      </c>
      <c r="F17174" s="3" t="n">
        <v>0</v>
      </c>
      <c r="G17174" s="3" t="n">
        <v>10</v>
      </c>
    </row>
    <row r="17175">
      <c r="A17175" s="3" t="inlineStr">
        <is>
          <t>Opportunity Global Investment (PTY) LTD</t>
        </is>
      </c>
      <c r="B17175" s="4" t="n">
        <v>45260</v>
      </c>
      <c r="C17175" s="3" t="inlineStr">
        <is>
          <t>Expenses</t>
        </is>
      </c>
      <c r="D17175" s="3" t="inlineStr">
        <is>
          <t>4650/030</t>
        </is>
      </c>
      <c r="E17175" s="3" t="inlineStr">
        <is>
          <t>Travel _AND_ Accomodation - Local Accom</t>
        </is>
      </c>
      <c r="F17175" s="3" t="n">
        <v>0</v>
      </c>
      <c r="G17175" s="3" t="n">
        <v>1282.6</v>
      </c>
    </row>
    <row r="17176">
      <c r="A17176" s="3" t="inlineStr">
        <is>
          <t>Quinate Consulting (Pty) Ltd</t>
        </is>
      </c>
      <c r="B17176" s="4" t="n">
        <v>45260</v>
      </c>
      <c r="C17176" s="3" t="inlineStr">
        <is>
          <t>Expenses</t>
        </is>
      </c>
      <c r="D17176" s="3" t="inlineStr">
        <is>
          <t>4650/040</t>
        </is>
      </c>
      <c r="E17176" s="3" t="inlineStr">
        <is>
          <t>Travel - Local Car Hire</t>
        </is>
      </c>
      <c r="F17176" s="3" t="n">
        <v>0</v>
      </c>
      <c r="G17176" s="3" t="n">
        <v>510.6</v>
      </c>
    </row>
    <row r="17177">
      <c r="A17177" s="3" t="inlineStr">
        <is>
          <t>Opportunity Global Investment (PTY) LTD</t>
        </is>
      </c>
      <c r="B17177" s="4" t="n">
        <v>45260</v>
      </c>
      <c r="C17177" s="3" t="inlineStr">
        <is>
          <t>Expenses</t>
        </is>
      </c>
      <c r="D17177" s="3" t="inlineStr">
        <is>
          <t>4650/090</t>
        </is>
      </c>
      <c r="E17177" s="3" t="inlineStr">
        <is>
          <t>Travel &amp; Accom - Fuel</t>
        </is>
      </c>
      <c r="F17177" s="3" t="n">
        <v>0</v>
      </c>
      <c r="G17177" s="3" t="n">
        <v>5643.5</v>
      </c>
    </row>
    <row r="17178">
      <c r="A17178" s="3" t="inlineStr">
        <is>
          <t>Opportunity Global Investment (PTY) LTD</t>
        </is>
      </c>
      <c r="B17178" s="4" t="n">
        <v>45260</v>
      </c>
      <c r="C17178" s="3" t="inlineStr">
        <is>
          <t>Expenses</t>
        </is>
      </c>
      <c r="D17178" s="3" t="inlineStr">
        <is>
          <t>4650/100</t>
        </is>
      </c>
      <c r="E17178" s="3" t="inlineStr">
        <is>
          <t>Travel &amp; Accomodation: Uber</t>
        </is>
      </c>
      <c r="F17178" s="3" t="n">
        <v>0</v>
      </c>
      <c r="G17178" s="3" t="n">
        <v>1609</v>
      </c>
    </row>
    <row r="17179">
      <c r="A17179" s="3" t="inlineStr">
        <is>
          <t>Noble Shield (Pty) Ltd ta Go Letting</t>
        </is>
      </c>
      <c r="B17179" s="4" t="n">
        <v>45260</v>
      </c>
      <c r="C17179" s="3" t="inlineStr">
        <is>
          <t>Expenses</t>
        </is>
      </c>
      <c r="D17179" s="3" t="inlineStr">
        <is>
          <t>4700/000</t>
        </is>
      </c>
      <c r="E17179" s="3" t="inlineStr">
        <is>
          <t>PAYE Contributions</t>
        </is>
      </c>
      <c r="F17179" s="3" t="n">
        <v>4984.39</v>
      </c>
      <c r="G17179" s="3" t="n">
        <v>14873.73</v>
      </c>
    </row>
    <row r="17180">
      <c r="A17180" s="3" t="inlineStr">
        <is>
          <t>Trademark Holdings (Pty) Ltd</t>
        </is>
      </c>
      <c r="B17180" s="4" t="n">
        <v>45260</v>
      </c>
      <c r="C17180" s="3" t="inlineStr">
        <is>
          <t>Expenses</t>
        </is>
      </c>
      <c r="D17180" s="3" t="inlineStr">
        <is>
          <t>4700/000</t>
        </is>
      </c>
      <c r="E17180" s="3" t="inlineStr">
        <is>
          <t>PAYE Contributions</t>
        </is>
      </c>
      <c r="F17180" s="3" t="n">
        <v>5396.06</v>
      </c>
      <c r="G17180" s="3" t="n">
        <v>15455.79</v>
      </c>
    </row>
    <row r="17181">
      <c r="A17181" s="3" t="inlineStr">
        <is>
          <t>Opportunity Global Investment (PTY) LTD</t>
        </is>
      </c>
      <c r="B17181" s="4" t="n">
        <v>45260</v>
      </c>
      <c r="C17181" s="3" t="inlineStr">
        <is>
          <t>Expenses</t>
        </is>
      </c>
      <c r="D17181" s="3" t="inlineStr">
        <is>
          <t>4700/000</t>
        </is>
      </c>
      <c r="E17181" s="3" t="inlineStr">
        <is>
          <t>UIF Contributions</t>
        </is>
      </c>
      <c r="F17181" s="3" t="n">
        <v>177.12</v>
      </c>
      <c r="G17181" s="3" t="n">
        <v>1594.08</v>
      </c>
    </row>
    <row r="17182">
      <c r="A17182" s="3" t="inlineStr">
        <is>
          <t>Opportunity Global Sales (PTY) LTD</t>
        </is>
      </c>
      <c r="B17182" s="4" t="n">
        <v>45260</v>
      </c>
      <c r="C17182" s="3" t="inlineStr">
        <is>
          <t>Expenses</t>
        </is>
      </c>
      <c r="D17182" s="3" t="inlineStr">
        <is>
          <t>4700/000</t>
        </is>
      </c>
      <c r="E17182" s="3" t="inlineStr">
        <is>
          <t>UIF Contributions</t>
        </is>
      </c>
      <c r="F17182" s="3" t="n">
        <v>135</v>
      </c>
      <c r="G17182" s="3" t="n">
        <v>2631.96</v>
      </c>
    </row>
    <row r="17183">
      <c r="A17183" s="3" t="inlineStr">
        <is>
          <t>Opportunity Global Sales (PTY) LTD</t>
        </is>
      </c>
      <c r="B17183" s="4" t="n">
        <v>45260</v>
      </c>
      <c r="C17183" s="3" t="inlineStr">
        <is>
          <t>Expenses</t>
        </is>
      </c>
      <c r="D17183" s="3" t="inlineStr">
        <is>
          <t>4701/000</t>
        </is>
      </c>
      <c r="E17183" s="3" t="inlineStr">
        <is>
          <t>UIF Employee Contribution</t>
        </is>
      </c>
      <c r="F17183" s="3" t="n">
        <v>135</v>
      </c>
      <c r="G17183" s="3" t="n">
        <v>2631.96</v>
      </c>
    </row>
    <row r="17184">
      <c r="A17184" s="3" t="inlineStr">
        <is>
          <t>Opportunity Global Investment (PTY) LTD</t>
        </is>
      </c>
      <c r="B17184" s="4" t="n">
        <v>45260</v>
      </c>
      <c r="C17184" s="3" t="inlineStr">
        <is>
          <t>Expenses</t>
        </is>
      </c>
      <c r="D17184" s="3" t="inlineStr">
        <is>
          <t>4701/000</t>
        </is>
      </c>
      <c r="E17184" s="3" t="inlineStr">
        <is>
          <t>UIF Employee Contributions</t>
        </is>
      </c>
      <c r="F17184" s="3" t="n">
        <v>177.12</v>
      </c>
      <c r="G17184" s="3" t="n">
        <v>1594.08</v>
      </c>
    </row>
    <row r="17185">
      <c r="A17185" s="3" t="inlineStr">
        <is>
          <t>Noble Shield (Pty) Ltd ta Go Letting</t>
        </is>
      </c>
      <c r="B17185" s="4" t="n">
        <v>45260</v>
      </c>
      <c r="C17185" s="3" t="inlineStr">
        <is>
          <t>Expenses</t>
        </is>
      </c>
      <c r="D17185" s="3" t="inlineStr">
        <is>
          <t>4710/000</t>
        </is>
      </c>
      <c r="E17185" s="3" t="inlineStr">
        <is>
          <t>UIF Company Contributions</t>
        </is>
      </c>
      <c r="F17185" s="3" t="n">
        <v>245.25</v>
      </c>
      <c r="G17185" s="3" t="n">
        <v>735.75</v>
      </c>
    </row>
    <row r="17186">
      <c r="A17186" s="3" t="inlineStr">
        <is>
          <t>Trademark Holdings (Pty) Ltd</t>
        </is>
      </c>
      <c r="B17186" s="4" t="n">
        <v>45260</v>
      </c>
      <c r="C17186" s="3" t="inlineStr">
        <is>
          <t>Expenses</t>
        </is>
      </c>
      <c r="D17186" s="3" t="inlineStr">
        <is>
          <t>4710/000</t>
        </is>
      </c>
      <c r="E17186" s="3" t="inlineStr">
        <is>
          <t>UIF Company Contributions</t>
        </is>
      </c>
      <c r="F17186" s="3" t="n">
        <v>95.25</v>
      </c>
      <c r="G17186" s="3" t="n">
        <v>285.75</v>
      </c>
    </row>
    <row r="17187">
      <c r="A17187" s="3" t="inlineStr">
        <is>
          <t>Noble Shield (Pty) Ltd ta Go Letting</t>
        </is>
      </c>
      <c r="B17187" s="4" t="n">
        <v>45260</v>
      </c>
      <c r="C17187" s="3" t="inlineStr">
        <is>
          <t>Expenses</t>
        </is>
      </c>
      <c r="D17187" s="3" t="inlineStr">
        <is>
          <t>4711/000</t>
        </is>
      </c>
      <c r="E17187" s="3" t="inlineStr">
        <is>
          <t>UIF Employee Contribution</t>
        </is>
      </c>
      <c r="F17187" s="3" t="n">
        <v>245.25</v>
      </c>
      <c r="G17187" s="3" t="n">
        <v>735.75</v>
      </c>
    </row>
    <row r="17188">
      <c r="A17188" s="3" t="inlineStr">
        <is>
          <t>Trademark Holdings (Pty) Ltd</t>
        </is>
      </c>
      <c r="B17188" s="4" t="n">
        <v>45260</v>
      </c>
      <c r="C17188" s="3" t="inlineStr">
        <is>
          <t>Expenses</t>
        </is>
      </c>
      <c r="D17188" s="3" t="inlineStr">
        <is>
          <t>4711/000</t>
        </is>
      </c>
      <c r="E17188" s="3" t="inlineStr">
        <is>
          <t>UIF Employee Contributions</t>
        </is>
      </c>
      <c r="F17188" s="3" t="n">
        <v>95.25</v>
      </c>
      <c r="G17188" s="3" t="n">
        <v>285.75</v>
      </c>
    </row>
    <row r="17189">
      <c r="A17189" s="3" t="inlineStr">
        <is>
          <t>Noble Shield (Pty) Ltd ta Go Letting</t>
        </is>
      </c>
      <c r="B17189" s="4" t="n">
        <v>45260</v>
      </c>
      <c r="C17189" s="3" t="inlineStr">
        <is>
          <t>Expenses</t>
        </is>
      </c>
      <c r="D17189" s="3" t="inlineStr">
        <is>
          <t>4720/000</t>
        </is>
      </c>
      <c r="E17189" s="3" t="inlineStr">
        <is>
          <t>SDL Contributions</t>
        </is>
      </c>
      <c r="F17189" s="3" t="n">
        <v>443.76</v>
      </c>
      <c r="G17189" s="3" t="n">
        <v>1328.21</v>
      </c>
    </row>
    <row r="17190">
      <c r="A17190" s="3" t="inlineStr">
        <is>
          <t>Trademark Holdings (Pty) Ltd</t>
        </is>
      </c>
      <c r="B17190" s="4" t="n">
        <v>45260</v>
      </c>
      <c r="C17190" s="3" t="inlineStr">
        <is>
          <t>Expenses</t>
        </is>
      </c>
      <c r="D17190" s="3" t="inlineStr">
        <is>
          <t>4720/000</t>
        </is>
      </c>
      <c r="E17190" s="3" t="inlineStr">
        <is>
          <t>SDL Contributions</t>
        </is>
      </c>
      <c r="F17190" s="3" t="n">
        <v>323.57</v>
      </c>
      <c r="G17190" s="3" t="n">
        <v>942.5599999999999</v>
      </c>
    </row>
    <row r="17191">
      <c r="A17191" s="3" t="inlineStr">
        <is>
          <t>Opportunity Global Investment (PTY) LTD</t>
        </is>
      </c>
      <c r="B17191" s="4" t="n">
        <v>45260</v>
      </c>
      <c r="C17191" s="3" t="inlineStr">
        <is>
          <t>Expenses</t>
        </is>
      </c>
      <c r="D17191" s="3" t="inlineStr">
        <is>
          <t>4730/000</t>
        </is>
      </c>
      <c r="E17191" s="3" t="inlineStr">
        <is>
          <t>PAYE Contributions</t>
        </is>
      </c>
      <c r="F17191" s="3" t="n">
        <v>8822.27</v>
      </c>
      <c r="G17191" s="3" t="n">
        <v>79400.39999999999</v>
      </c>
    </row>
    <row r="17192">
      <c r="A17192" s="3" t="inlineStr">
        <is>
          <t>Opportunity Global Sales (PTY) LTD</t>
        </is>
      </c>
      <c r="B17192" s="4" t="n">
        <v>45260</v>
      </c>
      <c r="C17192" s="3" t="inlineStr">
        <is>
          <t>Expenses</t>
        </is>
      </c>
      <c r="D17192" s="3" t="inlineStr">
        <is>
          <t>4730/000</t>
        </is>
      </c>
      <c r="E17192" s="3" t="inlineStr">
        <is>
          <t>PAYE Contributions</t>
        </is>
      </c>
      <c r="F17192" s="3" t="n">
        <v>5996.83</v>
      </c>
      <c r="G17192" s="3" t="n">
        <v>79763.5</v>
      </c>
    </row>
    <row r="17193">
      <c r="A17193" s="3" t="inlineStr">
        <is>
          <t>Opportunity Management Holdings (PTY) LTD</t>
        </is>
      </c>
      <c r="B17193" s="4" t="n">
        <v>45260</v>
      </c>
      <c r="C17193" s="3" t="inlineStr">
        <is>
          <t>Expenses</t>
        </is>
      </c>
      <c r="D17193" s="3" t="inlineStr">
        <is>
          <t>4730/000</t>
        </is>
      </c>
      <c r="E17193" s="3" t="inlineStr">
        <is>
          <t>PAYE Contributions</t>
        </is>
      </c>
      <c r="F17193" s="3" t="n">
        <v>38258.77</v>
      </c>
      <c r="G17193" s="3" t="n">
        <v>124179.78</v>
      </c>
    </row>
    <row r="17194">
      <c r="A17194" s="3" t="inlineStr">
        <is>
          <t>Opportunity Global Investment (PTY) LTD</t>
        </is>
      </c>
      <c r="B17194" s="4" t="n">
        <v>45260</v>
      </c>
      <c r="C17194" s="3" t="inlineStr">
        <is>
          <t>Expenses</t>
        </is>
      </c>
      <c r="D17194" s="3" t="inlineStr">
        <is>
          <t>4740/000</t>
        </is>
      </c>
      <c r="E17194" s="3" t="inlineStr">
        <is>
          <t>SDL Contributions</t>
        </is>
      </c>
      <c r="F17194" s="3" t="n">
        <v>431.1</v>
      </c>
      <c r="G17194" s="3" t="n">
        <v>3879.9</v>
      </c>
    </row>
    <row r="17195">
      <c r="A17195" s="3" t="inlineStr">
        <is>
          <t>Opportunity Global Sales (PTY) LTD</t>
        </is>
      </c>
      <c r="B17195" s="4" t="n">
        <v>45260</v>
      </c>
      <c r="C17195" s="3" t="inlineStr">
        <is>
          <t>Expenses</t>
        </is>
      </c>
      <c r="D17195" s="3" t="inlineStr">
        <is>
          <t>4740/000</t>
        </is>
      </c>
      <c r="E17195" s="3" t="inlineStr">
        <is>
          <t>SDL Contributions</t>
        </is>
      </c>
      <c r="F17195" s="3" t="n">
        <v>1741.6</v>
      </c>
      <c r="G17195" s="3" t="n">
        <v>17903.41</v>
      </c>
    </row>
    <row r="17196">
      <c r="A17196" s="3" t="inlineStr">
        <is>
          <t>Opportunity Management Holdings (PTY) LTD</t>
        </is>
      </c>
      <c r="B17196" s="4" t="n">
        <v>45260</v>
      </c>
      <c r="C17196" s="3" t="inlineStr">
        <is>
          <t>Expenses</t>
        </is>
      </c>
      <c r="D17196" s="3" t="inlineStr">
        <is>
          <t>4740/000</t>
        </is>
      </c>
      <c r="E17196" s="3" t="inlineStr">
        <is>
          <t>UIF Company Contribution</t>
        </is>
      </c>
      <c r="F17196" s="3" t="n">
        <v>1584.8</v>
      </c>
      <c r="G17196" s="3" t="n">
        <v>4749</v>
      </c>
    </row>
    <row r="17197">
      <c r="A17197" s="3" t="inlineStr">
        <is>
          <t>Opportunity Management Holdings (PTY) LTD</t>
        </is>
      </c>
      <c r="B17197" s="4" t="n">
        <v>45260</v>
      </c>
      <c r="C17197" s="3" t="inlineStr">
        <is>
          <t>Expenses</t>
        </is>
      </c>
      <c r="D17197" s="3" t="inlineStr">
        <is>
          <t>4741/000</t>
        </is>
      </c>
      <c r="E17197" s="3" t="inlineStr">
        <is>
          <t>UIF Employee Contribution</t>
        </is>
      </c>
      <c r="F17197" s="3" t="n">
        <v>1584.8</v>
      </c>
      <c r="G17197" s="3" t="n">
        <v>4749</v>
      </c>
    </row>
    <row r="17198">
      <c r="A17198" s="3" t="inlineStr">
        <is>
          <t>Opportunity Management Holdings (PTY) LTD</t>
        </is>
      </c>
      <c r="B17198" s="4" t="n">
        <v>45260</v>
      </c>
      <c r="C17198" s="3" t="inlineStr">
        <is>
          <t>Expenses</t>
        </is>
      </c>
      <c r="D17198" s="3" t="inlineStr">
        <is>
          <t>4750/000</t>
        </is>
      </c>
      <c r="E17198" s="3" t="inlineStr">
        <is>
          <t>SDL Contribution</t>
        </is>
      </c>
      <c r="F17198" s="3" t="n">
        <v>2391.2</v>
      </c>
      <c r="G17198" s="3" t="n">
        <v>7168.2</v>
      </c>
    </row>
    <row r="17199">
      <c r="A17199" s="3" t="inlineStr">
        <is>
          <t>Noble Shield (Pty) Ltd ta Go Letting</t>
        </is>
      </c>
      <c r="B17199" s="4" t="n">
        <v>45260</v>
      </c>
      <c r="C17199" s="3" t="inlineStr">
        <is>
          <t>Equity</t>
        </is>
      </c>
      <c r="D17199" s="3" t="inlineStr">
        <is>
          <t>5100/000</t>
        </is>
      </c>
      <c r="E17199" s="3" t="inlineStr">
        <is>
          <t>Share Capital</t>
        </is>
      </c>
      <c r="F17199" s="3" t="n">
        <v>0</v>
      </c>
      <c r="G17199" s="3" t="n">
        <v>-1</v>
      </c>
    </row>
    <row r="17200">
      <c r="A17200" s="3" t="inlineStr">
        <is>
          <t>Opportunity Management Holdings (PTY) LTD</t>
        </is>
      </c>
      <c r="B17200" s="4" t="n">
        <v>45260</v>
      </c>
      <c r="C17200" s="3" t="inlineStr">
        <is>
          <t>Equity</t>
        </is>
      </c>
      <c r="D17200" s="3" t="inlineStr">
        <is>
          <t>5100/000</t>
        </is>
      </c>
      <c r="E17200" s="3" t="inlineStr">
        <is>
          <t>Share Capital / Members Contribution</t>
        </is>
      </c>
      <c r="F17200" s="3" t="n">
        <v>0</v>
      </c>
      <c r="G17200" s="3" t="n">
        <v>-120</v>
      </c>
    </row>
    <row r="17201">
      <c r="A17201" s="3" t="inlineStr">
        <is>
          <t>Quinate Consulting (Pty) Ltd</t>
        </is>
      </c>
      <c r="B17201" s="4" t="n">
        <v>45260</v>
      </c>
      <c r="C17201" s="3" t="inlineStr">
        <is>
          <t>Equity</t>
        </is>
      </c>
      <c r="D17201" s="3" t="inlineStr">
        <is>
          <t>5100/000</t>
        </is>
      </c>
      <c r="E17201" s="3" t="inlineStr">
        <is>
          <t>Share Capital / Members Contribution</t>
        </is>
      </c>
      <c r="F17201" s="3" t="n">
        <v>0</v>
      </c>
      <c r="G17201" s="3" t="n">
        <v>-120</v>
      </c>
    </row>
    <row r="17202">
      <c r="A17202" s="3" t="inlineStr">
        <is>
          <t>Trademark Holdings (Pty) Ltd</t>
        </is>
      </c>
      <c r="B17202" s="4" t="n">
        <v>45260</v>
      </c>
      <c r="C17202" s="3" t="inlineStr">
        <is>
          <t>Equity</t>
        </is>
      </c>
      <c r="D17202" s="3" t="inlineStr">
        <is>
          <t>5100/001</t>
        </is>
      </c>
      <c r="E17202" s="3" t="inlineStr">
        <is>
          <t>Share Capital - GFY Investments</t>
        </is>
      </c>
      <c r="F17202" s="3" t="n">
        <v>0</v>
      </c>
      <c r="G17202" s="3" t="n">
        <v>-60</v>
      </c>
    </row>
    <row r="17203">
      <c r="A17203" s="3" t="inlineStr">
        <is>
          <t>Trademark Holdings (Pty) Ltd</t>
        </is>
      </c>
      <c r="B17203" s="4" t="n">
        <v>45260</v>
      </c>
      <c r="C17203" s="3" t="inlineStr">
        <is>
          <t>Equity</t>
        </is>
      </c>
      <c r="D17203" s="3" t="inlineStr">
        <is>
          <t>5100/002</t>
        </is>
      </c>
      <c r="E17203" s="3" t="inlineStr">
        <is>
          <t>Share Capital - Zak Trust</t>
        </is>
      </c>
      <c r="F17203" s="3" t="n">
        <v>0</v>
      </c>
      <c r="G17203" s="3" t="n">
        <v>-60</v>
      </c>
    </row>
    <row r="17204">
      <c r="A17204" s="3" t="inlineStr">
        <is>
          <t>Opportunity Global Investment (PTY) LTD</t>
        </is>
      </c>
      <c r="B17204" s="4" t="n">
        <v>45260</v>
      </c>
      <c r="C17204" s="3" t="inlineStr">
        <is>
          <t>Equity</t>
        </is>
      </c>
      <c r="D17204" s="3" t="inlineStr">
        <is>
          <t>5101/000</t>
        </is>
      </c>
      <c r="E17204" s="3" t="inlineStr">
        <is>
          <t>Share Capital - Ordinary Type A</t>
        </is>
      </c>
      <c r="F17204" s="3" t="n">
        <v>0</v>
      </c>
      <c r="G17204" s="3" t="n">
        <v>-70</v>
      </c>
    </row>
    <row r="17205">
      <c r="A17205" s="3" t="inlineStr">
        <is>
          <t>Opportunity Global Investment (PTY) LTD</t>
        </is>
      </c>
      <c r="B17205" s="4" t="n">
        <v>45260</v>
      </c>
      <c r="C17205" s="3" t="inlineStr">
        <is>
          <t>Equity</t>
        </is>
      </c>
      <c r="D17205" s="3" t="inlineStr">
        <is>
          <t>5102/000</t>
        </is>
      </c>
      <c r="E17205" s="3" t="inlineStr">
        <is>
          <t>Share Capital - Ordinary Type B</t>
        </is>
      </c>
      <c r="F17205" s="3" t="n">
        <v>0</v>
      </c>
      <c r="G17205" s="3" t="n">
        <v>-30</v>
      </c>
    </row>
    <row r="17206">
      <c r="A17206" s="3" t="inlineStr">
        <is>
          <t>Endulini (Pty) Ltd</t>
        </is>
      </c>
      <c r="B17206" s="4" t="n">
        <v>45260</v>
      </c>
      <c r="C17206" s="3" t="inlineStr">
        <is>
          <t>Equity</t>
        </is>
      </c>
      <c r="D17206" s="3" t="inlineStr">
        <is>
          <t>5200/000</t>
        </is>
      </c>
      <c r="E17206" s="3" t="inlineStr">
        <is>
          <t>Retained Earnings / Loss</t>
        </is>
      </c>
      <c r="F17206" s="3" t="n">
        <v>0</v>
      </c>
      <c r="G17206" s="3" t="n">
        <v>-6017232.05</v>
      </c>
    </row>
    <row r="17207">
      <c r="A17207" s="3" t="inlineStr">
        <is>
          <t>Noble Shield (Pty) Ltd ta Go Letting</t>
        </is>
      </c>
      <c r="B17207" s="4" t="n">
        <v>45260</v>
      </c>
      <c r="C17207" s="3" t="inlineStr">
        <is>
          <t>Equity</t>
        </is>
      </c>
      <c r="D17207" s="3" t="inlineStr">
        <is>
          <t>5200/000</t>
        </is>
      </c>
      <c r="E17207" s="3" t="inlineStr">
        <is>
          <t>Retained Earnings / Loss</t>
        </is>
      </c>
      <c r="F17207" s="3" t="n">
        <v>0</v>
      </c>
      <c r="G17207" s="3" t="n">
        <v>-91943.62</v>
      </c>
    </row>
    <row r="17208">
      <c r="A17208" s="3" t="inlineStr">
        <is>
          <t>Opportunity Global Investment (PTY) LTD</t>
        </is>
      </c>
      <c r="B17208" s="4" t="n">
        <v>45260</v>
      </c>
      <c r="C17208" s="3" t="inlineStr">
        <is>
          <t>Equity</t>
        </is>
      </c>
      <c r="D17208" s="3" t="inlineStr">
        <is>
          <t>5200/000</t>
        </is>
      </c>
      <c r="E17208" s="3" t="inlineStr">
        <is>
          <t>Retained Earnings / Loss</t>
        </is>
      </c>
      <c r="F17208" s="3" t="n">
        <v>0</v>
      </c>
      <c r="G17208" s="3" t="n">
        <v>2134849.73</v>
      </c>
    </row>
    <row r="17209">
      <c r="A17209" s="3" t="inlineStr">
        <is>
          <t>Opportunity Global Sales (PTY) LTD</t>
        </is>
      </c>
      <c r="B17209" s="4" t="n">
        <v>45260</v>
      </c>
      <c r="C17209" s="3" t="inlineStr">
        <is>
          <t>Equity</t>
        </is>
      </c>
      <c r="D17209" s="3" t="inlineStr">
        <is>
          <t>5200/000</t>
        </is>
      </c>
      <c r="E17209" s="3" t="inlineStr">
        <is>
          <t>Retained Earnings / Loss</t>
        </is>
      </c>
      <c r="F17209" s="3" t="n">
        <v>0</v>
      </c>
      <c r="G17209" s="3" t="n">
        <v>-2287097.79</v>
      </c>
    </row>
    <row r="17210">
      <c r="A17210" s="3" t="inlineStr">
        <is>
          <t>Opportunity Management Holdings (PTY) LTD</t>
        </is>
      </c>
      <c r="B17210" s="4" t="n">
        <v>45260</v>
      </c>
      <c r="C17210" s="3" t="inlineStr">
        <is>
          <t>Equity</t>
        </is>
      </c>
      <c r="D17210" s="3" t="inlineStr">
        <is>
          <t>5200/000</t>
        </is>
      </c>
      <c r="E17210" s="3" t="inlineStr">
        <is>
          <t>Retained Earnings / Loss</t>
        </is>
      </c>
      <c r="F17210" s="3" t="n">
        <v>0</v>
      </c>
      <c r="G17210" s="3" t="n">
        <v>1215864.15</v>
      </c>
    </row>
    <row r="17211">
      <c r="A17211" s="3" t="inlineStr">
        <is>
          <t>Quinate Consulting (Pty) Ltd</t>
        </is>
      </c>
      <c r="B17211" s="4" t="n">
        <v>45260</v>
      </c>
      <c r="C17211" s="3" t="inlineStr">
        <is>
          <t>Equity</t>
        </is>
      </c>
      <c r="D17211" s="3" t="inlineStr">
        <is>
          <t>5200/000</t>
        </is>
      </c>
      <c r="E17211" s="3" t="inlineStr">
        <is>
          <t>Retained Earnings / Loss</t>
        </is>
      </c>
      <c r="F17211" s="3" t="n">
        <v>0</v>
      </c>
      <c r="G17211" s="3" t="n">
        <v>1549164.28</v>
      </c>
    </row>
    <row r="17212">
      <c r="A17212" s="3" t="inlineStr">
        <is>
          <t>Trademark Holdings (Pty) Ltd</t>
        </is>
      </c>
      <c r="B17212" s="4" t="n">
        <v>45260</v>
      </c>
      <c r="C17212" s="3" t="inlineStr">
        <is>
          <t>Equity</t>
        </is>
      </c>
      <c r="D17212" s="3" t="inlineStr">
        <is>
          <t>5200/000</t>
        </is>
      </c>
      <c r="E17212" s="3" t="inlineStr">
        <is>
          <t>Retained Earnings / Loss</t>
        </is>
      </c>
      <c r="F17212" s="3" t="n">
        <v>0</v>
      </c>
      <c r="G17212" s="3" t="n">
        <v>-163666.44</v>
      </c>
    </row>
    <row r="17213">
      <c r="A17213" s="3" t="inlineStr">
        <is>
          <t>Quinate Consulting (Pty) Ltd</t>
        </is>
      </c>
      <c r="B17213" s="4" t="n">
        <v>45260</v>
      </c>
      <c r="C17213" s="3" t="inlineStr">
        <is>
          <t>Assets</t>
        </is>
      </c>
      <c r="D17213" s="3" t="inlineStr">
        <is>
          <t>5400/011</t>
        </is>
      </c>
      <c r="E17213" s="3" t="inlineStr">
        <is>
          <t>Members Loan - Nick Morgan</t>
        </is>
      </c>
      <c r="F17213" s="3" t="n">
        <v>0</v>
      </c>
      <c r="G17213" s="3" t="n">
        <v>-85743.69</v>
      </c>
    </row>
    <row r="17214">
      <c r="A17214" s="3" t="inlineStr">
        <is>
          <t>Opportunity Management Holdings (PTY) LTD</t>
        </is>
      </c>
      <c r="B17214" s="4" t="n">
        <v>45260</v>
      </c>
      <c r="C17214" s="3" t="inlineStr">
        <is>
          <t>Assets</t>
        </is>
      </c>
      <c r="D17214" s="3" t="inlineStr">
        <is>
          <t>5400/500</t>
        </is>
      </c>
      <c r="E17214" s="3" t="inlineStr">
        <is>
          <t>Shareholder - Zak Loan</t>
        </is>
      </c>
      <c r="F17214" s="3" t="n">
        <v>0</v>
      </c>
      <c r="G17214" s="3" t="n">
        <v>-171798.21</v>
      </c>
    </row>
    <row r="17215">
      <c r="A17215" s="3" t="inlineStr">
        <is>
          <t>Quinate Consulting (Pty) Ltd</t>
        </is>
      </c>
      <c r="B17215" s="4" t="n">
        <v>45260</v>
      </c>
      <c r="C17215" s="3" t="inlineStr">
        <is>
          <t>Liabilities</t>
        </is>
      </c>
      <c r="D17215" s="3" t="inlineStr">
        <is>
          <t>5500/010</t>
        </is>
      </c>
      <c r="E17215" s="3" t="inlineStr">
        <is>
          <t>Loan - Wynand Haywood</t>
        </is>
      </c>
      <c r="F17215" s="3" t="n">
        <v>0</v>
      </c>
      <c r="G17215" s="3" t="n">
        <v>1928.67</v>
      </c>
    </row>
    <row r="17216">
      <c r="A17216" s="3" t="inlineStr">
        <is>
          <t>Quinate Consulting (Pty) Ltd</t>
        </is>
      </c>
      <c r="B17216" s="4" t="n">
        <v>45260</v>
      </c>
      <c r="C17216" s="3" t="inlineStr">
        <is>
          <t>Liabilities</t>
        </is>
      </c>
      <c r="D17216" s="3" t="inlineStr">
        <is>
          <t>5500/023</t>
        </is>
      </c>
      <c r="E17216" s="3" t="inlineStr">
        <is>
          <t>Loan - Noble Shield 1 Security Trust</t>
        </is>
      </c>
      <c r="F17216" s="3" t="n">
        <v>500</v>
      </c>
      <c r="G17216" s="3" t="n">
        <v>600</v>
      </c>
    </row>
    <row r="17217">
      <c r="A17217" s="3" t="inlineStr">
        <is>
          <t>Quinate Consulting (Pty) Ltd</t>
        </is>
      </c>
      <c r="B17217" s="4" t="n">
        <v>45260</v>
      </c>
      <c r="C17217" s="3" t="inlineStr">
        <is>
          <t>Liabilities</t>
        </is>
      </c>
      <c r="D17217" s="3" t="inlineStr">
        <is>
          <t>5500/025</t>
        </is>
      </c>
      <c r="E17217" s="3" t="inlineStr">
        <is>
          <t>Loan - Noble Shield 2 Security Trust</t>
        </is>
      </c>
      <c r="F17217" s="3" t="n">
        <v>0</v>
      </c>
      <c r="G17217" s="3" t="n">
        <v>250</v>
      </c>
    </row>
    <row r="17218">
      <c r="A17218" s="3" t="inlineStr">
        <is>
          <t>Quinate Consulting (Pty) Ltd</t>
        </is>
      </c>
      <c r="B17218" s="4" t="n">
        <v>45260</v>
      </c>
      <c r="C17218" s="3" t="inlineStr">
        <is>
          <t>Liabilities</t>
        </is>
      </c>
      <c r="D17218" s="3" t="inlineStr">
        <is>
          <t>5500/030</t>
        </is>
      </c>
      <c r="E17218" s="3" t="inlineStr">
        <is>
          <t>Loan - Heron Projects</t>
        </is>
      </c>
      <c r="F17218" s="3" t="n">
        <v>4200</v>
      </c>
      <c r="G17218" s="3" t="n">
        <v>28400</v>
      </c>
    </row>
    <row r="17219">
      <c r="A17219" s="3" t="inlineStr">
        <is>
          <t>Opportunity Global Investment (PTY) LTD</t>
        </is>
      </c>
      <c r="B17219" s="4" t="n">
        <v>45260</v>
      </c>
      <c r="C17219" s="3" t="inlineStr">
        <is>
          <t>Liabilities</t>
        </is>
      </c>
      <c r="D17219" s="3" t="inlineStr">
        <is>
          <t>5500/100</t>
        </is>
      </c>
      <c r="E17219" s="3" t="inlineStr">
        <is>
          <t>Loan - Cape Projects Construction</t>
        </is>
      </c>
      <c r="F17219" s="3" t="n">
        <v>-200000</v>
      </c>
      <c r="G17219" s="3" t="n">
        <v>2001000</v>
      </c>
    </row>
    <row r="17220">
      <c r="A17220" s="3" t="inlineStr">
        <is>
          <t>Noble Shield (Pty) Ltd ta Go Letting</t>
        </is>
      </c>
      <c r="B17220" s="4" t="n">
        <v>45260</v>
      </c>
      <c r="C17220" s="3" t="inlineStr">
        <is>
          <t>Liabilities</t>
        </is>
      </c>
      <c r="D17220" s="3" t="inlineStr">
        <is>
          <t>5500/100</t>
        </is>
      </c>
      <c r="E17220" s="3" t="inlineStr">
        <is>
          <t>Loan - Jupiter Trust</t>
        </is>
      </c>
      <c r="F17220" s="3" t="n">
        <v>0</v>
      </c>
      <c r="G17220" s="3" t="n">
        <v>-100228.75</v>
      </c>
    </row>
    <row r="17221">
      <c r="A17221" s="3" t="inlineStr">
        <is>
          <t>Opportunity Management Holdings (PTY) LTD</t>
        </is>
      </c>
      <c r="B17221" s="4" t="n">
        <v>45260</v>
      </c>
      <c r="C17221" s="3" t="inlineStr">
        <is>
          <t>Liabilities</t>
        </is>
      </c>
      <c r="D17221" s="3" t="inlineStr">
        <is>
          <t>5500/100</t>
        </is>
      </c>
      <c r="E17221" s="3" t="inlineStr">
        <is>
          <t>Loan - Opportunity Global</t>
        </is>
      </c>
      <c r="F17221" s="3" t="n">
        <v>0</v>
      </c>
      <c r="G17221" s="3" t="n">
        <v>-20000</v>
      </c>
    </row>
    <row r="17222">
      <c r="A17222" s="3" t="inlineStr">
        <is>
          <t>Endulini (Pty) Ltd</t>
        </is>
      </c>
      <c r="B17222" s="4" t="n">
        <v>45260</v>
      </c>
      <c r="C17222" s="3" t="inlineStr">
        <is>
          <t>Liabilities</t>
        </is>
      </c>
      <c r="D17222" s="3" t="inlineStr">
        <is>
          <t>5500/100</t>
        </is>
      </c>
      <c r="E17222" s="3" t="inlineStr">
        <is>
          <t>Loan - Quinate Consulting</t>
        </is>
      </c>
      <c r="F17222" s="3" t="n">
        <v>2111434.4</v>
      </c>
      <c r="G17222" s="3" t="n">
        <v>-7096757.73</v>
      </c>
    </row>
    <row r="17223">
      <c r="A17223" s="3" t="inlineStr">
        <is>
          <t>Endulini (Pty) Ltd</t>
        </is>
      </c>
      <c r="B17223" s="4" t="n">
        <v>45260</v>
      </c>
      <c r="C17223" s="3" t="inlineStr">
        <is>
          <t>Liabilities</t>
        </is>
      </c>
      <c r="D17223" s="3" t="inlineStr">
        <is>
          <t>5500/150</t>
        </is>
      </c>
      <c r="E17223" s="3" t="inlineStr">
        <is>
          <t>Loan - Cape Projects Construction</t>
        </is>
      </c>
      <c r="F17223" s="3" t="n">
        <v>-1130500</v>
      </c>
      <c r="G17223" s="3" t="n">
        <v>-19121500</v>
      </c>
    </row>
    <row r="17224">
      <c r="A17224" s="3" t="inlineStr">
        <is>
          <t>Quinate Consulting (Pty) Ltd</t>
        </is>
      </c>
      <c r="B17224" s="4" t="n">
        <v>45260</v>
      </c>
      <c r="C17224" s="3" t="inlineStr">
        <is>
          <t>Liabilities</t>
        </is>
      </c>
      <c r="D17224" s="3" t="inlineStr">
        <is>
          <t>5500/160</t>
        </is>
      </c>
      <c r="E17224" s="3" t="inlineStr">
        <is>
          <t>Loan - GFY Investment and Consulting</t>
        </is>
      </c>
      <c r="F17224" s="3" t="n">
        <v>0</v>
      </c>
      <c r="G17224" s="3" t="n">
        <v>-1750249.93</v>
      </c>
    </row>
    <row r="17225">
      <c r="A17225" s="3" t="inlineStr">
        <is>
          <t>Opportunity Management Holdings (PTY) LTD</t>
        </is>
      </c>
      <c r="B17225" s="4" t="n">
        <v>45260</v>
      </c>
      <c r="C17225" s="3" t="inlineStr">
        <is>
          <t>Liabilities</t>
        </is>
      </c>
      <c r="D17225" s="3" t="inlineStr">
        <is>
          <t>5500/200</t>
        </is>
      </c>
      <c r="E17225" s="3" t="inlineStr">
        <is>
          <t>Loan - Cape Projects</t>
        </is>
      </c>
      <c r="F17225" s="3" t="n">
        <v>40000</v>
      </c>
      <c r="G17225" s="3" t="n">
        <v>-37399</v>
      </c>
    </row>
    <row r="17226">
      <c r="A17226" s="3" t="inlineStr">
        <is>
          <t>Endulini (Pty) Ltd</t>
        </is>
      </c>
      <c r="B17226" s="4" t="n">
        <v>45260</v>
      </c>
      <c r="C17226" s="3" t="inlineStr">
        <is>
          <t>Liabilities</t>
        </is>
      </c>
      <c r="D17226" s="3" t="inlineStr">
        <is>
          <t>5500/200</t>
        </is>
      </c>
      <c r="E17226" s="3" t="inlineStr">
        <is>
          <t>Loan - Opportunity Management Holdings</t>
        </is>
      </c>
      <c r="F17226" s="3" t="n">
        <v>10000</v>
      </c>
      <c r="G17226" s="3" t="n">
        <v>0</v>
      </c>
    </row>
    <row r="17227">
      <c r="A17227" s="3" t="inlineStr">
        <is>
          <t>Trademark Holdings (Pty) Ltd</t>
        </is>
      </c>
      <c r="B17227" s="4" t="n">
        <v>45260</v>
      </c>
      <c r="C17227" s="3" t="inlineStr">
        <is>
          <t>Liabilities</t>
        </is>
      </c>
      <c r="D17227" s="3" t="inlineStr">
        <is>
          <t>5500/250</t>
        </is>
      </c>
      <c r="E17227" s="3" t="inlineStr">
        <is>
          <t>Loan - Noble Shield</t>
        </is>
      </c>
      <c r="F17227" s="3" t="n">
        <v>-40000</v>
      </c>
      <c r="G17227" s="3" t="n">
        <v>75165.59</v>
      </c>
    </row>
    <row r="17228">
      <c r="A17228" s="3" t="inlineStr">
        <is>
          <t>Opportunity Management Holdings (PTY) LTD</t>
        </is>
      </c>
      <c r="B17228" s="4" t="n">
        <v>45260</v>
      </c>
      <c r="C17228" s="3" t="inlineStr">
        <is>
          <t>Liabilities</t>
        </is>
      </c>
      <c r="D17228" s="3" t="inlineStr">
        <is>
          <t>5500/250</t>
        </is>
      </c>
      <c r="E17228" s="3" t="inlineStr">
        <is>
          <t>Loan - Quinate</t>
        </is>
      </c>
      <c r="F17228" s="3" t="n">
        <v>0</v>
      </c>
      <c r="G17228" s="3" t="n">
        <v>-20000</v>
      </c>
    </row>
    <row r="17229">
      <c r="A17229" s="3" t="inlineStr">
        <is>
          <t>Quinate Consulting (Pty) Ltd</t>
        </is>
      </c>
      <c r="B17229" s="4" t="n">
        <v>45260</v>
      </c>
      <c r="C17229" s="3" t="inlineStr">
        <is>
          <t>Liabilities</t>
        </is>
      </c>
      <c r="D17229" s="3" t="inlineStr">
        <is>
          <t>5500/300</t>
        </is>
      </c>
      <c r="E17229" s="3" t="inlineStr">
        <is>
          <t>Loan - Gengis</t>
        </is>
      </c>
      <c r="F17229" s="3" t="n">
        <v>-3402.74</v>
      </c>
      <c r="G17229" s="3" t="n">
        <v>-336574.79</v>
      </c>
    </row>
    <row r="17230">
      <c r="A17230" s="3" t="inlineStr">
        <is>
          <t>Opportunity Management Holdings (PTY) LTD</t>
        </is>
      </c>
      <c r="B17230" s="4" t="n">
        <v>45260</v>
      </c>
      <c r="C17230" s="3" t="inlineStr">
        <is>
          <t>Liabilities</t>
        </is>
      </c>
      <c r="D17230" s="3" t="inlineStr">
        <is>
          <t>5500/300</t>
        </is>
      </c>
      <c r="E17230" s="3" t="inlineStr">
        <is>
          <t>Loan - Opportunity Prop Management</t>
        </is>
      </c>
      <c r="F17230" s="3" t="n">
        <v>0</v>
      </c>
      <c r="G17230" s="3" t="n">
        <v>-1220204.15</v>
      </c>
    </row>
    <row r="17231">
      <c r="A17231" s="3" t="inlineStr">
        <is>
          <t>Noble Shield (Pty) Ltd ta Go Letting</t>
        </is>
      </c>
      <c r="B17231" s="4" t="n">
        <v>45260</v>
      </c>
      <c r="C17231" s="3" t="inlineStr">
        <is>
          <t>Liabilities</t>
        </is>
      </c>
      <c r="D17231" s="3" t="inlineStr">
        <is>
          <t>5500/300</t>
        </is>
      </c>
      <c r="E17231" s="3" t="inlineStr">
        <is>
          <t>Loan - Trademark Holdings</t>
        </is>
      </c>
      <c r="F17231" s="3" t="n">
        <v>40000</v>
      </c>
      <c r="G17231" s="3" t="n">
        <v>-75165.59</v>
      </c>
    </row>
    <row r="17232">
      <c r="A17232" s="3" t="inlineStr">
        <is>
          <t>Opportunity Management Holdings (PTY) LTD</t>
        </is>
      </c>
      <c r="B17232" s="4" t="n">
        <v>45260</v>
      </c>
      <c r="C17232" s="3" t="inlineStr">
        <is>
          <t>Liabilities</t>
        </is>
      </c>
      <c r="D17232" s="3" t="inlineStr">
        <is>
          <t>5500/350</t>
        </is>
      </c>
      <c r="E17232" s="3" t="inlineStr">
        <is>
          <t>Loan - Endulini</t>
        </is>
      </c>
      <c r="F17232" s="3" t="n">
        <v>-10000</v>
      </c>
      <c r="G17232" s="3" t="n">
        <v>0</v>
      </c>
    </row>
    <row r="17233">
      <c r="A17233" s="3" t="inlineStr">
        <is>
          <t>Opportunity Global Investment (PTY) LTD</t>
        </is>
      </c>
      <c r="B17233" s="4" t="n">
        <v>45260</v>
      </c>
      <c r="C17233" s="3" t="inlineStr">
        <is>
          <t>Liabilities</t>
        </is>
      </c>
      <c r="D17233" s="3" t="inlineStr">
        <is>
          <t>5500/350</t>
        </is>
      </c>
      <c r="E17233" s="3" t="inlineStr">
        <is>
          <t>Loan - Opportunity Management Holdings</t>
        </is>
      </c>
      <c r="F17233" s="3" t="n">
        <v>0</v>
      </c>
      <c r="G17233" s="3" t="n">
        <v>500</v>
      </c>
    </row>
    <row r="17234">
      <c r="A17234" s="3" t="inlineStr">
        <is>
          <t>Trademark Holdings (Pty) Ltd</t>
        </is>
      </c>
      <c r="B17234" s="4" t="n">
        <v>45260</v>
      </c>
      <c r="C17234" s="3" t="inlineStr">
        <is>
          <t>Liabilities</t>
        </is>
      </c>
      <c r="D17234" s="3" t="inlineStr">
        <is>
          <t>5500/350</t>
        </is>
      </c>
      <c r="E17234" s="3" t="inlineStr">
        <is>
          <t>Loan - Quinate Consulting</t>
        </is>
      </c>
      <c r="F17234" s="3" t="n">
        <v>-16413.38</v>
      </c>
      <c r="G17234" s="3" t="n">
        <v>-16413.38</v>
      </c>
    </row>
    <row r="17235">
      <c r="A17235" s="3" t="inlineStr">
        <is>
          <t>Trademark Holdings (Pty) Ltd</t>
        </is>
      </c>
      <c r="B17235" s="4" t="n">
        <v>45260</v>
      </c>
      <c r="C17235" s="3" t="inlineStr">
        <is>
          <t>Liabilities</t>
        </is>
      </c>
      <c r="D17235" s="3" t="inlineStr">
        <is>
          <t>5500/375</t>
        </is>
      </c>
      <c r="E17235" s="3" t="inlineStr">
        <is>
          <t>Loan - Opportunity Management Holdings Pty Ltd</t>
        </is>
      </c>
      <c r="F17235" s="3" t="n">
        <v>0</v>
      </c>
      <c r="G17235" s="3" t="n">
        <v>88800</v>
      </c>
    </row>
    <row r="17236">
      <c r="A17236" s="3" t="inlineStr">
        <is>
          <t>Trademark Holdings (Pty) Ltd</t>
        </is>
      </c>
      <c r="B17236" s="4" t="n">
        <v>45260</v>
      </c>
      <c r="C17236" s="3" t="inlineStr">
        <is>
          <t>Liabilities</t>
        </is>
      </c>
      <c r="D17236" s="3" t="inlineStr">
        <is>
          <t>5500/450</t>
        </is>
      </c>
      <c r="E17236" s="3" t="inlineStr">
        <is>
          <t>Loan - Cape Projects Construction</t>
        </is>
      </c>
      <c r="F17236" s="3" t="n">
        <v>56800</v>
      </c>
      <c r="G17236" s="3" t="n">
        <v>19400</v>
      </c>
    </row>
    <row r="17237">
      <c r="A17237" s="3" t="inlineStr">
        <is>
          <t>Trademark Holdings (Pty) Ltd</t>
        </is>
      </c>
      <c r="B17237" s="4" t="n">
        <v>45260</v>
      </c>
      <c r="C17237" s="3" t="inlineStr">
        <is>
          <t>Liabilities</t>
        </is>
      </c>
      <c r="D17237" s="3" t="inlineStr">
        <is>
          <t>5500/500</t>
        </is>
      </c>
      <c r="E17237" s="3" t="inlineStr">
        <is>
          <t>Go Letting Brand Name</t>
        </is>
      </c>
      <c r="F17237" s="3" t="n">
        <v>0</v>
      </c>
      <c r="G17237" s="3" t="n">
        <v>93420</v>
      </c>
    </row>
    <row r="17238">
      <c r="A17238" s="3" t="inlineStr">
        <is>
          <t>Noble Shield (Pty) Ltd ta Go Letting</t>
        </is>
      </c>
      <c r="B17238" s="4" t="n">
        <v>45260</v>
      </c>
      <c r="C17238" s="3" t="inlineStr">
        <is>
          <t>Liabilities</t>
        </is>
      </c>
      <c r="D17238" s="3" t="inlineStr">
        <is>
          <t>5500/500</t>
        </is>
      </c>
      <c r="E17238" s="3" t="inlineStr">
        <is>
          <t>Loan - Cape Projects Construction</t>
        </is>
      </c>
      <c r="F17238" s="3" t="n">
        <v>96800</v>
      </c>
      <c r="G17238" s="3" t="n">
        <v>201989.44</v>
      </c>
    </row>
    <row r="17239">
      <c r="A17239" s="3" t="inlineStr">
        <is>
          <t>Quinate Consulting (Pty) Ltd</t>
        </is>
      </c>
      <c r="B17239" s="4" t="n">
        <v>45260</v>
      </c>
      <c r="C17239" s="3" t="inlineStr">
        <is>
          <t>Liabilities</t>
        </is>
      </c>
      <c r="D17239" s="3" t="inlineStr">
        <is>
          <t>5500/500</t>
        </is>
      </c>
      <c r="E17239" s="3" t="inlineStr">
        <is>
          <t>Loan - Opportunity Development Struct.</t>
        </is>
      </c>
      <c r="F17239" s="3" t="n">
        <v>0</v>
      </c>
      <c r="G17239" s="3" t="n">
        <v>-2380000</v>
      </c>
    </row>
    <row r="17240">
      <c r="A17240" s="3" t="inlineStr">
        <is>
          <t>Opportunity Management Holdings (PTY) LTD</t>
        </is>
      </c>
      <c r="B17240" s="4" t="n">
        <v>45260</v>
      </c>
      <c r="C17240" s="3" t="inlineStr">
        <is>
          <t>Liabilities</t>
        </is>
      </c>
      <c r="D17240" s="3" t="inlineStr">
        <is>
          <t>5500/500</t>
        </is>
      </c>
      <c r="E17240" s="3" t="inlineStr">
        <is>
          <t>Loan - Opportunity Tradermark Holdings</t>
        </is>
      </c>
      <c r="F17240" s="3" t="n">
        <v>0</v>
      </c>
      <c r="G17240" s="3" t="n">
        <v>-88800</v>
      </c>
    </row>
    <row r="17241">
      <c r="A17241" s="3" t="inlineStr">
        <is>
          <t>Quinate Consulting (Pty) Ltd</t>
        </is>
      </c>
      <c r="B17241" s="4" t="n">
        <v>45260</v>
      </c>
      <c r="C17241" s="3" t="inlineStr">
        <is>
          <t>Liabilities</t>
        </is>
      </c>
      <c r="D17241" s="3" t="inlineStr">
        <is>
          <t>5500/520</t>
        </is>
      </c>
      <c r="E17241" s="3" t="inlineStr">
        <is>
          <t>Loan - Opportunity Management Holdings</t>
        </is>
      </c>
      <c r="F17241" s="3" t="n">
        <v>0</v>
      </c>
      <c r="G17241" s="3" t="n">
        <v>16100</v>
      </c>
    </row>
    <row r="17242">
      <c r="A17242" s="3" t="inlineStr">
        <is>
          <t>Opportunity Management Holdings (PTY) LTD</t>
        </is>
      </c>
      <c r="B17242" s="4" t="n">
        <v>45260</v>
      </c>
      <c r="C17242" s="3" t="inlineStr">
        <is>
          <t>Liabilities</t>
        </is>
      </c>
      <c r="D17242" s="3" t="inlineStr">
        <is>
          <t>5500/550</t>
        </is>
      </c>
      <c r="E17242" s="3" t="inlineStr">
        <is>
          <t>Loan - Heron Projects</t>
        </is>
      </c>
      <c r="F17242" s="3" t="n">
        <v>0</v>
      </c>
      <c r="G17242" s="3" t="n">
        <v>-65100</v>
      </c>
    </row>
    <row r="17243">
      <c r="A17243" s="3" t="inlineStr">
        <is>
          <t>Noble Shield (Pty) Ltd ta Go Letting</t>
        </is>
      </c>
      <c r="B17243" s="4" t="n">
        <v>45260</v>
      </c>
      <c r="C17243" s="3" t="inlineStr">
        <is>
          <t>Liabilities</t>
        </is>
      </c>
      <c r="D17243" s="3" t="inlineStr">
        <is>
          <t>5500/600</t>
        </is>
      </c>
      <c r="E17243" s="3" t="inlineStr">
        <is>
          <t>Loan - Heron Projects</t>
        </is>
      </c>
      <c r="F17243" s="3" t="n">
        <v>-20370.22</v>
      </c>
      <c r="G17243" s="3" t="n">
        <v>0</v>
      </c>
    </row>
    <row r="17244">
      <c r="A17244" s="3" t="inlineStr">
        <is>
          <t>Opportunity Global Investment (PTY) LTD</t>
        </is>
      </c>
      <c r="B17244" s="4" t="n">
        <v>45260</v>
      </c>
      <c r="C17244" s="3" t="inlineStr">
        <is>
          <t>Liabilities</t>
        </is>
      </c>
      <c r="D17244" s="3" t="inlineStr">
        <is>
          <t>5500/650</t>
        </is>
      </c>
      <c r="E17244" s="3" t="inlineStr">
        <is>
          <t>Loan - Opportunit Global - Sales</t>
        </is>
      </c>
      <c r="F17244" s="3" t="n">
        <v>2058.83</v>
      </c>
      <c r="G17244" s="3" t="n">
        <v>-3724866.75</v>
      </c>
    </row>
    <row r="17245">
      <c r="A17245" s="3" t="inlineStr">
        <is>
          <t>Opportunity Global Sales (PTY) LTD</t>
        </is>
      </c>
      <c r="B17245" s="4" t="n">
        <v>45260</v>
      </c>
      <c r="C17245" s="3" t="inlineStr">
        <is>
          <t>Liabilities</t>
        </is>
      </c>
      <c r="D17245" s="3" t="inlineStr">
        <is>
          <t>5500/650</t>
        </is>
      </c>
      <c r="E17245" s="3" t="inlineStr">
        <is>
          <t>Loan - Opportunity Investments</t>
        </is>
      </c>
      <c r="F17245" s="3" t="n">
        <v>37941.17</v>
      </c>
      <c r="G17245" s="3" t="n">
        <v>3764866.75</v>
      </c>
    </row>
    <row r="17246">
      <c r="A17246" s="3" t="inlineStr">
        <is>
          <t>Opportunity Management Holdings (PTY) LTD</t>
        </is>
      </c>
      <c r="B17246" s="4" t="n">
        <v>45260</v>
      </c>
      <c r="C17246" s="3" t="inlineStr">
        <is>
          <t>Liabilities</t>
        </is>
      </c>
      <c r="D17246" s="3" t="inlineStr">
        <is>
          <t>5500/700</t>
        </is>
      </c>
      <c r="E17246" s="3" t="inlineStr">
        <is>
          <t>Loan - Go Letting</t>
        </is>
      </c>
      <c r="F17246" s="3" t="n">
        <v>0</v>
      </c>
      <c r="G17246" s="3" t="n">
        <v>-120</v>
      </c>
    </row>
    <row r="17247">
      <c r="A17247" s="3" t="inlineStr">
        <is>
          <t>Quinate Consulting (Pty) Ltd</t>
        </is>
      </c>
      <c r="B17247" s="4" t="n">
        <v>45260</v>
      </c>
      <c r="C17247" s="3" t="inlineStr">
        <is>
          <t>Liabilities</t>
        </is>
      </c>
      <c r="D17247" s="3" t="inlineStr">
        <is>
          <t>5500/700</t>
        </is>
      </c>
      <c r="E17247" s="3" t="inlineStr">
        <is>
          <t>Loan - Trademark Holdings</t>
        </is>
      </c>
      <c r="F17247" s="3" t="n">
        <v>16413.38</v>
      </c>
      <c r="G17247" s="3" t="n">
        <v>16413.38</v>
      </c>
    </row>
    <row r="17248">
      <c r="A17248" s="3" t="inlineStr">
        <is>
          <t>Opportunity Global Investment (PTY) LTD</t>
        </is>
      </c>
      <c r="B17248" s="4" t="n">
        <v>45260</v>
      </c>
      <c r="C17248" s="3" t="inlineStr">
        <is>
          <t>Liabilities</t>
        </is>
      </c>
      <c r="D17248" s="3" t="inlineStr">
        <is>
          <t>5500/750</t>
        </is>
      </c>
      <c r="E17248" s="3" t="inlineStr">
        <is>
          <t>Loan - Heron Projects</t>
        </is>
      </c>
      <c r="F17248" s="3" t="n">
        <v>-50000</v>
      </c>
      <c r="G17248" s="3" t="n">
        <v>-1973000</v>
      </c>
    </row>
    <row r="17249">
      <c r="A17249" s="3" t="inlineStr">
        <is>
          <t>Opportunity Global Investment (PTY) LTD</t>
        </is>
      </c>
      <c r="B17249" s="4" t="n">
        <v>45260</v>
      </c>
      <c r="C17249" s="3" t="inlineStr">
        <is>
          <t>Liabilities</t>
        </is>
      </c>
      <c r="D17249" s="3" t="inlineStr">
        <is>
          <t>5500/850</t>
        </is>
      </c>
      <c r="E17249" s="3" t="inlineStr">
        <is>
          <t>Loan - Nick Morgan</t>
        </is>
      </c>
      <c r="F17249" s="3" t="n">
        <v>0</v>
      </c>
      <c r="G17249" s="3" t="n">
        <v>6200</v>
      </c>
    </row>
    <row r="17250">
      <c r="A17250" s="3" t="inlineStr">
        <is>
          <t>Quinate Consulting (Pty) Ltd</t>
        </is>
      </c>
      <c r="B17250" s="4" t="n">
        <v>45260</v>
      </c>
      <c r="C17250" s="3" t="inlineStr">
        <is>
          <t>Liabilities</t>
        </is>
      </c>
      <c r="D17250" s="3" t="inlineStr">
        <is>
          <t>5501/000</t>
        </is>
      </c>
      <c r="E17250" s="3" t="inlineStr">
        <is>
          <t>Loan - Endulini Project</t>
        </is>
      </c>
      <c r="F17250" s="3" t="n">
        <v>0</v>
      </c>
      <c r="G17250" s="3" t="n">
        <v>-2756.97</v>
      </c>
    </row>
    <row r="17251">
      <c r="A17251" s="3" t="inlineStr">
        <is>
          <t>Quinate Consulting (Pty) Ltd</t>
        </is>
      </c>
      <c r="B17251" s="4" t="n">
        <v>45260</v>
      </c>
      <c r="C17251" s="3" t="inlineStr">
        <is>
          <t>Liabilities</t>
        </is>
      </c>
      <c r="D17251" s="3" t="inlineStr">
        <is>
          <t>5501/001</t>
        </is>
      </c>
      <c r="E17251" s="3" t="inlineStr">
        <is>
          <t>Loan - Endulini CIP Costs</t>
        </is>
      </c>
      <c r="F17251" s="3" t="n">
        <v>-2111434.4</v>
      </c>
      <c r="G17251" s="3" t="n">
        <v>7099514.7</v>
      </c>
    </row>
    <row r="17252">
      <c r="A17252" s="3" t="inlineStr">
        <is>
          <t>Noble Shield (Pty) Ltd ta Go Letting</t>
        </is>
      </c>
      <c r="B17252" s="4" t="n">
        <v>45260</v>
      </c>
      <c r="C17252" s="3" t="inlineStr">
        <is>
          <t>Assets</t>
        </is>
      </c>
      <c r="D17252" s="3" t="inlineStr">
        <is>
          <t>6250/010</t>
        </is>
      </c>
      <c r="E17252" s="3" t="inlineStr">
        <is>
          <t>Computer Equipment - @ Cost</t>
        </is>
      </c>
      <c r="F17252" s="3" t="n">
        <v>0</v>
      </c>
      <c r="G17252" s="3" t="n">
        <v>20397</v>
      </c>
    </row>
    <row r="17253">
      <c r="A17253" s="3" t="inlineStr">
        <is>
          <t>Opportunity Global Investment (PTY) LTD</t>
        </is>
      </c>
      <c r="B17253" s="4" t="n">
        <v>45260</v>
      </c>
      <c r="C17253" s="3" t="inlineStr">
        <is>
          <t>Assets</t>
        </is>
      </c>
      <c r="D17253" s="3" t="inlineStr">
        <is>
          <t>6250/010</t>
        </is>
      </c>
      <c r="E17253" s="3" t="inlineStr">
        <is>
          <t>Computer Equipment - @ Cost</t>
        </is>
      </c>
      <c r="F17253" s="3" t="n">
        <v>0</v>
      </c>
      <c r="G17253" s="3" t="n">
        <v>31683.04</v>
      </c>
    </row>
    <row r="17254">
      <c r="A17254" s="3" t="inlineStr">
        <is>
          <t>Opportunity Management Holdings (PTY) LTD</t>
        </is>
      </c>
      <c r="B17254" s="4" t="n">
        <v>45260</v>
      </c>
      <c r="C17254" s="3" t="inlineStr">
        <is>
          <t>Assets</t>
        </is>
      </c>
      <c r="D17254" s="3" t="inlineStr">
        <is>
          <t>6250/010</t>
        </is>
      </c>
      <c r="E17254" s="3" t="inlineStr">
        <is>
          <t>Computer Equipment - @ Cost</t>
        </is>
      </c>
      <c r="F17254" s="3" t="n">
        <v>0</v>
      </c>
      <c r="G17254" s="3" t="n">
        <v>52177.85</v>
      </c>
    </row>
    <row r="17255">
      <c r="A17255" s="3" t="inlineStr">
        <is>
          <t>Quinate Consulting (Pty) Ltd</t>
        </is>
      </c>
      <c r="B17255" s="4" t="n">
        <v>45260</v>
      </c>
      <c r="C17255" s="3" t="inlineStr">
        <is>
          <t>Assets</t>
        </is>
      </c>
      <c r="D17255" s="3" t="inlineStr">
        <is>
          <t>6250/010</t>
        </is>
      </c>
      <c r="E17255" s="3" t="inlineStr">
        <is>
          <t>Computer Equipment - @ Cost</t>
        </is>
      </c>
      <c r="F17255" s="3" t="n">
        <v>0</v>
      </c>
      <c r="G17255" s="3" t="n">
        <v>137059.7</v>
      </c>
    </row>
    <row r="17256">
      <c r="A17256" s="3" t="inlineStr">
        <is>
          <t>Noble Shield (Pty) Ltd ta Go Letting</t>
        </is>
      </c>
      <c r="B17256" s="4" t="n">
        <v>45260</v>
      </c>
      <c r="C17256" s="3" t="inlineStr">
        <is>
          <t>Assets</t>
        </is>
      </c>
      <c r="D17256" s="3" t="inlineStr">
        <is>
          <t>6250/020</t>
        </is>
      </c>
      <c r="E17256" s="3" t="inlineStr">
        <is>
          <t>Computer Equipment - Accum Depre</t>
        </is>
      </c>
      <c r="F17256" s="3" t="n">
        <v>0</v>
      </c>
      <c r="G17256" s="3" t="n">
        <v>-12040.89</v>
      </c>
    </row>
    <row r="17257">
      <c r="A17257" s="3" t="inlineStr">
        <is>
          <t>Opportunity Global Investment (PTY) LTD</t>
        </is>
      </c>
      <c r="B17257" s="4" t="n">
        <v>45260</v>
      </c>
      <c r="C17257" s="3" t="inlineStr">
        <is>
          <t>Assets</t>
        </is>
      </c>
      <c r="D17257" s="3" t="inlineStr">
        <is>
          <t>6250/020</t>
        </is>
      </c>
      <c r="E17257" s="3" t="inlineStr">
        <is>
          <t>Computer Equipment - Accum Depre</t>
        </is>
      </c>
      <c r="F17257" s="3" t="n">
        <v>-880.08</v>
      </c>
      <c r="G17257" s="3" t="n">
        <v>-9680.92</v>
      </c>
    </row>
    <row r="17258">
      <c r="A17258" s="3" t="inlineStr">
        <is>
          <t>Opportunity Management Holdings (PTY) LTD</t>
        </is>
      </c>
      <c r="B17258" s="4" t="n">
        <v>45260</v>
      </c>
      <c r="C17258" s="3" t="inlineStr">
        <is>
          <t>Assets</t>
        </is>
      </c>
      <c r="D17258" s="3" t="inlineStr">
        <is>
          <t>6250/020</t>
        </is>
      </c>
      <c r="E17258" s="3" t="inlineStr">
        <is>
          <t>Computer Equipment - Accum Depre</t>
        </is>
      </c>
      <c r="F17258" s="3" t="n">
        <v>-1035.18</v>
      </c>
      <c r="G17258" s="3" t="n">
        <v>-14925.81</v>
      </c>
    </row>
    <row r="17259">
      <c r="A17259" s="3" t="inlineStr">
        <is>
          <t>Quinate Consulting (Pty) Ltd</t>
        </is>
      </c>
      <c r="B17259" s="4" t="n">
        <v>45260</v>
      </c>
      <c r="C17259" s="3" t="inlineStr">
        <is>
          <t>Assets</t>
        </is>
      </c>
      <c r="D17259" s="3" t="inlineStr">
        <is>
          <t>6250/020</t>
        </is>
      </c>
      <c r="E17259" s="3" t="inlineStr">
        <is>
          <t>Computer Equipment - Accum Depre</t>
        </is>
      </c>
      <c r="F17259" s="3" t="n">
        <v>-2331.67</v>
      </c>
      <c r="G17259" s="3" t="n">
        <v>-119358.75</v>
      </c>
    </row>
    <row r="17260">
      <c r="A17260" s="3" t="inlineStr">
        <is>
          <t>Opportunity Management Holdings (PTY) LTD</t>
        </is>
      </c>
      <c r="B17260" s="4" t="n">
        <v>45260</v>
      </c>
      <c r="C17260" s="3" t="inlineStr">
        <is>
          <t>Assets</t>
        </is>
      </c>
      <c r="D17260" s="3" t="inlineStr">
        <is>
          <t>6250/030</t>
        </is>
      </c>
      <c r="E17260" s="3" t="inlineStr">
        <is>
          <t>Acc Depreciation - Computer Equipment</t>
        </is>
      </c>
      <c r="F17260" s="3" t="n">
        <v>0</v>
      </c>
      <c r="G17260" s="3" t="n">
        <v>-9441.25</v>
      </c>
    </row>
    <row r="17261">
      <c r="A17261" s="3" t="inlineStr">
        <is>
          <t>Quinate Consulting (Pty) Ltd</t>
        </is>
      </c>
      <c r="B17261" s="4" t="n">
        <v>45260</v>
      </c>
      <c r="C17261" s="3" t="inlineStr">
        <is>
          <t>Assets</t>
        </is>
      </c>
      <c r="D17261" s="3" t="inlineStr">
        <is>
          <t>6270/010</t>
        </is>
      </c>
      <c r="E17261" s="3" t="inlineStr">
        <is>
          <t>Site Containers - @ Cost</t>
        </is>
      </c>
      <c r="F17261" s="3" t="n">
        <v>0</v>
      </c>
      <c r="G17261" s="3" t="n">
        <v>19130.44</v>
      </c>
    </row>
    <row r="17262">
      <c r="A17262" s="3" t="inlineStr">
        <is>
          <t>Quinate Consulting (Pty) Ltd</t>
        </is>
      </c>
      <c r="B17262" s="4" t="n">
        <v>45260</v>
      </c>
      <c r="C17262" s="3" t="inlineStr">
        <is>
          <t>Assets</t>
        </is>
      </c>
      <c r="D17262" s="3" t="inlineStr">
        <is>
          <t>6270/020</t>
        </is>
      </c>
      <c r="E17262" s="3" t="inlineStr">
        <is>
          <t>Site Containers - Accum Depre</t>
        </is>
      </c>
      <c r="F17262" s="3" t="n">
        <v>-318.84</v>
      </c>
      <c r="G17262" s="3" t="n">
        <v>-10521.74</v>
      </c>
    </row>
    <row r="17263">
      <c r="A17263" s="3" t="inlineStr">
        <is>
          <t>Noble Shield (Pty) Ltd ta Go Letting</t>
        </is>
      </c>
      <c r="B17263" s="4" t="n">
        <v>45260</v>
      </c>
      <c r="C17263" s="3" t="inlineStr">
        <is>
          <t>Assets</t>
        </is>
      </c>
      <c r="D17263" s="3" t="inlineStr">
        <is>
          <t>6350/010</t>
        </is>
      </c>
      <c r="E17263" s="3" t="inlineStr">
        <is>
          <t>Furniture _AND_ Fittings - @ Cost</t>
        </is>
      </c>
      <c r="F17263" s="3" t="n">
        <v>0</v>
      </c>
      <c r="G17263" s="3" t="n">
        <v>2242</v>
      </c>
    </row>
    <row r="17264">
      <c r="A17264" s="3" t="inlineStr">
        <is>
          <t>Opportunity Global Sales (PTY) LTD</t>
        </is>
      </c>
      <c r="B17264" s="4" t="n">
        <v>45260</v>
      </c>
      <c r="C17264" s="3" t="inlineStr">
        <is>
          <t>Assets</t>
        </is>
      </c>
      <c r="D17264" s="3" t="inlineStr">
        <is>
          <t>6350/010</t>
        </is>
      </c>
      <c r="E17264" s="3" t="inlineStr">
        <is>
          <t>Furniture _AND_ Fittings - @ Cost</t>
        </is>
      </c>
      <c r="F17264" s="3" t="n">
        <v>0</v>
      </c>
      <c r="G17264" s="3" t="n">
        <v>29379.7</v>
      </c>
    </row>
    <row r="17265">
      <c r="A17265" s="3" t="inlineStr">
        <is>
          <t>Noble Shield (Pty) Ltd ta Go Letting</t>
        </is>
      </c>
      <c r="B17265" s="4" t="n">
        <v>45260</v>
      </c>
      <c r="C17265" s="3" t="inlineStr">
        <is>
          <t>Assets</t>
        </is>
      </c>
      <c r="D17265" s="3" t="inlineStr">
        <is>
          <t>6350/020</t>
        </is>
      </c>
      <c r="E17265" s="3" t="inlineStr">
        <is>
          <t>Furniture _AND_ Fittings - Accum Depre</t>
        </is>
      </c>
      <c r="F17265" s="3" t="n">
        <v>0</v>
      </c>
      <c r="G17265" s="3" t="n">
        <v>-2239</v>
      </c>
    </row>
    <row r="17266">
      <c r="A17266" s="3" t="inlineStr">
        <is>
          <t>Opportunity Global Sales (PTY) LTD</t>
        </is>
      </c>
      <c r="B17266" s="4" t="n">
        <v>45260</v>
      </c>
      <c r="C17266" s="3" t="inlineStr">
        <is>
          <t>Assets</t>
        </is>
      </c>
      <c r="D17266" s="3" t="inlineStr">
        <is>
          <t>6350/020</t>
        </is>
      </c>
      <c r="E17266" s="3" t="inlineStr">
        <is>
          <t>Furniture _AND_ Fittings - Accum Depre</t>
        </is>
      </c>
      <c r="F17266" s="3" t="n">
        <v>-408.05</v>
      </c>
      <c r="G17266" s="3" t="n">
        <v>-6936.87</v>
      </c>
    </row>
    <row r="17267">
      <c r="A17267" s="3" t="inlineStr">
        <is>
          <t>Opportunity Management Holdings (PTY) LTD</t>
        </is>
      </c>
      <c r="B17267" s="4" t="n">
        <v>45260</v>
      </c>
      <c r="C17267" s="3" t="inlineStr">
        <is>
          <t>Liabilities</t>
        </is>
      </c>
      <c r="D17267" s="3" t="inlineStr">
        <is>
          <t>6500/000</t>
        </is>
      </c>
      <c r="E17267" s="3" t="inlineStr">
        <is>
          <t>Deposits - Held</t>
        </is>
      </c>
      <c r="F17267" s="3" t="n">
        <v>0</v>
      </c>
      <c r="G17267" s="3" t="n">
        <v>-12028.1</v>
      </c>
    </row>
    <row r="17268">
      <c r="A17268" s="3" t="inlineStr">
        <is>
          <t>Opportunity Management Holdings (PTY) LTD</t>
        </is>
      </c>
      <c r="B17268" s="4" t="n">
        <v>45260</v>
      </c>
      <c r="C17268" s="3" t="inlineStr">
        <is>
          <t>Liabilities</t>
        </is>
      </c>
      <c r="D17268" s="3" t="inlineStr">
        <is>
          <t>6510/000</t>
        </is>
      </c>
      <c r="E17268" s="3" t="inlineStr">
        <is>
          <t>Deposits Paid - Anicol Properties</t>
        </is>
      </c>
      <c r="F17268" s="3" t="n">
        <v>0</v>
      </c>
      <c r="G17268" s="3" t="n">
        <v>13755</v>
      </c>
    </row>
    <row r="17269">
      <c r="A17269" s="3" t="inlineStr">
        <is>
          <t>Opportunity Management Holdings (PTY) LTD</t>
        </is>
      </c>
      <c r="B17269" s="4" t="n">
        <v>45260</v>
      </c>
      <c r="C17269" s="3" t="inlineStr">
        <is>
          <t>Liabilities</t>
        </is>
      </c>
      <c r="D17269" s="3" t="inlineStr">
        <is>
          <t>6515/000</t>
        </is>
      </c>
      <c r="E17269" s="3" t="inlineStr">
        <is>
          <t>Deposits Paid</t>
        </is>
      </c>
      <c r="F17269" s="3" t="n">
        <v>0</v>
      </c>
      <c r="G17269" s="3" t="n">
        <v>3852.5</v>
      </c>
    </row>
    <row r="17270">
      <c r="A17270" s="3" t="inlineStr">
        <is>
          <t>Quinate Consulting (Pty) Ltd</t>
        </is>
      </c>
      <c r="B17270" s="4" t="n">
        <v>45260</v>
      </c>
      <c r="C17270" s="3" t="inlineStr">
        <is>
          <t>Assets</t>
        </is>
      </c>
      <c r="D17270" s="3" t="inlineStr">
        <is>
          <t>6600/010</t>
        </is>
      </c>
      <c r="E17270" s="3" t="inlineStr">
        <is>
          <t>Other Fixed Assets - @ Cost</t>
        </is>
      </c>
      <c r="F17270" s="3" t="n">
        <v>0</v>
      </c>
      <c r="G17270" s="3" t="n">
        <v>14442.5</v>
      </c>
    </row>
    <row r="17271">
      <c r="A17271" s="3" t="inlineStr">
        <is>
          <t>Quinate Consulting (Pty) Ltd</t>
        </is>
      </c>
      <c r="B17271" s="4" t="n">
        <v>45260</v>
      </c>
      <c r="C17271" s="3" t="inlineStr">
        <is>
          <t>Assets</t>
        </is>
      </c>
      <c r="D17271" s="3" t="inlineStr">
        <is>
          <t>6600/020</t>
        </is>
      </c>
      <c r="E17271" s="3" t="inlineStr">
        <is>
          <t>Other Fixed Assets - Accum Depre</t>
        </is>
      </c>
      <c r="F17271" s="3" t="n">
        <v>0</v>
      </c>
      <c r="G17271" s="3" t="n">
        <v>-14441.5</v>
      </c>
    </row>
    <row r="17272">
      <c r="A17272" s="3" t="inlineStr">
        <is>
          <t>Noble Shield (Pty) Ltd ta Go Letting</t>
        </is>
      </c>
      <c r="B17272" s="4" t="n">
        <v>45260</v>
      </c>
      <c r="C17272" s="3" t="inlineStr">
        <is>
          <t>Assets</t>
        </is>
      </c>
      <c r="D17272" s="3" t="inlineStr">
        <is>
          <t>7000/100</t>
        </is>
      </c>
      <c r="E17272" s="3" t="inlineStr">
        <is>
          <t>Goodwill - Purchase of Go Letting</t>
        </is>
      </c>
      <c r="F17272" s="3" t="n">
        <v>0</v>
      </c>
      <c r="G17272" s="3" t="n">
        <v>106580</v>
      </c>
    </row>
    <row r="17273">
      <c r="A17273" s="3" t="inlineStr">
        <is>
          <t>Opportunity Management Holdings (PTY) LTD</t>
        </is>
      </c>
      <c r="B17273" s="4" t="n">
        <v>45260</v>
      </c>
      <c r="C17273" s="3" t="inlineStr">
        <is>
          <t>Assets</t>
        </is>
      </c>
      <c r="D17273" s="3" t="inlineStr">
        <is>
          <t>7200/000</t>
        </is>
      </c>
      <c r="E17273" s="3" t="inlineStr">
        <is>
          <t>Shares in Subsidiary Companies</t>
        </is>
      </c>
      <c r="F17273" s="3" t="n">
        <v>0</v>
      </c>
      <c r="G17273" s="3" t="n">
        <v>120</v>
      </c>
    </row>
    <row r="17274">
      <c r="A17274" s="3" t="inlineStr">
        <is>
          <t>Endulini (Pty) Ltd</t>
        </is>
      </c>
      <c r="B17274" s="4" t="n">
        <v>45260</v>
      </c>
      <c r="C17274" s="3" t="inlineStr">
        <is>
          <t>Assets</t>
        </is>
      </c>
      <c r="D17274" s="3" t="inlineStr">
        <is>
          <t>7610/100</t>
        </is>
      </c>
      <c r="E17274" s="3" t="inlineStr">
        <is>
          <t>Endulini Land</t>
        </is>
      </c>
      <c r="F17274" s="3" t="n">
        <v>0</v>
      </c>
      <c r="G17274" s="3" t="n">
        <v>10572851.37</v>
      </c>
    </row>
    <row r="17275">
      <c r="A17275" s="3" t="inlineStr">
        <is>
          <t>Endulini (Pty) Ltd</t>
        </is>
      </c>
      <c r="B17275" s="4" t="n">
        <v>45260</v>
      </c>
      <c r="C17275" s="3" t="inlineStr">
        <is>
          <t>Assets</t>
        </is>
      </c>
      <c r="D17275" s="3" t="inlineStr">
        <is>
          <t>7610/111</t>
        </is>
      </c>
      <c r="E17275" s="3" t="inlineStr">
        <is>
          <t>Endulini Closing Stock February 2021</t>
        </is>
      </c>
      <c r="F17275" s="3" t="n">
        <v>0</v>
      </c>
      <c r="G17275" s="3" t="n">
        <v>14368610.11</v>
      </c>
    </row>
    <row r="17276">
      <c r="A17276" s="3" t="inlineStr">
        <is>
          <t>Endulini (Pty) Ltd</t>
        </is>
      </c>
      <c r="B17276" s="4" t="n">
        <v>45260</v>
      </c>
      <c r="C17276" s="3" t="inlineStr">
        <is>
          <t>Assets</t>
        </is>
      </c>
      <c r="D17276" s="3" t="inlineStr">
        <is>
          <t>7610/180</t>
        </is>
      </c>
      <c r="E17276" s="3" t="inlineStr">
        <is>
          <t>Endulini CIP Architects</t>
        </is>
      </c>
      <c r="F17276" s="3" t="n">
        <v>0</v>
      </c>
      <c r="G17276" s="3" t="n">
        <v>1292111.71</v>
      </c>
    </row>
    <row r="17277">
      <c r="A17277" s="3" t="inlineStr">
        <is>
          <t>Endulini (Pty) Ltd</t>
        </is>
      </c>
      <c r="B17277" s="4" t="n">
        <v>45260</v>
      </c>
      <c r="C17277" s="3" t="inlineStr">
        <is>
          <t>Assets</t>
        </is>
      </c>
      <c r="D17277" s="3" t="inlineStr">
        <is>
          <t>7610/200</t>
        </is>
      </c>
      <c r="E17277" s="3" t="inlineStr">
        <is>
          <t>Endulini CIP CoCT Land Use App</t>
        </is>
      </c>
      <c r="F17277" s="3" t="n">
        <v>0</v>
      </c>
      <c r="G17277" s="3" t="n">
        <v>232891.06</v>
      </c>
    </row>
    <row r="17278">
      <c r="A17278" s="3" t="inlineStr">
        <is>
          <t>Endulini (Pty) Ltd</t>
        </is>
      </c>
      <c r="B17278" s="4" t="n">
        <v>45260</v>
      </c>
      <c r="C17278" s="3" t="inlineStr">
        <is>
          <t>Assets</t>
        </is>
      </c>
      <c r="D17278" s="3" t="inlineStr">
        <is>
          <t>7610/205</t>
        </is>
      </c>
      <c r="E17278" s="3" t="inlineStr">
        <is>
          <t>Endulini CIP Site Establishments</t>
        </is>
      </c>
      <c r="F17278" s="3" t="n">
        <v>0</v>
      </c>
      <c r="G17278" s="3" t="n">
        <v>32428975.01</v>
      </c>
    </row>
    <row r="17279">
      <c r="A17279" s="3" t="inlineStr">
        <is>
          <t>Endulini (Pty) Ltd</t>
        </is>
      </c>
      <c r="B17279" s="4" t="n">
        <v>45260</v>
      </c>
      <c r="C17279" s="3" t="inlineStr">
        <is>
          <t>Assets</t>
        </is>
      </c>
      <c r="D17279" s="3" t="inlineStr">
        <is>
          <t>7610/209</t>
        </is>
      </c>
      <c r="E17279" s="3" t="inlineStr">
        <is>
          <t>Endulini CIP Construction Management</t>
        </is>
      </c>
      <c r="F17279" s="3" t="n">
        <v>0</v>
      </c>
      <c r="G17279" s="3" t="n">
        <v>223375</v>
      </c>
    </row>
    <row r="17280">
      <c r="A17280" s="3" t="inlineStr">
        <is>
          <t>Endulini (Pty) Ltd</t>
        </is>
      </c>
      <c r="B17280" s="4" t="n">
        <v>45260</v>
      </c>
      <c r="C17280" s="3" t="inlineStr">
        <is>
          <t>Assets</t>
        </is>
      </c>
      <c r="D17280" s="3" t="inlineStr">
        <is>
          <t>7610/210</t>
        </is>
      </c>
      <c r="E17280" s="3" t="inlineStr">
        <is>
          <t>Endulini CIP Civil Works</t>
        </is>
      </c>
      <c r="F17280" s="3" t="n">
        <v>0</v>
      </c>
      <c r="G17280" s="3" t="n">
        <v>6295702.14</v>
      </c>
    </row>
    <row r="17281">
      <c r="A17281" s="3" t="inlineStr">
        <is>
          <t>Endulini (Pty) Ltd</t>
        </is>
      </c>
      <c r="B17281" s="4" t="n">
        <v>45260</v>
      </c>
      <c r="C17281" s="3" t="inlineStr">
        <is>
          <t>Assets</t>
        </is>
      </c>
      <c r="D17281" s="3" t="inlineStr">
        <is>
          <t>7610/215</t>
        </is>
      </c>
      <c r="E17281" s="3" t="inlineStr">
        <is>
          <t>Endulini CIP Civil Engineers</t>
        </is>
      </c>
      <c r="F17281" s="3" t="n">
        <v>0</v>
      </c>
      <c r="G17281" s="3" t="n">
        <v>183000</v>
      </c>
    </row>
    <row r="17282">
      <c r="A17282" s="3" t="inlineStr">
        <is>
          <t>Endulini (Pty) Ltd</t>
        </is>
      </c>
      <c r="B17282" s="4" t="n">
        <v>45260</v>
      </c>
      <c r="C17282" s="3" t="inlineStr">
        <is>
          <t>Assets</t>
        </is>
      </c>
      <c r="D17282" s="3" t="inlineStr">
        <is>
          <t>7610/220</t>
        </is>
      </c>
      <c r="E17282" s="3" t="inlineStr">
        <is>
          <t>Endulini CIP Structuring Project Fee Opp Invest</t>
        </is>
      </c>
      <c r="F17282" s="3" t="n">
        <v>0</v>
      </c>
      <c r="G17282" s="3" t="n">
        <v>483735.96</v>
      </c>
    </row>
    <row r="17283">
      <c r="A17283" s="3" t="inlineStr">
        <is>
          <t>Endulini (Pty) Ltd</t>
        </is>
      </c>
      <c r="B17283" s="4" t="n">
        <v>45260</v>
      </c>
      <c r="C17283" s="3" t="inlineStr">
        <is>
          <t>Assets</t>
        </is>
      </c>
      <c r="D17283" s="3" t="inlineStr">
        <is>
          <t>7610/225</t>
        </is>
      </c>
      <c r="E17283" s="3" t="inlineStr">
        <is>
          <t>Endulini CIP Structural engineering fee</t>
        </is>
      </c>
      <c r="F17283" s="3" t="n">
        <v>0</v>
      </c>
      <c r="G17283" s="3" t="n">
        <v>346268.03</v>
      </c>
    </row>
    <row r="17284">
      <c r="A17284" s="3" t="inlineStr">
        <is>
          <t>Endulini (Pty) Ltd</t>
        </is>
      </c>
      <c r="B17284" s="4" t="n">
        <v>45260</v>
      </c>
      <c r="C17284" s="3" t="inlineStr">
        <is>
          <t>Assets</t>
        </is>
      </c>
      <c r="D17284" s="3" t="inlineStr">
        <is>
          <t>7610/230</t>
        </is>
      </c>
      <c r="E17284" s="3" t="inlineStr">
        <is>
          <t>Endulini CIP Mechanical Engineering</t>
        </is>
      </c>
      <c r="F17284" s="3" t="n">
        <v>0</v>
      </c>
      <c r="G17284" s="3" t="n">
        <v>15570</v>
      </c>
    </row>
    <row r="17285">
      <c r="A17285" s="3" t="inlineStr">
        <is>
          <t>Endulini (Pty) Ltd</t>
        </is>
      </c>
      <c r="B17285" s="4" t="n">
        <v>45260</v>
      </c>
      <c r="C17285" s="3" t="inlineStr">
        <is>
          <t>Assets</t>
        </is>
      </c>
      <c r="D17285" s="3" t="inlineStr">
        <is>
          <t>7610/235</t>
        </is>
      </c>
      <c r="E17285" s="3" t="inlineStr">
        <is>
          <t>Endulini CIP Electrical Installation</t>
        </is>
      </c>
      <c r="F17285" s="3" t="n">
        <v>0</v>
      </c>
      <c r="G17285" s="3" t="n">
        <v>1034019.08</v>
      </c>
    </row>
    <row r="17286">
      <c r="A17286" s="3" t="inlineStr">
        <is>
          <t>Endulini (Pty) Ltd</t>
        </is>
      </c>
      <c r="B17286" s="4" t="n">
        <v>45260</v>
      </c>
      <c r="C17286" s="3" t="inlineStr">
        <is>
          <t>Assets</t>
        </is>
      </c>
      <c r="D17286" s="3" t="inlineStr">
        <is>
          <t>7610/250</t>
        </is>
      </c>
      <c r="E17286" s="3" t="inlineStr">
        <is>
          <t>Endulini CIP Boundary Wall</t>
        </is>
      </c>
      <c r="F17286" s="3" t="n">
        <v>0</v>
      </c>
      <c r="G17286" s="3" t="n">
        <v>88400.8</v>
      </c>
    </row>
    <row r="17287">
      <c r="A17287" s="3" t="inlineStr">
        <is>
          <t>Endulini (Pty) Ltd</t>
        </is>
      </c>
      <c r="B17287" s="4" t="n">
        <v>45260</v>
      </c>
      <c r="C17287" s="3" t="inlineStr">
        <is>
          <t>Assets</t>
        </is>
      </c>
      <c r="D17287" s="3" t="inlineStr">
        <is>
          <t>7610/290</t>
        </is>
      </c>
      <c r="E17287" s="3" t="inlineStr">
        <is>
          <t>Endulini CIP Development Management Fees</t>
        </is>
      </c>
      <c r="F17287" s="3" t="n">
        <v>0</v>
      </c>
      <c r="G17287" s="3" t="n">
        <v>237496.62</v>
      </c>
    </row>
    <row r="17288">
      <c r="A17288" s="3" t="inlineStr">
        <is>
          <t>Endulini (Pty) Ltd</t>
        </is>
      </c>
      <c r="B17288" s="4" t="n">
        <v>45260</v>
      </c>
      <c r="C17288" s="3" t="inlineStr">
        <is>
          <t>Assets</t>
        </is>
      </c>
      <c r="D17288" s="3" t="inlineStr">
        <is>
          <t>7610/310</t>
        </is>
      </c>
      <c r="E17288" s="3" t="inlineStr">
        <is>
          <t>Endulini CIP Enviromental consultants</t>
        </is>
      </c>
      <c r="F17288" s="3" t="n">
        <v>0</v>
      </c>
      <c r="G17288" s="3" t="n">
        <v>115730</v>
      </c>
    </row>
    <row r="17289">
      <c r="A17289" s="3" t="inlineStr">
        <is>
          <t>Endulini (Pty) Ltd</t>
        </is>
      </c>
      <c r="B17289" s="4" t="n">
        <v>45260</v>
      </c>
      <c r="C17289" s="3" t="inlineStr">
        <is>
          <t>Assets</t>
        </is>
      </c>
      <c r="D17289" s="3" t="inlineStr">
        <is>
          <t>7610/320</t>
        </is>
      </c>
      <c r="E17289" s="3" t="inlineStr">
        <is>
          <t>Endulini CIP Geotechnical</t>
        </is>
      </c>
      <c r="F17289" s="3" t="n">
        <v>0</v>
      </c>
      <c r="G17289" s="3" t="n">
        <v>13575</v>
      </c>
    </row>
    <row r="17290">
      <c r="A17290" s="3" t="inlineStr">
        <is>
          <t>Endulini (Pty) Ltd</t>
        </is>
      </c>
      <c r="B17290" s="4" t="n">
        <v>45260</v>
      </c>
      <c r="C17290" s="3" t="inlineStr">
        <is>
          <t>Assets</t>
        </is>
      </c>
      <c r="D17290" s="3" t="inlineStr">
        <is>
          <t>7610/330</t>
        </is>
      </c>
      <c r="E17290" s="3" t="inlineStr">
        <is>
          <t>Endulini CIP Health and Safety</t>
        </is>
      </c>
      <c r="F17290" s="3" t="n">
        <v>0</v>
      </c>
      <c r="G17290" s="3" t="n">
        <v>40200</v>
      </c>
    </row>
    <row r="17291">
      <c r="A17291" s="3" t="inlineStr">
        <is>
          <t>Endulini (Pty) Ltd</t>
        </is>
      </c>
      <c r="B17291" s="4" t="n">
        <v>45260</v>
      </c>
      <c r="C17291" s="3" t="inlineStr">
        <is>
          <t>Assets</t>
        </is>
      </c>
      <c r="D17291" s="3" t="inlineStr">
        <is>
          <t>7610/390</t>
        </is>
      </c>
      <c r="E17291" s="3" t="inlineStr">
        <is>
          <t>Endulini CIP Land Surveyor</t>
        </is>
      </c>
      <c r="F17291" s="3" t="n">
        <v>0</v>
      </c>
      <c r="G17291" s="3" t="n">
        <v>186021.2</v>
      </c>
    </row>
    <row r="17292">
      <c r="A17292" s="3" t="inlineStr">
        <is>
          <t>Endulini (Pty) Ltd</t>
        </is>
      </c>
      <c r="B17292" s="4" t="n">
        <v>45260</v>
      </c>
      <c r="C17292" s="3" t="inlineStr">
        <is>
          <t>Assets</t>
        </is>
      </c>
      <c r="D17292" s="3" t="inlineStr">
        <is>
          <t>7610/392</t>
        </is>
      </c>
      <c r="E17292" s="3" t="inlineStr">
        <is>
          <t>Endulini CIP Landscaping</t>
        </is>
      </c>
      <c r="F17292" s="3" t="n">
        <v>0</v>
      </c>
      <c r="G17292" s="3" t="n">
        <v>6100</v>
      </c>
    </row>
    <row r="17293">
      <c r="A17293" s="3" t="inlineStr">
        <is>
          <t>Endulini (Pty) Ltd</t>
        </is>
      </c>
      <c r="B17293" s="4" t="n">
        <v>45260</v>
      </c>
      <c r="C17293" s="3" t="inlineStr">
        <is>
          <t>Assets</t>
        </is>
      </c>
      <c r="D17293" s="3" t="inlineStr">
        <is>
          <t>7610/395</t>
        </is>
      </c>
      <c r="E17293" s="3" t="inlineStr">
        <is>
          <t>Endulini CIP NHBRC</t>
        </is>
      </c>
      <c r="F17293" s="3" t="n">
        <v>0</v>
      </c>
      <c r="G17293" s="3" t="n">
        <v>928847.49</v>
      </c>
    </row>
    <row r="17294">
      <c r="A17294" s="3" t="inlineStr">
        <is>
          <t>Endulini (Pty) Ltd</t>
        </is>
      </c>
      <c r="B17294" s="4" t="n">
        <v>45260</v>
      </c>
      <c r="C17294" s="3" t="inlineStr">
        <is>
          <t>Assets</t>
        </is>
      </c>
      <c r="D17294" s="3" t="inlineStr">
        <is>
          <t>7610/400</t>
        </is>
      </c>
      <c r="E17294" s="3" t="inlineStr">
        <is>
          <t>Endulini CIP Quantity Surveyor</t>
        </is>
      </c>
      <c r="F17294" s="3" t="n">
        <v>0</v>
      </c>
      <c r="G17294" s="3" t="n">
        <v>82136.36</v>
      </c>
    </row>
    <row r="17295">
      <c r="A17295" s="3" t="inlineStr">
        <is>
          <t>Endulini (Pty) Ltd</t>
        </is>
      </c>
      <c r="B17295" s="4" t="n">
        <v>45260</v>
      </c>
      <c r="C17295" s="3" t="inlineStr">
        <is>
          <t>Assets</t>
        </is>
      </c>
      <c r="D17295" s="3" t="inlineStr">
        <is>
          <t>7610/600</t>
        </is>
      </c>
      <c r="E17295" s="3" t="inlineStr">
        <is>
          <t>Endulini CIP Town Planning</t>
        </is>
      </c>
      <c r="F17295" s="3" t="n">
        <v>0</v>
      </c>
      <c r="G17295" s="3" t="n">
        <v>21105</v>
      </c>
    </row>
    <row r="17296">
      <c r="A17296" s="3" t="inlineStr">
        <is>
          <t>Endulini (Pty) Ltd</t>
        </is>
      </c>
      <c r="B17296" s="4" t="n">
        <v>45260</v>
      </c>
      <c r="C17296" s="3" t="inlineStr">
        <is>
          <t>Assets</t>
        </is>
      </c>
      <c r="D17296" s="3" t="inlineStr">
        <is>
          <t>7610/620</t>
        </is>
      </c>
      <c r="E17296" s="3" t="inlineStr">
        <is>
          <t>Endulini CIP Traffic Impact</t>
        </is>
      </c>
      <c r="F17296" s="3" t="n">
        <v>0</v>
      </c>
      <c r="G17296" s="3" t="n">
        <v>24915</v>
      </c>
    </row>
    <row r="17297">
      <c r="A17297" s="3" t="inlineStr">
        <is>
          <t>Endulini (Pty) Ltd</t>
        </is>
      </c>
      <c r="B17297" s="4" t="n">
        <v>45260</v>
      </c>
      <c r="C17297" s="3" t="inlineStr">
        <is>
          <t>Assets</t>
        </is>
      </c>
      <c r="D17297" s="3" t="inlineStr">
        <is>
          <t>7610/630</t>
        </is>
      </c>
      <c r="E17297" s="3" t="inlineStr">
        <is>
          <t>Endulini CIP CoCT Development Contributi</t>
        </is>
      </c>
      <c r="F17297" s="3" t="n">
        <v>0</v>
      </c>
      <c r="G17297" s="3" t="n">
        <v>661860.3100000001</v>
      </c>
    </row>
    <row r="17298">
      <c r="A17298" s="3" t="inlineStr">
        <is>
          <t>Endulini (Pty) Ltd</t>
        </is>
      </c>
      <c r="B17298" s="4" t="n">
        <v>45260</v>
      </c>
      <c r="C17298" s="3" t="inlineStr">
        <is>
          <t>Assets</t>
        </is>
      </c>
      <c r="D17298" s="3" t="inlineStr">
        <is>
          <t>7610/640</t>
        </is>
      </c>
      <c r="E17298" s="3" t="inlineStr">
        <is>
          <t>Endulini CIP CoCT Building plan application</t>
        </is>
      </c>
      <c r="F17298" s="3" t="n">
        <v>0</v>
      </c>
      <c r="G17298" s="3" t="n">
        <v>111203.22</v>
      </c>
    </row>
    <row r="17299">
      <c r="A17299" s="3" t="inlineStr">
        <is>
          <t>Endulini (Pty) Ltd</t>
        </is>
      </c>
      <c r="B17299" s="4" t="n">
        <v>45260</v>
      </c>
      <c r="C17299" s="3" t="inlineStr">
        <is>
          <t>Assets</t>
        </is>
      </c>
      <c r="D17299" s="3" t="inlineStr">
        <is>
          <t>7610/900</t>
        </is>
      </c>
      <c r="E17299" s="3" t="inlineStr">
        <is>
          <t>Endulini CIP Cost of Sales</t>
        </is>
      </c>
      <c r="F17299" s="3" t="n">
        <v>0</v>
      </c>
      <c r="G17299" s="3" t="n">
        <v>-28210981.9</v>
      </c>
    </row>
    <row r="17300">
      <c r="A17300" s="3" t="inlineStr">
        <is>
          <t>Quinate Consulting (Pty) Ltd</t>
        </is>
      </c>
      <c r="B17300" s="4" t="n">
        <v>45260</v>
      </c>
      <c r="C17300" s="3" t="inlineStr">
        <is>
          <t>Assets</t>
        </is>
      </c>
      <c r="D17300" s="3" t="inlineStr">
        <is>
          <t>7800/104</t>
        </is>
      </c>
      <c r="E17300" s="3" t="inlineStr">
        <is>
          <t>Stock - Closing Stock SW - 28 Feb 21</t>
        </is>
      </c>
      <c r="F17300" s="3" t="n">
        <v>0</v>
      </c>
      <c r="G17300" s="3" t="n">
        <v>2874478.88</v>
      </c>
    </row>
    <row r="17301">
      <c r="A17301" s="3" t="inlineStr">
        <is>
          <t>Quinate Consulting (Pty) Ltd</t>
        </is>
      </c>
      <c r="B17301" s="4" t="n">
        <v>45260</v>
      </c>
      <c r="C17301" s="3" t="inlineStr">
        <is>
          <t>Assets</t>
        </is>
      </c>
      <c r="D17301" s="3" t="inlineStr">
        <is>
          <t>7800/105</t>
        </is>
      </c>
      <c r="E17301" s="3" t="inlineStr">
        <is>
          <t>Stock - Closing Stock SH - 28 Feb 21</t>
        </is>
      </c>
      <c r="F17301" s="3" t="n">
        <v>0</v>
      </c>
      <c r="G17301" s="3" t="n">
        <v>2843477.6</v>
      </c>
    </row>
    <row r="17302">
      <c r="A17302" s="3" t="inlineStr">
        <is>
          <t>Endulini (Pty) Ltd</t>
        </is>
      </c>
      <c r="B17302" s="4" t="n">
        <v>45260</v>
      </c>
      <c r="C17302" s="3" t="inlineStr">
        <is>
          <t>Assets</t>
        </is>
      </c>
      <c r="D17302" s="3" t="inlineStr">
        <is>
          <t>8000/000</t>
        </is>
      </c>
      <c r="E17302" s="3" t="inlineStr">
        <is>
          <t>Customer Control Account</t>
        </is>
      </c>
      <c r="F17302" s="3" t="n">
        <v>1288666.65</v>
      </c>
      <c r="G17302" s="3" t="n">
        <v>1459239.61</v>
      </c>
    </row>
    <row r="17303">
      <c r="A17303" s="3" t="inlineStr">
        <is>
          <t>Noble Shield (Pty) Ltd ta Go Letting</t>
        </is>
      </c>
      <c r="B17303" s="4" t="n">
        <v>45260</v>
      </c>
      <c r="C17303" s="3" t="inlineStr">
        <is>
          <t>Assets</t>
        </is>
      </c>
      <c r="D17303" s="3" t="inlineStr">
        <is>
          <t>8000/000</t>
        </is>
      </c>
      <c r="E17303" s="3" t="inlineStr">
        <is>
          <t>Customer Control Account</t>
        </is>
      </c>
      <c r="F17303" s="3" t="n">
        <v>0</v>
      </c>
      <c r="G17303" s="3" t="n">
        <v>60289.32</v>
      </c>
    </row>
    <row r="17304">
      <c r="A17304" s="3" t="inlineStr">
        <is>
          <t>Opportunity Global Investment (PTY) LTD</t>
        </is>
      </c>
      <c r="B17304" s="4" t="n">
        <v>45260</v>
      </c>
      <c r="C17304" s="3" t="inlineStr">
        <is>
          <t>Assets</t>
        </is>
      </c>
      <c r="D17304" s="3" t="inlineStr">
        <is>
          <t>8000/000</t>
        </is>
      </c>
      <c r="E17304" s="3" t="inlineStr">
        <is>
          <t>Customer Control Account</t>
        </is>
      </c>
      <c r="F17304" s="3" t="n">
        <v>1840.95</v>
      </c>
      <c r="G17304" s="3" t="n">
        <v>15899.15</v>
      </c>
    </row>
    <row r="17305">
      <c r="A17305" s="3" t="inlineStr">
        <is>
          <t>Opportunity Global Sales (PTY) LTD</t>
        </is>
      </c>
      <c r="B17305" s="4" t="n">
        <v>45260</v>
      </c>
      <c r="C17305" s="3" t="inlineStr">
        <is>
          <t>Assets</t>
        </is>
      </c>
      <c r="D17305" s="3" t="inlineStr">
        <is>
          <t>8000/000</t>
        </is>
      </c>
      <c r="E17305" s="3" t="inlineStr">
        <is>
          <t>Customer Control Account</t>
        </is>
      </c>
      <c r="F17305" s="3" t="n">
        <v>26512.6</v>
      </c>
      <c r="G17305" s="3" t="n">
        <v>561510.9300000001</v>
      </c>
    </row>
    <row r="17306">
      <c r="A17306" s="3" t="inlineStr">
        <is>
          <t>Opportunity Management Holdings (PTY) LTD</t>
        </is>
      </c>
      <c r="B17306" s="4" t="n">
        <v>45260</v>
      </c>
      <c r="C17306" s="3" t="inlineStr">
        <is>
          <t>Assets</t>
        </is>
      </c>
      <c r="D17306" s="3" t="inlineStr">
        <is>
          <t>8000/000</t>
        </is>
      </c>
      <c r="E17306" s="3" t="inlineStr">
        <is>
          <t>Customer Control Account</t>
        </is>
      </c>
      <c r="F17306" s="3" t="n">
        <v>0</v>
      </c>
      <c r="G17306" s="3" t="n">
        <v>460000</v>
      </c>
    </row>
    <row r="17307">
      <c r="A17307" s="3" t="inlineStr">
        <is>
          <t>Quinate Consulting (Pty) Ltd</t>
        </is>
      </c>
      <c r="B17307" s="4" t="n">
        <v>45260</v>
      </c>
      <c r="C17307" s="3" t="inlineStr">
        <is>
          <t>Assets</t>
        </is>
      </c>
      <c r="D17307" s="3" t="inlineStr">
        <is>
          <t>8000/000</t>
        </is>
      </c>
      <c r="E17307" s="3" t="inlineStr">
        <is>
          <t>Customer Control Account</t>
        </is>
      </c>
      <c r="F17307" s="3" t="n">
        <v>-39282.03</v>
      </c>
      <c r="G17307" s="3" t="n">
        <v>38160.96</v>
      </c>
    </row>
    <row r="17308">
      <c r="A17308" s="3" t="inlineStr">
        <is>
          <t>Quinate Consulting (Pty) Ltd</t>
        </is>
      </c>
      <c r="B17308" s="4" t="n">
        <v>45260</v>
      </c>
      <c r="C17308" s="3" t="inlineStr">
        <is>
          <t>Assets</t>
        </is>
      </c>
      <c r="D17308" s="3" t="inlineStr">
        <is>
          <t>8001</t>
        </is>
      </c>
      <c r="E17308" s="3" t="inlineStr">
        <is>
          <t>Customer Control</t>
        </is>
      </c>
      <c r="F17308" s="3" t="n">
        <v>0</v>
      </c>
      <c r="G17308" s="3" t="n">
        <v>29487.49</v>
      </c>
    </row>
    <row r="17309">
      <c r="A17309" s="3" t="inlineStr">
        <is>
          <t>Quinate Consulting (Pty) Ltd</t>
        </is>
      </c>
      <c r="B17309" s="4" t="n">
        <v>45260</v>
      </c>
      <c r="C17309" s="3" t="inlineStr">
        <is>
          <t>Assets</t>
        </is>
      </c>
      <c r="D17309" s="3" t="inlineStr">
        <is>
          <t>8200/010</t>
        </is>
      </c>
      <c r="E17309" s="3" t="inlineStr">
        <is>
          <t>Prepayments / Prepaid Expenses</t>
        </is>
      </c>
      <c r="F17309" s="3" t="n">
        <v>0</v>
      </c>
      <c r="G17309" s="3" t="n">
        <v>109675</v>
      </c>
    </row>
    <row r="17310">
      <c r="A17310" s="3" t="inlineStr">
        <is>
          <t>Opportunity Management Holdings (PTY) LTD</t>
        </is>
      </c>
      <c r="B17310" s="4" t="n">
        <v>45260</v>
      </c>
      <c r="C17310" s="3" t="inlineStr">
        <is>
          <t>Assets</t>
        </is>
      </c>
      <c r="D17310" s="3" t="inlineStr">
        <is>
          <t>8200/020</t>
        </is>
      </c>
      <c r="E17310" s="3" t="inlineStr">
        <is>
          <t>Staff Loan - Nicolene Smit</t>
        </is>
      </c>
      <c r="F17310" s="3" t="n">
        <v>-500</v>
      </c>
      <c r="G17310" s="3" t="n">
        <v>2000</v>
      </c>
    </row>
    <row r="17311">
      <c r="A17311" s="3" t="inlineStr">
        <is>
          <t>Opportunity Management Holdings (PTY) LTD</t>
        </is>
      </c>
      <c r="B17311" s="4" t="n">
        <v>45260</v>
      </c>
      <c r="C17311" s="3" t="inlineStr">
        <is>
          <t>Assets</t>
        </is>
      </c>
      <c r="D17311" s="3" t="inlineStr">
        <is>
          <t>8200/040</t>
        </is>
      </c>
      <c r="E17311" s="3" t="inlineStr">
        <is>
          <t>Staff Loan - L</t>
        </is>
      </c>
      <c r="F17311" s="3" t="n">
        <v>3803.23</v>
      </c>
      <c r="G17311" s="3" t="n">
        <v>1901.61</v>
      </c>
    </row>
    <row r="17312">
      <c r="A17312" s="3" t="inlineStr">
        <is>
          <t>Opportunity Global Sales (PTY) LTD</t>
        </is>
      </c>
      <c r="B17312" s="4" t="n">
        <v>45260</v>
      </c>
      <c r="C17312" s="3" t="inlineStr">
        <is>
          <t>Assets</t>
        </is>
      </c>
      <c r="D17312" s="3" t="inlineStr">
        <is>
          <t>8300/200</t>
        </is>
      </c>
      <c r="E17312" s="3" t="inlineStr">
        <is>
          <t>Staff Loan - Mario Stoop</t>
        </is>
      </c>
      <c r="F17312" s="3" t="n">
        <v>-1500</v>
      </c>
      <c r="G17312" s="3" t="n">
        <v>7500</v>
      </c>
    </row>
    <row r="17313">
      <c r="A17313" s="3" t="inlineStr">
        <is>
          <t>Opportunity Global Investment (PTY) LTD</t>
        </is>
      </c>
      <c r="B17313" s="4" t="n">
        <v>45260</v>
      </c>
      <c r="C17313" s="3" t="inlineStr">
        <is>
          <t>Assets</t>
        </is>
      </c>
      <c r="D17313" s="3" t="inlineStr">
        <is>
          <t>8400/000</t>
        </is>
      </c>
      <c r="E17313" s="3" t="inlineStr">
        <is>
          <t>FNB 62093491696</t>
        </is>
      </c>
      <c r="F17313" s="3" t="n">
        <v>-83556.62</v>
      </c>
      <c r="G17313" s="3" t="n">
        <v>32370.4</v>
      </c>
    </row>
    <row r="17314">
      <c r="A17314" s="3" t="inlineStr">
        <is>
          <t>Opportunity Global Sales (PTY) LTD</t>
        </is>
      </c>
      <c r="B17314" s="4" t="n">
        <v>45260</v>
      </c>
      <c r="C17314" s="3" t="inlineStr">
        <is>
          <t>Assets</t>
        </is>
      </c>
      <c r="D17314" s="3" t="inlineStr">
        <is>
          <t>8400/000</t>
        </is>
      </c>
      <c r="E17314" s="3" t="inlineStr">
        <is>
          <t>FNB 62835620875</t>
        </is>
      </c>
      <c r="F17314" s="3" t="n">
        <v>30729.64</v>
      </c>
      <c r="G17314" s="3" t="n">
        <v>48244.67</v>
      </c>
    </row>
    <row r="17315">
      <c r="A17315" s="3" t="inlineStr">
        <is>
          <t>Quinate Consulting (Pty) Ltd</t>
        </is>
      </c>
      <c r="B17315" s="4" t="n">
        <v>45260</v>
      </c>
      <c r="C17315" s="3" t="inlineStr">
        <is>
          <t>Assets</t>
        </is>
      </c>
      <c r="D17315" s="3" t="inlineStr">
        <is>
          <t>8400/000</t>
        </is>
      </c>
      <c r="E17315" s="3" t="inlineStr">
        <is>
          <t>RMB - 62736659189 - Call Acc</t>
        </is>
      </c>
      <c r="F17315" s="3" t="n">
        <v>-8460.530000000001</v>
      </c>
      <c r="G17315" s="3" t="n">
        <v>152100</v>
      </c>
    </row>
    <row r="17316">
      <c r="A17316" s="3" t="inlineStr">
        <is>
          <t>Trademark Holdings (Pty) Ltd</t>
        </is>
      </c>
      <c r="B17316" s="4" t="n">
        <v>45260</v>
      </c>
      <c r="C17316" s="3" t="inlineStr">
        <is>
          <t>Assets</t>
        </is>
      </c>
      <c r="D17316" s="3" t="inlineStr">
        <is>
          <t>8400/000</t>
        </is>
      </c>
      <c r="E17316" s="3" t="inlineStr">
        <is>
          <t>RMB 623 693 03640</t>
        </is>
      </c>
      <c r="F17316" s="3" t="n">
        <v>12422.65</v>
      </c>
      <c r="G17316" s="3" t="n">
        <v>55798.01</v>
      </c>
    </row>
    <row r="17317">
      <c r="A17317" s="3" t="inlineStr">
        <is>
          <t>Noble Shield (Pty) Ltd ta Go Letting</t>
        </is>
      </c>
      <c r="B17317" s="4" t="n">
        <v>45260</v>
      </c>
      <c r="C17317" s="3" t="inlineStr">
        <is>
          <t>Assets</t>
        </is>
      </c>
      <c r="D17317" s="3" t="inlineStr">
        <is>
          <t>8400/000</t>
        </is>
      </c>
      <c r="E17317" s="3" t="inlineStr">
        <is>
          <t>RMB 6250 573 3833</t>
        </is>
      </c>
      <c r="F17317" s="3" t="n">
        <v>-84012.89</v>
      </c>
      <c r="G17317" s="3" t="n">
        <v>45438.64</v>
      </c>
    </row>
    <row r="17318">
      <c r="A17318" s="3" t="inlineStr">
        <is>
          <t>Endulini (Pty) Ltd</t>
        </is>
      </c>
      <c r="B17318" s="4" t="n">
        <v>45260</v>
      </c>
      <c r="C17318" s="3" t="inlineStr">
        <is>
          <t>Assets</t>
        </is>
      </c>
      <c r="D17318" s="3" t="inlineStr">
        <is>
          <t>8400/000</t>
        </is>
      </c>
      <c r="E17318" s="3" t="inlineStr">
        <is>
          <t>RMB 62906944576</t>
        </is>
      </c>
      <c r="F17318" s="3" t="n">
        <v>1243891.69</v>
      </c>
      <c r="G17318" s="3" t="n">
        <v>1278484.78</v>
      </c>
    </row>
    <row r="17319">
      <c r="A17319" s="3" t="inlineStr">
        <is>
          <t>Opportunity Management Holdings (PTY) LTD</t>
        </is>
      </c>
      <c r="B17319" s="4" t="n">
        <v>45260</v>
      </c>
      <c r="C17319" s="3" t="inlineStr">
        <is>
          <t>Assets</t>
        </is>
      </c>
      <c r="D17319" s="3" t="inlineStr">
        <is>
          <t>8400/000</t>
        </is>
      </c>
      <c r="E17319" s="3" t="inlineStr">
        <is>
          <t>RMB Cheq - 62312246920</t>
        </is>
      </c>
      <c r="F17319" s="3" t="n">
        <v>-35385.32</v>
      </c>
      <c r="G17319" s="3" t="n">
        <v>56234.92</v>
      </c>
    </row>
    <row r="17320">
      <c r="A17320" s="3" t="inlineStr">
        <is>
          <t>Opportunity Global Investment (PTY) LTD</t>
        </is>
      </c>
      <c r="B17320" s="4" t="n">
        <v>45260</v>
      </c>
      <c r="C17320" s="3" t="inlineStr">
        <is>
          <t>Assets</t>
        </is>
      </c>
      <c r="D17320" s="3" t="inlineStr">
        <is>
          <t>8405/000</t>
        </is>
      </c>
      <c r="E17320" s="3" t="inlineStr">
        <is>
          <t>FNB Trust 62762449265</t>
        </is>
      </c>
      <c r="F17320" s="3" t="n">
        <v>0</v>
      </c>
      <c r="G17320" s="3" t="n">
        <v>1141.1</v>
      </c>
    </row>
    <row r="17321">
      <c r="A17321" s="3" t="inlineStr">
        <is>
          <t>Endulini (Pty) Ltd</t>
        </is>
      </c>
      <c r="B17321" s="4" t="n">
        <v>45260</v>
      </c>
      <c r="C17321" s="3" t="inlineStr">
        <is>
          <t>Assets</t>
        </is>
      </c>
      <c r="D17321" s="3" t="inlineStr">
        <is>
          <t>8410/000</t>
        </is>
      </c>
      <c r="E17321" s="3" t="inlineStr">
        <is>
          <t>Momentum Investor Account : RU 502229883</t>
        </is>
      </c>
      <c r="F17321" s="3" t="n">
        <v>0</v>
      </c>
      <c r="G17321" s="3" t="n">
        <v>24.03</v>
      </c>
    </row>
    <row r="17322">
      <c r="A17322" s="3" t="inlineStr">
        <is>
          <t>Opportunity Management Holdings (PTY) LTD</t>
        </is>
      </c>
      <c r="B17322" s="4" t="n">
        <v>45260</v>
      </c>
      <c r="C17322" s="3" t="inlineStr">
        <is>
          <t>Assets</t>
        </is>
      </c>
      <c r="D17322" s="3" t="inlineStr">
        <is>
          <t>8410/000</t>
        </is>
      </c>
      <c r="E17322" s="3" t="inlineStr">
        <is>
          <t>RMB Call Acc - 62312248851</t>
        </is>
      </c>
      <c r="F17322" s="3" t="n">
        <v>0</v>
      </c>
      <c r="G17322" s="3" t="n">
        <v>1432.34</v>
      </c>
    </row>
    <row r="17323">
      <c r="A17323" s="3" t="inlineStr">
        <is>
          <t>Noble Shield (Pty) Ltd ta Go Letting</t>
        </is>
      </c>
      <c r="B17323" s="4" t="n">
        <v>45260</v>
      </c>
      <c r="C17323" s="3" t="inlineStr">
        <is>
          <t>Assets</t>
        </is>
      </c>
      <c r="D17323" s="3" t="inlineStr">
        <is>
          <t>8410/000</t>
        </is>
      </c>
      <c r="E17323" s="3" t="inlineStr">
        <is>
          <t>RMB Trust Acc - 6250 615 1365</t>
        </is>
      </c>
      <c r="F17323" s="3" t="n">
        <v>0</v>
      </c>
      <c r="G17323" s="3" t="n">
        <v>881.61</v>
      </c>
    </row>
    <row r="17324">
      <c r="A17324" s="3" t="inlineStr">
        <is>
          <t>Quinate Consulting (Pty) Ltd</t>
        </is>
      </c>
      <c r="B17324" s="4" t="n">
        <v>45260</v>
      </c>
      <c r="C17324" s="3" t="inlineStr">
        <is>
          <t>Assets</t>
        </is>
      </c>
      <c r="D17324" s="3" t="inlineStr">
        <is>
          <t>8415/000</t>
        </is>
      </c>
      <c r="E17324" s="3" t="inlineStr">
        <is>
          <t>STD Acc 071 958 959 - Facility Acc</t>
        </is>
      </c>
      <c r="F17324" s="3" t="n">
        <v>0</v>
      </c>
      <c r="G17324" s="3" t="n">
        <v>2616.21</v>
      </c>
    </row>
    <row r="17325">
      <c r="A17325" s="3" t="inlineStr">
        <is>
          <t>Trademark Holdings (Pty) Ltd</t>
        </is>
      </c>
      <c r="B17325" s="4" t="n">
        <v>45260</v>
      </c>
      <c r="C17325" s="3" t="inlineStr">
        <is>
          <t>Assets</t>
        </is>
      </c>
      <c r="D17325" s="3" t="inlineStr">
        <is>
          <t>8420/000</t>
        </is>
      </c>
      <c r="E17325" s="3" t="inlineStr">
        <is>
          <t>FNB Credit Card</t>
        </is>
      </c>
      <c r="F17325" s="3" t="n">
        <v>52</v>
      </c>
      <c r="G17325" s="3" t="n">
        <v>520</v>
      </c>
    </row>
    <row r="17326">
      <c r="A17326" s="3" t="inlineStr">
        <is>
          <t>Quinate Consulting (Pty) Ltd</t>
        </is>
      </c>
      <c r="B17326" s="4" t="n">
        <v>45260</v>
      </c>
      <c r="C17326" s="3" t="inlineStr">
        <is>
          <t>Assets</t>
        </is>
      </c>
      <c r="D17326" s="3" t="inlineStr">
        <is>
          <t>8430/000</t>
        </is>
      </c>
      <c r="E17326" s="3" t="inlineStr">
        <is>
          <t>Momentum Investment Acc - RU502230185</t>
        </is>
      </c>
      <c r="F17326" s="3" t="n">
        <v>0</v>
      </c>
      <c r="G17326" s="3" t="n">
        <v>563.74</v>
      </c>
    </row>
    <row r="17327">
      <c r="A17327" s="3" t="inlineStr">
        <is>
          <t>Opportunity Global Investment (PTY) LTD</t>
        </is>
      </c>
      <c r="B17327" s="4" t="n">
        <v>45260</v>
      </c>
      <c r="C17327" s="3" t="inlineStr">
        <is>
          <t>Assets</t>
        </is>
      </c>
      <c r="D17327" s="3" t="inlineStr">
        <is>
          <t>8440/000</t>
        </is>
      </c>
      <c r="E17327" s="3" t="inlineStr">
        <is>
          <t>FNB - Call 627602764438</t>
        </is>
      </c>
      <c r="F17327" s="3" t="n">
        <v>-40007.9</v>
      </c>
      <c r="G17327" s="3" t="n">
        <v>-39153.33</v>
      </c>
    </row>
    <row r="17328">
      <c r="A17328" s="3" t="inlineStr">
        <is>
          <t>Opportunity Global Investment (PTY) LTD</t>
        </is>
      </c>
      <c r="B17328" s="4" t="n">
        <v>45260</v>
      </c>
      <c r="C17328" s="3" t="inlineStr">
        <is>
          <t>Assets</t>
        </is>
      </c>
      <c r="D17328" s="3" t="inlineStr">
        <is>
          <t>8445/000</t>
        </is>
      </c>
      <c r="E17328" s="3" t="inlineStr">
        <is>
          <t>Momentum RU502230096</t>
        </is>
      </c>
      <c r="F17328" s="3" t="n">
        <v>0</v>
      </c>
      <c r="G17328" s="3" t="n">
        <v>4973.81</v>
      </c>
    </row>
    <row r="17329">
      <c r="A17329" s="3" t="inlineStr">
        <is>
          <t>Quinate Consulting (Pty) Ltd</t>
        </is>
      </c>
      <c r="B17329" s="4" t="n">
        <v>45260</v>
      </c>
      <c r="C17329" s="3" t="inlineStr">
        <is>
          <t>Assets</t>
        </is>
      </c>
      <c r="D17329" s="3" t="inlineStr">
        <is>
          <t>8450/000</t>
        </is>
      </c>
      <c r="E17329" s="3" t="inlineStr">
        <is>
          <t>A RMB 62275810820</t>
        </is>
      </c>
      <c r="F17329" s="3" t="n">
        <v>-197772.73</v>
      </c>
      <c r="G17329" s="3" t="n">
        <v>105909.15</v>
      </c>
    </row>
    <row r="17330">
      <c r="A17330" s="3" t="inlineStr">
        <is>
          <t>Opportunity Management Holdings (PTY) LTD</t>
        </is>
      </c>
      <c r="B17330" s="4" t="n">
        <v>45260</v>
      </c>
      <c r="C17330" s="3" t="inlineStr">
        <is>
          <t>Assets</t>
        </is>
      </c>
      <c r="D17330" s="3" t="inlineStr">
        <is>
          <t>8450/000</t>
        </is>
      </c>
      <c r="E17330" s="3" t="inlineStr">
        <is>
          <t>Petty Cash - CT Office</t>
        </is>
      </c>
      <c r="F17330" s="3" t="n">
        <v>0</v>
      </c>
      <c r="G17330" s="3" t="n">
        <v>1016.2</v>
      </c>
    </row>
    <row r="17331">
      <c r="A17331" s="3" t="inlineStr">
        <is>
          <t>Quinate Consulting (Pty) Ltd</t>
        </is>
      </c>
      <c r="B17331" s="4" t="n">
        <v>45260</v>
      </c>
      <c r="C17331" s="3" t="inlineStr">
        <is>
          <t>Assets</t>
        </is>
      </c>
      <c r="D17331" s="3" t="inlineStr">
        <is>
          <t>8470/000</t>
        </is>
      </c>
      <c r="E17331" s="3" t="inlineStr">
        <is>
          <t>ABSA: Quinate</t>
        </is>
      </c>
      <c r="F17331" s="3" t="n">
        <v>0</v>
      </c>
      <c r="G17331" s="3" t="n">
        <v>500</v>
      </c>
    </row>
    <row r="17332">
      <c r="A17332" s="3" t="inlineStr">
        <is>
          <t>Quinate Consulting (Pty) Ltd</t>
        </is>
      </c>
      <c r="B17332" s="4" t="n">
        <v>45260</v>
      </c>
      <c r="C17332" s="3" t="inlineStr">
        <is>
          <t>Liabilities</t>
        </is>
      </c>
      <c r="D17332" s="3" t="inlineStr">
        <is>
          <t>8480/100</t>
        </is>
      </c>
      <c r="E17332" s="3" t="inlineStr">
        <is>
          <t>Bond - SH20 - STD Bank 532010558</t>
        </is>
      </c>
      <c r="F17332" s="3" t="n">
        <v>16629.24</v>
      </c>
      <c r="G17332" s="3" t="n">
        <v>-1315993.13</v>
      </c>
    </row>
    <row r="17333">
      <c r="A17333" s="3" t="inlineStr">
        <is>
          <t>Quinate Consulting (Pty) Ltd</t>
        </is>
      </c>
      <c r="B17333" s="4" t="n">
        <v>45260</v>
      </c>
      <c r="C17333" s="3" t="inlineStr">
        <is>
          <t>Liabilities</t>
        </is>
      </c>
      <c r="D17333" s="3" t="inlineStr">
        <is>
          <t>8480/200</t>
        </is>
      </c>
      <c r="E17333" s="3" t="inlineStr">
        <is>
          <t>Bond - SH23 - STD Bank 532010035</t>
        </is>
      </c>
      <c r="F17333" s="3" t="n">
        <v>16624.21</v>
      </c>
      <c r="G17333" s="3" t="n">
        <v>-1315872.65</v>
      </c>
    </row>
    <row r="17334">
      <c r="A17334" s="3" t="inlineStr">
        <is>
          <t>Quinate Consulting (Pty) Ltd</t>
        </is>
      </c>
      <c r="B17334" s="4" t="n">
        <v>45260</v>
      </c>
      <c r="C17334" s="3" t="inlineStr">
        <is>
          <t>Liabilities</t>
        </is>
      </c>
      <c r="D17334" s="3" t="inlineStr">
        <is>
          <t>8480/300</t>
        </is>
      </c>
      <c r="E17334" s="3" t="inlineStr">
        <is>
          <t>Bond - SH24 - STD Bank 532372662</t>
        </is>
      </c>
      <c r="F17334" s="3" t="n">
        <v>15793.82</v>
      </c>
      <c r="G17334" s="3" t="n">
        <v>-1428366.76</v>
      </c>
    </row>
    <row r="17335">
      <c r="A17335" s="3" t="inlineStr">
        <is>
          <t>Quinate Consulting (Pty) Ltd</t>
        </is>
      </c>
      <c r="B17335" s="4" t="n">
        <v>45260</v>
      </c>
      <c r="C17335" s="3" t="inlineStr">
        <is>
          <t>Liabilities</t>
        </is>
      </c>
      <c r="D17335" s="3" t="inlineStr">
        <is>
          <t>8480/400</t>
        </is>
      </c>
      <c r="E17335" s="3" t="inlineStr">
        <is>
          <t>Bond - SW01 - STD Bank 532920627</t>
        </is>
      </c>
      <c r="F17335" s="3" t="n">
        <v>13420.79</v>
      </c>
      <c r="G17335" s="3" t="n">
        <v>-1276467.81</v>
      </c>
    </row>
    <row r="17336">
      <c r="A17336" s="3" t="inlineStr">
        <is>
          <t>Quinate Consulting (Pty) Ltd</t>
        </is>
      </c>
      <c r="B17336" s="4" t="n">
        <v>45260</v>
      </c>
      <c r="C17336" s="3" t="inlineStr">
        <is>
          <t>Liabilities</t>
        </is>
      </c>
      <c r="D17336" s="3" t="inlineStr">
        <is>
          <t>8480/401</t>
        </is>
      </c>
      <c r="E17336" s="3" t="inlineStr">
        <is>
          <t>Bond - SW21 - STD Bank 532920597</t>
        </is>
      </c>
      <c r="F17336" s="3" t="n">
        <v>13426.02</v>
      </c>
      <c r="G17336" s="3" t="n">
        <v>-1276974.39</v>
      </c>
    </row>
    <row r="17337">
      <c r="A17337" s="3" t="inlineStr">
        <is>
          <t>Endulini (Pty) Ltd</t>
        </is>
      </c>
      <c r="B17337" s="4" t="n">
        <v>45260</v>
      </c>
      <c r="C17337" s="3" t="inlineStr">
        <is>
          <t>Liabilities</t>
        </is>
      </c>
      <c r="D17337" s="3" t="inlineStr">
        <is>
          <t>860</t>
        </is>
      </c>
      <c r="E17337" s="3" t="inlineStr">
        <is>
          <t>Rounding</t>
        </is>
      </c>
      <c r="F17337" s="3" t="n">
        <v>0.02</v>
      </c>
      <c r="G17337" s="3" t="n">
        <v>0.02</v>
      </c>
    </row>
    <row r="17338">
      <c r="A17338" s="3" t="inlineStr">
        <is>
          <t>Opportunity Global Investment (PTY) LTD</t>
        </is>
      </c>
      <c r="B17338" s="4" t="n">
        <v>45260</v>
      </c>
      <c r="C17338" s="3" t="inlineStr">
        <is>
          <t>Liabilities</t>
        </is>
      </c>
      <c r="D17338" s="3" t="inlineStr">
        <is>
          <t>860</t>
        </is>
      </c>
      <c r="E17338" s="3" t="inlineStr">
        <is>
          <t>Rounding</t>
        </is>
      </c>
      <c r="F17338" s="3" t="n">
        <v>0</v>
      </c>
      <c r="G17338" s="3" t="n">
        <v>-0.29</v>
      </c>
    </row>
    <row r="17339">
      <c r="A17339" s="3" t="inlineStr">
        <is>
          <t>Opportunity Global Sales (PTY) LTD</t>
        </is>
      </c>
      <c r="B17339" s="4" t="n">
        <v>45260</v>
      </c>
      <c r="C17339" s="3" t="inlineStr">
        <is>
          <t>Liabilities</t>
        </is>
      </c>
      <c r="D17339" s="3" t="inlineStr">
        <is>
          <t>860</t>
        </is>
      </c>
      <c r="E17339" s="3" t="inlineStr">
        <is>
          <t>Rounding</t>
        </is>
      </c>
      <c r="F17339" s="3" t="n">
        <v>0.01</v>
      </c>
      <c r="G17339" s="3" t="n">
        <v>-0.98</v>
      </c>
    </row>
    <row r="17340">
      <c r="A17340" s="3" t="inlineStr">
        <is>
          <t>Opportunity Management Holdings (PTY) LTD</t>
        </is>
      </c>
      <c r="B17340" s="4" t="n">
        <v>45260</v>
      </c>
      <c r="C17340" s="3" t="inlineStr">
        <is>
          <t>Liabilities</t>
        </is>
      </c>
      <c r="D17340" s="3" t="inlineStr">
        <is>
          <t>860</t>
        </is>
      </c>
      <c r="E17340" s="3" t="inlineStr">
        <is>
          <t>Rounding</t>
        </is>
      </c>
      <c r="F17340" s="3" t="n">
        <v>0</v>
      </c>
      <c r="G17340" s="3" t="n">
        <v>-0.01</v>
      </c>
    </row>
    <row r="17341">
      <c r="A17341" s="3" t="inlineStr">
        <is>
          <t>Quinate Consulting (Pty) Ltd</t>
        </is>
      </c>
      <c r="B17341" s="4" t="n">
        <v>45260</v>
      </c>
      <c r="C17341" s="3" t="inlineStr">
        <is>
          <t>Liabilities</t>
        </is>
      </c>
      <c r="D17341" s="3" t="inlineStr">
        <is>
          <t>860</t>
        </is>
      </c>
      <c r="E17341" s="3" t="inlineStr">
        <is>
          <t>Rounding</t>
        </is>
      </c>
      <c r="F17341" s="3" t="n">
        <v>0</v>
      </c>
      <c r="G17341" s="3" t="n">
        <v>-4.57</v>
      </c>
    </row>
    <row r="17342">
      <c r="A17342" s="3" t="inlineStr">
        <is>
          <t>Trademark Holdings (Pty) Ltd</t>
        </is>
      </c>
      <c r="B17342" s="4" t="n">
        <v>45260</v>
      </c>
      <c r="C17342" s="3" t="inlineStr">
        <is>
          <t>Liabilities</t>
        </is>
      </c>
      <c r="D17342" s="3" t="inlineStr">
        <is>
          <t>860</t>
        </is>
      </c>
      <c r="E17342" s="3" t="inlineStr">
        <is>
          <t>Rounding</t>
        </is>
      </c>
      <c r="F17342" s="3" t="n">
        <v>0</v>
      </c>
      <c r="G17342" s="3" t="n">
        <v>0.2</v>
      </c>
    </row>
    <row r="17343">
      <c r="A17343" s="3" t="inlineStr">
        <is>
          <t>Endulini (Pty) Ltd</t>
        </is>
      </c>
      <c r="B17343" s="4" t="n">
        <v>45260</v>
      </c>
      <c r="C17343" s="3" t="inlineStr">
        <is>
          <t>Liabilities</t>
        </is>
      </c>
      <c r="D17343" s="3" t="inlineStr">
        <is>
          <t>9000/000</t>
        </is>
      </c>
      <c r="E17343" s="3" t="inlineStr">
        <is>
          <t>Supplier Control Account</t>
        </is>
      </c>
      <c r="F17343" s="3" t="n">
        <v>540852.6800000001</v>
      </c>
      <c r="G17343" s="3" t="n">
        <v>-4157413.57</v>
      </c>
    </row>
    <row r="17344">
      <c r="A17344" s="3" t="inlineStr">
        <is>
          <t>Noble Shield (Pty) Ltd ta Go Letting</t>
        </is>
      </c>
      <c r="B17344" s="4" t="n">
        <v>45260</v>
      </c>
      <c r="C17344" s="3" t="inlineStr">
        <is>
          <t>Liabilities</t>
        </is>
      </c>
      <c r="D17344" s="3" t="inlineStr">
        <is>
          <t>9000/000</t>
        </is>
      </c>
      <c r="E17344" s="3" t="inlineStr">
        <is>
          <t>Supplier Control Account</t>
        </is>
      </c>
      <c r="F17344" s="3" t="n">
        <v>-2381.87</v>
      </c>
      <c r="G17344" s="3" t="n">
        <v>-20506.43</v>
      </c>
    </row>
    <row r="17345">
      <c r="A17345" s="3" t="inlineStr">
        <is>
          <t>Opportunity Global Investment (PTY) LTD</t>
        </is>
      </c>
      <c r="B17345" s="4" t="n">
        <v>45260</v>
      </c>
      <c r="C17345" s="3" t="inlineStr">
        <is>
          <t>Liabilities</t>
        </is>
      </c>
      <c r="D17345" s="3" t="inlineStr">
        <is>
          <t>9000/000</t>
        </is>
      </c>
      <c r="E17345" s="3" t="inlineStr">
        <is>
          <t>Supplier Control Account</t>
        </is>
      </c>
      <c r="F17345" s="3" t="n">
        <v>90113.75</v>
      </c>
      <c r="G17345" s="3" t="n">
        <v>-18389.66</v>
      </c>
    </row>
    <row r="17346">
      <c r="A17346" s="3" t="inlineStr">
        <is>
          <t>Opportunity Global Sales (PTY) LTD</t>
        </is>
      </c>
      <c r="B17346" s="4" t="n">
        <v>45260</v>
      </c>
      <c r="C17346" s="3" t="inlineStr">
        <is>
          <t>Liabilities</t>
        </is>
      </c>
      <c r="D17346" s="3" t="inlineStr">
        <is>
          <t>9000/000</t>
        </is>
      </c>
      <c r="E17346" s="3" t="inlineStr">
        <is>
          <t>Supplier Control Account</t>
        </is>
      </c>
      <c r="F17346" s="3" t="n">
        <v>9858.85</v>
      </c>
      <c r="G17346" s="3" t="n">
        <v>-7791.91</v>
      </c>
    </row>
    <row r="17347">
      <c r="A17347" s="3" t="inlineStr">
        <is>
          <t>Opportunity Management Holdings (PTY) LTD</t>
        </is>
      </c>
      <c r="B17347" s="4" t="n">
        <v>45260</v>
      </c>
      <c r="C17347" s="3" t="inlineStr">
        <is>
          <t>Liabilities</t>
        </is>
      </c>
      <c r="D17347" s="3" t="inlineStr">
        <is>
          <t>9000/000</t>
        </is>
      </c>
      <c r="E17347" s="3" t="inlineStr">
        <is>
          <t>Supplier Control Account</t>
        </is>
      </c>
      <c r="F17347" s="3" t="n">
        <v>-1240.95</v>
      </c>
      <c r="G17347" s="3" t="n">
        <v>-283827.54</v>
      </c>
    </row>
    <row r="17348">
      <c r="A17348" s="3" t="inlineStr">
        <is>
          <t>Quinate Consulting (Pty) Ltd</t>
        </is>
      </c>
      <c r="B17348" s="4" t="n">
        <v>45260</v>
      </c>
      <c r="C17348" s="3" t="inlineStr">
        <is>
          <t>Liabilities</t>
        </is>
      </c>
      <c r="D17348" s="3" t="inlineStr">
        <is>
          <t>9000/000</t>
        </is>
      </c>
      <c r="E17348" s="3" t="inlineStr">
        <is>
          <t>Supplier Control Account</t>
        </is>
      </c>
      <c r="F17348" s="3" t="n">
        <v>20984.7</v>
      </c>
      <c r="G17348" s="3" t="n">
        <v>493973.13</v>
      </c>
    </row>
    <row r="17349">
      <c r="A17349" s="3" t="inlineStr">
        <is>
          <t>Trademark Holdings (Pty) Ltd</t>
        </is>
      </c>
      <c r="B17349" s="4" t="n">
        <v>45260</v>
      </c>
      <c r="C17349" s="3" t="inlineStr">
        <is>
          <t>Liabilities</t>
        </is>
      </c>
      <c r="D17349" s="3" t="inlineStr">
        <is>
          <t>9000/000</t>
        </is>
      </c>
      <c r="E17349" s="3" t="inlineStr">
        <is>
          <t>Supplier Control Account</t>
        </is>
      </c>
      <c r="F17349" s="3" t="n">
        <v>-7526.12</v>
      </c>
      <c r="G17349" s="3" t="n">
        <v>-15625.87</v>
      </c>
    </row>
    <row r="17350">
      <c r="A17350" s="3" t="inlineStr">
        <is>
          <t>Quinate Consulting (Pty) Ltd</t>
        </is>
      </c>
      <c r="B17350" s="4" t="n">
        <v>45260</v>
      </c>
      <c r="C17350" s="3" t="inlineStr">
        <is>
          <t>Liabilities</t>
        </is>
      </c>
      <c r="D17350" s="3" t="inlineStr">
        <is>
          <t>9001</t>
        </is>
      </c>
      <c r="E17350" s="3" t="inlineStr">
        <is>
          <t>Supplier Control</t>
        </is>
      </c>
      <c r="F17350" s="3" t="n">
        <v>0</v>
      </c>
      <c r="G17350" s="3" t="n">
        <v>-347315.41</v>
      </c>
    </row>
    <row r="17351">
      <c r="A17351" s="3" t="inlineStr">
        <is>
          <t>Opportunity Management Holdings (PTY) LTD</t>
        </is>
      </c>
      <c r="B17351" s="4" t="n">
        <v>45260</v>
      </c>
      <c r="C17351" s="3" t="inlineStr">
        <is>
          <t>Liabilities</t>
        </is>
      </c>
      <c r="D17351" s="3" t="inlineStr">
        <is>
          <t>9100/000</t>
        </is>
      </c>
      <c r="E17351" s="3" t="inlineStr">
        <is>
          <t>PAYE/UIF/SDL Accrual - Prior Years ADJ</t>
        </is>
      </c>
      <c r="F17351" s="3" t="n">
        <v>0</v>
      </c>
      <c r="G17351" s="3" t="n">
        <v>-33739.36</v>
      </c>
    </row>
    <row r="17352">
      <c r="A17352" s="3" t="inlineStr">
        <is>
          <t>Opportunity Management Holdings (PTY) LTD</t>
        </is>
      </c>
      <c r="B17352" s="4" t="n">
        <v>45260</v>
      </c>
      <c r="C17352" s="3" t="inlineStr">
        <is>
          <t>Assets</t>
        </is>
      </c>
      <c r="D17352" s="3" t="inlineStr">
        <is>
          <t>9110/000</t>
        </is>
      </c>
      <c r="E17352" s="3" t="inlineStr">
        <is>
          <t>Deposit Received</t>
        </is>
      </c>
      <c r="F17352" s="3" t="n">
        <v>0</v>
      </c>
      <c r="G17352" s="3" t="n">
        <v>-3852.5</v>
      </c>
    </row>
    <row r="17353">
      <c r="A17353" s="3" t="inlineStr">
        <is>
          <t>Opportunity Global Investment (PTY) LTD</t>
        </is>
      </c>
      <c r="B17353" s="4" t="n">
        <v>45260</v>
      </c>
      <c r="C17353" s="3" t="inlineStr">
        <is>
          <t>Liabilities</t>
        </is>
      </c>
      <c r="D17353" s="3" t="inlineStr">
        <is>
          <t>9110/000</t>
        </is>
      </c>
      <c r="E17353" s="3" t="inlineStr">
        <is>
          <t>Taxation B/S</t>
        </is>
      </c>
      <c r="F17353" s="3" t="n">
        <v>0</v>
      </c>
      <c r="G17353" s="3" t="n">
        <v>67163.81</v>
      </c>
    </row>
    <row r="17354">
      <c r="A17354" s="3" t="inlineStr">
        <is>
          <t>Noble Shield (Pty) Ltd ta Go Letting</t>
        </is>
      </c>
      <c r="B17354" s="4" t="n">
        <v>45260</v>
      </c>
      <c r="C17354" s="3" t="inlineStr">
        <is>
          <t>Liabilities</t>
        </is>
      </c>
      <c r="D17354" s="3" t="inlineStr">
        <is>
          <t>9250/010</t>
        </is>
      </c>
      <c r="E17354" s="3" t="inlineStr">
        <is>
          <t>SALARY CONTROL</t>
        </is>
      </c>
      <c r="F17354" s="3" t="n">
        <v>728.74</v>
      </c>
      <c r="G17354" s="3" t="n">
        <v>-18134.64</v>
      </c>
    </row>
    <row r="17355">
      <c r="A17355" s="3" t="inlineStr">
        <is>
          <t>Opportunity Global Investment (PTY) LTD</t>
        </is>
      </c>
      <c r="B17355" s="4" t="n">
        <v>45260</v>
      </c>
      <c r="C17355" s="3" t="inlineStr">
        <is>
          <t>Liabilities</t>
        </is>
      </c>
      <c r="D17355" s="3" t="inlineStr">
        <is>
          <t>9250/010</t>
        </is>
      </c>
      <c r="E17355" s="3" t="inlineStr">
        <is>
          <t>SALARY CONTROL</t>
        </is>
      </c>
      <c r="F17355" s="3" t="n">
        <v>0</v>
      </c>
      <c r="G17355" s="3" t="n">
        <v>5000</v>
      </c>
    </row>
    <row r="17356">
      <c r="A17356" s="3" t="inlineStr">
        <is>
          <t>Opportunity Global Sales (PTY) LTD</t>
        </is>
      </c>
      <c r="B17356" s="4" t="n">
        <v>45260</v>
      </c>
      <c r="C17356" s="3" t="inlineStr">
        <is>
          <t>Liabilities</t>
        </is>
      </c>
      <c r="D17356" s="3" t="inlineStr">
        <is>
          <t>9250/010</t>
        </is>
      </c>
      <c r="E17356" s="3" t="inlineStr">
        <is>
          <t>SALARY CONTROL</t>
        </is>
      </c>
      <c r="F17356" s="3" t="n">
        <v>-27072.98</v>
      </c>
      <c r="G17356" s="3" t="n">
        <v>-21270.74</v>
      </c>
    </row>
    <row r="17357">
      <c r="A17357" s="3" t="inlineStr">
        <is>
          <t>Opportunity Management Holdings (PTY) LTD</t>
        </is>
      </c>
      <c r="B17357" s="4" t="n">
        <v>45260</v>
      </c>
      <c r="C17357" s="3" t="inlineStr">
        <is>
          <t>Liabilities</t>
        </is>
      </c>
      <c r="D17357" s="3" t="inlineStr">
        <is>
          <t>9250/010</t>
        </is>
      </c>
      <c r="E17357" s="3" t="inlineStr">
        <is>
          <t>SALARY CONTROL</t>
        </is>
      </c>
      <c r="F17357" s="3" t="n">
        <v>0</v>
      </c>
      <c r="G17357" s="3" t="n">
        <v>9241.74</v>
      </c>
    </row>
    <row r="17358">
      <c r="A17358" s="3" t="inlineStr">
        <is>
          <t>Trademark Holdings (Pty) Ltd</t>
        </is>
      </c>
      <c r="B17358" s="4" t="n">
        <v>45260</v>
      </c>
      <c r="C17358" s="3" t="inlineStr">
        <is>
          <t>Liabilities</t>
        </is>
      </c>
      <c r="D17358" s="3" t="inlineStr">
        <is>
          <t>9250/010</t>
        </is>
      </c>
      <c r="E17358" s="3" t="inlineStr">
        <is>
          <t>SALARY CONTROL</t>
        </is>
      </c>
      <c r="F17358" s="3" t="n">
        <v>-1138.76</v>
      </c>
      <c r="G17358" s="3" t="n">
        <v>-20341.13</v>
      </c>
    </row>
    <row r="17359">
      <c r="A17359" s="3" t="inlineStr">
        <is>
          <t>Noble Shield (Pty) Ltd ta Go Letting</t>
        </is>
      </c>
      <c r="B17359" s="4" t="n">
        <v>45260</v>
      </c>
      <c r="C17359" s="3" t="inlineStr">
        <is>
          <t>Liabilities</t>
        </is>
      </c>
      <c r="D17359" s="3" t="inlineStr">
        <is>
          <t>9250/020</t>
        </is>
      </c>
      <c r="E17359" s="3" t="inlineStr">
        <is>
          <t>PAYE, UIF AND SDL CONTROL</t>
        </is>
      </c>
      <c r="F17359" s="3" t="n">
        <v>265.89</v>
      </c>
      <c r="G17359" s="3" t="n">
        <v>-5918.65</v>
      </c>
    </row>
    <row r="17360">
      <c r="A17360" s="3" t="inlineStr">
        <is>
          <t>Opportunity Global Investment (PTY) LTD</t>
        </is>
      </c>
      <c r="B17360" s="4" t="n">
        <v>45260</v>
      </c>
      <c r="C17360" s="3" t="inlineStr">
        <is>
          <t>Liabilities</t>
        </is>
      </c>
      <c r="D17360" s="3" t="inlineStr">
        <is>
          <t>9250/020</t>
        </is>
      </c>
      <c r="E17360" s="3" t="inlineStr">
        <is>
          <t>PAYE, UIF AND SDL CONTROL</t>
        </is>
      </c>
      <c r="F17360" s="3" t="n">
        <v>4322.43</v>
      </c>
      <c r="G17360" s="3" t="n">
        <v>-68980.16</v>
      </c>
    </row>
    <row r="17361">
      <c r="A17361" s="3" t="inlineStr">
        <is>
          <t>Opportunity Management Holdings (PTY) LTD</t>
        </is>
      </c>
      <c r="B17361" s="4" t="n">
        <v>45260</v>
      </c>
      <c r="C17361" s="3" t="inlineStr">
        <is>
          <t>Liabilities</t>
        </is>
      </c>
      <c r="D17361" s="3" t="inlineStr">
        <is>
          <t>9250/020</t>
        </is>
      </c>
      <c r="E17361" s="3" t="inlineStr">
        <is>
          <t>PAYE, UIF AND SDL CONTROL</t>
        </is>
      </c>
      <c r="F17361" s="3" t="n">
        <v>9871.74</v>
      </c>
      <c r="G17361" s="3" t="n">
        <v>-43819.57</v>
      </c>
    </row>
    <row r="17362">
      <c r="A17362" s="3" t="inlineStr">
        <is>
          <t>Quinate Consulting (Pty) Ltd</t>
        </is>
      </c>
      <c r="B17362" s="4" t="n">
        <v>45260</v>
      </c>
      <c r="C17362" s="3" t="inlineStr">
        <is>
          <t>Liabilities</t>
        </is>
      </c>
      <c r="D17362" s="3" t="inlineStr">
        <is>
          <t>9250/020</t>
        </is>
      </c>
      <c r="E17362" s="3" t="inlineStr">
        <is>
          <t>PAYE, UIF AND SDL CONTROL</t>
        </is>
      </c>
      <c r="F17362" s="3" t="n">
        <v>0</v>
      </c>
      <c r="G17362" s="3" t="n">
        <v>-10759.36</v>
      </c>
    </row>
    <row r="17363">
      <c r="A17363" s="3" t="inlineStr">
        <is>
          <t>Trademark Holdings (Pty) Ltd</t>
        </is>
      </c>
      <c r="B17363" s="4" t="n">
        <v>45260</v>
      </c>
      <c r="C17363" s="3" t="inlineStr">
        <is>
          <t>Liabilities</t>
        </is>
      </c>
      <c r="D17363" s="3" t="inlineStr">
        <is>
          <t>9250/020</t>
        </is>
      </c>
      <c r="E17363" s="3" t="inlineStr">
        <is>
          <t>PAYE, UIF AND SDL CONTROL</t>
        </is>
      </c>
      <c r="F17363" s="3" t="n">
        <v>-415.49</v>
      </c>
      <c r="G17363" s="3" t="n">
        <v>-5910.13</v>
      </c>
    </row>
    <row r="17364">
      <c r="A17364" s="3" t="inlineStr">
        <is>
          <t>Opportunity Global Investment (PTY) LTD</t>
        </is>
      </c>
      <c r="B17364" s="4" t="n">
        <v>45260</v>
      </c>
      <c r="C17364" s="3" t="inlineStr">
        <is>
          <t>Liabilities</t>
        </is>
      </c>
      <c r="D17364" s="3" t="inlineStr">
        <is>
          <t>9400/030</t>
        </is>
      </c>
      <c r="E17364" s="3" t="inlineStr">
        <is>
          <t>Accrued Expenses - PAYE_AND_UIF</t>
        </is>
      </c>
      <c r="F17364" s="3" t="n">
        <v>0</v>
      </c>
      <c r="G17364" s="3" t="n">
        <v>-2</v>
      </c>
    </row>
    <row r="17365">
      <c r="A17365" s="3" t="inlineStr">
        <is>
          <t>Trademark Holdings (Pty) Ltd</t>
        </is>
      </c>
      <c r="B17365" s="4" t="n">
        <v>45260</v>
      </c>
      <c r="C17365" s="3" t="inlineStr">
        <is>
          <t>Liabilities</t>
        </is>
      </c>
      <c r="D17365" s="3" t="inlineStr">
        <is>
          <t>9400/400</t>
        </is>
      </c>
      <c r="E17365" s="3" t="inlineStr">
        <is>
          <t>Deemed Dividend Tax</t>
        </is>
      </c>
      <c r="F17365" s="3" t="n">
        <v>0</v>
      </c>
      <c r="G17365" s="3" t="n">
        <v>-699.13</v>
      </c>
    </row>
    <row r="17366">
      <c r="A17366" s="3" t="inlineStr">
        <is>
          <t>Opportunity Global Investment (PTY) LTD</t>
        </is>
      </c>
      <c r="B17366" s="4" t="n">
        <v>45260</v>
      </c>
      <c r="C17366" s="3" t="inlineStr">
        <is>
          <t>Liabilities</t>
        </is>
      </c>
      <c r="D17366" s="3" t="inlineStr">
        <is>
          <t>9500/000</t>
        </is>
      </c>
      <c r="E17366" s="3" t="inlineStr">
        <is>
          <t>VAT Control Account</t>
        </is>
      </c>
      <c r="F17366" s="3" t="n">
        <v>73451.77</v>
      </c>
      <c r="G17366" s="3" t="n">
        <v>1085446.79</v>
      </c>
    </row>
    <row r="17367">
      <c r="A17367" s="3" t="inlineStr">
        <is>
          <t>Opportunity Global Sales (PTY) LTD</t>
        </is>
      </c>
      <c r="B17367" s="4" t="n">
        <v>45260</v>
      </c>
      <c r="C17367" s="3" t="inlineStr">
        <is>
          <t>Liabilities</t>
        </is>
      </c>
      <c r="D17367" s="3" t="inlineStr">
        <is>
          <t>9500/000</t>
        </is>
      </c>
      <c r="E17367" s="3" t="inlineStr">
        <is>
          <t>VAT Control Account</t>
        </is>
      </c>
      <c r="F17367" s="3" t="n">
        <v>-38787.26</v>
      </c>
      <c r="G17367" s="3" t="n">
        <v>-1115137.83</v>
      </c>
    </row>
    <row r="17368">
      <c r="A17368" s="3" t="inlineStr">
        <is>
          <t>Opportunity Management Holdings (PTY) LTD</t>
        </is>
      </c>
      <c r="B17368" s="4" t="n">
        <v>45260</v>
      </c>
      <c r="C17368" s="3" t="inlineStr">
        <is>
          <t>Liabilities</t>
        </is>
      </c>
      <c r="D17368" s="3" t="inlineStr">
        <is>
          <t>9500/000</t>
        </is>
      </c>
      <c r="E17368" s="3" t="inlineStr">
        <is>
          <t>VAT Control Account</t>
        </is>
      </c>
      <c r="F17368" s="3" t="n">
        <v>-44125.82</v>
      </c>
      <c r="G17368" s="3" t="n">
        <v>78645.03</v>
      </c>
    </row>
    <row r="17369">
      <c r="A17369" s="3" t="inlineStr">
        <is>
          <t>Endulini (Pty) Ltd</t>
        </is>
      </c>
      <c r="B17369" s="4" t="n">
        <v>45260</v>
      </c>
      <c r="C17369" s="3" t="inlineStr">
        <is>
          <t>Liabilities</t>
        </is>
      </c>
      <c r="D17369" s="3" t="inlineStr">
        <is>
          <t>9500/000</t>
        </is>
      </c>
      <c r="E17369" s="3" t="inlineStr">
        <is>
          <t>Vat / Tax Control Account</t>
        </is>
      </c>
      <c r="F17369" s="3" t="n">
        <v>-350919.47</v>
      </c>
      <c r="G17369" s="3" t="n">
        <v>-2731237.7</v>
      </c>
    </row>
    <row r="17370">
      <c r="A17370" s="3" t="inlineStr">
        <is>
          <t>Noble Shield (Pty) Ltd ta Go Letting</t>
        </is>
      </c>
      <c r="B17370" s="4" t="n">
        <v>45260</v>
      </c>
      <c r="C17370" s="3" t="inlineStr">
        <is>
          <t>Liabilities</t>
        </is>
      </c>
      <c r="D17370" s="3" t="inlineStr">
        <is>
          <t>9500/000</t>
        </is>
      </c>
      <c r="E17370" s="3" t="inlineStr">
        <is>
          <t>Vat / Tax Control Account</t>
        </is>
      </c>
      <c r="F17370" s="3" t="n">
        <v>67.05</v>
      </c>
      <c r="G17370" s="3" t="n">
        <v>1510.73</v>
      </c>
    </row>
    <row r="17371">
      <c r="A17371" s="3" t="inlineStr">
        <is>
          <t>Quinate Consulting (Pty) Ltd</t>
        </is>
      </c>
      <c r="B17371" s="4" t="n">
        <v>45260</v>
      </c>
      <c r="C17371" s="3" t="inlineStr">
        <is>
          <t>Liabilities</t>
        </is>
      </c>
      <c r="D17371" s="3" t="inlineStr">
        <is>
          <t>9500/000</t>
        </is>
      </c>
      <c r="E17371" s="3" t="inlineStr">
        <is>
          <t>Vat Control Account</t>
        </is>
      </c>
      <c r="F17371" s="3" t="n">
        <v>18986.01</v>
      </c>
      <c r="G17371" s="3" t="n">
        <v>2127508.01</v>
      </c>
    </row>
    <row r="17372">
      <c r="A17372" s="3" t="inlineStr">
        <is>
          <t>Opportunity Management Holdings (PTY) LTD</t>
        </is>
      </c>
      <c r="B17372" s="4" t="n">
        <v>45260</v>
      </c>
      <c r="C17372" s="3" t="inlineStr">
        <is>
          <t>Liabilities</t>
        </is>
      </c>
      <c r="D17372" s="3" t="inlineStr">
        <is>
          <t>9501/000</t>
        </is>
      </c>
      <c r="E17372" s="3" t="inlineStr">
        <is>
          <t>Vat Adjustments - C2M</t>
        </is>
      </c>
      <c r="F17372" s="3" t="n">
        <v>0</v>
      </c>
      <c r="G17372" s="3" t="n">
        <v>47274.04</v>
      </c>
    </row>
    <row r="17373">
      <c r="A17373" s="3" t="inlineStr">
        <is>
          <t>Endulini (Pty) Ltd</t>
        </is>
      </c>
      <c r="B17373" s="4" t="n">
        <v>45260</v>
      </c>
      <c r="C17373" s="3" t="inlineStr">
        <is>
          <t>Liabilities</t>
        </is>
      </c>
      <c r="D17373" s="3" t="inlineStr">
        <is>
          <t>9899/A209</t>
        </is>
      </c>
      <c r="E17373" s="3" t="inlineStr">
        <is>
          <t>Sales - Unit Reg Control A209</t>
        </is>
      </c>
      <c r="F17373" s="3" t="n">
        <v>-1218800.14</v>
      </c>
      <c r="G17373" s="3" t="n">
        <v>-1218800.14</v>
      </c>
    </row>
    <row r="17374">
      <c r="A17374" s="3" t="inlineStr">
        <is>
          <t>Endulini (Pty) Ltd</t>
        </is>
      </c>
      <c r="B17374" s="4" t="n">
        <v>45260</v>
      </c>
      <c r="C17374" s="3" t="inlineStr">
        <is>
          <t>Liabilities</t>
        </is>
      </c>
      <c r="D17374" s="3" t="inlineStr">
        <is>
          <t>9899/C302</t>
        </is>
      </c>
      <c r="E17374" s="3" t="inlineStr">
        <is>
          <t>Sales - Unit Reg Control C302</t>
        </is>
      </c>
      <c r="F17374" s="3" t="n">
        <v>-1253795.14</v>
      </c>
      <c r="G17374" s="3" t="n">
        <v>-1253795.14</v>
      </c>
    </row>
    <row r="17375">
      <c r="A17375" s="3" t="inlineStr">
        <is>
          <t>Quinate Consulting (Pty) Ltd</t>
        </is>
      </c>
      <c r="B17375" s="4" t="n">
        <v>45260</v>
      </c>
      <c r="C17375" s="3" t="inlineStr">
        <is>
          <t>Liabilities</t>
        </is>
      </c>
      <c r="D17375" s="3" t="inlineStr">
        <is>
          <t>9960/000</t>
        </is>
      </c>
      <c r="E17375" s="3" t="inlineStr">
        <is>
          <t>Deposits - Southwark Rentals</t>
        </is>
      </c>
      <c r="F17375" s="3" t="n">
        <v>0</v>
      </c>
      <c r="G17375" s="3" t="n">
        <v>-23000</v>
      </c>
    </row>
    <row r="17376">
      <c r="A17376" s="3" t="inlineStr">
        <is>
          <t>Noble Shield (Pty) Ltd ta Go Letting</t>
        </is>
      </c>
      <c r="B17376" s="4" t="n">
        <v>45260</v>
      </c>
      <c r="C17376" s="3" t="inlineStr">
        <is>
          <t>Expenses</t>
        </is>
      </c>
      <c r="D17376" s="3" t="inlineStr">
        <is>
          <t>ACB Link</t>
        </is>
      </c>
      <c r="E17376" s="3" t="inlineStr">
        <is>
          <t>Subscriptions - TPN</t>
        </is>
      </c>
      <c r="F17376" s="3" t="n">
        <v>2037.8</v>
      </c>
      <c r="G17376" s="3" t="n">
        <v>8467.459999999999</v>
      </c>
    </row>
    <row r="17377">
      <c r="A17377" s="3" t="inlineStr">
        <is>
          <t>Trademark Holdings (Pty) Ltd</t>
        </is>
      </c>
      <c r="B17377" s="4" t="n">
        <v>45260</v>
      </c>
      <c r="C17377" s="3" t="inlineStr">
        <is>
          <t>Liabilities</t>
        </is>
      </c>
      <c r="D17377" s="3" t="inlineStr">
        <is>
          <t>B/S</t>
        </is>
      </c>
      <c r="E17377" s="3" t="inlineStr">
        <is>
          <t>Taxation Payable</t>
        </is>
      </c>
      <c r="F17377" s="3" t="n">
        <v>0</v>
      </c>
      <c r="G17377" s="3" t="n">
        <v>1722</v>
      </c>
    </row>
    <row r="17378">
      <c r="A17378" s="3" t="inlineStr">
        <is>
          <t>Quinate Consulting (Pty) Ltd</t>
        </is>
      </c>
      <c r="B17378" s="4" t="n">
        <v>45260</v>
      </c>
      <c r="C17378" s="3" t="inlineStr">
        <is>
          <t>Liabilities</t>
        </is>
      </c>
      <c r="D17378" s="3" t="inlineStr">
        <is>
          <t xml:space="preserve">B/S </t>
        </is>
      </c>
      <c r="E17378" s="3" t="inlineStr">
        <is>
          <t>Taxation Payable</t>
        </is>
      </c>
      <c r="F17378" s="3" t="n">
        <v>0</v>
      </c>
      <c r="G17378" s="3" t="n">
        <v>-15486</v>
      </c>
    </row>
    <row r="17379">
      <c r="A17379" s="3" t="inlineStr">
        <is>
          <t>Quinate Consulting (Pty) Ltd</t>
        </is>
      </c>
      <c r="B17379" s="4" t="n">
        <v>45260</v>
      </c>
      <c r="C17379" s="3" t="inlineStr">
        <is>
          <t>Liabilities</t>
        </is>
      </c>
      <c r="D17379" s="3" t="inlineStr">
        <is>
          <t>FV</t>
        </is>
      </c>
      <c r="E17379" s="3" t="inlineStr">
        <is>
          <t>Loan - Cape Projects Constuction</t>
        </is>
      </c>
      <c r="F17379" s="3" t="n">
        <v>2237423.63</v>
      </c>
      <c r="G17379" s="3" t="n">
        <v>-5283763.77</v>
      </c>
    </row>
    <row r="17380">
      <c r="A17380" s="3" t="inlineStr">
        <is>
          <t>Quinate Consulting (Pty) Ltd</t>
        </is>
      </c>
      <c r="B17380" s="4" t="n">
        <v>45260</v>
      </c>
      <c r="C17380" s="3" t="inlineStr">
        <is>
          <t>Liabilities</t>
        </is>
      </c>
      <c r="D17380" s="3" t="inlineStr">
        <is>
          <t>Sharehold OppDev</t>
        </is>
      </c>
      <c r="E17380" s="3" t="inlineStr">
        <is>
          <t>Loan - Justine Morgan</t>
        </is>
      </c>
      <c r="F17380" s="3" t="n">
        <v>0</v>
      </c>
      <c r="G17380" s="3" t="n">
        <v>-563766.76</v>
      </c>
    </row>
    <row r="17381">
      <c r="A17381" s="3" t="inlineStr">
        <is>
          <t>Opportunity Global Investment (PTY) LTD</t>
        </is>
      </c>
      <c r="B17381" s="4" t="n">
        <v>45260</v>
      </c>
      <c r="C17381" s="3" t="inlineStr">
        <is>
          <t>Expenses</t>
        </is>
      </c>
      <c r="D17381" s="3" t="inlineStr">
        <is>
          <t>Swiftshutter</t>
        </is>
      </c>
      <c r="E17381" s="3" t="inlineStr">
        <is>
          <t>Advertising - Rousseau Lotter</t>
        </is>
      </c>
      <c r="F17381" s="3" t="n">
        <v>15400</v>
      </c>
      <c r="G17381" s="3" t="n">
        <v>15400</v>
      </c>
    </row>
    <row r="17382">
      <c r="A17382" s="3" t="inlineStr">
        <is>
          <t>Opportunity Global Sales (PTY) LTD</t>
        </is>
      </c>
      <c r="B17382" s="4" t="n">
        <v>45291</v>
      </c>
      <c r="C17382" s="3" t="inlineStr">
        <is>
          <t>Revenue</t>
        </is>
      </c>
      <c r="D17382" s="3" t="inlineStr">
        <is>
          <t>1000/009</t>
        </is>
      </c>
      <c r="E17382" s="3" t="inlineStr">
        <is>
          <t>Sales - Comm on Payprop</t>
        </is>
      </c>
      <c r="F17382" s="3" t="n">
        <v>-15404.92</v>
      </c>
      <c r="G17382" s="3" t="n">
        <v>-151503.82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Revenue</t>
        </is>
      </c>
      <c r="D17383" s="3" t="inlineStr">
        <is>
          <t>1000/011</t>
        </is>
      </c>
      <c r="E17383" s="3" t="inlineStr">
        <is>
          <t>Rent Received - Soho Unit 23</t>
        </is>
      </c>
      <c r="F17383" s="3" t="n">
        <v>-12500</v>
      </c>
      <c r="G17383" s="3" t="n">
        <v>-125000</v>
      </c>
    </row>
    <row r="17384">
      <c r="A17384" s="3" t="inlineStr">
        <is>
          <t>Quinate Consulting (Pty) Ltd</t>
        </is>
      </c>
      <c r="B17384" s="4" t="n">
        <v>45291</v>
      </c>
      <c r="C17384" s="3" t="inlineStr">
        <is>
          <t>Revenue</t>
        </is>
      </c>
      <c r="D17384" s="3" t="inlineStr">
        <is>
          <t>1000/012</t>
        </is>
      </c>
      <c r="E17384" s="3" t="inlineStr">
        <is>
          <t>Rent Received - Soho Unit 24</t>
        </is>
      </c>
      <c r="F17384" s="3" t="n">
        <v>-14445</v>
      </c>
      <c r="G17384" s="3" t="n">
        <v>-144450</v>
      </c>
    </row>
    <row r="17385">
      <c r="A17385" s="3" t="inlineStr">
        <is>
          <t>Quinate Consulting (Pty) Ltd</t>
        </is>
      </c>
      <c r="B17385" s="4" t="n">
        <v>45291</v>
      </c>
      <c r="C17385" s="3" t="inlineStr">
        <is>
          <t>Revenue</t>
        </is>
      </c>
      <c r="D17385" s="3" t="inlineStr">
        <is>
          <t>1000/013</t>
        </is>
      </c>
      <c r="E17385" s="3" t="inlineStr">
        <is>
          <t>Rent Recieved - Soho Unit 20</t>
        </is>
      </c>
      <c r="F17385" s="3" t="n">
        <v>-12500</v>
      </c>
      <c r="G17385" s="3" t="n">
        <v>-125000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Revenue</t>
        </is>
      </c>
      <c r="D17386" s="3" t="inlineStr">
        <is>
          <t>1000/015</t>
        </is>
      </c>
      <c r="E17386" s="3" t="inlineStr">
        <is>
          <t>Rent Received - Southwark Unit 1</t>
        </is>
      </c>
      <c r="F17386" s="3" t="n">
        <v>-12000</v>
      </c>
      <c r="G17386" s="3" t="n">
        <v>-69500</v>
      </c>
    </row>
    <row r="17387">
      <c r="A17387" s="3" t="inlineStr">
        <is>
          <t>Quinate Consulting (Pty) Ltd</t>
        </is>
      </c>
      <c r="B17387" s="4" t="n">
        <v>45291</v>
      </c>
      <c r="C17387" s="3" t="inlineStr">
        <is>
          <t>Revenue</t>
        </is>
      </c>
      <c r="D17387" s="3" t="inlineStr">
        <is>
          <t>1000/016</t>
        </is>
      </c>
      <c r="E17387" s="3" t="inlineStr">
        <is>
          <t>Rent Recieved - Southwark Unit 21</t>
        </is>
      </c>
      <c r="F17387" s="3" t="n">
        <v>-10000</v>
      </c>
      <c r="G17387" s="3" t="n">
        <v>-101000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Revenue</t>
        </is>
      </c>
      <c r="D17388" s="3" t="inlineStr">
        <is>
          <t>1000/100</t>
        </is>
      </c>
      <c r="E17388" s="3" t="inlineStr">
        <is>
          <t>Sales - Comm on External Sales</t>
        </is>
      </c>
      <c r="F17388" s="3" t="n">
        <v>0</v>
      </c>
      <c r="G17388" s="3" t="n">
        <v>-159137.61</v>
      </c>
    </row>
    <row r="17389">
      <c r="A17389" s="3" t="inlineStr">
        <is>
          <t>Noble Shield (Pty) Ltd ta Go Letting</t>
        </is>
      </c>
      <c r="B17389" s="4" t="n">
        <v>45291</v>
      </c>
      <c r="C17389" s="3" t="inlineStr">
        <is>
          <t>Revenue</t>
        </is>
      </c>
      <c r="D17389" s="3" t="inlineStr">
        <is>
          <t>1000/100</t>
        </is>
      </c>
      <c r="E17389" s="3" t="inlineStr">
        <is>
          <t>Sales - Payprop 328 - Michelle</t>
        </is>
      </c>
      <c r="F17389" s="3" t="n">
        <v>-94212.3</v>
      </c>
      <c r="G17389" s="3" t="n">
        <v>-445959.62</v>
      </c>
    </row>
    <row r="17390">
      <c r="A17390" s="3" t="inlineStr">
        <is>
          <t>Opportunity Global Sales (PTY) LTD</t>
        </is>
      </c>
      <c r="B17390" s="4" t="n">
        <v>45291</v>
      </c>
      <c r="C17390" s="3" t="inlineStr">
        <is>
          <t>Revenue</t>
        </is>
      </c>
      <c r="D17390" s="3" t="inlineStr">
        <is>
          <t>1000/120</t>
        </is>
      </c>
      <c r="E17390" s="3" t="inlineStr">
        <is>
          <t>Sales - Admin Fees on Rental Units</t>
        </is>
      </c>
      <c r="F17390" s="3" t="n">
        <v>-6521.75</v>
      </c>
      <c r="G17390" s="3" t="n">
        <v>-61126.04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Revenue</t>
        </is>
      </c>
      <c r="D17391" s="3" t="inlineStr">
        <is>
          <t>1000/121</t>
        </is>
      </c>
      <c r="E17391" s="3" t="inlineStr">
        <is>
          <t>Sales - Admin Fees on Rental Units Endulini</t>
        </is>
      </c>
      <c r="F17391" s="3" t="n">
        <v>0</v>
      </c>
      <c r="G17391" s="3" t="n">
        <v>-434.78</v>
      </c>
    </row>
    <row r="17392">
      <c r="A17392" s="3" t="inlineStr">
        <is>
          <t>Opportunity Global Sales (PTY) LTD</t>
        </is>
      </c>
      <c r="B17392" s="4" t="n">
        <v>45291</v>
      </c>
      <c r="C17392" s="3" t="inlineStr">
        <is>
          <t>Revenue</t>
        </is>
      </c>
      <c r="D17392" s="3" t="inlineStr">
        <is>
          <t>1000/122</t>
        </is>
      </c>
      <c r="E17392" s="3" t="inlineStr">
        <is>
          <t>Sales - Admin Fees on Rental Units Heron Fields</t>
        </is>
      </c>
      <c r="F17392" s="3" t="n">
        <v>0</v>
      </c>
      <c r="G17392" s="3" t="n">
        <v>-5652.2</v>
      </c>
    </row>
    <row r="17393">
      <c r="A17393" s="3" t="inlineStr">
        <is>
          <t>Opportunity Global Sales (PTY) LTD</t>
        </is>
      </c>
      <c r="B17393" s="4" t="n">
        <v>45291</v>
      </c>
      <c r="C17393" s="3" t="inlineStr">
        <is>
          <t>Revenue</t>
        </is>
      </c>
      <c r="D17393" s="3" t="inlineStr">
        <is>
          <t>1000/150</t>
        </is>
      </c>
      <c r="E17393" s="3" t="inlineStr">
        <is>
          <t>Sales - Comm on External Rental</t>
        </is>
      </c>
      <c r="F17393" s="3" t="n">
        <v>-19565.21</v>
      </c>
      <c r="G17393" s="3" t="n">
        <v>-515947.62</v>
      </c>
    </row>
    <row r="17394">
      <c r="A17394" s="3" t="inlineStr">
        <is>
          <t>Opportunity Global Sales (PTY) LTD</t>
        </is>
      </c>
      <c r="B17394" s="4" t="n">
        <v>45291</v>
      </c>
      <c r="C17394" s="3" t="inlineStr">
        <is>
          <t>Revenue</t>
        </is>
      </c>
      <c r="D17394" s="3" t="inlineStr">
        <is>
          <t>1000/250</t>
        </is>
      </c>
      <c r="E17394" s="3" t="inlineStr">
        <is>
          <t>Sales - Comm on Endulini</t>
        </is>
      </c>
      <c r="F17394" s="3" t="n">
        <v>0</v>
      </c>
      <c r="G17394" s="3" t="n">
        <v>-129121.74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Revenue</t>
        </is>
      </c>
      <c r="D17395" s="3" t="inlineStr">
        <is>
          <t>1000/300</t>
        </is>
      </c>
      <c r="E17395" s="3" t="inlineStr">
        <is>
          <t>Sales - Comm on Heron Fields</t>
        </is>
      </c>
      <c r="F17395" s="3" t="n">
        <v>0</v>
      </c>
      <c r="G17395" s="3" t="n">
        <v>-1340039.14</v>
      </c>
    </row>
    <row r="17396">
      <c r="A17396" s="3" t="inlineStr">
        <is>
          <t>Trademark Holdings (Pty) Ltd</t>
        </is>
      </c>
      <c r="B17396" s="4" t="n">
        <v>45291</v>
      </c>
      <c r="C17396" s="3" t="inlineStr">
        <is>
          <t>Revenue</t>
        </is>
      </c>
      <c r="D17396" s="3" t="inlineStr">
        <is>
          <t>1000/300</t>
        </is>
      </c>
      <c r="E17396" s="3" t="inlineStr">
        <is>
          <t>Sales - Payprop - Lara</t>
        </is>
      </c>
      <c r="F17396" s="3" t="n">
        <v>-92781.31</v>
      </c>
      <c r="G17396" s="3" t="n">
        <v>-496629.1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Revenue</t>
        </is>
      </c>
      <c r="D17397" s="3" t="inlineStr">
        <is>
          <t>1000/360</t>
        </is>
      </c>
      <c r="E17397" s="3" t="inlineStr">
        <is>
          <t>Sales - Investor Management - Heron View</t>
        </is>
      </c>
      <c r="F17397" s="3" t="n">
        <v>0</v>
      </c>
      <c r="G17397" s="3" t="n">
        <v>-1826086.96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Revenue</t>
        </is>
      </c>
      <c r="D17398" s="3" t="inlineStr">
        <is>
          <t>1000/400</t>
        </is>
      </c>
      <c r="E17398" s="3" t="inlineStr">
        <is>
          <t>Sales - Commission on Heron View</t>
        </is>
      </c>
      <c r="F17398" s="3" t="n">
        <v>-77386.96000000001</v>
      </c>
      <c r="G17398" s="3" t="n">
        <v>-1149930.4</v>
      </c>
    </row>
    <row r="17399">
      <c r="A17399" s="3" t="inlineStr">
        <is>
          <t>Noble Shield (Pty) Ltd ta Go Letting</t>
        </is>
      </c>
      <c r="B17399" s="4" t="n">
        <v>45291</v>
      </c>
      <c r="C17399" s="3" t="inlineStr">
        <is>
          <t>Revenue</t>
        </is>
      </c>
      <c r="D17399" s="3" t="inlineStr">
        <is>
          <t>1000/420</t>
        </is>
      </c>
      <c r="E17399" s="3" t="inlineStr">
        <is>
          <t>Sales - Commission Received - External</t>
        </is>
      </c>
      <c r="F17399" s="3" t="n">
        <v>0</v>
      </c>
      <c r="G17399" s="3" t="n">
        <v>-134000</v>
      </c>
    </row>
    <row r="17400">
      <c r="A17400" s="3" t="inlineStr">
        <is>
          <t>Trademark Holdings (Pty) Ltd</t>
        </is>
      </c>
      <c r="B17400" s="4" t="n">
        <v>45291</v>
      </c>
      <c r="C17400" s="3" t="inlineStr">
        <is>
          <t>Revenue</t>
        </is>
      </c>
      <c r="D17400" s="3" t="inlineStr">
        <is>
          <t>1000/500</t>
        </is>
      </c>
      <c r="E17400" s="3" t="inlineStr">
        <is>
          <t>Sales - Commission external sale</t>
        </is>
      </c>
      <c r="F17400" s="3" t="n">
        <v>0</v>
      </c>
      <c r="G17400" s="3" t="n">
        <v>-50000</v>
      </c>
    </row>
    <row r="17401">
      <c r="A17401" s="3" t="inlineStr">
        <is>
          <t>Quinate Consulting (Pty) Ltd</t>
        </is>
      </c>
      <c r="B17401" s="4" t="n">
        <v>45291</v>
      </c>
      <c r="C17401" s="3" t="inlineStr">
        <is>
          <t>Revenue</t>
        </is>
      </c>
      <c r="D17401" s="3" t="inlineStr">
        <is>
          <t>1002/200</t>
        </is>
      </c>
      <c r="E17401" s="3" t="inlineStr">
        <is>
          <t>Sales - Vodacom tower</t>
        </is>
      </c>
      <c r="F17401" s="3" t="n">
        <v>0</v>
      </c>
      <c r="G17401" s="3" t="n">
        <v>-428524.8</v>
      </c>
    </row>
    <row r="17402">
      <c r="A17402" s="3" t="inlineStr">
        <is>
          <t>Quinate Consulting (Pty) Ltd</t>
        </is>
      </c>
      <c r="B17402" s="4" t="n">
        <v>45291</v>
      </c>
      <c r="C17402" s="3" t="inlineStr">
        <is>
          <t>Revenue</t>
        </is>
      </c>
      <c r="D17402" s="3" t="inlineStr">
        <is>
          <t>1004/000</t>
        </is>
      </c>
      <c r="E17402" s="3" t="inlineStr">
        <is>
          <t>Interest received</t>
        </is>
      </c>
      <c r="F17402" s="3" t="n">
        <v>0</v>
      </c>
      <c r="G17402" s="3" t="n">
        <v>-2364.24</v>
      </c>
    </row>
    <row r="17403">
      <c r="A17403" s="3" t="inlineStr">
        <is>
          <t>Quinate Consulting (Pty) Ltd</t>
        </is>
      </c>
      <c r="B17403" s="4" t="n">
        <v>45291</v>
      </c>
      <c r="C17403" s="3" t="inlineStr">
        <is>
          <t>Revenue</t>
        </is>
      </c>
      <c r="D17403" s="3" t="inlineStr">
        <is>
          <t>1006/100</t>
        </is>
      </c>
      <c r="E17403" s="3" t="inlineStr">
        <is>
          <t>Rental income - Payprop</t>
        </is>
      </c>
      <c r="F17403" s="3" t="n">
        <v>-102806.52</v>
      </c>
      <c r="G17403" s="3" t="n">
        <v>-317068.52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Revenue</t>
        </is>
      </c>
      <c r="D17404" s="3" t="inlineStr">
        <is>
          <t>1006/110</t>
        </is>
      </c>
      <c r="E17404" s="3" t="inlineStr">
        <is>
          <t>Rental Income - E201</t>
        </is>
      </c>
      <c r="F17404" s="3" t="n">
        <v>0</v>
      </c>
      <c r="G17404" s="3" t="n">
        <v>-59000</v>
      </c>
    </row>
    <row r="17405">
      <c r="A17405" s="3" t="inlineStr">
        <is>
          <t>Quinate Consulting (Pty) Ltd</t>
        </is>
      </c>
      <c r="B17405" s="4" t="n">
        <v>45291</v>
      </c>
      <c r="C17405" s="3" t="inlineStr">
        <is>
          <t>Revenue</t>
        </is>
      </c>
      <c r="D17405" s="3" t="inlineStr">
        <is>
          <t>1006/120</t>
        </is>
      </c>
      <c r="E17405" s="3" t="inlineStr">
        <is>
          <t>Rental Income - D203</t>
        </is>
      </c>
      <c r="F17405" s="3" t="n">
        <v>0</v>
      </c>
      <c r="G17405" s="3" t="n">
        <v>-65000</v>
      </c>
    </row>
    <row r="17406">
      <c r="A17406" s="3" t="inlineStr">
        <is>
          <t>Quinate Consulting (Pty) Ltd</t>
        </is>
      </c>
      <c r="B17406" s="4" t="n">
        <v>45291</v>
      </c>
      <c r="C17406" s="3" t="inlineStr">
        <is>
          <t>Revenue</t>
        </is>
      </c>
      <c r="D17406" s="3" t="inlineStr">
        <is>
          <t>1006/130</t>
        </is>
      </c>
      <c r="E17406" s="3" t="inlineStr">
        <is>
          <t>Rental Income - C301</t>
        </is>
      </c>
      <c r="F17406" s="3" t="n">
        <v>0</v>
      </c>
      <c r="G17406" s="3" t="n">
        <v>-19000</v>
      </c>
    </row>
    <row r="17407">
      <c r="A17407" s="3" t="inlineStr">
        <is>
          <t>Quinate Consulting (Pty) Ltd</t>
        </is>
      </c>
      <c r="B17407" s="4" t="n">
        <v>45291</v>
      </c>
      <c r="C17407" s="3" t="inlineStr">
        <is>
          <t>Revenue</t>
        </is>
      </c>
      <c r="D17407" s="3" t="inlineStr">
        <is>
          <t>1006/140</t>
        </is>
      </c>
      <c r="E17407" s="3" t="inlineStr">
        <is>
          <t>Rental Income - A108</t>
        </is>
      </c>
      <c r="F17407" s="3" t="n">
        <v>0</v>
      </c>
      <c r="G17407" s="3" t="n">
        <v>-72000</v>
      </c>
    </row>
    <row r="17408">
      <c r="A17408" s="3" t="inlineStr">
        <is>
          <t>Quinate Consulting (Pty) Ltd</t>
        </is>
      </c>
      <c r="B17408" s="4" t="n">
        <v>45291</v>
      </c>
      <c r="C17408" s="3" t="inlineStr">
        <is>
          <t>Revenue</t>
        </is>
      </c>
      <c r="D17408" s="3" t="inlineStr">
        <is>
          <t>1006/150</t>
        </is>
      </c>
      <c r="E17408" s="3" t="inlineStr">
        <is>
          <t>Rental Income - A303</t>
        </is>
      </c>
      <c r="F17408" s="3" t="n">
        <v>0</v>
      </c>
      <c r="G17408" s="3" t="n">
        <v>-37000</v>
      </c>
    </row>
    <row r="17409">
      <c r="A17409" s="3" t="inlineStr">
        <is>
          <t>Quinate Consulting (Pty) Ltd</t>
        </is>
      </c>
      <c r="B17409" s="4" t="n">
        <v>45291</v>
      </c>
      <c r="C17409" s="3" t="inlineStr">
        <is>
          <t>Revenue</t>
        </is>
      </c>
      <c r="D17409" s="3" t="inlineStr">
        <is>
          <t>1006/160</t>
        </is>
      </c>
      <c r="E17409" s="3" t="inlineStr">
        <is>
          <t>Rental Income - A306</t>
        </is>
      </c>
      <c r="F17409" s="3" t="n">
        <v>0</v>
      </c>
      <c r="G17409" s="3" t="n">
        <v>-38030</v>
      </c>
    </row>
    <row r="17410">
      <c r="A17410" s="3" t="inlineStr">
        <is>
          <t>Quinate Consulting (Pty) Ltd</t>
        </is>
      </c>
      <c r="B17410" s="4" t="n">
        <v>45291</v>
      </c>
      <c r="C17410" s="3" t="inlineStr">
        <is>
          <t>Revenue</t>
        </is>
      </c>
      <c r="D17410" s="3" t="inlineStr">
        <is>
          <t>1006/170</t>
        </is>
      </c>
      <c r="E17410" s="3" t="inlineStr">
        <is>
          <t>Rental Income - C102</t>
        </is>
      </c>
      <c r="F17410" s="3" t="n">
        <v>0</v>
      </c>
      <c r="G17410" s="3" t="n">
        <v>-72000</v>
      </c>
    </row>
    <row r="17411">
      <c r="A17411" s="3" t="inlineStr">
        <is>
          <t>Quinate Consulting (Pty) Ltd</t>
        </is>
      </c>
      <c r="B17411" s="4" t="n">
        <v>45291</v>
      </c>
      <c r="C17411" s="3" t="inlineStr">
        <is>
          <t>Revenue</t>
        </is>
      </c>
      <c r="D17411" s="3" t="inlineStr">
        <is>
          <t>1006/180</t>
        </is>
      </c>
      <c r="E17411" s="3" t="inlineStr">
        <is>
          <t>Rental Income - A307</t>
        </is>
      </c>
      <c r="F17411" s="3" t="n">
        <v>0</v>
      </c>
      <c r="G17411" s="3" t="n">
        <v>-37000</v>
      </c>
    </row>
    <row r="17412">
      <c r="A17412" s="3" t="inlineStr">
        <is>
          <t>Quinate Consulting (Pty) Ltd</t>
        </is>
      </c>
      <c r="B17412" s="4" t="n">
        <v>45291</v>
      </c>
      <c r="C17412" s="3" t="inlineStr">
        <is>
          <t>Revenue</t>
        </is>
      </c>
      <c r="D17412" s="3" t="inlineStr">
        <is>
          <t>1006/190</t>
        </is>
      </c>
      <c r="E17412" s="3" t="inlineStr">
        <is>
          <t>Rental Income - A209</t>
        </is>
      </c>
      <c r="F17412" s="3" t="n">
        <v>0</v>
      </c>
      <c r="G17412" s="3" t="n">
        <v>-82989.12</v>
      </c>
    </row>
    <row r="17413">
      <c r="A17413" s="3" t="inlineStr">
        <is>
          <t>Endulini (Pty) Ltd</t>
        </is>
      </c>
      <c r="B17413" s="4" t="n">
        <v>45291</v>
      </c>
      <c r="C17413" s="3" t="inlineStr">
        <is>
          <t>Revenue</t>
        </is>
      </c>
      <c r="D17413" s="3" t="inlineStr">
        <is>
          <t>1100/000</t>
        </is>
      </c>
      <c r="E17413" s="3" t="inlineStr">
        <is>
          <t>Sales - Endulini</t>
        </is>
      </c>
      <c r="F17413" s="3" t="n">
        <v>-5425739.13</v>
      </c>
      <c r="G17413" s="3" t="n">
        <v>-10668869.56</v>
      </c>
    </row>
    <row r="17414">
      <c r="A17414" s="3" t="inlineStr">
        <is>
          <t>Opportunity Management Holdings (PTY) LTD</t>
        </is>
      </c>
      <c r="B17414" s="4" t="n">
        <v>45291</v>
      </c>
      <c r="C17414" s="3" t="inlineStr">
        <is>
          <t>Revenue</t>
        </is>
      </c>
      <c r="D17414" s="3" t="inlineStr">
        <is>
          <t>1100/001</t>
        </is>
      </c>
      <c r="E17414" s="3" t="inlineStr">
        <is>
          <t>Salary Recharges</t>
        </is>
      </c>
      <c r="F17414" s="3" t="n">
        <v>-332720</v>
      </c>
      <c r="G17414" s="3" t="n">
        <v>-1349080.26</v>
      </c>
    </row>
    <row r="17415">
      <c r="A17415" s="3" t="inlineStr">
        <is>
          <t>Endulini (Pty) Ltd</t>
        </is>
      </c>
      <c r="B17415" s="4" t="n">
        <v>45291</v>
      </c>
      <c r="C17415" s="3" t="inlineStr">
        <is>
          <t>Revenue</t>
        </is>
      </c>
      <c r="D17415" s="3" t="inlineStr">
        <is>
          <t>1100/200</t>
        </is>
      </c>
      <c r="E17415" s="3" t="inlineStr">
        <is>
          <t>Sales - Endulini occupational rent</t>
        </is>
      </c>
      <c r="F17415" s="3" t="n">
        <v>0</v>
      </c>
      <c r="G17415" s="3" t="n">
        <v>1679.94</v>
      </c>
    </row>
    <row r="17416">
      <c r="A17416" s="3" t="inlineStr">
        <is>
          <t>Endulini (Pty) Ltd</t>
        </is>
      </c>
      <c r="B17416" s="4" t="n">
        <v>45291</v>
      </c>
      <c r="C17416" s="3" t="inlineStr">
        <is>
          <t>Expenses</t>
        </is>
      </c>
      <c r="D17416" s="3" t="inlineStr">
        <is>
          <t>2000/001</t>
        </is>
      </c>
      <c r="E17416" s="3" t="inlineStr">
        <is>
          <t>COS - CIP Construction</t>
        </is>
      </c>
      <c r="F17416" s="3" t="n">
        <v>0</v>
      </c>
      <c r="G17416" s="3" t="n">
        <v>2000</v>
      </c>
    </row>
    <row r="17417">
      <c r="A17417" s="3" t="inlineStr">
        <is>
          <t>Quinate Consulting (Pty) Ltd</t>
        </is>
      </c>
      <c r="B17417" s="4" t="n">
        <v>45291</v>
      </c>
      <c r="C17417" s="3" t="inlineStr">
        <is>
          <t>Expenses</t>
        </is>
      </c>
      <c r="D17417" s="3" t="inlineStr">
        <is>
          <t>2000/009</t>
        </is>
      </c>
      <c r="E17417" s="3" t="inlineStr">
        <is>
          <t>COS - Admin fees</t>
        </is>
      </c>
      <c r="F17417" s="3" t="n">
        <v>0</v>
      </c>
      <c r="G17417" s="3" t="n">
        <v>869.5700000000001</v>
      </c>
    </row>
    <row r="17418">
      <c r="A17418" s="3" t="inlineStr">
        <is>
          <t>Opportunity Global Sales (PTY) LTD</t>
        </is>
      </c>
      <c r="B17418" s="4" t="n">
        <v>45291</v>
      </c>
      <c r="C17418" s="3" t="inlineStr">
        <is>
          <t>Expenses</t>
        </is>
      </c>
      <c r="D17418" s="3" t="inlineStr">
        <is>
          <t>2000/010</t>
        </is>
      </c>
      <c r="E17418" s="3" t="inlineStr">
        <is>
          <t>COS - PAYE on Commission</t>
        </is>
      </c>
      <c r="F17418" s="3" t="n">
        <v>20956.66</v>
      </c>
      <c r="G17418" s="3" t="n">
        <v>260772.73</v>
      </c>
    </row>
    <row r="17419">
      <c r="A17419" s="3" t="inlineStr">
        <is>
          <t>Quinate Consulting (Pty) Ltd</t>
        </is>
      </c>
      <c r="B17419" s="4" t="n">
        <v>45291</v>
      </c>
      <c r="C17419" s="3" t="inlineStr">
        <is>
          <t>Expenses</t>
        </is>
      </c>
      <c r="D17419" s="3" t="inlineStr">
        <is>
          <t>2000/060</t>
        </is>
      </c>
      <c r="E17419" s="3" t="inlineStr">
        <is>
          <t>COS - Commission Endulini</t>
        </is>
      </c>
      <c r="F17419" s="3" t="n">
        <v>0</v>
      </c>
      <c r="G17419" s="3" t="n">
        <v>11382.61</v>
      </c>
    </row>
    <row r="17420">
      <c r="A17420" s="3" t="inlineStr">
        <is>
          <t>Endulini (Pty) Ltd</t>
        </is>
      </c>
      <c r="B17420" s="4" t="n">
        <v>45291</v>
      </c>
      <c r="C17420" s="3" t="inlineStr">
        <is>
          <t>Expenses</t>
        </is>
      </c>
      <c r="D17420" s="3" t="inlineStr">
        <is>
          <t>2000/100</t>
        </is>
      </c>
      <c r="E17420" s="3" t="inlineStr">
        <is>
          <t>COS - Commission Endulini</t>
        </is>
      </c>
      <c r="F17420" s="3" t="n">
        <v>0</v>
      </c>
      <c r="G17420" s="3" t="n">
        <v>196943.48</v>
      </c>
    </row>
    <row r="17421">
      <c r="A17421" s="3" t="inlineStr">
        <is>
          <t>Noble Shield (Pty) Ltd ta Go Letting</t>
        </is>
      </c>
      <c r="B17421" s="4" t="n">
        <v>45291</v>
      </c>
      <c r="C17421" s="3" t="inlineStr">
        <is>
          <t>Expenses</t>
        </is>
      </c>
      <c r="D17421" s="3" t="inlineStr">
        <is>
          <t>2000/100</t>
        </is>
      </c>
      <c r="E17421" s="3" t="inlineStr">
        <is>
          <t>COS - Commission Paid</t>
        </is>
      </c>
      <c r="F17421" s="3" t="n">
        <v>17311.17</v>
      </c>
      <c r="G17421" s="3" t="n">
        <v>62774.7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2000/125</t>
        </is>
      </c>
      <c r="E17422" s="3" t="inlineStr">
        <is>
          <t>Commission Paid - Referal commission</t>
        </is>
      </c>
      <c r="F17422" s="3" t="n">
        <v>0</v>
      </c>
      <c r="G17422" s="3" t="n">
        <v>75342.61</v>
      </c>
    </row>
    <row r="17423">
      <c r="A17423" s="3" t="inlineStr">
        <is>
          <t>Opportunity Global Sales (PTY) LTD</t>
        </is>
      </c>
      <c r="B17423" s="4" t="n">
        <v>45291</v>
      </c>
      <c r="C17423" s="3" t="inlineStr">
        <is>
          <t>Expenses</t>
        </is>
      </c>
      <c r="D17423" s="3" t="inlineStr">
        <is>
          <t>2000/135</t>
        </is>
      </c>
      <c r="E17423" s="3" t="inlineStr">
        <is>
          <t>COS - Sales Comm External - Minette</t>
        </is>
      </c>
      <c r="F17423" s="3" t="n">
        <v>16000</v>
      </c>
      <c r="G17423" s="3" t="n">
        <v>57739.13</v>
      </c>
    </row>
    <row r="17424">
      <c r="A17424" s="3" t="inlineStr">
        <is>
          <t>Opportunity Global Investment (PTY) LTD</t>
        </is>
      </c>
      <c r="B17424" s="4" t="n">
        <v>45291</v>
      </c>
      <c r="C17424" s="3" t="inlineStr">
        <is>
          <t>Expenses</t>
        </is>
      </c>
      <c r="D17424" s="3" t="inlineStr">
        <is>
          <t>2000/135</t>
        </is>
      </c>
      <c r="E17424" s="3" t="inlineStr">
        <is>
          <t>Referral commission - Heron View</t>
        </is>
      </c>
      <c r="F17424" s="3" t="n">
        <v>28500</v>
      </c>
      <c r="G17424" s="3" t="n">
        <v>37231.21</v>
      </c>
    </row>
    <row r="17425">
      <c r="A17425" s="3" t="inlineStr">
        <is>
          <t>Opportunity Global Sales (PTY) LTD</t>
        </is>
      </c>
      <c r="B17425" s="4" t="n">
        <v>45291</v>
      </c>
      <c r="C17425" s="3" t="inlineStr">
        <is>
          <t>Expenses</t>
        </is>
      </c>
      <c r="D17425" s="3" t="inlineStr">
        <is>
          <t>2000/137</t>
        </is>
      </c>
      <c r="E17425" s="3" t="inlineStr">
        <is>
          <t>COS - Rental Comm External - Minette</t>
        </is>
      </c>
      <c r="F17425" s="3" t="n">
        <v>23411.82</v>
      </c>
      <c r="G17425" s="3" t="n">
        <v>223786.54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2000/139</t>
        </is>
      </c>
      <c r="E17426" s="3" t="inlineStr">
        <is>
          <t>COS - Sales Comm Heron Fields - Minette</t>
        </is>
      </c>
      <c r="F17426" s="3" t="n">
        <v>0</v>
      </c>
      <c r="G17426" s="3" t="n">
        <v>68099.48</v>
      </c>
    </row>
    <row r="17427">
      <c r="A17427" s="3" t="inlineStr">
        <is>
          <t>Opportunity Global Investment (PTY) LTD</t>
        </is>
      </c>
      <c r="B17427" s="4" t="n">
        <v>45291</v>
      </c>
      <c r="C17427" s="3" t="inlineStr">
        <is>
          <t>Expenses</t>
        </is>
      </c>
      <c r="D17427" s="3" t="inlineStr">
        <is>
          <t>2000/140</t>
        </is>
      </c>
      <c r="E17427" s="3" t="inlineStr">
        <is>
          <t>Referral commission - F Geldenhuys</t>
        </is>
      </c>
      <c r="F17427" s="3" t="n">
        <v>0</v>
      </c>
      <c r="G17427" s="3" t="n">
        <v>89400</v>
      </c>
    </row>
    <row r="17428">
      <c r="A17428" s="3" t="inlineStr">
        <is>
          <t>Opportunity Global Investment (PTY) LTD</t>
        </is>
      </c>
      <c r="B17428" s="4" t="n">
        <v>45291</v>
      </c>
      <c r="C17428" s="3" t="inlineStr">
        <is>
          <t>Expenses</t>
        </is>
      </c>
      <c r="D17428" s="3" t="inlineStr">
        <is>
          <t>2000/145</t>
        </is>
      </c>
      <c r="E17428" s="3" t="inlineStr">
        <is>
          <t>Referral commission - W Thomason</t>
        </is>
      </c>
      <c r="F17428" s="3" t="n">
        <v>0</v>
      </c>
      <c r="G17428" s="3" t="n">
        <v>12000</v>
      </c>
    </row>
    <row r="17429">
      <c r="A17429" s="3" t="inlineStr">
        <is>
          <t>Opportunity Global Sales (PTY) LTD</t>
        </is>
      </c>
      <c r="B17429" s="4" t="n">
        <v>45291</v>
      </c>
      <c r="C17429" s="3" t="inlineStr">
        <is>
          <t>Expenses</t>
        </is>
      </c>
      <c r="D17429" s="3" t="inlineStr">
        <is>
          <t>2000/147</t>
        </is>
      </c>
      <c r="E17429" s="3" t="inlineStr">
        <is>
          <t>COS - Sales Comm Heron Fields - Yvette</t>
        </is>
      </c>
      <c r="F17429" s="3" t="n">
        <v>0</v>
      </c>
      <c r="G17429" s="3" t="n">
        <v>185656.48</v>
      </c>
    </row>
    <row r="17430">
      <c r="A17430" s="3" t="inlineStr">
        <is>
          <t>Endulini (Pty) Ltd</t>
        </is>
      </c>
      <c r="B17430" s="4" t="n">
        <v>45291</v>
      </c>
      <c r="C17430" s="3" t="inlineStr">
        <is>
          <t>Expenses</t>
        </is>
      </c>
      <c r="D17430" s="3" t="inlineStr">
        <is>
          <t>2000/150</t>
        </is>
      </c>
      <c r="E17430" s="3" t="inlineStr">
        <is>
          <t>COS - Levies special agreement</t>
        </is>
      </c>
      <c r="F17430" s="3" t="n">
        <v>2862.33</v>
      </c>
      <c r="G17430" s="3" t="n">
        <v>69974.49000000001</v>
      </c>
    </row>
    <row r="17431">
      <c r="A17431" s="3" t="inlineStr">
        <is>
          <t>Opportunity Global Sales (PTY) LTD</t>
        </is>
      </c>
      <c r="B17431" s="4" t="n">
        <v>45291</v>
      </c>
      <c r="C17431" s="3" t="inlineStr">
        <is>
          <t>Expenses</t>
        </is>
      </c>
      <c r="D17431" s="3" t="inlineStr">
        <is>
          <t>2000/160</t>
        </is>
      </c>
      <c r="E17431" s="3" t="inlineStr">
        <is>
          <t>COS - Sales Comm Heron View - Minette</t>
        </is>
      </c>
      <c r="F17431" s="3" t="n">
        <v>11686.26</v>
      </c>
      <c r="G17431" s="3" t="n">
        <v>311910.94</v>
      </c>
    </row>
    <row r="17432">
      <c r="A17432" s="3" t="inlineStr">
        <is>
          <t>Opportunity Global Sales (PTY) LTD</t>
        </is>
      </c>
      <c r="B17432" s="4" t="n">
        <v>45291</v>
      </c>
      <c r="C17432" s="3" t="inlineStr">
        <is>
          <t>Expenses</t>
        </is>
      </c>
      <c r="D17432" s="3" t="inlineStr">
        <is>
          <t>2000/162</t>
        </is>
      </c>
      <c r="E17432" s="3" t="inlineStr">
        <is>
          <t>COS - Sales Comm Heron View - Yvette</t>
        </is>
      </c>
      <c r="F17432" s="3" t="n">
        <v>36363.09</v>
      </c>
      <c r="G17432" s="3" t="n">
        <v>231582.97</v>
      </c>
    </row>
    <row r="17433">
      <c r="A17433" s="3" t="inlineStr">
        <is>
          <t>Opportunity Global Sales (PTY) LTD</t>
        </is>
      </c>
      <c r="B17433" s="4" t="n">
        <v>45291</v>
      </c>
      <c r="C17433" s="3" t="inlineStr">
        <is>
          <t>Expenses</t>
        </is>
      </c>
      <c r="D17433" s="3" t="inlineStr">
        <is>
          <t>2000/165</t>
        </is>
      </c>
      <c r="E17433" s="3" t="inlineStr">
        <is>
          <t>COS - Sales Comm External - Yvette</t>
        </is>
      </c>
      <c r="F17433" s="3" t="n">
        <v>0</v>
      </c>
      <c r="G17433" s="3" t="n">
        <v>5885.55</v>
      </c>
    </row>
    <row r="17434">
      <c r="A17434" s="3" t="inlineStr">
        <is>
          <t>Opportunity Global Sales (PTY) LTD</t>
        </is>
      </c>
      <c r="B17434" s="4" t="n">
        <v>45291</v>
      </c>
      <c r="C17434" s="3" t="inlineStr">
        <is>
          <t>Expenses</t>
        </is>
      </c>
      <c r="D17434" s="3" t="inlineStr">
        <is>
          <t>2000/166</t>
        </is>
      </c>
      <c r="E17434" s="3" t="inlineStr">
        <is>
          <t>COS - Sales Comm Heron View - Morne</t>
        </is>
      </c>
      <c r="F17434" s="3" t="n">
        <v>42084.31</v>
      </c>
      <c r="G17434" s="3" t="n">
        <v>57561.7</v>
      </c>
    </row>
    <row r="17435">
      <c r="A17435" s="3" t="inlineStr">
        <is>
          <t>Opportunity Global Sales (PTY) LTD</t>
        </is>
      </c>
      <c r="B17435" s="4" t="n">
        <v>45291</v>
      </c>
      <c r="C17435" s="3" t="inlineStr">
        <is>
          <t>Expenses</t>
        </is>
      </c>
      <c r="D17435" s="3" t="inlineStr">
        <is>
          <t>2000/167</t>
        </is>
      </c>
      <c r="E17435" s="3" t="inlineStr">
        <is>
          <t>COS - Sales Comm Endulini - Morne</t>
        </is>
      </c>
      <c r="F17435" s="3" t="n">
        <v>0</v>
      </c>
      <c r="G17435" s="3" t="n">
        <v>12173.05</v>
      </c>
    </row>
    <row r="17436">
      <c r="A17436" s="3" t="inlineStr">
        <is>
          <t>Noble Shield (Pty) Ltd ta Go Letting</t>
        </is>
      </c>
      <c r="B17436" s="4" t="n">
        <v>45291</v>
      </c>
      <c r="C17436" s="3" t="inlineStr">
        <is>
          <t>Expenses</t>
        </is>
      </c>
      <c r="D17436" s="3" t="inlineStr">
        <is>
          <t>2000/200</t>
        </is>
      </c>
      <c r="E17436" s="3" t="inlineStr">
        <is>
          <t>COS - Commission on external sales</t>
        </is>
      </c>
      <c r="F17436" s="3" t="n">
        <v>0</v>
      </c>
      <c r="G17436" s="3" t="n">
        <v>115400</v>
      </c>
    </row>
    <row r="17437">
      <c r="A17437" s="3" t="inlineStr">
        <is>
          <t>Endulini (Pty) Ltd</t>
        </is>
      </c>
      <c r="B17437" s="4" t="n">
        <v>45291</v>
      </c>
      <c r="C17437" s="3" t="inlineStr">
        <is>
          <t>Expenses</t>
        </is>
      </c>
      <c r="D17437" s="3" t="inlineStr">
        <is>
          <t>2000/200</t>
        </is>
      </c>
      <c r="E17437" s="3" t="inlineStr">
        <is>
          <t>COS - Rates clearance</t>
        </is>
      </c>
      <c r="F17437" s="3" t="n">
        <v>2258.81</v>
      </c>
      <c r="G17437" s="3" t="n">
        <v>55850.18</v>
      </c>
    </row>
    <row r="17438">
      <c r="A17438" s="3" t="inlineStr">
        <is>
          <t>Opportunity Global Sales (PTY) LTD</t>
        </is>
      </c>
      <c r="B17438" s="4" t="n">
        <v>45291</v>
      </c>
      <c r="C17438" s="3" t="inlineStr">
        <is>
          <t>Expenses</t>
        </is>
      </c>
      <c r="D17438" s="3" t="inlineStr">
        <is>
          <t>2000/270</t>
        </is>
      </c>
      <c r="E17438" s="3" t="inlineStr">
        <is>
          <t>COS - Comm Rentals - Mario - External</t>
        </is>
      </c>
      <c r="F17438" s="3" t="n">
        <v>834.78</v>
      </c>
      <c r="G17438" s="3" t="n">
        <v>5031.34</v>
      </c>
    </row>
    <row r="17439">
      <c r="A17439" s="3" t="inlineStr">
        <is>
          <t>Opportunity Global Sales (PTY) LTD</t>
        </is>
      </c>
      <c r="B17439" s="4" t="n">
        <v>45291</v>
      </c>
      <c r="C17439" s="3" t="inlineStr">
        <is>
          <t>Expenses</t>
        </is>
      </c>
      <c r="D17439" s="3" t="inlineStr">
        <is>
          <t>2000/275</t>
        </is>
      </c>
      <c r="E17439" s="3" t="inlineStr">
        <is>
          <t>COS - Comm Rentals - Mario - Endulini</t>
        </is>
      </c>
      <c r="F17439" s="3" t="n">
        <v>8190.61</v>
      </c>
      <c r="G17439" s="3" t="n">
        <v>27067.12</v>
      </c>
    </row>
    <row r="17440">
      <c r="A17440" s="3" t="inlineStr">
        <is>
          <t>Opportunity Global Sales (PTY) LTD</t>
        </is>
      </c>
      <c r="B17440" s="4" t="n">
        <v>45291</v>
      </c>
      <c r="C17440" s="3" t="inlineStr">
        <is>
          <t>Expenses</t>
        </is>
      </c>
      <c r="D17440" s="3" t="inlineStr">
        <is>
          <t>2000/280</t>
        </is>
      </c>
      <c r="E17440" s="3" t="inlineStr">
        <is>
          <t>COS - Comm Rentals - Mario - Heron Fields</t>
        </is>
      </c>
      <c r="F17440" s="3" t="n">
        <v>7739.13</v>
      </c>
      <c r="G17440" s="3" t="n">
        <v>21993.91</v>
      </c>
    </row>
    <row r="17441">
      <c r="A17441" s="3" t="inlineStr">
        <is>
          <t>Trademark Holdings (Pty) Ltd</t>
        </is>
      </c>
      <c r="B17441" s="4" t="n">
        <v>45291</v>
      </c>
      <c r="C17441" s="3" t="inlineStr">
        <is>
          <t>Expenses</t>
        </is>
      </c>
      <c r="D17441" s="3" t="inlineStr">
        <is>
          <t>2000/300</t>
        </is>
      </c>
      <c r="E17441" s="3" t="inlineStr">
        <is>
          <t>COS - Commission Paid</t>
        </is>
      </c>
      <c r="F17441" s="3" t="n">
        <v>16886.85</v>
      </c>
      <c r="G17441" s="3" t="n">
        <v>67112.89</v>
      </c>
    </row>
    <row r="17442">
      <c r="A17442" s="3" t="inlineStr">
        <is>
          <t>Opportunity Global Sales (PTY) LTD</t>
        </is>
      </c>
      <c r="B17442" s="4" t="n">
        <v>45291</v>
      </c>
      <c r="C17442" s="3" t="inlineStr">
        <is>
          <t>Expenses</t>
        </is>
      </c>
      <c r="D17442" s="3" t="inlineStr">
        <is>
          <t>2000/370</t>
        </is>
      </c>
      <c r="E17442" s="3" t="inlineStr">
        <is>
          <t>COS - Overrider Comm Endulini - Morne</t>
        </is>
      </c>
      <c r="F17442" s="3" t="n">
        <v>0</v>
      </c>
      <c r="G17442" s="3" t="n">
        <v>12173.04</v>
      </c>
    </row>
    <row r="17443">
      <c r="A17443" s="3" t="inlineStr">
        <is>
          <t>Opportunity Global Sales (PTY) LTD</t>
        </is>
      </c>
      <c r="B17443" s="4" t="n">
        <v>45291</v>
      </c>
      <c r="C17443" s="3" t="inlineStr">
        <is>
          <t>Expenses</t>
        </is>
      </c>
      <c r="D17443" s="3" t="inlineStr">
        <is>
          <t>2000/380</t>
        </is>
      </c>
      <c r="E17443" s="3" t="inlineStr">
        <is>
          <t>COS - Overrider Comm Heron Fields - Morne</t>
        </is>
      </c>
      <c r="F17443" s="3" t="n">
        <v>0</v>
      </c>
      <c r="G17443" s="3" t="n">
        <v>30622.7</v>
      </c>
    </row>
    <row r="17444">
      <c r="A17444" s="3" t="inlineStr">
        <is>
          <t>Opportunity Global Sales (PTY) LTD</t>
        </is>
      </c>
      <c r="B17444" s="4" t="n">
        <v>45291</v>
      </c>
      <c r="C17444" s="3" t="inlineStr">
        <is>
          <t>Expenses</t>
        </is>
      </c>
      <c r="D17444" s="3" t="inlineStr">
        <is>
          <t>2000/383</t>
        </is>
      </c>
      <c r="E17444" s="3" t="inlineStr">
        <is>
          <t>COS - Overrider Comm Heron View - Morne</t>
        </is>
      </c>
      <c r="F17444" s="3" t="n">
        <v>11021.09</v>
      </c>
      <c r="G17444" s="3" t="n">
        <v>59000.69</v>
      </c>
    </row>
    <row r="17445">
      <c r="A17445" s="3" t="inlineStr">
        <is>
          <t>Opportunity Global Sales (PTY) LTD</t>
        </is>
      </c>
      <c r="B17445" s="4" t="n">
        <v>45291</v>
      </c>
      <c r="C17445" s="3" t="inlineStr">
        <is>
          <t>Expenses</t>
        </is>
      </c>
      <c r="D17445" s="3" t="inlineStr">
        <is>
          <t>2000/390</t>
        </is>
      </c>
      <c r="E17445" s="3" t="inlineStr">
        <is>
          <t>COS - Overrider Comm External Sales - Morne</t>
        </is>
      </c>
      <c r="F17445" s="3" t="n">
        <v>1500</v>
      </c>
      <c r="G17445" s="3" t="n">
        <v>11953.32</v>
      </c>
    </row>
    <row r="17446">
      <c r="A17446" s="3" t="inlineStr">
        <is>
          <t>Trademark Holdings (Pty) Ltd</t>
        </is>
      </c>
      <c r="B17446" s="4" t="n">
        <v>45291</v>
      </c>
      <c r="C17446" s="3" t="inlineStr">
        <is>
          <t>Expenses</t>
        </is>
      </c>
      <c r="D17446" s="3" t="inlineStr">
        <is>
          <t>2000/400</t>
        </is>
      </c>
      <c r="E17446" s="3" t="inlineStr">
        <is>
          <t>COS - Commission on external sales</t>
        </is>
      </c>
      <c r="F17446" s="3" t="n">
        <v>0</v>
      </c>
      <c r="G17446" s="3" t="n">
        <v>115000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2000/550</t>
        </is>
      </c>
      <c r="E17447" s="3" t="inlineStr">
        <is>
          <t>COS - Electricity Costs Heron Fields</t>
        </is>
      </c>
      <c r="F17447" s="3" t="n">
        <v>0</v>
      </c>
      <c r="G17447" s="3" t="n">
        <v>447.83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2000/600</t>
        </is>
      </c>
      <c r="E17448" s="3" t="inlineStr">
        <is>
          <t>COS - Heron Fields Show House</t>
        </is>
      </c>
      <c r="F17448" s="3" t="n">
        <v>0</v>
      </c>
      <c r="G17448" s="3" t="n">
        <v>201.97</v>
      </c>
    </row>
    <row r="17449">
      <c r="A17449" s="3" t="inlineStr">
        <is>
          <t>Endulini (Pty) Ltd</t>
        </is>
      </c>
      <c r="B17449" s="4" t="n">
        <v>45291</v>
      </c>
      <c r="C17449" s="3" t="inlineStr">
        <is>
          <t>Expenses</t>
        </is>
      </c>
      <c r="D17449" s="3" t="inlineStr">
        <is>
          <t>2000/600</t>
        </is>
      </c>
      <c r="E17449" s="3" t="inlineStr">
        <is>
          <t>COS - Legal fees</t>
        </is>
      </c>
      <c r="F17449" s="3" t="n">
        <v>179504.74</v>
      </c>
      <c r="G17449" s="3" t="n">
        <v>341904.45</v>
      </c>
    </row>
    <row r="17450">
      <c r="A17450" s="3" t="inlineStr">
        <is>
          <t>Quinate Consulting (Pty) Ltd</t>
        </is>
      </c>
      <c r="B17450" s="4" t="n">
        <v>45291</v>
      </c>
      <c r="C17450" s="3" t="inlineStr">
        <is>
          <t>Expenses</t>
        </is>
      </c>
      <c r="D17450" s="3" t="inlineStr">
        <is>
          <t>2001/120</t>
        </is>
      </c>
      <c r="E17450" s="3" t="inlineStr">
        <is>
          <t>COS - Commission - South Wark</t>
        </is>
      </c>
      <c r="F17450" s="3" t="n">
        <v>0</v>
      </c>
      <c r="G17450" s="3" t="n">
        <v>-869.5700000000001</v>
      </c>
    </row>
    <row r="17451">
      <c r="A17451" s="3" t="inlineStr">
        <is>
          <t>Quinate Consulting (Pty) Ltd</t>
        </is>
      </c>
      <c r="B17451" s="4" t="n">
        <v>45291</v>
      </c>
      <c r="C17451" s="3" t="inlineStr">
        <is>
          <t>Expenses</t>
        </is>
      </c>
      <c r="D17451" s="3" t="inlineStr">
        <is>
          <t>2001/210</t>
        </is>
      </c>
      <c r="E17451" s="3" t="inlineStr">
        <is>
          <t>COS - NHBRC</t>
        </is>
      </c>
      <c r="F17451" s="3" t="n">
        <v>0</v>
      </c>
      <c r="G17451" s="3" t="n">
        <v>457.67</v>
      </c>
    </row>
    <row r="17452">
      <c r="A17452" s="3" t="inlineStr">
        <is>
          <t>Quinate Consulting (Pty) Ltd</t>
        </is>
      </c>
      <c r="B17452" s="4" t="n">
        <v>45291</v>
      </c>
      <c r="C17452" s="3" t="inlineStr">
        <is>
          <t>Expenses</t>
        </is>
      </c>
      <c r="D17452" s="3" t="inlineStr">
        <is>
          <t>2200/000</t>
        </is>
      </c>
      <c r="E17452" s="3" t="inlineStr">
        <is>
          <t>COS - C2M Certificate for transfer</t>
        </is>
      </c>
      <c r="F17452" s="3" t="n">
        <v>0</v>
      </c>
      <c r="G17452" s="3" t="n">
        <v>2000</v>
      </c>
    </row>
    <row r="17453">
      <c r="A17453" s="3" t="inlineStr">
        <is>
          <t>Noble Shield (Pty) Ltd ta Go Letting</t>
        </is>
      </c>
      <c r="B17453" s="4" t="n">
        <v>45291</v>
      </c>
      <c r="C17453" s="3" t="inlineStr">
        <is>
          <t>Revenue</t>
        </is>
      </c>
      <c r="D17453" s="3" t="inlineStr">
        <is>
          <t>2400/011</t>
        </is>
      </c>
      <c r="E17453" s="3" t="inlineStr">
        <is>
          <t>Recovery of Electrity _AND_ Water - Rentals</t>
        </is>
      </c>
      <c r="F17453" s="3" t="n">
        <v>-1000</v>
      </c>
      <c r="G17453" s="3" t="n">
        <v>-1000</v>
      </c>
    </row>
    <row r="17454">
      <c r="A17454" s="3" t="inlineStr">
        <is>
          <t>Quinate Consulting (Pty) Ltd</t>
        </is>
      </c>
      <c r="B17454" s="4" t="n">
        <v>45291</v>
      </c>
      <c r="C17454" s="3" t="inlineStr">
        <is>
          <t>Revenue</t>
        </is>
      </c>
      <c r="D17454" s="3" t="inlineStr">
        <is>
          <t>2400/200</t>
        </is>
      </c>
      <c r="E17454" s="3" t="inlineStr">
        <is>
          <t>Recovery Acc - Electricity SH</t>
        </is>
      </c>
      <c r="F17454" s="3" t="n">
        <v>-62954.56</v>
      </c>
      <c r="G17454" s="3" t="n">
        <v>-310930.99</v>
      </c>
    </row>
    <row r="17455">
      <c r="A17455" s="3" t="inlineStr">
        <is>
          <t>Quinate Consulting (Pty) Ltd</t>
        </is>
      </c>
      <c r="B17455" s="4" t="n">
        <v>45291</v>
      </c>
      <c r="C17455" s="3" t="inlineStr">
        <is>
          <t>Revenue</t>
        </is>
      </c>
      <c r="D17455" s="3" t="inlineStr">
        <is>
          <t>2400/300</t>
        </is>
      </c>
      <c r="E17455" s="3" t="inlineStr">
        <is>
          <t>Recovery Account - Electricity SW</t>
        </is>
      </c>
      <c r="F17455" s="3" t="n">
        <v>-16030.87</v>
      </c>
      <c r="G17455" s="3" t="n">
        <v>-231367.11</v>
      </c>
    </row>
    <row r="17456">
      <c r="A17456" s="3" t="inlineStr">
        <is>
          <t>Endulini (Pty) Ltd</t>
        </is>
      </c>
      <c r="B17456" s="4" t="n">
        <v>45291</v>
      </c>
      <c r="C17456" s="3" t="inlineStr">
        <is>
          <t>Revenue</t>
        </is>
      </c>
      <c r="D17456" s="3" t="inlineStr">
        <is>
          <t>2750/000</t>
        </is>
      </c>
      <c r="E17456" s="3" t="inlineStr">
        <is>
          <t>Interest Received</t>
        </is>
      </c>
      <c r="F17456" s="3" t="n">
        <v>-398.72</v>
      </c>
      <c r="G17456" s="3" t="n">
        <v>-977.63</v>
      </c>
    </row>
    <row r="17457">
      <c r="A17457" s="3" t="inlineStr">
        <is>
          <t>Opportunity Global Investment (PTY) LTD</t>
        </is>
      </c>
      <c r="B17457" s="4" t="n">
        <v>45291</v>
      </c>
      <c r="C17457" s="3" t="inlineStr">
        <is>
          <t>Revenue</t>
        </is>
      </c>
      <c r="D17457" s="3" t="inlineStr">
        <is>
          <t>2750/000</t>
        </is>
      </c>
      <c r="E17457" s="3" t="inlineStr">
        <is>
          <t>Interest Received - Bank</t>
        </is>
      </c>
      <c r="F17457" s="3" t="n">
        <v>0</v>
      </c>
      <c r="G17457" s="3" t="n">
        <v>-355.23</v>
      </c>
    </row>
    <row r="17458">
      <c r="A17458" s="3" t="inlineStr">
        <is>
          <t>Opportunity Global Sales (PTY) LTD</t>
        </is>
      </c>
      <c r="B17458" s="4" t="n">
        <v>45291</v>
      </c>
      <c r="C17458" s="3" t="inlineStr">
        <is>
          <t>Revenue</t>
        </is>
      </c>
      <c r="D17458" s="3" t="inlineStr">
        <is>
          <t>2750/000</t>
        </is>
      </c>
      <c r="E17458" s="3" t="inlineStr">
        <is>
          <t>Interest Received - Bank</t>
        </is>
      </c>
      <c r="F17458" s="3" t="n">
        <v>0</v>
      </c>
      <c r="G17458" s="3" t="n">
        <v>-18.82</v>
      </c>
    </row>
    <row r="17459">
      <c r="A17459" s="3" t="inlineStr">
        <is>
          <t>Noble Shield (Pty) Ltd ta Go Letting</t>
        </is>
      </c>
      <c r="B17459" s="4" t="n">
        <v>45291</v>
      </c>
      <c r="C17459" s="3" t="inlineStr">
        <is>
          <t>Revenue</t>
        </is>
      </c>
      <c r="D17459" s="3" t="inlineStr">
        <is>
          <t>2750/100</t>
        </is>
      </c>
      <c r="E17459" s="3" t="inlineStr">
        <is>
          <t>Interest Received - bank</t>
        </is>
      </c>
      <c r="F17459" s="3" t="n">
        <v>0</v>
      </c>
      <c r="G17459" s="3" t="n">
        <v>-0.07000000000000001</v>
      </c>
    </row>
    <row r="17460">
      <c r="A17460" s="3" t="inlineStr">
        <is>
          <t>Quinate Consulting (Pty) Ltd</t>
        </is>
      </c>
      <c r="B17460" s="4" t="n">
        <v>45291</v>
      </c>
      <c r="C17460" s="3" t="inlineStr">
        <is>
          <t>Revenue</t>
        </is>
      </c>
      <c r="D17460" s="3" t="inlineStr">
        <is>
          <t>2751/000</t>
        </is>
      </c>
      <c r="E17460" s="3" t="inlineStr">
        <is>
          <t>Interest Received - Bank</t>
        </is>
      </c>
      <c r="F17460" s="3" t="n">
        <v>0</v>
      </c>
      <c r="G17460" s="3" t="n">
        <v>-4542.18</v>
      </c>
    </row>
    <row r="17461">
      <c r="A17461" s="3" t="inlineStr">
        <is>
          <t>Opportunity Global Investment (PTY) LTD</t>
        </is>
      </c>
      <c r="B17461" s="4" t="n">
        <v>45291</v>
      </c>
      <c r="C17461" s="3" t="inlineStr">
        <is>
          <t>Revenue</t>
        </is>
      </c>
      <c r="D17461" s="3" t="inlineStr">
        <is>
          <t>2753/000</t>
        </is>
      </c>
      <c r="E17461" s="3" t="inlineStr">
        <is>
          <t>Interest received - Momentum</t>
        </is>
      </c>
      <c r="F17461" s="3" t="n">
        <v>0</v>
      </c>
      <c r="G17461" s="3" t="n">
        <v>-297.69</v>
      </c>
    </row>
    <row r="17462">
      <c r="A17462" s="3" t="inlineStr">
        <is>
          <t>Endulini (Pty) Ltd</t>
        </is>
      </c>
      <c r="B17462" s="4" t="n">
        <v>45291</v>
      </c>
      <c r="C17462" s="3" t="inlineStr">
        <is>
          <t>Revenue</t>
        </is>
      </c>
      <c r="D17462" s="3" t="inlineStr">
        <is>
          <t>2755/001</t>
        </is>
      </c>
      <c r="E17462" s="3" t="inlineStr">
        <is>
          <t>Interest Received - Momentum</t>
        </is>
      </c>
      <c r="F17462" s="3" t="n">
        <v>0</v>
      </c>
      <c r="G17462" s="3" t="n">
        <v>-117.79</v>
      </c>
    </row>
    <row r="17463">
      <c r="A17463" s="3" t="inlineStr">
        <is>
          <t>Quinate Consulting (Pty) Ltd</t>
        </is>
      </c>
      <c r="B17463" s="4" t="n">
        <v>45291</v>
      </c>
      <c r="C17463" s="3" t="inlineStr">
        <is>
          <t>Revenue</t>
        </is>
      </c>
      <c r="D17463" s="3" t="inlineStr">
        <is>
          <t>2755/001</t>
        </is>
      </c>
      <c r="E17463" s="3" t="inlineStr">
        <is>
          <t>Interest Received - Momentum</t>
        </is>
      </c>
      <c r="F17463" s="3" t="n">
        <v>0</v>
      </c>
      <c r="G17463" s="3" t="n">
        <v>-30.67</v>
      </c>
    </row>
    <row r="17464">
      <c r="A17464" s="3" t="inlineStr">
        <is>
          <t>Opportunity Global Investment (PTY) LTD</t>
        </is>
      </c>
      <c r="B17464" s="4" t="n">
        <v>45291</v>
      </c>
      <c r="C17464" s="3" t="inlineStr">
        <is>
          <t>Expenses</t>
        </is>
      </c>
      <c r="D17464" s="3" t="inlineStr">
        <is>
          <t>3000/100</t>
        </is>
      </c>
      <c r="E17464" s="3" t="inlineStr">
        <is>
          <t>Accounting Fees - Secretarial</t>
        </is>
      </c>
      <c r="F17464" s="3" t="n">
        <v>0</v>
      </c>
      <c r="G17464" s="3" t="n">
        <v>890</v>
      </c>
    </row>
    <row r="17465">
      <c r="A17465" s="3" t="inlineStr">
        <is>
          <t>Opportunity Global Investment (PTY) LTD</t>
        </is>
      </c>
      <c r="B17465" s="4" t="n">
        <v>45291</v>
      </c>
      <c r="C17465" s="3" t="inlineStr">
        <is>
          <t>Expenses</t>
        </is>
      </c>
      <c r="D17465" s="3" t="inlineStr">
        <is>
          <t>3000/150</t>
        </is>
      </c>
      <c r="E17465" s="3" t="inlineStr">
        <is>
          <t>Accounting Fees - Audit</t>
        </is>
      </c>
      <c r="F17465" s="3" t="n">
        <v>0</v>
      </c>
      <c r="G17465" s="3" t="n">
        <v>12217.01</v>
      </c>
    </row>
    <row r="17466">
      <c r="A17466" s="3" t="inlineStr">
        <is>
          <t>Trademark Holdings (Pty) Ltd</t>
        </is>
      </c>
      <c r="B17466" s="4" t="n">
        <v>45291</v>
      </c>
      <c r="C17466" s="3" t="inlineStr">
        <is>
          <t>Expenses</t>
        </is>
      </c>
      <c r="D17466" s="3" t="inlineStr">
        <is>
          <t>3000/300</t>
        </is>
      </c>
      <c r="E17466" s="3" t="inlineStr">
        <is>
          <t>Accounting Fees - Audit</t>
        </is>
      </c>
      <c r="F17466" s="3" t="n">
        <v>0</v>
      </c>
      <c r="G17466" s="3" t="n">
        <v>22517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Expenses</t>
        </is>
      </c>
      <c r="D17467" s="3" t="inlineStr">
        <is>
          <t>3000/400</t>
        </is>
      </c>
      <c r="E17467" s="3" t="inlineStr">
        <is>
          <t>Accounting Fees - CiPC</t>
        </is>
      </c>
      <c r="F17467" s="3" t="n">
        <v>0</v>
      </c>
      <c r="G17467" s="3" t="n">
        <v>1322.5</v>
      </c>
    </row>
    <row r="17468">
      <c r="A17468" s="3" t="inlineStr">
        <is>
          <t>Quinate Consulting (Pty) Ltd</t>
        </is>
      </c>
      <c r="B17468" s="4" t="n">
        <v>45291</v>
      </c>
      <c r="C17468" s="3" t="inlineStr">
        <is>
          <t>Expenses</t>
        </is>
      </c>
      <c r="D17468" s="3" t="inlineStr">
        <is>
          <t>3001/000</t>
        </is>
      </c>
      <c r="E17468" s="3" t="inlineStr">
        <is>
          <t>Accounting fees - Other</t>
        </is>
      </c>
      <c r="F17468" s="3" t="n">
        <v>0</v>
      </c>
      <c r="G17468" s="3" t="n">
        <v>12640</v>
      </c>
    </row>
    <row r="17469">
      <c r="A17469" s="3" t="inlineStr">
        <is>
          <t>Quinate Consulting (Pty) Ltd</t>
        </is>
      </c>
      <c r="B17469" s="4" t="n">
        <v>45291</v>
      </c>
      <c r="C17469" s="3" t="inlineStr">
        <is>
          <t>Expenses</t>
        </is>
      </c>
      <c r="D17469" s="3" t="inlineStr">
        <is>
          <t>3002/000</t>
        </is>
      </c>
      <c r="E17469" s="3" t="inlineStr">
        <is>
          <t>Accounting Fees - Tax Dept.</t>
        </is>
      </c>
      <c r="F17469" s="3" t="n">
        <v>0</v>
      </c>
      <c r="G17469" s="3" t="n">
        <v>540</v>
      </c>
    </row>
    <row r="17470">
      <c r="A17470" s="3" t="inlineStr">
        <is>
          <t>Quinate Consulting (Pty) Ltd</t>
        </is>
      </c>
      <c r="B17470" s="4" t="n">
        <v>45291</v>
      </c>
      <c r="C17470" s="3" t="inlineStr">
        <is>
          <t>Expenses</t>
        </is>
      </c>
      <c r="D17470" s="3" t="inlineStr">
        <is>
          <t>3005/000</t>
        </is>
      </c>
      <c r="E17470" s="3" t="inlineStr">
        <is>
          <t>Accounting fees - Audit</t>
        </is>
      </c>
      <c r="F17470" s="3" t="n">
        <v>0</v>
      </c>
      <c r="G17470" s="3" t="n">
        <v>41581</v>
      </c>
    </row>
    <row r="17471">
      <c r="A17471" s="3" t="inlineStr">
        <is>
          <t>Opportunity Management Holdings (PTY) LTD</t>
        </is>
      </c>
      <c r="B17471" s="4" t="n">
        <v>45291</v>
      </c>
      <c r="C17471" s="3" t="inlineStr">
        <is>
          <t>Expenses</t>
        </is>
      </c>
      <c r="D17471" s="3" t="inlineStr">
        <is>
          <t>3005/000</t>
        </is>
      </c>
      <c r="E17471" s="3" t="inlineStr">
        <is>
          <t>Accounting fees - Deric Dudley</t>
        </is>
      </c>
      <c r="F17471" s="3" t="n">
        <v>56000</v>
      </c>
      <c r="G17471" s="3" t="n">
        <v>224000</v>
      </c>
    </row>
    <row r="17472">
      <c r="A17472" s="3" t="inlineStr">
        <is>
          <t>Opportunity Management Holdings (PTY) LTD</t>
        </is>
      </c>
      <c r="B17472" s="4" t="n">
        <v>45291</v>
      </c>
      <c r="C17472" s="3" t="inlineStr">
        <is>
          <t>Expenses</t>
        </is>
      </c>
      <c r="D17472" s="3" t="inlineStr">
        <is>
          <t>3006/000</t>
        </is>
      </c>
      <c r="E17472" s="3" t="inlineStr">
        <is>
          <t>Accounting fees - CIPC</t>
        </is>
      </c>
      <c r="F17472" s="3" t="n">
        <v>500</v>
      </c>
      <c r="G17472" s="3" t="n">
        <v>500</v>
      </c>
    </row>
    <row r="17473">
      <c r="A17473" s="3" t="inlineStr">
        <is>
          <t>Endulini (Pty) Ltd</t>
        </is>
      </c>
      <c r="B17473" s="4" t="n">
        <v>45291</v>
      </c>
      <c r="C17473" s="3" t="inlineStr">
        <is>
          <t>Expenses</t>
        </is>
      </c>
      <c r="D17473" s="3" t="inlineStr">
        <is>
          <t>3050/000</t>
        </is>
      </c>
      <c r="E17473" s="3" t="inlineStr">
        <is>
          <t>Advertising _AND_ Promotions</t>
        </is>
      </c>
      <c r="F17473" s="3" t="n">
        <v>0</v>
      </c>
      <c r="G17473" s="3" t="n">
        <v>4595</v>
      </c>
    </row>
    <row r="17474">
      <c r="A17474" s="3" t="inlineStr">
        <is>
          <t>Opportunity Management Holdings (PTY) LTD</t>
        </is>
      </c>
      <c r="B17474" s="4" t="n">
        <v>45291</v>
      </c>
      <c r="C17474" s="3" t="inlineStr">
        <is>
          <t>Expenses</t>
        </is>
      </c>
      <c r="D17474" s="3" t="inlineStr">
        <is>
          <t>3050/000</t>
        </is>
      </c>
      <c r="E17474" s="3" t="inlineStr">
        <is>
          <t>Advertising _AND_ Promotions</t>
        </is>
      </c>
      <c r="F17474" s="3" t="n">
        <v>0</v>
      </c>
      <c r="G17474" s="3" t="n">
        <v>287.5</v>
      </c>
    </row>
    <row r="17475">
      <c r="A17475" s="3" t="inlineStr">
        <is>
          <t>Opportunity Global Investment (PTY) LTD</t>
        </is>
      </c>
      <c r="B17475" s="4" t="n">
        <v>45291</v>
      </c>
      <c r="C17475" s="3" t="inlineStr">
        <is>
          <t>Expenses</t>
        </is>
      </c>
      <c r="D17475" s="3" t="inlineStr">
        <is>
          <t>3050/000</t>
        </is>
      </c>
      <c r="E17475" s="3" t="inlineStr">
        <is>
          <t>Advertising and Promotions</t>
        </is>
      </c>
      <c r="F17475" s="3" t="n">
        <v>95.64</v>
      </c>
      <c r="G17475" s="3" t="n">
        <v>3415.12</v>
      </c>
    </row>
    <row r="17476">
      <c r="A17476" s="3" t="inlineStr">
        <is>
          <t>Opportunity Global Sales (PTY) LTD</t>
        </is>
      </c>
      <c r="B17476" s="4" t="n">
        <v>45291</v>
      </c>
      <c r="C17476" s="3" t="inlineStr">
        <is>
          <t>Expenses</t>
        </is>
      </c>
      <c r="D17476" s="3" t="inlineStr">
        <is>
          <t>3050/000</t>
        </is>
      </c>
      <c r="E17476" s="3" t="inlineStr">
        <is>
          <t>Advertising and Promotions</t>
        </is>
      </c>
      <c r="F17476" s="3" t="n">
        <v>0</v>
      </c>
      <c r="G17476" s="3" t="n">
        <v>18164.18</v>
      </c>
    </row>
    <row r="17477">
      <c r="A17477" s="3" t="inlineStr">
        <is>
          <t>Endulini (Pty) Ltd</t>
        </is>
      </c>
      <c r="B17477" s="4" t="n">
        <v>45291</v>
      </c>
      <c r="C17477" s="3" t="inlineStr">
        <is>
          <t>Expenses</t>
        </is>
      </c>
      <c r="D17477" s="3" t="inlineStr">
        <is>
          <t>3050/001</t>
        </is>
      </c>
      <c r="E17477" s="3" t="inlineStr">
        <is>
          <t>Advertising _AND_ Promotions - Media Agenda</t>
        </is>
      </c>
      <c r="F17477" s="3" t="n">
        <v>575</v>
      </c>
      <c r="G17477" s="3" t="n">
        <v>4887.5</v>
      </c>
    </row>
    <row r="17478">
      <c r="A17478" s="3" t="inlineStr">
        <is>
          <t>Noble Shield (Pty) Ltd ta Go Letting</t>
        </is>
      </c>
      <c r="B17478" s="4" t="n">
        <v>45291</v>
      </c>
      <c r="C17478" s="3" t="inlineStr">
        <is>
          <t>Expenses</t>
        </is>
      </c>
      <c r="D17478" s="3" t="inlineStr">
        <is>
          <t>3050/020</t>
        </is>
      </c>
      <c r="E17478" s="3" t="inlineStr">
        <is>
          <t>Adverting &amp; Marketing - Other</t>
        </is>
      </c>
      <c r="F17478" s="3" t="n">
        <v>0</v>
      </c>
      <c r="G17478" s="3" t="n">
        <v>134.9</v>
      </c>
    </row>
    <row r="17479">
      <c r="A17479" s="3" t="inlineStr">
        <is>
          <t>Noble Shield (Pty) Ltd ta Go Letting</t>
        </is>
      </c>
      <c r="B17479" s="4" t="n">
        <v>45291</v>
      </c>
      <c r="C17479" s="3" t="inlineStr">
        <is>
          <t>Expenses</t>
        </is>
      </c>
      <c r="D17479" s="3" t="inlineStr">
        <is>
          <t>3050/050</t>
        </is>
      </c>
      <c r="E17479" s="3" t="inlineStr">
        <is>
          <t>Advertising - Prop 24</t>
        </is>
      </c>
      <c r="F17479" s="3" t="n">
        <v>4023.85</v>
      </c>
      <c r="G17479" s="3" t="n">
        <v>14032.3</v>
      </c>
    </row>
    <row r="17480">
      <c r="A17480" s="3" t="inlineStr">
        <is>
          <t>Opportunity Global Sales (PTY) LTD</t>
        </is>
      </c>
      <c r="B17480" s="4" t="n">
        <v>45291</v>
      </c>
      <c r="C17480" s="3" t="inlineStr">
        <is>
          <t>Expenses</t>
        </is>
      </c>
      <c r="D17480" s="3" t="inlineStr">
        <is>
          <t>3050/100</t>
        </is>
      </c>
      <c r="E17480" s="3" t="inlineStr">
        <is>
          <t>Advertising - Facebook</t>
        </is>
      </c>
      <c r="F17480" s="3" t="n">
        <v>0</v>
      </c>
      <c r="G17480" s="3" t="n">
        <v>2279.78</v>
      </c>
    </row>
    <row r="17481">
      <c r="A17481" s="3" t="inlineStr">
        <is>
          <t>Opportunity Global Sales (PTY) LTD</t>
        </is>
      </c>
      <c r="B17481" s="4" t="n">
        <v>45291</v>
      </c>
      <c r="C17481" s="3" t="inlineStr">
        <is>
          <t>Expenses</t>
        </is>
      </c>
      <c r="D17481" s="3" t="inlineStr">
        <is>
          <t>3050/140</t>
        </is>
      </c>
      <c r="E17481" s="3" t="inlineStr">
        <is>
          <t>Advertising - Media Agenda</t>
        </is>
      </c>
      <c r="F17481" s="3" t="n">
        <v>0</v>
      </c>
      <c r="G17481" s="3" t="n">
        <v>18462.5</v>
      </c>
    </row>
    <row r="17482">
      <c r="A17482" s="3" t="inlineStr">
        <is>
          <t>Opportunity Global Sales (PTY) LTD</t>
        </is>
      </c>
      <c r="B17482" s="4" t="n">
        <v>45291</v>
      </c>
      <c r="C17482" s="3" t="inlineStr">
        <is>
          <t>Expenses</t>
        </is>
      </c>
      <c r="D17482" s="3" t="inlineStr">
        <is>
          <t>3050/200</t>
        </is>
      </c>
      <c r="E17482" s="3" t="inlineStr">
        <is>
          <t>Advertising - Design</t>
        </is>
      </c>
      <c r="F17482" s="3" t="n">
        <v>0</v>
      </c>
      <c r="G17482" s="3" t="n">
        <v>35000</v>
      </c>
    </row>
    <row r="17483">
      <c r="A17483" s="3" t="inlineStr">
        <is>
          <t>Opportunity Global Investment (PTY) LTD</t>
        </is>
      </c>
      <c r="B17483" s="4" t="n">
        <v>45291</v>
      </c>
      <c r="C17483" s="3" t="inlineStr">
        <is>
          <t>Expenses</t>
        </is>
      </c>
      <c r="D17483" s="3" t="inlineStr">
        <is>
          <t>3050/230</t>
        </is>
      </c>
      <c r="E17483" s="3" t="inlineStr">
        <is>
          <t>Advertising - Link on Advertising</t>
        </is>
      </c>
      <c r="F17483" s="3" t="n">
        <v>395</v>
      </c>
      <c r="G17483" s="3" t="n">
        <v>1975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Expenses</t>
        </is>
      </c>
      <c r="D17484" s="3" t="inlineStr">
        <is>
          <t>3050/240</t>
        </is>
      </c>
      <c r="E17484" s="3" t="inlineStr">
        <is>
          <t>Advertising - Realmarketing</t>
        </is>
      </c>
      <c r="F17484" s="3" t="n">
        <v>46000</v>
      </c>
      <c r="G17484" s="3" t="n">
        <v>145000</v>
      </c>
    </row>
    <row r="17485">
      <c r="A17485" s="3" t="inlineStr">
        <is>
          <t>Opportunity Global Investment (PTY) LTD</t>
        </is>
      </c>
      <c r="B17485" s="4" t="n">
        <v>45291</v>
      </c>
      <c r="C17485" s="3" t="inlineStr">
        <is>
          <t>Expenses</t>
        </is>
      </c>
      <c r="D17485" s="3" t="inlineStr">
        <is>
          <t>3050/250</t>
        </is>
      </c>
      <c r="E17485" s="3" t="inlineStr">
        <is>
          <t>Advertising - General</t>
        </is>
      </c>
      <c r="F17485" s="3" t="n">
        <v>0</v>
      </c>
      <c r="G17485" s="3" t="n">
        <v>52599.6</v>
      </c>
    </row>
    <row r="17486">
      <c r="A17486" s="3" t="inlineStr">
        <is>
          <t>Opportunity Global Sales (PTY) LTD</t>
        </is>
      </c>
      <c r="B17486" s="4" t="n">
        <v>45291</v>
      </c>
      <c r="C17486" s="3" t="inlineStr">
        <is>
          <t>Expenses</t>
        </is>
      </c>
      <c r="D17486" s="3" t="inlineStr">
        <is>
          <t>3050/250</t>
        </is>
      </c>
      <c r="E17486" s="3" t="inlineStr">
        <is>
          <t>Advertising - General</t>
        </is>
      </c>
      <c r="F17486" s="3" t="n">
        <v>539.9400000000001</v>
      </c>
      <c r="G17486" s="3" t="n">
        <v>81097.08</v>
      </c>
    </row>
    <row r="17487">
      <c r="A17487" s="3" t="inlineStr">
        <is>
          <t>Opportunity Global Investment (PTY) LTD</t>
        </is>
      </c>
      <c r="B17487" s="4" t="n">
        <v>45291</v>
      </c>
      <c r="C17487" s="3" t="inlineStr">
        <is>
          <t>Expenses</t>
        </is>
      </c>
      <c r="D17487" s="3" t="inlineStr">
        <is>
          <t>3050/260</t>
        </is>
      </c>
      <c r="E17487" s="3" t="inlineStr">
        <is>
          <t>Advertising - Media Agenda</t>
        </is>
      </c>
      <c r="F17487" s="3" t="n">
        <v>0</v>
      </c>
      <c r="G17487" s="3" t="n">
        <v>1437.5</v>
      </c>
    </row>
    <row r="17488">
      <c r="A17488" s="3" t="inlineStr">
        <is>
          <t>Opportunity Global Investment (PTY) LTD</t>
        </is>
      </c>
      <c r="B17488" s="4" t="n">
        <v>45291</v>
      </c>
      <c r="C17488" s="3" t="inlineStr">
        <is>
          <t>Expenses</t>
        </is>
      </c>
      <c r="D17488" s="3" t="inlineStr">
        <is>
          <t>3050/270</t>
        </is>
      </c>
      <c r="E17488" s="3" t="inlineStr">
        <is>
          <t>Advertising - Radia and TV Interviews</t>
        </is>
      </c>
      <c r="F17488" s="3" t="n">
        <v>0</v>
      </c>
      <c r="G17488" s="3" t="n">
        <v>109847.5</v>
      </c>
    </row>
    <row r="17489">
      <c r="A17489" s="3" t="inlineStr">
        <is>
          <t>Opportunity Global Investment (PTY) LTD</t>
        </is>
      </c>
      <c r="B17489" s="4" t="n">
        <v>45291</v>
      </c>
      <c r="C17489" s="3" t="inlineStr">
        <is>
          <t>Expenses</t>
        </is>
      </c>
      <c r="D17489" s="3" t="inlineStr">
        <is>
          <t>3050/290</t>
        </is>
      </c>
      <c r="E17489" s="3" t="inlineStr">
        <is>
          <t>Advertising - Serene Living</t>
        </is>
      </c>
      <c r="F17489" s="3" t="n">
        <v>65086</v>
      </c>
      <c r="G17489" s="3" t="n">
        <v>650860</v>
      </c>
    </row>
    <row r="17490">
      <c r="A17490" s="3" t="inlineStr">
        <is>
          <t>Opportunity Global Investment (PTY) LTD</t>
        </is>
      </c>
      <c r="B17490" s="4" t="n">
        <v>45291</v>
      </c>
      <c r="C17490" s="3" t="inlineStr">
        <is>
          <t>Expenses</t>
        </is>
      </c>
      <c r="D17490" s="3" t="inlineStr">
        <is>
          <t>3050/295</t>
        </is>
      </c>
      <c r="E17490" s="3" t="inlineStr">
        <is>
          <t>Advertising - Reale Activation</t>
        </is>
      </c>
      <c r="F17490" s="3" t="n">
        <v>0</v>
      </c>
      <c r="G17490" s="3" t="n">
        <v>30397.22</v>
      </c>
    </row>
    <row r="17491">
      <c r="A17491" s="3" t="inlineStr">
        <is>
          <t>Opportunity Global Investment (PTY) LTD</t>
        </is>
      </c>
      <c r="B17491" s="4" t="n">
        <v>45291</v>
      </c>
      <c r="C17491" s="3" t="inlineStr">
        <is>
          <t>Expenses</t>
        </is>
      </c>
      <c r="D17491" s="3" t="inlineStr">
        <is>
          <t>3050/300</t>
        </is>
      </c>
      <c r="E17491" s="3" t="inlineStr">
        <is>
          <t>Advertising - Design</t>
        </is>
      </c>
      <c r="F17491" s="3" t="n">
        <v>0</v>
      </c>
      <c r="G17491" s="3" t="n">
        <v>7750</v>
      </c>
    </row>
    <row r="17492">
      <c r="A17492" s="3" t="inlineStr">
        <is>
          <t>Endulini (Pty) Ltd</t>
        </is>
      </c>
      <c r="B17492" s="4" t="n">
        <v>45291</v>
      </c>
      <c r="C17492" s="3" t="inlineStr">
        <is>
          <t>Expenses</t>
        </is>
      </c>
      <c r="D17492" s="3" t="inlineStr">
        <is>
          <t>3050/300</t>
        </is>
      </c>
      <c r="E17492" s="3" t="inlineStr">
        <is>
          <t>Advertiving - Real Marketing</t>
        </is>
      </c>
      <c r="F17492" s="3" t="n">
        <v>0</v>
      </c>
      <c r="G17492" s="3" t="n">
        <v>10250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Expenses</t>
        </is>
      </c>
      <c r="D17493" s="3" t="inlineStr">
        <is>
          <t>3050/400</t>
        </is>
      </c>
      <c r="E17493" s="3" t="inlineStr">
        <is>
          <t>Advertising - Prop24</t>
        </is>
      </c>
      <c r="F17493" s="3" t="n">
        <v>10602.5</v>
      </c>
      <c r="G17493" s="3" t="n">
        <v>109391.75</v>
      </c>
    </row>
    <row r="17494">
      <c r="A17494" s="3" t="inlineStr">
        <is>
          <t>Opportunity Global Sales (PTY) LTD</t>
        </is>
      </c>
      <c r="B17494" s="4" t="n">
        <v>45291</v>
      </c>
      <c r="C17494" s="3" t="inlineStr">
        <is>
          <t>Expenses</t>
        </is>
      </c>
      <c r="D17494" s="3" t="inlineStr">
        <is>
          <t>3050/400</t>
        </is>
      </c>
      <c r="E17494" s="3" t="inlineStr">
        <is>
          <t>Repairs &amp; Maintenance Heron sales office</t>
        </is>
      </c>
      <c r="F17494" s="3" t="n">
        <v>0</v>
      </c>
      <c r="G17494" s="3" t="n">
        <v>196.5</v>
      </c>
    </row>
    <row r="17495">
      <c r="A17495" s="3" t="inlineStr">
        <is>
          <t>Quinate Consulting (Pty) Ltd</t>
        </is>
      </c>
      <c r="B17495" s="4" t="n">
        <v>45291</v>
      </c>
      <c r="C17495" s="3" t="inlineStr">
        <is>
          <t>Expenses</t>
        </is>
      </c>
      <c r="D17495" s="3" t="inlineStr">
        <is>
          <t>3050/450</t>
        </is>
      </c>
      <c r="E17495" s="3" t="inlineStr">
        <is>
          <t>Advertising - Facebook</t>
        </is>
      </c>
      <c r="F17495" s="3" t="n">
        <v>0</v>
      </c>
      <c r="G17495" s="3" t="n">
        <v>51955.16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Expenses</t>
        </is>
      </c>
      <c r="D17496" s="3" t="inlineStr">
        <is>
          <t>3051/000</t>
        </is>
      </c>
      <c r="E17496" s="3" t="inlineStr">
        <is>
          <t>Advertising - Facebook</t>
        </is>
      </c>
      <c r="F17496" s="3" t="n">
        <v>17644.9</v>
      </c>
      <c r="G17496" s="3" t="n">
        <v>175381.6</v>
      </c>
    </row>
    <row r="17497">
      <c r="A17497" s="3" t="inlineStr">
        <is>
          <t>Opportunity Global Investment (PTY) LTD</t>
        </is>
      </c>
      <c r="B17497" s="4" t="n">
        <v>45291</v>
      </c>
      <c r="C17497" s="3" t="inlineStr">
        <is>
          <t>Expenses</t>
        </is>
      </c>
      <c r="D17497" s="3" t="inlineStr">
        <is>
          <t>3053/000</t>
        </is>
      </c>
      <c r="E17497" s="3" t="inlineStr">
        <is>
          <t>Advertising - Google Ads</t>
        </is>
      </c>
      <c r="F17497" s="3" t="n">
        <v>0</v>
      </c>
      <c r="G17497" s="3" t="n">
        <v>7619.61</v>
      </c>
    </row>
    <row r="17498">
      <c r="A17498" s="3" t="inlineStr">
        <is>
          <t>Endulini (Pty) Ltd</t>
        </is>
      </c>
      <c r="B17498" s="4" t="n">
        <v>45291</v>
      </c>
      <c r="C17498" s="3" t="inlineStr">
        <is>
          <t>Expenses</t>
        </is>
      </c>
      <c r="D17498" s="3" t="inlineStr">
        <is>
          <t>3200/000</t>
        </is>
      </c>
      <c r="E17498" s="3" t="inlineStr">
        <is>
          <t>Bank Charges</t>
        </is>
      </c>
      <c r="F17498" s="3" t="n">
        <v>161.5</v>
      </c>
      <c r="G17498" s="3" t="n">
        <v>1975.76</v>
      </c>
    </row>
    <row r="17499">
      <c r="A17499" s="3" t="inlineStr">
        <is>
          <t>Noble Shield (Pty) Ltd ta Go Letting</t>
        </is>
      </c>
      <c r="B17499" s="4" t="n">
        <v>45291</v>
      </c>
      <c r="C17499" s="3" t="inlineStr">
        <is>
          <t>Expenses</t>
        </is>
      </c>
      <c r="D17499" s="3" t="inlineStr">
        <is>
          <t>3200/000</t>
        </is>
      </c>
      <c r="E17499" s="3" t="inlineStr">
        <is>
          <t>Bank Charges</t>
        </is>
      </c>
      <c r="F17499" s="3" t="n">
        <v>529.08</v>
      </c>
      <c r="G17499" s="3" t="n">
        <v>2157.05</v>
      </c>
    </row>
    <row r="17500">
      <c r="A17500" s="3" t="inlineStr">
        <is>
          <t>Opportunity Global Investment (PTY) LTD</t>
        </is>
      </c>
      <c r="B17500" s="4" t="n">
        <v>45291</v>
      </c>
      <c r="C17500" s="3" t="inlineStr">
        <is>
          <t>Expenses</t>
        </is>
      </c>
      <c r="D17500" s="3" t="inlineStr">
        <is>
          <t>3200/000</t>
        </is>
      </c>
      <c r="E17500" s="3" t="inlineStr">
        <is>
          <t>Bank Charges</t>
        </is>
      </c>
      <c r="F17500" s="3" t="n">
        <v>331.48</v>
      </c>
      <c r="G17500" s="3" t="n">
        <v>4313.68</v>
      </c>
    </row>
    <row r="17501">
      <c r="A17501" s="3" t="inlineStr">
        <is>
          <t>Opportunity Global Sales (PTY) LTD</t>
        </is>
      </c>
      <c r="B17501" s="4" t="n">
        <v>45291</v>
      </c>
      <c r="C17501" s="3" t="inlineStr">
        <is>
          <t>Expenses</t>
        </is>
      </c>
      <c r="D17501" s="3" t="inlineStr">
        <is>
          <t>3200/000</t>
        </is>
      </c>
      <c r="E17501" s="3" t="inlineStr">
        <is>
          <t>Bank Charges</t>
        </is>
      </c>
      <c r="F17501" s="3" t="n">
        <v>421.93</v>
      </c>
      <c r="G17501" s="3" t="n">
        <v>4997.97</v>
      </c>
    </row>
    <row r="17502">
      <c r="A17502" s="3" t="inlineStr">
        <is>
          <t>Opportunity Management Holdings (PTY) LTD</t>
        </is>
      </c>
      <c r="B17502" s="4" t="n">
        <v>45291</v>
      </c>
      <c r="C17502" s="3" t="inlineStr">
        <is>
          <t>Expenses</t>
        </is>
      </c>
      <c r="D17502" s="3" t="inlineStr">
        <is>
          <t>3200/000</t>
        </is>
      </c>
      <c r="E17502" s="3" t="inlineStr">
        <is>
          <t>Bank Charges</t>
        </is>
      </c>
      <c r="F17502" s="3" t="n">
        <v>873.25</v>
      </c>
      <c r="G17502" s="3" t="n">
        <v>3484.36</v>
      </c>
    </row>
    <row r="17503">
      <c r="A17503" s="3" t="inlineStr">
        <is>
          <t>Quinate Consulting (Pty) Ltd</t>
        </is>
      </c>
      <c r="B17503" s="4" t="n">
        <v>45291</v>
      </c>
      <c r="C17503" s="3" t="inlineStr">
        <is>
          <t>Expenses</t>
        </is>
      </c>
      <c r="D17503" s="3" t="inlineStr">
        <is>
          <t>3200/000</t>
        </is>
      </c>
      <c r="E17503" s="3" t="inlineStr">
        <is>
          <t>Bank Charges</t>
        </is>
      </c>
      <c r="F17503" s="3" t="n">
        <v>1245.09</v>
      </c>
      <c r="G17503" s="3" t="n">
        <v>8668.6</v>
      </c>
    </row>
    <row r="17504">
      <c r="A17504" s="3" t="inlineStr">
        <is>
          <t>Trademark Holdings (Pty) Ltd</t>
        </is>
      </c>
      <c r="B17504" s="4" t="n">
        <v>45291</v>
      </c>
      <c r="C17504" s="3" t="inlineStr">
        <is>
          <t>Expenses</t>
        </is>
      </c>
      <c r="D17504" s="3" t="inlineStr">
        <is>
          <t>3200/000</t>
        </is>
      </c>
      <c r="E17504" s="3" t="inlineStr">
        <is>
          <t>Bank Charges</t>
        </is>
      </c>
      <c r="F17504" s="3" t="n">
        <v>233.45</v>
      </c>
      <c r="G17504" s="3" t="n">
        <v>1322.43</v>
      </c>
    </row>
    <row r="17505">
      <c r="A17505" s="3" t="inlineStr">
        <is>
          <t>Quinate Consulting (Pty) Ltd</t>
        </is>
      </c>
      <c r="B17505" s="4" t="n">
        <v>45291</v>
      </c>
      <c r="C17505" s="3" t="inlineStr">
        <is>
          <t>Expenses</t>
        </is>
      </c>
      <c r="D17505" s="3" t="inlineStr">
        <is>
          <t>3220/000</t>
        </is>
      </c>
      <c r="E17505" s="3" t="inlineStr">
        <is>
          <t>Bank Charges - Bond Fees</t>
        </is>
      </c>
      <c r="F17505" s="3" t="n">
        <v>0</v>
      </c>
      <c r="G17505" s="3" t="n">
        <v>8939.280000000001</v>
      </c>
    </row>
    <row r="17506">
      <c r="A17506" s="3" t="inlineStr">
        <is>
          <t>Noble Shield (Pty) Ltd ta Go Letting</t>
        </is>
      </c>
      <c r="B17506" s="4" t="n">
        <v>45291</v>
      </c>
      <c r="C17506" s="3" t="inlineStr">
        <is>
          <t>Expenses</t>
        </is>
      </c>
      <c r="D17506" s="3" t="inlineStr">
        <is>
          <t>3230/000</t>
        </is>
      </c>
      <c r="E17506" s="3" t="inlineStr">
        <is>
          <t>Cell Phone - NM</t>
        </is>
      </c>
      <c r="F17506" s="3" t="n">
        <v>2278.08</v>
      </c>
      <c r="G17506" s="3" t="n">
        <v>9107.91</v>
      </c>
    </row>
    <row r="17507">
      <c r="A17507" s="3" t="inlineStr">
        <is>
          <t>Noble Shield (Pty) Ltd ta Go Letting</t>
        </is>
      </c>
      <c r="B17507" s="4" t="n">
        <v>45291</v>
      </c>
      <c r="C17507" s="3" t="inlineStr">
        <is>
          <t>Expenses</t>
        </is>
      </c>
      <c r="D17507" s="3" t="inlineStr">
        <is>
          <t>3233/000</t>
        </is>
      </c>
      <c r="E17507" s="3" t="inlineStr">
        <is>
          <t>Cell Data - Other</t>
        </is>
      </c>
      <c r="F17507" s="3" t="n">
        <v>0</v>
      </c>
      <c r="G17507" s="3" t="n">
        <v>372.04</v>
      </c>
    </row>
    <row r="17508">
      <c r="A17508" s="3" t="inlineStr">
        <is>
          <t>Noble Shield (Pty) Ltd ta Go Letting</t>
        </is>
      </c>
      <c r="B17508" s="4" t="n">
        <v>45291</v>
      </c>
      <c r="C17508" s="3" t="inlineStr">
        <is>
          <t>Expenses</t>
        </is>
      </c>
      <c r="D17508" s="3" t="inlineStr">
        <is>
          <t>3233/100</t>
        </is>
      </c>
      <c r="E17508" s="3" t="inlineStr">
        <is>
          <t>Cell Data - Sales office Wifi</t>
        </is>
      </c>
      <c r="F17508" s="3" t="n">
        <v>0</v>
      </c>
      <c r="G17508" s="3" t="n">
        <v>1242.91</v>
      </c>
    </row>
    <row r="17509">
      <c r="A17509" s="3" t="inlineStr">
        <is>
          <t>Opportunity Global Investment (PTY) LTD</t>
        </is>
      </c>
      <c r="B17509" s="4" t="n">
        <v>45291</v>
      </c>
      <c r="C17509" s="3" t="inlineStr">
        <is>
          <t>Expenses</t>
        </is>
      </c>
      <c r="D17509" s="3" t="inlineStr">
        <is>
          <t>3250/000</t>
        </is>
      </c>
      <c r="E17509" s="3" t="inlineStr">
        <is>
          <t>Cleaning</t>
        </is>
      </c>
      <c r="F17509" s="3" t="n">
        <v>2700</v>
      </c>
      <c r="G17509" s="3" t="n">
        <v>27000</v>
      </c>
    </row>
    <row r="17510">
      <c r="A17510" s="3" t="inlineStr">
        <is>
          <t>Opportunity Global Sales (PTY) LTD</t>
        </is>
      </c>
      <c r="B17510" s="4" t="n">
        <v>45291</v>
      </c>
      <c r="C17510" s="3" t="inlineStr">
        <is>
          <t>Expenses</t>
        </is>
      </c>
      <c r="D17510" s="3" t="inlineStr">
        <is>
          <t>3250/000</t>
        </is>
      </c>
      <c r="E17510" s="3" t="inlineStr">
        <is>
          <t>Cleaning</t>
        </is>
      </c>
      <c r="F17510" s="3" t="n">
        <v>1200</v>
      </c>
      <c r="G17510" s="3" t="n">
        <v>7200</v>
      </c>
    </row>
    <row r="17511">
      <c r="A17511" s="3" t="inlineStr">
        <is>
          <t>Opportunity Management Holdings (PTY) LTD</t>
        </is>
      </c>
      <c r="B17511" s="4" t="n">
        <v>45291</v>
      </c>
      <c r="C17511" s="3" t="inlineStr">
        <is>
          <t>Expenses</t>
        </is>
      </c>
      <c r="D17511" s="3" t="inlineStr">
        <is>
          <t>3250/000</t>
        </is>
      </c>
      <c r="E17511" s="3" t="inlineStr">
        <is>
          <t>Cleaning</t>
        </is>
      </c>
      <c r="F17511" s="3" t="n">
        <v>3257.76</v>
      </c>
      <c r="G17511" s="3" t="n">
        <v>12138.52</v>
      </c>
    </row>
    <row r="17512">
      <c r="A17512" s="3" t="inlineStr">
        <is>
          <t>Trademark Holdings (Pty) Ltd</t>
        </is>
      </c>
      <c r="B17512" s="4" t="n">
        <v>45291</v>
      </c>
      <c r="C17512" s="3" t="inlineStr">
        <is>
          <t>Expenses</t>
        </is>
      </c>
      <c r="D17512" s="3" t="inlineStr">
        <is>
          <t>3250/000</t>
        </is>
      </c>
      <c r="E17512" s="3" t="inlineStr">
        <is>
          <t>Cleaning</t>
        </is>
      </c>
      <c r="F17512" s="3" t="n">
        <v>858</v>
      </c>
      <c r="G17512" s="3" t="n">
        <v>4290</v>
      </c>
    </row>
    <row r="17513">
      <c r="A17513" s="3" t="inlineStr">
        <is>
          <t>Opportunity Global Investment (PTY) LTD</t>
        </is>
      </c>
      <c r="B17513" s="4" t="n">
        <v>45291</v>
      </c>
      <c r="C17513" s="3" t="inlineStr">
        <is>
          <t>Expenses</t>
        </is>
      </c>
      <c r="D17513" s="3" t="inlineStr">
        <is>
          <t>3300/000</t>
        </is>
      </c>
      <c r="E17513" s="3" t="inlineStr">
        <is>
          <t>Computer Expenses</t>
        </is>
      </c>
      <c r="F17513" s="3" t="n">
        <v>2137.5</v>
      </c>
      <c r="G17513" s="3" t="n">
        <v>3795.33</v>
      </c>
    </row>
    <row r="17514">
      <c r="A17514" s="3" t="inlineStr">
        <is>
          <t>Opportunity Management Holdings (PTY) LTD</t>
        </is>
      </c>
      <c r="B17514" s="4" t="n">
        <v>45291</v>
      </c>
      <c r="C17514" s="3" t="inlineStr">
        <is>
          <t>Expenses</t>
        </is>
      </c>
      <c r="D17514" s="3" t="inlineStr">
        <is>
          <t>3300/000</t>
        </is>
      </c>
      <c r="E17514" s="3" t="inlineStr">
        <is>
          <t>Computer Expenses</t>
        </is>
      </c>
      <c r="F17514" s="3" t="n">
        <v>0</v>
      </c>
      <c r="G17514" s="3" t="n">
        <v>1153.91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Expenses</t>
        </is>
      </c>
      <c r="D17515" s="3" t="inlineStr">
        <is>
          <t>3300/120</t>
        </is>
      </c>
      <c r="E17515" s="3" t="inlineStr">
        <is>
          <t>Computer IT - Software Propworx</t>
        </is>
      </c>
      <c r="F17515" s="3" t="n">
        <v>2576</v>
      </c>
      <c r="G17515" s="3" t="n">
        <v>10304</v>
      </c>
    </row>
    <row r="17516">
      <c r="A17516" s="3" t="inlineStr">
        <is>
          <t>Noble Shield (Pty) Ltd ta Go Letting</t>
        </is>
      </c>
      <c r="B17516" s="4" t="n">
        <v>45291</v>
      </c>
      <c r="C17516" s="3" t="inlineStr">
        <is>
          <t>Expenses</t>
        </is>
      </c>
      <c r="D17516" s="3" t="inlineStr">
        <is>
          <t>3300/130</t>
        </is>
      </c>
      <c r="E17516" s="3" t="inlineStr">
        <is>
          <t>Computer IT - Internet/Hosting Fees</t>
        </is>
      </c>
      <c r="F17516" s="3" t="n">
        <v>790</v>
      </c>
      <c r="G17516" s="3" t="n">
        <v>790</v>
      </c>
    </row>
    <row r="17517">
      <c r="A17517" s="3" t="inlineStr">
        <is>
          <t>Noble Shield (Pty) Ltd ta Go Letting</t>
        </is>
      </c>
      <c r="B17517" s="4" t="n">
        <v>45291</v>
      </c>
      <c r="C17517" s="3" t="inlineStr">
        <is>
          <t>Expenses</t>
        </is>
      </c>
      <c r="D17517" s="3" t="inlineStr">
        <is>
          <t>3300/170</t>
        </is>
      </c>
      <c r="E17517" s="3" t="inlineStr">
        <is>
          <t>Computer IT - VDB office Fibre</t>
        </is>
      </c>
      <c r="F17517" s="3" t="n">
        <v>790</v>
      </c>
      <c r="G17517" s="3" t="n">
        <v>2370</v>
      </c>
    </row>
    <row r="17518">
      <c r="A17518" s="3" t="inlineStr">
        <is>
          <t>Trademark Holdings (Pty) Ltd</t>
        </is>
      </c>
      <c r="B17518" s="4" t="n">
        <v>45291</v>
      </c>
      <c r="C17518" s="3" t="inlineStr">
        <is>
          <t>Expenses</t>
        </is>
      </c>
      <c r="D17518" s="3" t="inlineStr">
        <is>
          <t>3350/000</t>
        </is>
      </c>
      <c r="E17518" s="3" t="inlineStr">
        <is>
          <t>Consulting Fees</t>
        </is>
      </c>
      <c r="F17518" s="3" t="n">
        <v>22000</v>
      </c>
      <c r="G17518" s="3" t="n">
        <v>88400</v>
      </c>
    </row>
    <row r="17519">
      <c r="A17519" s="3" t="inlineStr">
        <is>
          <t>Opportunity Management Holdings (PTY) LTD</t>
        </is>
      </c>
      <c r="B17519" s="4" t="n">
        <v>45291</v>
      </c>
      <c r="C17519" s="3" t="inlineStr">
        <is>
          <t>Expenses</t>
        </is>
      </c>
      <c r="D17519" s="3" t="inlineStr">
        <is>
          <t>3350/100</t>
        </is>
      </c>
      <c r="E17519" s="3" t="inlineStr">
        <is>
          <t>Consulting Fee - Dirk Coetzee</t>
        </is>
      </c>
      <c r="F17519" s="3" t="n">
        <v>17000</v>
      </c>
      <c r="G17519" s="3" t="n">
        <v>68000</v>
      </c>
    </row>
    <row r="17520">
      <c r="A17520" s="3" t="inlineStr">
        <is>
          <t>Endulini (Pty) Ltd</t>
        </is>
      </c>
      <c r="B17520" s="4" t="n">
        <v>45291</v>
      </c>
      <c r="C17520" s="3" t="inlineStr">
        <is>
          <t>Expenses</t>
        </is>
      </c>
      <c r="D17520" s="3" t="inlineStr">
        <is>
          <t>3350/100</t>
        </is>
      </c>
      <c r="E17520" s="3" t="inlineStr">
        <is>
          <t>Consulting Fees - Admin and Finance</t>
        </is>
      </c>
      <c r="F17520" s="3" t="n">
        <v>40680</v>
      </c>
      <c r="G17520" s="3" t="n">
        <v>434997.57</v>
      </c>
    </row>
    <row r="17521">
      <c r="A17521" s="3" t="inlineStr">
        <is>
          <t>Opportunity Global Investment (PTY) LTD</t>
        </is>
      </c>
      <c r="B17521" s="4" t="n">
        <v>45291</v>
      </c>
      <c r="C17521" s="3" t="inlineStr">
        <is>
          <t>Expenses</t>
        </is>
      </c>
      <c r="D17521" s="3" t="inlineStr">
        <is>
          <t>3350/100</t>
        </is>
      </c>
      <c r="E17521" s="3" t="inlineStr">
        <is>
          <t>Consulting Fees - Admin and Finance</t>
        </is>
      </c>
      <c r="F17521" s="3" t="n">
        <v>11955</v>
      </c>
      <c r="G17521" s="3" t="n">
        <v>146709.06</v>
      </c>
    </row>
    <row r="17522">
      <c r="A17522" s="3" t="inlineStr">
        <is>
          <t>Opportunity Global Sales (PTY) LTD</t>
        </is>
      </c>
      <c r="B17522" s="4" t="n">
        <v>45291</v>
      </c>
      <c r="C17522" s="3" t="inlineStr">
        <is>
          <t>Expenses</t>
        </is>
      </c>
      <c r="D17522" s="3" t="inlineStr">
        <is>
          <t>3350/100</t>
        </is>
      </c>
      <c r="E17522" s="3" t="inlineStr">
        <is>
          <t>Consulting Fees - Admin and Finance</t>
        </is>
      </c>
      <c r="F17522" s="3" t="n">
        <v>10355</v>
      </c>
      <c r="G17522" s="3" t="n">
        <v>139372</v>
      </c>
    </row>
    <row r="17523">
      <c r="A17523" s="3" t="inlineStr">
        <is>
          <t>Opportunity Global Sales (PTY) LTD</t>
        </is>
      </c>
      <c r="B17523" s="4" t="n">
        <v>45291</v>
      </c>
      <c r="C17523" s="3" t="inlineStr">
        <is>
          <t>Expenses</t>
        </is>
      </c>
      <c r="D17523" s="3" t="inlineStr">
        <is>
          <t>3350/200</t>
        </is>
      </c>
      <c r="E17523" s="3" t="inlineStr">
        <is>
          <t>Consulting Fees - Agent Karien Muller</t>
        </is>
      </c>
      <c r="F17523" s="3" t="n">
        <v>0</v>
      </c>
      <c r="G17523" s="3" t="n">
        <v>10000</v>
      </c>
    </row>
    <row r="17524">
      <c r="A17524" s="3" t="inlineStr">
        <is>
          <t>Opportunity Global Investment (PTY) LTD</t>
        </is>
      </c>
      <c r="B17524" s="4" t="n">
        <v>45291</v>
      </c>
      <c r="C17524" s="3" t="inlineStr">
        <is>
          <t>Expenses</t>
        </is>
      </c>
      <c r="D17524" s="3" t="inlineStr">
        <is>
          <t>3350/200</t>
        </is>
      </c>
      <c r="E17524" s="3" t="inlineStr">
        <is>
          <t>Consulting Fees - Rockfin</t>
        </is>
      </c>
      <c r="F17524" s="3" t="n">
        <v>0</v>
      </c>
      <c r="G17524" s="3" t="n">
        <v>90000</v>
      </c>
    </row>
    <row r="17525">
      <c r="A17525" s="3" t="inlineStr">
        <is>
          <t>Opportunity Management Holdings (PTY) LTD</t>
        </is>
      </c>
      <c r="B17525" s="4" t="n">
        <v>45291</v>
      </c>
      <c r="C17525" s="3" t="inlineStr">
        <is>
          <t>Expenses</t>
        </is>
      </c>
      <c r="D17525" s="3" t="inlineStr">
        <is>
          <t>3350/300</t>
        </is>
      </c>
      <c r="E17525" s="3" t="inlineStr">
        <is>
          <t>Consulting Fee - HR Joblaw</t>
        </is>
      </c>
      <c r="F17525" s="3" t="n">
        <v>1600.83</v>
      </c>
      <c r="G17525" s="3" t="n">
        <v>6403.32</v>
      </c>
    </row>
    <row r="17526">
      <c r="A17526" s="3" t="inlineStr">
        <is>
          <t>Quinate Consulting (Pty) Ltd</t>
        </is>
      </c>
      <c r="B17526" s="4" t="n">
        <v>45291</v>
      </c>
      <c r="C17526" s="3" t="inlineStr">
        <is>
          <t>Expenses</t>
        </is>
      </c>
      <c r="D17526" s="3" t="inlineStr">
        <is>
          <t>3350/300</t>
        </is>
      </c>
      <c r="E17526" s="3" t="inlineStr">
        <is>
          <t>Consulting Fees - Admin and Finance</t>
        </is>
      </c>
      <c r="F17526" s="3" t="n">
        <v>0</v>
      </c>
      <c r="G17526" s="3" t="n">
        <v>58025</v>
      </c>
    </row>
    <row r="17527">
      <c r="A17527" s="3" t="inlineStr">
        <is>
          <t>Opportunity Global Investment (PTY) LTD</t>
        </is>
      </c>
      <c r="B17527" s="4" t="n">
        <v>45291</v>
      </c>
      <c r="C17527" s="3" t="inlineStr">
        <is>
          <t>Expenses</t>
        </is>
      </c>
      <c r="D17527" s="3" t="inlineStr">
        <is>
          <t>3350/300</t>
        </is>
      </c>
      <c r="E17527" s="3" t="inlineStr">
        <is>
          <t>Consulting Fees - BLCS</t>
        </is>
      </c>
      <c r="F17527" s="3" t="n">
        <v>0</v>
      </c>
      <c r="G17527" s="3" t="n">
        <v>22000</v>
      </c>
    </row>
    <row r="17528">
      <c r="A17528" s="3" t="inlineStr">
        <is>
          <t>Opportunity Global Investment (PTY) LTD</t>
        </is>
      </c>
      <c r="B17528" s="4" t="n">
        <v>45291</v>
      </c>
      <c r="C17528" s="3" t="inlineStr">
        <is>
          <t>Expenses</t>
        </is>
      </c>
      <c r="D17528" s="3" t="inlineStr">
        <is>
          <t>3350/400</t>
        </is>
      </c>
      <c r="E17528" s="3" t="inlineStr">
        <is>
          <t>Consulting Fees: Solaris Law</t>
        </is>
      </c>
      <c r="F17528" s="3" t="n">
        <v>0</v>
      </c>
      <c r="G17528" s="3" t="n">
        <v>45875</v>
      </c>
    </row>
    <row r="17529">
      <c r="A17529" s="3" t="inlineStr">
        <is>
          <t>Opportunity Global Investment (PTY) LTD</t>
        </is>
      </c>
      <c r="B17529" s="4" t="n">
        <v>45291</v>
      </c>
      <c r="C17529" s="3" t="inlineStr">
        <is>
          <t>Expenses</t>
        </is>
      </c>
      <c r="D17529" s="3" t="inlineStr">
        <is>
          <t>3351/000</t>
        </is>
      </c>
      <c r="E17529" s="3" t="inlineStr">
        <is>
          <t>Consulting Fees - HR Joblaw</t>
        </is>
      </c>
      <c r="F17529" s="3" t="n">
        <v>1600.83</v>
      </c>
      <c r="G17529" s="3" t="n">
        <v>1600.83</v>
      </c>
    </row>
    <row r="17530">
      <c r="A17530" s="3" t="inlineStr">
        <is>
          <t>Quinate Consulting (Pty) Ltd</t>
        </is>
      </c>
      <c r="B17530" s="4" t="n">
        <v>45291</v>
      </c>
      <c r="C17530" s="3" t="inlineStr">
        <is>
          <t>Expenses</t>
        </is>
      </c>
      <c r="D17530" s="3" t="inlineStr">
        <is>
          <t>3351/000</t>
        </is>
      </c>
      <c r="E17530" s="3" t="inlineStr">
        <is>
          <t>Consulting fees - Trustees</t>
        </is>
      </c>
      <c r="F17530" s="3" t="n">
        <v>4200</v>
      </c>
      <c r="G17530" s="3" t="n">
        <v>79000</v>
      </c>
    </row>
    <row r="17531">
      <c r="A17531" s="3" t="inlineStr">
        <is>
          <t>Opportunity Global Investment (PTY) LTD</t>
        </is>
      </c>
      <c r="B17531" s="4" t="n">
        <v>45291</v>
      </c>
      <c r="C17531" s="3" t="inlineStr">
        <is>
          <t>Expenses</t>
        </is>
      </c>
      <c r="D17531" s="3" t="inlineStr">
        <is>
          <t>3354/000</t>
        </is>
      </c>
      <c r="E17531" s="3" t="inlineStr">
        <is>
          <t>Consulting Fees - Karien Muller</t>
        </is>
      </c>
      <c r="F17531" s="3" t="n">
        <v>0</v>
      </c>
      <c r="G17531" s="3" t="n">
        <v>12500</v>
      </c>
    </row>
    <row r="17532">
      <c r="A17532" s="3" t="inlineStr">
        <is>
          <t>Opportunity Global Investment (PTY) LTD</t>
        </is>
      </c>
      <c r="B17532" s="4" t="n">
        <v>45291</v>
      </c>
      <c r="C17532" s="3" t="inlineStr">
        <is>
          <t>Expenses</t>
        </is>
      </c>
      <c r="D17532" s="3" t="inlineStr">
        <is>
          <t>3355/00</t>
        </is>
      </c>
      <c r="E17532" s="3" t="inlineStr">
        <is>
          <t>Consulting fees - F Geldenhuys</t>
        </is>
      </c>
      <c r="F17532" s="3" t="n">
        <v>51500</v>
      </c>
      <c r="G17532" s="3" t="n">
        <v>51500</v>
      </c>
    </row>
    <row r="17533">
      <c r="A17533" s="3" t="inlineStr">
        <is>
          <t>Opportunity Management Holdings (PTY) LTD</t>
        </is>
      </c>
      <c r="B17533" s="4" t="n">
        <v>45291</v>
      </c>
      <c r="C17533" s="3" t="inlineStr">
        <is>
          <t>Expenses</t>
        </is>
      </c>
      <c r="D17533" s="3" t="inlineStr">
        <is>
          <t>3400/000</t>
        </is>
      </c>
      <c r="E17533" s="3" t="inlineStr">
        <is>
          <t>Courier _AND_ Postage</t>
        </is>
      </c>
      <c r="F17533" s="3" t="n">
        <v>0</v>
      </c>
      <c r="G17533" s="3" t="n">
        <v>664.3200000000001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Expenses</t>
        </is>
      </c>
      <c r="D17534" s="3" t="inlineStr">
        <is>
          <t>3450/001</t>
        </is>
      </c>
      <c r="E17534" s="3" t="inlineStr">
        <is>
          <t>Depreciation - Computer Equipment</t>
        </is>
      </c>
      <c r="F17534" s="3" t="n">
        <v>1926.09</v>
      </c>
      <c r="G17534" s="3" t="n">
        <v>22911.02</v>
      </c>
    </row>
    <row r="17535">
      <c r="A17535" s="3" t="inlineStr">
        <is>
          <t>Opportunity Global Investment (PTY) LTD</t>
        </is>
      </c>
      <c r="B17535" s="4" t="n">
        <v>45291</v>
      </c>
      <c r="C17535" s="3" t="inlineStr">
        <is>
          <t>Expenses</t>
        </is>
      </c>
      <c r="D17535" s="3" t="inlineStr">
        <is>
          <t>3450/001</t>
        </is>
      </c>
      <c r="E17535" s="3" t="inlineStr">
        <is>
          <t>Depreciation - Computer equipment</t>
        </is>
      </c>
      <c r="F17535" s="3" t="n">
        <v>880.08</v>
      </c>
      <c r="G17535" s="3" t="n">
        <v>8800.84</v>
      </c>
    </row>
    <row r="17536">
      <c r="A17536" s="3" t="inlineStr">
        <is>
          <t>Quinate Consulting (Pty) Ltd</t>
        </is>
      </c>
      <c r="B17536" s="4" t="n">
        <v>45291</v>
      </c>
      <c r="C17536" s="3" t="inlineStr">
        <is>
          <t>Expenses</t>
        </is>
      </c>
      <c r="D17536" s="3" t="inlineStr">
        <is>
          <t>3450/002</t>
        </is>
      </c>
      <c r="E17536" s="3" t="inlineStr">
        <is>
          <t>Depreciation - Site Containers</t>
        </is>
      </c>
      <c r="F17536" s="3" t="n">
        <v>318.84</v>
      </c>
      <c r="G17536" s="3" t="n">
        <v>3188.4</v>
      </c>
    </row>
    <row r="17537">
      <c r="A17537" s="3" t="inlineStr">
        <is>
          <t>Opportunity Global Sales (PTY) LTD</t>
        </is>
      </c>
      <c r="B17537" s="4" t="n">
        <v>45291</v>
      </c>
      <c r="C17537" s="3" t="inlineStr">
        <is>
          <t>Expenses</t>
        </is>
      </c>
      <c r="D17537" s="3" t="inlineStr">
        <is>
          <t>3450/030</t>
        </is>
      </c>
      <c r="E17537" s="3" t="inlineStr">
        <is>
          <t>Depreciation - Furniture and Fittings</t>
        </is>
      </c>
      <c r="F17537" s="3" t="n">
        <v>408.05</v>
      </c>
      <c r="G17537" s="3" t="n">
        <v>4080.51</v>
      </c>
    </row>
    <row r="17538">
      <c r="A17538" s="3" t="inlineStr">
        <is>
          <t>Opportunity Management Holdings (PTY) LTD</t>
        </is>
      </c>
      <c r="B17538" s="4" t="n">
        <v>45291</v>
      </c>
      <c r="C17538" s="3" t="inlineStr">
        <is>
          <t>Expenses</t>
        </is>
      </c>
      <c r="D17538" s="3" t="inlineStr">
        <is>
          <t>3451/000</t>
        </is>
      </c>
      <c r="E17538" s="3" t="inlineStr">
        <is>
          <t>Depreciation - Computer Equipment</t>
        </is>
      </c>
      <c r="F17538" s="3" t="n">
        <v>1035.18</v>
      </c>
      <c r="G17538" s="3" t="n">
        <v>4140.72</v>
      </c>
    </row>
    <row r="17539">
      <c r="A17539" s="3" t="inlineStr">
        <is>
          <t>Quinate Consulting (Pty) Ltd</t>
        </is>
      </c>
      <c r="B17539" s="4" t="n">
        <v>45291</v>
      </c>
      <c r="C17539" s="3" t="inlineStr">
        <is>
          <t>Expenses</t>
        </is>
      </c>
      <c r="D17539" s="3" t="inlineStr">
        <is>
          <t>3600/000</t>
        </is>
      </c>
      <c r="E17539" s="3" t="inlineStr">
        <is>
          <t>Donations</t>
        </is>
      </c>
      <c r="F17539" s="3" t="n">
        <v>572.45</v>
      </c>
      <c r="G17539" s="3" t="n">
        <v>5724.5</v>
      </c>
    </row>
    <row r="17540">
      <c r="A17540" s="3" t="inlineStr">
        <is>
          <t>Noble Shield (Pty) Ltd ta Go Letting</t>
        </is>
      </c>
      <c r="B17540" s="4" t="n">
        <v>45291</v>
      </c>
      <c r="C17540" s="3" t="inlineStr">
        <is>
          <t>Expenses</t>
        </is>
      </c>
      <c r="D17540" s="3" t="inlineStr">
        <is>
          <t>3650/000</t>
        </is>
      </c>
      <c r="E17540" s="3" t="inlineStr">
        <is>
          <t>Electricity _AND_ Water</t>
        </is>
      </c>
      <c r="F17540" s="3" t="n">
        <v>1000</v>
      </c>
      <c r="G17540" s="3" t="n">
        <v>1000</v>
      </c>
    </row>
    <row r="17541">
      <c r="A17541" s="3" t="inlineStr">
        <is>
          <t>Opportunity Global Investment (PTY) LTD</t>
        </is>
      </c>
      <c r="B17541" s="4" t="n">
        <v>45291</v>
      </c>
      <c r="C17541" s="3" t="inlineStr">
        <is>
          <t>Expenses</t>
        </is>
      </c>
      <c r="D17541" s="3" t="inlineStr">
        <is>
          <t>3650/000</t>
        </is>
      </c>
      <c r="E17541" s="3" t="inlineStr">
        <is>
          <t>Electricity _AND_ Water</t>
        </is>
      </c>
      <c r="F17541" s="3" t="n">
        <v>2950</v>
      </c>
      <c r="G17541" s="3" t="n">
        <v>29500</v>
      </c>
    </row>
    <row r="17542">
      <c r="A17542" s="3" t="inlineStr">
        <is>
          <t>Noble Shield (Pty) Ltd ta Go Letting</t>
        </is>
      </c>
      <c r="B17542" s="4" t="n">
        <v>45291</v>
      </c>
      <c r="C17542" s="3" t="inlineStr">
        <is>
          <t>Expenses</t>
        </is>
      </c>
      <c r="D17542" s="3" t="inlineStr">
        <is>
          <t>3651/000</t>
        </is>
      </c>
      <c r="E17542" s="3" t="inlineStr">
        <is>
          <t>Electricity _AND_ Water - Rentals</t>
        </is>
      </c>
      <c r="F17542" s="3" t="n">
        <v>1000</v>
      </c>
      <c r="G17542" s="3" t="n">
        <v>2000</v>
      </c>
    </row>
    <row r="17543">
      <c r="A17543" s="3" t="inlineStr">
        <is>
          <t>Quinate Consulting (Pty) Ltd</t>
        </is>
      </c>
      <c r="B17543" s="4" t="n">
        <v>45291</v>
      </c>
      <c r="C17543" s="3" t="inlineStr">
        <is>
          <t>Expenses</t>
        </is>
      </c>
      <c r="D17543" s="3" t="inlineStr">
        <is>
          <t>3651/000</t>
        </is>
      </c>
      <c r="E17543" s="3" t="inlineStr">
        <is>
          <t>Electricity _AND_ Water - Southwark</t>
        </is>
      </c>
      <c r="F17543" s="3" t="n">
        <v>8927.700000000001</v>
      </c>
      <c r="G17543" s="3" t="n">
        <v>262681.27</v>
      </c>
    </row>
    <row r="17544">
      <c r="A17544" s="3" t="inlineStr">
        <is>
          <t>Quinate Consulting (Pty) Ltd</t>
        </is>
      </c>
      <c r="B17544" s="4" t="n">
        <v>45291</v>
      </c>
      <c r="C17544" s="3" t="inlineStr">
        <is>
          <t>Expenses</t>
        </is>
      </c>
      <c r="D17544" s="3" t="inlineStr">
        <is>
          <t>3652/000</t>
        </is>
      </c>
      <c r="E17544" s="3" t="inlineStr">
        <is>
          <t>Electricity _AND_ Water - Soho</t>
        </is>
      </c>
      <c r="F17544" s="3" t="n">
        <v>21102.57</v>
      </c>
      <c r="G17544" s="3" t="n">
        <v>273161.25</v>
      </c>
    </row>
    <row r="17545">
      <c r="A17545" s="3" t="inlineStr">
        <is>
          <t>Quinate Consulting (Pty) Ltd</t>
        </is>
      </c>
      <c r="B17545" s="4" t="n">
        <v>45291</v>
      </c>
      <c r="C17545" s="3" t="inlineStr">
        <is>
          <t>Expenses</t>
        </is>
      </c>
      <c r="D17545" s="3" t="inlineStr">
        <is>
          <t>3653/000</t>
        </is>
      </c>
      <c r="E17545" s="3" t="inlineStr">
        <is>
          <t>Electricity _AND_ Water - Endulini</t>
        </is>
      </c>
      <c r="F17545" s="3" t="n">
        <v>0</v>
      </c>
      <c r="G17545" s="3" t="n">
        <v>-2351.12</v>
      </c>
    </row>
    <row r="17546">
      <c r="A17546" s="3" t="inlineStr">
        <is>
          <t>Noble Shield (Pty) Ltd ta Go Letting</t>
        </is>
      </c>
      <c r="B17546" s="4" t="n">
        <v>45291</v>
      </c>
      <c r="C17546" s="3" t="inlineStr">
        <is>
          <t>Expenses</t>
        </is>
      </c>
      <c r="D17546" s="3" t="inlineStr">
        <is>
          <t>3700/000</t>
        </is>
      </c>
      <c r="E17546" s="3" t="inlineStr">
        <is>
          <t>Entertainment Expenses</t>
        </is>
      </c>
      <c r="F17546" s="3" t="n">
        <v>1650</v>
      </c>
      <c r="G17546" s="3" t="n">
        <v>1650</v>
      </c>
    </row>
    <row r="17547">
      <c r="A17547" s="3" t="inlineStr">
        <is>
          <t>Opportunity Global Investment (PTY) LTD</t>
        </is>
      </c>
      <c r="B17547" s="4" t="n">
        <v>45291</v>
      </c>
      <c r="C17547" s="3" t="inlineStr">
        <is>
          <t>Expenses</t>
        </is>
      </c>
      <c r="D17547" s="3" t="inlineStr">
        <is>
          <t>3700/000</t>
        </is>
      </c>
      <c r="E17547" s="3" t="inlineStr">
        <is>
          <t>Entertainment Expenses</t>
        </is>
      </c>
      <c r="F17547" s="3" t="n">
        <v>476.09</v>
      </c>
      <c r="G17547" s="3" t="n">
        <v>6261.9</v>
      </c>
    </row>
    <row r="17548">
      <c r="A17548" s="3" t="inlineStr">
        <is>
          <t>Opportunity Global Sales (PTY) LTD</t>
        </is>
      </c>
      <c r="B17548" s="4" t="n">
        <v>45291</v>
      </c>
      <c r="C17548" s="3" t="inlineStr">
        <is>
          <t>Expenses</t>
        </is>
      </c>
      <c r="D17548" s="3" t="inlineStr">
        <is>
          <t>3700/000</t>
        </is>
      </c>
      <c r="E17548" s="3" t="inlineStr">
        <is>
          <t>Entertainment Expenses</t>
        </is>
      </c>
      <c r="F17548" s="3" t="n">
        <v>0</v>
      </c>
      <c r="G17548" s="3" t="n">
        <v>2280</v>
      </c>
    </row>
    <row r="17549">
      <c r="A17549" s="3" t="inlineStr">
        <is>
          <t>Opportunity Management Holdings (PTY) LTD</t>
        </is>
      </c>
      <c r="B17549" s="4" t="n">
        <v>45291</v>
      </c>
      <c r="C17549" s="3" t="inlineStr">
        <is>
          <t>Expenses</t>
        </is>
      </c>
      <c r="D17549" s="3" t="inlineStr">
        <is>
          <t>3700/000</t>
        </is>
      </c>
      <c r="E17549" s="3" t="inlineStr">
        <is>
          <t>Entertainment Expenses</t>
        </is>
      </c>
      <c r="F17549" s="3" t="n">
        <v>1081.13</v>
      </c>
      <c r="G17549" s="3" t="n">
        <v>1126.13</v>
      </c>
    </row>
    <row r="17550">
      <c r="A17550" s="3" t="inlineStr">
        <is>
          <t>Quinate Consulting (Pty) Ltd</t>
        </is>
      </c>
      <c r="B17550" s="4" t="n">
        <v>45291</v>
      </c>
      <c r="C17550" s="3" t="inlineStr">
        <is>
          <t>Expenses</t>
        </is>
      </c>
      <c r="D17550" s="3" t="inlineStr">
        <is>
          <t>3700/000</t>
        </is>
      </c>
      <c r="E17550" s="3" t="inlineStr">
        <is>
          <t>Entertainment Expenses</t>
        </is>
      </c>
      <c r="F17550" s="3" t="n">
        <v>0</v>
      </c>
      <c r="G17550" s="3" t="n">
        <v>11745.05</v>
      </c>
    </row>
    <row r="17551">
      <c r="A17551" s="3" t="inlineStr">
        <is>
          <t>Opportunity Management Holdings (PTY) LTD</t>
        </is>
      </c>
      <c r="B17551" s="4" t="n">
        <v>45291</v>
      </c>
      <c r="C17551" s="3" t="inlineStr">
        <is>
          <t>Expenses</t>
        </is>
      </c>
      <c r="D17551" s="3" t="inlineStr">
        <is>
          <t>3800/000</t>
        </is>
      </c>
      <c r="E17551" s="3" t="inlineStr">
        <is>
          <t>General Expenses</t>
        </is>
      </c>
      <c r="F17551" s="3" t="n">
        <v>0</v>
      </c>
      <c r="G17551" s="3" t="n">
        <v>418.94</v>
      </c>
    </row>
    <row r="17552">
      <c r="A17552" s="3" t="inlineStr">
        <is>
          <t>Opportunity Global Investment (PTY) LTD</t>
        </is>
      </c>
      <c r="B17552" s="4" t="n">
        <v>45291</v>
      </c>
      <c r="C17552" s="3" t="inlineStr">
        <is>
          <t>Expenses</t>
        </is>
      </c>
      <c r="D17552" s="3" t="inlineStr">
        <is>
          <t>3800/010</t>
        </is>
      </c>
      <c r="E17552" s="3" t="inlineStr">
        <is>
          <t>General Expences - Gifts</t>
        </is>
      </c>
      <c r="F17552" s="3" t="n">
        <v>2095.48</v>
      </c>
      <c r="G17552" s="3" t="n">
        <v>7746.78</v>
      </c>
    </row>
    <row r="17553">
      <c r="A17553" s="3" t="inlineStr">
        <is>
          <t>Opportunity Global Sales (PTY) LTD</t>
        </is>
      </c>
      <c r="B17553" s="4" t="n">
        <v>45291</v>
      </c>
      <c r="C17553" s="3" t="inlineStr">
        <is>
          <t>Expenses</t>
        </is>
      </c>
      <c r="D17553" s="3" t="inlineStr">
        <is>
          <t>3800/010</t>
        </is>
      </c>
      <c r="E17553" s="3" t="inlineStr">
        <is>
          <t>General Expences - Gifts</t>
        </is>
      </c>
      <c r="F17553" s="3" t="n">
        <v>0</v>
      </c>
      <c r="G17553" s="3" t="n">
        <v>1719.75</v>
      </c>
    </row>
    <row r="17554">
      <c r="A17554" s="3" t="inlineStr">
        <is>
          <t>Opportunity Management Holdings (PTY) LTD</t>
        </is>
      </c>
      <c r="B17554" s="4" t="n">
        <v>45291</v>
      </c>
      <c r="C17554" s="3" t="inlineStr">
        <is>
          <t>Expenses</t>
        </is>
      </c>
      <c r="D17554" s="3" t="inlineStr">
        <is>
          <t>3800/010</t>
        </is>
      </c>
      <c r="E17554" s="3" t="inlineStr">
        <is>
          <t>General Expenses - Gifts</t>
        </is>
      </c>
      <c r="F17554" s="3" t="n">
        <v>0</v>
      </c>
      <c r="G17554" s="3" t="n">
        <v>808.5700000000001</v>
      </c>
    </row>
    <row r="17555">
      <c r="A17555" s="3" t="inlineStr">
        <is>
          <t>Opportunity Management Holdings (PTY) LTD</t>
        </is>
      </c>
      <c r="B17555" s="4" t="n">
        <v>45291</v>
      </c>
      <c r="C17555" s="3" t="inlineStr">
        <is>
          <t>Expenses</t>
        </is>
      </c>
      <c r="D17555" s="3" t="inlineStr">
        <is>
          <t>3800/030</t>
        </is>
      </c>
      <c r="E17555" s="3" t="inlineStr">
        <is>
          <t>General Expenses: Showhouse Heron View</t>
        </is>
      </c>
      <c r="F17555" s="3" t="n">
        <v>0</v>
      </c>
      <c r="G17555" s="3" t="n">
        <v>987.72</v>
      </c>
    </row>
    <row r="17556">
      <c r="A17556" s="3" t="inlineStr">
        <is>
          <t>Opportunity Management Holdings (PTY) LTD</t>
        </is>
      </c>
      <c r="B17556" s="4" t="n">
        <v>45291</v>
      </c>
      <c r="C17556" s="3" t="inlineStr">
        <is>
          <t>Expenses</t>
        </is>
      </c>
      <c r="D17556" s="3" t="inlineStr">
        <is>
          <t>3850/000</t>
        </is>
      </c>
      <c r="E17556" s="3" t="inlineStr">
        <is>
          <t>Insurance - Momentum</t>
        </is>
      </c>
      <c r="F17556" s="3" t="n">
        <v>1696.06</v>
      </c>
      <c r="G17556" s="3" t="n">
        <v>6784.24</v>
      </c>
    </row>
    <row r="17557">
      <c r="A17557" s="3" t="inlineStr">
        <is>
          <t>Noble Shield (Pty) Ltd ta Go Letting</t>
        </is>
      </c>
      <c r="B17557" s="4" t="n">
        <v>45291</v>
      </c>
      <c r="C17557" s="3" t="inlineStr">
        <is>
          <t>Expenses</t>
        </is>
      </c>
      <c r="D17557" s="3" t="inlineStr">
        <is>
          <t>3850/100</t>
        </is>
      </c>
      <c r="E17557" s="3" t="inlineStr">
        <is>
          <t>Insurance - Santam</t>
        </is>
      </c>
      <c r="F17557" s="3" t="n">
        <v>4249.41</v>
      </c>
      <c r="G17557" s="3" t="n">
        <v>16997.64</v>
      </c>
    </row>
    <row r="17558">
      <c r="A17558" s="3" t="inlineStr">
        <is>
          <t>Noble Shield (Pty) Ltd ta Go Letting</t>
        </is>
      </c>
      <c r="B17558" s="4" t="n">
        <v>45291</v>
      </c>
      <c r="C17558" s="3" t="inlineStr">
        <is>
          <t>Expenses</t>
        </is>
      </c>
      <c r="D17558" s="3" t="inlineStr">
        <is>
          <t>3850/200</t>
        </is>
      </c>
      <c r="E17558" s="3" t="inlineStr">
        <is>
          <t>Insurance - A_AND_G</t>
        </is>
      </c>
      <c r="F17558" s="3" t="n">
        <v>4488.92</v>
      </c>
      <c r="G17558" s="3" t="n">
        <v>11222.3</v>
      </c>
    </row>
    <row r="17559">
      <c r="A17559" s="3" t="inlineStr">
        <is>
          <t>Quinate Consulting (Pty) Ltd</t>
        </is>
      </c>
      <c r="B17559" s="4" t="n">
        <v>45291</v>
      </c>
      <c r="C17559" s="3" t="inlineStr">
        <is>
          <t>Expenses</t>
        </is>
      </c>
      <c r="D17559" s="3" t="inlineStr">
        <is>
          <t>3851/000</t>
        </is>
      </c>
      <c r="E17559" s="3" t="inlineStr">
        <is>
          <t>Insurance - Momentum</t>
        </is>
      </c>
      <c r="F17559" s="3" t="n">
        <v>9274.969999999999</v>
      </c>
      <c r="G17559" s="3" t="n">
        <v>83759.39</v>
      </c>
    </row>
    <row r="17560">
      <c r="A17560" s="3" t="inlineStr">
        <is>
          <t>Quinate Consulting (Pty) Ltd</t>
        </is>
      </c>
      <c r="B17560" s="4" t="n">
        <v>45291</v>
      </c>
      <c r="C17560" s="3" t="inlineStr">
        <is>
          <t>Expenses</t>
        </is>
      </c>
      <c r="D17560" s="3" t="inlineStr">
        <is>
          <t>3900/000</t>
        </is>
      </c>
      <c r="E17560" s="3" t="inlineStr">
        <is>
          <t>Interest Paid</t>
        </is>
      </c>
      <c r="F17560" s="3" t="n">
        <v>0</v>
      </c>
      <c r="G17560" s="3" t="n">
        <v>1307.76</v>
      </c>
    </row>
    <row r="17561">
      <c r="A17561" s="3" t="inlineStr">
        <is>
          <t>Quinate Consulting (Pty) Ltd</t>
        </is>
      </c>
      <c r="B17561" s="4" t="n">
        <v>45291</v>
      </c>
      <c r="C17561" s="3" t="inlineStr">
        <is>
          <t>Expenses</t>
        </is>
      </c>
      <c r="D17561" s="3" t="inlineStr">
        <is>
          <t>3900/050</t>
        </is>
      </c>
      <c r="E17561" s="3" t="inlineStr">
        <is>
          <t>Interest Paid - STD Bond Accounts</t>
        </is>
      </c>
      <c r="F17561" s="3" t="n">
        <v>0</v>
      </c>
      <c r="G17561" s="3" t="n">
        <v>525346.9300000001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Expenses</t>
        </is>
      </c>
      <c r="D17562" s="3" t="inlineStr">
        <is>
          <t>3900/111</t>
        </is>
      </c>
      <c r="E17562" s="3" t="inlineStr">
        <is>
          <t>Interest Paid - Investors @ 6.25%</t>
        </is>
      </c>
      <c r="F17562" s="3" t="n">
        <v>13842.47</v>
      </c>
      <c r="G17562" s="3" t="n">
        <v>34051.46</v>
      </c>
    </row>
    <row r="17563">
      <c r="A17563" s="3" t="inlineStr">
        <is>
          <t>Endulini (Pty) Ltd</t>
        </is>
      </c>
      <c r="B17563" s="4" t="n">
        <v>45291</v>
      </c>
      <c r="C17563" s="3" t="inlineStr">
        <is>
          <t>Expenses</t>
        </is>
      </c>
      <c r="D17563" s="3" t="inlineStr">
        <is>
          <t>3900/112</t>
        </is>
      </c>
      <c r="E17563" s="3" t="inlineStr">
        <is>
          <t>Interest Paid - Investors @ 6.5%</t>
        </is>
      </c>
      <c r="F17563" s="3" t="n">
        <v>0</v>
      </c>
      <c r="G17563" s="3" t="n">
        <v>3437</v>
      </c>
    </row>
    <row r="17564">
      <c r="A17564" s="3" t="inlineStr">
        <is>
          <t>Endulini (Pty) Ltd</t>
        </is>
      </c>
      <c r="B17564" s="4" t="n">
        <v>45291</v>
      </c>
      <c r="C17564" s="3" t="inlineStr">
        <is>
          <t>Expenses</t>
        </is>
      </c>
      <c r="D17564" s="3" t="inlineStr">
        <is>
          <t>3900/113</t>
        </is>
      </c>
      <c r="E17564" s="3" t="inlineStr">
        <is>
          <t>Interest Paid - Investors @ 6.75%</t>
        </is>
      </c>
      <c r="F17564" s="3" t="n">
        <v>0</v>
      </c>
      <c r="G17564" s="3" t="n">
        <v>4281.16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Expenses</t>
        </is>
      </c>
      <c r="D17565" s="3" t="inlineStr">
        <is>
          <t>3900/120</t>
        </is>
      </c>
      <c r="E17565" s="3" t="inlineStr">
        <is>
          <t>Interest Paid - Investors @ 7%</t>
        </is>
      </c>
      <c r="F17565" s="3" t="n">
        <v>8869.190000000001</v>
      </c>
      <c r="G17565" s="3" t="n">
        <v>12250.2</v>
      </c>
    </row>
    <row r="17566">
      <c r="A17566" s="3" t="inlineStr">
        <is>
          <t>Endulini (Pty) Ltd</t>
        </is>
      </c>
      <c r="B17566" s="4" t="n">
        <v>45291</v>
      </c>
      <c r="C17566" s="3" t="inlineStr">
        <is>
          <t>Expenses</t>
        </is>
      </c>
      <c r="D17566" s="3" t="inlineStr">
        <is>
          <t>3900/122</t>
        </is>
      </c>
      <c r="E17566" s="3" t="inlineStr">
        <is>
          <t>Interest Paid - Investors @ 7.5%</t>
        </is>
      </c>
      <c r="F17566" s="3" t="n">
        <v>155.31</v>
      </c>
      <c r="G17566" s="3" t="n">
        <v>200.84</v>
      </c>
    </row>
    <row r="17567">
      <c r="A17567" s="3" t="inlineStr">
        <is>
          <t>Quinate Consulting (Pty) Ltd</t>
        </is>
      </c>
      <c r="B17567" s="4" t="n">
        <v>45291</v>
      </c>
      <c r="C17567" s="3" t="inlineStr">
        <is>
          <t>Expenses</t>
        </is>
      </c>
      <c r="D17567" s="3" t="inlineStr">
        <is>
          <t>3900/152</t>
        </is>
      </c>
      <c r="E17567" s="3" t="inlineStr">
        <is>
          <t>Interest Paid - Gengis</t>
        </is>
      </c>
      <c r="F17567" s="3" t="n">
        <v>3516.16</v>
      </c>
      <c r="G17567" s="3" t="n">
        <v>34707.94</v>
      </c>
    </row>
    <row r="17568">
      <c r="A17568" s="3" t="inlineStr">
        <is>
          <t>Endulini (Pty) Ltd</t>
        </is>
      </c>
      <c r="B17568" s="4" t="n">
        <v>45291</v>
      </c>
      <c r="C17568" s="3" t="inlineStr">
        <is>
          <t>Expenses</t>
        </is>
      </c>
      <c r="D17568" s="3" t="inlineStr">
        <is>
          <t>3900/190</t>
        </is>
      </c>
      <c r="E17568" s="3" t="inlineStr">
        <is>
          <t>Interest Paid - Investors @ 14%</t>
        </is>
      </c>
      <c r="F17568" s="3" t="n">
        <v>25095.94</v>
      </c>
      <c r="G17568" s="3" t="n">
        <v>348884.25</v>
      </c>
    </row>
    <row r="17569">
      <c r="A17569" s="3" t="inlineStr">
        <is>
          <t>Endulini (Pty) Ltd</t>
        </is>
      </c>
      <c r="B17569" s="4" t="n">
        <v>45291</v>
      </c>
      <c r="C17569" s="3" t="inlineStr">
        <is>
          <t>Expenses</t>
        </is>
      </c>
      <c r="D17569" s="3" t="inlineStr">
        <is>
          <t>3900/200</t>
        </is>
      </c>
      <c r="E17569" s="3" t="inlineStr">
        <is>
          <t>Interest Paid - Investors @ 15%</t>
        </is>
      </c>
      <c r="F17569" s="3" t="n">
        <v>54665.75</v>
      </c>
      <c r="G17569" s="3" t="n">
        <v>155679.44</v>
      </c>
    </row>
    <row r="17570">
      <c r="A17570" s="3" t="inlineStr">
        <is>
          <t>Endulini (Pty) Ltd</t>
        </is>
      </c>
      <c r="B17570" s="4" t="n">
        <v>45291</v>
      </c>
      <c r="C17570" s="3" t="inlineStr">
        <is>
          <t>Expenses</t>
        </is>
      </c>
      <c r="D17570" s="3" t="inlineStr">
        <is>
          <t>3900/210</t>
        </is>
      </c>
      <c r="E17570" s="3" t="inlineStr">
        <is>
          <t>Interest Paid - Investors @ 16%</t>
        </is>
      </c>
      <c r="F17570" s="3" t="n">
        <v>26191.78</v>
      </c>
      <c r="G17570" s="3" t="n">
        <v>125545.2</v>
      </c>
    </row>
    <row r="17571">
      <c r="A17571" s="3" t="inlineStr">
        <is>
          <t>Endulini (Pty) Ltd</t>
        </is>
      </c>
      <c r="B17571" s="4" t="n">
        <v>45291</v>
      </c>
      <c r="C17571" s="3" t="inlineStr">
        <is>
          <t>Expenses</t>
        </is>
      </c>
      <c r="D17571" s="3" t="inlineStr">
        <is>
          <t>3900/230</t>
        </is>
      </c>
      <c r="E17571" s="3" t="inlineStr">
        <is>
          <t>Interest Paid - Investors @ 18%</t>
        </is>
      </c>
      <c r="F17571" s="3" t="n">
        <v>295479.29</v>
      </c>
      <c r="G17571" s="3" t="n">
        <v>1123218.86</v>
      </c>
    </row>
    <row r="17572">
      <c r="A17572" s="3" t="inlineStr">
        <is>
          <t>Opportunity Management Holdings (PTY) LTD</t>
        </is>
      </c>
      <c r="B17572" s="4" t="n">
        <v>45291</v>
      </c>
      <c r="C17572" s="3" t="inlineStr">
        <is>
          <t>Expenses</t>
        </is>
      </c>
      <c r="D17572" s="3" t="inlineStr">
        <is>
          <t>3960/000</t>
        </is>
      </c>
      <c r="E17572" s="3" t="inlineStr">
        <is>
          <t>Internet Fees</t>
        </is>
      </c>
      <c r="F17572" s="3" t="n">
        <v>616.01</v>
      </c>
      <c r="G17572" s="3" t="n">
        <v>2460.37</v>
      </c>
    </row>
    <row r="17573">
      <c r="A17573" s="3" t="inlineStr">
        <is>
          <t>Quinate Consulting (Pty) Ltd</t>
        </is>
      </c>
      <c r="B17573" s="4" t="n">
        <v>45291</v>
      </c>
      <c r="C17573" s="3" t="inlineStr">
        <is>
          <t>Expenses</t>
        </is>
      </c>
      <c r="D17573" s="3" t="inlineStr">
        <is>
          <t>4000/000</t>
        </is>
      </c>
      <c r="E17573" s="3" t="inlineStr">
        <is>
          <t>Legal Fees</t>
        </is>
      </c>
      <c r="F17573" s="3" t="n">
        <v>0</v>
      </c>
      <c r="G17573" s="3" t="n">
        <v>32576</v>
      </c>
    </row>
    <row r="17574">
      <c r="A17574" s="3" t="inlineStr">
        <is>
          <t>Quinate Consulting (Pty) Ltd</t>
        </is>
      </c>
      <c r="B17574" s="4" t="n">
        <v>45291</v>
      </c>
      <c r="C17574" s="3" t="inlineStr">
        <is>
          <t>Expenses</t>
        </is>
      </c>
      <c r="D17574" s="3" t="inlineStr">
        <is>
          <t>4065/000</t>
        </is>
      </c>
      <c r="E17574" s="3" t="inlineStr">
        <is>
          <t>Levies - SoHo</t>
        </is>
      </c>
      <c r="F17574" s="3" t="n">
        <v>7554.15</v>
      </c>
      <c r="G17574" s="3" t="n">
        <v>74360.96000000001</v>
      </c>
    </row>
    <row r="17575">
      <c r="A17575" s="3" t="inlineStr">
        <is>
          <t>Quinate Consulting (Pty) Ltd</t>
        </is>
      </c>
      <c r="B17575" s="4" t="n">
        <v>45291</v>
      </c>
      <c r="C17575" s="3" t="inlineStr">
        <is>
          <t>Expenses</t>
        </is>
      </c>
      <c r="D17575" s="3" t="inlineStr">
        <is>
          <t>4066/000</t>
        </is>
      </c>
      <c r="E17575" s="3" t="inlineStr">
        <is>
          <t>Levies - Southwark</t>
        </is>
      </c>
      <c r="F17575" s="3" t="n">
        <v>3422.18</v>
      </c>
      <c r="G17575" s="3" t="n">
        <v>34221.8</v>
      </c>
    </row>
    <row r="17576">
      <c r="A17576" s="3" t="inlineStr">
        <is>
          <t>Quinate Consulting (Pty) Ltd</t>
        </is>
      </c>
      <c r="B17576" s="4" t="n">
        <v>45291</v>
      </c>
      <c r="C17576" s="3" t="inlineStr">
        <is>
          <t>Expenses</t>
        </is>
      </c>
      <c r="D17576" s="3" t="inlineStr">
        <is>
          <t>4067/000</t>
        </is>
      </c>
      <c r="E17576" s="3" t="inlineStr">
        <is>
          <t>Levies - C4 Property</t>
        </is>
      </c>
      <c r="F17576" s="3" t="n">
        <v>8622.18</v>
      </c>
      <c r="G17576" s="3" t="n">
        <v>85541.22</v>
      </c>
    </row>
    <row r="17577">
      <c r="A17577" s="3" t="inlineStr">
        <is>
          <t>Quinate Consulting (Pty) Ltd</t>
        </is>
      </c>
      <c r="B17577" s="4" t="n">
        <v>45291</v>
      </c>
      <c r="C17577" s="3" t="inlineStr">
        <is>
          <t>Expenses</t>
        </is>
      </c>
      <c r="D17577" s="3" t="inlineStr">
        <is>
          <t>4068/000</t>
        </is>
      </c>
      <c r="E17577" s="3" t="inlineStr">
        <is>
          <t>Levies Endulini</t>
        </is>
      </c>
      <c r="F17577" s="3" t="n">
        <v>0</v>
      </c>
      <c r="G17577" s="3" t="n">
        <v>5049.31</v>
      </c>
    </row>
    <row r="17578">
      <c r="A17578" s="3" t="inlineStr">
        <is>
          <t>Endulini (Pty) Ltd</t>
        </is>
      </c>
      <c r="B17578" s="4" t="n">
        <v>45291</v>
      </c>
      <c r="C17578" s="3" t="inlineStr">
        <is>
          <t>Expenses</t>
        </is>
      </c>
      <c r="D17578" s="3" t="inlineStr">
        <is>
          <t>4100/001</t>
        </is>
      </c>
      <c r="E17578" s="3" t="inlineStr">
        <is>
          <t>Momentum Admin Fee</t>
        </is>
      </c>
      <c r="F17578" s="3" t="n">
        <v>0</v>
      </c>
      <c r="G17578" s="3" t="n">
        <v>7.42</v>
      </c>
    </row>
    <row r="17579">
      <c r="A17579" s="3" t="inlineStr">
        <is>
          <t>Quinate Consulting (Pty) Ltd</t>
        </is>
      </c>
      <c r="B17579" s="4" t="n">
        <v>45291</v>
      </c>
      <c r="C17579" s="3" t="inlineStr">
        <is>
          <t>Expenses</t>
        </is>
      </c>
      <c r="D17579" s="3" t="inlineStr">
        <is>
          <t>4100/001</t>
        </is>
      </c>
      <c r="E17579" s="3" t="inlineStr">
        <is>
          <t>Momentum Advise Fee</t>
        </is>
      </c>
      <c r="F17579" s="3" t="n">
        <v>0</v>
      </c>
      <c r="G17579" s="3" t="n">
        <v>1.82</v>
      </c>
    </row>
    <row r="17580">
      <c r="A17580" s="3" t="inlineStr">
        <is>
          <t>Opportunity Global Investment (PTY) LTD</t>
        </is>
      </c>
      <c r="B17580" s="4" t="n">
        <v>45291</v>
      </c>
      <c r="C17580" s="3" t="inlineStr">
        <is>
          <t>Expenses</t>
        </is>
      </c>
      <c r="D17580" s="3" t="inlineStr">
        <is>
          <t>4100/100</t>
        </is>
      </c>
      <c r="E17580" s="3" t="inlineStr">
        <is>
          <t>Members Salaries - Nick Morgan</t>
        </is>
      </c>
      <c r="F17580" s="3" t="n">
        <v>41251.61</v>
      </c>
      <c r="G17580" s="3" t="n">
        <v>412516.13</v>
      </c>
    </row>
    <row r="17581">
      <c r="A17581" s="3" t="inlineStr">
        <is>
          <t>Opportunity Global Investment (PTY) LTD</t>
        </is>
      </c>
      <c r="B17581" s="4" t="n">
        <v>45291</v>
      </c>
      <c r="C17581" s="3" t="inlineStr">
        <is>
          <t>Expenses</t>
        </is>
      </c>
      <c r="D17581" s="3" t="inlineStr">
        <is>
          <t>4200/000</t>
        </is>
      </c>
      <c r="E17581" s="3" t="inlineStr">
        <is>
          <t>Printing _AND_ Stationery</t>
        </is>
      </c>
      <c r="F17581" s="3" t="n">
        <v>2367</v>
      </c>
      <c r="G17581" s="3" t="n">
        <v>24079.57</v>
      </c>
    </row>
    <row r="17582">
      <c r="A17582" s="3" t="inlineStr">
        <is>
          <t>Opportunity Global Sales (PTY) LTD</t>
        </is>
      </c>
      <c r="B17582" s="4" t="n">
        <v>45291</v>
      </c>
      <c r="C17582" s="3" t="inlineStr">
        <is>
          <t>Expenses</t>
        </is>
      </c>
      <c r="D17582" s="3" t="inlineStr">
        <is>
          <t>4200/000</t>
        </is>
      </c>
      <c r="E17582" s="3" t="inlineStr">
        <is>
          <t>Printing _AND_ Stationery</t>
        </is>
      </c>
      <c r="F17582" s="3" t="n">
        <v>0</v>
      </c>
      <c r="G17582" s="3" t="n">
        <v>286.96</v>
      </c>
    </row>
    <row r="17583">
      <c r="A17583" s="3" t="inlineStr">
        <is>
          <t>Opportunity Management Holdings (PTY) LTD</t>
        </is>
      </c>
      <c r="B17583" s="4" t="n">
        <v>45291</v>
      </c>
      <c r="C17583" s="3" t="inlineStr">
        <is>
          <t>Expenses</t>
        </is>
      </c>
      <c r="D17583" s="3" t="inlineStr">
        <is>
          <t>4200/000</t>
        </is>
      </c>
      <c r="E17583" s="3" t="inlineStr">
        <is>
          <t>Printing _AND_ Stationery</t>
        </is>
      </c>
      <c r="F17583" s="3" t="n">
        <v>0</v>
      </c>
      <c r="G17583" s="3" t="n">
        <v>1147.8</v>
      </c>
    </row>
    <row r="17584">
      <c r="A17584" s="3" t="inlineStr">
        <is>
          <t>Quinate Consulting (Pty) Ltd</t>
        </is>
      </c>
      <c r="B17584" s="4" t="n">
        <v>45291</v>
      </c>
      <c r="C17584" s="3" t="inlineStr">
        <is>
          <t>Expenses</t>
        </is>
      </c>
      <c r="D17584" s="3" t="inlineStr">
        <is>
          <t>4200/000</t>
        </is>
      </c>
      <c r="E17584" s="3" t="inlineStr">
        <is>
          <t>Printing _AND_ Stationery</t>
        </is>
      </c>
      <c r="F17584" s="3" t="n">
        <v>0</v>
      </c>
      <c r="G17584" s="3" t="n">
        <v>62.61</v>
      </c>
    </row>
    <row r="17585">
      <c r="A17585" s="3" t="inlineStr">
        <is>
          <t>Noble Shield (Pty) Ltd ta Go Letting</t>
        </is>
      </c>
      <c r="B17585" s="4" t="n">
        <v>45291</v>
      </c>
      <c r="C17585" s="3" t="inlineStr">
        <is>
          <t>Expenses</t>
        </is>
      </c>
      <c r="D17585" s="3" t="inlineStr">
        <is>
          <t>4200/100</t>
        </is>
      </c>
      <c r="E17585" s="3" t="inlineStr">
        <is>
          <t>Printing - Merchant West- Printer Rental</t>
        </is>
      </c>
      <c r="F17585" s="3" t="n">
        <v>1953.85</v>
      </c>
      <c r="G17585" s="3" t="n">
        <v>10217.07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Expenses</t>
        </is>
      </c>
      <c r="D17586" s="3" t="inlineStr">
        <is>
          <t>4200/120</t>
        </is>
      </c>
      <c r="E17586" s="3" t="inlineStr">
        <is>
          <t>Printing - Ivy Line - Prints</t>
        </is>
      </c>
      <c r="F17586" s="3" t="n">
        <v>0</v>
      </c>
      <c r="G17586" s="3" t="n">
        <v>2528.63</v>
      </c>
    </row>
    <row r="17587">
      <c r="A17587" s="3" t="inlineStr">
        <is>
          <t>Noble Shield (Pty) Ltd ta Go Letting</t>
        </is>
      </c>
      <c r="B17587" s="4" t="n">
        <v>45291</v>
      </c>
      <c r="C17587" s="3" t="inlineStr">
        <is>
          <t>Expenses</t>
        </is>
      </c>
      <c r="D17587" s="3" t="inlineStr">
        <is>
          <t>4200/180</t>
        </is>
      </c>
      <c r="E17587" s="3" t="inlineStr">
        <is>
          <t>Printing - Ikon</t>
        </is>
      </c>
      <c r="F17587" s="3" t="n">
        <v>253.91</v>
      </c>
      <c r="G17587" s="3" t="n">
        <v>1091.5</v>
      </c>
    </row>
    <row r="17588">
      <c r="A17588" s="3" t="inlineStr">
        <is>
          <t>Noble Shield (Pty) Ltd ta Go Letting</t>
        </is>
      </c>
      <c r="B17588" s="4" t="n">
        <v>45291</v>
      </c>
      <c r="C17588" s="3" t="inlineStr">
        <is>
          <t>Expenses</t>
        </is>
      </c>
      <c r="D17588" s="3" t="inlineStr">
        <is>
          <t>4200/190</t>
        </is>
      </c>
      <c r="E17588" s="3" t="inlineStr">
        <is>
          <t>Printing - Centrafin printer rental</t>
        </is>
      </c>
      <c r="F17588" s="3" t="n">
        <v>2919.25</v>
      </c>
      <c r="G17588" s="3" t="n">
        <v>11677</v>
      </c>
    </row>
    <row r="17589">
      <c r="A17589" s="3" t="inlineStr">
        <is>
          <t>Noble Shield (Pty) Ltd ta Go Letting</t>
        </is>
      </c>
      <c r="B17589" s="4" t="n">
        <v>45291</v>
      </c>
      <c r="C17589" s="3" t="inlineStr">
        <is>
          <t>Expenses</t>
        </is>
      </c>
      <c r="D17589" s="3" t="inlineStr">
        <is>
          <t>4200/200</t>
        </is>
      </c>
      <c r="E17589" s="3" t="inlineStr">
        <is>
          <t>Printing - General Stationery VDB Office</t>
        </is>
      </c>
      <c r="F17589" s="3" t="n">
        <v>413</v>
      </c>
      <c r="G17589" s="3" t="n">
        <v>3427.2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Expenses</t>
        </is>
      </c>
      <c r="D17590" s="3" t="inlineStr">
        <is>
          <t>4220/000</t>
        </is>
      </c>
      <c r="E17590" s="3" t="inlineStr">
        <is>
          <t>Motor Vehicle Expenses - Petrol _AND_ Oil</t>
        </is>
      </c>
      <c r="F17590" s="3" t="n">
        <v>2449.81</v>
      </c>
      <c r="G17590" s="3" t="n">
        <v>21825.86</v>
      </c>
    </row>
    <row r="17591">
      <c r="A17591" s="3" t="inlineStr">
        <is>
          <t>Noble Shield (Pty) Ltd ta Go Letting</t>
        </is>
      </c>
      <c r="B17591" s="4" t="n">
        <v>45291</v>
      </c>
      <c r="C17591" s="3" t="inlineStr">
        <is>
          <t>Expenses</t>
        </is>
      </c>
      <c r="D17591" s="3" t="inlineStr">
        <is>
          <t>4290/000</t>
        </is>
      </c>
      <c r="E17591" s="3" t="inlineStr">
        <is>
          <t>Refreshments - CT Office</t>
        </is>
      </c>
      <c r="F17591" s="3" t="n">
        <v>1418.49</v>
      </c>
      <c r="G17591" s="3" t="n">
        <v>5673.97</v>
      </c>
    </row>
    <row r="17592">
      <c r="A17592" s="3" t="inlineStr">
        <is>
          <t>Opportunity Global Investment (PTY) LTD</t>
        </is>
      </c>
      <c r="B17592" s="4" t="n">
        <v>45291</v>
      </c>
      <c r="C17592" s="3" t="inlineStr">
        <is>
          <t>Expenses</t>
        </is>
      </c>
      <c r="D17592" s="3" t="inlineStr">
        <is>
          <t>4290/000</t>
        </is>
      </c>
      <c r="E17592" s="3" t="inlineStr">
        <is>
          <t>Rent</t>
        </is>
      </c>
      <c r="F17592" s="3" t="n">
        <v>8770</v>
      </c>
      <c r="G17592" s="3" t="n">
        <v>87700</v>
      </c>
    </row>
    <row r="17593">
      <c r="A17593" s="3" t="inlineStr">
        <is>
          <t>Noble Shield (Pty) Ltd ta Go Letting</t>
        </is>
      </c>
      <c r="B17593" s="4" t="n">
        <v>45291</v>
      </c>
      <c r="C17593" s="3" t="inlineStr">
        <is>
          <t>Expenses</t>
        </is>
      </c>
      <c r="D17593" s="3" t="inlineStr">
        <is>
          <t>4291/000</t>
        </is>
      </c>
      <c r="E17593" s="3" t="inlineStr">
        <is>
          <t>Refreshments - VDB Office</t>
        </is>
      </c>
      <c r="F17593" s="3" t="n">
        <v>499.22</v>
      </c>
      <c r="G17593" s="3" t="n">
        <v>2492.5</v>
      </c>
    </row>
    <row r="17594">
      <c r="A17594" s="3" t="inlineStr">
        <is>
          <t>Trademark Holdings (Pty) Ltd</t>
        </is>
      </c>
      <c r="B17594" s="4" t="n">
        <v>45291</v>
      </c>
      <c r="C17594" s="3" t="inlineStr">
        <is>
          <t>Expenses</t>
        </is>
      </c>
      <c r="D17594" s="3" t="inlineStr">
        <is>
          <t>4300/000</t>
        </is>
      </c>
      <c r="E17594" s="3" t="inlineStr">
        <is>
          <t>Rent Paid</t>
        </is>
      </c>
      <c r="F17594" s="3" t="n">
        <v>6940</v>
      </c>
      <c r="G17594" s="3" t="n">
        <v>27560</v>
      </c>
    </row>
    <row r="17595">
      <c r="A17595" s="3" t="inlineStr">
        <is>
          <t>Opportunity Global Investment (PTY) LTD</t>
        </is>
      </c>
      <c r="B17595" s="4" t="n">
        <v>45291</v>
      </c>
      <c r="C17595" s="3" t="inlineStr">
        <is>
          <t>Expenses</t>
        </is>
      </c>
      <c r="D17595" s="3" t="inlineStr">
        <is>
          <t>4310/000</t>
        </is>
      </c>
      <c r="E17595" s="3" t="inlineStr">
        <is>
          <t>Refreshments</t>
        </is>
      </c>
      <c r="F17595" s="3" t="n">
        <v>2521</v>
      </c>
      <c r="G17595" s="3" t="n">
        <v>25258.26</v>
      </c>
    </row>
    <row r="17596">
      <c r="A17596" s="3" t="inlineStr">
        <is>
          <t>Opportunity Management Holdings (PTY) LTD</t>
        </is>
      </c>
      <c r="B17596" s="4" t="n">
        <v>45291</v>
      </c>
      <c r="C17596" s="3" t="inlineStr">
        <is>
          <t>Expenses</t>
        </is>
      </c>
      <c r="D17596" s="3" t="inlineStr">
        <is>
          <t>4310/000</t>
        </is>
      </c>
      <c r="E17596" s="3" t="inlineStr">
        <is>
          <t>Refreshments</t>
        </is>
      </c>
      <c r="F17596" s="3" t="n">
        <v>4769.73</v>
      </c>
      <c r="G17596" s="3" t="n">
        <v>36086.82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Expenses</t>
        </is>
      </c>
      <c r="D17597" s="3" t="inlineStr">
        <is>
          <t>4312/000</t>
        </is>
      </c>
      <c r="E17597" s="3" t="inlineStr">
        <is>
          <t>Rates - SoHo Units</t>
        </is>
      </c>
      <c r="F17597" s="3" t="n">
        <v>2822.5</v>
      </c>
      <c r="G17597" s="3" t="n">
        <v>26658.64</v>
      </c>
    </row>
    <row r="17598">
      <c r="A17598" s="3" t="inlineStr">
        <is>
          <t>Endulini (Pty) Ltd</t>
        </is>
      </c>
      <c r="B17598" s="4" t="n">
        <v>45291</v>
      </c>
      <c r="C17598" s="3" t="inlineStr">
        <is>
          <t>Expenses</t>
        </is>
      </c>
      <c r="D17598" s="3" t="inlineStr">
        <is>
          <t>4350/000</t>
        </is>
      </c>
      <c r="E17598" s="3" t="inlineStr">
        <is>
          <t>Repairs _AND_ Maintenance</t>
        </is>
      </c>
      <c r="F17598" s="3" t="n">
        <v>0</v>
      </c>
      <c r="G17598" s="3" t="n">
        <v>29511.32</v>
      </c>
    </row>
    <row r="17599">
      <c r="A17599" s="3" t="inlineStr">
        <is>
          <t>Opportunity Global Sales (PTY) LTD</t>
        </is>
      </c>
      <c r="B17599" s="4" t="n">
        <v>45291</v>
      </c>
      <c r="C17599" s="3" t="inlineStr">
        <is>
          <t>Expenses</t>
        </is>
      </c>
      <c r="D17599" s="3" t="inlineStr">
        <is>
          <t>4350/000</t>
        </is>
      </c>
      <c r="E17599" s="3" t="inlineStr">
        <is>
          <t>Repairs _AND_ Maintenance</t>
        </is>
      </c>
      <c r="F17599" s="3" t="n">
        <v>0</v>
      </c>
      <c r="G17599" s="3" t="n">
        <v>469.52</v>
      </c>
    </row>
    <row r="17600">
      <c r="A17600" s="3" t="inlineStr">
        <is>
          <t>Opportunity Management Holdings (PTY) LTD</t>
        </is>
      </c>
      <c r="B17600" s="4" t="n">
        <v>45291</v>
      </c>
      <c r="C17600" s="3" t="inlineStr">
        <is>
          <t>Expenses</t>
        </is>
      </c>
      <c r="D17600" s="3" t="inlineStr">
        <is>
          <t>4350/000</t>
        </is>
      </c>
      <c r="E17600" s="3" t="inlineStr">
        <is>
          <t>Repairs _AND_ Maintenance</t>
        </is>
      </c>
      <c r="F17600" s="3" t="n">
        <v>0</v>
      </c>
      <c r="G17600" s="3" t="n">
        <v>1641.09</v>
      </c>
    </row>
    <row r="17601">
      <c r="A17601" s="3" t="inlineStr">
        <is>
          <t>Quinate Consulting (Pty) Ltd</t>
        </is>
      </c>
      <c r="B17601" s="4" t="n">
        <v>45291</v>
      </c>
      <c r="C17601" s="3" t="inlineStr">
        <is>
          <t>Expenses</t>
        </is>
      </c>
      <c r="D17601" s="3" t="inlineStr">
        <is>
          <t>4350/000</t>
        </is>
      </c>
      <c r="E17601" s="3" t="inlineStr">
        <is>
          <t>Repairs and Maintenance - Southwark Units</t>
        </is>
      </c>
      <c r="F17601" s="3" t="n">
        <v>0</v>
      </c>
      <c r="G17601" s="3" t="n">
        <v>4760.7</v>
      </c>
    </row>
    <row r="17602">
      <c r="A17602" s="3" t="inlineStr">
        <is>
          <t>Endulini (Pty) Ltd</t>
        </is>
      </c>
      <c r="B17602" s="4" t="n">
        <v>45291</v>
      </c>
      <c r="C17602" s="3" t="inlineStr">
        <is>
          <t>Expenses</t>
        </is>
      </c>
      <c r="D17602" s="3" t="inlineStr">
        <is>
          <t>4351/000</t>
        </is>
      </c>
      <c r="E17602" s="3" t="inlineStr">
        <is>
          <t>Repair &amp; Maintenance - Rentals</t>
        </is>
      </c>
      <c r="F17602" s="3" t="n">
        <v>102.75</v>
      </c>
      <c r="G17602" s="3" t="n">
        <v>2015.79</v>
      </c>
    </row>
    <row r="17603">
      <c r="A17603" s="3" t="inlineStr">
        <is>
          <t>Noble Shield (Pty) Ltd ta Go Letting</t>
        </is>
      </c>
      <c r="B17603" s="4" t="n">
        <v>45291</v>
      </c>
      <c r="C17603" s="3" t="inlineStr">
        <is>
          <t>Expenses</t>
        </is>
      </c>
      <c r="D17603" s="3" t="inlineStr">
        <is>
          <t>4351/000</t>
        </is>
      </c>
      <c r="E17603" s="3" t="inlineStr">
        <is>
          <t>Repairs _AND_ Maintanence - Rentals</t>
        </is>
      </c>
      <c r="F17603" s="3" t="n">
        <v>207.59</v>
      </c>
      <c r="G17603" s="3" t="n">
        <v>286.75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Expenses</t>
        </is>
      </c>
      <c r="D17604" s="3" t="inlineStr">
        <is>
          <t>4351/100</t>
        </is>
      </c>
      <c r="E17604" s="3" t="inlineStr">
        <is>
          <t>Repairs and Maintenance -  Soho Units</t>
        </is>
      </c>
      <c r="F17604" s="3" t="n">
        <v>0</v>
      </c>
      <c r="G17604" s="3" t="n">
        <v>2400</v>
      </c>
    </row>
    <row r="17605">
      <c r="A17605" s="3" t="inlineStr">
        <is>
          <t>Opportunity Global Investment (PTY) LTD</t>
        </is>
      </c>
      <c r="B17605" s="4" t="n">
        <v>45291</v>
      </c>
      <c r="C17605" s="3" t="inlineStr">
        <is>
          <t>Expenses</t>
        </is>
      </c>
      <c r="D17605" s="3" t="inlineStr">
        <is>
          <t>4360/000</t>
        </is>
      </c>
      <c r="E17605" s="3" t="inlineStr">
        <is>
          <t>Secretarial - CIPC</t>
        </is>
      </c>
      <c r="F17605" s="3" t="n">
        <v>0</v>
      </c>
      <c r="G17605" s="3" t="n">
        <v>800</v>
      </c>
    </row>
    <row r="17606">
      <c r="A17606" s="3" t="inlineStr">
        <is>
          <t>Opportunity Global Sales (PTY) LTD</t>
        </is>
      </c>
      <c r="B17606" s="4" t="n">
        <v>45291</v>
      </c>
      <c r="C17606" s="3" t="inlineStr">
        <is>
          <t>Expenses</t>
        </is>
      </c>
      <c r="D17606" s="3" t="inlineStr">
        <is>
          <t>4390/000</t>
        </is>
      </c>
      <c r="E17606" s="3" t="inlineStr">
        <is>
          <t>Small Assets</t>
        </is>
      </c>
      <c r="F17606" s="3" t="n">
        <v>0</v>
      </c>
      <c r="G17606" s="3" t="n">
        <v>1477.39</v>
      </c>
    </row>
    <row r="17607">
      <c r="A17607" s="3" t="inlineStr">
        <is>
          <t>Opportunity Management Holdings (PTY) LTD</t>
        </is>
      </c>
      <c r="B17607" s="4" t="n">
        <v>45291</v>
      </c>
      <c r="C17607" s="3" t="inlineStr">
        <is>
          <t>Expenses</t>
        </is>
      </c>
      <c r="D17607" s="3" t="inlineStr">
        <is>
          <t>4390/000</t>
        </is>
      </c>
      <c r="E17607" s="3" t="inlineStr">
        <is>
          <t>Small Assets</t>
        </is>
      </c>
      <c r="F17607" s="3" t="n">
        <v>0</v>
      </c>
      <c r="G17607" s="3" t="n">
        <v>7208.26</v>
      </c>
    </row>
    <row r="17608">
      <c r="A17608" s="3" t="inlineStr">
        <is>
          <t>Noble Shield (Pty) Ltd ta Go Letting</t>
        </is>
      </c>
      <c r="B17608" s="4" t="n">
        <v>45291</v>
      </c>
      <c r="C17608" s="3" t="inlineStr">
        <is>
          <t>Expenses</t>
        </is>
      </c>
      <c r="D17608" s="3" t="inlineStr">
        <is>
          <t>4400/000</t>
        </is>
      </c>
      <c r="E17608" s="3" t="inlineStr">
        <is>
          <t>Salaries _AND_ Wages</t>
        </is>
      </c>
      <c r="F17608" s="3" t="n">
        <v>26915.7</v>
      </c>
      <c r="G17608" s="3" t="n">
        <v>107662.8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Expenses</t>
        </is>
      </c>
      <c r="D17609" s="3" t="inlineStr">
        <is>
          <t>4400/000</t>
        </is>
      </c>
      <c r="E17609" s="3" t="inlineStr">
        <is>
          <t>Salaries _AND_ Wages</t>
        </is>
      </c>
      <c r="F17609" s="3" t="n">
        <v>45668.17</v>
      </c>
      <c r="G17609" s="3" t="n">
        <v>527872.71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Expenses</t>
        </is>
      </c>
      <c r="D17610" s="3" t="inlineStr">
        <is>
          <t>4400/000</t>
        </is>
      </c>
      <c r="E17610" s="3" t="inlineStr">
        <is>
          <t>Salaries _AND_ Wages</t>
        </is>
      </c>
      <c r="F17610" s="3" t="n">
        <v>219496.43</v>
      </c>
      <c r="G17610" s="3" t="n">
        <v>857187.27</v>
      </c>
    </row>
    <row r="17611">
      <c r="A17611" s="3" t="inlineStr">
        <is>
          <t>Trademark Holdings (Pty) Ltd</t>
        </is>
      </c>
      <c r="B17611" s="4" t="n">
        <v>45291</v>
      </c>
      <c r="C17611" s="3" t="inlineStr">
        <is>
          <t>Expenses</t>
        </is>
      </c>
      <c r="D17611" s="3" t="inlineStr">
        <is>
          <t>4400/000</t>
        </is>
      </c>
      <c r="E17611" s="3" t="inlineStr">
        <is>
          <t>Salaries _AND_ Wages</t>
        </is>
      </c>
      <c r="F17611" s="3" t="n">
        <v>12429.45</v>
      </c>
      <c r="G17611" s="3" t="n">
        <v>49717.8</v>
      </c>
    </row>
    <row r="17612">
      <c r="A17612" s="3" t="inlineStr">
        <is>
          <t>Opportunity Global Investment (PTY) LTD</t>
        </is>
      </c>
      <c r="B17612" s="4" t="n">
        <v>45291</v>
      </c>
      <c r="C17612" s="3" t="inlineStr">
        <is>
          <t>Expenses</t>
        </is>
      </c>
      <c r="D17612" s="3" t="inlineStr">
        <is>
          <t>4450/000</t>
        </is>
      </c>
      <c r="E17612" s="3" t="inlineStr">
        <is>
          <t>Staff Training</t>
        </is>
      </c>
      <c r="F17612" s="3" t="n">
        <v>0</v>
      </c>
      <c r="G17612" s="3" t="n">
        <v>5495.66</v>
      </c>
    </row>
    <row r="17613">
      <c r="A17613" s="3" t="inlineStr">
        <is>
          <t>Opportunity Global Sales (PTY) LTD</t>
        </is>
      </c>
      <c r="B17613" s="4" t="n">
        <v>45291</v>
      </c>
      <c r="C17613" s="3" t="inlineStr">
        <is>
          <t>Expenses</t>
        </is>
      </c>
      <c r="D17613" s="3" t="inlineStr">
        <is>
          <t>4450/000</t>
        </is>
      </c>
      <c r="E17613" s="3" t="inlineStr">
        <is>
          <t>Staff Training</t>
        </is>
      </c>
      <c r="F17613" s="3" t="n">
        <v>0</v>
      </c>
      <c r="G17613" s="3" t="n">
        <v>695.65</v>
      </c>
    </row>
    <row r="17614">
      <c r="A17614" s="3" t="inlineStr">
        <is>
          <t>Noble Shield (Pty) Ltd ta Go Letting</t>
        </is>
      </c>
      <c r="B17614" s="4" t="n">
        <v>45291</v>
      </c>
      <c r="C17614" s="3" t="inlineStr">
        <is>
          <t>Expenses</t>
        </is>
      </c>
      <c r="D17614" s="3" t="inlineStr">
        <is>
          <t>4500/000</t>
        </is>
      </c>
      <c r="E17614" s="3" t="inlineStr">
        <is>
          <t>Staff Welfare</t>
        </is>
      </c>
      <c r="F17614" s="3" t="n">
        <v>0</v>
      </c>
      <c r="G17614" s="3" t="n">
        <v>3762.25</v>
      </c>
    </row>
    <row r="17615">
      <c r="A17615" s="3" t="inlineStr">
        <is>
          <t>Opportunity Global Investment (PTY) LTD</t>
        </is>
      </c>
      <c r="B17615" s="4" t="n">
        <v>45291</v>
      </c>
      <c r="C17615" s="3" t="inlineStr">
        <is>
          <t>Expenses</t>
        </is>
      </c>
      <c r="D17615" s="3" t="inlineStr">
        <is>
          <t>4500/000</t>
        </is>
      </c>
      <c r="E17615" s="3" t="inlineStr">
        <is>
          <t>Staff Welfare</t>
        </is>
      </c>
      <c r="F17615" s="3" t="n">
        <v>0</v>
      </c>
      <c r="G17615" s="3" t="n">
        <v>2299.38</v>
      </c>
    </row>
    <row r="17616">
      <c r="A17616" s="3" t="inlineStr">
        <is>
          <t>Opportunity Global Sales (PTY) LTD</t>
        </is>
      </c>
      <c r="B17616" s="4" t="n">
        <v>45291</v>
      </c>
      <c r="C17616" s="3" t="inlineStr">
        <is>
          <t>Expenses</t>
        </is>
      </c>
      <c r="D17616" s="3" t="inlineStr">
        <is>
          <t>4500/000</t>
        </is>
      </c>
      <c r="E17616" s="3" t="inlineStr">
        <is>
          <t>Staff Welfare</t>
        </is>
      </c>
      <c r="F17616" s="3" t="n">
        <v>0</v>
      </c>
      <c r="G17616" s="3" t="n">
        <v>2642.17</v>
      </c>
    </row>
    <row r="17617">
      <c r="A17617" s="3" t="inlineStr">
        <is>
          <t>Opportunity Management Holdings (PTY) LTD</t>
        </is>
      </c>
      <c r="B17617" s="4" t="n">
        <v>45291</v>
      </c>
      <c r="C17617" s="3" t="inlineStr">
        <is>
          <t>Expenses</t>
        </is>
      </c>
      <c r="D17617" s="3" t="inlineStr">
        <is>
          <t>4500/000</t>
        </is>
      </c>
      <c r="E17617" s="3" t="inlineStr">
        <is>
          <t>Staff Welfare</t>
        </is>
      </c>
      <c r="F17617" s="3" t="n">
        <v>29823.18</v>
      </c>
      <c r="G17617" s="3" t="n">
        <v>46488.15</v>
      </c>
    </row>
    <row r="17618">
      <c r="A17618" s="3" t="inlineStr">
        <is>
          <t>Quinate Consulting (Pty) Ltd</t>
        </is>
      </c>
      <c r="B17618" s="4" t="n">
        <v>45291</v>
      </c>
      <c r="C17618" s="3" t="inlineStr">
        <is>
          <t>Expenses</t>
        </is>
      </c>
      <c r="D17618" s="3" t="inlineStr">
        <is>
          <t>4500/000</t>
        </is>
      </c>
      <c r="E17618" s="3" t="inlineStr">
        <is>
          <t>Staff Welfare</t>
        </is>
      </c>
      <c r="F17618" s="3" t="n">
        <v>0</v>
      </c>
      <c r="G17618" s="3" t="n">
        <v>1463.8</v>
      </c>
    </row>
    <row r="17619">
      <c r="A17619" s="3" t="inlineStr">
        <is>
          <t>Noble Shield (Pty) Ltd ta Go Letting</t>
        </is>
      </c>
      <c r="B17619" s="4" t="n">
        <v>45291</v>
      </c>
      <c r="C17619" s="3" t="inlineStr">
        <is>
          <t>Expenses</t>
        </is>
      </c>
      <c r="D17619" s="3" t="inlineStr">
        <is>
          <t>4520/000</t>
        </is>
      </c>
      <c r="E17619" s="3" t="inlineStr">
        <is>
          <t>Security</t>
        </is>
      </c>
      <c r="F17619" s="3" t="n">
        <v>815</v>
      </c>
      <c r="G17619" s="3" t="n">
        <v>3691.44</v>
      </c>
    </row>
    <row r="17620">
      <c r="A17620" s="3" t="inlineStr">
        <is>
          <t>Opportunity Global Investment (PTY) LTD</t>
        </is>
      </c>
      <c r="B17620" s="4" t="n">
        <v>45291</v>
      </c>
      <c r="C17620" s="3" t="inlineStr">
        <is>
          <t>Expenses</t>
        </is>
      </c>
      <c r="D17620" s="3" t="inlineStr">
        <is>
          <t>4550/000</t>
        </is>
      </c>
      <c r="E17620" s="3" t="inlineStr">
        <is>
          <t>Subscriptions</t>
        </is>
      </c>
      <c r="F17620" s="3" t="n">
        <v>0</v>
      </c>
      <c r="G17620" s="3" t="n">
        <v>8643.32</v>
      </c>
    </row>
    <row r="17621">
      <c r="A17621" s="3" t="inlineStr">
        <is>
          <t>Opportunity Global Sales (PTY) LTD</t>
        </is>
      </c>
      <c r="B17621" s="4" t="n">
        <v>45291</v>
      </c>
      <c r="C17621" s="3" t="inlineStr">
        <is>
          <t>Expenses</t>
        </is>
      </c>
      <c r="D17621" s="3" t="inlineStr">
        <is>
          <t>4550/000</t>
        </is>
      </c>
      <c r="E17621" s="3" t="inlineStr">
        <is>
          <t>Subscriptions - General</t>
        </is>
      </c>
      <c r="F17621" s="3" t="n">
        <v>0</v>
      </c>
      <c r="G17621" s="3" t="n">
        <v>1422.61</v>
      </c>
    </row>
    <row r="17622">
      <c r="A17622" s="3" t="inlineStr">
        <is>
          <t>Quinate Consulting (Pty) Ltd</t>
        </is>
      </c>
      <c r="B17622" s="4" t="n">
        <v>45291</v>
      </c>
      <c r="C17622" s="3" t="inlineStr">
        <is>
          <t>Expenses</t>
        </is>
      </c>
      <c r="D17622" s="3" t="inlineStr">
        <is>
          <t>4550/000</t>
        </is>
      </c>
      <c r="E17622" s="3" t="inlineStr">
        <is>
          <t>Subscriptions / Licenses</t>
        </is>
      </c>
      <c r="F17622" s="3" t="n">
        <v>12242.69</v>
      </c>
      <c r="G17622" s="3" t="n">
        <v>118590.52</v>
      </c>
    </row>
    <row r="17623">
      <c r="A17623" s="3" t="inlineStr">
        <is>
          <t>Opportunity Management Holdings (PTY) LTD</t>
        </is>
      </c>
      <c r="B17623" s="4" t="n">
        <v>45291</v>
      </c>
      <c r="C17623" s="3" t="inlineStr">
        <is>
          <t>Expenses</t>
        </is>
      </c>
      <c r="D17623" s="3" t="inlineStr">
        <is>
          <t>4550/000</t>
        </is>
      </c>
      <c r="E17623" s="3" t="inlineStr">
        <is>
          <t>Subscriptions _AND_ Lisences</t>
        </is>
      </c>
      <c r="F17623" s="3" t="n">
        <v>9934.219999999999</v>
      </c>
      <c r="G17623" s="3" t="n">
        <v>19761.91</v>
      </c>
    </row>
    <row r="17624">
      <c r="A17624" s="3" t="inlineStr">
        <is>
          <t>Noble Shield (Pty) Ltd ta Go Letting</t>
        </is>
      </c>
      <c r="B17624" s="4" t="n">
        <v>45291</v>
      </c>
      <c r="C17624" s="3" t="inlineStr">
        <is>
          <t>Expenses</t>
        </is>
      </c>
      <c r="D17624" s="3" t="inlineStr">
        <is>
          <t>4550/100</t>
        </is>
      </c>
      <c r="E17624" s="3" t="inlineStr">
        <is>
          <t>Subscriptions - EAAB</t>
        </is>
      </c>
      <c r="F17624" s="3" t="n">
        <v>0</v>
      </c>
      <c r="G17624" s="3" t="n">
        <v>1604</v>
      </c>
    </row>
    <row r="17625">
      <c r="A17625" s="3" t="inlineStr">
        <is>
          <t>Trademark Holdings (Pty) Ltd</t>
        </is>
      </c>
      <c r="B17625" s="4" t="n">
        <v>45291</v>
      </c>
      <c r="C17625" s="3" t="inlineStr">
        <is>
          <t>Expenses</t>
        </is>
      </c>
      <c r="D17625" s="3" t="inlineStr">
        <is>
          <t>4550/100</t>
        </is>
      </c>
      <c r="E17625" s="3" t="inlineStr">
        <is>
          <t>Subscriptions - EAAB</t>
        </is>
      </c>
      <c r="F17625" s="3" t="n">
        <v>0</v>
      </c>
      <c r="G17625" s="3" t="n">
        <v>1604</v>
      </c>
    </row>
    <row r="17626">
      <c r="A17626" s="3" t="inlineStr">
        <is>
          <t>Opportunity Global Investment (PTY) LTD</t>
        </is>
      </c>
      <c r="B17626" s="4" t="n">
        <v>45291</v>
      </c>
      <c r="C17626" s="3" t="inlineStr">
        <is>
          <t>Expenses</t>
        </is>
      </c>
      <c r="D17626" s="3" t="inlineStr">
        <is>
          <t>4550/100</t>
        </is>
      </c>
      <c r="E17626" s="3" t="inlineStr">
        <is>
          <t>Subscriptions - Zoho</t>
        </is>
      </c>
      <c r="F17626" s="3" t="n">
        <v>1125</v>
      </c>
      <c r="G17626" s="3" t="n">
        <v>11250</v>
      </c>
    </row>
    <row r="17627">
      <c r="A17627" s="3" t="inlineStr">
        <is>
          <t>Opportunity Global Sales (PTY) LTD</t>
        </is>
      </c>
      <c r="B17627" s="4" t="n">
        <v>45291</v>
      </c>
      <c r="C17627" s="3" t="inlineStr">
        <is>
          <t>Expenses</t>
        </is>
      </c>
      <c r="D17627" s="3" t="inlineStr">
        <is>
          <t>4550/150</t>
        </is>
      </c>
      <c r="E17627" s="3" t="inlineStr">
        <is>
          <t>Subscription - Webbox</t>
        </is>
      </c>
      <c r="F17627" s="3" t="n">
        <v>0</v>
      </c>
      <c r="G17627" s="3" t="n">
        <v>6743</v>
      </c>
    </row>
    <row r="17628">
      <c r="A17628" s="3" t="inlineStr">
        <is>
          <t>Opportunity Global Investment (PTY) LTD</t>
        </is>
      </c>
      <c r="B17628" s="4" t="n">
        <v>45291</v>
      </c>
      <c r="C17628" s="3" t="inlineStr">
        <is>
          <t>Expenses</t>
        </is>
      </c>
      <c r="D17628" s="3" t="inlineStr">
        <is>
          <t>4550/250</t>
        </is>
      </c>
      <c r="E17628" s="3" t="inlineStr">
        <is>
          <t>Subscriptions - LinkedIn</t>
        </is>
      </c>
      <c r="F17628" s="3" t="n">
        <v>1000.49</v>
      </c>
      <c r="G17628" s="3" t="n">
        <v>11005.39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Expenses</t>
        </is>
      </c>
      <c r="D17629" s="3" t="inlineStr">
        <is>
          <t>4550/350</t>
        </is>
      </c>
      <c r="E17629" s="3" t="inlineStr">
        <is>
          <t>Subscriptions - Xero</t>
        </is>
      </c>
      <c r="F17629" s="3" t="n">
        <v>600</v>
      </c>
      <c r="G17629" s="3" t="n">
        <v>6000</v>
      </c>
    </row>
    <row r="17630">
      <c r="A17630" s="3" t="inlineStr">
        <is>
          <t>Opportunity Global Investment (PTY) LTD</t>
        </is>
      </c>
      <c r="B17630" s="4" t="n">
        <v>45291</v>
      </c>
      <c r="C17630" s="3" t="inlineStr">
        <is>
          <t>Expenses</t>
        </is>
      </c>
      <c r="D17630" s="3" t="inlineStr">
        <is>
          <t>4550/400</t>
        </is>
      </c>
      <c r="E17630" s="3" t="inlineStr">
        <is>
          <t>Subscriptions - Moneyweb</t>
        </is>
      </c>
      <c r="F17630" s="3" t="n">
        <v>60.87</v>
      </c>
      <c r="G17630" s="3" t="n">
        <v>596.52</v>
      </c>
    </row>
    <row r="17631">
      <c r="A17631" s="3" t="inlineStr">
        <is>
          <t>Trademark Holdings (Pty) Ltd</t>
        </is>
      </c>
      <c r="B17631" s="4" t="n">
        <v>45291</v>
      </c>
      <c r="C17631" s="3" t="inlineStr">
        <is>
          <t>Expenses</t>
        </is>
      </c>
      <c r="D17631" s="3" t="inlineStr">
        <is>
          <t>4550/400</t>
        </is>
      </c>
      <c r="E17631" s="3" t="inlineStr">
        <is>
          <t>Subscriptions - Xero</t>
        </is>
      </c>
      <c r="F17631" s="3" t="n">
        <v>600</v>
      </c>
      <c r="G17631" s="3" t="n">
        <v>2400</v>
      </c>
    </row>
    <row r="17632">
      <c r="A17632" s="3" t="inlineStr">
        <is>
          <t>Opportunity Global Investment (PTY) LTD</t>
        </is>
      </c>
      <c r="B17632" s="4" t="n">
        <v>45291</v>
      </c>
      <c r="C17632" s="3" t="inlineStr">
        <is>
          <t>Expenses</t>
        </is>
      </c>
      <c r="D17632" s="3" t="inlineStr">
        <is>
          <t>4550/450</t>
        </is>
      </c>
      <c r="E17632" s="3" t="inlineStr">
        <is>
          <t>Subscriptions - Adobe</t>
        </is>
      </c>
      <c r="F17632" s="3" t="n">
        <v>613.37</v>
      </c>
      <c r="G17632" s="3" t="n">
        <v>6047.07</v>
      </c>
    </row>
    <row r="17633">
      <c r="A17633" s="3" t="inlineStr">
        <is>
          <t>Opportunity Global Investment (PTY) LTD</t>
        </is>
      </c>
      <c r="B17633" s="4" t="n">
        <v>45291</v>
      </c>
      <c r="C17633" s="3" t="inlineStr">
        <is>
          <t>Expenses</t>
        </is>
      </c>
      <c r="D17633" s="3" t="inlineStr">
        <is>
          <t>4550/500</t>
        </is>
      </c>
      <c r="E17633" s="3" t="inlineStr">
        <is>
          <t>Subscriptions - Pandadoc</t>
        </is>
      </c>
      <c r="F17633" s="3" t="n">
        <v>562.52</v>
      </c>
      <c r="G17633" s="3" t="n">
        <v>5596.93</v>
      </c>
    </row>
    <row r="17634">
      <c r="A17634" s="3" t="inlineStr">
        <is>
          <t>Noble Shield (Pty) Ltd ta Go Letting</t>
        </is>
      </c>
      <c r="B17634" s="4" t="n">
        <v>45291</v>
      </c>
      <c r="C17634" s="3" t="inlineStr">
        <is>
          <t>Expenses</t>
        </is>
      </c>
      <c r="D17634" s="3" t="inlineStr">
        <is>
          <t>4550/600</t>
        </is>
      </c>
      <c r="E17634" s="3" t="inlineStr">
        <is>
          <t>Subscriptions - Webbox</t>
        </is>
      </c>
      <c r="F17634" s="3" t="n">
        <v>1710.05</v>
      </c>
      <c r="G17634" s="3" t="n">
        <v>6862.05</v>
      </c>
    </row>
    <row r="17635">
      <c r="A17635" s="3" t="inlineStr">
        <is>
          <t>Noble Shield (Pty) Ltd ta Go Letting</t>
        </is>
      </c>
      <c r="B17635" s="4" t="n">
        <v>45291</v>
      </c>
      <c r="C17635" s="3" t="inlineStr">
        <is>
          <t>Expenses</t>
        </is>
      </c>
      <c r="D17635" s="3" t="inlineStr">
        <is>
          <t>4550/650</t>
        </is>
      </c>
      <c r="E17635" s="3" t="inlineStr">
        <is>
          <t>Subscriptions - Xero</t>
        </is>
      </c>
      <c r="F17635" s="3" t="n">
        <v>600</v>
      </c>
      <c r="G17635" s="3" t="n">
        <v>2400</v>
      </c>
    </row>
    <row r="17636">
      <c r="A17636" s="3" t="inlineStr">
        <is>
          <t>Noble Shield (Pty) Ltd ta Go Letting</t>
        </is>
      </c>
      <c r="B17636" s="4" t="n">
        <v>45291</v>
      </c>
      <c r="C17636" s="3" t="inlineStr">
        <is>
          <t>Expenses</t>
        </is>
      </c>
      <c r="D17636" s="3" t="inlineStr">
        <is>
          <t>4550/800</t>
        </is>
      </c>
      <c r="E17636" s="3" t="inlineStr">
        <is>
          <t>Subscriptions - Adobe</t>
        </is>
      </c>
      <c r="F17636" s="3" t="n">
        <v>0</v>
      </c>
      <c r="G17636" s="3" t="n">
        <v>914.5599999999999</v>
      </c>
    </row>
    <row r="17637">
      <c r="A17637" s="3" t="inlineStr">
        <is>
          <t>Opportunity Global Sales (PTY) LTD</t>
        </is>
      </c>
      <c r="B17637" s="4" t="n">
        <v>45291</v>
      </c>
      <c r="C17637" s="3" t="inlineStr">
        <is>
          <t>Expenses</t>
        </is>
      </c>
      <c r="D17637" s="3" t="inlineStr">
        <is>
          <t>4551/000</t>
        </is>
      </c>
      <c r="E17637" s="3" t="inlineStr">
        <is>
          <t>Subscriptions - Payprop</t>
        </is>
      </c>
      <c r="F17637" s="3" t="n">
        <v>1056.8</v>
      </c>
      <c r="G17637" s="3" t="n">
        <v>12566.92</v>
      </c>
    </row>
    <row r="17638">
      <c r="A17638" s="3" t="inlineStr">
        <is>
          <t>Quinate Consulting (Pty) Ltd</t>
        </is>
      </c>
      <c r="B17638" s="4" t="n">
        <v>45291</v>
      </c>
      <c r="C17638" s="3" t="inlineStr">
        <is>
          <t>Expenses</t>
        </is>
      </c>
      <c r="D17638" s="3" t="inlineStr">
        <is>
          <t>4552/000</t>
        </is>
      </c>
      <c r="E17638" s="3" t="inlineStr">
        <is>
          <t>Subscriptions - CIPC</t>
        </is>
      </c>
      <c r="F17638" s="3" t="n">
        <v>0</v>
      </c>
      <c r="G17638" s="3" t="n">
        <v>4050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Expenses</t>
        </is>
      </c>
      <c r="D17639" s="3" t="inlineStr">
        <is>
          <t>4552/000</t>
        </is>
      </c>
      <c r="E17639" s="3" t="inlineStr">
        <is>
          <t>Subscriptions - Xero</t>
        </is>
      </c>
      <c r="F17639" s="3" t="n">
        <v>600</v>
      </c>
      <c r="G17639" s="3" t="n">
        <v>6000</v>
      </c>
    </row>
    <row r="17640">
      <c r="A17640" s="3" t="inlineStr">
        <is>
          <t>Opportunity Global Sales (PTY) LTD</t>
        </is>
      </c>
      <c r="B17640" s="4" t="n">
        <v>45291</v>
      </c>
      <c r="C17640" s="3" t="inlineStr">
        <is>
          <t>Expenses</t>
        </is>
      </c>
      <c r="D17640" s="3" t="inlineStr">
        <is>
          <t>4552/000</t>
        </is>
      </c>
      <c r="E17640" s="3" t="inlineStr">
        <is>
          <t>Subscriptions - Xero</t>
        </is>
      </c>
      <c r="F17640" s="3" t="n">
        <v>600</v>
      </c>
      <c r="G17640" s="3" t="n">
        <v>6000</v>
      </c>
    </row>
    <row r="17641">
      <c r="A17641" s="3" t="inlineStr">
        <is>
          <t>Opportunity Management Holdings (PTY) LTD</t>
        </is>
      </c>
      <c r="B17641" s="4" t="n">
        <v>45291</v>
      </c>
      <c r="C17641" s="3" t="inlineStr">
        <is>
          <t>Expenses</t>
        </is>
      </c>
      <c r="D17641" s="3" t="inlineStr">
        <is>
          <t>4552/000</t>
        </is>
      </c>
      <c r="E17641" s="3" t="inlineStr">
        <is>
          <t>Subscriptions - Xero</t>
        </is>
      </c>
      <c r="F17641" s="3" t="n">
        <v>600</v>
      </c>
      <c r="G17641" s="3" t="n">
        <v>2400</v>
      </c>
    </row>
    <row r="17642">
      <c r="A17642" s="3" t="inlineStr">
        <is>
          <t>Opportunity Global Sales (PTY) LTD</t>
        </is>
      </c>
      <c r="B17642" s="4" t="n">
        <v>45291</v>
      </c>
      <c r="C17642" s="3" t="inlineStr">
        <is>
          <t>Expenses</t>
        </is>
      </c>
      <c r="D17642" s="3" t="inlineStr">
        <is>
          <t>4553/000</t>
        </is>
      </c>
      <c r="E17642" s="3" t="inlineStr">
        <is>
          <t>Subscriptions - CMA</t>
        </is>
      </c>
      <c r="F17642" s="3" t="n">
        <v>680</v>
      </c>
      <c r="G17642" s="3" t="n">
        <v>6800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Expenses</t>
        </is>
      </c>
      <c r="D17643" s="3" t="inlineStr">
        <is>
          <t>4554/000</t>
        </is>
      </c>
      <c r="E17643" s="3" t="inlineStr">
        <is>
          <t>Subscriptions - Xero</t>
        </is>
      </c>
      <c r="F17643" s="3" t="n">
        <v>600</v>
      </c>
      <c r="G17643" s="3" t="n">
        <v>6000</v>
      </c>
    </row>
    <row r="17644">
      <c r="A17644" s="3" t="inlineStr">
        <is>
          <t>Opportunity Global Sales (PTY) LTD</t>
        </is>
      </c>
      <c r="B17644" s="4" t="n">
        <v>45291</v>
      </c>
      <c r="C17644" s="3" t="inlineStr">
        <is>
          <t>Expenses</t>
        </is>
      </c>
      <c r="D17644" s="3" t="inlineStr">
        <is>
          <t>4554/000</t>
        </is>
      </c>
      <c r="E17644" s="3" t="inlineStr">
        <is>
          <t>Subscriptions - Zoho</t>
        </is>
      </c>
      <c r="F17644" s="3" t="n">
        <v>750</v>
      </c>
      <c r="G17644" s="3" t="n">
        <v>7500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Expenses</t>
        </is>
      </c>
      <c r="D17645" s="3" t="inlineStr">
        <is>
          <t>4555/000</t>
        </is>
      </c>
      <c r="E17645" s="3" t="inlineStr">
        <is>
          <t>Subscriptions - OUMS</t>
        </is>
      </c>
      <c r="F17645" s="3" t="n">
        <v>11150.17</v>
      </c>
      <c r="G17645" s="3" t="n">
        <v>86472.32000000001</v>
      </c>
    </row>
    <row r="17646">
      <c r="A17646" s="3" t="inlineStr">
        <is>
          <t>Opportunity Global Sales (PTY) LTD</t>
        </is>
      </c>
      <c r="B17646" s="4" t="n">
        <v>45291</v>
      </c>
      <c r="C17646" s="3" t="inlineStr">
        <is>
          <t>Expenses</t>
        </is>
      </c>
      <c r="D17646" s="3" t="inlineStr">
        <is>
          <t>4556/000</t>
        </is>
      </c>
      <c r="E17646" s="3" t="inlineStr">
        <is>
          <t>Subscription: Sjoon</t>
        </is>
      </c>
      <c r="F17646" s="3" t="n">
        <v>217.39</v>
      </c>
      <c r="G17646" s="3" t="n">
        <v>1191.3</v>
      </c>
    </row>
    <row r="17647">
      <c r="A17647" s="3" t="inlineStr">
        <is>
          <t>Noble Shield (Pty) Ltd ta Go Letting</t>
        </is>
      </c>
      <c r="B17647" s="4" t="n">
        <v>45291</v>
      </c>
      <c r="C17647" s="3" t="inlineStr">
        <is>
          <t>Expenses</t>
        </is>
      </c>
      <c r="D17647" s="3" t="inlineStr">
        <is>
          <t>4560/000</t>
        </is>
      </c>
      <c r="E17647" s="3" t="inlineStr">
        <is>
          <t>Small Assets - under R7000</t>
        </is>
      </c>
      <c r="F17647" s="3" t="n">
        <v>0</v>
      </c>
      <c r="G17647" s="3" t="n">
        <v>6716</v>
      </c>
    </row>
    <row r="17648">
      <c r="A17648" s="3" t="inlineStr">
        <is>
          <t>Opportunity Global Investment (PTY) LTD</t>
        </is>
      </c>
      <c r="B17648" s="4" t="n">
        <v>45291</v>
      </c>
      <c r="C17648" s="3" t="inlineStr">
        <is>
          <t>Expenses</t>
        </is>
      </c>
      <c r="D17648" s="3" t="inlineStr">
        <is>
          <t>4600/000</t>
        </is>
      </c>
      <c r="E17648" s="3" t="inlineStr">
        <is>
          <t>Telephone _AND_ Fax</t>
        </is>
      </c>
      <c r="F17648" s="3" t="n">
        <v>3355</v>
      </c>
      <c r="G17648" s="3" t="n">
        <v>33550</v>
      </c>
    </row>
    <row r="17649">
      <c r="A17649" s="3" t="inlineStr">
        <is>
          <t>Opportunity Management Holdings (PTY) LTD</t>
        </is>
      </c>
      <c r="B17649" s="4" t="n">
        <v>45291</v>
      </c>
      <c r="C17649" s="3" t="inlineStr">
        <is>
          <t>Expenses</t>
        </is>
      </c>
      <c r="D17649" s="3" t="inlineStr">
        <is>
          <t>4600/000</t>
        </is>
      </c>
      <c r="E17649" s="3" t="inlineStr">
        <is>
          <t>Telephone _AND_ Fax</t>
        </is>
      </c>
      <c r="F17649" s="3" t="n">
        <v>0</v>
      </c>
      <c r="G17649" s="3" t="n">
        <v>178.26</v>
      </c>
    </row>
    <row r="17650">
      <c r="A17650" s="3" t="inlineStr">
        <is>
          <t>Trademark Holdings (Pty) Ltd</t>
        </is>
      </c>
      <c r="B17650" s="4" t="n">
        <v>45291</v>
      </c>
      <c r="C17650" s="3" t="inlineStr">
        <is>
          <t>Expenses</t>
        </is>
      </c>
      <c r="D17650" s="3" t="inlineStr">
        <is>
          <t>4600/000</t>
        </is>
      </c>
      <c r="E17650" s="3" t="inlineStr">
        <is>
          <t>Telephone _AND_ Fax</t>
        </is>
      </c>
      <c r="F17650" s="3" t="n">
        <v>1655.53</v>
      </c>
      <c r="G17650" s="3" t="n">
        <v>5184.88</v>
      </c>
    </row>
    <row r="17651">
      <c r="A17651" s="3" t="inlineStr">
        <is>
          <t>Noble Shield (Pty) Ltd ta Go Letting</t>
        </is>
      </c>
      <c r="B17651" s="4" t="n">
        <v>45291</v>
      </c>
      <c r="C17651" s="3" t="inlineStr">
        <is>
          <t>Expenses</t>
        </is>
      </c>
      <c r="D17651" s="3" t="inlineStr">
        <is>
          <t>4610/000</t>
        </is>
      </c>
      <c r="E17651" s="3" t="inlineStr">
        <is>
          <t>Telephone - CT Office</t>
        </is>
      </c>
      <c r="F17651" s="3" t="n">
        <v>3412.96</v>
      </c>
      <c r="G17651" s="3" t="n">
        <v>5698.38</v>
      </c>
    </row>
    <row r="17652">
      <c r="A17652" s="3" t="inlineStr">
        <is>
          <t>Opportunity Global Investment (PTY) LTD</t>
        </is>
      </c>
      <c r="B17652" s="4" t="n">
        <v>45291</v>
      </c>
      <c r="C17652" s="3" t="inlineStr">
        <is>
          <t>Expenses</t>
        </is>
      </c>
      <c r="D17652" s="3" t="inlineStr">
        <is>
          <t>4650/000</t>
        </is>
      </c>
      <c r="E17652" s="3" t="inlineStr">
        <is>
          <t>Travel _AND_ Accommodation</t>
        </is>
      </c>
      <c r="F17652" s="3" t="n">
        <v>0</v>
      </c>
      <c r="G17652" s="3" t="n">
        <v>3435.65</v>
      </c>
    </row>
    <row r="17653">
      <c r="A17653" s="3" t="inlineStr">
        <is>
          <t>Quinate Consulting (Pty) Ltd</t>
        </is>
      </c>
      <c r="B17653" s="4" t="n">
        <v>45291</v>
      </c>
      <c r="C17653" s="3" t="inlineStr">
        <is>
          <t>Expenses</t>
        </is>
      </c>
      <c r="D17653" s="3" t="inlineStr">
        <is>
          <t>4650/010</t>
        </is>
      </c>
      <c r="E17653" s="3" t="inlineStr">
        <is>
          <t>Travel - Local Flights</t>
        </is>
      </c>
      <c r="F17653" s="3" t="n">
        <v>0</v>
      </c>
      <c r="G17653" s="3" t="n">
        <v>6253.04</v>
      </c>
    </row>
    <row r="17654">
      <c r="A17654" s="3" t="inlineStr">
        <is>
          <t>Quinate Consulting (Pty) Ltd</t>
        </is>
      </c>
      <c r="B17654" s="4" t="n">
        <v>45291</v>
      </c>
      <c r="C17654" s="3" t="inlineStr">
        <is>
          <t>Expenses</t>
        </is>
      </c>
      <c r="D17654" s="3" t="inlineStr">
        <is>
          <t>4650/020</t>
        </is>
      </c>
      <c r="E17654" s="3" t="inlineStr">
        <is>
          <t>Travel - Local Accomodation - B_AND_B</t>
        </is>
      </c>
      <c r="F17654" s="3" t="n">
        <v>0</v>
      </c>
      <c r="G17654" s="3" t="n">
        <v>6998.26</v>
      </c>
    </row>
    <row r="17655">
      <c r="A17655" s="3" t="inlineStr">
        <is>
          <t>Opportunity Global Investment (PTY) LTD</t>
        </is>
      </c>
      <c r="B17655" s="4" t="n">
        <v>45291</v>
      </c>
      <c r="C17655" s="3" t="inlineStr">
        <is>
          <t>Expenses</t>
        </is>
      </c>
      <c r="D17655" s="3" t="inlineStr">
        <is>
          <t>4650/020</t>
        </is>
      </c>
      <c r="E17655" s="3" t="inlineStr">
        <is>
          <t>Travel Accomodation - Car Hire</t>
        </is>
      </c>
      <c r="F17655" s="3" t="n">
        <v>0</v>
      </c>
      <c r="G17655" s="3" t="n">
        <v>1581.74</v>
      </c>
    </row>
    <row r="17656">
      <c r="A17656" s="3" t="inlineStr">
        <is>
          <t>Quinate Consulting (Pty) Ltd</t>
        </is>
      </c>
      <c r="B17656" s="4" t="n">
        <v>45291</v>
      </c>
      <c r="C17656" s="3" t="inlineStr">
        <is>
          <t>Expenses</t>
        </is>
      </c>
      <c r="D17656" s="3" t="inlineStr">
        <is>
          <t>4650/030</t>
        </is>
      </c>
      <c r="E17656" s="3" t="inlineStr">
        <is>
          <t>Travel - Parking</t>
        </is>
      </c>
      <c r="F17656" s="3" t="n">
        <v>0</v>
      </c>
      <c r="G17656" s="3" t="n">
        <v>10</v>
      </c>
    </row>
    <row r="17657">
      <c r="A17657" s="3" t="inlineStr">
        <is>
          <t>Opportunity Global Investment (PTY) LTD</t>
        </is>
      </c>
      <c r="B17657" s="4" t="n">
        <v>45291</v>
      </c>
      <c r="C17657" s="3" t="inlineStr">
        <is>
          <t>Expenses</t>
        </is>
      </c>
      <c r="D17657" s="3" t="inlineStr">
        <is>
          <t>4650/030</t>
        </is>
      </c>
      <c r="E17657" s="3" t="inlineStr">
        <is>
          <t>Travel _AND_ Accomodation - Local Accom</t>
        </is>
      </c>
      <c r="F17657" s="3" t="n">
        <v>0</v>
      </c>
      <c r="G17657" s="3" t="n">
        <v>1282.6</v>
      </c>
    </row>
    <row r="17658">
      <c r="A17658" s="3" t="inlineStr">
        <is>
          <t>Quinate Consulting (Pty) Ltd</t>
        </is>
      </c>
      <c r="B17658" s="4" t="n">
        <v>45291</v>
      </c>
      <c r="C17658" s="3" t="inlineStr">
        <is>
          <t>Expenses</t>
        </is>
      </c>
      <c r="D17658" s="3" t="inlineStr">
        <is>
          <t>4650/040</t>
        </is>
      </c>
      <c r="E17658" s="3" t="inlineStr">
        <is>
          <t>Travel - Local Car Hire</t>
        </is>
      </c>
      <c r="F17658" s="3" t="n">
        <v>0</v>
      </c>
      <c r="G17658" s="3" t="n">
        <v>510.6</v>
      </c>
    </row>
    <row r="17659">
      <c r="A17659" s="3" t="inlineStr">
        <is>
          <t>Opportunity Global Sales (PTY) LTD</t>
        </is>
      </c>
      <c r="B17659" s="4" t="n">
        <v>45291</v>
      </c>
      <c r="C17659" s="3" t="inlineStr">
        <is>
          <t>Expenses</t>
        </is>
      </c>
      <c r="D17659" s="3" t="inlineStr">
        <is>
          <t>4650/070</t>
        </is>
      </c>
      <c r="E17659" s="3" t="inlineStr">
        <is>
          <t>Travel &amp; Accommodation - Petrol</t>
        </is>
      </c>
      <c r="F17659" s="3" t="n">
        <v>728.15</v>
      </c>
      <c r="G17659" s="3" t="n">
        <v>728.15</v>
      </c>
    </row>
    <row r="17660">
      <c r="A17660" s="3" t="inlineStr">
        <is>
          <t>Opportunity Global Investment (PTY) LTD</t>
        </is>
      </c>
      <c r="B17660" s="4" t="n">
        <v>45291</v>
      </c>
      <c r="C17660" s="3" t="inlineStr">
        <is>
          <t>Expenses</t>
        </is>
      </c>
      <c r="D17660" s="3" t="inlineStr">
        <is>
          <t>4650/090</t>
        </is>
      </c>
      <c r="E17660" s="3" t="inlineStr">
        <is>
          <t>Travel &amp; Accom - Fuel</t>
        </is>
      </c>
      <c r="F17660" s="3" t="n">
        <v>1000.44</v>
      </c>
      <c r="G17660" s="3" t="n">
        <v>6643.94</v>
      </c>
    </row>
    <row r="17661">
      <c r="A17661" s="3" t="inlineStr">
        <is>
          <t>Opportunity Global Investment (PTY) LTD</t>
        </is>
      </c>
      <c r="B17661" s="4" t="n">
        <v>45291</v>
      </c>
      <c r="C17661" s="3" t="inlineStr">
        <is>
          <t>Expenses</t>
        </is>
      </c>
      <c r="D17661" s="3" t="inlineStr">
        <is>
          <t>4650/100</t>
        </is>
      </c>
      <c r="E17661" s="3" t="inlineStr">
        <is>
          <t>Travel &amp; Accomodation: Uber</t>
        </is>
      </c>
      <c r="F17661" s="3" t="n">
        <v>0</v>
      </c>
      <c r="G17661" s="3" t="n">
        <v>1609</v>
      </c>
    </row>
    <row r="17662">
      <c r="A17662" s="3" t="inlineStr">
        <is>
          <t>Noble Shield (Pty) Ltd ta Go Letting</t>
        </is>
      </c>
      <c r="B17662" s="4" t="n">
        <v>45291</v>
      </c>
      <c r="C17662" s="3" t="inlineStr">
        <is>
          <t>Expenses</t>
        </is>
      </c>
      <c r="D17662" s="3" t="inlineStr">
        <is>
          <t>4700/000</t>
        </is>
      </c>
      <c r="E17662" s="3" t="inlineStr">
        <is>
          <t>PAYE Contributions</t>
        </is>
      </c>
      <c r="F17662" s="3" t="n">
        <v>5715.66</v>
      </c>
      <c r="G17662" s="3" t="n">
        <v>20589.39</v>
      </c>
    </row>
    <row r="17663">
      <c r="A17663" s="3" t="inlineStr">
        <is>
          <t>Trademark Holdings (Pty) Ltd</t>
        </is>
      </c>
      <c r="B17663" s="4" t="n">
        <v>45291</v>
      </c>
      <c r="C17663" s="3" t="inlineStr">
        <is>
          <t>Expenses</t>
        </is>
      </c>
      <c r="D17663" s="3" t="inlineStr">
        <is>
          <t>4700/000</t>
        </is>
      </c>
      <c r="E17663" s="3" t="inlineStr">
        <is>
          <t>PAYE Contributions</t>
        </is>
      </c>
      <c r="F17663" s="3" t="n">
        <v>5202.82</v>
      </c>
      <c r="G17663" s="3" t="n">
        <v>20658.61</v>
      </c>
    </row>
    <row r="17664">
      <c r="A17664" s="3" t="inlineStr">
        <is>
          <t>Opportunity Global Investment (PTY) LTD</t>
        </is>
      </c>
      <c r="B17664" s="4" t="n">
        <v>45291</v>
      </c>
      <c r="C17664" s="3" t="inlineStr">
        <is>
          <t>Expenses</t>
        </is>
      </c>
      <c r="D17664" s="3" t="inlineStr">
        <is>
          <t>4700/000</t>
        </is>
      </c>
      <c r="E17664" s="3" t="inlineStr">
        <is>
          <t>UIF Contributions</t>
        </is>
      </c>
      <c r="F17664" s="3" t="n">
        <v>177.12</v>
      </c>
      <c r="G17664" s="3" t="n">
        <v>1771.2</v>
      </c>
    </row>
    <row r="17665">
      <c r="A17665" s="3" t="inlineStr">
        <is>
          <t>Opportunity Global Sales (PTY) LTD</t>
        </is>
      </c>
      <c r="B17665" s="4" t="n">
        <v>45291</v>
      </c>
      <c r="C17665" s="3" t="inlineStr">
        <is>
          <t>Expenses</t>
        </is>
      </c>
      <c r="D17665" s="3" t="inlineStr">
        <is>
          <t>4700/000</t>
        </is>
      </c>
      <c r="E17665" s="3" t="inlineStr">
        <is>
          <t>UIF Contributions</t>
        </is>
      </c>
      <c r="F17665" s="3" t="n">
        <v>135</v>
      </c>
      <c r="G17665" s="3" t="n">
        <v>2766.96</v>
      </c>
    </row>
    <row r="17666">
      <c r="A17666" s="3" t="inlineStr">
        <is>
          <t>Opportunity Global Sales (PTY) LTD</t>
        </is>
      </c>
      <c r="B17666" s="4" t="n">
        <v>45291</v>
      </c>
      <c r="C17666" s="3" t="inlineStr">
        <is>
          <t>Expenses</t>
        </is>
      </c>
      <c r="D17666" s="3" t="inlineStr">
        <is>
          <t>4701/000</t>
        </is>
      </c>
      <c r="E17666" s="3" t="inlineStr">
        <is>
          <t>UIF Employee Contribution</t>
        </is>
      </c>
      <c r="F17666" s="3" t="n">
        <v>135</v>
      </c>
      <c r="G17666" s="3" t="n">
        <v>2766.96</v>
      </c>
    </row>
    <row r="17667">
      <c r="A17667" s="3" t="inlineStr">
        <is>
          <t>Opportunity Global Investment (PTY) LTD</t>
        </is>
      </c>
      <c r="B17667" s="4" t="n">
        <v>45291</v>
      </c>
      <c r="C17667" s="3" t="inlineStr">
        <is>
          <t>Expenses</t>
        </is>
      </c>
      <c r="D17667" s="3" t="inlineStr">
        <is>
          <t>4701/000</t>
        </is>
      </c>
      <c r="E17667" s="3" t="inlineStr">
        <is>
          <t>UIF Employee Contributions</t>
        </is>
      </c>
      <c r="F17667" s="3" t="n">
        <v>177.12</v>
      </c>
      <c r="G17667" s="3" t="n">
        <v>1771.2</v>
      </c>
    </row>
    <row r="17668">
      <c r="A17668" s="3" t="inlineStr">
        <is>
          <t>Noble Shield (Pty) Ltd ta Go Letting</t>
        </is>
      </c>
      <c r="B17668" s="4" t="n">
        <v>45291</v>
      </c>
      <c r="C17668" s="3" t="inlineStr">
        <is>
          <t>Expenses</t>
        </is>
      </c>
      <c r="D17668" s="3" t="inlineStr">
        <is>
          <t>4710/000</t>
        </is>
      </c>
      <c r="E17668" s="3" t="inlineStr">
        <is>
          <t>UIF Company Contributions</t>
        </is>
      </c>
      <c r="F17668" s="3" t="n">
        <v>245.25</v>
      </c>
      <c r="G17668" s="3" t="n">
        <v>981</v>
      </c>
    </row>
    <row r="17669">
      <c r="A17669" s="3" t="inlineStr">
        <is>
          <t>Trademark Holdings (Pty) Ltd</t>
        </is>
      </c>
      <c r="B17669" s="4" t="n">
        <v>45291</v>
      </c>
      <c r="C17669" s="3" t="inlineStr">
        <is>
          <t>Expenses</t>
        </is>
      </c>
      <c r="D17669" s="3" t="inlineStr">
        <is>
          <t>4710/000</t>
        </is>
      </c>
      <c r="E17669" s="3" t="inlineStr">
        <is>
          <t>UIF Company Contributions</t>
        </is>
      </c>
      <c r="F17669" s="3" t="n">
        <v>95.25</v>
      </c>
      <c r="G17669" s="3" t="n">
        <v>381</v>
      </c>
    </row>
    <row r="17670">
      <c r="A17670" s="3" t="inlineStr">
        <is>
          <t>Noble Shield (Pty) Ltd ta Go Letting</t>
        </is>
      </c>
      <c r="B17670" s="4" t="n">
        <v>45291</v>
      </c>
      <c r="C17670" s="3" t="inlineStr">
        <is>
          <t>Expenses</t>
        </is>
      </c>
      <c r="D17670" s="3" t="inlineStr">
        <is>
          <t>4711/000</t>
        </is>
      </c>
      <c r="E17670" s="3" t="inlineStr">
        <is>
          <t>UIF Employee Contribution</t>
        </is>
      </c>
      <c r="F17670" s="3" t="n">
        <v>245.25</v>
      </c>
      <c r="G17670" s="3" t="n">
        <v>981</v>
      </c>
    </row>
    <row r="17671">
      <c r="A17671" s="3" t="inlineStr">
        <is>
          <t>Trademark Holdings (Pty) Ltd</t>
        </is>
      </c>
      <c r="B17671" s="4" t="n">
        <v>45291</v>
      </c>
      <c r="C17671" s="3" t="inlineStr">
        <is>
          <t>Expenses</t>
        </is>
      </c>
      <c r="D17671" s="3" t="inlineStr">
        <is>
          <t>4711/000</t>
        </is>
      </c>
      <c r="E17671" s="3" t="inlineStr">
        <is>
          <t>UIF Employee Contributions</t>
        </is>
      </c>
      <c r="F17671" s="3" t="n">
        <v>95.25</v>
      </c>
      <c r="G17671" s="3" t="n">
        <v>381</v>
      </c>
    </row>
    <row r="17672">
      <c r="A17672" s="3" t="inlineStr">
        <is>
          <t>Noble Shield (Pty) Ltd ta Go Letting</t>
        </is>
      </c>
      <c r="B17672" s="4" t="n">
        <v>45291</v>
      </c>
      <c r="C17672" s="3" t="inlineStr">
        <is>
          <t>Expenses</t>
        </is>
      </c>
      <c r="D17672" s="3" t="inlineStr">
        <is>
          <t>4720/000</t>
        </is>
      </c>
      <c r="E17672" s="3" t="inlineStr">
        <is>
          <t>SDL Contributions</t>
        </is>
      </c>
      <c r="F17672" s="3" t="n">
        <v>471.87</v>
      </c>
      <c r="G17672" s="3" t="n">
        <v>1800.08</v>
      </c>
    </row>
    <row r="17673">
      <c r="A17673" s="3" t="inlineStr">
        <is>
          <t>Trademark Holdings (Pty) Ltd</t>
        </is>
      </c>
      <c r="B17673" s="4" t="n">
        <v>45291</v>
      </c>
      <c r="C17673" s="3" t="inlineStr">
        <is>
          <t>Expenses</t>
        </is>
      </c>
      <c r="D17673" s="3" t="inlineStr">
        <is>
          <t>4720/000</t>
        </is>
      </c>
      <c r="E17673" s="3" t="inlineStr">
        <is>
          <t>SDL Contributions</t>
        </is>
      </c>
      <c r="F17673" s="3" t="n">
        <v>316.15</v>
      </c>
      <c r="G17673" s="3" t="n">
        <v>1258.71</v>
      </c>
    </row>
    <row r="17674">
      <c r="A17674" s="3" t="inlineStr">
        <is>
          <t>Opportunity Global Investment (PTY) LTD</t>
        </is>
      </c>
      <c r="B17674" s="4" t="n">
        <v>45291</v>
      </c>
      <c r="C17674" s="3" t="inlineStr">
        <is>
          <t>Expenses</t>
        </is>
      </c>
      <c r="D17674" s="3" t="inlineStr">
        <is>
          <t>4730/000</t>
        </is>
      </c>
      <c r="E17674" s="3" t="inlineStr">
        <is>
          <t>PAYE Contributions</t>
        </is>
      </c>
      <c r="F17674" s="3" t="n">
        <v>8822.27</v>
      </c>
      <c r="G17674" s="3" t="n">
        <v>88222.67</v>
      </c>
    </row>
    <row r="17675">
      <c r="A17675" s="3" t="inlineStr">
        <is>
          <t>Opportunity Global Sales (PTY) LTD</t>
        </is>
      </c>
      <c r="B17675" s="4" t="n">
        <v>45291</v>
      </c>
      <c r="C17675" s="3" t="inlineStr">
        <is>
          <t>Expenses</t>
        </is>
      </c>
      <c r="D17675" s="3" t="inlineStr">
        <is>
          <t>4730/000</t>
        </is>
      </c>
      <c r="E17675" s="3" t="inlineStr">
        <is>
          <t>PAYE Contributions</t>
        </is>
      </c>
      <c r="F17675" s="3" t="n">
        <v>5996.83</v>
      </c>
      <c r="G17675" s="3" t="n">
        <v>85760.33</v>
      </c>
    </row>
    <row r="17676">
      <c r="A17676" s="3" t="inlineStr">
        <is>
          <t>Opportunity Management Holdings (PTY) LTD</t>
        </is>
      </c>
      <c r="B17676" s="4" t="n">
        <v>45291</v>
      </c>
      <c r="C17676" s="3" t="inlineStr">
        <is>
          <t>Expenses</t>
        </is>
      </c>
      <c r="D17676" s="3" t="inlineStr">
        <is>
          <t>4730/000</t>
        </is>
      </c>
      <c r="E17676" s="3" t="inlineStr">
        <is>
          <t>PAYE Contributions</t>
        </is>
      </c>
      <c r="F17676" s="3" t="n">
        <v>38618.77</v>
      </c>
      <c r="G17676" s="3" t="n">
        <v>162798.55</v>
      </c>
    </row>
    <row r="17677">
      <c r="A17677" s="3" t="inlineStr">
        <is>
          <t>Opportunity Global Investment (PTY) LTD</t>
        </is>
      </c>
      <c r="B17677" s="4" t="n">
        <v>45291</v>
      </c>
      <c r="C17677" s="3" t="inlineStr">
        <is>
          <t>Expenses</t>
        </is>
      </c>
      <c r="D17677" s="3" t="inlineStr">
        <is>
          <t>4740/000</t>
        </is>
      </c>
      <c r="E17677" s="3" t="inlineStr">
        <is>
          <t>SDL Contributions</t>
        </is>
      </c>
      <c r="F17677" s="3" t="n">
        <v>431.1</v>
      </c>
      <c r="G17677" s="3" t="n">
        <v>4311</v>
      </c>
    </row>
    <row r="17678">
      <c r="A17678" s="3" t="inlineStr">
        <is>
          <t>Opportunity Global Sales (PTY) LTD</t>
        </is>
      </c>
      <c r="B17678" s="4" t="n">
        <v>45291</v>
      </c>
      <c r="C17678" s="3" t="inlineStr">
        <is>
          <t>Expenses</t>
        </is>
      </c>
      <c r="D17678" s="3" t="inlineStr">
        <is>
          <t>4740/000</t>
        </is>
      </c>
      <c r="E17678" s="3" t="inlineStr">
        <is>
          <t>SDL Contributions</t>
        </is>
      </c>
      <c r="F17678" s="3" t="n">
        <v>1587.18</v>
      </c>
      <c r="G17678" s="3" t="n">
        <v>19490.59</v>
      </c>
    </row>
    <row r="17679">
      <c r="A17679" s="3" t="inlineStr">
        <is>
          <t>Opportunity Management Holdings (PTY) LTD</t>
        </is>
      </c>
      <c r="B17679" s="4" t="n">
        <v>45291</v>
      </c>
      <c r="C17679" s="3" t="inlineStr">
        <is>
          <t>Expenses</t>
        </is>
      </c>
      <c r="D17679" s="3" t="inlineStr">
        <is>
          <t>4740/000</t>
        </is>
      </c>
      <c r="E17679" s="3" t="inlineStr">
        <is>
          <t>UIF Company Contribution</t>
        </is>
      </c>
      <c r="F17679" s="3" t="n">
        <v>1604.8</v>
      </c>
      <c r="G17679" s="3" t="n">
        <v>6353.8</v>
      </c>
    </row>
    <row r="17680">
      <c r="A17680" s="3" t="inlineStr">
        <is>
          <t>Opportunity Management Holdings (PTY) LTD</t>
        </is>
      </c>
      <c r="B17680" s="4" t="n">
        <v>45291</v>
      </c>
      <c r="C17680" s="3" t="inlineStr">
        <is>
          <t>Expenses</t>
        </is>
      </c>
      <c r="D17680" s="3" t="inlineStr">
        <is>
          <t>4741/000</t>
        </is>
      </c>
      <c r="E17680" s="3" t="inlineStr">
        <is>
          <t>UIF Employee Contribution</t>
        </is>
      </c>
      <c r="F17680" s="3" t="n">
        <v>1604.8</v>
      </c>
      <c r="G17680" s="3" t="n">
        <v>6353.8</v>
      </c>
    </row>
    <row r="17681">
      <c r="A17681" s="3" t="inlineStr">
        <is>
          <t>Opportunity Management Holdings (PTY) LTD</t>
        </is>
      </c>
      <c r="B17681" s="4" t="n">
        <v>45291</v>
      </c>
      <c r="C17681" s="3" t="inlineStr">
        <is>
          <t>Expenses</t>
        </is>
      </c>
      <c r="D17681" s="3" t="inlineStr">
        <is>
          <t>4750/000</t>
        </is>
      </c>
      <c r="E17681" s="3" t="inlineStr">
        <is>
          <t>SDL Contribution</t>
        </is>
      </c>
      <c r="F17681" s="3" t="n">
        <v>2411.2</v>
      </c>
      <c r="G17681" s="3" t="n">
        <v>9579.4</v>
      </c>
    </row>
    <row r="17682">
      <c r="A17682" s="3" t="inlineStr">
        <is>
          <t>Noble Shield (Pty) Ltd ta Go Letting</t>
        </is>
      </c>
      <c r="B17682" s="4" t="n">
        <v>45291</v>
      </c>
      <c r="C17682" s="3" t="inlineStr">
        <is>
          <t>Equity</t>
        </is>
      </c>
      <c r="D17682" s="3" t="inlineStr">
        <is>
          <t>5100/000</t>
        </is>
      </c>
      <c r="E17682" s="3" t="inlineStr">
        <is>
          <t>Share Capital</t>
        </is>
      </c>
      <c r="F17682" s="3" t="n">
        <v>0</v>
      </c>
      <c r="G17682" s="3" t="n">
        <v>-1</v>
      </c>
    </row>
    <row r="17683">
      <c r="A17683" s="3" t="inlineStr">
        <is>
          <t>Opportunity Management Holdings (PTY) LTD</t>
        </is>
      </c>
      <c r="B17683" s="4" t="n">
        <v>45291</v>
      </c>
      <c r="C17683" s="3" t="inlineStr">
        <is>
          <t>Equity</t>
        </is>
      </c>
      <c r="D17683" s="3" t="inlineStr">
        <is>
          <t>5100/000</t>
        </is>
      </c>
      <c r="E17683" s="3" t="inlineStr">
        <is>
          <t>Share Capital / Members Contribution</t>
        </is>
      </c>
      <c r="F17683" s="3" t="n">
        <v>0</v>
      </c>
      <c r="G17683" s="3" t="n">
        <v>-120</v>
      </c>
    </row>
    <row r="17684">
      <c r="A17684" s="3" t="inlineStr">
        <is>
          <t>Quinate Consulting (Pty) Ltd</t>
        </is>
      </c>
      <c r="B17684" s="4" t="n">
        <v>45291</v>
      </c>
      <c r="C17684" s="3" t="inlineStr">
        <is>
          <t>Equity</t>
        </is>
      </c>
      <c r="D17684" s="3" t="inlineStr">
        <is>
          <t>5100/000</t>
        </is>
      </c>
      <c r="E17684" s="3" t="inlineStr">
        <is>
          <t>Share Capital / Members Contribution</t>
        </is>
      </c>
      <c r="F17684" s="3" t="n">
        <v>0</v>
      </c>
      <c r="G17684" s="3" t="n">
        <v>-120</v>
      </c>
    </row>
    <row r="17685">
      <c r="A17685" s="3" t="inlineStr">
        <is>
          <t>Trademark Holdings (Pty) Ltd</t>
        </is>
      </c>
      <c r="B17685" s="4" t="n">
        <v>45291</v>
      </c>
      <c r="C17685" s="3" t="inlineStr">
        <is>
          <t>Equity</t>
        </is>
      </c>
      <c r="D17685" s="3" t="inlineStr">
        <is>
          <t>5100/001</t>
        </is>
      </c>
      <c r="E17685" s="3" t="inlineStr">
        <is>
          <t>Share Capital - GFY Investments</t>
        </is>
      </c>
      <c r="F17685" s="3" t="n">
        <v>0</v>
      </c>
      <c r="G17685" s="3" t="n">
        <v>-60</v>
      </c>
    </row>
    <row r="17686">
      <c r="A17686" s="3" t="inlineStr">
        <is>
          <t>Trademark Holdings (Pty) Ltd</t>
        </is>
      </c>
      <c r="B17686" s="4" t="n">
        <v>45291</v>
      </c>
      <c r="C17686" s="3" t="inlineStr">
        <is>
          <t>Equity</t>
        </is>
      </c>
      <c r="D17686" s="3" t="inlineStr">
        <is>
          <t>5100/002</t>
        </is>
      </c>
      <c r="E17686" s="3" t="inlineStr">
        <is>
          <t>Share Capital - Zak Trust</t>
        </is>
      </c>
      <c r="F17686" s="3" t="n">
        <v>0</v>
      </c>
      <c r="G17686" s="3" t="n">
        <v>-60</v>
      </c>
    </row>
    <row r="17687">
      <c r="A17687" s="3" t="inlineStr">
        <is>
          <t>Opportunity Global Investment (PTY) LTD</t>
        </is>
      </c>
      <c r="B17687" s="4" t="n">
        <v>45291</v>
      </c>
      <c r="C17687" s="3" t="inlineStr">
        <is>
          <t>Equity</t>
        </is>
      </c>
      <c r="D17687" s="3" t="inlineStr">
        <is>
          <t>5101/000</t>
        </is>
      </c>
      <c r="E17687" s="3" t="inlineStr">
        <is>
          <t>Share Capital - Ordinary Type A</t>
        </is>
      </c>
      <c r="F17687" s="3" t="n">
        <v>0</v>
      </c>
      <c r="G17687" s="3" t="n">
        <v>-70</v>
      </c>
    </row>
    <row r="17688">
      <c r="A17688" s="3" t="inlineStr">
        <is>
          <t>Opportunity Global Investment (PTY) LTD</t>
        </is>
      </c>
      <c r="B17688" s="4" t="n">
        <v>45291</v>
      </c>
      <c r="C17688" s="3" t="inlineStr">
        <is>
          <t>Equity</t>
        </is>
      </c>
      <c r="D17688" s="3" t="inlineStr">
        <is>
          <t>5102/000</t>
        </is>
      </c>
      <c r="E17688" s="3" t="inlineStr">
        <is>
          <t>Share Capital - Ordinary Type B</t>
        </is>
      </c>
      <c r="F17688" s="3" t="n">
        <v>0</v>
      </c>
      <c r="G17688" s="3" t="n">
        <v>-30</v>
      </c>
    </row>
    <row r="17689">
      <c r="A17689" s="3" t="inlineStr">
        <is>
          <t>Endulini (Pty) Ltd</t>
        </is>
      </c>
      <c r="B17689" s="4" t="n">
        <v>45291</v>
      </c>
      <c r="C17689" s="3" t="inlineStr">
        <is>
          <t>Equity</t>
        </is>
      </c>
      <c r="D17689" s="3" t="inlineStr">
        <is>
          <t>5200/000</t>
        </is>
      </c>
      <c r="E17689" s="3" t="inlineStr">
        <is>
          <t>Retained Earnings / Loss</t>
        </is>
      </c>
      <c r="F17689" s="3" t="n">
        <v>0</v>
      </c>
      <c r="G17689" s="3" t="n">
        <v>-6017232.05</v>
      </c>
    </row>
    <row r="17690">
      <c r="A17690" s="3" t="inlineStr">
        <is>
          <t>Noble Shield (Pty) Ltd ta Go Letting</t>
        </is>
      </c>
      <c r="B17690" s="4" t="n">
        <v>45291</v>
      </c>
      <c r="C17690" s="3" t="inlineStr">
        <is>
          <t>Equity</t>
        </is>
      </c>
      <c r="D17690" s="3" t="inlineStr">
        <is>
          <t>5200/000</t>
        </is>
      </c>
      <c r="E17690" s="3" t="inlineStr">
        <is>
          <t>Retained Earnings / Loss</t>
        </is>
      </c>
      <c r="F17690" s="3" t="n">
        <v>0</v>
      </c>
      <c r="G17690" s="3" t="n">
        <v>-91943.62</v>
      </c>
    </row>
    <row r="17691">
      <c r="A17691" s="3" t="inlineStr">
        <is>
          <t>Opportunity Global Investment (PTY) LTD</t>
        </is>
      </c>
      <c r="B17691" s="4" t="n">
        <v>45291</v>
      </c>
      <c r="C17691" s="3" t="inlineStr">
        <is>
          <t>Equity</t>
        </is>
      </c>
      <c r="D17691" s="3" t="inlineStr">
        <is>
          <t>5200/000</t>
        </is>
      </c>
      <c r="E17691" s="3" t="inlineStr">
        <is>
          <t>Retained Earnings / Loss</t>
        </is>
      </c>
      <c r="F17691" s="3" t="n">
        <v>0</v>
      </c>
      <c r="G17691" s="3" t="n">
        <v>2134849.73</v>
      </c>
    </row>
    <row r="17692">
      <c r="A17692" s="3" t="inlineStr">
        <is>
          <t>Opportunity Global Sales (PTY) LTD</t>
        </is>
      </c>
      <c r="B17692" s="4" t="n">
        <v>45291</v>
      </c>
      <c r="C17692" s="3" t="inlineStr">
        <is>
          <t>Equity</t>
        </is>
      </c>
      <c r="D17692" s="3" t="inlineStr">
        <is>
          <t>5200/000</t>
        </is>
      </c>
      <c r="E17692" s="3" t="inlineStr">
        <is>
          <t>Retained Earnings / Loss</t>
        </is>
      </c>
      <c r="F17692" s="3" t="n">
        <v>0</v>
      </c>
      <c r="G17692" s="3" t="n">
        <v>-2287097.79</v>
      </c>
    </row>
    <row r="17693">
      <c r="A17693" s="3" t="inlineStr">
        <is>
          <t>Opportunity Management Holdings (PTY) LTD</t>
        </is>
      </c>
      <c r="B17693" s="4" t="n">
        <v>45291</v>
      </c>
      <c r="C17693" s="3" t="inlineStr">
        <is>
          <t>Equity</t>
        </is>
      </c>
      <c r="D17693" s="3" t="inlineStr">
        <is>
          <t>5200/000</t>
        </is>
      </c>
      <c r="E17693" s="3" t="inlineStr">
        <is>
          <t>Retained Earnings / Loss</t>
        </is>
      </c>
      <c r="F17693" s="3" t="n">
        <v>0</v>
      </c>
      <c r="G17693" s="3" t="n">
        <v>1215864.15</v>
      </c>
    </row>
    <row r="17694">
      <c r="A17694" s="3" t="inlineStr">
        <is>
          <t>Quinate Consulting (Pty) Ltd</t>
        </is>
      </c>
      <c r="B17694" s="4" t="n">
        <v>45291</v>
      </c>
      <c r="C17694" s="3" t="inlineStr">
        <is>
          <t>Equity</t>
        </is>
      </c>
      <c r="D17694" s="3" t="inlineStr">
        <is>
          <t>5200/000</t>
        </is>
      </c>
      <c r="E17694" s="3" t="inlineStr">
        <is>
          <t>Retained Earnings / Loss</t>
        </is>
      </c>
      <c r="F17694" s="3" t="n">
        <v>0</v>
      </c>
      <c r="G17694" s="3" t="n">
        <v>1549164.28</v>
      </c>
    </row>
    <row r="17695">
      <c r="A17695" s="3" t="inlineStr">
        <is>
          <t>Trademark Holdings (Pty) Ltd</t>
        </is>
      </c>
      <c r="B17695" s="4" t="n">
        <v>45291</v>
      </c>
      <c r="C17695" s="3" t="inlineStr">
        <is>
          <t>Equity</t>
        </is>
      </c>
      <c r="D17695" s="3" t="inlineStr">
        <is>
          <t>5200/000</t>
        </is>
      </c>
      <c r="E17695" s="3" t="inlineStr">
        <is>
          <t>Retained Earnings / Loss</t>
        </is>
      </c>
      <c r="F17695" s="3" t="n">
        <v>0</v>
      </c>
      <c r="G17695" s="3" t="n">
        <v>-163666.44</v>
      </c>
    </row>
    <row r="17696">
      <c r="A17696" s="3" t="inlineStr">
        <is>
          <t>Quinate Consulting (Pty) Ltd</t>
        </is>
      </c>
      <c r="B17696" s="4" t="n">
        <v>45291</v>
      </c>
      <c r="C17696" s="3" t="inlineStr">
        <is>
          <t>Assets</t>
        </is>
      </c>
      <c r="D17696" s="3" t="inlineStr">
        <is>
          <t>5400/011</t>
        </is>
      </c>
      <c r="E17696" s="3" t="inlineStr">
        <is>
          <t>Members Loan - Nick Morgan</t>
        </is>
      </c>
      <c r="F17696" s="3" t="n">
        <v>0</v>
      </c>
      <c r="G17696" s="3" t="n">
        <v>-85743.69</v>
      </c>
    </row>
    <row r="17697">
      <c r="A17697" s="3" t="inlineStr">
        <is>
          <t>Opportunity Management Holdings (PTY) LTD</t>
        </is>
      </c>
      <c r="B17697" s="4" t="n">
        <v>45291</v>
      </c>
      <c r="C17697" s="3" t="inlineStr">
        <is>
          <t>Assets</t>
        </is>
      </c>
      <c r="D17697" s="3" t="inlineStr">
        <is>
          <t>5400/500</t>
        </is>
      </c>
      <c r="E17697" s="3" t="inlineStr">
        <is>
          <t>Shareholder - Zak Loan</t>
        </is>
      </c>
      <c r="F17697" s="3" t="n">
        <v>0</v>
      </c>
      <c r="G17697" s="3" t="n">
        <v>-171798.21</v>
      </c>
    </row>
    <row r="17698">
      <c r="A17698" s="3" t="inlineStr">
        <is>
          <t>Quinate Consulting (Pty) Ltd</t>
        </is>
      </c>
      <c r="B17698" s="4" t="n">
        <v>45291</v>
      </c>
      <c r="C17698" s="3" t="inlineStr">
        <is>
          <t>Liabilities</t>
        </is>
      </c>
      <c r="D17698" s="3" t="inlineStr">
        <is>
          <t>5500/010</t>
        </is>
      </c>
      <c r="E17698" s="3" t="inlineStr">
        <is>
          <t>Loan - Wynand Haywood</t>
        </is>
      </c>
      <c r="F17698" s="3" t="n">
        <v>0</v>
      </c>
      <c r="G17698" s="3" t="n">
        <v>1928.67</v>
      </c>
    </row>
    <row r="17699">
      <c r="A17699" s="3" t="inlineStr">
        <is>
          <t>Quinate Consulting (Pty) Ltd</t>
        </is>
      </c>
      <c r="B17699" s="4" t="n">
        <v>45291</v>
      </c>
      <c r="C17699" s="3" t="inlineStr">
        <is>
          <t>Liabilities</t>
        </is>
      </c>
      <c r="D17699" s="3" t="inlineStr">
        <is>
          <t>5500/023</t>
        </is>
      </c>
      <c r="E17699" s="3" t="inlineStr">
        <is>
          <t>Loan - Noble Shield 1 Security Trust</t>
        </is>
      </c>
      <c r="F17699" s="3" t="n">
        <v>0</v>
      </c>
      <c r="G17699" s="3" t="n">
        <v>600</v>
      </c>
    </row>
    <row r="17700">
      <c r="A17700" s="3" t="inlineStr">
        <is>
          <t>Quinate Consulting (Pty) Ltd</t>
        </is>
      </c>
      <c r="B17700" s="4" t="n">
        <v>45291</v>
      </c>
      <c r="C17700" s="3" t="inlineStr">
        <is>
          <t>Liabilities</t>
        </is>
      </c>
      <c r="D17700" s="3" t="inlineStr">
        <is>
          <t>5500/025</t>
        </is>
      </c>
      <c r="E17700" s="3" t="inlineStr">
        <is>
          <t>Loan - Noble Shield 2 Security Trust</t>
        </is>
      </c>
      <c r="F17700" s="3" t="n">
        <v>0</v>
      </c>
      <c r="G17700" s="3" t="n">
        <v>250</v>
      </c>
    </row>
    <row r="17701">
      <c r="A17701" s="3" t="inlineStr">
        <is>
          <t>Quinate Consulting (Pty) Ltd</t>
        </is>
      </c>
      <c r="B17701" s="4" t="n">
        <v>45291</v>
      </c>
      <c r="C17701" s="3" t="inlineStr">
        <is>
          <t>Liabilities</t>
        </is>
      </c>
      <c r="D17701" s="3" t="inlineStr">
        <is>
          <t>5500/030</t>
        </is>
      </c>
      <c r="E17701" s="3" t="inlineStr">
        <is>
          <t>Loan - Heron Projects</t>
        </is>
      </c>
      <c r="F17701" s="3" t="n">
        <v>4200</v>
      </c>
      <c r="G17701" s="3" t="n">
        <v>32600</v>
      </c>
    </row>
    <row r="17702">
      <c r="A17702" s="3" t="inlineStr">
        <is>
          <t>Opportunity Global Investment (PTY) LTD</t>
        </is>
      </c>
      <c r="B17702" s="4" t="n">
        <v>45291</v>
      </c>
      <c r="C17702" s="3" t="inlineStr">
        <is>
          <t>Liabilities</t>
        </is>
      </c>
      <c r="D17702" s="3" t="inlineStr">
        <is>
          <t>5500/100</t>
        </is>
      </c>
      <c r="E17702" s="3" t="inlineStr">
        <is>
          <t>Loan - Cape Projects Construction</t>
        </is>
      </c>
      <c r="F17702" s="3" t="n">
        <v>-430000</v>
      </c>
      <c r="G17702" s="3" t="n">
        <v>1571000</v>
      </c>
    </row>
    <row r="17703">
      <c r="A17703" s="3" t="inlineStr">
        <is>
          <t>Noble Shield (Pty) Ltd ta Go Letting</t>
        </is>
      </c>
      <c r="B17703" s="4" t="n">
        <v>45291</v>
      </c>
      <c r="C17703" s="3" t="inlineStr">
        <is>
          <t>Liabilities</t>
        </is>
      </c>
      <c r="D17703" s="3" t="inlineStr">
        <is>
          <t>5500/100</t>
        </is>
      </c>
      <c r="E17703" s="3" t="inlineStr">
        <is>
          <t>Loan - Jupiter Trust</t>
        </is>
      </c>
      <c r="F17703" s="3" t="n">
        <v>0</v>
      </c>
      <c r="G17703" s="3" t="n">
        <v>-100228.75</v>
      </c>
    </row>
    <row r="17704">
      <c r="A17704" s="3" t="inlineStr">
        <is>
          <t>Opportunity Management Holdings (PTY) LTD</t>
        </is>
      </c>
      <c r="B17704" s="4" t="n">
        <v>45291</v>
      </c>
      <c r="C17704" s="3" t="inlineStr">
        <is>
          <t>Liabilities</t>
        </is>
      </c>
      <c r="D17704" s="3" t="inlineStr">
        <is>
          <t>5500/100</t>
        </is>
      </c>
      <c r="E17704" s="3" t="inlineStr">
        <is>
          <t>Loan - Opportunity Global</t>
        </is>
      </c>
      <c r="F17704" s="3" t="n">
        <v>0</v>
      </c>
      <c r="G17704" s="3" t="n">
        <v>-20000</v>
      </c>
    </row>
    <row r="17705">
      <c r="A17705" s="3" t="inlineStr">
        <is>
          <t>Endulini (Pty) Ltd</t>
        </is>
      </c>
      <c r="B17705" s="4" t="n">
        <v>45291</v>
      </c>
      <c r="C17705" s="3" t="inlineStr">
        <is>
          <t>Liabilities</t>
        </is>
      </c>
      <c r="D17705" s="3" t="inlineStr">
        <is>
          <t>5500/100</t>
        </is>
      </c>
      <c r="E17705" s="3" t="inlineStr">
        <is>
          <t>Loan - Quinate Consulting</t>
        </is>
      </c>
      <c r="F17705" s="3" t="n">
        <v>3085919.83</v>
      </c>
      <c r="G17705" s="3" t="n">
        <v>-4010837.9</v>
      </c>
    </row>
    <row r="17706">
      <c r="A17706" s="3" t="inlineStr">
        <is>
          <t>Endulini (Pty) Ltd</t>
        </is>
      </c>
      <c r="B17706" s="4" t="n">
        <v>45291</v>
      </c>
      <c r="C17706" s="3" t="inlineStr">
        <is>
          <t>Liabilities</t>
        </is>
      </c>
      <c r="D17706" s="3" t="inlineStr">
        <is>
          <t>5500/150</t>
        </is>
      </c>
      <c r="E17706" s="3" t="inlineStr">
        <is>
          <t>Loan - Cape Projects Construction</t>
        </is>
      </c>
      <c r="F17706" s="3" t="n">
        <v>3080000</v>
      </c>
      <c r="G17706" s="3" t="n">
        <v>-16041500</v>
      </c>
    </row>
    <row r="17707">
      <c r="A17707" s="3" t="inlineStr">
        <is>
          <t>Quinate Consulting (Pty) Ltd</t>
        </is>
      </c>
      <c r="B17707" s="4" t="n">
        <v>45291</v>
      </c>
      <c r="C17707" s="3" t="inlineStr">
        <is>
          <t>Liabilities</t>
        </is>
      </c>
      <c r="D17707" s="3" t="inlineStr">
        <is>
          <t>5500/160</t>
        </is>
      </c>
      <c r="E17707" s="3" t="inlineStr">
        <is>
          <t>Loan - GFY Investment and Consulting</t>
        </is>
      </c>
      <c r="F17707" s="3" t="n">
        <v>0</v>
      </c>
      <c r="G17707" s="3" t="n">
        <v>-1750249.93</v>
      </c>
    </row>
    <row r="17708">
      <c r="A17708" s="3" t="inlineStr">
        <is>
          <t>Opportunity Management Holdings (PTY) LTD</t>
        </is>
      </c>
      <c r="B17708" s="4" t="n">
        <v>45291</v>
      </c>
      <c r="C17708" s="3" t="inlineStr">
        <is>
          <t>Liabilities</t>
        </is>
      </c>
      <c r="D17708" s="3" t="inlineStr">
        <is>
          <t>5500/200</t>
        </is>
      </c>
      <c r="E17708" s="3" t="inlineStr">
        <is>
          <t>Loan - Cape Projects</t>
        </is>
      </c>
      <c r="F17708" s="3" t="n">
        <v>-100000</v>
      </c>
      <c r="G17708" s="3" t="n">
        <v>-137399</v>
      </c>
    </row>
    <row r="17709">
      <c r="A17709" s="3" t="inlineStr">
        <is>
          <t>Trademark Holdings (Pty) Ltd</t>
        </is>
      </c>
      <c r="B17709" s="4" t="n">
        <v>45291</v>
      </c>
      <c r="C17709" s="3" t="inlineStr">
        <is>
          <t>Liabilities</t>
        </is>
      </c>
      <c r="D17709" s="3" t="inlineStr">
        <is>
          <t>5500/250</t>
        </is>
      </c>
      <c r="E17709" s="3" t="inlineStr">
        <is>
          <t>Loan - Noble Shield</t>
        </is>
      </c>
      <c r="F17709" s="3" t="n">
        <v>0</v>
      </c>
      <c r="G17709" s="3" t="n">
        <v>75165.59</v>
      </c>
    </row>
    <row r="17710">
      <c r="A17710" s="3" t="inlineStr">
        <is>
          <t>Opportunity Management Holdings (PTY) LTD</t>
        </is>
      </c>
      <c r="B17710" s="4" t="n">
        <v>45291</v>
      </c>
      <c r="C17710" s="3" t="inlineStr">
        <is>
          <t>Liabilities</t>
        </is>
      </c>
      <c r="D17710" s="3" t="inlineStr">
        <is>
          <t>5500/250</t>
        </is>
      </c>
      <c r="E17710" s="3" t="inlineStr">
        <is>
          <t>Loan - Quinate</t>
        </is>
      </c>
      <c r="F17710" s="3" t="n">
        <v>-50000</v>
      </c>
      <c r="G17710" s="3" t="n">
        <v>-70000</v>
      </c>
    </row>
    <row r="17711">
      <c r="A17711" s="3" t="inlineStr">
        <is>
          <t>Quinate Consulting (Pty) Ltd</t>
        </is>
      </c>
      <c r="B17711" s="4" t="n">
        <v>45291</v>
      </c>
      <c r="C17711" s="3" t="inlineStr">
        <is>
          <t>Liabilities</t>
        </is>
      </c>
      <c r="D17711" s="3" t="inlineStr">
        <is>
          <t>5500/300</t>
        </is>
      </c>
      <c r="E17711" s="3" t="inlineStr">
        <is>
          <t>Loan - Gengis</t>
        </is>
      </c>
      <c r="F17711" s="3" t="n">
        <v>-3516.16</v>
      </c>
      <c r="G17711" s="3" t="n">
        <v>-340090.95</v>
      </c>
    </row>
    <row r="17712">
      <c r="A17712" s="3" t="inlineStr">
        <is>
          <t>Opportunity Management Holdings (PTY) LTD</t>
        </is>
      </c>
      <c r="B17712" s="4" t="n">
        <v>45291</v>
      </c>
      <c r="C17712" s="3" t="inlineStr">
        <is>
          <t>Liabilities</t>
        </is>
      </c>
      <c r="D17712" s="3" t="inlineStr">
        <is>
          <t>5500/300</t>
        </is>
      </c>
      <c r="E17712" s="3" t="inlineStr">
        <is>
          <t>Loan - Opportunity Prop Management</t>
        </is>
      </c>
      <c r="F17712" s="3" t="n">
        <v>0</v>
      </c>
      <c r="G17712" s="3" t="n">
        <v>-1220204.15</v>
      </c>
    </row>
    <row r="17713">
      <c r="A17713" s="3" t="inlineStr">
        <is>
          <t>Noble Shield (Pty) Ltd ta Go Letting</t>
        </is>
      </c>
      <c r="B17713" s="4" t="n">
        <v>45291</v>
      </c>
      <c r="C17713" s="3" t="inlineStr">
        <is>
          <t>Liabilities</t>
        </is>
      </c>
      <c r="D17713" s="3" t="inlineStr">
        <is>
          <t>5500/300</t>
        </is>
      </c>
      <c r="E17713" s="3" t="inlineStr">
        <is>
          <t>Loan - Trademark Holdings</t>
        </is>
      </c>
      <c r="F17713" s="3" t="n">
        <v>0</v>
      </c>
      <c r="G17713" s="3" t="n">
        <v>-75165.59</v>
      </c>
    </row>
    <row r="17714">
      <c r="A17714" s="3" t="inlineStr">
        <is>
          <t>Opportunity Global Investment (PTY) LTD</t>
        </is>
      </c>
      <c r="B17714" s="4" t="n">
        <v>45291</v>
      </c>
      <c r="C17714" s="3" t="inlineStr">
        <is>
          <t>Liabilities</t>
        </is>
      </c>
      <c r="D17714" s="3" t="inlineStr">
        <is>
          <t>5500/350</t>
        </is>
      </c>
      <c r="E17714" s="3" t="inlineStr">
        <is>
          <t>Loan - Opportunity Management Holdings</t>
        </is>
      </c>
      <c r="F17714" s="3" t="n">
        <v>0</v>
      </c>
      <c r="G17714" s="3" t="n">
        <v>500</v>
      </c>
    </row>
    <row r="17715">
      <c r="A17715" s="3" t="inlineStr">
        <is>
          <t>Trademark Holdings (Pty) Ltd</t>
        </is>
      </c>
      <c r="B17715" s="4" t="n">
        <v>45291</v>
      </c>
      <c r="C17715" s="3" t="inlineStr">
        <is>
          <t>Liabilities</t>
        </is>
      </c>
      <c r="D17715" s="3" t="inlineStr">
        <is>
          <t>5500/350</t>
        </is>
      </c>
      <c r="E17715" s="3" t="inlineStr">
        <is>
          <t>Loan - Quinate Consulting</t>
        </is>
      </c>
      <c r="F17715" s="3" t="n">
        <v>0</v>
      </c>
      <c r="G17715" s="3" t="n">
        <v>-16413.38</v>
      </c>
    </row>
    <row r="17716">
      <c r="A17716" s="3" t="inlineStr">
        <is>
          <t>Trademark Holdings (Pty) Ltd</t>
        </is>
      </c>
      <c r="B17716" s="4" t="n">
        <v>45291</v>
      </c>
      <c r="C17716" s="3" t="inlineStr">
        <is>
          <t>Liabilities</t>
        </is>
      </c>
      <c r="D17716" s="3" t="inlineStr">
        <is>
          <t>5500/375</t>
        </is>
      </c>
      <c r="E17716" s="3" t="inlineStr">
        <is>
          <t>Loan - Opportunity Management Holdings Pty Ltd</t>
        </is>
      </c>
      <c r="F17716" s="3" t="n">
        <v>0</v>
      </c>
      <c r="G17716" s="3" t="n">
        <v>88800</v>
      </c>
    </row>
    <row r="17717">
      <c r="A17717" s="3" t="inlineStr">
        <is>
          <t>Trademark Holdings (Pty) Ltd</t>
        </is>
      </c>
      <c r="B17717" s="4" t="n">
        <v>45291</v>
      </c>
      <c r="C17717" s="3" t="inlineStr">
        <is>
          <t>Liabilities</t>
        </is>
      </c>
      <c r="D17717" s="3" t="inlineStr">
        <is>
          <t>5500/450</t>
        </is>
      </c>
      <c r="E17717" s="3" t="inlineStr">
        <is>
          <t>Loan - Cape Projects Construction</t>
        </is>
      </c>
      <c r="F17717" s="3" t="n">
        <v>-600</v>
      </c>
      <c r="G17717" s="3" t="n">
        <v>18800</v>
      </c>
    </row>
    <row r="17718">
      <c r="A17718" s="3" t="inlineStr">
        <is>
          <t>Trademark Holdings (Pty) Ltd</t>
        </is>
      </c>
      <c r="B17718" s="4" t="n">
        <v>45291</v>
      </c>
      <c r="C17718" s="3" t="inlineStr">
        <is>
          <t>Liabilities</t>
        </is>
      </c>
      <c r="D17718" s="3" t="inlineStr">
        <is>
          <t>5500/500</t>
        </is>
      </c>
      <c r="E17718" s="3" t="inlineStr">
        <is>
          <t>Go Letting Brand Name</t>
        </is>
      </c>
      <c r="F17718" s="3" t="n">
        <v>0</v>
      </c>
      <c r="G17718" s="3" t="n">
        <v>93420</v>
      </c>
    </row>
    <row r="17719">
      <c r="A17719" s="3" t="inlineStr">
        <is>
          <t>Noble Shield (Pty) Ltd ta Go Letting</t>
        </is>
      </c>
      <c r="B17719" s="4" t="n">
        <v>45291</v>
      </c>
      <c r="C17719" s="3" t="inlineStr">
        <is>
          <t>Liabilities</t>
        </is>
      </c>
      <c r="D17719" s="3" t="inlineStr">
        <is>
          <t>5500/500</t>
        </is>
      </c>
      <c r="E17719" s="3" t="inlineStr">
        <is>
          <t>Loan - Cape Projects Construction</t>
        </is>
      </c>
      <c r="F17719" s="3" t="n">
        <v>-600</v>
      </c>
      <c r="G17719" s="3" t="n">
        <v>201389.44</v>
      </c>
    </row>
    <row r="17720">
      <c r="A17720" s="3" t="inlineStr">
        <is>
          <t>Quinate Consulting (Pty) Ltd</t>
        </is>
      </c>
      <c r="B17720" s="4" t="n">
        <v>45291</v>
      </c>
      <c r="C17720" s="3" t="inlineStr">
        <is>
          <t>Liabilities</t>
        </is>
      </c>
      <c r="D17720" s="3" t="inlineStr">
        <is>
          <t>5500/500</t>
        </is>
      </c>
      <c r="E17720" s="3" t="inlineStr">
        <is>
          <t>Loan - Opportunity Development Struct.</t>
        </is>
      </c>
      <c r="F17720" s="3" t="n">
        <v>0</v>
      </c>
      <c r="G17720" s="3" t="n">
        <v>-2380000</v>
      </c>
    </row>
    <row r="17721">
      <c r="A17721" s="3" t="inlineStr">
        <is>
          <t>Opportunity Management Holdings (PTY) LTD</t>
        </is>
      </c>
      <c r="B17721" s="4" t="n">
        <v>45291</v>
      </c>
      <c r="C17721" s="3" t="inlineStr">
        <is>
          <t>Liabilities</t>
        </is>
      </c>
      <c r="D17721" s="3" t="inlineStr">
        <is>
          <t>5500/500</t>
        </is>
      </c>
      <c r="E17721" s="3" t="inlineStr">
        <is>
          <t>Loan - Opportunity Tradermark Holdings</t>
        </is>
      </c>
      <c r="F17721" s="3" t="n">
        <v>0</v>
      </c>
      <c r="G17721" s="3" t="n">
        <v>-88800</v>
      </c>
    </row>
    <row r="17722">
      <c r="A17722" s="3" t="inlineStr">
        <is>
          <t>Quinate Consulting (Pty) Ltd</t>
        </is>
      </c>
      <c r="B17722" s="4" t="n">
        <v>45291</v>
      </c>
      <c r="C17722" s="3" t="inlineStr">
        <is>
          <t>Liabilities</t>
        </is>
      </c>
      <c r="D17722" s="3" t="inlineStr">
        <is>
          <t>5500/520</t>
        </is>
      </c>
      <c r="E17722" s="3" t="inlineStr">
        <is>
          <t>Loan - Opportunity Management Holdings</t>
        </is>
      </c>
      <c r="F17722" s="3" t="n">
        <v>50000</v>
      </c>
      <c r="G17722" s="3" t="n">
        <v>66100</v>
      </c>
    </row>
    <row r="17723">
      <c r="A17723" s="3" t="inlineStr">
        <is>
          <t>Opportunity Management Holdings (PTY) LTD</t>
        </is>
      </c>
      <c r="B17723" s="4" t="n">
        <v>45291</v>
      </c>
      <c r="C17723" s="3" t="inlineStr">
        <is>
          <t>Liabilities</t>
        </is>
      </c>
      <c r="D17723" s="3" t="inlineStr">
        <is>
          <t>5500/550</t>
        </is>
      </c>
      <c r="E17723" s="3" t="inlineStr">
        <is>
          <t>Loan - Heron Projects</t>
        </is>
      </c>
      <c r="F17723" s="3" t="n">
        <v>0</v>
      </c>
      <c r="G17723" s="3" t="n">
        <v>-65100</v>
      </c>
    </row>
    <row r="17724">
      <c r="A17724" s="3" t="inlineStr">
        <is>
          <t>Opportunity Global Investment (PTY) LTD</t>
        </is>
      </c>
      <c r="B17724" s="4" t="n">
        <v>45291</v>
      </c>
      <c r="C17724" s="3" t="inlineStr">
        <is>
          <t>Liabilities</t>
        </is>
      </c>
      <c r="D17724" s="3" t="inlineStr">
        <is>
          <t>5500/650</t>
        </is>
      </c>
      <c r="E17724" s="3" t="inlineStr">
        <is>
          <t>Loan - Opportunit Global - Sales</t>
        </is>
      </c>
      <c r="F17724" s="3" t="n">
        <v>29410.67</v>
      </c>
      <c r="G17724" s="3" t="n">
        <v>-3695456.08</v>
      </c>
    </row>
    <row r="17725">
      <c r="A17725" s="3" t="inlineStr">
        <is>
          <t>Opportunity Global Sales (PTY) LTD</t>
        </is>
      </c>
      <c r="B17725" s="4" t="n">
        <v>45291</v>
      </c>
      <c r="C17725" s="3" t="inlineStr">
        <is>
          <t>Liabilities</t>
        </is>
      </c>
      <c r="D17725" s="3" t="inlineStr">
        <is>
          <t>5500/650</t>
        </is>
      </c>
      <c r="E17725" s="3" t="inlineStr">
        <is>
          <t>Loan - Opportunity Investments</t>
        </is>
      </c>
      <c r="F17725" s="3" t="n">
        <v>-29410.67</v>
      </c>
      <c r="G17725" s="3" t="n">
        <v>3735456.08</v>
      </c>
    </row>
    <row r="17726">
      <c r="A17726" s="3" t="inlineStr">
        <is>
          <t>Opportunity Management Holdings (PTY) LTD</t>
        </is>
      </c>
      <c r="B17726" s="4" t="n">
        <v>45291</v>
      </c>
      <c r="C17726" s="3" t="inlineStr">
        <is>
          <t>Liabilities</t>
        </is>
      </c>
      <c r="D17726" s="3" t="inlineStr">
        <is>
          <t>5500/700</t>
        </is>
      </c>
      <c r="E17726" s="3" t="inlineStr">
        <is>
          <t>Loan - Go Letting</t>
        </is>
      </c>
      <c r="F17726" s="3" t="n">
        <v>0</v>
      </c>
      <c r="G17726" s="3" t="n">
        <v>-120</v>
      </c>
    </row>
    <row r="17727">
      <c r="A17727" s="3" t="inlineStr">
        <is>
          <t>Quinate Consulting (Pty) Ltd</t>
        </is>
      </c>
      <c r="B17727" s="4" t="n">
        <v>45291</v>
      </c>
      <c r="C17727" s="3" t="inlineStr">
        <is>
          <t>Liabilities</t>
        </is>
      </c>
      <c r="D17727" s="3" t="inlineStr">
        <is>
          <t>5500/700</t>
        </is>
      </c>
      <c r="E17727" s="3" t="inlineStr">
        <is>
          <t>Loan - Trademark Holdings</t>
        </is>
      </c>
      <c r="F17727" s="3" t="n">
        <v>0</v>
      </c>
      <c r="G17727" s="3" t="n">
        <v>16413.38</v>
      </c>
    </row>
    <row r="17728">
      <c r="A17728" s="3" t="inlineStr">
        <is>
          <t>Opportunity Global Investment (PTY) LTD</t>
        </is>
      </c>
      <c r="B17728" s="4" t="n">
        <v>45291</v>
      </c>
      <c r="C17728" s="3" t="inlineStr">
        <is>
          <t>Liabilities</t>
        </is>
      </c>
      <c r="D17728" s="3" t="inlineStr">
        <is>
          <t>5500/750</t>
        </is>
      </c>
      <c r="E17728" s="3" t="inlineStr">
        <is>
          <t>Loan - Heron Projects</t>
        </is>
      </c>
      <c r="F17728" s="3" t="n">
        <v>0</v>
      </c>
      <c r="G17728" s="3" t="n">
        <v>-1973000</v>
      </c>
    </row>
    <row r="17729">
      <c r="A17729" s="3" t="inlineStr">
        <is>
          <t>Opportunity Global Investment (PTY) LTD</t>
        </is>
      </c>
      <c r="B17729" s="4" t="n">
        <v>45291</v>
      </c>
      <c r="C17729" s="3" t="inlineStr">
        <is>
          <t>Liabilities</t>
        </is>
      </c>
      <c r="D17729" s="3" t="inlineStr">
        <is>
          <t>5500/850</t>
        </is>
      </c>
      <c r="E17729" s="3" t="inlineStr">
        <is>
          <t>Loan - Nick Morgan</t>
        </is>
      </c>
      <c r="F17729" s="3" t="n">
        <v>0</v>
      </c>
      <c r="G17729" s="3" t="n">
        <v>6200</v>
      </c>
    </row>
    <row r="17730">
      <c r="A17730" s="3" t="inlineStr">
        <is>
          <t>Quinate Consulting (Pty) Ltd</t>
        </is>
      </c>
      <c r="B17730" s="4" t="n">
        <v>45291</v>
      </c>
      <c r="C17730" s="3" t="inlineStr">
        <is>
          <t>Liabilities</t>
        </is>
      </c>
      <c r="D17730" s="3" t="inlineStr">
        <is>
          <t>5501/000</t>
        </is>
      </c>
      <c r="E17730" s="3" t="inlineStr">
        <is>
          <t>Loan - Endulini Project</t>
        </is>
      </c>
      <c r="F17730" s="3" t="n">
        <v>0</v>
      </c>
      <c r="G17730" s="3" t="n">
        <v>-2756.97</v>
      </c>
    </row>
    <row r="17731">
      <c r="A17731" s="3" t="inlineStr">
        <is>
          <t>Quinate Consulting (Pty) Ltd</t>
        </is>
      </c>
      <c r="B17731" s="4" t="n">
        <v>45291</v>
      </c>
      <c r="C17731" s="3" t="inlineStr">
        <is>
          <t>Liabilities</t>
        </is>
      </c>
      <c r="D17731" s="3" t="inlineStr">
        <is>
          <t>5501/001</t>
        </is>
      </c>
      <c r="E17731" s="3" t="inlineStr">
        <is>
          <t>Loan - Endulini CIP Costs</t>
        </is>
      </c>
      <c r="F17731" s="3" t="n">
        <v>-3085919.83</v>
      </c>
      <c r="G17731" s="3" t="n">
        <v>4013594.87</v>
      </c>
    </row>
    <row r="17732">
      <c r="A17732" s="3" t="inlineStr">
        <is>
          <t>Quinate Consulting (Pty) Ltd</t>
        </is>
      </c>
      <c r="B17732" s="4" t="n">
        <v>45291</v>
      </c>
      <c r="C17732" s="3" t="inlineStr">
        <is>
          <t>Liabilities</t>
        </is>
      </c>
      <c r="D17732" s="3" t="inlineStr">
        <is>
          <t>5501/002</t>
        </is>
      </c>
      <c r="E17732" s="3" t="inlineStr">
        <is>
          <t>Loan - Purple Block</t>
        </is>
      </c>
      <c r="F17732" s="3" t="n">
        <v>16948.82</v>
      </c>
      <c r="G17732" s="3" t="n">
        <v>16948.82</v>
      </c>
    </row>
    <row r="17733">
      <c r="A17733" s="3" t="inlineStr">
        <is>
          <t>Noble Shield (Pty) Ltd ta Go Letting</t>
        </is>
      </c>
      <c r="B17733" s="4" t="n">
        <v>45291</v>
      </c>
      <c r="C17733" s="3" t="inlineStr">
        <is>
          <t>Assets</t>
        </is>
      </c>
      <c r="D17733" s="3" t="inlineStr">
        <is>
          <t>6250/010</t>
        </is>
      </c>
      <c r="E17733" s="3" t="inlineStr">
        <is>
          <t>Computer Equipment - @ Cost</t>
        </is>
      </c>
      <c r="F17733" s="3" t="n">
        <v>0</v>
      </c>
      <c r="G17733" s="3" t="n">
        <v>20397</v>
      </c>
    </row>
    <row r="17734">
      <c r="A17734" s="3" t="inlineStr">
        <is>
          <t>Opportunity Global Investment (PTY) LTD</t>
        </is>
      </c>
      <c r="B17734" s="4" t="n">
        <v>45291</v>
      </c>
      <c r="C17734" s="3" t="inlineStr">
        <is>
          <t>Assets</t>
        </is>
      </c>
      <c r="D17734" s="3" t="inlineStr">
        <is>
          <t>6250/010</t>
        </is>
      </c>
      <c r="E17734" s="3" t="inlineStr">
        <is>
          <t>Computer Equipment - @ Cost</t>
        </is>
      </c>
      <c r="F17734" s="3" t="n">
        <v>0</v>
      </c>
      <c r="G17734" s="3" t="n">
        <v>31683.04</v>
      </c>
    </row>
    <row r="17735">
      <c r="A17735" s="3" t="inlineStr">
        <is>
          <t>Opportunity Management Holdings (PTY) LTD</t>
        </is>
      </c>
      <c r="B17735" s="4" t="n">
        <v>45291</v>
      </c>
      <c r="C17735" s="3" t="inlineStr">
        <is>
          <t>Assets</t>
        </is>
      </c>
      <c r="D17735" s="3" t="inlineStr">
        <is>
          <t>6250/010</t>
        </is>
      </c>
      <c r="E17735" s="3" t="inlineStr">
        <is>
          <t>Computer Equipment - @ Cost</t>
        </is>
      </c>
      <c r="F17735" s="3" t="n">
        <v>0</v>
      </c>
      <c r="G17735" s="3" t="n">
        <v>52177.85</v>
      </c>
    </row>
    <row r="17736">
      <c r="A17736" s="3" t="inlineStr">
        <is>
          <t>Quinate Consulting (Pty) Ltd</t>
        </is>
      </c>
      <c r="B17736" s="4" t="n">
        <v>45291</v>
      </c>
      <c r="C17736" s="3" t="inlineStr">
        <is>
          <t>Assets</t>
        </is>
      </c>
      <c r="D17736" s="3" t="inlineStr">
        <is>
          <t>6250/010</t>
        </is>
      </c>
      <c r="E17736" s="3" t="inlineStr">
        <is>
          <t>Computer Equipment - @ Cost</t>
        </is>
      </c>
      <c r="F17736" s="3" t="n">
        <v>0</v>
      </c>
      <c r="G17736" s="3" t="n">
        <v>137059.7</v>
      </c>
    </row>
    <row r="17737">
      <c r="A17737" s="3" t="inlineStr">
        <is>
          <t>Noble Shield (Pty) Ltd ta Go Letting</t>
        </is>
      </c>
      <c r="B17737" s="4" t="n">
        <v>45291</v>
      </c>
      <c r="C17737" s="3" t="inlineStr">
        <is>
          <t>Assets</t>
        </is>
      </c>
      <c r="D17737" s="3" t="inlineStr">
        <is>
          <t>6250/020</t>
        </is>
      </c>
      <c r="E17737" s="3" t="inlineStr">
        <is>
          <t>Computer Equipment - Accum Depre</t>
        </is>
      </c>
      <c r="F17737" s="3" t="n">
        <v>0</v>
      </c>
      <c r="G17737" s="3" t="n">
        <v>-12040.89</v>
      </c>
    </row>
    <row r="17738">
      <c r="A17738" s="3" t="inlineStr">
        <is>
          <t>Opportunity Global Investment (PTY) LTD</t>
        </is>
      </c>
      <c r="B17738" s="4" t="n">
        <v>45291</v>
      </c>
      <c r="C17738" s="3" t="inlineStr">
        <is>
          <t>Assets</t>
        </is>
      </c>
      <c r="D17738" s="3" t="inlineStr">
        <is>
          <t>6250/020</t>
        </is>
      </c>
      <c r="E17738" s="3" t="inlineStr">
        <is>
          <t>Computer Equipment - Accum Depre</t>
        </is>
      </c>
      <c r="F17738" s="3" t="n">
        <v>-880.08</v>
      </c>
      <c r="G17738" s="3" t="n">
        <v>-10561</v>
      </c>
    </row>
    <row r="17739">
      <c r="A17739" s="3" t="inlineStr">
        <is>
          <t>Opportunity Management Holdings (PTY) LTD</t>
        </is>
      </c>
      <c r="B17739" s="4" t="n">
        <v>45291</v>
      </c>
      <c r="C17739" s="3" t="inlineStr">
        <is>
          <t>Assets</t>
        </is>
      </c>
      <c r="D17739" s="3" t="inlineStr">
        <is>
          <t>6250/020</t>
        </is>
      </c>
      <c r="E17739" s="3" t="inlineStr">
        <is>
          <t>Computer Equipment - Accum Depre</t>
        </is>
      </c>
      <c r="F17739" s="3" t="n">
        <v>-1035.18</v>
      </c>
      <c r="G17739" s="3" t="n">
        <v>-15960.99</v>
      </c>
    </row>
    <row r="17740">
      <c r="A17740" s="3" t="inlineStr">
        <is>
          <t>Quinate Consulting (Pty) Ltd</t>
        </is>
      </c>
      <c r="B17740" s="4" t="n">
        <v>45291</v>
      </c>
      <c r="C17740" s="3" t="inlineStr">
        <is>
          <t>Assets</t>
        </is>
      </c>
      <c r="D17740" s="3" t="inlineStr">
        <is>
          <t>6250/020</t>
        </is>
      </c>
      <c r="E17740" s="3" t="inlineStr">
        <is>
          <t>Computer Equipment - Accum Depre</t>
        </is>
      </c>
      <c r="F17740" s="3" t="n">
        <v>-1926.09</v>
      </c>
      <c r="G17740" s="3" t="n">
        <v>-121284.84</v>
      </c>
    </row>
    <row r="17741">
      <c r="A17741" s="3" t="inlineStr">
        <is>
          <t>Opportunity Management Holdings (PTY) LTD</t>
        </is>
      </c>
      <c r="B17741" s="4" t="n">
        <v>45291</v>
      </c>
      <c r="C17741" s="3" t="inlineStr">
        <is>
          <t>Assets</t>
        </is>
      </c>
      <c r="D17741" s="3" t="inlineStr">
        <is>
          <t>6250/030</t>
        </is>
      </c>
      <c r="E17741" s="3" t="inlineStr">
        <is>
          <t>Acc Depreciation - Computer Equipment</t>
        </is>
      </c>
      <c r="F17741" s="3" t="n">
        <v>0</v>
      </c>
      <c r="G17741" s="3" t="n">
        <v>-9441.25</v>
      </c>
    </row>
    <row r="17742">
      <c r="A17742" s="3" t="inlineStr">
        <is>
          <t>Quinate Consulting (Pty) Ltd</t>
        </is>
      </c>
      <c r="B17742" s="4" t="n">
        <v>45291</v>
      </c>
      <c r="C17742" s="3" t="inlineStr">
        <is>
          <t>Assets</t>
        </is>
      </c>
      <c r="D17742" s="3" t="inlineStr">
        <is>
          <t>6270/010</t>
        </is>
      </c>
      <c r="E17742" s="3" t="inlineStr">
        <is>
          <t>Site Containers - @ Cost</t>
        </is>
      </c>
      <c r="F17742" s="3" t="n">
        <v>0</v>
      </c>
      <c r="G17742" s="3" t="n">
        <v>19130.44</v>
      </c>
    </row>
    <row r="17743">
      <c r="A17743" s="3" t="inlineStr">
        <is>
          <t>Quinate Consulting (Pty) Ltd</t>
        </is>
      </c>
      <c r="B17743" s="4" t="n">
        <v>45291</v>
      </c>
      <c r="C17743" s="3" t="inlineStr">
        <is>
          <t>Assets</t>
        </is>
      </c>
      <c r="D17743" s="3" t="inlineStr">
        <is>
          <t>6270/020</t>
        </is>
      </c>
      <c r="E17743" s="3" t="inlineStr">
        <is>
          <t>Site Containers - Accum Depre</t>
        </is>
      </c>
      <c r="F17743" s="3" t="n">
        <v>-318.84</v>
      </c>
      <c r="G17743" s="3" t="n">
        <v>-10840.58</v>
      </c>
    </row>
    <row r="17744">
      <c r="A17744" s="3" t="inlineStr">
        <is>
          <t>Noble Shield (Pty) Ltd ta Go Letting</t>
        </is>
      </c>
      <c r="B17744" s="4" t="n">
        <v>45291</v>
      </c>
      <c r="C17744" s="3" t="inlineStr">
        <is>
          <t>Assets</t>
        </is>
      </c>
      <c r="D17744" s="3" t="inlineStr">
        <is>
          <t>6350/010</t>
        </is>
      </c>
      <c r="E17744" s="3" t="inlineStr">
        <is>
          <t>Furniture _AND_ Fittings - @ Cost</t>
        </is>
      </c>
      <c r="F17744" s="3" t="n">
        <v>0</v>
      </c>
      <c r="G17744" s="3" t="n">
        <v>2242</v>
      </c>
    </row>
    <row r="17745">
      <c r="A17745" s="3" t="inlineStr">
        <is>
          <t>Opportunity Global Sales (PTY) LTD</t>
        </is>
      </c>
      <c r="B17745" s="4" t="n">
        <v>45291</v>
      </c>
      <c r="C17745" s="3" t="inlineStr">
        <is>
          <t>Assets</t>
        </is>
      </c>
      <c r="D17745" s="3" t="inlineStr">
        <is>
          <t>6350/010</t>
        </is>
      </c>
      <c r="E17745" s="3" t="inlineStr">
        <is>
          <t>Furniture _AND_ Fittings - @ Cost</t>
        </is>
      </c>
      <c r="F17745" s="3" t="n">
        <v>0</v>
      </c>
      <c r="G17745" s="3" t="n">
        <v>29379.7</v>
      </c>
    </row>
    <row r="17746">
      <c r="A17746" s="3" t="inlineStr">
        <is>
          <t>Noble Shield (Pty) Ltd ta Go Letting</t>
        </is>
      </c>
      <c r="B17746" s="4" t="n">
        <v>45291</v>
      </c>
      <c r="C17746" s="3" t="inlineStr">
        <is>
          <t>Assets</t>
        </is>
      </c>
      <c r="D17746" s="3" t="inlineStr">
        <is>
          <t>6350/020</t>
        </is>
      </c>
      <c r="E17746" s="3" t="inlineStr">
        <is>
          <t>Furniture _AND_ Fittings - Accum Depre</t>
        </is>
      </c>
      <c r="F17746" s="3" t="n">
        <v>0</v>
      </c>
      <c r="G17746" s="3" t="n">
        <v>-2239</v>
      </c>
    </row>
    <row r="17747">
      <c r="A17747" s="3" t="inlineStr">
        <is>
          <t>Opportunity Global Sales (PTY) LTD</t>
        </is>
      </c>
      <c r="B17747" s="4" t="n">
        <v>45291</v>
      </c>
      <c r="C17747" s="3" t="inlineStr">
        <is>
          <t>Assets</t>
        </is>
      </c>
      <c r="D17747" s="3" t="inlineStr">
        <is>
          <t>6350/020</t>
        </is>
      </c>
      <c r="E17747" s="3" t="inlineStr">
        <is>
          <t>Furniture _AND_ Fittings - Accum Depre</t>
        </is>
      </c>
      <c r="F17747" s="3" t="n">
        <v>-408.05</v>
      </c>
      <c r="G17747" s="3" t="n">
        <v>-7344.92</v>
      </c>
    </row>
    <row r="17748">
      <c r="A17748" s="3" t="inlineStr">
        <is>
          <t>Opportunity Management Holdings (PTY) LTD</t>
        </is>
      </c>
      <c r="B17748" s="4" t="n">
        <v>45291</v>
      </c>
      <c r="C17748" s="3" t="inlineStr">
        <is>
          <t>Liabilities</t>
        </is>
      </c>
      <c r="D17748" s="3" t="inlineStr">
        <is>
          <t>6500/000</t>
        </is>
      </c>
      <c r="E17748" s="3" t="inlineStr">
        <is>
          <t>Deposits - Held</t>
        </is>
      </c>
      <c r="F17748" s="3" t="n">
        <v>0</v>
      </c>
      <c r="G17748" s="3" t="n">
        <v>-12028.1</v>
      </c>
    </row>
    <row r="17749">
      <c r="A17749" s="3" t="inlineStr">
        <is>
          <t>Opportunity Management Holdings (PTY) LTD</t>
        </is>
      </c>
      <c r="B17749" s="4" t="n">
        <v>45291</v>
      </c>
      <c r="C17749" s="3" t="inlineStr">
        <is>
          <t>Liabilities</t>
        </is>
      </c>
      <c r="D17749" s="3" t="inlineStr">
        <is>
          <t>6510/000</t>
        </is>
      </c>
      <c r="E17749" s="3" t="inlineStr">
        <is>
          <t>Deposits Paid - Anicol Properties</t>
        </is>
      </c>
      <c r="F17749" s="3" t="n">
        <v>0</v>
      </c>
      <c r="G17749" s="3" t="n">
        <v>13755</v>
      </c>
    </row>
    <row r="17750">
      <c r="A17750" s="3" t="inlineStr">
        <is>
          <t>Opportunity Management Holdings (PTY) LTD</t>
        </is>
      </c>
      <c r="B17750" s="4" t="n">
        <v>45291</v>
      </c>
      <c r="C17750" s="3" t="inlineStr">
        <is>
          <t>Liabilities</t>
        </is>
      </c>
      <c r="D17750" s="3" t="inlineStr">
        <is>
          <t>6515/000</t>
        </is>
      </c>
      <c r="E17750" s="3" t="inlineStr">
        <is>
          <t>Deposits Paid</t>
        </is>
      </c>
      <c r="F17750" s="3" t="n">
        <v>0</v>
      </c>
      <c r="G17750" s="3" t="n">
        <v>3852.5</v>
      </c>
    </row>
    <row r="17751">
      <c r="A17751" s="3" t="inlineStr">
        <is>
          <t>Quinate Consulting (Pty) Ltd</t>
        </is>
      </c>
      <c r="B17751" s="4" t="n">
        <v>45291</v>
      </c>
      <c r="C17751" s="3" t="inlineStr">
        <is>
          <t>Assets</t>
        </is>
      </c>
      <c r="D17751" s="3" t="inlineStr">
        <is>
          <t>6600/010</t>
        </is>
      </c>
      <c r="E17751" s="3" t="inlineStr">
        <is>
          <t>Other Fixed Assets - @ Cost</t>
        </is>
      </c>
      <c r="F17751" s="3" t="n">
        <v>0</v>
      </c>
      <c r="G17751" s="3" t="n">
        <v>14442.5</v>
      </c>
    </row>
    <row r="17752">
      <c r="A17752" s="3" t="inlineStr">
        <is>
          <t>Quinate Consulting (Pty) Ltd</t>
        </is>
      </c>
      <c r="B17752" s="4" t="n">
        <v>45291</v>
      </c>
      <c r="C17752" s="3" t="inlineStr">
        <is>
          <t>Assets</t>
        </is>
      </c>
      <c r="D17752" s="3" t="inlineStr">
        <is>
          <t>6600/020</t>
        </is>
      </c>
      <c r="E17752" s="3" t="inlineStr">
        <is>
          <t>Other Fixed Assets - Accum Depre</t>
        </is>
      </c>
      <c r="F17752" s="3" t="n">
        <v>0</v>
      </c>
      <c r="G17752" s="3" t="n">
        <v>-14441.5</v>
      </c>
    </row>
    <row r="17753">
      <c r="A17753" s="3" t="inlineStr">
        <is>
          <t>Noble Shield (Pty) Ltd ta Go Letting</t>
        </is>
      </c>
      <c r="B17753" s="4" t="n">
        <v>45291</v>
      </c>
      <c r="C17753" s="3" t="inlineStr">
        <is>
          <t>Assets</t>
        </is>
      </c>
      <c r="D17753" s="3" t="inlineStr">
        <is>
          <t>7000/100</t>
        </is>
      </c>
      <c r="E17753" s="3" t="inlineStr">
        <is>
          <t>Goodwill - Purchase of Go Letting</t>
        </is>
      </c>
      <c r="F17753" s="3" t="n">
        <v>0</v>
      </c>
      <c r="G17753" s="3" t="n">
        <v>106580</v>
      </c>
    </row>
    <row r="17754">
      <c r="A17754" s="3" t="inlineStr">
        <is>
          <t>Opportunity Management Holdings (PTY) LTD</t>
        </is>
      </c>
      <c r="B17754" s="4" t="n">
        <v>45291</v>
      </c>
      <c r="C17754" s="3" t="inlineStr">
        <is>
          <t>Assets</t>
        </is>
      </c>
      <c r="D17754" s="3" t="inlineStr">
        <is>
          <t>7200/000</t>
        </is>
      </c>
      <c r="E17754" s="3" t="inlineStr">
        <is>
          <t>Shares in Subsidiary Companies</t>
        </is>
      </c>
      <c r="F17754" s="3" t="n">
        <v>0</v>
      </c>
      <c r="G17754" s="3" t="n">
        <v>120</v>
      </c>
    </row>
    <row r="17755">
      <c r="A17755" s="3" t="inlineStr">
        <is>
          <t>Endulini (Pty) Ltd</t>
        </is>
      </c>
      <c r="B17755" s="4" t="n">
        <v>45291</v>
      </c>
      <c r="C17755" s="3" t="inlineStr">
        <is>
          <t>Assets</t>
        </is>
      </c>
      <c r="D17755" s="3" t="inlineStr">
        <is>
          <t>7610/100</t>
        </is>
      </c>
      <c r="E17755" s="3" t="inlineStr">
        <is>
          <t>Endulini Land</t>
        </is>
      </c>
      <c r="F17755" s="3" t="n">
        <v>0</v>
      </c>
      <c r="G17755" s="3" t="n">
        <v>10572851.37</v>
      </c>
    </row>
    <row r="17756">
      <c r="A17756" s="3" t="inlineStr">
        <is>
          <t>Endulini (Pty) Ltd</t>
        </is>
      </c>
      <c r="B17756" s="4" t="n">
        <v>45291</v>
      </c>
      <c r="C17756" s="3" t="inlineStr">
        <is>
          <t>Assets</t>
        </is>
      </c>
      <c r="D17756" s="3" t="inlineStr">
        <is>
          <t>7610/111</t>
        </is>
      </c>
      <c r="E17756" s="3" t="inlineStr">
        <is>
          <t>Endulini Closing Stock February 2021</t>
        </is>
      </c>
      <c r="F17756" s="3" t="n">
        <v>0</v>
      </c>
      <c r="G17756" s="3" t="n">
        <v>14368610.11</v>
      </c>
    </row>
    <row r="17757">
      <c r="A17757" s="3" t="inlineStr">
        <is>
          <t>Endulini (Pty) Ltd</t>
        </is>
      </c>
      <c r="B17757" s="4" t="n">
        <v>45291</v>
      </c>
      <c r="C17757" s="3" t="inlineStr">
        <is>
          <t>Assets</t>
        </is>
      </c>
      <c r="D17757" s="3" t="inlineStr">
        <is>
          <t>7610/180</t>
        </is>
      </c>
      <c r="E17757" s="3" t="inlineStr">
        <is>
          <t>Endulini CIP Architects</t>
        </is>
      </c>
      <c r="F17757" s="3" t="n">
        <v>0</v>
      </c>
      <c r="G17757" s="3" t="n">
        <v>1292111.71</v>
      </c>
    </row>
    <row r="17758">
      <c r="A17758" s="3" t="inlineStr">
        <is>
          <t>Endulini (Pty) Ltd</t>
        </is>
      </c>
      <c r="B17758" s="4" t="n">
        <v>45291</v>
      </c>
      <c r="C17758" s="3" t="inlineStr">
        <is>
          <t>Assets</t>
        </is>
      </c>
      <c r="D17758" s="3" t="inlineStr">
        <is>
          <t>7610/200</t>
        </is>
      </c>
      <c r="E17758" s="3" t="inlineStr">
        <is>
          <t>Endulini CIP CoCT Land Use App</t>
        </is>
      </c>
      <c r="F17758" s="3" t="n">
        <v>0</v>
      </c>
      <c r="G17758" s="3" t="n">
        <v>232891.06</v>
      </c>
    </row>
    <row r="17759">
      <c r="A17759" s="3" t="inlineStr">
        <is>
          <t>Endulini (Pty) Ltd</t>
        </is>
      </c>
      <c r="B17759" s="4" t="n">
        <v>45291</v>
      </c>
      <c r="C17759" s="3" t="inlineStr">
        <is>
          <t>Assets</t>
        </is>
      </c>
      <c r="D17759" s="3" t="inlineStr">
        <is>
          <t>7610/205</t>
        </is>
      </c>
      <c r="E17759" s="3" t="inlineStr">
        <is>
          <t>Endulini CIP Site Establishments</t>
        </is>
      </c>
      <c r="F17759" s="3" t="n">
        <v>0</v>
      </c>
      <c r="G17759" s="3" t="n">
        <v>32428975.01</v>
      </c>
    </row>
    <row r="17760">
      <c r="A17760" s="3" t="inlineStr">
        <is>
          <t>Endulini (Pty) Ltd</t>
        </is>
      </c>
      <c r="B17760" s="4" t="n">
        <v>45291</v>
      </c>
      <c r="C17760" s="3" t="inlineStr">
        <is>
          <t>Assets</t>
        </is>
      </c>
      <c r="D17760" s="3" t="inlineStr">
        <is>
          <t>7610/209</t>
        </is>
      </c>
      <c r="E17760" s="3" t="inlineStr">
        <is>
          <t>Endulini CIP Construction Management</t>
        </is>
      </c>
      <c r="F17760" s="3" t="n">
        <v>0</v>
      </c>
      <c r="G17760" s="3" t="n">
        <v>223375</v>
      </c>
    </row>
    <row r="17761">
      <c r="A17761" s="3" t="inlineStr">
        <is>
          <t>Endulini (Pty) Ltd</t>
        </is>
      </c>
      <c r="B17761" s="4" t="n">
        <v>45291</v>
      </c>
      <c r="C17761" s="3" t="inlineStr">
        <is>
          <t>Assets</t>
        </is>
      </c>
      <c r="D17761" s="3" t="inlineStr">
        <is>
          <t>7610/210</t>
        </is>
      </c>
      <c r="E17761" s="3" t="inlineStr">
        <is>
          <t>Endulini CIP Civil Works</t>
        </is>
      </c>
      <c r="F17761" s="3" t="n">
        <v>0</v>
      </c>
      <c r="G17761" s="3" t="n">
        <v>6295702.14</v>
      </c>
    </row>
    <row r="17762">
      <c r="A17762" s="3" t="inlineStr">
        <is>
          <t>Endulini (Pty) Ltd</t>
        </is>
      </c>
      <c r="B17762" s="4" t="n">
        <v>45291</v>
      </c>
      <c r="C17762" s="3" t="inlineStr">
        <is>
          <t>Assets</t>
        </is>
      </c>
      <c r="D17762" s="3" t="inlineStr">
        <is>
          <t>7610/215</t>
        </is>
      </c>
      <c r="E17762" s="3" t="inlineStr">
        <is>
          <t>Endulini CIP Civil Engineers</t>
        </is>
      </c>
      <c r="F17762" s="3" t="n">
        <v>0</v>
      </c>
      <c r="G17762" s="3" t="n">
        <v>183000</v>
      </c>
    </row>
    <row r="17763">
      <c r="A17763" s="3" t="inlineStr">
        <is>
          <t>Endulini (Pty) Ltd</t>
        </is>
      </c>
      <c r="B17763" s="4" t="n">
        <v>45291</v>
      </c>
      <c r="C17763" s="3" t="inlineStr">
        <is>
          <t>Assets</t>
        </is>
      </c>
      <c r="D17763" s="3" t="inlineStr">
        <is>
          <t>7610/220</t>
        </is>
      </c>
      <c r="E17763" s="3" t="inlineStr">
        <is>
          <t>Endulini CIP Structuring Project Fee Opp Invest</t>
        </is>
      </c>
      <c r="F17763" s="3" t="n">
        <v>0</v>
      </c>
      <c r="G17763" s="3" t="n">
        <v>483735.96</v>
      </c>
    </row>
    <row r="17764">
      <c r="A17764" s="3" t="inlineStr">
        <is>
          <t>Endulini (Pty) Ltd</t>
        </is>
      </c>
      <c r="B17764" s="4" t="n">
        <v>45291</v>
      </c>
      <c r="C17764" s="3" t="inlineStr">
        <is>
          <t>Assets</t>
        </is>
      </c>
      <c r="D17764" s="3" t="inlineStr">
        <is>
          <t>7610/225</t>
        </is>
      </c>
      <c r="E17764" s="3" t="inlineStr">
        <is>
          <t>Endulini CIP Structural engineering fee</t>
        </is>
      </c>
      <c r="F17764" s="3" t="n">
        <v>-57622.95</v>
      </c>
      <c r="G17764" s="3" t="n">
        <v>288645.08</v>
      </c>
    </row>
    <row r="17765">
      <c r="A17765" s="3" t="inlineStr">
        <is>
          <t>Endulini (Pty) Ltd</t>
        </is>
      </c>
      <c r="B17765" s="4" t="n">
        <v>45291</v>
      </c>
      <c r="C17765" s="3" t="inlineStr">
        <is>
          <t>Assets</t>
        </is>
      </c>
      <c r="D17765" s="3" t="inlineStr">
        <is>
          <t>7610/230</t>
        </is>
      </c>
      <c r="E17765" s="3" t="inlineStr">
        <is>
          <t>Endulini CIP Mechanical Engineering</t>
        </is>
      </c>
      <c r="F17765" s="3" t="n">
        <v>0</v>
      </c>
      <c r="G17765" s="3" t="n">
        <v>15570</v>
      </c>
    </row>
    <row r="17766">
      <c r="A17766" s="3" t="inlineStr">
        <is>
          <t>Endulini (Pty) Ltd</t>
        </is>
      </c>
      <c r="B17766" s="4" t="n">
        <v>45291</v>
      </c>
      <c r="C17766" s="3" t="inlineStr">
        <is>
          <t>Assets</t>
        </is>
      </c>
      <c r="D17766" s="3" t="inlineStr">
        <is>
          <t>7610/235</t>
        </is>
      </c>
      <c r="E17766" s="3" t="inlineStr">
        <is>
          <t>Endulini CIP Electrical Installation</t>
        </is>
      </c>
      <c r="F17766" s="3" t="n">
        <v>0</v>
      </c>
      <c r="G17766" s="3" t="n">
        <v>1034019.08</v>
      </c>
    </row>
    <row r="17767">
      <c r="A17767" s="3" t="inlineStr">
        <is>
          <t>Endulini (Pty) Ltd</t>
        </is>
      </c>
      <c r="B17767" s="4" t="n">
        <v>45291</v>
      </c>
      <c r="C17767" s="3" t="inlineStr">
        <is>
          <t>Assets</t>
        </is>
      </c>
      <c r="D17767" s="3" t="inlineStr">
        <is>
          <t>7610/250</t>
        </is>
      </c>
      <c r="E17767" s="3" t="inlineStr">
        <is>
          <t>Endulini CIP Boundary Wall</t>
        </is>
      </c>
      <c r="F17767" s="3" t="n">
        <v>0</v>
      </c>
      <c r="G17767" s="3" t="n">
        <v>88400.8</v>
      </c>
    </row>
    <row r="17768">
      <c r="A17768" s="3" t="inlineStr">
        <is>
          <t>Endulini (Pty) Ltd</t>
        </is>
      </c>
      <c r="B17768" s="4" t="n">
        <v>45291</v>
      </c>
      <c r="C17768" s="3" t="inlineStr">
        <is>
          <t>Assets</t>
        </is>
      </c>
      <c r="D17768" s="3" t="inlineStr">
        <is>
          <t>7610/290</t>
        </is>
      </c>
      <c r="E17768" s="3" t="inlineStr">
        <is>
          <t>Endulini CIP Development Management Fees</t>
        </is>
      </c>
      <c r="F17768" s="3" t="n">
        <v>427826.09</v>
      </c>
      <c r="G17768" s="3" t="n">
        <v>665322.71</v>
      </c>
    </row>
    <row r="17769">
      <c r="A17769" s="3" t="inlineStr">
        <is>
          <t>Endulini (Pty) Ltd</t>
        </is>
      </c>
      <c r="B17769" s="4" t="n">
        <v>45291</v>
      </c>
      <c r="C17769" s="3" t="inlineStr">
        <is>
          <t>Assets</t>
        </is>
      </c>
      <c r="D17769" s="3" t="inlineStr">
        <is>
          <t>7610/310</t>
        </is>
      </c>
      <c r="E17769" s="3" t="inlineStr">
        <is>
          <t>Endulini CIP Enviromental consultants</t>
        </is>
      </c>
      <c r="F17769" s="3" t="n">
        <v>0</v>
      </c>
      <c r="G17769" s="3" t="n">
        <v>115730</v>
      </c>
    </row>
    <row r="17770">
      <c r="A17770" s="3" t="inlineStr">
        <is>
          <t>Endulini (Pty) Ltd</t>
        </is>
      </c>
      <c r="B17770" s="4" t="n">
        <v>45291</v>
      </c>
      <c r="C17770" s="3" t="inlineStr">
        <is>
          <t>Assets</t>
        </is>
      </c>
      <c r="D17770" s="3" t="inlineStr">
        <is>
          <t>7610/320</t>
        </is>
      </c>
      <c r="E17770" s="3" t="inlineStr">
        <is>
          <t>Endulini CIP Geotechnical</t>
        </is>
      </c>
      <c r="F17770" s="3" t="n">
        <v>0</v>
      </c>
      <c r="G17770" s="3" t="n">
        <v>13575</v>
      </c>
    </row>
    <row r="17771">
      <c r="A17771" s="3" t="inlineStr">
        <is>
          <t>Endulini (Pty) Ltd</t>
        </is>
      </c>
      <c r="B17771" s="4" t="n">
        <v>45291</v>
      </c>
      <c r="C17771" s="3" t="inlineStr">
        <is>
          <t>Assets</t>
        </is>
      </c>
      <c r="D17771" s="3" t="inlineStr">
        <is>
          <t>7610/330</t>
        </is>
      </c>
      <c r="E17771" s="3" t="inlineStr">
        <is>
          <t>Endulini CIP Health and Safety</t>
        </is>
      </c>
      <c r="F17771" s="3" t="n">
        <v>0</v>
      </c>
      <c r="G17771" s="3" t="n">
        <v>40200</v>
      </c>
    </row>
    <row r="17772">
      <c r="A17772" s="3" t="inlineStr">
        <is>
          <t>Endulini (Pty) Ltd</t>
        </is>
      </c>
      <c r="B17772" s="4" t="n">
        <v>45291</v>
      </c>
      <c r="C17772" s="3" t="inlineStr">
        <is>
          <t>Assets</t>
        </is>
      </c>
      <c r="D17772" s="3" t="inlineStr">
        <is>
          <t>7610/390</t>
        </is>
      </c>
      <c r="E17772" s="3" t="inlineStr">
        <is>
          <t>Endulini CIP Land Surveyor</t>
        </is>
      </c>
      <c r="F17772" s="3" t="n">
        <v>0</v>
      </c>
      <c r="G17772" s="3" t="n">
        <v>186021.2</v>
      </c>
    </row>
    <row r="17773">
      <c r="A17773" s="3" t="inlineStr">
        <is>
          <t>Endulini (Pty) Ltd</t>
        </is>
      </c>
      <c r="B17773" s="4" t="n">
        <v>45291</v>
      </c>
      <c r="C17773" s="3" t="inlineStr">
        <is>
          <t>Assets</t>
        </is>
      </c>
      <c r="D17773" s="3" t="inlineStr">
        <is>
          <t>7610/392</t>
        </is>
      </c>
      <c r="E17773" s="3" t="inlineStr">
        <is>
          <t>Endulini CIP Landscaping</t>
        </is>
      </c>
      <c r="F17773" s="3" t="n">
        <v>0</v>
      </c>
      <c r="G17773" s="3" t="n">
        <v>6100</v>
      </c>
    </row>
    <row r="17774">
      <c r="A17774" s="3" t="inlineStr">
        <is>
          <t>Endulini (Pty) Ltd</t>
        </is>
      </c>
      <c r="B17774" s="4" t="n">
        <v>45291</v>
      </c>
      <c r="C17774" s="3" t="inlineStr">
        <is>
          <t>Assets</t>
        </is>
      </c>
      <c r="D17774" s="3" t="inlineStr">
        <is>
          <t>7610/395</t>
        </is>
      </c>
      <c r="E17774" s="3" t="inlineStr">
        <is>
          <t>Endulini CIP NHBRC</t>
        </is>
      </c>
      <c r="F17774" s="3" t="n">
        <v>0</v>
      </c>
      <c r="G17774" s="3" t="n">
        <v>928847.49</v>
      </c>
    </row>
    <row r="17775">
      <c r="A17775" s="3" t="inlineStr">
        <is>
          <t>Endulini (Pty) Ltd</t>
        </is>
      </c>
      <c r="B17775" s="4" t="n">
        <v>45291</v>
      </c>
      <c r="C17775" s="3" t="inlineStr">
        <is>
          <t>Assets</t>
        </is>
      </c>
      <c r="D17775" s="3" t="inlineStr">
        <is>
          <t>7610/400</t>
        </is>
      </c>
      <c r="E17775" s="3" t="inlineStr">
        <is>
          <t>Endulini CIP Quantity Surveyor</t>
        </is>
      </c>
      <c r="F17775" s="3" t="n">
        <v>0</v>
      </c>
      <c r="G17775" s="3" t="n">
        <v>82136.36</v>
      </c>
    </row>
    <row r="17776">
      <c r="A17776" s="3" t="inlineStr">
        <is>
          <t>Endulini (Pty) Ltd</t>
        </is>
      </c>
      <c r="B17776" s="4" t="n">
        <v>45291</v>
      </c>
      <c r="C17776" s="3" t="inlineStr">
        <is>
          <t>Assets</t>
        </is>
      </c>
      <c r="D17776" s="3" t="inlineStr">
        <is>
          <t>7610/600</t>
        </is>
      </c>
      <c r="E17776" s="3" t="inlineStr">
        <is>
          <t>Endulini CIP Town Planning</t>
        </is>
      </c>
      <c r="F17776" s="3" t="n">
        <v>0</v>
      </c>
      <c r="G17776" s="3" t="n">
        <v>21105</v>
      </c>
    </row>
    <row r="17777">
      <c r="A17777" s="3" t="inlineStr">
        <is>
          <t>Endulini (Pty) Ltd</t>
        </is>
      </c>
      <c r="B17777" s="4" t="n">
        <v>45291</v>
      </c>
      <c r="C17777" s="3" t="inlineStr">
        <is>
          <t>Assets</t>
        </is>
      </c>
      <c r="D17777" s="3" t="inlineStr">
        <is>
          <t>7610/620</t>
        </is>
      </c>
      <c r="E17777" s="3" t="inlineStr">
        <is>
          <t>Endulini CIP Traffic Impact</t>
        </is>
      </c>
      <c r="F17777" s="3" t="n">
        <v>0</v>
      </c>
      <c r="G17777" s="3" t="n">
        <v>24915</v>
      </c>
    </row>
    <row r="17778">
      <c r="A17778" s="3" t="inlineStr">
        <is>
          <t>Endulini (Pty) Ltd</t>
        </is>
      </c>
      <c r="B17778" s="4" t="n">
        <v>45291</v>
      </c>
      <c r="C17778" s="3" t="inlineStr">
        <is>
          <t>Assets</t>
        </is>
      </c>
      <c r="D17778" s="3" t="inlineStr">
        <is>
          <t>7610/630</t>
        </is>
      </c>
      <c r="E17778" s="3" t="inlineStr">
        <is>
          <t>Endulini CIP CoCT Development Contributi</t>
        </is>
      </c>
      <c r="F17778" s="3" t="n">
        <v>0</v>
      </c>
      <c r="G17778" s="3" t="n">
        <v>661860.3100000001</v>
      </c>
    </row>
    <row r="17779">
      <c r="A17779" s="3" t="inlineStr">
        <is>
          <t>Endulini (Pty) Ltd</t>
        </is>
      </c>
      <c r="B17779" s="4" t="n">
        <v>45291</v>
      </c>
      <c r="C17779" s="3" t="inlineStr">
        <is>
          <t>Assets</t>
        </is>
      </c>
      <c r="D17779" s="3" t="inlineStr">
        <is>
          <t>7610/640</t>
        </is>
      </c>
      <c r="E17779" s="3" t="inlineStr">
        <is>
          <t>Endulini CIP CoCT Building plan application</t>
        </is>
      </c>
      <c r="F17779" s="3" t="n">
        <v>0</v>
      </c>
      <c r="G17779" s="3" t="n">
        <v>111203.22</v>
      </c>
    </row>
    <row r="17780">
      <c r="A17780" s="3" t="inlineStr">
        <is>
          <t>Endulini (Pty) Ltd</t>
        </is>
      </c>
      <c r="B17780" s="4" t="n">
        <v>45291</v>
      </c>
      <c r="C17780" s="3" t="inlineStr">
        <is>
          <t>Assets</t>
        </is>
      </c>
      <c r="D17780" s="3" t="inlineStr">
        <is>
          <t>7610/900</t>
        </is>
      </c>
      <c r="E17780" s="3" t="inlineStr">
        <is>
          <t>Endulini CIP Cost of Sales</t>
        </is>
      </c>
      <c r="F17780" s="3" t="n">
        <v>0</v>
      </c>
      <c r="G17780" s="3" t="n">
        <v>-28210981.9</v>
      </c>
    </row>
    <row r="17781">
      <c r="A17781" s="3" t="inlineStr">
        <is>
          <t>Quinate Consulting (Pty) Ltd</t>
        </is>
      </c>
      <c r="B17781" s="4" t="n">
        <v>45291</v>
      </c>
      <c r="C17781" s="3" t="inlineStr">
        <is>
          <t>Assets</t>
        </is>
      </c>
      <c r="D17781" s="3" t="inlineStr">
        <is>
          <t>7800/104</t>
        </is>
      </c>
      <c r="E17781" s="3" t="inlineStr">
        <is>
          <t>Stock - Closing Stock SW - 28 Feb 21</t>
        </is>
      </c>
      <c r="F17781" s="3" t="n">
        <v>0</v>
      </c>
      <c r="G17781" s="3" t="n">
        <v>2874478.88</v>
      </c>
    </row>
    <row r="17782">
      <c r="A17782" s="3" t="inlineStr">
        <is>
          <t>Quinate Consulting (Pty) Ltd</t>
        </is>
      </c>
      <c r="B17782" s="4" t="n">
        <v>45291</v>
      </c>
      <c r="C17782" s="3" t="inlineStr">
        <is>
          <t>Assets</t>
        </is>
      </c>
      <c r="D17782" s="3" t="inlineStr">
        <is>
          <t>7800/105</t>
        </is>
      </c>
      <c r="E17782" s="3" t="inlineStr">
        <is>
          <t>Stock - Closing Stock SH - 28 Feb 21</t>
        </is>
      </c>
      <c r="F17782" s="3" t="n">
        <v>0</v>
      </c>
      <c r="G17782" s="3" t="n">
        <v>2843477.6</v>
      </c>
    </row>
    <row r="17783">
      <c r="A17783" s="3" t="inlineStr">
        <is>
          <t>Endulini (Pty) Ltd</t>
        </is>
      </c>
      <c r="B17783" s="4" t="n">
        <v>45291</v>
      </c>
      <c r="C17783" s="3" t="inlineStr">
        <is>
          <t>Assets</t>
        </is>
      </c>
      <c r="D17783" s="3" t="inlineStr">
        <is>
          <t>8000/000</t>
        </is>
      </c>
      <c r="E17783" s="3" t="inlineStr">
        <is>
          <t>Customer Control Account</t>
        </is>
      </c>
      <c r="F17783" s="3" t="n">
        <v>-1123418.04</v>
      </c>
      <c r="G17783" s="3" t="n">
        <v>335821.57</v>
      </c>
    </row>
    <row r="17784">
      <c r="A17784" s="3" t="inlineStr">
        <is>
          <t>Noble Shield (Pty) Ltd ta Go Letting</t>
        </is>
      </c>
      <c r="B17784" s="4" t="n">
        <v>45291</v>
      </c>
      <c r="C17784" s="3" t="inlineStr">
        <is>
          <t>Assets</t>
        </is>
      </c>
      <c r="D17784" s="3" t="inlineStr">
        <is>
          <t>8000/000</t>
        </is>
      </c>
      <c r="E17784" s="3" t="inlineStr">
        <is>
          <t>Customer Control Account</t>
        </is>
      </c>
      <c r="F17784" s="3" t="n">
        <v>0</v>
      </c>
      <c r="G17784" s="3" t="n">
        <v>60289.32</v>
      </c>
    </row>
    <row r="17785">
      <c r="A17785" s="3" t="inlineStr">
        <is>
          <t>Opportunity Global Investment (PTY) LTD</t>
        </is>
      </c>
      <c r="B17785" s="4" t="n">
        <v>45291</v>
      </c>
      <c r="C17785" s="3" t="inlineStr">
        <is>
          <t>Assets</t>
        </is>
      </c>
      <c r="D17785" s="3" t="inlineStr">
        <is>
          <t>8000/000</t>
        </is>
      </c>
      <c r="E17785" s="3" t="inlineStr">
        <is>
          <t>Customer Control Account</t>
        </is>
      </c>
      <c r="F17785" s="3" t="n">
        <v>0</v>
      </c>
      <c r="G17785" s="3" t="n">
        <v>15899.15</v>
      </c>
    </row>
    <row r="17786">
      <c r="A17786" s="3" t="inlineStr">
        <is>
          <t>Opportunity Global Sales (PTY) LTD</t>
        </is>
      </c>
      <c r="B17786" s="4" t="n">
        <v>45291</v>
      </c>
      <c r="C17786" s="3" t="inlineStr">
        <is>
          <t>Assets</t>
        </is>
      </c>
      <c r="D17786" s="3" t="inlineStr">
        <is>
          <t>8000/000</t>
        </is>
      </c>
      <c r="E17786" s="3" t="inlineStr">
        <is>
          <t>Customer Control Account</t>
        </is>
      </c>
      <c r="F17786" s="3" t="n">
        <v>-77500</v>
      </c>
      <c r="G17786" s="3" t="n">
        <v>484010.93</v>
      </c>
    </row>
    <row r="17787">
      <c r="A17787" s="3" t="inlineStr">
        <is>
          <t>Opportunity Management Holdings (PTY) LTD</t>
        </is>
      </c>
      <c r="B17787" s="4" t="n">
        <v>45291</v>
      </c>
      <c r="C17787" s="3" t="inlineStr">
        <is>
          <t>Assets</t>
        </is>
      </c>
      <c r="D17787" s="3" t="inlineStr">
        <is>
          <t>8000/000</t>
        </is>
      </c>
      <c r="E17787" s="3" t="inlineStr">
        <is>
          <t>Customer Control Account</t>
        </is>
      </c>
      <c r="F17787" s="3" t="n">
        <v>0</v>
      </c>
      <c r="G17787" s="3" t="n">
        <v>460000</v>
      </c>
    </row>
    <row r="17788">
      <c r="A17788" s="3" t="inlineStr">
        <is>
          <t>Quinate Consulting (Pty) Ltd</t>
        </is>
      </c>
      <c r="B17788" s="4" t="n">
        <v>45291</v>
      </c>
      <c r="C17788" s="3" t="inlineStr">
        <is>
          <t>Assets</t>
        </is>
      </c>
      <c r="D17788" s="3" t="inlineStr">
        <is>
          <t>8000/000</t>
        </is>
      </c>
      <c r="E17788" s="3" t="inlineStr">
        <is>
          <t>Customer Control Account</t>
        </is>
      </c>
      <c r="F17788" s="3" t="n">
        <v>37823.7</v>
      </c>
      <c r="G17788" s="3" t="n">
        <v>75984.66</v>
      </c>
    </row>
    <row r="17789">
      <c r="A17789" s="3" t="inlineStr">
        <is>
          <t>Quinate Consulting (Pty) Ltd</t>
        </is>
      </c>
      <c r="B17789" s="4" t="n">
        <v>45291</v>
      </c>
      <c r="C17789" s="3" t="inlineStr">
        <is>
          <t>Assets</t>
        </is>
      </c>
      <c r="D17789" s="3" t="inlineStr">
        <is>
          <t>8001</t>
        </is>
      </c>
      <c r="E17789" s="3" t="inlineStr">
        <is>
          <t>Customer Control</t>
        </is>
      </c>
      <c r="F17789" s="3" t="n">
        <v>0</v>
      </c>
      <c r="G17789" s="3" t="n">
        <v>29487.49</v>
      </c>
    </row>
    <row r="17790">
      <c r="A17790" s="3" t="inlineStr">
        <is>
          <t>Quinate Consulting (Pty) Ltd</t>
        </is>
      </c>
      <c r="B17790" s="4" t="n">
        <v>45291</v>
      </c>
      <c r="C17790" s="3" t="inlineStr">
        <is>
          <t>Assets</t>
        </is>
      </c>
      <c r="D17790" s="3" t="inlineStr">
        <is>
          <t>8200/010</t>
        </is>
      </c>
      <c r="E17790" s="3" t="inlineStr">
        <is>
          <t>Prepayments / Prepaid Expenses</t>
        </is>
      </c>
      <c r="F17790" s="3" t="n">
        <v>0</v>
      </c>
      <c r="G17790" s="3" t="n">
        <v>109675</v>
      </c>
    </row>
    <row r="17791">
      <c r="A17791" s="3" t="inlineStr">
        <is>
          <t>Opportunity Management Holdings (PTY) LTD</t>
        </is>
      </c>
      <c r="B17791" s="4" t="n">
        <v>45291</v>
      </c>
      <c r="C17791" s="3" t="inlineStr">
        <is>
          <t>Assets</t>
        </is>
      </c>
      <c r="D17791" s="3" t="inlineStr">
        <is>
          <t>8200/020</t>
        </is>
      </c>
      <c r="E17791" s="3" t="inlineStr">
        <is>
          <t>Staff Loan - Nicolene Smit</t>
        </is>
      </c>
      <c r="F17791" s="3" t="n">
        <v>0</v>
      </c>
      <c r="G17791" s="3" t="n">
        <v>2000</v>
      </c>
    </row>
    <row r="17792">
      <c r="A17792" s="3" t="inlineStr">
        <is>
          <t>Opportunity Management Holdings (PTY) LTD</t>
        </is>
      </c>
      <c r="B17792" s="4" t="n">
        <v>45291</v>
      </c>
      <c r="C17792" s="3" t="inlineStr">
        <is>
          <t>Assets</t>
        </is>
      </c>
      <c r="D17792" s="3" t="inlineStr">
        <is>
          <t>8200/040</t>
        </is>
      </c>
      <c r="E17792" s="3" t="inlineStr">
        <is>
          <t>Staff Loan - L</t>
        </is>
      </c>
      <c r="F17792" s="3" t="n">
        <v>-1901.61</v>
      </c>
      <c r="G17792" s="3" t="n">
        <v>0</v>
      </c>
    </row>
    <row r="17793">
      <c r="A17793" s="3" t="inlineStr">
        <is>
          <t>Opportunity Global Sales (PTY) LTD</t>
        </is>
      </c>
      <c r="B17793" s="4" t="n">
        <v>45291</v>
      </c>
      <c r="C17793" s="3" t="inlineStr">
        <is>
          <t>Assets</t>
        </is>
      </c>
      <c r="D17793" s="3" t="inlineStr">
        <is>
          <t>8300/200</t>
        </is>
      </c>
      <c r="E17793" s="3" t="inlineStr">
        <is>
          <t>Staff Loan - Mario Stoop</t>
        </is>
      </c>
      <c r="F17793" s="3" t="n">
        <v>-1500</v>
      </c>
      <c r="G17793" s="3" t="n">
        <v>6000</v>
      </c>
    </row>
    <row r="17794">
      <c r="A17794" s="3" t="inlineStr">
        <is>
          <t>Opportunity Global Investment (PTY) LTD</t>
        </is>
      </c>
      <c r="B17794" s="4" t="n">
        <v>45291</v>
      </c>
      <c r="C17794" s="3" t="inlineStr">
        <is>
          <t>Assets</t>
        </is>
      </c>
      <c r="D17794" s="3" t="inlineStr">
        <is>
          <t>8400/000</t>
        </is>
      </c>
      <c r="E17794" s="3" t="inlineStr">
        <is>
          <t>FNB 62093491696</t>
        </is>
      </c>
      <c r="F17794" s="3" t="n">
        <v>16676.77</v>
      </c>
      <c r="G17794" s="3" t="n">
        <v>49047.17</v>
      </c>
    </row>
    <row r="17795">
      <c r="A17795" s="3" t="inlineStr">
        <is>
          <t>Opportunity Global Sales (PTY) LTD</t>
        </is>
      </c>
      <c r="B17795" s="4" t="n">
        <v>45291</v>
      </c>
      <c r="C17795" s="3" t="inlineStr">
        <is>
          <t>Assets</t>
        </is>
      </c>
      <c r="D17795" s="3" t="inlineStr">
        <is>
          <t>8400/000</t>
        </is>
      </c>
      <c r="E17795" s="3" t="inlineStr">
        <is>
          <t>FNB 62835620875</t>
        </is>
      </c>
      <c r="F17795" s="3" t="n">
        <v>-20974.11</v>
      </c>
      <c r="G17795" s="3" t="n">
        <v>27270.56</v>
      </c>
    </row>
    <row r="17796">
      <c r="A17796" s="3" t="inlineStr">
        <is>
          <t>Quinate Consulting (Pty) Ltd</t>
        </is>
      </c>
      <c r="B17796" s="4" t="n">
        <v>45291</v>
      </c>
      <c r="C17796" s="3" t="inlineStr">
        <is>
          <t>Assets</t>
        </is>
      </c>
      <c r="D17796" s="3" t="inlineStr">
        <is>
          <t>8400/000</t>
        </is>
      </c>
      <c r="E17796" s="3" t="inlineStr">
        <is>
          <t>RMB - 62736659189 - Call Acc</t>
        </is>
      </c>
      <c r="F17796" s="3" t="n">
        <v>2926519.83</v>
      </c>
      <c r="G17796" s="3" t="n">
        <v>3078619.83</v>
      </c>
    </row>
    <row r="17797">
      <c r="A17797" s="3" t="inlineStr">
        <is>
          <t>Trademark Holdings (Pty) Ltd</t>
        </is>
      </c>
      <c r="B17797" s="4" t="n">
        <v>45291</v>
      </c>
      <c r="C17797" s="3" t="inlineStr">
        <is>
          <t>Assets</t>
        </is>
      </c>
      <c r="D17797" s="3" t="inlineStr">
        <is>
          <t>8400/000</t>
        </is>
      </c>
      <c r="E17797" s="3" t="inlineStr">
        <is>
          <t>RMB 623 693 03640</t>
        </is>
      </c>
      <c r="F17797" s="3" t="n">
        <v>25727.67</v>
      </c>
      <c r="G17797" s="3" t="n">
        <v>81525.67999999999</v>
      </c>
    </row>
    <row r="17798">
      <c r="A17798" s="3" t="inlineStr">
        <is>
          <t>Noble Shield (Pty) Ltd ta Go Letting</t>
        </is>
      </c>
      <c r="B17798" s="4" t="n">
        <v>45291</v>
      </c>
      <c r="C17798" s="3" t="inlineStr">
        <is>
          <t>Assets</t>
        </is>
      </c>
      <c r="D17798" s="3" t="inlineStr">
        <is>
          <t>8400/000</t>
        </is>
      </c>
      <c r="E17798" s="3" t="inlineStr">
        <is>
          <t>RMB 6250 573 3833</t>
        </is>
      </c>
      <c r="F17798" s="3" t="n">
        <v>8622.110000000001</v>
      </c>
      <c r="G17798" s="3" t="n">
        <v>54060.75</v>
      </c>
    </row>
    <row r="17799">
      <c r="A17799" s="3" t="inlineStr">
        <is>
          <t>Endulini (Pty) Ltd</t>
        </is>
      </c>
      <c r="B17799" s="4" t="n">
        <v>45291</v>
      </c>
      <c r="C17799" s="3" t="inlineStr">
        <is>
          <t>Assets</t>
        </is>
      </c>
      <c r="D17799" s="3" t="inlineStr">
        <is>
          <t>8400/000</t>
        </is>
      </c>
      <c r="E17799" s="3" t="inlineStr">
        <is>
          <t>RMB 62906944576</t>
        </is>
      </c>
      <c r="F17799" s="3" t="n">
        <v>-1129042.21</v>
      </c>
      <c r="G17799" s="3" t="n">
        <v>149442.57</v>
      </c>
    </row>
    <row r="17800">
      <c r="A17800" s="3" t="inlineStr">
        <is>
          <t>Opportunity Management Holdings (PTY) LTD</t>
        </is>
      </c>
      <c r="B17800" s="4" t="n">
        <v>45291</v>
      </c>
      <c r="C17800" s="3" t="inlineStr">
        <is>
          <t>Assets</t>
        </is>
      </c>
      <c r="D17800" s="3" t="inlineStr">
        <is>
          <t>8400/000</t>
        </is>
      </c>
      <c r="E17800" s="3" t="inlineStr">
        <is>
          <t>RMB Cheq - 62312246920</t>
        </is>
      </c>
      <c r="F17800" s="3" t="n">
        <v>51082.28</v>
      </c>
      <c r="G17800" s="3" t="n">
        <v>107317.2</v>
      </c>
    </row>
    <row r="17801">
      <c r="A17801" s="3" t="inlineStr">
        <is>
          <t>Opportunity Global Investment (PTY) LTD</t>
        </is>
      </c>
      <c r="B17801" s="4" t="n">
        <v>45291</v>
      </c>
      <c r="C17801" s="3" t="inlineStr">
        <is>
          <t>Assets</t>
        </is>
      </c>
      <c r="D17801" s="3" t="inlineStr">
        <is>
          <t>8405/000</t>
        </is>
      </c>
      <c r="E17801" s="3" t="inlineStr">
        <is>
          <t>FNB Trust 62762449265</t>
        </is>
      </c>
      <c r="F17801" s="3" t="n">
        <v>0</v>
      </c>
      <c r="G17801" s="3" t="n">
        <v>1141.1</v>
      </c>
    </row>
    <row r="17802">
      <c r="A17802" s="3" t="inlineStr">
        <is>
          <t>Endulini (Pty) Ltd</t>
        </is>
      </c>
      <c r="B17802" s="4" t="n">
        <v>45291</v>
      </c>
      <c r="C17802" s="3" t="inlineStr">
        <is>
          <t>Assets</t>
        </is>
      </c>
      <c r="D17802" s="3" t="inlineStr">
        <is>
          <t>8410/000</t>
        </is>
      </c>
      <c r="E17802" s="3" t="inlineStr">
        <is>
          <t>Momentum Investor Account : RU 502229883</t>
        </is>
      </c>
      <c r="F17802" s="3" t="n">
        <v>0</v>
      </c>
      <c r="G17802" s="3" t="n">
        <v>24.03</v>
      </c>
    </row>
    <row r="17803">
      <c r="A17803" s="3" t="inlineStr">
        <is>
          <t>Opportunity Management Holdings (PTY) LTD</t>
        </is>
      </c>
      <c r="B17803" s="4" t="n">
        <v>45291</v>
      </c>
      <c r="C17803" s="3" t="inlineStr">
        <is>
          <t>Assets</t>
        </is>
      </c>
      <c r="D17803" s="3" t="inlineStr">
        <is>
          <t>8410/000</t>
        </is>
      </c>
      <c r="E17803" s="3" t="inlineStr">
        <is>
          <t>RMB Call Acc - 62312248851</t>
        </is>
      </c>
      <c r="F17803" s="3" t="n">
        <v>0</v>
      </c>
      <c r="G17803" s="3" t="n">
        <v>1432.34</v>
      </c>
    </row>
    <row r="17804">
      <c r="A17804" s="3" t="inlineStr">
        <is>
          <t>Noble Shield (Pty) Ltd ta Go Letting</t>
        </is>
      </c>
      <c r="B17804" s="4" t="n">
        <v>45291</v>
      </c>
      <c r="C17804" s="3" t="inlineStr">
        <is>
          <t>Assets</t>
        </is>
      </c>
      <c r="D17804" s="3" t="inlineStr">
        <is>
          <t>8410/000</t>
        </is>
      </c>
      <c r="E17804" s="3" t="inlineStr">
        <is>
          <t>RMB Trust Acc - 6250 615 1365</t>
        </is>
      </c>
      <c r="F17804" s="3" t="n">
        <v>0</v>
      </c>
      <c r="G17804" s="3" t="n">
        <v>881.61</v>
      </c>
    </row>
    <row r="17805">
      <c r="A17805" s="3" t="inlineStr">
        <is>
          <t>Quinate Consulting (Pty) Ltd</t>
        </is>
      </c>
      <c r="B17805" s="4" t="n">
        <v>45291</v>
      </c>
      <c r="C17805" s="3" t="inlineStr">
        <is>
          <t>Assets</t>
        </is>
      </c>
      <c r="D17805" s="3" t="inlineStr">
        <is>
          <t>8415/000</t>
        </is>
      </c>
      <c r="E17805" s="3" t="inlineStr">
        <is>
          <t>STD Acc 071 958 959 - Facility Acc</t>
        </is>
      </c>
      <c r="F17805" s="3" t="n">
        <v>0</v>
      </c>
      <c r="G17805" s="3" t="n">
        <v>2616.21</v>
      </c>
    </row>
    <row r="17806">
      <c r="A17806" s="3" t="inlineStr">
        <is>
          <t>Trademark Holdings (Pty) Ltd</t>
        </is>
      </c>
      <c r="B17806" s="4" t="n">
        <v>45291</v>
      </c>
      <c r="C17806" s="3" t="inlineStr">
        <is>
          <t>Assets</t>
        </is>
      </c>
      <c r="D17806" s="3" t="inlineStr">
        <is>
          <t>8420/000</t>
        </is>
      </c>
      <c r="E17806" s="3" t="inlineStr">
        <is>
          <t>FNB Credit Card</t>
        </is>
      </c>
      <c r="F17806" s="3" t="n">
        <v>52</v>
      </c>
      <c r="G17806" s="3" t="n">
        <v>572</v>
      </c>
    </row>
    <row r="17807">
      <c r="A17807" s="3" t="inlineStr">
        <is>
          <t>Quinate Consulting (Pty) Ltd</t>
        </is>
      </c>
      <c r="B17807" s="4" t="n">
        <v>45291</v>
      </c>
      <c r="C17807" s="3" t="inlineStr">
        <is>
          <t>Assets</t>
        </is>
      </c>
      <c r="D17807" s="3" t="inlineStr">
        <is>
          <t>8430/000</t>
        </is>
      </c>
      <c r="E17807" s="3" t="inlineStr">
        <is>
          <t>Momentum Investment Acc - RU502230185</t>
        </is>
      </c>
      <c r="F17807" s="3" t="n">
        <v>0</v>
      </c>
      <c r="G17807" s="3" t="n">
        <v>563.74</v>
      </c>
    </row>
    <row r="17808">
      <c r="A17808" s="3" t="inlineStr">
        <is>
          <t>Opportunity Global Investment (PTY) LTD</t>
        </is>
      </c>
      <c r="B17808" s="4" t="n">
        <v>45291</v>
      </c>
      <c r="C17808" s="3" t="inlineStr">
        <is>
          <t>Assets</t>
        </is>
      </c>
      <c r="D17808" s="3" t="inlineStr">
        <is>
          <t>8440/000</t>
        </is>
      </c>
      <c r="E17808" s="3" t="inlineStr">
        <is>
          <t>FNB - Call 627602764438</t>
        </is>
      </c>
      <c r="F17808" s="3" t="n">
        <v>-4.74</v>
      </c>
      <c r="G17808" s="3" t="n">
        <v>-39158.07</v>
      </c>
    </row>
    <row r="17809">
      <c r="A17809" s="3" t="inlineStr">
        <is>
          <t>Opportunity Global Investment (PTY) LTD</t>
        </is>
      </c>
      <c r="B17809" s="4" t="n">
        <v>45291</v>
      </c>
      <c r="C17809" s="3" t="inlineStr">
        <is>
          <t>Assets</t>
        </is>
      </c>
      <c r="D17809" s="3" t="inlineStr">
        <is>
          <t>8445/000</t>
        </is>
      </c>
      <c r="E17809" s="3" t="inlineStr">
        <is>
          <t>Momentum RU502230096</t>
        </is>
      </c>
      <c r="F17809" s="3" t="n">
        <v>0</v>
      </c>
      <c r="G17809" s="3" t="n">
        <v>4973.81</v>
      </c>
    </row>
    <row r="17810">
      <c r="A17810" s="3" t="inlineStr">
        <is>
          <t>Quinate Consulting (Pty) Ltd</t>
        </is>
      </c>
      <c r="B17810" s="4" t="n">
        <v>45291</v>
      </c>
      <c r="C17810" s="3" t="inlineStr">
        <is>
          <t>Assets</t>
        </is>
      </c>
      <c r="D17810" s="3" t="inlineStr">
        <is>
          <t>8450/000</t>
        </is>
      </c>
      <c r="E17810" s="3" t="inlineStr">
        <is>
          <t>A RMB 62275810820</t>
        </is>
      </c>
      <c r="F17810" s="3" t="n">
        <v>113792.8</v>
      </c>
      <c r="G17810" s="3" t="n">
        <v>219701.95</v>
      </c>
    </row>
    <row r="17811">
      <c r="A17811" s="3" t="inlineStr">
        <is>
          <t>Opportunity Management Holdings (PTY) LTD</t>
        </is>
      </c>
      <c r="B17811" s="4" t="n">
        <v>45291</v>
      </c>
      <c r="C17811" s="3" t="inlineStr">
        <is>
          <t>Assets</t>
        </is>
      </c>
      <c r="D17811" s="3" t="inlineStr">
        <is>
          <t>8450/000</t>
        </is>
      </c>
      <c r="E17811" s="3" t="inlineStr">
        <is>
          <t>Petty Cash - CT Office</t>
        </is>
      </c>
      <c r="F17811" s="3" t="n">
        <v>0</v>
      </c>
      <c r="G17811" s="3" t="n">
        <v>1016.2</v>
      </c>
    </row>
    <row r="17812">
      <c r="A17812" s="3" t="inlineStr">
        <is>
          <t>Quinate Consulting (Pty) Ltd</t>
        </is>
      </c>
      <c r="B17812" s="4" t="n">
        <v>45291</v>
      </c>
      <c r="C17812" s="3" t="inlineStr">
        <is>
          <t>Assets</t>
        </is>
      </c>
      <c r="D17812" s="3" t="inlineStr">
        <is>
          <t>8470/000</t>
        </is>
      </c>
      <c r="E17812" s="3" t="inlineStr">
        <is>
          <t>ABSA: Quinate</t>
        </is>
      </c>
      <c r="F17812" s="3" t="n">
        <v>0</v>
      </c>
      <c r="G17812" s="3" t="n">
        <v>500</v>
      </c>
    </row>
    <row r="17813">
      <c r="A17813" s="3" t="inlineStr">
        <is>
          <t>Quinate Consulting (Pty) Ltd</t>
        </is>
      </c>
      <c r="B17813" s="4" t="n">
        <v>45291</v>
      </c>
      <c r="C17813" s="3" t="inlineStr">
        <is>
          <t>Liabilities</t>
        </is>
      </c>
      <c r="D17813" s="3" t="inlineStr">
        <is>
          <t>8480/100</t>
        </is>
      </c>
      <c r="E17813" s="3" t="inlineStr">
        <is>
          <t>Bond - SH20 - STD Bank 532010558</t>
        </is>
      </c>
      <c r="F17813" s="3" t="n">
        <v>16629.24</v>
      </c>
      <c r="G17813" s="3" t="n">
        <v>-1299363.89</v>
      </c>
    </row>
    <row r="17814">
      <c r="A17814" s="3" t="inlineStr">
        <is>
          <t>Quinate Consulting (Pty) Ltd</t>
        </is>
      </c>
      <c r="B17814" s="4" t="n">
        <v>45291</v>
      </c>
      <c r="C17814" s="3" t="inlineStr">
        <is>
          <t>Liabilities</t>
        </is>
      </c>
      <c r="D17814" s="3" t="inlineStr">
        <is>
          <t>8480/200</t>
        </is>
      </c>
      <c r="E17814" s="3" t="inlineStr">
        <is>
          <t>Bond - SH23 - STD Bank 532010035</t>
        </is>
      </c>
      <c r="F17814" s="3" t="n">
        <v>16624.21</v>
      </c>
      <c r="G17814" s="3" t="n">
        <v>-1299248.44</v>
      </c>
    </row>
    <row r="17815">
      <c r="A17815" s="3" t="inlineStr">
        <is>
          <t>Quinate Consulting (Pty) Ltd</t>
        </is>
      </c>
      <c r="B17815" s="4" t="n">
        <v>45291</v>
      </c>
      <c r="C17815" s="3" t="inlineStr">
        <is>
          <t>Liabilities</t>
        </is>
      </c>
      <c r="D17815" s="3" t="inlineStr">
        <is>
          <t>8480/300</t>
        </is>
      </c>
      <c r="E17815" s="3" t="inlineStr">
        <is>
          <t>Bond - SH24 - STD Bank 532372662</t>
        </is>
      </c>
      <c r="F17815" s="3" t="n">
        <v>15793.82</v>
      </c>
      <c r="G17815" s="3" t="n">
        <v>-1412572.94</v>
      </c>
    </row>
    <row r="17816">
      <c r="A17816" s="3" t="inlineStr">
        <is>
          <t>Quinate Consulting (Pty) Ltd</t>
        </is>
      </c>
      <c r="B17816" s="4" t="n">
        <v>45291</v>
      </c>
      <c r="C17816" s="3" t="inlineStr">
        <is>
          <t>Liabilities</t>
        </is>
      </c>
      <c r="D17816" s="3" t="inlineStr">
        <is>
          <t>8480/400</t>
        </is>
      </c>
      <c r="E17816" s="3" t="inlineStr">
        <is>
          <t>Bond - SW01 - STD Bank 532920627</t>
        </is>
      </c>
      <c r="F17816" s="3" t="n">
        <v>13420.79</v>
      </c>
      <c r="G17816" s="3" t="n">
        <v>-1263047.02</v>
      </c>
    </row>
    <row r="17817">
      <c r="A17817" s="3" t="inlineStr">
        <is>
          <t>Quinate Consulting (Pty) Ltd</t>
        </is>
      </c>
      <c r="B17817" s="4" t="n">
        <v>45291</v>
      </c>
      <c r="C17817" s="3" t="inlineStr">
        <is>
          <t>Liabilities</t>
        </is>
      </c>
      <c r="D17817" s="3" t="inlineStr">
        <is>
          <t>8480/401</t>
        </is>
      </c>
      <c r="E17817" s="3" t="inlineStr">
        <is>
          <t>Bond - SW21 - STD Bank 532920597</t>
        </is>
      </c>
      <c r="F17817" s="3" t="n">
        <v>13426.02</v>
      </c>
      <c r="G17817" s="3" t="n">
        <v>-1263548.37</v>
      </c>
    </row>
    <row r="17818">
      <c r="A17818" s="3" t="inlineStr">
        <is>
          <t>Endulini (Pty) Ltd</t>
        </is>
      </c>
      <c r="B17818" s="4" t="n">
        <v>45291</v>
      </c>
      <c r="C17818" s="3" t="inlineStr">
        <is>
          <t>Liabilities</t>
        </is>
      </c>
      <c r="D17818" s="3" t="inlineStr">
        <is>
          <t>860</t>
        </is>
      </c>
      <c r="E17818" s="3" t="inlineStr">
        <is>
          <t>Rounding</t>
        </is>
      </c>
      <c r="F17818" s="3" t="n">
        <v>0.02</v>
      </c>
      <c r="G17818" s="3" t="n">
        <v>0.04</v>
      </c>
    </row>
    <row r="17819">
      <c r="A17819" s="3" t="inlineStr">
        <is>
          <t>Opportunity Global Investment (PTY) LTD</t>
        </is>
      </c>
      <c r="B17819" s="4" t="n">
        <v>45291</v>
      </c>
      <c r="C17819" s="3" t="inlineStr">
        <is>
          <t>Liabilities</t>
        </is>
      </c>
      <c r="D17819" s="3" t="inlineStr">
        <is>
          <t>860</t>
        </is>
      </c>
      <c r="E17819" s="3" t="inlineStr">
        <is>
          <t>Rounding</t>
        </is>
      </c>
      <c r="F17819" s="3" t="n">
        <v>0</v>
      </c>
      <c r="G17819" s="3" t="n">
        <v>-0.29</v>
      </c>
    </row>
    <row r="17820">
      <c r="A17820" s="3" t="inlineStr">
        <is>
          <t>Opportunity Global Sales (PTY) LTD</t>
        </is>
      </c>
      <c r="B17820" s="4" t="n">
        <v>45291</v>
      </c>
      <c r="C17820" s="3" t="inlineStr">
        <is>
          <t>Liabilities</t>
        </is>
      </c>
      <c r="D17820" s="3" t="inlineStr">
        <is>
          <t>860</t>
        </is>
      </c>
      <c r="E17820" s="3" t="inlineStr">
        <is>
          <t>Rounding</t>
        </is>
      </c>
      <c r="F17820" s="3" t="n">
        <v>0</v>
      </c>
      <c r="G17820" s="3" t="n">
        <v>-0.98</v>
      </c>
    </row>
    <row r="17821">
      <c r="A17821" s="3" t="inlineStr">
        <is>
          <t>Opportunity Management Holdings (PTY) LTD</t>
        </is>
      </c>
      <c r="B17821" s="4" t="n">
        <v>45291</v>
      </c>
      <c r="C17821" s="3" t="inlineStr">
        <is>
          <t>Liabilities</t>
        </is>
      </c>
      <c r="D17821" s="3" t="inlineStr">
        <is>
          <t>860</t>
        </is>
      </c>
      <c r="E17821" s="3" t="inlineStr">
        <is>
          <t>Rounding</t>
        </is>
      </c>
      <c r="F17821" s="3" t="n">
        <v>0</v>
      </c>
      <c r="G17821" s="3" t="n">
        <v>-0.01</v>
      </c>
    </row>
    <row r="17822">
      <c r="A17822" s="3" t="inlineStr">
        <is>
          <t>Quinate Consulting (Pty) Ltd</t>
        </is>
      </c>
      <c r="B17822" s="4" t="n">
        <v>45291</v>
      </c>
      <c r="C17822" s="3" t="inlineStr">
        <is>
          <t>Liabilities</t>
        </is>
      </c>
      <c r="D17822" s="3" t="inlineStr">
        <is>
          <t>860</t>
        </is>
      </c>
      <c r="E17822" s="3" t="inlineStr">
        <is>
          <t>Rounding</t>
        </is>
      </c>
      <c r="F17822" s="3" t="n">
        <v>0</v>
      </c>
      <c r="G17822" s="3" t="n">
        <v>-4.57</v>
      </c>
    </row>
    <row r="17823">
      <c r="A17823" s="3" t="inlineStr">
        <is>
          <t>Trademark Holdings (Pty) Ltd</t>
        </is>
      </c>
      <c r="B17823" s="4" t="n">
        <v>45291</v>
      </c>
      <c r="C17823" s="3" t="inlineStr">
        <is>
          <t>Liabilities</t>
        </is>
      </c>
      <c r="D17823" s="3" t="inlineStr">
        <is>
          <t>860</t>
        </is>
      </c>
      <c r="E17823" s="3" t="inlineStr">
        <is>
          <t>Rounding</t>
        </is>
      </c>
      <c r="F17823" s="3" t="n">
        <v>0</v>
      </c>
      <c r="G17823" s="3" t="n">
        <v>0.2</v>
      </c>
    </row>
    <row r="17824">
      <c r="A17824" s="3" t="inlineStr">
        <is>
          <t>Endulini (Pty) Ltd</t>
        </is>
      </c>
      <c r="B17824" s="4" t="n">
        <v>45291</v>
      </c>
      <c r="C17824" s="3" t="inlineStr">
        <is>
          <t>Liabilities</t>
        </is>
      </c>
      <c r="D17824" s="3" t="inlineStr">
        <is>
          <t>9000/000</t>
        </is>
      </c>
      <c r="E17824" s="3" t="inlineStr">
        <is>
          <t>Supplier Control Account</t>
        </is>
      </c>
      <c r="F17824" s="3" t="n">
        <v>3486112.83</v>
      </c>
      <c r="G17824" s="3" t="n">
        <v>-671300.74</v>
      </c>
    </row>
    <row r="17825">
      <c r="A17825" s="3" t="inlineStr">
        <is>
          <t>Noble Shield (Pty) Ltd ta Go Letting</t>
        </is>
      </c>
      <c r="B17825" s="4" t="n">
        <v>45291</v>
      </c>
      <c r="C17825" s="3" t="inlineStr">
        <is>
          <t>Liabilities</t>
        </is>
      </c>
      <c r="D17825" s="3" t="inlineStr">
        <is>
          <t>9000/000</t>
        </is>
      </c>
      <c r="E17825" s="3" t="inlineStr">
        <is>
          <t>Supplier Control Account</t>
        </is>
      </c>
      <c r="F17825" s="3" t="n">
        <v>-3863.2</v>
      </c>
      <c r="G17825" s="3" t="n">
        <v>-24369.63</v>
      </c>
    </row>
    <row r="17826">
      <c r="A17826" s="3" t="inlineStr">
        <is>
          <t>Opportunity Global Investment (PTY) LTD</t>
        </is>
      </c>
      <c r="B17826" s="4" t="n">
        <v>45291</v>
      </c>
      <c r="C17826" s="3" t="inlineStr">
        <is>
          <t>Liabilities</t>
        </is>
      </c>
      <c r="D17826" s="3" t="inlineStr">
        <is>
          <t>9000/000</t>
        </is>
      </c>
      <c r="E17826" s="3" t="inlineStr">
        <is>
          <t>Supplier Control Account</t>
        </is>
      </c>
      <c r="F17826" s="3" t="n">
        <v>59737.5</v>
      </c>
      <c r="G17826" s="3" t="n">
        <v>41347.84</v>
      </c>
    </row>
    <row r="17827">
      <c r="A17827" s="3" t="inlineStr">
        <is>
          <t>Opportunity Global Sales (PTY) LTD</t>
        </is>
      </c>
      <c r="B17827" s="4" t="n">
        <v>45291</v>
      </c>
      <c r="C17827" s="3" t="inlineStr">
        <is>
          <t>Liabilities</t>
        </is>
      </c>
      <c r="D17827" s="3" t="inlineStr">
        <is>
          <t>9000/000</t>
        </is>
      </c>
      <c r="E17827" s="3" t="inlineStr">
        <is>
          <t>Supplier Control Account</t>
        </is>
      </c>
      <c r="F17827" s="3" t="n">
        <v>3975</v>
      </c>
      <c r="G17827" s="3" t="n">
        <v>-3816.91</v>
      </c>
    </row>
    <row r="17828">
      <c r="A17828" s="3" t="inlineStr">
        <is>
          <t>Opportunity Management Holdings (PTY) LTD</t>
        </is>
      </c>
      <c r="B17828" s="4" t="n">
        <v>45291</v>
      </c>
      <c r="C17828" s="3" t="inlineStr">
        <is>
          <t>Liabilities</t>
        </is>
      </c>
      <c r="D17828" s="3" t="inlineStr">
        <is>
          <t>9000/000</t>
        </is>
      </c>
      <c r="E17828" s="3" t="inlineStr">
        <is>
          <t>Supplier Control Account</t>
        </is>
      </c>
      <c r="F17828" s="3" t="n">
        <v>-1360.28</v>
      </c>
      <c r="G17828" s="3" t="n">
        <v>-285187.82</v>
      </c>
    </row>
    <row r="17829">
      <c r="A17829" s="3" t="inlineStr">
        <is>
          <t>Quinate Consulting (Pty) Ltd</t>
        </is>
      </c>
      <c r="B17829" s="4" t="n">
        <v>45291</v>
      </c>
      <c r="C17829" s="3" t="inlineStr">
        <is>
          <t>Liabilities</t>
        </is>
      </c>
      <c r="D17829" s="3" t="inlineStr">
        <is>
          <t>9000/000</t>
        </is>
      </c>
      <c r="E17829" s="3" t="inlineStr">
        <is>
          <t>Supplier Control Account</t>
        </is>
      </c>
      <c r="F17829" s="3" t="n">
        <v>3455.05</v>
      </c>
      <c r="G17829" s="3" t="n">
        <v>497428.18</v>
      </c>
    </row>
    <row r="17830">
      <c r="A17830" s="3" t="inlineStr">
        <is>
          <t>Trademark Holdings (Pty) Ltd</t>
        </is>
      </c>
      <c r="B17830" s="4" t="n">
        <v>45291</v>
      </c>
      <c r="C17830" s="3" t="inlineStr">
        <is>
          <t>Liabilities</t>
        </is>
      </c>
      <c r="D17830" s="3" t="inlineStr">
        <is>
          <t>9000/000</t>
        </is>
      </c>
      <c r="E17830" s="3" t="inlineStr">
        <is>
          <t>Supplier Control Account</t>
        </is>
      </c>
      <c r="F17830" s="3" t="n">
        <v>-461.75</v>
      </c>
      <c r="G17830" s="3" t="n">
        <v>-16087.62</v>
      </c>
    </row>
    <row r="17831">
      <c r="A17831" s="3" t="inlineStr">
        <is>
          <t>Quinate Consulting (Pty) Ltd</t>
        </is>
      </c>
      <c r="B17831" s="4" t="n">
        <v>45291</v>
      </c>
      <c r="C17831" s="3" t="inlineStr">
        <is>
          <t>Liabilities</t>
        </is>
      </c>
      <c r="D17831" s="3" t="inlineStr">
        <is>
          <t>9001</t>
        </is>
      </c>
      <c r="E17831" s="3" t="inlineStr">
        <is>
          <t>Supplier Control</t>
        </is>
      </c>
      <c r="F17831" s="3" t="n">
        <v>0</v>
      </c>
      <c r="G17831" s="3" t="n">
        <v>-347315.41</v>
      </c>
    </row>
    <row r="17832">
      <c r="A17832" s="3" t="inlineStr">
        <is>
          <t>Opportunity Management Holdings (PTY) LTD</t>
        </is>
      </c>
      <c r="B17832" s="4" t="n">
        <v>45291</v>
      </c>
      <c r="C17832" s="3" t="inlineStr">
        <is>
          <t>Liabilities</t>
        </is>
      </c>
      <c r="D17832" s="3" t="inlineStr">
        <is>
          <t>9100/000</t>
        </is>
      </c>
      <c r="E17832" s="3" t="inlineStr">
        <is>
          <t>PAYE/UIF/SDL Accrual - Prior Years ADJ</t>
        </is>
      </c>
      <c r="F17832" s="3" t="n">
        <v>0</v>
      </c>
      <c r="G17832" s="3" t="n">
        <v>-33739.36</v>
      </c>
    </row>
    <row r="17833">
      <c r="A17833" s="3" t="inlineStr">
        <is>
          <t>Opportunity Management Holdings (PTY) LTD</t>
        </is>
      </c>
      <c r="B17833" s="4" t="n">
        <v>45291</v>
      </c>
      <c r="C17833" s="3" t="inlineStr">
        <is>
          <t>Assets</t>
        </is>
      </c>
      <c r="D17833" s="3" t="inlineStr">
        <is>
          <t>9110/000</t>
        </is>
      </c>
      <c r="E17833" s="3" t="inlineStr">
        <is>
          <t>Deposit Received</t>
        </is>
      </c>
      <c r="F17833" s="3" t="n">
        <v>0</v>
      </c>
      <c r="G17833" s="3" t="n">
        <v>-3852.5</v>
      </c>
    </row>
    <row r="17834">
      <c r="A17834" s="3" t="inlineStr">
        <is>
          <t>Opportunity Global Investment (PTY) LTD</t>
        </is>
      </c>
      <c r="B17834" s="4" t="n">
        <v>45291</v>
      </c>
      <c r="C17834" s="3" t="inlineStr">
        <is>
          <t>Liabilities</t>
        </is>
      </c>
      <c r="D17834" s="3" t="inlineStr">
        <is>
          <t>9110/000</t>
        </is>
      </c>
      <c r="E17834" s="3" t="inlineStr">
        <is>
          <t>Taxation B/S</t>
        </is>
      </c>
      <c r="F17834" s="3" t="n">
        <v>0</v>
      </c>
      <c r="G17834" s="3" t="n">
        <v>67163.81</v>
      </c>
    </row>
    <row r="17835">
      <c r="A17835" s="3" t="inlineStr">
        <is>
          <t>Noble Shield (Pty) Ltd ta Go Letting</t>
        </is>
      </c>
      <c r="B17835" s="4" t="n">
        <v>45291</v>
      </c>
      <c r="C17835" s="3" t="inlineStr">
        <is>
          <t>Liabilities</t>
        </is>
      </c>
      <c r="D17835" s="3" t="inlineStr">
        <is>
          <t>9250/010</t>
        </is>
      </c>
      <c r="E17835" s="3" t="inlineStr">
        <is>
          <t>SALARY CONTROL</t>
        </is>
      </c>
      <c r="F17835" s="3" t="n">
        <v>-2081.28</v>
      </c>
      <c r="G17835" s="3" t="n">
        <v>-20215.92</v>
      </c>
    </row>
    <row r="17836">
      <c r="A17836" s="3" t="inlineStr">
        <is>
          <t>Opportunity Global Investment (PTY) LTD</t>
        </is>
      </c>
      <c r="B17836" s="4" t="n">
        <v>45291</v>
      </c>
      <c r="C17836" s="3" t="inlineStr">
        <is>
          <t>Liabilities</t>
        </is>
      </c>
      <c r="D17836" s="3" t="inlineStr">
        <is>
          <t>9250/010</t>
        </is>
      </c>
      <c r="E17836" s="3" t="inlineStr">
        <is>
          <t>SALARY CONTROL</t>
        </is>
      </c>
      <c r="F17836" s="3" t="n">
        <v>0</v>
      </c>
      <c r="G17836" s="3" t="n">
        <v>5000</v>
      </c>
    </row>
    <row r="17837">
      <c r="A17837" s="3" t="inlineStr">
        <is>
          <t>Opportunity Global Sales (PTY) LTD</t>
        </is>
      </c>
      <c r="B17837" s="4" t="n">
        <v>45291</v>
      </c>
      <c r="C17837" s="3" t="inlineStr">
        <is>
          <t>Liabilities</t>
        </is>
      </c>
      <c r="D17837" s="3" t="inlineStr">
        <is>
          <t>9250/010</t>
        </is>
      </c>
      <c r="E17837" s="3" t="inlineStr">
        <is>
          <t>SALARY CONTROL</t>
        </is>
      </c>
      <c r="F17837" s="3" t="n">
        <v>10239.13</v>
      </c>
      <c r="G17837" s="3" t="n">
        <v>-11031.61</v>
      </c>
    </row>
    <row r="17838">
      <c r="A17838" s="3" t="inlineStr">
        <is>
          <t>Opportunity Management Holdings (PTY) LTD</t>
        </is>
      </c>
      <c r="B17838" s="4" t="n">
        <v>45291</v>
      </c>
      <c r="C17838" s="3" t="inlineStr">
        <is>
          <t>Liabilities</t>
        </is>
      </c>
      <c r="D17838" s="3" t="inlineStr">
        <is>
          <t>9250/010</t>
        </is>
      </c>
      <c r="E17838" s="3" t="inlineStr">
        <is>
          <t>SALARY CONTROL</t>
        </is>
      </c>
      <c r="F17838" s="3" t="n">
        <v>0</v>
      </c>
      <c r="G17838" s="3" t="n">
        <v>9241.74</v>
      </c>
    </row>
    <row r="17839">
      <c r="A17839" s="3" t="inlineStr">
        <is>
          <t>Trademark Holdings (Pty) Ltd</t>
        </is>
      </c>
      <c r="B17839" s="4" t="n">
        <v>45291</v>
      </c>
      <c r="C17839" s="3" t="inlineStr">
        <is>
          <t>Liabilities</t>
        </is>
      </c>
      <c r="D17839" s="3" t="inlineStr">
        <is>
          <t>9250/010</t>
        </is>
      </c>
      <c r="E17839" s="3" t="inlineStr">
        <is>
          <t>SALARY CONTROL</t>
        </is>
      </c>
      <c r="F17839" s="3" t="n">
        <v>549.98</v>
      </c>
      <c r="G17839" s="3" t="n">
        <v>-19791.15</v>
      </c>
    </row>
    <row r="17840">
      <c r="A17840" s="3" t="inlineStr">
        <is>
          <t>Noble Shield (Pty) Ltd ta Go Letting</t>
        </is>
      </c>
      <c r="B17840" s="4" t="n">
        <v>45291</v>
      </c>
      <c r="C17840" s="3" t="inlineStr">
        <is>
          <t>Liabilities</t>
        </is>
      </c>
      <c r="D17840" s="3" t="inlineStr">
        <is>
          <t>9250/020</t>
        </is>
      </c>
      <c r="E17840" s="3" t="inlineStr">
        <is>
          <t>PAYE, UIF AND SDL CONTROL</t>
        </is>
      </c>
      <c r="F17840" s="3" t="n">
        <v>-759.38</v>
      </c>
      <c r="G17840" s="3" t="n">
        <v>-6678.03</v>
      </c>
    </row>
    <row r="17841">
      <c r="A17841" s="3" t="inlineStr">
        <is>
          <t>Opportunity Global Investment (PTY) LTD</t>
        </is>
      </c>
      <c r="B17841" s="4" t="n">
        <v>45291</v>
      </c>
      <c r="C17841" s="3" t="inlineStr">
        <is>
          <t>Liabilities</t>
        </is>
      </c>
      <c r="D17841" s="3" t="inlineStr">
        <is>
          <t>9250/020</t>
        </is>
      </c>
      <c r="E17841" s="3" t="inlineStr">
        <is>
          <t>PAYE, UIF AND SDL CONTROL</t>
        </is>
      </c>
      <c r="F17841" s="3" t="n">
        <v>2648.16</v>
      </c>
      <c r="G17841" s="3" t="n">
        <v>-66332</v>
      </c>
    </row>
    <row r="17842">
      <c r="A17842" s="3" t="inlineStr">
        <is>
          <t>Opportunity Management Holdings (PTY) LTD</t>
        </is>
      </c>
      <c r="B17842" s="4" t="n">
        <v>45291</v>
      </c>
      <c r="C17842" s="3" t="inlineStr">
        <is>
          <t>Liabilities</t>
        </is>
      </c>
      <c r="D17842" s="3" t="inlineStr">
        <is>
          <t>9250/020</t>
        </is>
      </c>
      <c r="E17842" s="3" t="inlineStr">
        <is>
          <t>PAYE, UIF AND SDL CONTROL</t>
        </is>
      </c>
      <c r="F17842" s="3" t="n">
        <v>-420</v>
      </c>
      <c r="G17842" s="3" t="n">
        <v>-44239.57</v>
      </c>
    </row>
    <row r="17843">
      <c r="A17843" s="3" t="inlineStr">
        <is>
          <t>Quinate Consulting (Pty) Ltd</t>
        </is>
      </c>
      <c r="B17843" s="4" t="n">
        <v>45291</v>
      </c>
      <c r="C17843" s="3" t="inlineStr">
        <is>
          <t>Liabilities</t>
        </is>
      </c>
      <c r="D17843" s="3" t="inlineStr">
        <is>
          <t>9250/020</t>
        </is>
      </c>
      <c r="E17843" s="3" t="inlineStr">
        <is>
          <t>PAYE, UIF AND SDL CONTROL</t>
        </is>
      </c>
      <c r="F17843" s="3" t="n">
        <v>0</v>
      </c>
      <c r="G17843" s="3" t="n">
        <v>-10759.36</v>
      </c>
    </row>
    <row r="17844">
      <c r="A17844" s="3" t="inlineStr">
        <is>
          <t>Trademark Holdings (Pty) Ltd</t>
        </is>
      </c>
      <c r="B17844" s="4" t="n">
        <v>45291</v>
      </c>
      <c r="C17844" s="3" t="inlineStr">
        <is>
          <t>Liabilities</t>
        </is>
      </c>
      <c r="D17844" s="3" t="inlineStr">
        <is>
          <t>9250/020</t>
        </is>
      </c>
      <c r="E17844" s="3" t="inlineStr">
        <is>
          <t>PAYE, UIF AND SDL CONTROL</t>
        </is>
      </c>
      <c r="F17844" s="3" t="n">
        <v>200.66</v>
      </c>
      <c r="G17844" s="3" t="n">
        <v>-5709.47</v>
      </c>
    </row>
    <row r="17845">
      <c r="A17845" s="3" t="inlineStr">
        <is>
          <t>Opportunity Global Investment (PTY) LTD</t>
        </is>
      </c>
      <c r="B17845" s="4" t="n">
        <v>45291</v>
      </c>
      <c r="C17845" s="3" t="inlineStr">
        <is>
          <t>Liabilities</t>
        </is>
      </c>
      <c r="D17845" s="3" t="inlineStr">
        <is>
          <t>9400/030</t>
        </is>
      </c>
      <c r="E17845" s="3" t="inlineStr">
        <is>
          <t>Accrued Expenses - PAYE_AND_UIF</t>
        </is>
      </c>
      <c r="F17845" s="3" t="n">
        <v>0</v>
      </c>
      <c r="G17845" s="3" t="n">
        <v>-2</v>
      </c>
    </row>
    <row r="17846">
      <c r="A17846" s="3" t="inlineStr">
        <is>
          <t>Trademark Holdings (Pty) Ltd</t>
        </is>
      </c>
      <c r="B17846" s="4" t="n">
        <v>45291</v>
      </c>
      <c r="C17846" s="3" t="inlineStr">
        <is>
          <t>Liabilities</t>
        </is>
      </c>
      <c r="D17846" s="3" t="inlineStr">
        <is>
          <t>9400/400</t>
        </is>
      </c>
      <c r="E17846" s="3" t="inlineStr">
        <is>
          <t>Deemed Dividend Tax</t>
        </is>
      </c>
      <c r="F17846" s="3" t="n">
        <v>0</v>
      </c>
      <c r="G17846" s="3" t="n">
        <v>-699.13</v>
      </c>
    </row>
    <row r="17847">
      <c r="A17847" s="3" t="inlineStr">
        <is>
          <t>Opportunity Global Investment (PTY) LTD</t>
        </is>
      </c>
      <c r="B17847" s="4" t="n">
        <v>45291</v>
      </c>
      <c r="C17847" s="3" t="inlineStr">
        <is>
          <t>Liabilities</t>
        </is>
      </c>
      <c r="D17847" s="3" t="inlineStr">
        <is>
          <t>9500/000</t>
        </is>
      </c>
      <c r="E17847" s="3" t="inlineStr">
        <is>
          <t>VAT Control Account</t>
        </is>
      </c>
      <c r="F17847" s="3" t="n">
        <v>12779</v>
      </c>
      <c r="G17847" s="3" t="n">
        <v>1098225.79</v>
      </c>
    </row>
    <row r="17848">
      <c r="A17848" s="3" t="inlineStr">
        <is>
          <t>Opportunity Global Sales (PTY) LTD</t>
        </is>
      </c>
      <c r="B17848" s="4" t="n">
        <v>45291</v>
      </c>
      <c r="C17848" s="3" t="inlineStr">
        <is>
          <t>Liabilities</t>
        </is>
      </c>
      <c r="D17848" s="3" t="inlineStr">
        <is>
          <t>9500/000</t>
        </is>
      </c>
      <c r="E17848" s="3" t="inlineStr">
        <is>
          <t>VAT Control Account</t>
        </is>
      </c>
      <c r="F17848" s="3" t="n">
        <v>-15809.65</v>
      </c>
      <c r="G17848" s="3" t="n">
        <v>-1130947.48</v>
      </c>
    </row>
    <row r="17849">
      <c r="A17849" s="3" t="inlineStr">
        <is>
          <t>Opportunity Management Holdings (PTY) LTD</t>
        </is>
      </c>
      <c r="B17849" s="4" t="n">
        <v>45291</v>
      </c>
      <c r="C17849" s="3" t="inlineStr">
        <is>
          <t>Liabilities</t>
        </is>
      </c>
      <c r="D17849" s="3" t="inlineStr">
        <is>
          <t>9500/000</t>
        </is>
      </c>
      <c r="E17849" s="3" t="inlineStr">
        <is>
          <t>VAT Control Account</t>
        </is>
      </c>
      <c r="F17849" s="3" t="n">
        <v>43831.44</v>
      </c>
      <c r="G17849" s="3" t="n">
        <v>122476.47</v>
      </c>
    </row>
    <row r="17850">
      <c r="A17850" s="3" t="inlineStr">
        <is>
          <t>Endulini (Pty) Ltd</t>
        </is>
      </c>
      <c r="B17850" s="4" t="n">
        <v>45291</v>
      </c>
      <c r="C17850" s="3" t="inlineStr">
        <is>
          <t>Liabilities</t>
        </is>
      </c>
      <c r="D17850" s="3" t="inlineStr">
        <is>
          <t>9500/000</t>
        </is>
      </c>
      <c r="E17850" s="3" t="inlineStr">
        <is>
          <t>Vat / Tax Control Account</t>
        </is>
      </c>
      <c r="F17850" s="3" t="n">
        <v>-728064.3100000001</v>
      </c>
      <c r="G17850" s="3" t="n">
        <v>-3459302.01</v>
      </c>
    </row>
    <row r="17851">
      <c r="A17851" s="3" t="inlineStr">
        <is>
          <t>Noble Shield (Pty) Ltd ta Go Letting</t>
        </is>
      </c>
      <c r="B17851" s="4" t="n">
        <v>45291</v>
      </c>
      <c r="C17851" s="3" t="inlineStr">
        <is>
          <t>Liabilities</t>
        </is>
      </c>
      <c r="D17851" s="3" t="inlineStr">
        <is>
          <t>9500/000</t>
        </is>
      </c>
      <c r="E17851" s="3" t="inlineStr">
        <is>
          <t>Vat / Tax Control Account</t>
        </is>
      </c>
      <c r="F17851" s="3" t="n">
        <v>950.79</v>
      </c>
      <c r="G17851" s="3" t="n">
        <v>2461.52</v>
      </c>
    </row>
    <row r="17852">
      <c r="A17852" s="3" t="inlineStr">
        <is>
          <t>Quinate Consulting (Pty) Ltd</t>
        </is>
      </c>
      <c r="B17852" s="4" t="n">
        <v>45291</v>
      </c>
      <c r="C17852" s="3" t="inlineStr">
        <is>
          <t>Liabilities</t>
        </is>
      </c>
      <c r="D17852" s="3" t="inlineStr">
        <is>
          <t>9500/000</t>
        </is>
      </c>
      <c r="E17852" s="3" t="inlineStr">
        <is>
          <t>Vat Control Account</t>
        </is>
      </c>
      <c r="F17852" s="3" t="n">
        <v>10183.35</v>
      </c>
      <c r="G17852" s="3" t="n">
        <v>2137691.36</v>
      </c>
    </row>
    <row r="17853">
      <c r="A17853" s="3" t="inlineStr">
        <is>
          <t>Opportunity Management Holdings (PTY) LTD</t>
        </is>
      </c>
      <c r="B17853" s="4" t="n">
        <v>45291</v>
      </c>
      <c r="C17853" s="3" t="inlineStr">
        <is>
          <t>Liabilities</t>
        </is>
      </c>
      <c r="D17853" s="3" t="inlineStr">
        <is>
          <t>9501/000</t>
        </is>
      </c>
      <c r="E17853" s="3" t="inlineStr">
        <is>
          <t>Vat Adjustments - C2M</t>
        </is>
      </c>
      <c r="F17853" s="3" t="n">
        <v>0</v>
      </c>
      <c r="G17853" s="3" t="n">
        <v>47274.04</v>
      </c>
    </row>
    <row r="17854">
      <c r="A17854" s="3" t="inlineStr">
        <is>
          <t>Endulini (Pty) Ltd</t>
        </is>
      </c>
      <c r="B17854" s="4" t="n">
        <v>45291</v>
      </c>
      <c r="C17854" s="3" t="inlineStr">
        <is>
          <t>Liabilities</t>
        </is>
      </c>
      <c r="D17854" s="3" t="inlineStr">
        <is>
          <t>9899/A202</t>
        </is>
      </c>
      <c r="E17854" s="3" t="inlineStr">
        <is>
          <t>Sales - Unit Reg Control A202</t>
        </is>
      </c>
      <c r="F17854" s="3" t="n">
        <v>-1086734.26</v>
      </c>
      <c r="G17854" s="3" t="n">
        <v>-1086734.26</v>
      </c>
    </row>
    <row r="17855">
      <c r="A17855" s="3" t="inlineStr">
        <is>
          <t>Endulini (Pty) Ltd</t>
        </is>
      </c>
      <c r="B17855" s="4" t="n">
        <v>45291</v>
      </c>
      <c r="C17855" s="3" t="inlineStr">
        <is>
          <t>Liabilities</t>
        </is>
      </c>
      <c r="D17855" s="3" t="inlineStr">
        <is>
          <t>9899/A209</t>
        </is>
      </c>
      <c r="E17855" s="3" t="inlineStr">
        <is>
          <t>Sales - Unit Reg Control A209</t>
        </is>
      </c>
      <c r="F17855" s="3" t="n">
        <v>0</v>
      </c>
      <c r="G17855" s="3" t="n">
        <v>-1218800.14</v>
      </c>
    </row>
    <row r="17856">
      <c r="A17856" s="3" t="inlineStr">
        <is>
          <t>Endulini (Pty) Ltd</t>
        </is>
      </c>
      <c r="B17856" s="4" t="n">
        <v>45291</v>
      </c>
      <c r="C17856" s="3" t="inlineStr">
        <is>
          <t>Liabilities</t>
        </is>
      </c>
      <c r="D17856" s="3" t="inlineStr">
        <is>
          <t>9899/B203</t>
        </is>
      </c>
      <c r="E17856" s="3" t="inlineStr">
        <is>
          <t>Sales - Unit Reg Control B203</t>
        </is>
      </c>
      <c r="F17856" s="3" t="n">
        <v>-1179884.01</v>
      </c>
      <c r="G17856" s="3" t="n">
        <v>-1179884.01</v>
      </c>
    </row>
    <row r="17857">
      <c r="A17857" s="3" t="inlineStr">
        <is>
          <t>Endulini (Pty) Ltd</t>
        </is>
      </c>
      <c r="B17857" s="4" t="n">
        <v>45291</v>
      </c>
      <c r="C17857" s="3" t="inlineStr">
        <is>
          <t>Liabilities</t>
        </is>
      </c>
      <c r="D17857" s="3" t="inlineStr">
        <is>
          <t>9899/C302</t>
        </is>
      </c>
      <c r="E17857" s="3" t="inlineStr">
        <is>
          <t>Sales - Unit Reg Control C302</t>
        </is>
      </c>
      <c r="F17857" s="3" t="n">
        <v>0</v>
      </c>
      <c r="G17857" s="3" t="n">
        <v>-1253795.14</v>
      </c>
    </row>
    <row r="17858">
      <c r="A17858" s="3" t="inlineStr">
        <is>
          <t>Quinate Consulting (Pty) Ltd</t>
        </is>
      </c>
      <c r="B17858" s="4" t="n">
        <v>45291</v>
      </c>
      <c r="C17858" s="3" t="inlineStr">
        <is>
          <t>Liabilities</t>
        </is>
      </c>
      <c r="D17858" s="3" t="inlineStr">
        <is>
          <t>9960/000</t>
        </is>
      </c>
      <c r="E17858" s="3" t="inlineStr">
        <is>
          <t>Deposits - Southwark Rentals</t>
        </is>
      </c>
      <c r="F17858" s="3" t="n">
        <v>-12000</v>
      </c>
      <c r="G17858" s="3" t="n">
        <v>-35000</v>
      </c>
    </row>
    <row r="17859">
      <c r="A17859" s="3" t="inlineStr">
        <is>
          <t>Noble Shield (Pty) Ltd ta Go Letting</t>
        </is>
      </c>
      <c r="B17859" s="4" t="n">
        <v>45291</v>
      </c>
      <c r="C17859" s="3" t="inlineStr">
        <is>
          <t>Expenses</t>
        </is>
      </c>
      <c r="D17859" s="3" t="inlineStr">
        <is>
          <t>ACB Link</t>
        </is>
      </c>
      <c r="E17859" s="3" t="inlineStr">
        <is>
          <t>Subscriptions - TPN</t>
        </is>
      </c>
      <c r="F17859" s="3" t="n">
        <v>4459.7</v>
      </c>
      <c r="G17859" s="3" t="n">
        <v>12927.16</v>
      </c>
    </row>
    <row r="17860">
      <c r="A17860" s="3" t="inlineStr">
        <is>
          <t>Trademark Holdings (Pty) Ltd</t>
        </is>
      </c>
      <c r="B17860" s="4" t="n">
        <v>45291</v>
      </c>
      <c r="C17860" s="3" t="inlineStr">
        <is>
          <t>Liabilities</t>
        </is>
      </c>
      <c r="D17860" s="3" t="inlineStr">
        <is>
          <t>B/S</t>
        </is>
      </c>
      <c r="E17860" s="3" t="inlineStr">
        <is>
          <t>Taxation Payable</t>
        </is>
      </c>
      <c r="F17860" s="3" t="n">
        <v>0</v>
      </c>
      <c r="G17860" s="3" t="n">
        <v>1722</v>
      </c>
    </row>
    <row r="17861">
      <c r="A17861" s="3" t="inlineStr">
        <is>
          <t>Quinate Consulting (Pty) Ltd</t>
        </is>
      </c>
      <c r="B17861" s="4" t="n">
        <v>45291</v>
      </c>
      <c r="C17861" s="3" t="inlineStr">
        <is>
          <t>Liabilities</t>
        </is>
      </c>
      <c r="D17861" s="3" t="inlineStr">
        <is>
          <t xml:space="preserve">B/S </t>
        </is>
      </c>
      <c r="E17861" s="3" t="inlineStr">
        <is>
          <t>Taxation Payable</t>
        </is>
      </c>
      <c r="F17861" s="3" t="n">
        <v>0</v>
      </c>
      <c r="G17861" s="3" t="n">
        <v>-15486</v>
      </c>
    </row>
    <row r="17862">
      <c r="A17862" s="3" t="inlineStr">
        <is>
          <t>Quinate Consulting (Pty) Ltd</t>
        </is>
      </c>
      <c r="B17862" s="4" t="n">
        <v>45291</v>
      </c>
      <c r="C17862" s="3" t="inlineStr">
        <is>
          <t>Liabilities</t>
        </is>
      </c>
      <c r="D17862" s="3" t="inlineStr">
        <is>
          <t>FV</t>
        </is>
      </c>
      <c r="E17862" s="3" t="inlineStr">
        <is>
          <t>Loan - Cape Projects Constuction</t>
        </is>
      </c>
      <c r="F17862" s="3" t="n">
        <v>0</v>
      </c>
      <c r="G17862" s="3" t="n">
        <v>-5283763.77</v>
      </c>
    </row>
    <row r="17863">
      <c r="A17863" s="3" t="inlineStr">
        <is>
          <t>Quinate Consulting (Pty) Ltd</t>
        </is>
      </c>
      <c r="B17863" s="4" t="n">
        <v>45291</v>
      </c>
      <c r="C17863" s="3" t="inlineStr">
        <is>
          <t>Liabilities</t>
        </is>
      </c>
      <c r="D17863" s="3" t="inlineStr">
        <is>
          <t>Sharehold OppDev</t>
        </is>
      </c>
      <c r="E17863" s="3" t="inlineStr">
        <is>
          <t>Loan - Justine Morgan</t>
        </is>
      </c>
      <c r="F17863" s="3" t="n">
        <v>0</v>
      </c>
      <c r="G17863" s="3" t="n">
        <v>-563766.76</v>
      </c>
    </row>
    <row r="17864">
      <c r="A17864" s="3" t="inlineStr">
        <is>
          <t>Opportunity Global Investment (PTY) LTD</t>
        </is>
      </c>
      <c r="B17864" s="4" t="n">
        <v>45291</v>
      </c>
      <c r="C17864" s="3" t="inlineStr">
        <is>
          <t>Expenses</t>
        </is>
      </c>
      <c r="D17864" s="3" t="inlineStr">
        <is>
          <t>Swiftshutter</t>
        </is>
      </c>
      <c r="E17864" s="3" t="inlineStr">
        <is>
          <t>Advertising - Rousseau Lotter</t>
        </is>
      </c>
      <c r="F17864" s="3" t="n">
        <v>0</v>
      </c>
      <c r="G17864" s="3" t="n">
        <v>15400</v>
      </c>
    </row>
    <row r="17865">
      <c r="A17865" s="3" t="inlineStr">
        <is>
          <t>Opportunity Global Sales (PTY) LTD</t>
        </is>
      </c>
      <c r="B17865" s="4" t="n">
        <v>45322</v>
      </c>
      <c r="C17865" s="3" t="inlineStr">
        <is>
          <t>Revenue</t>
        </is>
      </c>
      <c r="D17865" s="3" t="inlineStr">
        <is>
          <t>1000/009</t>
        </is>
      </c>
      <c r="E17865" s="3" t="inlineStr">
        <is>
          <t>Sales - Comm on Payprop</t>
        </is>
      </c>
      <c r="F17865" s="3" t="n">
        <v>-13991.76</v>
      </c>
      <c r="G17865" s="3" t="n">
        <v>-165495.58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Revenue</t>
        </is>
      </c>
      <c r="D17866" s="3" t="inlineStr">
        <is>
          <t>1000/011</t>
        </is>
      </c>
      <c r="E17866" s="3" t="inlineStr">
        <is>
          <t>Rent Received - Soho Unit 23</t>
        </is>
      </c>
      <c r="F17866" s="3" t="n">
        <v>-12500</v>
      </c>
      <c r="G17866" s="3" t="n">
        <v>-137500</v>
      </c>
    </row>
    <row r="17867">
      <c r="A17867" s="3" t="inlineStr">
        <is>
          <t>Quinate Consulting (Pty) Ltd</t>
        </is>
      </c>
      <c r="B17867" s="4" t="n">
        <v>45322</v>
      </c>
      <c r="C17867" s="3" t="inlineStr">
        <is>
          <t>Revenue</t>
        </is>
      </c>
      <c r="D17867" s="3" t="inlineStr">
        <is>
          <t>1000/012</t>
        </is>
      </c>
      <c r="E17867" s="3" t="inlineStr">
        <is>
          <t>Rent Received - Soho Unit 24</t>
        </is>
      </c>
      <c r="F17867" s="3" t="n">
        <v>-14445</v>
      </c>
      <c r="G17867" s="3" t="n">
        <v>-158895</v>
      </c>
    </row>
    <row r="17868">
      <c r="A17868" s="3" t="inlineStr">
        <is>
          <t>Quinate Consulting (Pty) Ltd</t>
        </is>
      </c>
      <c r="B17868" s="4" t="n">
        <v>45322</v>
      </c>
      <c r="C17868" s="3" t="inlineStr">
        <is>
          <t>Revenue</t>
        </is>
      </c>
      <c r="D17868" s="3" t="inlineStr">
        <is>
          <t>1000/013</t>
        </is>
      </c>
      <c r="E17868" s="3" t="inlineStr">
        <is>
          <t>Rent Recieved - Soho Unit 20</t>
        </is>
      </c>
      <c r="F17868" s="3" t="n">
        <v>-12500</v>
      </c>
      <c r="G17868" s="3" t="n">
        <v>-137500</v>
      </c>
    </row>
    <row r="17869">
      <c r="A17869" s="3" t="inlineStr">
        <is>
          <t>Quinate Consulting (Pty) Ltd</t>
        </is>
      </c>
      <c r="B17869" s="4" t="n">
        <v>45322</v>
      </c>
      <c r="C17869" s="3" t="inlineStr">
        <is>
          <t>Revenue</t>
        </is>
      </c>
      <c r="D17869" s="3" t="inlineStr">
        <is>
          <t>1000/015</t>
        </is>
      </c>
      <c r="E17869" s="3" t="inlineStr">
        <is>
          <t>Rent Received - Southwark Unit 1</t>
        </is>
      </c>
      <c r="F17869" s="3" t="n">
        <v>-12000</v>
      </c>
      <c r="G17869" s="3" t="n">
        <v>-81500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Revenue</t>
        </is>
      </c>
      <c r="D17870" s="3" t="inlineStr">
        <is>
          <t>1000/016</t>
        </is>
      </c>
      <c r="E17870" s="3" t="inlineStr">
        <is>
          <t>Rent Recieved - Southwark Unit 21</t>
        </is>
      </c>
      <c r="F17870" s="3" t="n">
        <v>-11000</v>
      </c>
      <c r="G17870" s="3" t="n">
        <v>-112000</v>
      </c>
    </row>
    <row r="17871">
      <c r="A17871" s="3" t="inlineStr">
        <is>
          <t>Opportunity Global Sales (PTY) LTD</t>
        </is>
      </c>
      <c r="B17871" s="4" t="n">
        <v>45322</v>
      </c>
      <c r="C17871" s="3" t="inlineStr">
        <is>
          <t>Revenue</t>
        </is>
      </c>
      <c r="D17871" s="3" t="inlineStr">
        <is>
          <t>1000/030</t>
        </is>
      </c>
      <c r="E17871" s="3" t="inlineStr">
        <is>
          <t>Sales - Comm on Heron View Land Purchase</t>
        </is>
      </c>
      <c r="F17871" s="3" t="n">
        <v>-73473.91</v>
      </c>
      <c r="G17871" s="3" t="n">
        <v>-73473.91</v>
      </c>
    </row>
    <row r="17872">
      <c r="A17872" s="3" t="inlineStr">
        <is>
          <t>Opportunity Global Sales (PTY) LTD</t>
        </is>
      </c>
      <c r="B17872" s="4" t="n">
        <v>45322</v>
      </c>
      <c r="C17872" s="3" t="inlineStr">
        <is>
          <t>Revenue</t>
        </is>
      </c>
      <c r="D17872" s="3" t="inlineStr">
        <is>
          <t>1000/100</t>
        </is>
      </c>
      <c r="E17872" s="3" t="inlineStr">
        <is>
          <t>Sales - Comm on External Sales</t>
        </is>
      </c>
      <c r="F17872" s="3" t="n">
        <v>0</v>
      </c>
      <c r="G17872" s="3" t="n">
        <v>-159137.61</v>
      </c>
    </row>
    <row r="17873">
      <c r="A17873" s="3" t="inlineStr">
        <is>
          <t>Noble Shield (Pty) Ltd ta Go Letting</t>
        </is>
      </c>
      <c r="B17873" s="4" t="n">
        <v>45322</v>
      </c>
      <c r="C17873" s="3" t="inlineStr">
        <is>
          <t>Revenue</t>
        </is>
      </c>
      <c r="D17873" s="3" t="inlineStr">
        <is>
          <t>1000/100</t>
        </is>
      </c>
      <c r="E17873" s="3" t="inlineStr">
        <is>
          <t>Sales - Payprop 328 - Michelle</t>
        </is>
      </c>
      <c r="F17873" s="3" t="n">
        <v>-85147.33</v>
      </c>
      <c r="G17873" s="3" t="n">
        <v>-531106.95</v>
      </c>
    </row>
    <row r="17874">
      <c r="A17874" s="3" t="inlineStr">
        <is>
          <t>Opportunity Global Sales (PTY) LTD</t>
        </is>
      </c>
      <c r="B17874" s="4" t="n">
        <v>45322</v>
      </c>
      <c r="C17874" s="3" t="inlineStr">
        <is>
          <t>Revenue</t>
        </is>
      </c>
      <c r="D17874" s="3" t="inlineStr">
        <is>
          <t>1000/120</t>
        </is>
      </c>
      <c r="E17874" s="3" t="inlineStr">
        <is>
          <t>Sales - Admin Fees on Rental Units</t>
        </is>
      </c>
      <c r="F17874" s="3" t="n">
        <v>-13478.3</v>
      </c>
      <c r="G17874" s="3" t="n">
        <v>-74604.34</v>
      </c>
    </row>
    <row r="17875">
      <c r="A17875" s="3" t="inlineStr">
        <is>
          <t>Opportunity Global Sales (PTY) LTD</t>
        </is>
      </c>
      <c r="B17875" s="4" t="n">
        <v>45322</v>
      </c>
      <c r="C17875" s="3" t="inlineStr">
        <is>
          <t>Revenue</t>
        </is>
      </c>
      <c r="D17875" s="3" t="inlineStr">
        <is>
          <t>1000/121</t>
        </is>
      </c>
      <c r="E17875" s="3" t="inlineStr">
        <is>
          <t>Sales - Admin Fees on Rental Units Endulini</t>
        </is>
      </c>
      <c r="F17875" s="3" t="n">
        <v>0</v>
      </c>
      <c r="G17875" s="3" t="n">
        <v>-434.78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Revenue</t>
        </is>
      </c>
      <c r="D17876" s="3" t="inlineStr">
        <is>
          <t>1000/122</t>
        </is>
      </c>
      <c r="E17876" s="3" t="inlineStr">
        <is>
          <t>Sales - Admin Fees on Rental Units Heron Fields</t>
        </is>
      </c>
      <c r="F17876" s="3" t="n">
        <v>-869.5700000000001</v>
      </c>
      <c r="G17876" s="3" t="n">
        <v>-6521.77</v>
      </c>
    </row>
    <row r="17877">
      <c r="A17877" s="3" t="inlineStr">
        <is>
          <t>Opportunity Global Sales (PTY) LTD</t>
        </is>
      </c>
      <c r="B17877" s="4" t="n">
        <v>45322</v>
      </c>
      <c r="C17877" s="3" t="inlineStr">
        <is>
          <t>Revenue</t>
        </is>
      </c>
      <c r="D17877" s="3" t="inlineStr">
        <is>
          <t>1000/150</t>
        </is>
      </c>
      <c r="E17877" s="3" t="inlineStr">
        <is>
          <t>Sales - Comm on External Rental</t>
        </is>
      </c>
      <c r="F17877" s="3" t="n">
        <v>-98630.44</v>
      </c>
      <c r="G17877" s="3" t="n">
        <v>-614578.0600000001</v>
      </c>
    </row>
    <row r="17878">
      <c r="A17878" s="3" t="inlineStr">
        <is>
          <t>Opportunity Global Sales (PTY) LTD</t>
        </is>
      </c>
      <c r="B17878" s="4" t="n">
        <v>45322</v>
      </c>
      <c r="C17878" s="3" t="inlineStr">
        <is>
          <t>Revenue</t>
        </is>
      </c>
      <c r="D17878" s="3" t="inlineStr">
        <is>
          <t>1000/250</t>
        </is>
      </c>
      <c r="E17878" s="3" t="inlineStr">
        <is>
          <t>Sales - Comm on Endulini</t>
        </is>
      </c>
      <c r="F17878" s="3" t="n">
        <v>-8695.66</v>
      </c>
      <c r="G17878" s="3" t="n">
        <v>-137817.4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Revenue</t>
        </is>
      </c>
      <c r="D17879" s="3" t="inlineStr">
        <is>
          <t>1000/300</t>
        </is>
      </c>
      <c r="E17879" s="3" t="inlineStr">
        <is>
          <t>Sales - Comm on Heron Fields</t>
        </is>
      </c>
      <c r="F17879" s="3" t="n">
        <v>0</v>
      </c>
      <c r="G17879" s="3" t="n">
        <v>-1340039.14</v>
      </c>
    </row>
    <row r="17880">
      <c r="A17880" s="3" t="inlineStr">
        <is>
          <t>Trademark Holdings (Pty) Ltd</t>
        </is>
      </c>
      <c r="B17880" s="4" t="n">
        <v>45322</v>
      </c>
      <c r="C17880" s="3" t="inlineStr">
        <is>
          <t>Revenue</t>
        </is>
      </c>
      <c r="D17880" s="3" t="inlineStr">
        <is>
          <t>1000/300</t>
        </is>
      </c>
      <c r="E17880" s="3" t="inlineStr">
        <is>
          <t>Sales - Payprop - Lara</t>
        </is>
      </c>
      <c r="F17880" s="3" t="n">
        <v>-85060.82000000001</v>
      </c>
      <c r="G17880" s="3" t="n">
        <v>-581689.92</v>
      </c>
    </row>
    <row r="17881">
      <c r="A17881" s="3" t="inlineStr">
        <is>
          <t>Opportunity Global Investment (PTY) LTD</t>
        </is>
      </c>
      <c r="B17881" s="4" t="n">
        <v>45322</v>
      </c>
      <c r="C17881" s="3" t="inlineStr">
        <is>
          <t>Revenue</t>
        </is>
      </c>
      <c r="D17881" s="3" t="inlineStr">
        <is>
          <t>1000/360</t>
        </is>
      </c>
      <c r="E17881" s="3" t="inlineStr">
        <is>
          <t>Sales - Investor Management - Heron View</t>
        </is>
      </c>
      <c r="F17881" s="3" t="n">
        <v>0</v>
      </c>
      <c r="G17881" s="3" t="n">
        <v>-1826086.96</v>
      </c>
    </row>
    <row r="17882">
      <c r="A17882" s="3" t="inlineStr">
        <is>
          <t>Opportunity Global Sales (PTY) LTD</t>
        </is>
      </c>
      <c r="B17882" s="4" t="n">
        <v>45322</v>
      </c>
      <c r="C17882" s="3" t="inlineStr">
        <is>
          <t>Revenue</t>
        </is>
      </c>
      <c r="D17882" s="3" t="inlineStr">
        <is>
          <t>1000/400</t>
        </is>
      </c>
      <c r="E17882" s="3" t="inlineStr">
        <is>
          <t>Sales - Commission on Heron View</t>
        </is>
      </c>
      <c r="F17882" s="3" t="n">
        <v>-275634.79</v>
      </c>
      <c r="G17882" s="3" t="n">
        <v>-1425565.19</v>
      </c>
    </row>
    <row r="17883">
      <c r="A17883" s="3" t="inlineStr">
        <is>
          <t>Noble Shield (Pty) Ltd ta Go Letting</t>
        </is>
      </c>
      <c r="B17883" s="4" t="n">
        <v>45322</v>
      </c>
      <c r="C17883" s="3" t="inlineStr">
        <is>
          <t>Revenue</t>
        </is>
      </c>
      <c r="D17883" s="3" t="inlineStr">
        <is>
          <t>1000/420</t>
        </is>
      </c>
      <c r="E17883" s="3" t="inlineStr">
        <is>
          <t>Sales - Commission Received - External</t>
        </is>
      </c>
      <c r="F17883" s="3" t="n">
        <v>0</v>
      </c>
      <c r="G17883" s="3" t="n">
        <v>-134000</v>
      </c>
    </row>
    <row r="17884">
      <c r="A17884" s="3" t="inlineStr">
        <is>
          <t>Trademark Holdings (Pty) Ltd</t>
        </is>
      </c>
      <c r="B17884" s="4" t="n">
        <v>45322</v>
      </c>
      <c r="C17884" s="3" t="inlineStr">
        <is>
          <t>Revenue</t>
        </is>
      </c>
      <c r="D17884" s="3" t="inlineStr">
        <is>
          <t>1000/500</t>
        </is>
      </c>
      <c r="E17884" s="3" t="inlineStr">
        <is>
          <t>Sales - Commission external sale</t>
        </is>
      </c>
      <c r="F17884" s="3" t="n">
        <v>0</v>
      </c>
      <c r="G17884" s="3" t="n">
        <v>-50000</v>
      </c>
    </row>
    <row r="17885">
      <c r="A17885" s="3" t="inlineStr">
        <is>
          <t>Quinate Consulting (Pty) Ltd</t>
        </is>
      </c>
      <c r="B17885" s="4" t="n">
        <v>45322</v>
      </c>
      <c r="C17885" s="3" t="inlineStr">
        <is>
          <t>Revenue</t>
        </is>
      </c>
      <c r="D17885" s="3" t="inlineStr">
        <is>
          <t>1002/200</t>
        </is>
      </c>
      <c r="E17885" s="3" t="inlineStr">
        <is>
          <t>Sales - Vodacom tower</t>
        </is>
      </c>
      <c r="F17885" s="3" t="n">
        <v>0</v>
      </c>
      <c r="G17885" s="3" t="n">
        <v>-428524.8</v>
      </c>
    </row>
    <row r="17886">
      <c r="A17886" s="3" t="inlineStr">
        <is>
          <t>Quinate Consulting (Pty) Ltd</t>
        </is>
      </c>
      <c r="B17886" s="4" t="n">
        <v>45322</v>
      </c>
      <c r="C17886" s="3" t="inlineStr">
        <is>
          <t>Revenue</t>
        </is>
      </c>
      <c r="D17886" s="3" t="inlineStr">
        <is>
          <t>1004/000</t>
        </is>
      </c>
      <c r="E17886" s="3" t="inlineStr">
        <is>
          <t>Interest received</t>
        </is>
      </c>
      <c r="F17886" s="3" t="n">
        <v>0</v>
      </c>
      <c r="G17886" s="3" t="n">
        <v>-2364.24</v>
      </c>
    </row>
    <row r="17887">
      <c r="A17887" s="3" t="inlineStr">
        <is>
          <t>Quinate Consulting (Pty) Ltd</t>
        </is>
      </c>
      <c r="B17887" s="4" t="n">
        <v>45322</v>
      </c>
      <c r="C17887" s="3" t="inlineStr">
        <is>
          <t>Revenue</t>
        </is>
      </c>
      <c r="D17887" s="3" t="inlineStr">
        <is>
          <t>1006/100</t>
        </is>
      </c>
      <c r="E17887" s="3" t="inlineStr">
        <is>
          <t>Rental income - Payprop</t>
        </is>
      </c>
      <c r="F17887" s="3" t="n">
        <v>-196678.59</v>
      </c>
      <c r="G17887" s="3" t="n">
        <v>-513747.11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Revenue</t>
        </is>
      </c>
      <c r="D17888" s="3" t="inlineStr">
        <is>
          <t>1006/110</t>
        </is>
      </c>
      <c r="E17888" s="3" t="inlineStr">
        <is>
          <t>Rental Income - E201</t>
        </is>
      </c>
      <c r="F17888" s="3" t="n">
        <v>0</v>
      </c>
      <c r="G17888" s="3" t="n">
        <v>-59000</v>
      </c>
    </row>
    <row r="17889">
      <c r="A17889" s="3" t="inlineStr">
        <is>
          <t>Quinate Consulting (Pty) Ltd</t>
        </is>
      </c>
      <c r="B17889" s="4" t="n">
        <v>45322</v>
      </c>
      <c r="C17889" s="3" t="inlineStr">
        <is>
          <t>Revenue</t>
        </is>
      </c>
      <c r="D17889" s="3" t="inlineStr">
        <is>
          <t>1006/120</t>
        </is>
      </c>
      <c r="E17889" s="3" t="inlineStr">
        <is>
          <t>Rental Income - D203</t>
        </is>
      </c>
      <c r="F17889" s="3" t="n">
        <v>0</v>
      </c>
      <c r="G17889" s="3" t="n">
        <v>-65000</v>
      </c>
    </row>
    <row r="17890">
      <c r="A17890" s="3" t="inlineStr">
        <is>
          <t>Quinate Consulting (Pty) Ltd</t>
        </is>
      </c>
      <c r="B17890" s="4" t="n">
        <v>45322</v>
      </c>
      <c r="C17890" s="3" t="inlineStr">
        <is>
          <t>Revenue</t>
        </is>
      </c>
      <c r="D17890" s="3" t="inlineStr">
        <is>
          <t>1006/130</t>
        </is>
      </c>
      <c r="E17890" s="3" t="inlineStr">
        <is>
          <t>Rental Income - C301</t>
        </is>
      </c>
      <c r="F17890" s="3" t="n">
        <v>0</v>
      </c>
      <c r="G17890" s="3" t="n">
        <v>-19000</v>
      </c>
    </row>
    <row r="17891">
      <c r="A17891" s="3" t="inlineStr">
        <is>
          <t>Quinate Consulting (Pty) Ltd</t>
        </is>
      </c>
      <c r="B17891" s="4" t="n">
        <v>45322</v>
      </c>
      <c r="C17891" s="3" t="inlineStr">
        <is>
          <t>Revenue</t>
        </is>
      </c>
      <c r="D17891" s="3" t="inlineStr">
        <is>
          <t>1006/140</t>
        </is>
      </c>
      <c r="E17891" s="3" t="inlineStr">
        <is>
          <t>Rental Income - A108</t>
        </is>
      </c>
      <c r="F17891" s="3" t="n">
        <v>0</v>
      </c>
      <c r="G17891" s="3" t="n">
        <v>-72000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Revenue</t>
        </is>
      </c>
      <c r="D17892" s="3" t="inlineStr">
        <is>
          <t>1006/150</t>
        </is>
      </c>
      <c r="E17892" s="3" t="inlineStr">
        <is>
          <t>Rental Income - A303</t>
        </is>
      </c>
      <c r="F17892" s="3" t="n">
        <v>0</v>
      </c>
      <c r="G17892" s="3" t="n">
        <v>-37000</v>
      </c>
    </row>
    <row r="17893">
      <c r="A17893" s="3" t="inlineStr">
        <is>
          <t>Quinate Consulting (Pty) Ltd</t>
        </is>
      </c>
      <c r="B17893" s="4" t="n">
        <v>45322</v>
      </c>
      <c r="C17893" s="3" t="inlineStr">
        <is>
          <t>Revenue</t>
        </is>
      </c>
      <c r="D17893" s="3" t="inlineStr">
        <is>
          <t>1006/160</t>
        </is>
      </c>
      <c r="E17893" s="3" t="inlineStr">
        <is>
          <t>Rental Income - A306</t>
        </is>
      </c>
      <c r="F17893" s="3" t="n">
        <v>0</v>
      </c>
      <c r="G17893" s="3" t="n">
        <v>-38030</v>
      </c>
    </row>
    <row r="17894">
      <c r="A17894" s="3" t="inlineStr">
        <is>
          <t>Quinate Consulting (Pty) Ltd</t>
        </is>
      </c>
      <c r="B17894" s="4" t="n">
        <v>45322</v>
      </c>
      <c r="C17894" s="3" t="inlineStr">
        <is>
          <t>Revenue</t>
        </is>
      </c>
      <c r="D17894" s="3" t="inlineStr">
        <is>
          <t>1006/170</t>
        </is>
      </c>
      <c r="E17894" s="3" t="inlineStr">
        <is>
          <t>Rental Income - C102</t>
        </is>
      </c>
      <c r="F17894" s="3" t="n">
        <v>0</v>
      </c>
      <c r="G17894" s="3" t="n">
        <v>-72000</v>
      </c>
    </row>
    <row r="17895">
      <c r="A17895" s="3" t="inlineStr">
        <is>
          <t>Quinate Consulting (Pty) Ltd</t>
        </is>
      </c>
      <c r="B17895" s="4" t="n">
        <v>45322</v>
      </c>
      <c r="C17895" s="3" t="inlineStr">
        <is>
          <t>Revenue</t>
        </is>
      </c>
      <c r="D17895" s="3" t="inlineStr">
        <is>
          <t>1006/180</t>
        </is>
      </c>
      <c r="E17895" s="3" t="inlineStr">
        <is>
          <t>Rental Income - A307</t>
        </is>
      </c>
      <c r="F17895" s="3" t="n">
        <v>0</v>
      </c>
      <c r="G17895" s="3" t="n">
        <v>-37000</v>
      </c>
    </row>
    <row r="17896">
      <c r="A17896" s="3" t="inlineStr">
        <is>
          <t>Quinate Consulting (Pty) Ltd</t>
        </is>
      </c>
      <c r="B17896" s="4" t="n">
        <v>45322</v>
      </c>
      <c r="C17896" s="3" t="inlineStr">
        <is>
          <t>Revenue</t>
        </is>
      </c>
      <c r="D17896" s="3" t="inlineStr">
        <is>
          <t>1006/190</t>
        </is>
      </c>
      <c r="E17896" s="3" t="inlineStr">
        <is>
          <t>Rental Income - A209</t>
        </is>
      </c>
      <c r="F17896" s="3" t="n">
        <v>0</v>
      </c>
      <c r="G17896" s="3" t="n">
        <v>-82989.12</v>
      </c>
    </row>
    <row r="17897">
      <c r="A17897" s="3" t="inlineStr">
        <is>
          <t>Endulini (Pty) Ltd</t>
        </is>
      </c>
      <c r="B17897" s="4" t="n">
        <v>45322</v>
      </c>
      <c r="C17897" s="3" t="inlineStr">
        <is>
          <t>Revenue</t>
        </is>
      </c>
      <c r="D17897" s="3" t="inlineStr">
        <is>
          <t>1100/000</t>
        </is>
      </c>
      <c r="E17897" s="3" t="inlineStr">
        <is>
          <t>Sales - Endulini</t>
        </is>
      </c>
      <c r="F17897" s="3" t="n">
        <v>0</v>
      </c>
      <c r="G17897" s="3" t="n">
        <v>-10668869.56</v>
      </c>
    </row>
    <row r="17898">
      <c r="A17898" s="3" t="inlineStr">
        <is>
          <t>Opportunity Management Holdings (PTY) LTD</t>
        </is>
      </c>
      <c r="B17898" s="4" t="n">
        <v>45322</v>
      </c>
      <c r="C17898" s="3" t="inlineStr">
        <is>
          <t>Revenue</t>
        </is>
      </c>
      <c r="D17898" s="3" t="inlineStr">
        <is>
          <t>1100/001</t>
        </is>
      </c>
      <c r="E17898" s="3" t="inlineStr">
        <is>
          <t>Salary Recharges</t>
        </is>
      </c>
      <c r="F17898" s="3" t="n">
        <v>-342147.93</v>
      </c>
      <c r="G17898" s="3" t="n">
        <v>-1691228.19</v>
      </c>
    </row>
    <row r="17899">
      <c r="A17899" s="3" t="inlineStr">
        <is>
          <t>Endulini (Pty) Ltd</t>
        </is>
      </c>
      <c r="B17899" s="4" t="n">
        <v>45322</v>
      </c>
      <c r="C17899" s="3" t="inlineStr">
        <is>
          <t>Revenue</t>
        </is>
      </c>
      <c r="D17899" s="3" t="inlineStr">
        <is>
          <t>1100/200</t>
        </is>
      </c>
      <c r="E17899" s="3" t="inlineStr">
        <is>
          <t>Sales - Endulini occupational rent</t>
        </is>
      </c>
      <c r="F17899" s="3" t="n">
        <v>0</v>
      </c>
      <c r="G17899" s="3" t="n">
        <v>1679.94</v>
      </c>
    </row>
    <row r="17900">
      <c r="A17900" s="3" t="inlineStr">
        <is>
          <t>Endulini (Pty) Ltd</t>
        </is>
      </c>
      <c r="B17900" s="4" t="n">
        <v>45322</v>
      </c>
      <c r="C17900" s="3" t="inlineStr">
        <is>
          <t>Expenses</t>
        </is>
      </c>
      <c r="D17900" s="3" t="inlineStr">
        <is>
          <t>2000/001</t>
        </is>
      </c>
      <c r="E17900" s="3" t="inlineStr">
        <is>
          <t>COS - CIP Construction</t>
        </is>
      </c>
      <c r="F17900" s="3" t="n">
        <v>0</v>
      </c>
      <c r="G17900" s="3" t="n">
        <v>2000</v>
      </c>
    </row>
    <row r="17901">
      <c r="A17901" s="3" t="inlineStr">
        <is>
          <t>Quinate Consulting (Pty) Ltd</t>
        </is>
      </c>
      <c r="B17901" s="4" t="n">
        <v>45322</v>
      </c>
      <c r="C17901" s="3" t="inlineStr">
        <is>
          <t>Expenses</t>
        </is>
      </c>
      <c r="D17901" s="3" t="inlineStr">
        <is>
          <t>2000/009</t>
        </is>
      </c>
      <c r="E17901" s="3" t="inlineStr">
        <is>
          <t>COS - Admin fees</t>
        </is>
      </c>
      <c r="F17901" s="3" t="n">
        <v>0</v>
      </c>
      <c r="G17901" s="3" t="n">
        <v>869.5700000000001</v>
      </c>
    </row>
    <row r="17902">
      <c r="A17902" s="3" t="inlineStr">
        <is>
          <t>Opportunity Global Sales (PTY) LTD</t>
        </is>
      </c>
      <c r="B17902" s="4" t="n">
        <v>45322</v>
      </c>
      <c r="C17902" s="3" t="inlineStr">
        <is>
          <t>Expenses</t>
        </is>
      </c>
      <c r="D17902" s="3" t="inlineStr">
        <is>
          <t>2000/010</t>
        </is>
      </c>
      <c r="E17902" s="3" t="inlineStr">
        <is>
          <t>COS - PAYE on Commission</t>
        </is>
      </c>
      <c r="F17902" s="3" t="n">
        <v>17351.38</v>
      </c>
      <c r="G17902" s="3" t="n">
        <v>278124.11</v>
      </c>
    </row>
    <row r="17903">
      <c r="A17903" s="3" t="inlineStr">
        <is>
          <t>Quinate Consulting (Pty) Ltd</t>
        </is>
      </c>
      <c r="B17903" s="4" t="n">
        <v>45322</v>
      </c>
      <c r="C17903" s="3" t="inlineStr">
        <is>
          <t>Expenses</t>
        </is>
      </c>
      <c r="D17903" s="3" t="inlineStr">
        <is>
          <t>2000/060</t>
        </is>
      </c>
      <c r="E17903" s="3" t="inlineStr">
        <is>
          <t>COS - Commission Endulini</t>
        </is>
      </c>
      <c r="F17903" s="3" t="n">
        <v>0</v>
      </c>
      <c r="G17903" s="3" t="n">
        <v>11382.61</v>
      </c>
    </row>
    <row r="17904">
      <c r="A17904" s="3" t="inlineStr">
        <is>
          <t>Endulini (Pty) Ltd</t>
        </is>
      </c>
      <c r="B17904" s="4" t="n">
        <v>45322</v>
      </c>
      <c r="C17904" s="3" t="inlineStr">
        <is>
          <t>Expenses</t>
        </is>
      </c>
      <c r="D17904" s="3" t="inlineStr">
        <is>
          <t>2000/100</t>
        </is>
      </c>
      <c r="E17904" s="3" t="inlineStr">
        <is>
          <t>COS - Commission Endulini</t>
        </is>
      </c>
      <c r="F17904" s="3" t="n">
        <v>0</v>
      </c>
      <c r="G17904" s="3" t="n">
        <v>196943.48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2000/100</t>
        </is>
      </c>
      <c r="E17905" s="3" t="inlineStr">
        <is>
          <t>COS - Commission Paid</t>
        </is>
      </c>
      <c r="F17905" s="3" t="n">
        <v>15553.2</v>
      </c>
      <c r="G17905" s="3" t="n">
        <v>78327.89999999999</v>
      </c>
    </row>
    <row r="17906">
      <c r="A17906" s="3" t="inlineStr">
        <is>
          <t>Opportunity Global Sales (PTY) LTD</t>
        </is>
      </c>
      <c r="B17906" s="4" t="n">
        <v>45322</v>
      </c>
      <c r="C17906" s="3" t="inlineStr">
        <is>
          <t>Expenses</t>
        </is>
      </c>
      <c r="D17906" s="3" t="inlineStr">
        <is>
          <t>2000/125</t>
        </is>
      </c>
      <c r="E17906" s="3" t="inlineStr">
        <is>
          <t>Commission Paid - Referal commission</t>
        </is>
      </c>
      <c r="F17906" s="3" t="n">
        <v>0</v>
      </c>
      <c r="G17906" s="3" t="n">
        <v>75342.61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2000/135</t>
        </is>
      </c>
      <c r="E17907" s="3" t="inlineStr">
        <is>
          <t>COS - Sales Comm External - Minette</t>
        </is>
      </c>
      <c r="F17907" s="3" t="n">
        <v>0</v>
      </c>
      <c r="G17907" s="3" t="n">
        <v>57739.13</v>
      </c>
    </row>
    <row r="17908">
      <c r="A17908" s="3" t="inlineStr">
        <is>
          <t>Opportunity Global Investment (PTY) LTD</t>
        </is>
      </c>
      <c r="B17908" s="4" t="n">
        <v>45322</v>
      </c>
      <c r="C17908" s="3" t="inlineStr">
        <is>
          <t>Expenses</t>
        </is>
      </c>
      <c r="D17908" s="3" t="inlineStr">
        <is>
          <t>2000/135</t>
        </is>
      </c>
      <c r="E17908" s="3" t="inlineStr">
        <is>
          <t>Referral commission - Heron View</t>
        </is>
      </c>
      <c r="F17908" s="3" t="n">
        <v>35000</v>
      </c>
      <c r="G17908" s="3" t="n">
        <v>72231.21000000001</v>
      </c>
    </row>
    <row r="17909">
      <c r="A17909" s="3" t="inlineStr">
        <is>
          <t>Opportunity Global Sales (PTY) LTD</t>
        </is>
      </c>
      <c r="B17909" s="4" t="n">
        <v>45322</v>
      </c>
      <c r="C17909" s="3" t="inlineStr">
        <is>
          <t>Expenses</t>
        </is>
      </c>
      <c r="D17909" s="3" t="inlineStr">
        <is>
          <t>2000/137</t>
        </is>
      </c>
      <c r="E17909" s="3" t="inlineStr">
        <is>
          <t>COS - Rental Comm External - Minette</t>
        </is>
      </c>
      <c r="F17909" s="3" t="n">
        <v>17130.44</v>
      </c>
      <c r="G17909" s="3" t="n">
        <v>240916.98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2000/139</t>
        </is>
      </c>
      <c r="E17910" s="3" t="inlineStr">
        <is>
          <t>COS - Sales Comm Heron Fields - Minette</t>
        </is>
      </c>
      <c r="F17910" s="3" t="n">
        <v>0</v>
      </c>
      <c r="G17910" s="3" t="n">
        <v>68099.48</v>
      </c>
    </row>
    <row r="17911">
      <c r="A17911" s="3" t="inlineStr">
        <is>
          <t>Opportunity Global Investment (PTY) LTD</t>
        </is>
      </c>
      <c r="B17911" s="4" t="n">
        <v>45322</v>
      </c>
      <c r="C17911" s="3" t="inlineStr">
        <is>
          <t>Expenses</t>
        </is>
      </c>
      <c r="D17911" s="3" t="inlineStr">
        <is>
          <t>2000/140</t>
        </is>
      </c>
      <c r="E17911" s="3" t="inlineStr">
        <is>
          <t>Referral commission - F Geldenhuys</t>
        </is>
      </c>
      <c r="F17911" s="3" t="n">
        <v>0</v>
      </c>
      <c r="G17911" s="3" t="n">
        <v>89400</v>
      </c>
    </row>
    <row r="17912">
      <c r="A17912" s="3" t="inlineStr">
        <is>
          <t>Opportunity Global Investment (PTY) LTD</t>
        </is>
      </c>
      <c r="B17912" s="4" t="n">
        <v>45322</v>
      </c>
      <c r="C17912" s="3" t="inlineStr">
        <is>
          <t>Expenses</t>
        </is>
      </c>
      <c r="D17912" s="3" t="inlineStr">
        <is>
          <t>2000/145</t>
        </is>
      </c>
      <c r="E17912" s="3" t="inlineStr">
        <is>
          <t>Referral commission - W Thomason</t>
        </is>
      </c>
      <c r="F17912" s="3" t="n">
        <v>0</v>
      </c>
      <c r="G17912" s="3" t="n">
        <v>12000</v>
      </c>
    </row>
    <row r="17913">
      <c r="A17913" s="3" t="inlineStr">
        <is>
          <t>Opportunity Global Sales (PTY) LTD</t>
        </is>
      </c>
      <c r="B17913" s="4" t="n">
        <v>45322</v>
      </c>
      <c r="C17913" s="3" t="inlineStr">
        <is>
          <t>Expenses</t>
        </is>
      </c>
      <c r="D17913" s="3" t="inlineStr">
        <is>
          <t>2000/147</t>
        </is>
      </c>
      <c r="E17913" s="3" t="inlineStr">
        <is>
          <t>COS - Sales Comm Heron Fields - Yvette</t>
        </is>
      </c>
      <c r="F17913" s="3" t="n">
        <v>0</v>
      </c>
      <c r="G17913" s="3" t="n">
        <v>185656.48</v>
      </c>
    </row>
    <row r="17914">
      <c r="A17914" s="3" t="inlineStr">
        <is>
          <t>Endulini (Pty) Ltd</t>
        </is>
      </c>
      <c r="B17914" s="4" t="n">
        <v>45322</v>
      </c>
      <c r="C17914" s="3" t="inlineStr">
        <is>
          <t>Expenses</t>
        </is>
      </c>
      <c r="D17914" s="3" t="inlineStr">
        <is>
          <t>2000/150</t>
        </is>
      </c>
      <c r="E17914" s="3" t="inlineStr">
        <is>
          <t>COS - Levies special agreement</t>
        </is>
      </c>
      <c r="F17914" s="3" t="n">
        <v>2267.05</v>
      </c>
      <c r="G17914" s="3" t="n">
        <v>72241.53999999999</v>
      </c>
    </row>
    <row r="17915">
      <c r="A17915" s="3" t="inlineStr">
        <is>
          <t>Opportunity Global Sales (PTY) LTD</t>
        </is>
      </c>
      <c r="B17915" s="4" t="n">
        <v>45322</v>
      </c>
      <c r="C17915" s="3" t="inlineStr">
        <is>
          <t>Expenses</t>
        </is>
      </c>
      <c r="D17915" s="3" t="inlineStr">
        <is>
          <t>2000/160</t>
        </is>
      </c>
      <c r="E17915" s="3" t="inlineStr">
        <is>
          <t>COS - Sales Comm Heron View - Minette</t>
        </is>
      </c>
      <c r="F17915" s="3" t="n">
        <v>33737.04</v>
      </c>
      <c r="G17915" s="3" t="n">
        <v>345647.98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2000/162</t>
        </is>
      </c>
      <c r="E17916" s="3" t="inlineStr">
        <is>
          <t>COS - Sales Comm Heron View - Yvette</t>
        </is>
      </c>
      <c r="F17916" s="3" t="n">
        <v>20201.71</v>
      </c>
      <c r="G17916" s="3" t="n">
        <v>251784.68</v>
      </c>
    </row>
    <row r="17917">
      <c r="A17917" s="3" t="inlineStr">
        <is>
          <t>Opportunity Global Sales (PTY) LTD</t>
        </is>
      </c>
      <c r="B17917" s="4" t="n">
        <v>45322</v>
      </c>
      <c r="C17917" s="3" t="inlineStr">
        <is>
          <t>Expenses</t>
        </is>
      </c>
      <c r="D17917" s="3" t="inlineStr">
        <is>
          <t>2000/165</t>
        </is>
      </c>
      <c r="E17917" s="3" t="inlineStr">
        <is>
          <t>COS - Sales Comm External - Yvette</t>
        </is>
      </c>
      <c r="F17917" s="3" t="n">
        <v>0</v>
      </c>
      <c r="G17917" s="3" t="n">
        <v>5885.55</v>
      </c>
    </row>
    <row r="17918">
      <c r="A17918" s="3" t="inlineStr">
        <is>
          <t>Opportunity Global Sales (PTY) LTD</t>
        </is>
      </c>
      <c r="B17918" s="4" t="n">
        <v>45322</v>
      </c>
      <c r="C17918" s="3" t="inlineStr">
        <is>
          <t>Expenses</t>
        </is>
      </c>
      <c r="D17918" s="3" t="inlineStr">
        <is>
          <t>2000/166</t>
        </is>
      </c>
      <c r="E17918" s="3" t="inlineStr">
        <is>
          <t>COS - Sales Comm Heron View - Morne</t>
        </is>
      </c>
      <c r="F17918" s="3" t="n">
        <v>26172.18</v>
      </c>
      <c r="G17918" s="3" t="n">
        <v>83733.88</v>
      </c>
    </row>
    <row r="17919">
      <c r="A17919" s="3" t="inlineStr">
        <is>
          <t>Opportunity Global Sales (PTY) LTD</t>
        </is>
      </c>
      <c r="B17919" s="4" t="n">
        <v>45322</v>
      </c>
      <c r="C17919" s="3" t="inlineStr">
        <is>
          <t>Expenses</t>
        </is>
      </c>
      <c r="D17919" s="3" t="inlineStr">
        <is>
          <t>2000/167</t>
        </is>
      </c>
      <c r="E17919" s="3" t="inlineStr">
        <is>
          <t>COS - Sales Comm Endulini - Morne</t>
        </is>
      </c>
      <c r="F17919" s="3" t="n">
        <v>0</v>
      </c>
      <c r="G17919" s="3" t="n">
        <v>12173.05</v>
      </c>
    </row>
    <row r="17920">
      <c r="A17920" s="3" t="inlineStr">
        <is>
          <t>Noble Shield (Pty) Ltd ta Go Letting</t>
        </is>
      </c>
      <c r="B17920" s="4" t="n">
        <v>45322</v>
      </c>
      <c r="C17920" s="3" t="inlineStr">
        <is>
          <t>Expenses</t>
        </is>
      </c>
      <c r="D17920" s="3" t="inlineStr">
        <is>
          <t>2000/200</t>
        </is>
      </c>
      <c r="E17920" s="3" t="inlineStr">
        <is>
          <t>COS - Commission on external sales</t>
        </is>
      </c>
      <c r="F17920" s="3" t="n">
        <v>0</v>
      </c>
      <c r="G17920" s="3" t="n">
        <v>115400</v>
      </c>
    </row>
    <row r="17921">
      <c r="A17921" s="3" t="inlineStr">
        <is>
          <t>Endulini (Pty) Ltd</t>
        </is>
      </c>
      <c r="B17921" s="4" t="n">
        <v>45322</v>
      </c>
      <c r="C17921" s="3" t="inlineStr">
        <is>
          <t>Expenses</t>
        </is>
      </c>
      <c r="D17921" s="3" t="inlineStr">
        <is>
          <t>2000/200</t>
        </is>
      </c>
      <c r="E17921" s="3" t="inlineStr">
        <is>
          <t>COS - Rates clearance</t>
        </is>
      </c>
      <c r="F17921" s="3" t="n">
        <v>9389.84</v>
      </c>
      <c r="G17921" s="3" t="n">
        <v>65240.02</v>
      </c>
    </row>
    <row r="17922">
      <c r="A17922" s="3" t="inlineStr">
        <is>
          <t>Opportunity Global Sales (PTY) LTD</t>
        </is>
      </c>
      <c r="B17922" s="4" t="n">
        <v>45322</v>
      </c>
      <c r="C17922" s="3" t="inlineStr">
        <is>
          <t>Expenses</t>
        </is>
      </c>
      <c r="D17922" s="3" t="inlineStr">
        <is>
          <t>2000/270</t>
        </is>
      </c>
      <c r="E17922" s="3" t="inlineStr">
        <is>
          <t>COS - Comm Rentals - Mario - External</t>
        </is>
      </c>
      <c r="F17922" s="3" t="n">
        <v>1102.61</v>
      </c>
      <c r="G17922" s="3" t="n">
        <v>6133.95</v>
      </c>
    </row>
    <row r="17923">
      <c r="A17923" s="3" t="inlineStr">
        <is>
          <t>Opportunity Global Sales (PTY) LTD</t>
        </is>
      </c>
      <c r="B17923" s="4" t="n">
        <v>45322</v>
      </c>
      <c r="C17923" s="3" t="inlineStr">
        <is>
          <t>Expenses</t>
        </is>
      </c>
      <c r="D17923" s="3" t="inlineStr">
        <is>
          <t>2000/275</t>
        </is>
      </c>
      <c r="E17923" s="3" t="inlineStr">
        <is>
          <t>COS - Comm Rentals - Mario - Endulini</t>
        </is>
      </c>
      <c r="F17923" s="3" t="n">
        <v>451.48</v>
      </c>
      <c r="G17923" s="3" t="n">
        <v>27518.6</v>
      </c>
    </row>
    <row r="17924">
      <c r="A17924" s="3" t="inlineStr">
        <is>
          <t>Opportunity Global Sales (PTY) LTD</t>
        </is>
      </c>
      <c r="B17924" s="4" t="n">
        <v>45322</v>
      </c>
      <c r="C17924" s="3" t="inlineStr">
        <is>
          <t>Expenses</t>
        </is>
      </c>
      <c r="D17924" s="3" t="inlineStr">
        <is>
          <t>2000/280</t>
        </is>
      </c>
      <c r="E17924" s="3" t="inlineStr">
        <is>
          <t>COS - Comm Rentals - Mario - Heron Fields</t>
        </is>
      </c>
      <c r="F17924" s="3" t="n">
        <v>1934.78</v>
      </c>
      <c r="G17924" s="3" t="n">
        <v>23928.69</v>
      </c>
    </row>
    <row r="17925">
      <c r="A17925" s="3" t="inlineStr">
        <is>
          <t>Trademark Holdings (Pty) Ltd</t>
        </is>
      </c>
      <c r="B17925" s="4" t="n">
        <v>45322</v>
      </c>
      <c r="C17925" s="3" t="inlineStr">
        <is>
          <t>Expenses</t>
        </is>
      </c>
      <c r="D17925" s="3" t="inlineStr">
        <is>
          <t>2000/300</t>
        </is>
      </c>
      <c r="E17925" s="3" t="inlineStr">
        <is>
          <t>COS - Commission Paid</t>
        </is>
      </c>
      <c r="F17925" s="3" t="n">
        <v>15551.43</v>
      </c>
      <c r="G17925" s="3" t="n">
        <v>82664.32000000001</v>
      </c>
    </row>
    <row r="17926">
      <c r="A17926" s="3" t="inlineStr">
        <is>
          <t>Opportunity Global Sales (PTY) LTD</t>
        </is>
      </c>
      <c r="B17926" s="4" t="n">
        <v>45322</v>
      </c>
      <c r="C17926" s="3" t="inlineStr">
        <is>
          <t>Expenses</t>
        </is>
      </c>
      <c r="D17926" s="3" t="inlineStr">
        <is>
          <t>2000/370</t>
        </is>
      </c>
      <c r="E17926" s="3" t="inlineStr">
        <is>
          <t>COS - Overrider Comm Endulini - Morne</t>
        </is>
      </c>
      <c r="F17926" s="3" t="n">
        <v>0</v>
      </c>
      <c r="G17926" s="3" t="n">
        <v>12173.04</v>
      </c>
    </row>
    <row r="17927">
      <c r="A17927" s="3" t="inlineStr">
        <is>
          <t>Opportunity Global Sales (PTY) LTD</t>
        </is>
      </c>
      <c r="B17927" s="4" t="n">
        <v>45322</v>
      </c>
      <c r="C17927" s="3" t="inlineStr">
        <is>
          <t>Expenses</t>
        </is>
      </c>
      <c r="D17927" s="3" t="inlineStr">
        <is>
          <t>2000/380</t>
        </is>
      </c>
      <c r="E17927" s="3" t="inlineStr">
        <is>
          <t>COS - Overrider Comm Heron Fields - Morne</t>
        </is>
      </c>
      <c r="F17927" s="3" t="n">
        <v>0</v>
      </c>
      <c r="G17927" s="3" t="n">
        <v>30622.7</v>
      </c>
    </row>
    <row r="17928">
      <c r="A17928" s="3" t="inlineStr">
        <is>
          <t>Opportunity Global Sales (PTY) LTD</t>
        </is>
      </c>
      <c r="B17928" s="4" t="n">
        <v>45322</v>
      </c>
      <c r="C17928" s="3" t="inlineStr">
        <is>
          <t>Expenses</t>
        </is>
      </c>
      <c r="D17928" s="3" t="inlineStr">
        <is>
          <t>2000/383</t>
        </is>
      </c>
      <c r="E17928" s="3" t="inlineStr">
        <is>
          <t>COS - Overrider Comm Heron View - Morne</t>
        </is>
      </c>
      <c r="F17928" s="3" t="n">
        <v>4271.48</v>
      </c>
      <c r="G17928" s="3" t="n">
        <v>63272.17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2000/383</t>
        </is>
      </c>
      <c r="E17929" s="3" t="inlineStr">
        <is>
          <t>COS - Overrider Comm Heron Views - Morne</t>
        </is>
      </c>
      <c r="F17929" s="3" t="n">
        <v>4271.48</v>
      </c>
      <c r="G17929" s="3" t="n">
        <v>63272.17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2000/390</t>
        </is>
      </c>
      <c r="E17930" s="3" t="inlineStr">
        <is>
          <t>COS - Overrider Comm External Sales - Morne</t>
        </is>
      </c>
      <c r="F17930" s="3" t="n">
        <v>0</v>
      </c>
      <c r="G17930" s="3" t="n">
        <v>11953.32</v>
      </c>
    </row>
    <row r="17931">
      <c r="A17931" s="3" t="inlineStr">
        <is>
          <t>Trademark Holdings (Pty) Ltd</t>
        </is>
      </c>
      <c r="B17931" s="4" t="n">
        <v>45322</v>
      </c>
      <c r="C17931" s="3" t="inlineStr">
        <is>
          <t>Expenses</t>
        </is>
      </c>
      <c r="D17931" s="3" t="inlineStr">
        <is>
          <t>2000/400</t>
        </is>
      </c>
      <c r="E17931" s="3" t="inlineStr">
        <is>
          <t>COS - Commission on external sales</t>
        </is>
      </c>
      <c r="F17931" s="3" t="n">
        <v>0</v>
      </c>
      <c r="G17931" s="3" t="n">
        <v>115000</v>
      </c>
    </row>
    <row r="17932">
      <c r="A17932" s="3" t="inlineStr">
        <is>
          <t>Opportunity Global Sales (PTY) LTD</t>
        </is>
      </c>
      <c r="B17932" s="4" t="n">
        <v>45322</v>
      </c>
      <c r="C17932" s="3" t="inlineStr">
        <is>
          <t>Expenses</t>
        </is>
      </c>
      <c r="D17932" s="3" t="inlineStr">
        <is>
          <t>2000/550</t>
        </is>
      </c>
      <c r="E17932" s="3" t="inlineStr">
        <is>
          <t>COS - Electricity Costs Heron Fields</t>
        </is>
      </c>
      <c r="F17932" s="3" t="n">
        <v>0</v>
      </c>
      <c r="G17932" s="3" t="n">
        <v>447.83</v>
      </c>
    </row>
    <row r="17933">
      <c r="A17933" s="3" t="inlineStr">
        <is>
          <t>Opportunity Global Sales (PTY) LTD</t>
        </is>
      </c>
      <c r="B17933" s="4" t="n">
        <v>45322</v>
      </c>
      <c r="C17933" s="3" t="inlineStr">
        <is>
          <t>Expenses</t>
        </is>
      </c>
      <c r="D17933" s="3" t="inlineStr">
        <is>
          <t>2000/600</t>
        </is>
      </c>
      <c r="E17933" s="3" t="inlineStr">
        <is>
          <t>COS - Heron Fields Show House</t>
        </is>
      </c>
      <c r="F17933" s="3" t="n">
        <v>0</v>
      </c>
      <c r="G17933" s="3" t="n">
        <v>201.97</v>
      </c>
    </row>
    <row r="17934">
      <c r="A17934" s="3" t="inlineStr">
        <is>
          <t>Endulini (Pty) Ltd</t>
        </is>
      </c>
      <c r="B17934" s="4" t="n">
        <v>45322</v>
      </c>
      <c r="C17934" s="3" t="inlineStr">
        <is>
          <t>Expenses</t>
        </is>
      </c>
      <c r="D17934" s="3" t="inlineStr">
        <is>
          <t>2000/600</t>
        </is>
      </c>
      <c r="E17934" s="3" t="inlineStr">
        <is>
          <t>COS - Legal fees</t>
        </is>
      </c>
      <c r="F17934" s="3" t="n">
        <v>0</v>
      </c>
      <c r="G17934" s="3" t="n">
        <v>341904.45</v>
      </c>
    </row>
    <row r="17935">
      <c r="A17935" s="3" t="inlineStr">
        <is>
          <t>Quinate Consulting (Pty) Ltd</t>
        </is>
      </c>
      <c r="B17935" s="4" t="n">
        <v>45322</v>
      </c>
      <c r="C17935" s="3" t="inlineStr">
        <is>
          <t>Expenses</t>
        </is>
      </c>
      <c r="D17935" s="3" t="inlineStr">
        <is>
          <t>2001/120</t>
        </is>
      </c>
      <c r="E17935" s="3" t="inlineStr">
        <is>
          <t>COS - Commission - South Wark</t>
        </is>
      </c>
      <c r="F17935" s="3" t="n">
        <v>0</v>
      </c>
      <c r="G17935" s="3" t="n">
        <v>-869.5700000000001</v>
      </c>
    </row>
    <row r="17936">
      <c r="A17936" s="3" t="inlineStr">
        <is>
          <t>Quinate Consulting (Pty) Ltd</t>
        </is>
      </c>
      <c r="B17936" s="4" t="n">
        <v>45322</v>
      </c>
      <c r="C17936" s="3" t="inlineStr">
        <is>
          <t>Expenses</t>
        </is>
      </c>
      <c r="D17936" s="3" t="inlineStr">
        <is>
          <t>2001/210</t>
        </is>
      </c>
      <c r="E17936" s="3" t="inlineStr">
        <is>
          <t>COS - NHBRC</t>
        </is>
      </c>
      <c r="F17936" s="3" t="n">
        <v>0</v>
      </c>
      <c r="G17936" s="3" t="n">
        <v>457.67</v>
      </c>
    </row>
    <row r="17937">
      <c r="A17937" s="3" t="inlineStr">
        <is>
          <t>Quinate Consulting (Pty) Ltd</t>
        </is>
      </c>
      <c r="B17937" s="4" t="n">
        <v>45322</v>
      </c>
      <c r="C17937" s="3" t="inlineStr">
        <is>
          <t>Expenses</t>
        </is>
      </c>
      <c r="D17937" s="3" t="inlineStr">
        <is>
          <t>2200/000</t>
        </is>
      </c>
      <c r="E17937" s="3" t="inlineStr">
        <is>
          <t>COS - C2M Certificate for transfer</t>
        </is>
      </c>
      <c r="F17937" s="3" t="n">
        <v>0</v>
      </c>
      <c r="G17937" s="3" t="n">
        <v>2000</v>
      </c>
    </row>
    <row r="17938">
      <c r="A17938" s="3" t="inlineStr">
        <is>
          <t>Noble Shield (Pty) Ltd ta Go Letting</t>
        </is>
      </c>
      <c r="B17938" s="4" t="n">
        <v>45322</v>
      </c>
      <c r="C17938" s="3" t="inlineStr">
        <is>
          <t>Revenue</t>
        </is>
      </c>
      <c r="D17938" s="3" t="inlineStr">
        <is>
          <t>2400/011</t>
        </is>
      </c>
      <c r="E17938" s="3" t="inlineStr">
        <is>
          <t>Recovery of Electrity _AND_ Water - Rentals</t>
        </is>
      </c>
      <c r="F17938" s="3" t="n">
        <v>0</v>
      </c>
      <c r="G17938" s="3" t="n">
        <v>-1000</v>
      </c>
    </row>
    <row r="17939">
      <c r="A17939" s="3" t="inlineStr">
        <is>
          <t>Quinate Consulting (Pty) Ltd</t>
        </is>
      </c>
      <c r="B17939" s="4" t="n">
        <v>45322</v>
      </c>
      <c r="C17939" s="3" t="inlineStr">
        <is>
          <t>Revenue</t>
        </is>
      </c>
      <c r="D17939" s="3" t="inlineStr">
        <is>
          <t>2400/200</t>
        </is>
      </c>
      <c r="E17939" s="3" t="inlineStr">
        <is>
          <t>Recovery Acc - Electricity SH</t>
        </is>
      </c>
      <c r="F17939" s="3" t="n">
        <v>0</v>
      </c>
      <c r="G17939" s="3" t="n">
        <v>-310930.99</v>
      </c>
    </row>
    <row r="17940">
      <c r="A17940" s="3" t="inlineStr">
        <is>
          <t>Quinate Consulting (Pty) Ltd</t>
        </is>
      </c>
      <c r="B17940" s="4" t="n">
        <v>45322</v>
      </c>
      <c r="C17940" s="3" t="inlineStr">
        <is>
          <t>Revenue</t>
        </is>
      </c>
      <c r="D17940" s="3" t="inlineStr">
        <is>
          <t>2400/300</t>
        </is>
      </c>
      <c r="E17940" s="3" t="inlineStr">
        <is>
          <t>Recovery Account - Electricity SW</t>
        </is>
      </c>
      <c r="F17940" s="3" t="n">
        <v>0</v>
      </c>
      <c r="G17940" s="3" t="n">
        <v>-231367.11</v>
      </c>
    </row>
    <row r="17941">
      <c r="A17941" s="3" t="inlineStr">
        <is>
          <t>Endulini (Pty) Ltd</t>
        </is>
      </c>
      <c r="B17941" s="4" t="n">
        <v>45322</v>
      </c>
      <c r="C17941" s="3" t="inlineStr">
        <is>
          <t>Revenue</t>
        </is>
      </c>
      <c r="D17941" s="3" t="inlineStr">
        <is>
          <t>2750/000</t>
        </is>
      </c>
      <c r="E17941" s="3" t="inlineStr">
        <is>
          <t>Interest Received</t>
        </is>
      </c>
      <c r="F17941" s="3" t="n">
        <v>-789.55</v>
      </c>
      <c r="G17941" s="3" t="n">
        <v>-1767.18</v>
      </c>
    </row>
    <row r="17942">
      <c r="A17942" s="3" t="inlineStr">
        <is>
          <t>Opportunity Global Investment (PTY) LTD</t>
        </is>
      </c>
      <c r="B17942" s="4" t="n">
        <v>45322</v>
      </c>
      <c r="C17942" s="3" t="inlineStr">
        <is>
          <t>Revenue</t>
        </is>
      </c>
      <c r="D17942" s="3" t="inlineStr">
        <is>
          <t>2750/000</t>
        </is>
      </c>
      <c r="E17942" s="3" t="inlineStr">
        <is>
          <t>Interest Received - Bank</t>
        </is>
      </c>
      <c r="F17942" s="3" t="n">
        <v>0</v>
      </c>
      <c r="G17942" s="3" t="n">
        <v>-355.23</v>
      </c>
    </row>
    <row r="17943">
      <c r="A17943" s="3" t="inlineStr">
        <is>
          <t>Opportunity Global Sales (PTY) LTD</t>
        </is>
      </c>
      <c r="B17943" s="4" t="n">
        <v>45322</v>
      </c>
      <c r="C17943" s="3" t="inlineStr">
        <is>
          <t>Revenue</t>
        </is>
      </c>
      <c r="D17943" s="3" t="inlineStr">
        <is>
          <t>2750/000</t>
        </is>
      </c>
      <c r="E17943" s="3" t="inlineStr">
        <is>
          <t>Interest Received - Bank</t>
        </is>
      </c>
      <c r="F17943" s="3" t="n">
        <v>0</v>
      </c>
      <c r="G17943" s="3" t="n">
        <v>-18.82</v>
      </c>
    </row>
    <row r="17944">
      <c r="A17944" s="3" t="inlineStr">
        <is>
          <t>Noble Shield (Pty) Ltd ta Go Letting</t>
        </is>
      </c>
      <c r="B17944" s="4" t="n">
        <v>45322</v>
      </c>
      <c r="C17944" s="3" t="inlineStr">
        <is>
          <t>Revenue</t>
        </is>
      </c>
      <c r="D17944" s="3" t="inlineStr">
        <is>
          <t>2750/100</t>
        </is>
      </c>
      <c r="E17944" s="3" t="inlineStr">
        <is>
          <t>Interest Received - bank</t>
        </is>
      </c>
      <c r="F17944" s="3" t="n">
        <v>0</v>
      </c>
      <c r="G17944" s="3" t="n">
        <v>-0.07000000000000001</v>
      </c>
    </row>
    <row r="17945">
      <c r="A17945" s="3" t="inlineStr">
        <is>
          <t>Quinate Consulting (Pty) Ltd</t>
        </is>
      </c>
      <c r="B17945" s="4" t="n">
        <v>45322</v>
      </c>
      <c r="C17945" s="3" t="inlineStr">
        <is>
          <t>Revenue</t>
        </is>
      </c>
      <c r="D17945" s="3" t="inlineStr">
        <is>
          <t>2751/000</t>
        </is>
      </c>
      <c r="E17945" s="3" t="inlineStr">
        <is>
          <t>Interest Received - Bank</t>
        </is>
      </c>
      <c r="F17945" s="3" t="n">
        <v>0</v>
      </c>
      <c r="G17945" s="3" t="n">
        <v>-4542.18</v>
      </c>
    </row>
    <row r="17946">
      <c r="A17946" s="3" t="inlineStr">
        <is>
          <t>Opportunity Global Investment (PTY) LTD</t>
        </is>
      </c>
      <c r="B17946" s="4" t="n">
        <v>45322</v>
      </c>
      <c r="C17946" s="3" t="inlineStr">
        <is>
          <t>Revenue</t>
        </is>
      </c>
      <c r="D17946" s="3" t="inlineStr">
        <is>
          <t>2753/000</t>
        </is>
      </c>
      <c r="E17946" s="3" t="inlineStr">
        <is>
          <t>Interest received - Momentum</t>
        </is>
      </c>
      <c r="F17946" s="3" t="n">
        <v>0</v>
      </c>
      <c r="G17946" s="3" t="n">
        <v>-297.69</v>
      </c>
    </row>
    <row r="17947">
      <c r="A17947" s="3" t="inlineStr">
        <is>
          <t>Endulini (Pty) Ltd</t>
        </is>
      </c>
      <c r="B17947" s="4" t="n">
        <v>45322</v>
      </c>
      <c r="C17947" s="3" t="inlineStr">
        <is>
          <t>Revenue</t>
        </is>
      </c>
      <c r="D17947" s="3" t="inlineStr">
        <is>
          <t>2755/001</t>
        </is>
      </c>
      <c r="E17947" s="3" t="inlineStr">
        <is>
          <t>Interest Received - Momentum</t>
        </is>
      </c>
      <c r="F17947" s="3" t="n">
        <v>0</v>
      </c>
      <c r="G17947" s="3" t="n">
        <v>-117.79</v>
      </c>
    </row>
    <row r="17948">
      <c r="A17948" s="3" t="inlineStr">
        <is>
          <t>Quinate Consulting (Pty) Ltd</t>
        </is>
      </c>
      <c r="B17948" s="4" t="n">
        <v>45322</v>
      </c>
      <c r="C17948" s="3" t="inlineStr">
        <is>
          <t>Revenue</t>
        </is>
      </c>
      <c r="D17948" s="3" t="inlineStr">
        <is>
          <t>2755/001</t>
        </is>
      </c>
      <c r="E17948" s="3" t="inlineStr">
        <is>
          <t>Interest Received - Momentum</t>
        </is>
      </c>
      <c r="F17948" s="3" t="n">
        <v>0</v>
      </c>
      <c r="G17948" s="3" t="n">
        <v>-30.67</v>
      </c>
    </row>
    <row r="17949">
      <c r="A17949" s="3" t="inlineStr">
        <is>
          <t>Opportunity Global Investment (PTY) LTD</t>
        </is>
      </c>
      <c r="B17949" s="4" t="n">
        <v>45322</v>
      </c>
      <c r="C17949" s="3" t="inlineStr">
        <is>
          <t>Expenses</t>
        </is>
      </c>
      <c r="D17949" s="3" t="inlineStr">
        <is>
          <t>3000/100</t>
        </is>
      </c>
      <c r="E17949" s="3" t="inlineStr">
        <is>
          <t>Accounting Fees - Secretarial</t>
        </is>
      </c>
      <c r="F17949" s="3" t="n">
        <v>0</v>
      </c>
      <c r="G17949" s="3" t="n">
        <v>890</v>
      </c>
    </row>
    <row r="17950">
      <c r="A17950" s="3" t="inlineStr">
        <is>
          <t>Opportunity Global Investment (PTY) LTD</t>
        </is>
      </c>
      <c r="B17950" s="4" t="n">
        <v>45322</v>
      </c>
      <c r="C17950" s="3" t="inlineStr">
        <is>
          <t>Expenses</t>
        </is>
      </c>
      <c r="D17950" s="3" t="inlineStr">
        <is>
          <t>3000/150</t>
        </is>
      </c>
      <c r="E17950" s="3" t="inlineStr">
        <is>
          <t>Accounting Fees - Audit</t>
        </is>
      </c>
      <c r="F17950" s="3" t="n">
        <v>0</v>
      </c>
      <c r="G17950" s="3" t="n">
        <v>12217.01</v>
      </c>
    </row>
    <row r="17951">
      <c r="A17951" s="3" t="inlineStr">
        <is>
          <t>Trademark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3000/300</t>
        </is>
      </c>
      <c r="E17951" s="3" t="inlineStr">
        <is>
          <t>Accounting Fees - Audit</t>
        </is>
      </c>
      <c r="F17951" s="3" t="n">
        <v>0</v>
      </c>
      <c r="G17951" s="3" t="n">
        <v>22517</v>
      </c>
    </row>
    <row r="17952">
      <c r="A17952" s="3" t="inlineStr">
        <is>
          <t>Trademark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3000/400</t>
        </is>
      </c>
      <c r="E17952" s="3" t="inlineStr">
        <is>
          <t>Accounting Fees - CiPC</t>
        </is>
      </c>
      <c r="F17952" s="3" t="n">
        <v>0</v>
      </c>
      <c r="G17952" s="3" t="n">
        <v>1322.5</v>
      </c>
    </row>
    <row r="17953">
      <c r="A17953" s="3" t="inlineStr">
        <is>
          <t>Quinate Consulting (Pty) Ltd</t>
        </is>
      </c>
      <c r="B17953" s="4" t="n">
        <v>45322</v>
      </c>
      <c r="C17953" s="3" t="inlineStr">
        <is>
          <t>Expenses</t>
        </is>
      </c>
      <c r="D17953" s="3" t="inlineStr">
        <is>
          <t>3001/000</t>
        </is>
      </c>
      <c r="E17953" s="3" t="inlineStr">
        <is>
          <t>Accounting fees - Other</t>
        </is>
      </c>
      <c r="F17953" s="3" t="n">
        <v>0</v>
      </c>
      <c r="G17953" s="3" t="n">
        <v>12640</v>
      </c>
    </row>
    <row r="17954">
      <c r="A17954" s="3" t="inlineStr">
        <is>
          <t>Quinate Consulting (Pty) Ltd</t>
        </is>
      </c>
      <c r="B17954" s="4" t="n">
        <v>45322</v>
      </c>
      <c r="C17954" s="3" t="inlineStr">
        <is>
          <t>Expenses</t>
        </is>
      </c>
      <c r="D17954" s="3" t="inlineStr">
        <is>
          <t>3002/000</t>
        </is>
      </c>
      <c r="E17954" s="3" t="inlineStr">
        <is>
          <t>Accounting Fees - Tax Dept.</t>
        </is>
      </c>
      <c r="F17954" s="3" t="n">
        <v>0</v>
      </c>
      <c r="G17954" s="3" t="n">
        <v>540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Expenses</t>
        </is>
      </c>
      <c r="D17955" s="3" t="inlineStr">
        <is>
          <t>3005/000</t>
        </is>
      </c>
      <c r="E17955" s="3" t="inlineStr">
        <is>
          <t>Accounting fees - Audit</t>
        </is>
      </c>
      <c r="F17955" s="3" t="n">
        <v>0</v>
      </c>
      <c r="G17955" s="3" t="n">
        <v>41581</v>
      </c>
    </row>
    <row r="17956">
      <c r="A17956" s="3" t="inlineStr">
        <is>
          <t>Opportunity Management Holdings (PTY) LTD</t>
        </is>
      </c>
      <c r="B17956" s="4" t="n">
        <v>45322</v>
      </c>
      <c r="C17956" s="3" t="inlineStr">
        <is>
          <t>Expenses</t>
        </is>
      </c>
      <c r="D17956" s="3" t="inlineStr">
        <is>
          <t>3005/000</t>
        </is>
      </c>
      <c r="E17956" s="3" t="inlineStr">
        <is>
          <t>Accounting fees - Deric Dudley</t>
        </is>
      </c>
      <c r="F17956" s="3" t="n">
        <v>65427.94</v>
      </c>
      <c r="G17956" s="3" t="n">
        <v>289427.94</v>
      </c>
    </row>
    <row r="17957">
      <c r="A17957" s="3" t="inlineStr">
        <is>
          <t>Opportunity Management Holdings (PTY) LTD</t>
        </is>
      </c>
      <c r="B17957" s="4" t="n">
        <v>45322</v>
      </c>
      <c r="C17957" s="3" t="inlineStr">
        <is>
          <t>Expenses</t>
        </is>
      </c>
      <c r="D17957" s="3" t="inlineStr">
        <is>
          <t>3006/000</t>
        </is>
      </c>
      <c r="E17957" s="3" t="inlineStr">
        <is>
          <t>Accounting fees - CIPC</t>
        </is>
      </c>
      <c r="F17957" s="3" t="n">
        <v>0</v>
      </c>
      <c r="G17957" s="3" t="n">
        <v>500</v>
      </c>
    </row>
    <row r="17958">
      <c r="A17958" s="3" t="inlineStr">
        <is>
          <t>Endulini (Pty) Ltd</t>
        </is>
      </c>
      <c r="B17958" s="4" t="n">
        <v>45322</v>
      </c>
      <c r="C17958" s="3" t="inlineStr">
        <is>
          <t>Expenses</t>
        </is>
      </c>
      <c r="D17958" s="3" t="inlineStr">
        <is>
          <t>3050/000</t>
        </is>
      </c>
      <c r="E17958" s="3" t="inlineStr">
        <is>
          <t>Advertising _AND_ Promotions</t>
        </is>
      </c>
      <c r="F17958" s="3" t="n">
        <v>0</v>
      </c>
      <c r="G17958" s="3" t="n">
        <v>4595</v>
      </c>
    </row>
    <row r="17959">
      <c r="A17959" s="3" t="inlineStr">
        <is>
          <t>Noble Shield (Pty) Ltd ta Go Letting</t>
        </is>
      </c>
      <c r="B17959" s="4" t="n">
        <v>45322</v>
      </c>
      <c r="C17959" s="3" t="inlineStr">
        <is>
          <t>Expenses</t>
        </is>
      </c>
      <c r="D17959" s="3" t="inlineStr">
        <is>
          <t>3050/000</t>
        </is>
      </c>
      <c r="E17959" s="3" t="inlineStr">
        <is>
          <t>Advertising _AND_ Promotions</t>
        </is>
      </c>
      <c r="F17959" s="3" t="n">
        <v>1322.5</v>
      </c>
      <c r="G17959" s="3" t="n">
        <v>1322.5</v>
      </c>
    </row>
    <row r="17960">
      <c r="A17960" s="3" t="inlineStr">
        <is>
          <t>Opportunity Management Holdings (PTY) LTD</t>
        </is>
      </c>
      <c r="B17960" s="4" t="n">
        <v>45322</v>
      </c>
      <c r="C17960" s="3" t="inlineStr">
        <is>
          <t>Expenses</t>
        </is>
      </c>
      <c r="D17960" s="3" t="inlineStr">
        <is>
          <t>3050/000</t>
        </is>
      </c>
      <c r="E17960" s="3" t="inlineStr">
        <is>
          <t>Advertising _AND_ Promotions</t>
        </is>
      </c>
      <c r="F17960" s="3" t="n">
        <v>3473.91</v>
      </c>
      <c r="G17960" s="3" t="n">
        <v>3761.41</v>
      </c>
    </row>
    <row r="17961">
      <c r="A17961" s="3" t="inlineStr">
        <is>
          <t>Opportunity Global Investment (PTY) LTD</t>
        </is>
      </c>
      <c r="B17961" s="4" t="n">
        <v>45322</v>
      </c>
      <c r="C17961" s="3" t="inlineStr">
        <is>
          <t>Expenses</t>
        </is>
      </c>
      <c r="D17961" s="3" t="inlineStr">
        <is>
          <t>3050/000</t>
        </is>
      </c>
      <c r="E17961" s="3" t="inlineStr">
        <is>
          <t>Advertising and Promotions</t>
        </is>
      </c>
      <c r="F17961" s="3" t="n">
        <v>95.64</v>
      </c>
      <c r="G17961" s="3" t="n">
        <v>3510.76</v>
      </c>
    </row>
    <row r="17962">
      <c r="A17962" s="3" t="inlineStr">
        <is>
          <t>Opportunity Global Sales (PTY) LTD</t>
        </is>
      </c>
      <c r="B17962" s="4" t="n">
        <v>45322</v>
      </c>
      <c r="C17962" s="3" t="inlineStr">
        <is>
          <t>Expenses</t>
        </is>
      </c>
      <c r="D17962" s="3" t="inlineStr">
        <is>
          <t>3050/000</t>
        </is>
      </c>
      <c r="E17962" s="3" t="inlineStr">
        <is>
          <t>Advertising and Promotions</t>
        </is>
      </c>
      <c r="F17962" s="3" t="n">
        <v>0</v>
      </c>
      <c r="G17962" s="3" t="n">
        <v>18164.18</v>
      </c>
    </row>
    <row r="17963">
      <c r="A17963" s="3" t="inlineStr">
        <is>
          <t>Endulini (Pty) Ltd</t>
        </is>
      </c>
      <c r="B17963" s="4" t="n">
        <v>45322</v>
      </c>
      <c r="C17963" s="3" t="inlineStr">
        <is>
          <t>Expenses</t>
        </is>
      </c>
      <c r="D17963" s="3" t="inlineStr">
        <is>
          <t>3050/001</t>
        </is>
      </c>
      <c r="E17963" s="3" t="inlineStr">
        <is>
          <t>Advertising _AND_ Promotions - Media Agenda</t>
        </is>
      </c>
      <c r="F17963" s="3" t="n">
        <v>0</v>
      </c>
      <c r="G17963" s="3" t="n">
        <v>4887.5</v>
      </c>
    </row>
    <row r="17964">
      <c r="A17964" s="3" t="inlineStr">
        <is>
          <t>Noble Shield (Pty) Ltd ta Go Letting</t>
        </is>
      </c>
      <c r="B17964" s="4" t="n">
        <v>45322</v>
      </c>
      <c r="C17964" s="3" t="inlineStr">
        <is>
          <t>Expenses</t>
        </is>
      </c>
      <c r="D17964" s="3" t="inlineStr">
        <is>
          <t>3050/020</t>
        </is>
      </c>
      <c r="E17964" s="3" t="inlineStr">
        <is>
          <t>Adverting &amp; Marketing - Other</t>
        </is>
      </c>
      <c r="F17964" s="3" t="n">
        <v>0</v>
      </c>
      <c r="G17964" s="3" t="n">
        <v>134.9</v>
      </c>
    </row>
    <row r="17965">
      <c r="A17965" s="3" t="inlineStr">
        <is>
          <t>Noble Shield (Pty) Ltd ta Go Letting</t>
        </is>
      </c>
      <c r="B17965" s="4" t="n">
        <v>45322</v>
      </c>
      <c r="C17965" s="3" t="inlineStr">
        <is>
          <t>Expenses</t>
        </is>
      </c>
      <c r="D17965" s="3" t="inlineStr">
        <is>
          <t>3050/050</t>
        </is>
      </c>
      <c r="E17965" s="3" t="inlineStr">
        <is>
          <t>Advertising - Prop 24</t>
        </is>
      </c>
      <c r="F17965" s="3" t="n">
        <v>3336.15</v>
      </c>
      <c r="G17965" s="3" t="n">
        <v>17368.45</v>
      </c>
    </row>
    <row r="17966">
      <c r="A17966" s="3" t="inlineStr">
        <is>
          <t>Opportunity Global Sales (PTY) LTD</t>
        </is>
      </c>
      <c r="B17966" s="4" t="n">
        <v>45322</v>
      </c>
      <c r="C17966" s="3" t="inlineStr">
        <is>
          <t>Expenses</t>
        </is>
      </c>
      <c r="D17966" s="3" t="inlineStr">
        <is>
          <t>3050/100</t>
        </is>
      </c>
      <c r="E17966" s="3" t="inlineStr">
        <is>
          <t>Advertising - Facebook</t>
        </is>
      </c>
      <c r="F17966" s="3" t="n">
        <v>0</v>
      </c>
      <c r="G17966" s="3" t="n">
        <v>2279.78</v>
      </c>
    </row>
    <row r="17967">
      <c r="A17967" s="3" t="inlineStr">
        <is>
          <t>Opportunity Global Sales (PTY) LTD</t>
        </is>
      </c>
      <c r="B17967" s="4" t="n">
        <v>45322</v>
      </c>
      <c r="C17967" s="3" t="inlineStr">
        <is>
          <t>Expenses</t>
        </is>
      </c>
      <c r="D17967" s="3" t="inlineStr">
        <is>
          <t>3050/140</t>
        </is>
      </c>
      <c r="E17967" s="3" t="inlineStr">
        <is>
          <t>Advertising - Media Agenda</t>
        </is>
      </c>
      <c r="F17967" s="3" t="n">
        <v>0</v>
      </c>
      <c r="G17967" s="3" t="n">
        <v>18462.5</v>
      </c>
    </row>
    <row r="17968">
      <c r="A17968" s="3" t="inlineStr">
        <is>
          <t>Opportunity Global Sales (PTY) LTD</t>
        </is>
      </c>
      <c r="B17968" s="4" t="n">
        <v>45322</v>
      </c>
      <c r="C17968" s="3" t="inlineStr">
        <is>
          <t>Expenses</t>
        </is>
      </c>
      <c r="D17968" s="3" t="inlineStr">
        <is>
          <t>3050/200</t>
        </is>
      </c>
      <c r="E17968" s="3" t="inlineStr">
        <is>
          <t>Advertising - Design</t>
        </is>
      </c>
      <c r="F17968" s="3" t="n">
        <v>0</v>
      </c>
      <c r="G17968" s="3" t="n">
        <v>35000</v>
      </c>
    </row>
    <row r="17969">
      <c r="A17969" s="3" t="inlineStr">
        <is>
          <t>Opportunity Global Investment (PTY) LTD</t>
        </is>
      </c>
      <c r="B17969" s="4" t="n">
        <v>45322</v>
      </c>
      <c r="C17969" s="3" t="inlineStr">
        <is>
          <t>Expenses</t>
        </is>
      </c>
      <c r="D17969" s="3" t="inlineStr">
        <is>
          <t>3050/230</t>
        </is>
      </c>
      <c r="E17969" s="3" t="inlineStr">
        <is>
          <t>Advertising - Link on Advertising</t>
        </is>
      </c>
      <c r="F17969" s="3" t="n">
        <v>395</v>
      </c>
      <c r="G17969" s="3" t="n">
        <v>2370</v>
      </c>
    </row>
    <row r="17970">
      <c r="A17970" s="3" t="inlineStr">
        <is>
          <t>Opportunity Global Investment (PTY) LTD</t>
        </is>
      </c>
      <c r="B17970" s="4" t="n">
        <v>45322</v>
      </c>
      <c r="C17970" s="3" t="inlineStr">
        <is>
          <t>Expenses</t>
        </is>
      </c>
      <c r="D17970" s="3" t="inlineStr">
        <is>
          <t>3050/240</t>
        </is>
      </c>
      <c r="E17970" s="3" t="inlineStr">
        <is>
          <t>Advertising - Realmarketing</t>
        </is>
      </c>
      <c r="F17970" s="3" t="n">
        <v>46000</v>
      </c>
      <c r="G17970" s="3" t="n">
        <v>191000</v>
      </c>
    </row>
    <row r="17971">
      <c r="A17971" s="3" t="inlineStr">
        <is>
          <t>Opportunity Global Investment (PTY) LTD</t>
        </is>
      </c>
      <c r="B17971" s="4" t="n">
        <v>45322</v>
      </c>
      <c r="C17971" s="3" t="inlineStr">
        <is>
          <t>Expenses</t>
        </is>
      </c>
      <c r="D17971" s="3" t="inlineStr">
        <is>
          <t>3050/250</t>
        </is>
      </c>
      <c r="E17971" s="3" t="inlineStr">
        <is>
          <t>Advertising - General</t>
        </is>
      </c>
      <c r="F17971" s="3" t="n">
        <v>0</v>
      </c>
      <c r="G17971" s="3" t="n">
        <v>52599.6</v>
      </c>
    </row>
    <row r="17972">
      <c r="A17972" s="3" t="inlineStr">
        <is>
          <t>Opportunity Global Sales (PTY) LTD</t>
        </is>
      </c>
      <c r="B17972" s="4" t="n">
        <v>45322</v>
      </c>
      <c r="C17972" s="3" t="inlineStr">
        <is>
          <t>Expenses</t>
        </is>
      </c>
      <c r="D17972" s="3" t="inlineStr">
        <is>
          <t>3050/250</t>
        </is>
      </c>
      <c r="E17972" s="3" t="inlineStr">
        <is>
          <t>Advertising - General</t>
        </is>
      </c>
      <c r="F17972" s="3" t="n">
        <v>0</v>
      </c>
      <c r="G17972" s="3" t="n">
        <v>81097.08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Expenses</t>
        </is>
      </c>
      <c r="D17973" s="3" t="inlineStr">
        <is>
          <t>3050/260</t>
        </is>
      </c>
      <c r="E17973" s="3" t="inlineStr">
        <is>
          <t>Advertising - Media Agenda</t>
        </is>
      </c>
      <c r="F17973" s="3" t="n">
        <v>0</v>
      </c>
      <c r="G17973" s="3" t="n">
        <v>1437.5</v>
      </c>
    </row>
    <row r="17974">
      <c r="A17974" s="3" t="inlineStr">
        <is>
          <t>Opportunity Global Investment (PTY) LTD</t>
        </is>
      </c>
      <c r="B17974" s="4" t="n">
        <v>45322</v>
      </c>
      <c r="C17974" s="3" t="inlineStr">
        <is>
          <t>Expenses</t>
        </is>
      </c>
      <c r="D17974" s="3" t="inlineStr">
        <is>
          <t>3050/270</t>
        </is>
      </c>
      <c r="E17974" s="3" t="inlineStr">
        <is>
          <t>Advertising - Radia and TV Interviews</t>
        </is>
      </c>
      <c r="F17974" s="3" t="n">
        <v>31050</v>
      </c>
      <c r="G17974" s="3" t="n">
        <v>140897.5</v>
      </c>
    </row>
    <row r="17975">
      <c r="A17975" s="3" t="inlineStr">
        <is>
          <t>Opportunity Global Investment (PTY) LTD</t>
        </is>
      </c>
      <c r="B17975" s="4" t="n">
        <v>45322</v>
      </c>
      <c r="C17975" s="3" t="inlineStr">
        <is>
          <t>Expenses</t>
        </is>
      </c>
      <c r="D17975" s="3" t="inlineStr">
        <is>
          <t>3050/290</t>
        </is>
      </c>
      <c r="E17975" s="3" t="inlineStr">
        <is>
          <t>Advertising - Serene Living</t>
        </is>
      </c>
      <c r="F17975" s="3" t="n">
        <v>65086</v>
      </c>
      <c r="G17975" s="3" t="n">
        <v>715946</v>
      </c>
    </row>
    <row r="17976">
      <c r="A17976" s="3" t="inlineStr">
        <is>
          <t>Opportunity Global Investment (PTY) LTD</t>
        </is>
      </c>
      <c r="B17976" s="4" t="n">
        <v>45322</v>
      </c>
      <c r="C17976" s="3" t="inlineStr">
        <is>
          <t>Expenses</t>
        </is>
      </c>
      <c r="D17976" s="3" t="inlineStr">
        <is>
          <t>3050/295</t>
        </is>
      </c>
      <c r="E17976" s="3" t="inlineStr">
        <is>
          <t>Advertising - Reale Activation</t>
        </is>
      </c>
      <c r="F17976" s="3" t="n">
        <v>0</v>
      </c>
      <c r="G17976" s="3" t="n">
        <v>30397.22</v>
      </c>
    </row>
    <row r="17977">
      <c r="A17977" s="3" t="inlineStr">
        <is>
          <t>Opportunity Global Investment (PTY) LTD</t>
        </is>
      </c>
      <c r="B17977" s="4" t="n">
        <v>45322</v>
      </c>
      <c r="C17977" s="3" t="inlineStr">
        <is>
          <t>Expenses</t>
        </is>
      </c>
      <c r="D17977" s="3" t="inlineStr">
        <is>
          <t>3050/300</t>
        </is>
      </c>
      <c r="E17977" s="3" t="inlineStr">
        <is>
          <t>Advertising - Design</t>
        </is>
      </c>
      <c r="F17977" s="3" t="n">
        <v>0</v>
      </c>
      <c r="G17977" s="3" t="n">
        <v>7750</v>
      </c>
    </row>
    <row r="17978">
      <c r="A17978" s="3" t="inlineStr">
        <is>
          <t>Endulini (Pty) Ltd</t>
        </is>
      </c>
      <c r="B17978" s="4" t="n">
        <v>45322</v>
      </c>
      <c r="C17978" s="3" t="inlineStr">
        <is>
          <t>Expenses</t>
        </is>
      </c>
      <c r="D17978" s="3" t="inlineStr">
        <is>
          <t>3050/300</t>
        </is>
      </c>
      <c r="E17978" s="3" t="inlineStr">
        <is>
          <t>Advertiving - Real Marketing</t>
        </is>
      </c>
      <c r="F17978" s="3" t="n">
        <v>0</v>
      </c>
      <c r="G17978" s="3" t="n">
        <v>10250</v>
      </c>
    </row>
    <row r="17979">
      <c r="A17979" s="3" t="inlineStr">
        <is>
          <t>Opportunity Global Sales (PTY) LTD</t>
        </is>
      </c>
      <c r="B17979" s="4" t="n">
        <v>45322</v>
      </c>
      <c r="C17979" s="3" t="inlineStr">
        <is>
          <t>Expenses</t>
        </is>
      </c>
      <c r="D17979" s="3" t="inlineStr">
        <is>
          <t>3050/300</t>
        </is>
      </c>
      <c r="E17979" s="3" t="inlineStr">
        <is>
          <t>Repairs and Maintenance - Endulini Sales Office</t>
        </is>
      </c>
      <c r="F17979" s="3" t="n">
        <v>86.95999999999999</v>
      </c>
      <c r="G17979" s="3" t="n">
        <v>86.95999999999999</v>
      </c>
    </row>
    <row r="17980">
      <c r="A17980" s="3" t="inlineStr">
        <is>
          <t>Quinate Consulting (Pty) Ltd</t>
        </is>
      </c>
      <c r="B17980" s="4" t="n">
        <v>45322</v>
      </c>
      <c r="C17980" s="3" t="inlineStr">
        <is>
          <t>Expenses</t>
        </is>
      </c>
      <c r="D17980" s="3" t="inlineStr">
        <is>
          <t>3050/400</t>
        </is>
      </c>
      <c r="E17980" s="3" t="inlineStr">
        <is>
          <t>Advertising - Prop24</t>
        </is>
      </c>
      <c r="F17980" s="3" t="n">
        <v>9465</v>
      </c>
      <c r="G17980" s="3" t="n">
        <v>118856.75</v>
      </c>
    </row>
    <row r="17981">
      <c r="A17981" s="3" t="inlineStr">
        <is>
          <t>Opportunity Global Sales (PTY) LTD</t>
        </is>
      </c>
      <c r="B17981" s="4" t="n">
        <v>45322</v>
      </c>
      <c r="C17981" s="3" t="inlineStr">
        <is>
          <t>Expenses</t>
        </is>
      </c>
      <c r="D17981" s="3" t="inlineStr">
        <is>
          <t>3050/400</t>
        </is>
      </c>
      <c r="E17981" s="3" t="inlineStr">
        <is>
          <t>Repairs &amp; Maintenance Heron sales office</t>
        </is>
      </c>
      <c r="F17981" s="3" t="n">
        <v>0</v>
      </c>
      <c r="G17981" s="3" t="n">
        <v>196.5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Expenses</t>
        </is>
      </c>
      <c r="D17982" s="3" t="inlineStr">
        <is>
          <t>3050/450</t>
        </is>
      </c>
      <c r="E17982" s="3" t="inlineStr">
        <is>
          <t>Advertising - Facebook</t>
        </is>
      </c>
      <c r="F17982" s="3" t="n">
        <v>0</v>
      </c>
      <c r="G17982" s="3" t="n">
        <v>51955.16</v>
      </c>
    </row>
    <row r="17983">
      <c r="A17983" s="3" t="inlineStr">
        <is>
          <t>Opportunity Global Investment (PTY) LTD</t>
        </is>
      </c>
      <c r="B17983" s="4" t="n">
        <v>45322</v>
      </c>
      <c r="C17983" s="3" t="inlineStr">
        <is>
          <t>Expenses</t>
        </is>
      </c>
      <c r="D17983" s="3" t="inlineStr">
        <is>
          <t>3051/000</t>
        </is>
      </c>
      <c r="E17983" s="3" t="inlineStr">
        <is>
          <t>Advertising - Facebook</t>
        </is>
      </c>
      <c r="F17983" s="3" t="n">
        <v>11515.94</v>
      </c>
      <c r="G17983" s="3" t="n">
        <v>186897.54</v>
      </c>
    </row>
    <row r="17984">
      <c r="A17984" s="3" t="inlineStr">
        <is>
          <t>Opportunity Global Investment (PTY) LTD</t>
        </is>
      </c>
      <c r="B17984" s="4" t="n">
        <v>45322</v>
      </c>
      <c r="C17984" s="3" t="inlineStr">
        <is>
          <t>Expenses</t>
        </is>
      </c>
      <c r="D17984" s="3" t="inlineStr">
        <is>
          <t>3053/000</t>
        </is>
      </c>
      <c r="E17984" s="3" t="inlineStr">
        <is>
          <t>Advertising - Google Ads</t>
        </is>
      </c>
      <c r="F17984" s="3" t="n">
        <v>0</v>
      </c>
      <c r="G17984" s="3" t="n">
        <v>7619.61</v>
      </c>
    </row>
    <row r="17985">
      <c r="A17985" s="3" t="inlineStr">
        <is>
          <t>Endulini (Pty) Ltd</t>
        </is>
      </c>
      <c r="B17985" s="4" t="n">
        <v>45322</v>
      </c>
      <c r="C17985" s="3" t="inlineStr">
        <is>
          <t>Expenses</t>
        </is>
      </c>
      <c r="D17985" s="3" t="inlineStr">
        <is>
          <t>3200/000</t>
        </is>
      </c>
      <c r="E17985" s="3" t="inlineStr">
        <is>
          <t>Bank Charges</t>
        </is>
      </c>
      <c r="F17985" s="3" t="n">
        <v>219.64</v>
      </c>
      <c r="G17985" s="3" t="n">
        <v>2195.4</v>
      </c>
    </row>
    <row r="17986">
      <c r="A17986" s="3" t="inlineStr">
        <is>
          <t>Noble Shield (Pty) Ltd ta Go Letting</t>
        </is>
      </c>
      <c r="B17986" s="4" t="n">
        <v>45322</v>
      </c>
      <c r="C17986" s="3" t="inlineStr">
        <is>
          <t>Expenses</t>
        </is>
      </c>
      <c r="D17986" s="3" t="inlineStr">
        <is>
          <t>3200/000</t>
        </is>
      </c>
      <c r="E17986" s="3" t="inlineStr">
        <is>
          <t>Bank Charges</t>
        </is>
      </c>
      <c r="F17986" s="3" t="n">
        <v>424.97</v>
      </c>
      <c r="G17986" s="3" t="n">
        <v>2582.02</v>
      </c>
    </row>
    <row r="17987">
      <c r="A17987" s="3" t="inlineStr">
        <is>
          <t>Opportunity Global Investment (PTY) LTD</t>
        </is>
      </c>
      <c r="B17987" s="4" t="n">
        <v>45322</v>
      </c>
      <c r="C17987" s="3" t="inlineStr">
        <is>
          <t>Expenses</t>
        </is>
      </c>
      <c r="D17987" s="3" t="inlineStr">
        <is>
          <t>3200/000</t>
        </is>
      </c>
      <c r="E17987" s="3" t="inlineStr">
        <is>
          <t>Bank Charges</t>
        </is>
      </c>
      <c r="F17987" s="3" t="n">
        <v>396.4</v>
      </c>
      <c r="G17987" s="3" t="n">
        <v>4710.08</v>
      </c>
    </row>
    <row r="17988">
      <c r="A17988" s="3" t="inlineStr">
        <is>
          <t>Opportunity Global Sales (PTY) LTD</t>
        </is>
      </c>
      <c r="B17988" s="4" t="n">
        <v>45322</v>
      </c>
      <c r="C17988" s="3" t="inlineStr">
        <is>
          <t>Expenses</t>
        </is>
      </c>
      <c r="D17988" s="3" t="inlineStr">
        <is>
          <t>3200/000</t>
        </is>
      </c>
      <c r="E17988" s="3" t="inlineStr">
        <is>
          <t>Bank Charges</t>
        </is>
      </c>
      <c r="F17988" s="3" t="n">
        <v>583.49</v>
      </c>
      <c r="G17988" s="3" t="n">
        <v>5581.46</v>
      </c>
    </row>
    <row r="17989">
      <c r="A17989" s="3" t="inlineStr">
        <is>
          <t>Opportunity Management Holdings (PTY) LTD</t>
        </is>
      </c>
      <c r="B17989" s="4" t="n">
        <v>45322</v>
      </c>
      <c r="C17989" s="3" t="inlineStr">
        <is>
          <t>Expenses</t>
        </is>
      </c>
      <c r="D17989" s="3" t="inlineStr">
        <is>
          <t>3200/000</t>
        </is>
      </c>
      <c r="E17989" s="3" t="inlineStr">
        <is>
          <t>Bank Charges</t>
        </is>
      </c>
      <c r="F17989" s="3" t="n">
        <v>718.47</v>
      </c>
      <c r="G17989" s="3" t="n">
        <v>4202.83</v>
      </c>
    </row>
    <row r="17990">
      <c r="A17990" s="3" t="inlineStr">
        <is>
          <t>Quinate Consulting (Pty) Ltd</t>
        </is>
      </c>
      <c r="B17990" s="4" t="n">
        <v>45322</v>
      </c>
      <c r="C17990" s="3" t="inlineStr">
        <is>
          <t>Expenses</t>
        </is>
      </c>
      <c r="D17990" s="3" t="inlineStr">
        <is>
          <t>3200/000</t>
        </is>
      </c>
      <c r="E17990" s="3" t="inlineStr">
        <is>
          <t>Bank Charges</t>
        </is>
      </c>
      <c r="F17990" s="3" t="n">
        <v>320.47</v>
      </c>
      <c r="G17990" s="3" t="n">
        <v>8989.07</v>
      </c>
    </row>
    <row r="17991">
      <c r="A17991" s="3" t="inlineStr">
        <is>
          <t>Trademark Holdings (Pty) Ltd</t>
        </is>
      </c>
      <c r="B17991" s="4" t="n">
        <v>45322</v>
      </c>
      <c r="C17991" s="3" t="inlineStr">
        <is>
          <t>Expenses</t>
        </is>
      </c>
      <c r="D17991" s="3" t="inlineStr">
        <is>
          <t>3200/000</t>
        </is>
      </c>
      <c r="E17991" s="3" t="inlineStr">
        <is>
          <t>Bank Charges</t>
        </is>
      </c>
      <c r="F17991" s="3" t="n">
        <v>263.22</v>
      </c>
      <c r="G17991" s="3" t="n">
        <v>1585.65</v>
      </c>
    </row>
    <row r="17992">
      <c r="A17992" s="3" t="inlineStr">
        <is>
          <t>Quinate Consulting (Pty) Ltd</t>
        </is>
      </c>
      <c r="B17992" s="4" t="n">
        <v>45322</v>
      </c>
      <c r="C17992" s="3" t="inlineStr">
        <is>
          <t>Expenses</t>
        </is>
      </c>
      <c r="D17992" s="3" t="inlineStr">
        <is>
          <t>3220/000</t>
        </is>
      </c>
      <c r="E17992" s="3" t="inlineStr">
        <is>
          <t>Bank Charges - Bond Fees</t>
        </is>
      </c>
      <c r="F17992" s="3" t="n">
        <v>0</v>
      </c>
      <c r="G17992" s="3" t="n">
        <v>8939.280000000001</v>
      </c>
    </row>
    <row r="17993">
      <c r="A17993" s="3" t="inlineStr">
        <is>
          <t>Noble Shield (Pty) Ltd ta Go Letting</t>
        </is>
      </c>
      <c r="B17993" s="4" t="n">
        <v>45322</v>
      </c>
      <c r="C17993" s="3" t="inlineStr">
        <is>
          <t>Expenses</t>
        </is>
      </c>
      <c r="D17993" s="3" t="inlineStr">
        <is>
          <t>3230/000</t>
        </is>
      </c>
      <c r="E17993" s="3" t="inlineStr">
        <is>
          <t>Cell Phone - NM</t>
        </is>
      </c>
      <c r="F17993" s="3" t="n">
        <v>2279.93</v>
      </c>
      <c r="G17993" s="3" t="n">
        <v>11387.84</v>
      </c>
    </row>
    <row r="17994">
      <c r="A17994" s="3" t="inlineStr">
        <is>
          <t>Noble Shield (Pty) Ltd ta Go Letting</t>
        </is>
      </c>
      <c r="B17994" s="4" t="n">
        <v>45322</v>
      </c>
      <c r="C17994" s="3" t="inlineStr">
        <is>
          <t>Expenses</t>
        </is>
      </c>
      <c r="D17994" s="3" t="inlineStr">
        <is>
          <t>3233/000</t>
        </is>
      </c>
      <c r="E17994" s="3" t="inlineStr">
        <is>
          <t>Cell Data - Other</t>
        </is>
      </c>
      <c r="F17994" s="3" t="n">
        <v>199</v>
      </c>
      <c r="G17994" s="3" t="n">
        <v>571.04</v>
      </c>
    </row>
    <row r="17995">
      <c r="A17995" s="3" t="inlineStr">
        <is>
          <t>Noble Shield (Pty) Ltd ta Go Letting</t>
        </is>
      </c>
      <c r="B17995" s="4" t="n">
        <v>45322</v>
      </c>
      <c r="C17995" s="3" t="inlineStr">
        <is>
          <t>Expenses</t>
        </is>
      </c>
      <c r="D17995" s="3" t="inlineStr">
        <is>
          <t>3233/100</t>
        </is>
      </c>
      <c r="E17995" s="3" t="inlineStr">
        <is>
          <t>Cell Data - Sales office Wifi</t>
        </is>
      </c>
      <c r="F17995" s="3" t="n">
        <v>829</v>
      </c>
      <c r="G17995" s="3" t="n">
        <v>2071.91</v>
      </c>
    </row>
    <row r="17996">
      <c r="A17996" s="3" t="inlineStr">
        <is>
          <t>Opportunity Global Investment (PTY) LTD</t>
        </is>
      </c>
      <c r="B17996" s="4" t="n">
        <v>45322</v>
      </c>
      <c r="C17996" s="3" t="inlineStr">
        <is>
          <t>Expenses</t>
        </is>
      </c>
      <c r="D17996" s="3" t="inlineStr">
        <is>
          <t>3250/000</t>
        </is>
      </c>
      <c r="E17996" s="3" t="inlineStr">
        <is>
          <t>Cleaning</t>
        </is>
      </c>
      <c r="F17996" s="3" t="n">
        <v>2700</v>
      </c>
      <c r="G17996" s="3" t="n">
        <v>29700</v>
      </c>
    </row>
    <row r="17997">
      <c r="A17997" s="3" t="inlineStr">
        <is>
          <t>Opportunity Global Sales (PTY) LTD</t>
        </is>
      </c>
      <c r="B17997" s="4" t="n">
        <v>45322</v>
      </c>
      <c r="C17997" s="3" t="inlineStr">
        <is>
          <t>Expenses</t>
        </is>
      </c>
      <c r="D17997" s="3" t="inlineStr">
        <is>
          <t>3250/000</t>
        </is>
      </c>
      <c r="E17997" s="3" t="inlineStr">
        <is>
          <t>Cleaning</t>
        </is>
      </c>
      <c r="F17997" s="3" t="n">
        <v>2361.91</v>
      </c>
      <c r="G17997" s="3" t="n">
        <v>9561.91</v>
      </c>
    </row>
    <row r="17998">
      <c r="A17998" s="3" t="inlineStr">
        <is>
          <t>Opportunity Management Holdings (PTY) LTD</t>
        </is>
      </c>
      <c r="B17998" s="4" t="n">
        <v>45322</v>
      </c>
      <c r="C17998" s="3" t="inlineStr">
        <is>
          <t>Expenses</t>
        </is>
      </c>
      <c r="D17998" s="3" t="inlineStr">
        <is>
          <t>3250/000</t>
        </is>
      </c>
      <c r="E17998" s="3" t="inlineStr">
        <is>
          <t>Cleaning</t>
        </is>
      </c>
      <c r="F17998" s="3" t="n">
        <v>2423.8</v>
      </c>
      <c r="G17998" s="3" t="n">
        <v>14562.32</v>
      </c>
    </row>
    <row r="17999">
      <c r="A17999" s="3" t="inlineStr">
        <is>
          <t>Trademark Holdings (Pty) Ltd</t>
        </is>
      </c>
      <c r="B17999" s="4" t="n">
        <v>45322</v>
      </c>
      <c r="C17999" s="3" t="inlineStr">
        <is>
          <t>Expenses</t>
        </is>
      </c>
      <c r="D17999" s="3" t="inlineStr">
        <is>
          <t>3250/000</t>
        </is>
      </c>
      <c r="E17999" s="3" t="inlineStr">
        <is>
          <t>Cleaning</t>
        </is>
      </c>
      <c r="F17999" s="3" t="n">
        <v>1144</v>
      </c>
      <c r="G17999" s="3" t="n">
        <v>5434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Expenses</t>
        </is>
      </c>
      <c r="D18000" s="3" t="inlineStr">
        <is>
          <t>3300/000</t>
        </is>
      </c>
      <c r="E18000" s="3" t="inlineStr">
        <is>
          <t>Computer Expenses</t>
        </is>
      </c>
      <c r="F18000" s="3" t="n">
        <v>353.11</v>
      </c>
      <c r="G18000" s="3" t="n">
        <v>4148.44</v>
      </c>
    </row>
    <row r="18001">
      <c r="A18001" s="3" t="inlineStr">
        <is>
          <t>Opportunity Management Holdings (PTY) LTD</t>
        </is>
      </c>
      <c r="B18001" s="4" t="n">
        <v>45322</v>
      </c>
      <c r="C18001" s="3" t="inlineStr">
        <is>
          <t>Expenses</t>
        </is>
      </c>
      <c r="D18001" s="3" t="inlineStr">
        <is>
          <t>3300/000</t>
        </is>
      </c>
      <c r="E18001" s="3" t="inlineStr">
        <is>
          <t>Computer Expenses</t>
        </is>
      </c>
      <c r="F18001" s="3" t="n">
        <v>0</v>
      </c>
      <c r="G18001" s="3" t="n">
        <v>1153.91</v>
      </c>
    </row>
    <row r="18002">
      <c r="A18002" s="3" t="inlineStr">
        <is>
          <t>Noble Shield (Pty) Ltd ta Go Letting</t>
        </is>
      </c>
      <c r="B18002" s="4" t="n">
        <v>45322</v>
      </c>
      <c r="C18002" s="3" t="inlineStr">
        <is>
          <t>Expenses</t>
        </is>
      </c>
      <c r="D18002" s="3" t="inlineStr">
        <is>
          <t>3300/120</t>
        </is>
      </c>
      <c r="E18002" s="3" t="inlineStr">
        <is>
          <t>Computer IT - Software Propworx</t>
        </is>
      </c>
      <c r="F18002" s="3" t="n">
        <v>2576</v>
      </c>
      <c r="G18002" s="3" t="n">
        <v>12880</v>
      </c>
    </row>
    <row r="18003">
      <c r="A18003" s="3" t="inlineStr">
        <is>
          <t>Noble Shield (Pty) Ltd ta Go Letting</t>
        </is>
      </c>
      <c r="B18003" s="4" t="n">
        <v>45322</v>
      </c>
      <c r="C18003" s="3" t="inlineStr">
        <is>
          <t>Expenses</t>
        </is>
      </c>
      <c r="D18003" s="3" t="inlineStr">
        <is>
          <t>3300/130</t>
        </is>
      </c>
      <c r="E18003" s="3" t="inlineStr">
        <is>
          <t>Computer IT - Internet/Hosting Fees</t>
        </is>
      </c>
      <c r="F18003" s="3" t="n">
        <v>0</v>
      </c>
      <c r="G18003" s="3" t="n">
        <v>790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Expenses</t>
        </is>
      </c>
      <c r="D18004" s="3" t="inlineStr">
        <is>
          <t>3300/170</t>
        </is>
      </c>
      <c r="E18004" s="3" t="inlineStr">
        <is>
          <t>Computer IT - VDB office Fibre</t>
        </is>
      </c>
      <c r="F18004" s="3" t="n">
        <v>790</v>
      </c>
      <c r="G18004" s="3" t="n">
        <v>3160</v>
      </c>
    </row>
    <row r="18005">
      <c r="A18005" s="3" t="inlineStr">
        <is>
          <t>Trademark Holdings (Pty) Ltd</t>
        </is>
      </c>
      <c r="B18005" s="4" t="n">
        <v>45322</v>
      </c>
      <c r="C18005" s="3" t="inlineStr">
        <is>
          <t>Expenses</t>
        </is>
      </c>
      <c r="D18005" s="3" t="inlineStr">
        <is>
          <t>3350/000</t>
        </is>
      </c>
      <c r="E18005" s="3" t="inlineStr">
        <is>
          <t>Consulting Fees</t>
        </is>
      </c>
      <c r="F18005" s="3" t="n">
        <v>22000</v>
      </c>
      <c r="G18005" s="3" t="n">
        <v>110400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Expenses</t>
        </is>
      </c>
      <c r="D18006" s="3" t="inlineStr">
        <is>
          <t>3350/100</t>
        </is>
      </c>
      <c r="E18006" s="3" t="inlineStr">
        <is>
          <t>Consulting Fee - Dirk Coetzee</t>
        </is>
      </c>
      <c r="F18006" s="3" t="n">
        <v>17000</v>
      </c>
      <c r="G18006" s="3" t="n">
        <v>85000</v>
      </c>
    </row>
    <row r="18007">
      <c r="A18007" s="3" t="inlineStr">
        <is>
          <t>Endulini (Pty) Ltd</t>
        </is>
      </c>
      <c r="B18007" s="4" t="n">
        <v>45322</v>
      </c>
      <c r="C18007" s="3" t="inlineStr">
        <is>
          <t>Expenses</t>
        </is>
      </c>
      <c r="D18007" s="3" t="inlineStr">
        <is>
          <t>3350/100</t>
        </is>
      </c>
      <c r="E18007" s="3" t="inlineStr">
        <is>
          <t>Consulting Fees - Admin and Finance</t>
        </is>
      </c>
      <c r="F18007" s="3" t="n">
        <v>42094.19</v>
      </c>
      <c r="G18007" s="3" t="n">
        <v>477091.76</v>
      </c>
    </row>
    <row r="18008">
      <c r="A18008" s="3" t="inlineStr">
        <is>
          <t>Opportunity Global Investment (PTY) LTD</t>
        </is>
      </c>
      <c r="B18008" s="4" t="n">
        <v>45322</v>
      </c>
      <c r="C18008" s="3" t="inlineStr">
        <is>
          <t>Expenses</t>
        </is>
      </c>
      <c r="D18008" s="3" t="inlineStr">
        <is>
          <t>3350/100</t>
        </is>
      </c>
      <c r="E18008" s="3" t="inlineStr">
        <is>
          <t>Consulting Fees - Admin and Finance</t>
        </is>
      </c>
      <c r="F18008" s="3" t="n">
        <v>23910</v>
      </c>
      <c r="G18008" s="3" t="n">
        <v>170619.06</v>
      </c>
    </row>
    <row r="18009">
      <c r="A18009" s="3" t="inlineStr">
        <is>
          <t>Opportunity Global Sales (PTY) LTD</t>
        </is>
      </c>
      <c r="B18009" s="4" t="n">
        <v>45322</v>
      </c>
      <c r="C18009" s="3" t="inlineStr">
        <is>
          <t>Expenses</t>
        </is>
      </c>
      <c r="D18009" s="3" t="inlineStr">
        <is>
          <t>3350/100</t>
        </is>
      </c>
      <c r="E18009" s="3" t="inlineStr">
        <is>
          <t>Consulting Fees - Admin and Finance</t>
        </is>
      </c>
      <c r="F18009" s="3" t="n">
        <v>10355</v>
      </c>
      <c r="G18009" s="3" t="n">
        <v>149727</v>
      </c>
    </row>
    <row r="18010">
      <c r="A18010" s="3" t="inlineStr">
        <is>
          <t>Opportunity Global Sales (PTY) LTD</t>
        </is>
      </c>
      <c r="B18010" s="4" t="n">
        <v>45322</v>
      </c>
      <c r="C18010" s="3" t="inlineStr">
        <is>
          <t>Expenses</t>
        </is>
      </c>
      <c r="D18010" s="3" t="inlineStr">
        <is>
          <t>3350/200</t>
        </is>
      </c>
      <c r="E18010" s="3" t="inlineStr">
        <is>
          <t>Consulting Fees - Agent Karien Muller</t>
        </is>
      </c>
      <c r="F18010" s="3" t="n">
        <v>0</v>
      </c>
      <c r="G18010" s="3" t="n">
        <v>10000</v>
      </c>
    </row>
    <row r="18011">
      <c r="A18011" s="3" t="inlineStr">
        <is>
          <t>Opportunity Global Investment (PTY) LTD</t>
        </is>
      </c>
      <c r="B18011" s="4" t="n">
        <v>45322</v>
      </c>
      <c r="C18011" s="3" t="inlineStr">
        <is>
          <t>Expenses</t>
        </is>
      </c>
      <c r="D18011" s="3" t="inlineStr">
        <is>
          <t>3350/200</t>
        </is>
      </c>
      <c r="E18011" s="3" t="inlineStr">
        <is>
          <t>Consulting Fees - Rockfin</t>
        </is>
      </c>
      <c r="F18011" s="3" t="n">
        <v>11700</v>
      </c>
      <c r="G18011" s="3" t="n">
        <v>101700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Expenses</t>
        </is>
      </c>
      <c r="D18012" s="3" t="inlineStr">
        <is>
          <t>3350/300</t>
        </is>
      </c>
      <c r="E18012" s="3" t="inlineStr">
        <is>
          <t>Consulting Fee - HR Joblaw</t>
        </is>
      </c>
      <c r="F18012" s="3" t="n">
        <v>1600.83</v>
      </c>
      <c r="G18012" s="3" t="n">
        <v>8004.15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Expenses</t>
        </is>
      </c>
      <c r="D18013" s="3" t="inlineStr">
        <is>
          <t>3350/300</t>
        </is>
      </c>
      <c r="E18013" s="3" t="inlineStr">
        <is>
          <t>Consulting Fees - Admin and Finance</t>
        </is>
      </c>
      <c r="F18013" s="3" t="n">
        <v>0</v>
      </c>
      <c r="G18013" s="3" t="n">
        <v>58025</v>
      </c>
    </row>
    <row r="18014">
      <c r="A18014" s="3" t="inlineStr">
        <is>
          <t>Opportunity Global Investment (PTY) LTD</t>
        </is>
      </c>
      <c r="B18014" s="4" t="n">
        <v>45322</v>
      </c>
      <c r="C18014" s="3" t="inlineStr">
        <is>
          <t>Expenses</t>
        </is>
      </c>
      <c r="D18014" s="3" t="inlineStr">
        <is>
          <t>3350/300</t>
        </is>
      </c>
      <c r="E18014" s="3" t="inlineStr">
        <is>
          <t>Consulting Fees - BLCS</t>
        </is>
      </c>
      <c r="F18014" s="3" t="n">
        <v>0</v>
      </c>
      <c r="G18014" s="3" t="n">
        <v>22000</v>
      </c>
    </row>
    <row r="18015">
      <c r="A18015" s="3" t="inlineStr">
        <is>
          <t>Opportunity Global Investment (PTY) LTD</t>
        </is>
      </c>
      <c r="B18015" s="4" t="n">
        <v>45322</v>
      </c>
      <c r="C18015" s="3" t="inlineStr">
        <is>
          <t>Expenses</t>
        </is>
      </c>
      <c r="D18015" s="3" t="inlineStr">
        <is>
          <t>3350/400</t>
        </is>
      </c>
      <c r="E18015" s="3" t="inlineStr">
        <is>
          <t>Consulting Fees: Solaris Law</t>
        </is>
      </c>
      <c r="F18015" s="3" t="n">
        <v>34270</v>
      </c>
      <c r="G18015" s="3" t="n">
        <v>80145</v>
      </c>
    </row>
    <row r="18016">
      <c r="A18016" s="3" t="inlineStr">
        <is>
          <t>Opportunity Global Investment (PTY) LTD</t>
        </is>
      </c>
      <c r="B18016" s="4" t="n">
        <v>45322</v>
      </c>
      <c r="C18016" s="3" t="inlineStr">
        <is>
          <t>Expenses</t>
        </is>
      </c>
      <c r="D18016" s="3" t="inlineStr">
        <is>
          <t>3351/000</t>
        </is>
      </c>
      <c r="E18016" s="3" t="inlineStr">
        <is>
          <t>Consulting Fees - HR Joblaw</t>
        </is>
      </c>
      <c r="F18016" s="3" t="n">
        <v>1600.83</v>
      </c>
      <c r="G18016" s="3" t="n">
        <v>3201.66</v>
      </c>
    </row>
    <row r="18017">
      <c r="A18017" s="3" t="inlineStr">
        <is>
          <t>Quinate Consulting (Pty) Ltd</t>
        </is>
      </c>
      <c r="B18017" s="4" t="n">
        <v>45322</v>
      </c>
      <c r="C18017" s="3" t="inlineStr">
        <is>
          <t>Expenses</t>
        </is>
      </c>
      <c r="D18017" s="3" t="inlineStr">
        <is>
          <t>3351/000</t>
        </is>
      </c>
      <c r="E18017" s="3" t="inlineStr">
        <is>
          <t>Consulting fees - Trustees</t>
        </is>
      </c>
      <c r="F18017" s="3" t="n">
        <v>30821.74</v>
      </c>
      <c r="G18017" s="3" t="n">
        <v>109821.74</v>
      </c>
    </row>
    <row r="18018">
      <c r="A18018" s="3" t="inlineStr">
        <is>
          <t>Opportunity Global Investment (PTY) LTD</t>
        </is>
      </c>
      <c r="B18018" s="4" t="n">
        <v>45322</v>
      </c>
      <c r="C18018" s="3" t="inlineStr">
        <is>
          <t>Expenses</t>
        </is>
      </c>
      <c r="D18018" s="3" t="inlineStr">
        <is>
          <t>3354/000</t>
        </is>
      </c>
      <c r="E18018" s="3" t="inlineStr">
        <is>
          <t>Consulting Fees - Karien Muller</t>
        </is>
      </c>
      <c r="F18018" s="3" t="n">
        <v>0</v>
      </c>
      <c r="G18018" s="3" t="n">
        <v>12500</v>
      </c>
    </row>
    <row r="18019">
      <c r="A18019" s="3" t="inlineStr">
        <is>
          <t>Opportunity Global Investment (PTY) LTD</t>
        </is>
      </c>
      <c r="B18019" s="4" t="n">
        <v>45322</v>
      </c>
      <c r="C18019" s="3" t="inlineStr">
        <is>
          <t>Expenses</t>
        </is>
      </c>
      <c r="D18019" s="3" t="inlineStr">
        <is>
          <t>3355/00</t>
        </is>
      </c>
      <c r="E18019" s="3" t="inlineStr">
        <is>
          <t>Consulting fees - F Geldenhuys</t>
        </is>
      </c>
      <c r="F18019" s="3" t="n">
        <v>10000</v>
      </c>
      <c r="G18019" s="3" t="n">
        <v>61500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Expenses</t>
        </is>
      </c>
      <c r="D18020" s="3" t="inlineStr">
        <is>
          <t>3400/000</t>
        </is>
      </c>
      <c r="E18020" s="3" t="inlineStr">
        <is>
          <t>Courier _AND_ Postage</t>
        </is>
      </c>
      <c r="F18020" s="3" t="n">
        <v>0</v>
      </c>
      <c r="G18020" s="3" t="n">
        <v>664.3200000000001</v>
      </c>
    </row>
    <row r="18021">
      <c r="A18021" s="3" t="inlineStr">
        <is>
          <t>Quinate Consulting (Pty) Ltd</t>
        </is>
      </c>
      <c r="B18021" s="4" t="n">
        <v>45322</v>
      </c>
      <c r="C18021" s="3" t="inlineStr">
        <is>
          <t>Expenses</t>
        </is>
      </c>
      <c r="D18021" s="3" t="inlineStr">
        <is>
          <t>3450/001</t>
        </is>
      </c>
      <c r="E18021" s="3" t="inlineStr">
        <is>
          <t>Depreciation - Computer Equipment</t>
        </is>
      </c>
      <c r="F18021" s="3" t="n">
        <v>1926.12</v>
      </c>
      <c r="G18021" s="3" t="n">
        <v>24837.14</v>
      </c>
    </row>
    <row r="18022">
      <c r="A18022" s="3" t="inlineStr">
        <is>
          <t>Opportunity Global Investment (PTY) LTD</t>
        </is>
      </c>
      <c r="B18022" s="4" t="n">
        <v>45322</v>
      </c>
      <c r="C18022" s="3" t="inlineStr">
        <is>
          <t>Expenses</t>
        </is>
      </c>
      <c r="D18022" s="3" t="inlineStr">
        <is>
          <t>3450/001</t>
        </is>
      </c>
      <c r="E18022" s="3" t="inlineStr">
        <is>
          <t>Depreciation - Computer equipment</t>
        </is>
      </c>
      <c r="F18022" s="3" t="n">
        <v>880.1</v>
      </c>
      <c r="G18022" s="3" t="n">
        <v>9680.940000000001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Expenses</t>
        </is>
      </c>
      <c r="D18023" s="3" t="inlineStr">
        <is>
          <t>3450/002</t>
        </is>
      </c>
      <c r="E18023" s="3" t="inlineStr">
        <is>
          <t>Depreciation - Site Containers</t>
        </is>
      </c>
      <c r="F18023" s="3" t="n">
        <v>318.84</v>
      </c>
      <c r="G18023" s="3" t="n">
        <v>3507.24</v>
      </c>
    </row>
    <row r="18024">
      <c r="A18024" s="3" t="inlineStr">
        <is>
          <t>Opportunity Global Sales (PTY) LTD</t>
        </is>
      </c>
      <c r="B18024" s="4" t="n">
        <v>45322</v>
      </c>
      <c r="C18024" s="3" t="inlineStr">
        <is>
          <t>Expenses</t>
        </is>
      </c>
      <c r="D18024" s="3" t="inlineStr">
        <is>
          <t>3450/030</t>
        </is>
      </c>
      <c r="E18024" s="3" t="inlineStr">
        <is>
          <t>Depreciation - Furniture and Fittings</t>
        </is>
      </c>
      <c r="F18024" s="3" t="n">
        <v>408.06</v>
      </c>
      <c r="G18024" s="3" t="n">
        <v>4488.57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Expenses</t>
        </is>
      </c>
      <c r="D18025" s="3" t="inlineStr">
        <is>
          <t>3451/000</t>
        </is>
      </c>
      <c r="E18025" s="3" t="inlineStr">
        <is>
          <t>Depreciation - Computer Equipment</t>
        </is>
      </c>
      <c r="F18025" s="3" t="n">
        <v>1035.18</v>
      </c>
      <c r="G18025" s="3" t="n">
        <v>5175.9</v>
      </c>
    </row>
    <row r="18026">
      <c r="A18026" s="3" t="inlineStr">
        <is>
          <t>Quinate Consulting (Pty) Ltd</t>
        </is>
      </c>
      <c r="B18026" s="4" t="n">
        <v>45322</v>
      </c>
      <c r="C18026" s="3" t="inlineStr">
        <is>
          <t>Expenses</t>
        </is>
      </c>
      <c r="D18026" s="3" t="inlineStr">
        <is>
          <t>3600/000</t>
        </is>
      </c>
      <c r="E18026" s="3" t="inlineStr">
        <is>
          <t>Donations</t>
        </is>
      </c>
      <c r="F18026" s="3" t="n">
        <v>572.45</v>
      </c>
      <c r="G18026" s="3" t="n">
        <v>6296.95</v>
      </c>
    </row>
    <row r="18027">
      <c r="A18027" s="3" t="inlineStr">
        <is>
          <t>Noble Shield (Pty) Ltd ta Go Letting</t>
        </is>
      </c>
      <c r="B18027" s="4" t="n">
        <v>45322</v>
      </c>
      <c r="C18027" s="3" t="inlineStr">
        <is>
          <t>Expenses</t>
        </is>
      </c>
      <c r="D18027" s="3" t="inlineStr">
        <is>
          <t>3650/000</t>
        </is>
      </c>
      <c r="E18027" s="3" t="inlineStr">
        <is>
          <t>Electricity _AND_ Water</t>
        </is>
      </c>
      <c r="F18027" s="3" t="n">
        <v>1500</v>
      </c>
      <c r="G18027" s="3" t="n">
        <v>2500</v>
      </c>
    </row>
    <row r="18028">
      <c r="A18028" s="3" t="inlineStr">
        <is>
          <t>Opportunity Global Investment (PTY) LTD</t>
        </is>
      </c>
      <c r="B18028" s="4" t="n">
        <v>45322</v>
      </c>
      <c r="C18028" s="3" t="inlineStr">
        <is>
          <t>Expenses</t>
        </is>
      </c>
      <c r="D18028" s="3" t="inlineStr">
        <is>
          <t>3650/000</t>
        </is>
      </c>
      <c r="E18028" s="3" t="inlineStr">
        <is>
          <t>Electricity _AND_ Water</t>
        </is>
      </c>
      <c r="F18028" s="3" t="n">
        <v>2950</v>
      </c>
      <c r="G18028" s="3" t="n">
        <v>32450</v>
      </c>
    </row>
    <row r="18029">
      <c r="A18029" s="3" t="inlineStr">
        <is>
          <t>Noble Shield (Pty) Ltd ta Go Letting</t>
        </is>
      </c>
      <c r="B18029" s="4" t="n">
        <v>45322</v>
      </c>
      <c r="C18029" s="3" t="inlineStr">
        <is>
          <t>Expenses</t>
        </is>
      </c>
      <c r="D18029" s="3" t="inlineStr">
        <is>
          <t>3651/000</t>
        </is>
      </c>
      <c r="E18029" s="3" t="inlineStr">
        <is>
          <t>Electricity _AND_ Water - Rentals</t>
        </is>
      </c>
      <c r="F18029" s="3" t="n">
        <v>0</v>
      </c>
      <c r="G18029" s="3" t="n">
        <v>2000</v>
      </c>
    </row>
    <row r="18030">
      <c r="A18030" s="3" t="inlineStr">
        <is>
          <t>Quinate Consulting (Pty) Ltd</t>
        </is>
      </c>
      <c r="B18030" s="4" t="n">
        <v>45322</v>
      </c>
      <c r="C18030" s="3" t="inlineStr">
        <is>
          <t>Expenses</t>
        </is>
      </c>
      <c r="D18030" s="3" t="inlineStr">
        <is>
          <t>3651/000</t>
        </is>
      </c>
      <c r="E18030" s="3" t="inlineStr">
        <is>
          <t>Electricity _AND_ Water - Southwark</t>
        </is>
      </c>
      <c r="F18030" s="3" t="n">
        <v>16729.99</v>
      </c>
      <c r="G18030" s="3" t="n">
        <v>279411.26</v>
      </c>
    </row>
    <row r="18031">
      <c r="A18031" s="3" t="inlineStr">
        <is>
          <t>Quinate Consulting (Pty) Ltd</t>
        </is>
      </c>
      <c r="B18031" s="4" t="n">
        <v>45322</v>
      </c>
      <c r="C18031" s="3" t="inlineStr">
        <is>
          <t>Expenses</t>
        </is>
      </c>
      <c r="D18031" s="3" t="inlineStr">
        <is>
          <t>3652/000</t>
        </is>
      </c>
      <c r="E18031" s="3" t="inlineStr">
        <is>
          <t>Electricity _AND_ Water - Soho</t>
        </is>
      </c>
      <c r="F18031" s="3" t="n">
        <v>20748.31</v>
      </c>
      <c r="G18031" s="3" t="n">
        <v>293909.56</v>
      </c>
    </row>
    <row r="18032">
      <c r="A18032" s="3" t="inlineStr">
        <is>
          <t>Quinate Consulting (Pty) Ltd</t>
        </is>
      </c>
      <c r="B18032" s="4" t="n">
        <v>45322</v>
      </c>
      <c r="C18032" s="3" t="inlineStr">
        <is>
          <t>Expenses</t>
        </is>
      </c>
      <c r="D18032" s="3" t="inlineStr">
        <is>
          <t>3653/000</t>
        </is>
      </c>
      <c r="E18032" s="3" t="inlineStr">
        <is>
          <t>Electricity _AND_ Water - Endulini</t>
        </is>
      </c>
      <c r="F18032" s="3" t="n">
        <v>-679.53</v>
      </c>
      <c r="G18032" s="3" t="n">
        <v>-3030.65</v>
      </c>
    </row>
    <row r="18033">
      <c r="A18033" s="3" t="inlineStr">
        <is>
          <t>Noble Shield (Pty) Ltd ta Go Letting</t>
        </is>
      </c>
      <c r="B18033" s="4" t="n">
        <v>45322</v>
      </c>
      <c r="C18033" s="3" t="inlineStr">
        <is>
          <t>Expenses</t>
        </is>
      </c>
      <c r="D18033" s="3" t="inlineStr">
        <is>
          <t>3700/000</t>
        </is>
      </c>
      <c r="E18033" s="3" t="inlineStr">
        <is>
          <t>Entertainment Expenses</t>
        </is>
      </c>
      <c r="F18033" s="3" t="n">
        <v>0</v>
      </c>
      <c r="G18033" s="3" t="n">
        <v>1650</v>
      </c>
    </row>
    <row r="18034">
      <c r="A18034" s="3" t="inlineStr">
        <is>
          <t>Opportunity Global Investment (PTY) LTD</t>
        </is>
      </c>
      <c r="B18034" s="4" t="n">
        <v>45322</v>
      </c>
      <c r="C18034" s="3" t="inlineStr">
        <is>
          <t>Expenses</t>
        </is>
      </c>
      <c r="D18034" s="3" t="inlineStr">
        <is>
          <t>3700/000</t>
        </is>
      </c>
      <c r="E18034" s="3" t="inlineStr">
        <is>
          <t>Entertainment Expenses</t>
        </is>
      </c>
      <c r="F18034" s="3" t="n">
        <v>476.09</v>
      </c>
      <c r="G18034" s="3" t="n">
        <v>6737.99</v>
      </c>
    </row>
    <row r="18035">
      <c r="A18035" s="3" t="inlineStr">
        <is>
          <t>Opportunity Global Sales (PTY) LTD</t>
        </is>
      </c>
      <c r="B18035" s="4" t="n">
        <v>45322</v>
      </c>
      <c r="C18035" s="3" t="inlineStr">
        <is>
          <t>Expenses</t>
        </is>
      </c>
      <c r="D18035" s="3" t="inlineStr">
        <is>
          <t>3700/000</t>
        </is>
      </c>
      <c r="E18035" s="3" t="inlineStr">
        <is>
          <t>Entertainment Expenses</t>
        </is>
      </c>
      <c r="F18035" s="3" t="n">
        <v>1690</v>
      </c>
      <c r="G18035" s="3" t="n">
        <v>3970</v>
      </c>
    </row>
    <row r="18036">
      <c r="A18036" s="3" t="inlineStr">
        <is>
          <t>Opportunity Management Holdings (PTY) LTD</t>
        </is>
      </c>
      <c r="B18036" s="4" t="n">
        <v>45322</v>
      </c>
      <c r="C18036" s="3" t="inlineStr">
        <is>
          <t>Expenses</t>
        </is>
      </c>
      <c r="D18036" s="3" t="inlineStr">
        <is>
          <t>3700/000</t>
        </is>
      </c>
      <c r="E18036" s="3" t="inlineStr">
        <is>
          <t>Entertainment Expenses</t>
        </is>
      </c>
      <c r="F18036" s="3" t="n">
        <v>0</v>
      </c>
      <c r="G18036" s="3" t="n">
        <v>1126.13</v>
      </c>
    </row>
    <row r="18037">
      <c r="A18037" s="3" t="inlineStr">
        <is>
          <t>Quinate Consulting (Pty) Ltd</t>
        </is>
      </c>
      <c r="B18037" s="4" t="n">
        <v>45322</v>
      </c>
      <c r="C18037" s="3" t="inlineStr">
        <is>
          <t>Expenses</t>
        </is>
      </c>
      <c r="D18037" s="3" t="inlineStr">
        <is>
          <t>3700/000</t>
        </is>
      </c>
      <c r="E18037" s="3" t="inlineStr">
        <is>
          <t>Entertainment Expenses</t>
        </is>
      </c>
      <c r="F18037" s="3" t="n">
        <v>0</v>
      </c>
      <c r="G18037" s="3" t="n">
        <v>11745.05</v>
      </c>
    </row>
    <row r="18038">
      <c r="A18038" s="3" t="inlineStr">
        <is>
          <t>Opportunity Management Holdings (PTY) LTD</t>
        </is>
      </c>
      <c r="B18038" s="4" t="n">
        <v>45322</v>
      </c>
      <c r="C18038" s="3" t="inlineStr">
        <is>
          <t>Expenses</t>
        </is>
      </c>
      <c r="D18038" s="3" t="inlineStr">
        <is>
          <t>3800/000</t>
        </is>
      </c>
      <c r="E18038" s="3" t="inlineStr">
        <is>
          <t>General Expenses</t>
        </is>
      </c>
      <c r="F18038" s="3" t="n">
        <v>0</v>
      </c>
      <c r="G18038" s="3" t="n">
        <v>418.94</v>
      </c>
    </row>
    <row r="18039">
      <c r="A18039" s="3" t="inlineStr">
        <is>
          <t>Opportunity Global Investment (PTY) LTD</t>
        </is>
      </c>
      <c r="B18039" s="4" t="n">
        <v>45322</v>
      </c>
      <c r="C18039" s="3" t="inlineStr">
        <is>
          <t>Expenses</t>
        </is>
      </c>
      <c r="D18039" s="3" t="inlineStr">
        <is>
          <t>3800/010</t>
        </is>
      </c>
      <c r="E18039" s="3" t="inlineStr">
        <is>
          <t>General Expences - Gifts</t>
        </is>
      </c>
      <c r="F18039" s="3" t="n">
        <v>452.09</v>
      </c>
      <c r="G18039" s="3" t="n">
        <v>8198.870000000001</v>
      </c>
    </row>
    <row r="18040">
      <c r="A18040" s="3" t="inlineStr">
        <is>
          <t>Opportunity Global Sales (PTY) LTD</t>
        </is>
      </c>
      <c r="B18040" s="4" t="n">
        <v>45322</v>
      </c>
      <c r="C18040" s="3" t="inlineStr">
        <is>
          <t>Expenses</t>
        </is>
      </c>
      <c r="D18040" s="3" t="inlineStr">
        <is>
          <t>3800/010</t>
        </is>
      </c>
      <c r="E18040" s="3" t="inlineStr">
        <is>
          <t>General Expences - Gifts</t>
        </is>
      </c>
      <c r="F18040" s="3" t="n">
        <v>0</v>
      </c>
      <c r="G18040" s="3" t="n">
        <v>1719.75</v>
      </c>
    </row>
    <row r="18041">
      <c r="A18041" s="3" t="inlineStr">
        <is>
          <t>Opportunity Management Holdings (PTY) LTD</t>
        </is>
      </c>
      <c r="B18041" s="4" t="n">
        <v>45322</v>
      </c>
      <c r="C18041" s="3" t="inlineStr">
        <is>
          <t>Expenses</t>
        </is>
      </c>
      <c r="D18041" s="3" t="inlineStr">
        <is>
          <t>3800/010</t>
        </is>
      </c>
      <c r="E18041" s="3" t="inlineStr">
        <is>
          <t>General Expenses - Gifts</t>
        </is>
      </c>
      <c r="F18041" s="3" t="n">
        <v>0</v>
      </c>
      <c r="G18041" s="3" t="n">
        <v>808.5700000000001</v>
      </c>
    </row>
    <row r="18042">
      <c r="A18042" s="3" t="inlineStr">
        <is>
          <t>Opportunity Management Holdings (PTY) LTD</t>
        </is>
      </c>
      <c r="B18042" s="4" t="n">
        <v>45322</v>
      </c>
      <c r="C18042" s="3" t="inlineStr">
        <is>
          <t>Expenses</t>
        </is>
      </c>
      <c r="D18042" s="3" t="inlineStr">
        <is>
          <t>3800/030</t>
        </is>
      </c>
      <c r="E18042" s="3" t="inlineStr">
        <is>
          <t>General Expenses: Showhouse Heron View</t>
        </is>
      </c>
      <c r="F18042" s="3" t="n">
        <v>0</v>
      </c>
      <c r="G18042" s="3" t="n">
        <v>987.72</v>
      </c>
    </row>
    <row r="18043">
      <c r="A18043" s="3" t="inlineStr">
        <is>
          <t>Opportunity Management Holdings (PTY) LTD</t>
        </is>
      </c>
      <c r="B18043" s="4" t="n">
        <v>45322</v>
      </c>
      <c r="C18043" s="3" t="inlineStr">
        <is>
          <t>Expenses</t>
        </is>
      </c>
      <c r="D18043" s="3" t="inlineStr">
        <is>
          <t>3850/000</t>
        </is>
      </c>
      <c r="E18043" s="3" t="inlineStr">
        <is>
          <t>Insurance - Momentum</t>
        </is>
      </c>
      <c r="F18043" s="3" t="n">
        <v>1969.99</v>
      </c>
      <c r="G18043" s="3" t="n">
        <v>8754.23</v>
      </c>
    </row>
    <row r="18044">
      <c r="A18044" s="3" t="inlineStr">
        <is>
          <t>Noble Shield (Pty) Ltd ta Go Letting</t>
        </is>
      </c>
      <c r="B18044" s="4" t="n">
        <v>45322</v>
      </c>
      <c r="C18044" s="3" t="inlineStr">
        <is>
          <t>Expenses</t>
        </is>
      </c>
      <c r="D18044" s="3" t="inlineStr">
        <is>
          <t>3850/100</t>
        </is>
      </c>
      <c r="E18044" s="3" t="inlineStr">
        <is>
          <t>Insurance - Santam</t>
        </is>
      </c>
      <c r="F18044" s="3" t="n">
        <v>4249.41</v>
      </c>
      <c r="G18044" s="3" t="n">
        <v>21247.05</v>
      </c>
    </row>
    <row r="18045">
      <c r="A18045" s="3" t="inlineStr">
        <is>
          <t>Noble Shield (Pty) Ltd ta Go Letting</t>
        </is>
      </c>
      <c r="B18045" s="4" t="n">
        <v>45322</v>
      </c>
      <c r="C18045" s="3" t="inlineStr">
        <is>
          <t>Expenses</t>
        </is>
      </c>
      <c r="D18045" s="3" t="inlineStr">
        <is>
          <t>3850/200</t>
        </is>
      </c>
      <c r="E18045" s="3" t="inlineStr">
        <is>
          <t>Insurance - A_AND_G</t>
        </is>
      </c>
      <c r="F18045" s="3" t="n">
        <v>0</v>
      </c>
      <c r="G18045" s="3" t="n">
        <v>11222.3</v>
      </c>
    </row>
    <row r="18046">
      <c r="A18046" s="3" t="inlineStr">
        <is>
          <t>Quinate Consulting (Pty) Ltd</t>
        </is>
      </c>
      <c r="B18046" s="4" t="n">
        <v>45322</v>
      </c>
      <c r="C18046" s="3" t="inlineStr">
        <is>
          <t>Expenses</t>
        </is>
      </c>
      <c r="D18046" s="3" t="inlineStr">
        <is>
          <t>3851/000</t>
        </is>
      </c>
      <c r="E18046" s="3" t="inlineStr">
        <is>
          <t>Insurance - Momentum</t>
        </is>
      </c>
      <c r="F18046" s="3" t="n">
        <v>9274.969999999999</v>
      </c>
      <c r="G18046" s="3" t="n">
        <v>93034.36</v>
      </c>
    </row>
    <row r="18047">
      <c r="A18047" s="3" t="inlineStr">
        <is>
          <t>Quinate Consulting (Pty) Ltd</t>
        </is>
      </c>
      <c r="B18047" s="4" t="n">
        <v>45322</v>
      </c>
      <c r="C18047" s="3" t="inlineStr">
        <is>
          <t>Expenses</t>
        </is>
      </c>
      <c r="D18047" s="3" t="inlineStr">
        <is>
          <t>3900/000</t>
        </is>
      </c>
      <c r="E18047" s="3" t="inlineStr">
        <is>
          <t>Interest Paid</t>
        </is>
      </c>
      <c r="F18047" s="3" t="n">
        <v>0</v>
      </c>
      <c r="G18047" s="3" t="n">
        <v>1307.76</v>
      </c>
    </row>
    <row r="18048">
      <c r="A18048" s="3" t="inlineStr">
        <is>
          <t>Quinate Consulting (Pty) Ltd</t>
        </is>
      </c>
      <c r="B18048" s="4" t="n">
        <v>45322</v>
      </c>
      <c r="C18048" s="3" t="inlineStr">
        <is>
          <t>Expenses</t>
        </is>
      </c>
      <c r="D18048" s="3" t="inlineStr">
        <is>
          <t>3900/050</t>
        </is>
      </c>
      <c r="E18048" s="3" t="inlineStr">
        <is>
          <t>Interest Paid - STD Bond Accounts</t>
        </is>
      </c>
      <c r="F18048" s="3" t="n">
        <v>0</v>
      </c>
      <c r="G18048" s="3" t="n">
        <v>525346.9300000001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Expenses</t>
        </is>
      </c>
      <c r="D18049" s="3" t="inlineStr">
        <is>
          <t>3900/111</t>
        </is>
      </c>
      <c r="E18049" s="3" t="inlineStr">
        <is>
          <t>Interest Paid - Investors @ 6.25%</t>
        </is>
      </c>
      <c r="F18049" s="3" t="n">
        <v>0</v>
      </c>
      <c r="G18049" s="3" t="n">
        <v>34051.46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Expenses</t>
        </is>
      </c>
      <c r="D18050" s="3" t="inlineStr">
        <is>
          <t>3900/112</t>
        </is>
      </c>
      <c r="E18050" s="3" t="inlineStr">
        <is>
          <t>Interest Paid - Investors @ 6.5%</t>
        </is>
      </c>
      <c r="F18050" s="3" t="n">
        <v>0</v>
      </c>
      <c r="G18050" s="3" t="n">
        <v>3437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Expenses</t>
        </is>
      </c>
      <c r="D18051" s="3" t="inlineStr">
        <is>
          <t>3900/113</t>
        </is>
      </c>
      <c r="E18051" s="3" t="inlineStr">
        <is>
          <t>Interest Paid - Investors @ 6.75%</t>
        </is>
      </c>
      <c r="F18051" s="3" t="n">
        <v>0</v>
      </c>
      <c r="G18051" s="3" t="n">
        <v>4281.16</v>
      </c>
    </row>
    <row r="18052">
      <c r="A18052" s="3" t="inlineStr">
        <is>
          <t>Endulini (Pty) Ltd</t>
        </is>
      </c>
      <c r="B18052" s="4" t="n">
        <v>45322</v>
      </c>
      <c r="C18052" s="3" t="inlineStr">
        <is>
          <t>Expenses</t>
        </is>
      </c>
      <c r="D18052" s="3" t="inlineStr">
        <is>
          <t>3900/120</t>
        </is>
      </c>
      <c r="E18052" s="3" t="inlineStr">
        <is>
          <t>Interest Paid - Investors @ 7%</t>
        </is>
      </c>
      <c r="F18052" s="3" t="n">
        <v>0</v>
      </c>
      <c r="G18052" s="3" t="n">
        <v>12250.2</v>
      </c>
    </row>
    <row r="18053">
      <c r="A18053" s="3" t="inlineStr">
        <is>
          <t>Endulini (Pty) Ltd</t>
        </is>
      </c>
      <c r="B18053" s="4" t="n">
        <v>45322</v>
      </c>
      <c r="C18053" s="3" t="inlineStr">
        <is>
          <t>Expenses</t>
        </is>
      </c>
      <c r="D18053" s="3" t="inlineStr">
        <is>
          <t>3900/122</t>
        </is>
      </c>
      <c r="E18053" s="3" t="inlineStr">
        <is>
          <t>Interest Paid - Investors @ 7.5%</t>
        </is>
      </c>
      <c r="F18053" s="3" t="n">
        <v>0</v>
      </c>
      <c r="G18053" s="3" t="n">
        <v>200.84</v>
      </c>
    </row>
    <row r="18054">
      <c r="A18054" s="3" t="inlineStr">
        <is>
          <t>Quinate Consulting (Pty) Ltd</t>
        </is>
      </c>
      <c r="B18054" s="4" t="n">
        <v>45322</v>
      </c>
      <c r="C18054" s="3" t="inlineStr">
        <is>
          <t>Expenses</t>
        </is>
      </c>
      <c r="D18054" s="3" t="inlineStr">
        <is>
          <t>3900/152</t>
        </is>
      </c>
      <c r="E18054" s="3" t="inlineStr">
        <is>
          <t>Interest Paid - Gengis</t>
        </is>
      </c>
      <c r="F18054" s="3" t="n">
        <v>3516.16</v>
      </c>
      <c r="G18054" s="3" t="n">
        <v>38224.1</v>
      </c>
    </row>
    <row r="18055">
      <c r="A18055" s="3" t="inlineStr">
        <is>
          <t>Endulini (Pty) Ltd</t>
        </is>
      </c>
      <c r="B18055" s="4" t="n">
        <v>45322</v>
      </c>
      <c r="C18055" s="3" t="inlineStr">
        <is>
          <t>Expenses</t>
        </is>
      </c>
      <c r="D18055" s="3" t="inlineStr">
        <is>
          <t>3900/190</t>
        </is>
      </c>
      <c r="E18055" s="3" t="inlineStr">
        <is>
          <t>Interest Paid - Investors @ 14%</t>
        </is>
      </c>
      <c r="F18055" s="3" t="n">
        <v>0</v>
      </c>
      <c r="G18055" s="3" t="n">
        <v>348884.25</v>
      </c>
    </row>
    <row r="18056">
      <c r="A18056" s="3" t="inlineStr">
        <is>
          <t>Endulini (Pty) Ltd</t>
        </is>
      </c>
      <c r="B18056" s="4" t="n">
        <v>45322</v>
      </c>
      <c r="C18056" s="3" t="inlineStr">
        <is>
          <t>Expenses</t>
        </is>
      </c>
      <c r="D18056" s="3" t="inlineStr">
        <is>
          <t>3900/200</t>
        </is>
      </c>
      <c r="E18056" s="3" t="inlineStr">
        <is>
          <t>Interest Paid - Investors @ 15%</t>
        </is>
      </c>
      <c r="F18056" s="3" t="n">
        <v>0</v>
      </c>
      <c r="G18056" s="3" t="n">
        <v>155679.44</v>
      </c>
    </row>
    <row r="18057">
      <c r="A18057" s="3" t="inlineStr">
        <is>
          <t>Endulini (Pty) Ltd</t>
        </is>
      </c>
      <c r="B18057" s="4" t="n">
        <v>45322</v>
      </c>
      <c r="C18057" s="3" t="inlineStr">
        <is>
          <t>Expenses</t>
        </is>
      </c>
      <c r="D18057" s="3" t="inlineStr">
        <is>
          <t>3900/210</t>
        </is>
      </c>
      <c r="E18057" s="3" t="inlineStr">
        <is>
          <t>Interest Paid - Investors @ 16%</t>
        </is>
      </c>
      <c r="F18057" s="3" t="n">
        <v>0</v>
      </c>
      <c r="G18057" s="3" t="n">
        <v>125545.2</v>
      </c>
    </row>
    <row r="18058">
      <c r="A18058" s="3" t="inlineStr">
        <is>
          <t>Endulini (Pty) Ltd</t>
        </is>
      </c>
      <c r="B18058" s="4" t="n">
        <v>45322</v>
      </c>
      <c r="C18058" s="3" t="inlineStr">
        <is>
          <t>Expenses</t>
        </is>
      </c>
      <c r="D18058" s="3" t="inlineStr">
        <is>
          <t>3900/230</t>
        </is>
      </c>
      <c r="E18058" s="3" t="inlineStr">
        <is>
          <t>Interest Paid - Investors @ 18%</t>
        </is>
      </c>
      <c r="F18058" s="3" t="n">
        <v>0</v>
      </c>
      <c r="G18058" s="3" t="n">
        <v>1123218.86</v>
      </c>
    </row>
    <row r="18059">
      <c r="A18059" s="3" t="inlineStr">
        <is>
          <t>Opportunity Management Holdings (PTY) LTD</t>
        </is>
      </c>
      <c r="B18059" s="4" t="n">
        <v>45322</v>
      </c>
      <c r="C18059" s="3" t="inlineStr">
        <is>
          <t>Expenses</t>
        </is>
      </c>
      <c r="D18059" s="3" t="inlineStr">
        <is>
          <t>3960/000</t>
        </is>
      </c>
      <c r="E18059" s="3" t="inlineStr">
        <is>
          <t>Internet Fees</t>
        </is>
      </c>
      <c r="F18059" s="3" t="n">
        <v>892.87</v>
      </c>
      <c r="G18059" s="3" t="n">
        <v>3353.24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Expenses</t>
        </is>
      </c>
      <c r="D18060" s="3" t="inlineStr">
        <is>
          <t>4000/000</t>
        </is>
      </c>
      <c r="E18060" s="3" t="inlineStr">
        <is>
          <t>Legal Fees</t>
        </is>
      </c>
      <c r="F18060" s="3" t="n">
        <v>0</v>
      </c>
      <c r="G18060" s="3" t="n">
        <v>32576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Expenses</t>
        </is>
      </c>
      <c r="D18061" s="3" t="inlineStr">
        <is>
          <t>4065/000</t>
        </is>
      </c>
      <c r="E18061" s="3" t="inlineStr">
        <is>
          <t>Levies - SoHo</t>
        </is>
      </c>
      <c r="F18061" s="3" t="n">
        <v>0</v>
      </c>
      <c r="G18061" s="3" t="n">
        <v>74360.96000000001</v>
      </c>
    </row>
    <row r="18062">
      <c r="A18062" s="3" t="inlineStr">
        <is>
          <t>Quinate Consulting (Pty) Ltd</t>
        </is>
      </c>
      <c r="B18062" s="4" t="n">
        <v>45322</v>
      </c>
      <c r="C18062" s="3" t="inlineStr">
        <is>
          <t>Expenses</t>
        </is>
      </c>
      <c r="D18062" s="3" t="inlineStr">
        <is>
          <t>4066/000</t>
        </is>
      </c>
      <c r="E18062" s="3" t="inlineStr">
        <is>
          <t>Levies - Southwark</t>
        </is>
      </c>
      <c r="F18062" s="3" t="n">
        <v>3422.18</v>
      </c>
      <c r="G18062" s="3" t="n">
        <v>37643.98</v>
      </c>
    </row>
    <row r="18063">
      <c r="A18063" s="3" t="inlineStr">
        <is>
          <t>Quinate Consulting (Pty) Ltd</t>
        </is>
      </c>
      <c r="B18063" s="4" t="n">
        <v>45322</v>
      </c>
      <c r="C18063" s="3" t="inlineStr">
        <is>
          <t>Expenses</t>
        </is>
      </c>
      <c r="D18063" s="3" t="inlineStr">
        <is>
          <t>4067/000</t>
        </is>
      </c>
      <c r="E18063" s="3" t="inlineStr">
        <is>
          <t>Levies - C4 Property</t>
        </is>
      </c>
      <c r="F18063" s="3" t="n">
        <v>10201.72</v>
      </c>
      <c r="G18063" s="3" t="n">
        <v>95742.94</v>
      </c>
    </row>
    <row r="18064">
      <c r="A18064" s="3" t="inlineStr">
        <is>
          <t>Quinate Consulting (Pty) Ltd</t>
        </is>
      </c>
      <c r="B18064" s="4" t="n">
        <v>45322</v>
      </c>
      <c r="C18064" s="3" t="inlineStr">
        <is>
          <t>Expenses</t>
        </is>
      </c>
      <c r="D18064" s="3" t="inlineStr">
        <is>
          <t>4068/000</t>
        </is>
      </c>
      <c r="E18064" s="3" t="inlineStr">
        <is>
          <t>Levies Endulini</t>
        </is>
      </c>
      <c r="F18064" s="3" t="n">
        <v>0</v>
      </c>
      <c r="G18064" s="3" t="n">
        <v>5049.31</v>
      </c>
    </row>
    <row r="18065">
      <c r="A18065" s="3" t="inlineStr">
        <is>
          <t>Endulini (Pty) Ltd</t>
        </is>
      </c>
      <c r="B18065" s="4" t="n">
        <v>45322</v>
      </c>
      <c r="C18065" s="3" t="inlineStr">
        <is>
          <t>Expenses</t>
        </is>
      </c>
      <c r="D18065" s="3" t="inlineStr">
        <is>
          <t>4100/001</t>
        </is>
      </c>
      <c r="E18065" s="3" t="inlineStr">
        <is>
          <t>Momentum Admin Fee</t>
        </is>
      </c>
      <c r="F18065" s="3" t="n">
        <v>0</v>
      </c>
      <c r="G18065" s="3" t="n">
        <v>7.42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Expenses</t>
        </is>
      </c>
      <c r="D18066" s="3" t="inlineStr">
        <is>
          <t>4100/001</t>
        </is>
      </c>
      <c r="E18066" s="3" t="inlineStr">
        <is>
          <t>Momentum Advise Fee</t>
        </is>
      </c>
      <c r="F18066" s="3" t="n">
        <v>0</v>
      </c>
      <c r="G18066" s="3" t="n">
        <v>1.82</v>
      </c>
    </row>
    <row r="18067">
      <c r="A18067" s="3" t="inlineStr">
        <is>
          <t>Opportunity Global Investment (PTY) LTD</t>
        </is>
      </c>
      <c r="B18067" s="4" t="n">
        <v>45322</v>
      </c>
      <c r="C18067" s="3" t="inlineStr">
        <is>
          <t>Expenses</t>
        </is>
      </c>
      <c r="D18067" s="3" t="inlineStr">
        <is>
          <t>4100/100</t>
        </is>
      </c>
      <c r="E18067" s="3" t="inlineStr">
        <is>
          <t>Members Salaries - Nick Morgan</t>
        </is>
      </c>
      <c r="F18067" s="3" t="n">
        <v>41251.61</v>
      </c>
      <c r="G18067" s="3" t="n">
        <v>453767.74</v>
      </c>
    </row>
    <row r="18068">
      <c r="A18068" s="3" t="inlineStr">
        <is>
          <t>Opportunity Global Investment (PTY) LTD</t>
        </is>
      </c>
      <c r="B18068" s="4" t="n">
        <v>45322</v>
      </c>
      <c r="C18068" s="3" t="inlineStr">
        <is>
          <t>Expenses</t>
        </is>
      </c>
      <c r="D18068" s="3" t="inlineStr">
        <is>
          <t>4200/000</t>
        </is>
      </c>
      <c r="E18068" s="3" t="inlineStr">
        <is>
          <t>Printing _AND_ Stationery</t>
        </is>
      </c>
      <c r="F18068" s="3" t="n">
        <v>2367</v>
      </c>
      <c r="G18068" s="3" t="n">
        <v>26446.57</v>
      </c>
    </row>
    <row r="18069">
      <c r="A18069" s="3" t="inlineStr">
        <is>
          <t>Opportunity Global Sales (PTY) LTD</t>
        </is>
      </c>
      <c r="B18069" s="4" t="n">
        <v>45322</v>
      </c>
      <c r="C18069" s="3" t="inlineStr">
        <is>
          <t>Expenses</t>
        </is>
      </c>
      <c r="D18069" s="3" t="inlineStr">
        <is>
          <t>4200/000</t>
        </is>
      </c>
      <c r="E18069" s="3" t="inlineStr">
        <is>
          <t>Printing _AND_ Stationery</t>
        </is>
      </c>
      <c r="F18069" s="3" t="n">
        <v>0</v>
      </c>
      <c r="G18069" s="3" t="n">
        <v>286.96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Expenses</t>
        </is>
      </c>
      <c r="D18070" s="3" t="inlineStr">
        <is>
          <t>4200/000</t>
        </is>
      </c>
      <c r="E18070" s="3" t="inlineStr">
        <is>
          <t>Printing _AND_ Stationery</t>
        </is>
      </c>
      <c r="F18070" s="3" t="n">
        <v>0</v>
      </c>
      <c r="G18070" s="3" t="n">
        <v>1147.8</v>
      </c>
    </row>
    <row r="18071">
      <c r="A18071" s="3" t="inlineStr">
        <is>
          <t>Quinate Consulting (Pty) Ltd</t>
        </is>
      </c>
      <c r="B18071" s="4" t="n">
        <v>45322</v>
      </c>
      <c r="C18071" s="3" t="inlineStr">
        <is>
          <t>Expenses</t>
        </is>
      </c>
      <c r="D18071" s="3" t="inlineStr">
        <is>
          <t>4200/000</t>
        </is>
      </c>
      <c r="E18071" s="3" t="inlineStr">
        <is>
          <t>Printing _AND_ Stationery</t>
        </is>
      </c>
      <c r="F18071" s="3" t="n">
        <v>0</v>
      </c>
      <c r="G18071" s="3" t="n">
        <v>62.61</v>
      </c>
    </row>
    <row r="18072">
      <c r="A18072" s="3" t="inlineStr">
        <is>
          <t>Noble Shield (Pty) Ltd ta Go Letting</t>
        </is>
      </c>
      <c r="B18072" s="4" t="n">
        <v>45322</v>
      </c>
      <c r="C18072" s="3" t="inlineStr">
        <is>
          <t>Expenses</t>
        </is>
      </c>
      <c r="D18072" s="3" t="inlineStr">
        <is>
          <t>4200/100</t>
        </is>
      </c>
      <c r="E18072" s="3" t="inlineStr">
        <is>
          <t>Printing - Merchant West- Printer Rental</t>
        </is>
      </c>
      <c r="F18072" s="3" t="n">
        <v>1953.85</v>
      </c>
      <c r="G18072" s="3" t="n">
        <v>12170.92</v>
      </c>
    </row>
    <row r="18073">
      <c r="A18073" s="3" t="inlineStr">
        <is>
          <t>Noble Shield (Pty) Ltd ta Go Letting</t>
        </is>
      </c>
      <c r="B18073" s="4" t="n">
        <v>45322</v>
      </c>
      <c r="C18073" s="3" t="inlineStr">
        <is>
          <t>Expenses</t>
        </is>
      </c>
      <c r="D18073" s="3" t="inlineStr">
        <is>
          <t>4200/120</t>
        </is>
      </c>
      <c r="E18073" s="3" t="inlineStr">
        <is>
          <t>Printing - Ivy Line - Prints</t>
        </is>
      </c>
      <c r="F18073" s="3" t="n">
        <v>1986.9</v>
      </c>
      <c r="G18073" s="3" t="n">
        <v>4515.53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Expenses</t>
        </is>
      </c>
      <c r="D18074" s="3" t="inlineStr">
        <is>
          <t>4200/180</t>
        </is>
      </c>
      <c r="E18074" s="3" t="inlineStr">
        <is>
          <t>Printing - Ikon</t>
        </is>
      </c>
      <c r="F18074" s="3" t="n">
        <v>176.59</v>
      </c>
      <c r="G18074" s="3" t="n">
        <v>1268.09</v>
      </c>
    </row>
    <row r="18075">
      <c r="A18075" s="3" t="inlineStr">
        <is>
          <t>Noble Shield (Pty) Ltd ta Go Letting</t>
        </is>
      </c>
      <c r="B18075" s="4" t="n">
        <v>45322</v>
      </c>
      <c r="C18075" s="3" t="inlineStr">
        <is>
          <t>Expenses</t>
        </is>
      </c>
      <c r="D18075" s="3" t="inlineStr">
        <is>
          <t>4200/190</t>
        </is>
      </c>
      <c r="E18075" s="3" t="inlineStr">
        <is>
          <t>Printing - Centrafin printer rental</t>
        </is>
      </c>
      <c r="F18075" s="3" t="n">
        <v>3211.18</v>
      </c>
      <c r="G18075" s="3" t="n">
        <v>14888.18</v>
      </c>
    </row>
    <row r="18076">
      <c r="A18076" s="3" t="inlineStr">
        <is>
          <t>Noble Shield (Pty) Ltd ta Go Letting</t>
        </is>
      </c>
      <c r="B18076" s="4" t="n">
        <v>45322</v>
      </c>
      <c r="C18076" s="3" t="inlineStr">
        <is>
          <t>Expenses</t>
        </is>
      </c>
      <c r="D18076" s="3" t="inlineStr">
        <is>
          <t>4200/200</t>
        </is>
      </c>
      <c r="E18076" s="3" t="inlineStr">
        <is>
          <t>Printing - General Stationery VDB Office</t>
        </is>
      </c>
      <c r="F18076" s="3" t="n">
        <v>1418.49</v>
      </c>
      <c r="G18076" s="3" t="n">
        <v>4845.69</v>
      </c>
    </row>
    <row r="18077">
      <c r="A18077" s="3" t="inlineStr">
        <is>
          <t>Opportunity Global Investment (PTY) LTD</t>
        </is>
      </c>
      <c r="B18077" s="4" t="n">
        <v>45322</v>
      </c>
      <c r="C18077" s="3" t="inlineStr">
        <is>
          <t>Expenses</t>
        </is>
      </c>
      <c r="D18077" s="3" t="inlineStr">
        <is>
          <t>4220/000</t>
        </is>
      </c>
      <c r="E18077" s="3" t="inlineStr">
        <is>
          <t>Motor Vehicle Expenses - Petrol _AND_ Oil</t>
        </is>
      </c>
      <c r="F18077" s="3" t="n">
        <v>2715.5</v>
      </c>
      <c r="G18077" s="3" t="n">
        <v>24541.36</v>
      </c>
    </row>
    <row r="18078">
      <c r="A18078" s="3" t="inlineStr">
        <is>
          <t>Noble Shield (Pty) Ltd ta Go Letting</t>
        </is>
      </c>
      <c r="B18078" s="4" t="n">
        <v>45322</v>
      </c>
      <c r="C18078" s="3" t="inlineStr">
        <is>
          <t>Expenses</t>
        </is>
      </c>
      <c r="D18078" s="3" t="inlineStr">
        <is>
          <t>4290/000</t>
        </is>
      </c>
      <c r="E18078" s="3" t="inlineStr">
        <is>
          <t>Refreshments - CT Office</t>
        </is>
      </c>
      <c r="F18078" s="3" t="n">
        <v>783.83</v>
      </c>
      <c r="G18078" s="3" t="n">
        <v>6457.8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Expenses</t>
        </is>
      </c>
      <c r="D18079" s="3" t="inlineStr">
        <is>
          <t>4290/000</t>
        </is>
      </c>
      <c r="E18079" s="3" t="inlineStr">
        <is>
          <t>Rent</t>
        </is>
      </c>
      <c r="F18079" s="3" t="n">
        <v>8770</v>
      </c>
      <c r="G18079" s="3" t="n">
        <v>96470</v>
      </c>
    </row>
    <row r="18080">
      <c r="A18080" s="3" t="inlineStr">
        <is>
          <t>Noble Shield (Pty) Ltd ta Go Letting</t>
        </is>
      </c>
      <c r="B18080" s="4" t="n">
        <v>45322</v>
      </c>
      <c r="C18080" s="3" t="inlineStr">
        <is>
          <t>Expenses</t>
        </is>
      </c>
      <c r="D18080" s="3" t="inlineStr">
        <is>
          <t>4291/000</t>
        </is>
      </c>
      <c r="E18080" s="3" t="inlineStr">
        <is>
          <t>Refreshments - VDB Office</t>
        </is>
      </c>
      <c r="F18080" s="3" t="n">
        <v>794.1900000000001</v>
      </c>
      <c r="G18080" s="3" t="n">
        <v>3286.69</v>
      </c>
    </row>
    <row r="18081">
      <c r="A18081" s="3" t="inlineStr">
        <is>
          <t>Trademark Holdings (Pty) Ltd</t>
        </is>
      </c>
      <c r="B18081" s="4" t="n">
        <v>45322</v>
      </c>
      <c r="C18081" s="3" t="inlineStr">
        <is>
          <t>Expenses</t>
        </is>
      </c>
      <c r="D18081" s="3" t="inlineStr">
        <is>
          <t>4300/000</t>
        </is>
      </c>
      <c r="E18081" s="3" t="inlineStr">
        <is>
          <t>Rent Paid</t>
        </is>
      </c>
      <c r="F18081" s="3" t="n">
        <v>6940</v>
      </c>
      <c r="G18081" s="3" t="n">
        <v>34500</v>
      </c>
    </row>
    <row r="18082">
      <c r="A18082" s="3" t="inlineStr">
        <is>
          <t>Opportunity Global Investment (PTY) LTD</t>
        </is>
      </c>
      <c r="B18082" s="4" t="n">
        <v>45322</v>
      </c>
      <c r="C18082" s="3" t="inlineStr">
        <is>
          <t>Expenses</t>
        </is>
      </c>
      <c r="D18082" s="3" t="inlineStr">
        <is>
          <t>4310/000</t>
        </is>
      </c>
      <c r="E18082" s="3" t="inlineStr">
        <is>
          <t>Refreshments</t>
        </is>
      </c>
      <c r="F18082" s="3" t="n">
        <v>2521</v>
      </c>
      <c r="G18082" s="3" t="n">
        <v>27779.26</v>
      </c>
    </row>
    <row r="18083">
      <c r="A18083" s="3" t="inlineStr">
        <is>
          <t>Opportunity Management Holdings (PTY) LTD</t>
        </is>
      </c>
      <c r="B18083" s="4" t="n">
        <v>45322</v>
      </c>
      <c r="C18083" s="3" t="inlineStr">
        <is>
          <t>Expenses</t>
        </is>
      </c>
      <c r="D18083" s="3" t="inlineStr">
        <is>
          <t>4310/000</t>
        </is>
      </c>
      <c r="E18083" s="3" t="inlineStr">
        <is>
          <t>Refreshments</t>
        </is>
      </c>
      <c r="F18083" s="3" t="n">
        <v>7466.55</v>
      </c>
      <c r="G18083" s="3" t="n">
        <v>43553.37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Expenses</t>
        </is>
      </c>
      <c r="D18084" s="3" t="inlineStr">
        <is>
          <t>4312/000</t>
        </is>
      </c>
      <c r="E18084" s="3" t="inlineStr">
        <is>
          <t>Rates - SoHo Units</t>
        </is>
      </c>
      <c r="F18084" s="3" t="n">
        <v>2822.5</v>
      </c>
      <c r="G18084" s="3" t="n">
        <v>29481.14</v>
      </c>
    </row>
    <row r="18085">
      <c r="A18085" s="3" t="inlineStr">
        <is>
          <t>Endulini (Pty) Ltd</t>
        </is>
      </c>
      <c r="B18085" s="4" t="n">
        <v>45322</v>
      </c>
      <c r="C18085" s="3" t="inlineStr">
        <is>
          <t>Expenses</t>
        </is>
      </c>
      <c r="D18085" s="3" t="inlineStr">
        <is>
          <t>4350/000</t>
        </is>
      </c>
      <c r="E18085" s="3" t="inlineStr">
        <is>
          <t>Repairs _AND_ Maintenance</t>
        </is>
      </c>
      <c r="F18085" s="3" t="n">
        <v>3297.62</v>
      </c>
      <c r="G18085" s="3" t="n">
        <v>32808.94</v>
      </c>
    </row>
    <row r="18086">
      <c r="A18086" s="3" t="inlineStr">
        <is>
          <t>Opportunity Global Sales (PTY) LTD</t>
        </is>
      </c>
      <c r="B18086" s="4" t="n">
        <v>45322</v>
      </c>
      <c r="C18086" s="3" t="inlineStr">
        <is>
          <t>Expenses</t>
        </is>
      </c>
      <c r="D18086" s="3" t="inlineStr">
        <is>
          <t>4350/000</t>
        </is>
      </c>
      <c r="E18086" s="3" t="inlineStr">
        <is>
          <t>Repairs _AND_ Maintenance</t>
        </is>
      </c>
      <c r="F18086" s="3" t="n">
        <v>0</v>
      </c>
      <c r="G18086" s="3" t="n">
        <v>469.52</v>
      </c>
    </row>
    <row r="18087">
      <c r="A18087" s="3" t="inlineStr">
        <is>
          <t>Opportunity Management Holdings (PTY) LTD</t>
        </is>
      </c>
      <c r="B18087" s="4" t="n">
        <v>45322</v>
      </c>
      <c r="C18087" s="3" t="inlineStr">
        <is>
          <t>Expenses</t>
        </is>
      </c>
      <c r="D18087" s="3" t="inlineStr">
        <is>
          <t>4350/000</t>
        </is>
      </c>
      <c r="E18087" s="3" t="inlineStr">
        <is>
          <t>Repairs _AND_ Maintenance</t>
        </is>
      </c>
      <c r="F18087" s="3" t="n">
        <v>0</v>
      </c>
      <c r="G18087" s="3" t="n">
        <v>1641.09</v>
      </c>
    </row>
    <row r="18088">
      <c r="A18088" s="3" t="inlineStr">
        <is>
          <t>Quinate Consulting (Pty) Ltd</t>
        </is>
      </c>
      <c r="B18088" s="4" t="n">
        <v>45322</v>
      </c>
      <c r="C18088" s="3" t="inlineStr">
        <is>
          <t>Expenses</t>
        </is>
      </c>
      <c r="D18088" s="3" t="inlineStr">
        <is>
          <t>4350/000</t>
        </is>
      </c>
      <c r="E18088" s="3" t="inlineStr">
        <is>
          <t>Repairs and Maintenance - Southwark Units</t>
        </is>
      </c>
      <c r="F18088" s="3" t="n">
        <v>0</v>
      </c>
      <c r="G18088" s="3" t="n">
        <v>4760.7</v>
      </c>
    </row>
    <row r="18089">
      <c r="A18089" s="3" t="inlineStr">
        <is>
          <t>Endulini (Pty) Ltd</t>
        </is>
      </c>
      <c r="B18089" s="4" t="n">
        <v>45322</v>
      </c>
      <c r="C18089" s="3" t="inlineStr">
        <is>
          <t>Expenses</t>
        </is>
      </c>
      <c r="D18089" s="3" t="inlineStr">
        <is>
          <t>4351/000</t>
        </is>
      </c>
      <c r="E18089" s="3" t="inlineStr">
        <is>
          <t>Repair &amp; Maintenance - Rentals</t>
        </is>
      </c>
      <c r="F18089" s="3" t="n">
        <v>0</v>
      </c>
      <c r="G18089" s="3" t="n">
        <v>2015.79</v>
      </c>
    </row>
    <row r="18090">
      <c r="A18090" s="3" t="inlineStr">
        <is>
          <t>Noble Shield (Pty) Ltd ta Go Letting</t>
        </is>
      </c>
      <c r="B18090" s="4" t="n">
        <v>45322</v>
      </c>
      <c r="C18090" s="3" t="inlineStr">
        <is>
          <t>Expenses</t>
        </is>
      </c>
      <c r="D18090" s="3" t="inlineStr">
        <is>
          <t>4351/000</t>
        </is>
      </c>
      <c r="E18090" s="3" t="inlineStr">
        <is>
          <t>Repairs _AND_ Maintanence - Rentals</t>
        </is>
      </c>
      <c r="F18090" s="3" t="n">
        <v>0</v>
      </c>
      <c r="G18090" s="3" t="n">
        <v>286.75</v>
      </c>
    </row>
    <row r="18091">
      <c r="A18091" s="3" t="inlineStr">
        <is>
          <t>Quinate Consulting (Pty) Ltd</t>
        </is>
      </c>
      <c r="B18091" s="4" t="n">
        <v>45322</v>
      </c>
      <c r="C18091" s="3" t="inlineStr">
        <is>
          <t>Expenses</t>
        </is>
      </c>
      <c r="D18091" s="3" t="inlineStr">
        <is>
          <t>4351/100</t>
        </is>
      </c>
      <c r="E18091" s="3" t="inlineStr">
        <is>
          <t>Repairs and Maintenance -  Soho Units</t>
        </is>
      </c>
      <c r="F18091" s="3" t="n">
        <v>0</v>
      </c>
      <c r="G18091" s="3" t="n">
        <v>2400</v>
      </c>
    </row>
    <row r="18092">
      <c r="A18092" s="3" t="inlineStr">
        <is>
          <t>Opportunity Global Investment (PTY) LTD</t>
        </is>
      </c>
      <c r="B18092" s="4" t="n">
        <v>45322</v>
      </c>
      <c r="C18092" s="3" t="inlineStr">
        <is>
          <t>Expenses</t>
        </is>
      </c>
      <c r="D18092" s="3" t="inlineStr">
        <is>
          <t>4360/000</t>
        </is>
      </c>
      <c r="E18092" s="3" t="inlineStr">
        <is>
          <t>Secretarial - CIPC</t>
        </is>
      </c>
      <c r="F18092" s="3" t="n">
        <v>0</v>
      </c>
      <c r="G18092" s="3" t="n">
        <v>800</v>
      </c>
    </row>
    <row r="18093">
      <c r="A18093" s="3" t="inlineStr">
        <is>
          <t>Opportunity Global Investment (PTY) LTD</t>
        </is>
      </c>
      <c r="B18093" s="4" t="n">
        <v>45322</v>
      </c>
      <c r="C18093" s="3" t="inlineStr">
        <is>
          <t>Expenses</t>
        </is>
      </c>
      <c r="D18093" s="3" t="inlineStr">
        <is>
          <t>4390/000</t>
        </is>
      </c>
      <c r="E18093" s="3" t="inlineStr">
        <is>
          <t>Small Assets</t>
        </is>
      </c>
      <c r="F18093" s="3" t="n">
        <v>4693.04</v>
      </c>
      <c r="G18093" s="3" t="n">
        <v>4693.04</v>
      </c>
    </row>
    <row r="18094">
      <c r="A18094" s="3" t="inlineStr">
        <is>
          <t>Opportunity Global Sales (PTY) LTD</t>
        </is>
      </c>
      <c r="B18094" s="4" t="n">
        <v>45322</v>
      </c>
      <c r="C18094" s="3" t="inlineStr">
        <is>
          <t>Expenses</t>
        </is>
      </c>
      <c r="D18094" s="3" t="inlineStr">
        <is>
          <t>4390/000</t>
        </is>
      </c>
      <c r="E18094" s="3" t="inlineStr">
        <is>
          <t>Small Assets</t>
        </is>
      </c>
      <c r="F18094" s="3" t="n">
        <v>0</v>
      </c>
      <c r="G18094" s="3" t="n">
        <v>1477.39</v>
      </c>
    </row>
    <row r="18095">
      <c r="A18095" s="3" t="inlineStr">
        <is>
          <t>Opportunity Management Holdings (PTY) LTD</t>
        </is>
      </c>
      <c r="B18095" s="4" t="n">
        <v>45322</v>
      </c>
      <c r="C18095" s="3" t="inlineStr">
        <is>
          <t>Expenses</t>
        </is>
      </c>
      <c r="D18095" s="3" t="inlineStr">
        <is>
          <t>4390/000</t>
        </is>
      </c>
      <c r="E18095" s="3" t="inlineStr">
        <is>
          <t>Small Assets</t>
        </is>
      </c>
      <c r="F18095" s="3" t="n">
        <v>0</v>
      </c>
      <c r="G18095" s="3" t="n">
        <v>7208.26</v>
      </c>
    </row>
    <row r="18096">
      <c r="A18096" s="3" t="inlineStr">
        <is>
          <t>Noble Shield (Pty) Ltd ta Go Letting</t>
        </is>
      </c>
      <c r="B18096" s="4" t="n">
        <v>45322</v>
      </c>
      <c r="C18096" s="3" t="inlineStr">
        <is>
          <t>Expenses</t>
        </is>
      </c>
      <c r="D18096" s="3" t="inlineStr">
        <is>
          <t>4400/000</t>
        </is>
      </c>
      <c r="E18096" s="3" t="inlineStr">
        <is>
          <t>Salaries _AND_ Wages</t>
        </is>
      </c>
      <c r="F18096" s="3" t="n">
        <v>26915.7</v>
      </c>
      <c r="G18096" s="3" t="n">
        <v>134578.5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Expenses</t>
        </is>
      </c>
      <c r="D18097" s="3" t="inlineStr">
        <is>
          <t>4400/000</t>
        </is>
      </c>
      <c r="E18097" s="3" t="inlineStr">
        <is>
          <t>Salaries _AND_ Wages</t>
        </is>
      </c>
      <c r="F18097" s="3" t="n">
        <v>59978.31</v>
      </c>
      <c r="G18097" s="3" t="n">
        <v>587851.02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Expenses</t>
        </is>
      </c>
      <c r="D18098" s="3" t="inlineStr">
        <is>
          <t>4400/000</t>
        </is>
      </c>
      <c r="E18098" s="3" t="inlineStr">
        <is>
          <t>Salaries _AND_ Wages</t>
        </is>
      </c>
      <c r="F18098" s="3" t="n">
        <v>228738.17</v>
      </c>
      <c r="G18098" s="3" t="n">
        <v>1085925.44</v>
      </c>
    </row>
    <row r="18099">
      <c r="A18099" s="3" t="inlineStr">
        <is>
          <t>Trademark Holdings (Pty) Ltd</t>
        </is>
      </c>
      <c r="B18099" s="4" t="n">
        <v>45322</v>
      </c>
      <c r="C18099" s="3" t="inlineStr">
        <is>
          <t>Expenses</t>
        </is>
      </c>
      <c r="D18099" s="3" t="inlineStr">
        <is>
          <t>4400/000</t>
        </is>
      </c>
      <c r="E18099" s="3" t="inlineStr">
        <is>
          <t>Salaries _AND_ Wages</t>
        </is>
      </c>
      <c r="F18099" s="3" t="n">
        <v>12429.45</v>
      </c>
      <c r="G18099" s="3" t="n">
        <v>62147.25</v>
      </c>
    </row>
    <row r="18100">
      <c r="A18100" s="3" t="inlineStr">
        <is>
          <t>Opportunity Global Investment (PTY) LTD</t>
        </is>
      </c>
      <c r="B18100" s="4" t="n">
        <v>45322</v>
      </c>
      <c r="C18100" s="3" t="inlineStr">
        <is>
          <t>Expenses</t>
        </is>
      </c>
      <c r="D18100" s="3" t="inlineStr">
        <is>
          <t>4450/000</t>
        </is>
      </c>
      <c r="E18100" s="3" t="inlineStr">
        <is>
          <t>Staff Training</t>
        </is>
      </c>
      <c r="F18100" s="3" t="n">
        <v>399.98</v>
      </c>
      <c r="G18100" s="3" t="n">
        <v>5895.64</v>
      </c>
    </row>
    <row r="18101">
      <c r="A18101" s="3" t="inlineStr">
        <is>
          <t>Opportunity Global Sales (PTY) LTD</t>
        </is>
      </c>
      <c r="B18101" s="4" t="n">
        <v>45322</v>
      </c>
      <c r="C18101" s="3" t="inlineStr">
        <is>
          <t>Expenses</t>
        </is>
      </c>
      <c r="D18101" s="3" t="inlineStr">
        <is>
          <t>4450/000</t>
        </is>
      </c>
      <c r="E18101" s="3" t="inlineStr">
        <is>
          <t>Staff Training</t>
        </is>
      </c>
      <c r="F18101" s="3" t="n">
        <v>0</v>
      </c>
      <c r="G18101" s="3" t="n">
        <v>695.65</v>
      </c>
    </row>
    <row r="18102">
      <c r="A18102" s="3" t="inlineStr">
        <is>
          <t>Noble Shield (Pty) Ltd ta Go Letting</t>
        </is>
      </c>
      <c r="B18102" s="4" t="n">
        <v>45322</v>
      </c>
      <c r="C18102" s="3" t="inlineStr">
        <is>
          <t>Expenses</t>
        </is>
      </c>
      <c r="D18102" s="3" t="inlineStr">
        <is>
          <t>4500/000</t>
        </is>
      </c>
      <c r="E18102" s="3" t="inlineStr">
        <is>
          <t>Staff Welfare</t>
        </is>
      </c>
      <c r="F18102" s="3" t="n">
        <v>0</v>
      </c>
      <c r="G18102" s="3" t="n">
        <v>3762.25</v>
      </c>
    </row>
    <row r="18103">
      <c r="A18103" s="3" t="inlineStr">
        <is>
          <t>Opportunity Global Investment (PTY) LTD</t>
        </is>
      </c>
      <c r="B18103" s="4" t="n">
        <v>45322</v>
      </c>
      <c r="C18103" s="3" t="inlineStr">
        <is>
          <t>Expenses</t>
        </is>
      </c>
      <c r="D18103" s="3" t="inlineStr">
        <is>
          <t>4500/000</t>
        </is>
      </c>
      <c r="E18103" s="3" t="inlineStr">
        <is>
          <t>Staff Welfare</t>
        </is>
      </c>
      <c r="F18103" s="3" t="n">
        <v>354.96</v>
      </c>
      <c r="G18103" s="3" t="n">
        <v>2654.34</v>
      </c>
    </row>
    <row r="18104">
      <c r="A18104" s="3" t="inlineStr">
        <is>
          <t>Opportunity Global Sales (PTY) LTD</t>
        </is>
      </c>
      <c r="B18104" s="4" t="n">
        <v>45322</v>
      </c>
      <c r="C18104" s="3" t="inlineStr">
        <is>
          <t>Expenses</t>
        </is>
      </c>
      <c r="D18104" s="3" t="inlineStr">
        <is>
          <t>4500/000</t>
        </is>
      </c>
      <c r="E18104" s="3" t="inlineStr">
        <is>
          <t>Staff Welfare</t>
        </is>
      </c>
      <c r="F18104" s="3" t="n">
        <v>313.04</v>
      </c>
      <c r="G18104" s="3" t="n">
        <v>2955.21</v>
      </c>
    </row>
    <row r="18105">
      <c r="A18105" s="3" t="inlineStr">
        <is>
          <t>Opportunity Management Holdings (PTY) LTD</t>
        </is>
      </c>
      <c r="B18105" s="4" t="n">
        <v>45322</v>
      </c>
      <c r="C18105" s="3" t="inlineStr">
        <is>
          <t>Expenses</t>
        </is>
      </c>
      <c r="D18105" s="3" t="inlineStr">
        <is>
          <t>4500/000</t>
        </is>
      </c>
      <c r="E18105" s="3" t="inlineStr">
        <is>
          <t>Staff Welfare</t>
        </is>
      </c>
      <c r="F18105" s="3" t="n">
        <v>2577.57</v>
      </c>
      <c r="G18105" s="3" t="n">
        <v>49065.72</v>
      </c>
    </row>
    <row r="18106">
      <c r="A18106" s="3" t="inlineStr">
        <is>
          <t>Quinate Consulting (Pty) Ltd</t>
        </is>
      </c>
      <c r="B18106" s="4" t="n">
        <v>45322</v>
      </c>
      <c r="C18106" s="3" t="inlineStr">
        <is>
          <t>Expenses</t>
        </is>
      </c>
      <c r="D18106" s="3" t="inlineStr">
        <is>
          <t>4500/000</t>
        </is>
      </c>
      <c r="E18106" s="3" t="inlineStr">
        <is>
          <t>Staff Welfare</t>
        </is>
      </c>
      <c r="F18106" s="3" t="n">
        <v>0</v>
      </c>
      <c r="G18106" s="3" t="n">
        <v>1463.8</v>
      </c>
    </row>
    <row r="18107">
      <c r="A18107" s="3" t="inlineStr">
        <is>
          <t>Noble Shield (Pty) Ltd ta Go Letting</t>
        </is>
      </c>
      <c r="B18107" s="4" t="n">
        <v>45322</v>
      </c>
      <c r="C18107" s="3" t="inlineStr">
        <is>
          <t>Expenses</t>
        </is>
      </c>
      <c r="D18107" s="3" t="inlineStr">
        <is>
          <t>4520/000</t>
        </is>
      </c>
      <c r="E18107" s="3" t="inlineStr">
        <is>
          <t>Security</t>
        </is>
      </c>
      <c r="F18107" s="3" t="n">
        <v>884</v>
      </c>
      <c r="G18107" s="3" t="n">
        <v>4575.44</v>
      </c>
    </row>
    <row r="18108">
      <c r="A18108" s="3" t="inlineStr">
        <is>
          <t>Opportunity Global Investment (PTY) LTD</t>
        </is>
      </c>
      <c r="B18108" s="4" t="n">
        <v>45322</v>
      </c>
      <c r="C18108" s="3" t="inlineStr">
        <is>
          <t>Expenses</t>
        </is>
      </c>
      <c r="D18108" s="3" t="inlineStr">
        <is>
          <t>4550/000</t>
        </is>
      </c>
      <c r="E18108" s="3" t="inlineStr">
        <is>
          <t>Subscriptions</t>
        </is>
      </c>
      <c r="F18108" s="3" t="n">
        <v>0</v>
      </c>
      <c r="G18108" s="3" t="n">
        <v>8643.32</v>
      </c>
    </row>
    <row r="18109">
      <c r="A18109" s="3" t="inlineStr">
        <is>
          <t>Opportunity Global Sales (PTY) LTD</t>
        </is>
      </c>
      <c r="B18109" s="4" t="n">
        <v>45322</v>
      </c>
      <c r="C18109" s="3" t="inlineStr">
        <is>
          <t>Expenses</t>
        </is>
      </c>
      <c r="D18109" s="3" t="inlineStr">
        <is>
          <t>4550/000</t>
        </is>
      </c>
      <c r="E18109" s="3" t="inlineStr">
        <is>
          <t>Subscriptions - General</t>
        </is>
      </c>
      <c r="F18109" s="3" t="n">
        <v>0</v>
      </c>
      <c r="G18109" s="3" t="n">
        <v>1422.61</v>
      </c>
    </row>
    <row r="18110">
      <c r="A18110" s="3" t="inlineStr">
        <is>
          <t>Quinate Consulting (Pty) Ltd</t>
        </is>
      </c>
      <c r="B18110" s="4" t="n">
        <v>45322</v>
      </c>
      <c r="C18110" s="3" t="inlineStr">
        <is>
          <t>Expenses</t>
        </is>
      </c>
      <c r="D18110" s="3" t="inlineStr">
        <is>
          <t>4550/000</t>
        </is>
      </c>
      <c r="E18110" s="3" t="inlineStr">
        <is>
          <t>Subscriptions / Licenses</t>
        </is>
      </c>
      <c r="F18110" s="3" t="n">
        <v>14465.44</v>
      </c>
      <c r="G18110" s="3" t="n">
        <v>133055.96</v>
      </c>
    </row>
    <row r="18111">
      <c r="A18111" s="3" t="inlineStr">
        <is>
          <t>Opportunity Management Holdings (PTY) LTD</t>
        </is>
      </c>
      <c r="B18111" s="4" t="n">
        <v>45322</v>
      </c>
      <c r="C18111" s="3" t="inlineStr">
        <is>
          <t>Expenses</t>
        </is>
      </c>
      <c r="D18111" s="3" t="inlineStr">
        <is>
          <t>4550/000</t>
        </is>
      </c>
      <c r="E18111" s="3" t="inlineStr">
        <is>
          <t>Subscriptions _AND_ Lisences</t>
        </is>
      </c>
      <c r="F18111" s="3" t="n">
        <v>3647.2</v>
      </c>
      <c r="G18111" s="3" t="n">
        <v>23409.11</v>
      </c>
    </row>
    <row r="18112">
      <c r="A18112" s="3" t="inlineStr">
        <is>
          <t>Noble Shield (Pty) Ltd ta Go Letting</t>
        </is>
      </c>
      <c r="B18112" s="4" t="n">
        <v>45322</v>
      </c>
      <c r="C18112" s="3" t="inlineStr">
        <is>
          <t>Expenses</t>
        </is>
      </c>
      <c r="D18112" s="3" t="inlineStr">
        <is>
          <t>4550/100</t>
        </is>
      </c>
      <c r="E18112" s="3" t="inlineStr">
        <is>
          <t>Subscriptions - EAAB</t>
        </is>
      </c>
      <c r="F18112" s="3" t="n">
        <v>0</v>
      </c>
      <c r="G18112" s="3" t="n">
        <v>1604</v>
      </c>
    </row>
    <row r="18113">
      <c r="A18113" s="3" t="inlineStr">
        <is>
          <t>Trademark Holdings (Pty) Ltd</t>
        </is>
      </c>
      <c r="B18113" s="4" t="n">
        <v>45322</v>
      </c>
      <c r="C18113" s="3" t="inlineStr">
        <is>
          <t>Expenses</t>
        </is>
      </c>
      <c r="D18113" s="3" t="inlineStr">
        <is>
          <t>4550/100</t>
        </is>
      </c>
      <c r="E18113" s="3" t="inlineStr">
        <is>
          <t>Subscriptions - EAAB</t>
        </is>
      </c>
      <c r="F18113" s="3" t="n">
        <v>0</v>
      </c>
      <c r="G18113" s="3" t="n">
        <v>1604</v>
      </c>
    </row>
    <row r="18114">
      <c r="A18114" s="3" t="inlineStr">
        <is>
          <t>Opportunity Global Investment (PTY) LTD</t>
        </is>
      </c>
      <c r="B18114" s="4" t="n">
        <v>45322</v>
      </c>
      <c r="C18114" s="3" t="inlineStr">
        <is>
          <t>Expenses</t>
        </is>
      </c>
      <c r="D18114" s="3" t="inlineStr">
        <is>
          <t>4550/100</t>
        </is>
      </c>
      <c r="E18114" s="3" t="inlineStr">
        <is>
          <t>Subscriptions - Zoho</t>
        </is>
      </c>
      <c r="F18114" s="3" t="n">
        <v>1125</v>
      </c>
      <c r="G18114" s="3" t="n">
        <v>12375</v>
      </c>
    </row>
    <row r="18115">
      <c r="A18115" s="3" t="inlineStr">
        <is>
          <t>Opportunity Global Sales (PTY) LTD</t>
        </is>
      </c>
      <c r="B18115" s="4" t="n">
        <v>45322</v>
      </c>
      <c r="C18115" s="3" t="inlineStr">
        <is>
          <t>Expenses</t>
        </is>
      </c>
      <c r="D18115" s="3" t="inlineStr">
        <is>
          <t>4550/150</t>
        </is>
      </c>
      <c r="E18115" s="3" t="inlineStr">
        <is>
          <t>Subscription - Webbox</t>
        </is>
      </c>
      <c r="F18115" s="3" t="n">
        <v>0</v>
      </c>
      <c r="G18115" s="3" t="n">
        <v>6743</v>
      </c>
    </row>
    <row r="18116">
      <c r="A18116" s="3" t="inlineStr">
        <is>
          <t>Opportunity Global Investment (PTY) LTD</t>
        </is>
      </c>
      <c r="B18116" s="4" t="n">
        <v>45322</v>
      </c>
      <c r="C18116" s="3" t="inlineStr">
        <is>
          <t>Expenses</t>
        </is>
      </c>
      <c r="D18116" s="3" t="inlineStr">
        <is>
          <t>4550/250</t>
        </is>
      </c>
      <c r="E18116" s="3" t="inlineStr">
        <is>
          <t>Subscriptions - LinkedIn</t>
        </is>
      </c>
      <c r="F18116" s="3" t="n">
        <v>1000.49</v>
      </c>
      <c r="G18116" s="3" t="n">
        <v>12005.88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Expenses</t>
        </is>
      </c>
      <c r="D18117" s="3" t="inlineStr">
        <is>
          <t>4550/350</t>
        </is>
      </c>
      <c r="E18117" s="3" t="inlineStr">
        <is>
          <t>Subscriptions - Xero</t>
        </is>
      </c>
      <c r="F18117" s="3" t="n">
        <v>600</v>
      </c>
      <c r="G18117" s="3" t="n">
        <v>6600</v>
      </c>
    </row>
    <row r="18118">
      <c r="A18118" s="3" t="inlineStr">
        <is>
          <t>Opportunity Global Investment (PTY) LTD</t>
        </is>
      </c>
      <c r="B18118" s="4" t="n">
        <v>45322</v>
      </c>
      <c r="C18118" s="3" t="inlineStr">
        <is>
          <t>Expenses</t>
        </is>
      </c>
      <c r="D18118" s="3" t="inlineStr">
        <is>
          <t>4550/400</t>
        </is>
      </c>
      <c r="E18118" s="3" t="inlineStr">
        <is>
          <t>Subscriptions - Moneyweb</t>
        </is>
      </c>
      <c r="F18118" s="3" t="n">
        <v>60.87</v>
      </c>
      <c r="G18118" s="3" t="n">
        <v>657.39</v>
      </c>
    </row>
    <row r="18119">
      <c r="A18119" s="3" t="inlineStr">
        <is>
          <t>Trademark Holdings (Pty) Ltd</t>
        </is>
      </c>
      <c r="B18119" s="4" t="n">
        <v>45322</v>
      </c>
      <c r="C18119" s="3" t="inlineStr">
        <is>
          <t>Expenses</t>
        </is>
      </c>
      <c r="D18119" s="3" t="inlineStr">
        <is>
          <t>4550/400</t>
        </is>
      </c>
      <c r="E18119" s="3" t="inlineStr">
        <is>
          <t>Subscriptions - Xero</t>
        </is>
      </c>
      <c r="F18119" s="3" t="n">
        <v>600</v>
      </c>
      <c r="G18119" s="3" t="n">
        <v>3000</v>
      </c>
    </row>
    <row r="18120">
      <c r="A18120" s="3" t="inlineStr">
        <is>
          <t>Opportunity Global Investment (PTY) LTD</t>
        </is>
      </c>
      <c r="B18120" s="4" t="n">
        <v>45322</v>
      </c>
      <c r="C18120" s="3" t="inlineStr">
        <is>
          <t>Expenses</t>
        </is>
      </c>
      <c r="D18120" s="3" t="inlineStr">
        <is>
          <t>4550/450</t>
        </is>
      </c>
      <c r="E18120" s="3" t="inlineStr">
        <is>
          <t>Subscriptions - Adobe</t>
        </is>
      </c>
      <c r="F18120" s="3" t="n">
        <v>600.9299999999999</v>
      </c>
      <c r="G18120" s="3" t="n">
        <v>6648</v>
      </c>
    </row>
    <row r="18121">
      <c r="A18121" s="3" t="inlineStr">
        <is>
          <t>Opportunity Global Investment (PTY) LTD</t>
        </is>
      </c>
      <c r="B18121" s="4" t="n">
        <v>45322</v>
      </c>
      <c r="C18121" s="3" t="inlineStr">
        <is>
          <t>Expenses</t>
        </is>
      </c>
      <c r="D18121" s="3" t="inlineStr">
        <is>
          <t>4550/500</t>
        </is>
      </c>
      <c r="E18121" s="3" t="inlineStr">
        <is>
          <t>Subscriptions - Pandadoc</t>
        </is>
      </c>
      <c r="F18121" s="3" t="n">
        <v>671.9400000000001</v>
      </c>
      <c r="G18121" s="3" t="n">
        <v>6268.87</v>
      </c>
    </row>
    <row r="18122">
      <c r="A18122" s="3" t="inlineStr">
        <is>
          <t>Noble Shield (Pty) Ltd ta Go Letting</t>
        </is>
      </c>
      <c r="B18122" s="4" t="n">
        <v>45322</v>
      </c>
      <c r="C18122" s="3" t="inlineStr">
        <is>
          <t>Expenses</t>
        </is>
      </c>
      <c r="D18122" s="3" t="inlineStr">
        <is>
          <t>4550/600</t>
        </is>
      </c>
      <c r="E18122" s="3" t="inlineStr">
        <is>
          <t>Subscriptions - Webbox</t>
        </is>
      </c>
      <c r="F18122" s="3" t="n">
        <v>1710.05</v>
      </c>
      <c r="G18122" s="3" t="n">
        <v>8572.1</v>
      </c>
    </row>
    <row r="18123">
      <c r="A18123" s="3" t="inlineStr">
        <is>
          <t>Noble Shield (Pty) Ltd ta Go Letting</t>
        </is>
      </c>
      <c r="B18123" s="4" t="n">
        <v>45322</v>
      </c>
      <c r="C18123" s="3" t="inlineStr">
        <is>
          <t>Expenses</t>
        </is>
      </c>
      <c r="D18123" s="3" t="inlineStr">
        <is>
          <t>4550/650</t>
        </is>
      </c>
      <c r="E18123" s="3" t="inlineStr">
        <is>
          <t>Subscriptions - Xero</t>
        </is>
      </c>
      <c r="F18123" s="3" t="n">
        <v>600</v>
      </c>
      <c r="G18123" s="3" t="n">
        <v>3000</v>
      </c>
    </row>
    <row r="18124">
      <c r="A18124" s="3" t="inlineStr">
        <is>
          <t>Noble Shield (Pty) Ltd ta Go Letting</t>
        </is>
      </c>
      <c r="B18124" s="4" t="n">
        <v>45322</v>
      </c>
      <c r="C18124" s="3" t="inlineStr">
        <is>
          <t>Expenses</t>
        </is>
      </c>
      <c r="D18124" s="3" t="inlineStr">
        <is>
          <t>4550/800</t>
        </is>
      </c>
      <c r="E18124" s="3" t="inlineStr">
        <is>
          <t>Subscriptions - Adobe</t>
        </is>
      </c>
      <c r="F18124" s="3" t="n">
        <v>0</v>
      </c>
      <c r="G18124" s="3" t="n">
        <v>914.5599999999999</v>
      </c>
    </row>
    <row r="18125">
      <c r="A18125" s="3" t="inlineStr">
        <is>
          <t>Opportunity Global Sales (PTY) LTD</t>
        </is>
      </c>
      <c r="B18125" s="4" t="n">
        <v>45322</v>
      </c>
      <c r="C18125" s="3" t="inlineStr">
        <is>
          <t>Expenses</t>
        </is>
      </c>
      <c r="D18125" s="3" t="inlineStr">
        <is>
          <t>4551/000</t>
        </is>
      </c>
      <c r="E18125" s="3" t="inlineStr">
        <is>
          <t>Subscriptions - Payprop</t>
        </is>
      </c>
      <c r="F18125" s="3" t="n">
        <v>1794.58</v>
      </c>
      <c r="G18125" s="3" t="n">
        <v>14361.5</v>
      </c>
    </row>
    <row r="18126">
      <c r="A18126" s="3" t="inlineStr">
        <is>
          <t>Quinate Consulting (Pty) Ltd</t>
        </is>
      </c>
      <c r="B18126" s="4" t="n">
        <v>45322</v>
      </c>
      <c r="C18126" s="3" t="inlineStr">
        <is>
          <t>Expenses</t>
        </is>
      </c>
      <c r="D18126" s="3" t="inlineStr">
        <is>
          <t>4552/000</t>
        </is>
      </c>
      <c r="E18126" s="3" t="inlineStr">
        <is>
          <t>Subscriptions - CIPC</t>
        </is>
      </c>
      <c r="F18126" s="3" t="n">
        <v>0</v>
      </c>
      <c r="G18126" s="3" t="n">
        <v>4050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Expenses</t>
        </is>
      </c>
      <c r="D18127" s="3" t="inlineStr">
        <is>
          <t>4552/000</t>
        </is>
      </c>
      <c r="E18127" s="3" t="inlineStr">
        <is>
          <t>Subscriptions - Xero</t>
        </is>
      </c>
      <c r="F18127" s="3" t="n">
        <v>600</v>
      </c>
      <c r="G18127" s="3" t="n">
        <v>6600</v>
      </c>
    </row>
    <row r="18128">
      <c r="A18128" s="3" t="inlineStr">
        <is>
          <t>Opportunity Global Sales (PTY) LTD</t>
        </is>
      </c>
      <c r="B18128" s="4" t="n">
        <v>45322</v>
      </c>
      <c r="C18128" s="3" t="inlineStr">
        <is>
          <t>Expenses</t>
        </is>
      </c>
      <c r="D18128" s="3" t="inlineStr">
        <is>
          <t>4552/000</t>
        </is>
      </c>
      <c r="E18128" s="3" t="inlineStr">
        <is>
          <t>Subscriptions - Xero</t>
        </is>
      </c>
      <c r="F18128" s="3" t="n">
        <v>600</v>
      </c>
      <c r="G18128" s="3" t="n">
        <v>6600</v>
      </c>
    </row>
    <row r="18129">
      <c r="A18129" s="3" t="inlineStr">
        <is>
          <t>Opportunity Management Holdings (PTY) LTD</t>
        </is>
      </c>
      <c r="B18129" s="4" t="n">
        <v>45322</v>
      </c>
      <c r="C18129" s="3" t="inlineStr">
        <is>
          <t>Expenses</t>
        </is>
      </c>
      <c r="D18129" s="3" t="inlineStr">
        <is>
          <t>4552/000</t>
        </is>
      </c>
      <c r="E18129" s="3" t="inlineStr">
        <is>
          <t>Subscriptions - Xero</t>
        </is>
      </c>
      <c r="F18129" s="3" t="n">
        <v>600</v>
      </c>
      <c r="G18129" s="3" t="n">
        <v>3000</v>
      </c>
    </row>
    <row r="18130">
      <c r="A18130" s="3" t="inlineStr">
        <is>
          <t>Opportunity Global Sales (PTY) LTD</t>
        </is>
      </c>
      <c r="B18130" s="4" t="n">
        <v>45322</v>
      </c>
      <c r="C18130" s="3" t="inlineStr">
        <is>
          <t>Expenses</t>
        </is>
      </c>
      <c r="D18130" s="3" t="inlineStr">
        <is>
          <t>4553/000</t>
        </is>
      </c>
      <c r="E18130" s="3" t="inlineStr">
        <is>
          <t>Subscriptions - CMA</t>
        </is>
      </c>
      <c r="F18130" s="3" t="n">
        <v>680</v>
      </c>
      <c r="G18130" s="3" t="n">
        <v>7480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Expenses</t>
        </is>
      </c>
      <c r="D18131" s="3" t="inlineStr">
        <is>
          <t>4554/000</t>
        </is>
      </c>
      <c r="E18131" s="3" t="inlineStr">
        <is>
          <t>Subscriptions - Xero</t>
        </is>
      </c>
      <c r="F18131" s="3" t="n">
        <v>600</v>
      </c>
      <c r="G18131" s="3" t="n">
        <v>6600</v>
      </c>
    </row>
    <row r="18132">
      <c r="A18132" s="3" t="inlineStr">
        <is>
          <t>Opportunity Global Sales (PTY) LTD</t>
        </is>
      </c>
      <c r="B18132" s="4" t="n">
        <v>45322</v>
      </c>
      <c r="C18132" s="3" t="inlineStr">
        <is>
          <t>Expenses</t>
        </is>
      </c>
      <c r="D18132" s="3" t="inlineStr">
        <is>
          <t>4554/000</t>
        </is>
      </c>
      <c r="E18132" s="3" t="inlineStr">
        <is>
          <t>Subscriptions - Zoho</t>
        </is>
      </c>
      <c r="F18132" s="3" t="n">
        <v>750</v>
      </c>
      <c r="G18132" s="3" t="n">
        <v>8250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Expenses</t>
        </is>
      </c>
      <c r="D18133" s="3" t="inlineStr">
        <is>
          <t>4555/000</t>
        </is>
      </c>
      <c r="E18133" s="3" t="inlineStr">
        <is>
          <t>Subscriptions - OUMS</t>
        </is>
      </c>
      <c r="F18133" s="3" t="n">
        <v>11150.17</v>
      </c>
      <c r="G18133" s="3" t="n">
        <v>97622.49000000001</v>
      </c>
    </row>
    <row r="18134">
      <c r="A18134" s="3" t="inlineStr">
        <is>
          <t>Opportunity Global Sales (PTY) LTD</t>
        </is>
      </c>
      <c r="B18134" s="4" t="n">
        <v>45322</v>
      </c>
      <c r="C18134" s="3" t="inlineStr">
        <is>
          <t>Expenses</t>
        </is>
      </c>
      <c r="D18134" s="3" t="inlineStr">
        <is>
          <t>4556/000</t>
        </is>
      </c>
      <c r="E18134" s="3" t="inlineStr">
        <is>
          <t>Subscription: Sjoon</t>
        </is>
      </c>
      <c r="F18134" s="3" t="n">
        <v>217.39</v>
      </c>
      <c r="G18134" s="3" t="n">
        <v>1408.69</v>
      </c>
    </row>
    <row r="18135">
      <c r="A18135" s="3" t="inlineStr">
        <is>
          <t>Noble Shield (Pty) Ltd ta Go Letting</t>
        </is>
      </c>
      <c r="B18135" s="4" t="n">
        <v>45322</v>
      </c>
      <c r="C18135" s="3" t="inlineStr">
        <is>
          <t>Expenses</t>
        </is>
      </c>
      <c r="D18135" s="3" t="inlineStr">
        <is>
          <t>4560/000</t>
        </is>
      </c>
      <c r="E18135" s="3" t="inlineStr">
        <is>
          <t>Small Assets - under R7000</t>
        </is>
      </c>
      <c r="F18135" s="3" t="n">
        <v>0</v>
      </c>
      <c r="G18135" s="3" t="n">
        <v>6716</v>
      </c>
    </row>
    <row r="18136">
      <c r="A18136" s="3" t="inlineStr">
        <is>
          <t>Opportunity Global Investment (PTY) LTD</t>
        </is>
      </c>
      <c r="B18136" s="4" t="n">
        <v>45322</v>
      </c>
      <c r="C18136" s="3" t="inlineStr">
        <is>
          <t>Expenses</t>
        </is>
      </c>
      <c r="D18136" s="3" t="inlineStr">
        <is>
          <t>4600/000</t>
        </is>
      </c>
      <c r="E18136" s="3" t="inlineStr">
        <is>
          <t>Telephone _AND_ Fax</t>
        </is>
      </c>
      <c r="F18136" s="3" t="n">
        <v>3355</v>
      </c>
      <c r="G18136" s="3" t="n">
        <v>36905</v>
      </c>
    </row>
    <row r="18137">
      <c r="A18137" s="3" t="inlineStr">
        <is>
          <t>Opportunity Management Holdings (PTY) LTD</t>
        </is>
      </c>
      <c r="B18137" s="4" t="n">
        <v>45322</v>
      </c>
      <c r="C18137" s="3" t="inlineStr">
        <is>
          <t>Expenses</t>
        </is>
      </c>
      <c r="D18137" s="3" t="inlineStr">
        <is>
          <t>4600/000</t>
        </is>
      </c>
      <c r="E18137" s="3" t="inlineStr">
        <is>
          <t>Telephone _AND_ Fax</t>
        </is>
      </c>
      <c r="F18137" s="3" t="n">
        <v>0</v>
      </c>
      <c r="G18137" s="3" t="n">
        <v>178.26</v>
      </c>
    </row>
    <row r="18138">
      <c r="A18138" s="3" t="inlineStr">
        <is>
          <t>Trademark Holdings (Pty) Ltd</t>
        </is>
      </c>
      <c r="B18138" s="4" t="n">
        <v>45322</v>
      </c>
      <c r="C18138" s="3" t="inlineStr">
        <is>
          <t>Expenses</t>
        </is>
      </c>
      <c r="D18138" s="3" t="inlineStr">
        <is>
          <t>4600/000</t>
        </is>
      </c>
      <c r="E18138" s="3" t="inlineStr">
        <is>
          <t>Telephone _AND_ Fax</t>
        </is>
      </c>
      <c r="F18138" s="3" t="n">
        <v>1561.61</v>
      </c>
      <c r="G18138" s="3" t="n">
        <v>6746.49</v>
      </c>
    </row>
    <row r="18139">
      <c r="A18139" s="3" t="inlineStr">
        <is>
          <t>Noble Shield (Pty) Ltd ta Go Letting</t>
        </is>
      </c>
      <c r="B18139" s="4" t="n">
        <v>45322</v>
      </c>
      <c r="C18139" s="3" t="inlineStr">
        <is>
          <t>Expenses</t>
        </is>
      </c>
      <c r="D18139" s="3" t="inlineStr">
        <is>
          <t>4610/000</t>
        </is>
      </c>
      <c r="E18139" s="3" t="inlineStr">
        <is>
          <t>Telephone - CT Office</t>
        </is>
      </c>
      <c r="F18139" s="3" t="n">
        <v>981.98</v>
      </c>
      <c r="G18139" s="3" t="n">
        <v>6680.36</v>
      </c>
    </row>
    <row r="18140">
      <c r="A18140" s="3" t="inlineStr">
        <is>
          <t>Opportunity Global Investment (PTY) LTD</t>
        </is>
      </c>
      <c r="B18140" s="4" t="n">
        <v>45322</v>
      </c>
      <c r="C18140" s="3" t="inlineStr">
        <is>
          <t>Expenses</t>
        </is>
      </c>
      <c r="D18140" s="3" t="inlineStr">
        <is>
          <t>4650/000</t>
        </is>
      </c>
      <c r="E18140" s="3" t="inlineStr">
        <is>
          <t>Travel _AND_ Accommodation</t>
        </is>
      </c>
      <c r="F18140" s="3" t="n">
        <v>0</v>
      </c>
      <c r="G18140" s="3" t="n">
        <v>3435.65</v>
      </c>
    </row>
    <row r="18141">
      <c r="A18141" s="3" t="inlineStr">
        <is>
          <t>Quinate Consulting (Pty) Ltd</t>
        </is>
      </c>
      <c r="B18141" s="4" t="n">
        <v>45322</v>
      </c>
      <c r="C18141" s="3" t="inlineStr">
        <is>
          <t>Expenses</t>
        </is>
      </c>
      <c r="D18141" s="3" t="inlineStr">
        <is>
          <t>4650/010</t>
        </is>
      </c>
      <c r="E18141" s="3" t="inlineStr">
        <is>
          <t>Travel - Local Flights</t>
        </is>
      </c>
      <c r="F18141" s="3" t="n">
        <v>0</v>
      </c>
      <c r="G18141" s="3" t="n">
        <v>6253.04</v>
      </c>
    </row>
    <row r="18142">
      <c r="A18142" s="3" t="inlineStr">
        <is>
          <t>Quinate Consulting (Pty) Ltd</t>
        </is>
      </c>
      <c r="B18142" s="4" t="n">
        <v>45322</v>
      </c>
      <c r="C18142" s="3" t="inlineStr">
        <is>
          <t>Expenses</t>
        </is>
      </c>
      <c r="D18142" s="3" t="inlineStr">
        <is>
          <t>4650/020</t>
        </is>
      </c>
      <c r="E18142" s="3" t="inlineStr">
        <is>
          <t>Travel - Local Accomodation - B_AND_B</t>
        </is>
      </c>
      <c r="F18142" s="3" t="n">
        <v>0</v>
      </c>
      <c r="G18142" s="3" t="n">
        <v>6998.26</v>
      </c>
    </row>
    <row r="18143">
      <c r="A18143" s="3" t="inlineStr">
        <is>
          <t>Opportunity Global Investment (PTY) LTD</t>
        </is>
      </c>
      <c r="B18143" s="4" t="n">
        <v>45322</v>
      </c>
      <c r="C18143" s="3" t="inlineStr">
        <is>
          <t>Expenses</t>
        </is>
      </c>
      <c r="D18143" s="3" t="inlineStr">
        <is>
          <t>4650/020</t>
        </is>
      </c>
      <c r="E18143" s="3" t="inlineStr">
        <is>
          <t>Travel Accomodation - Car Hire</t>
        </is>
      </c>
      <c r="F18143" s="3" t="n">
        <v>0</v>
      </c>
      <c r="G18143" s="3" t="n">
        <v>1581.74</v>
      </c>
    </row>
    <row r="18144">
      <c r="A18144" s="3" t="inlineStr">
        <is>
          <t>Quinate Consulting (Pty) Ltd</t>
        </is>
      </c>
      <c r="B18144" s="4" t="n">
        <v>45322</v>
      </c>
      <c r="C18144" s="3" t="inlineStr">
        <is>
          <t>Expenses</t>
        </is>
      </c>
      <c r="D18144" s="3" t="inlineStr">
        <is>
          <t>4650/030</t>
        </is>
      </c>
      <c r="E18144" s="3" t="inlineStr">
        <is>
          <t>Travel - Parking</t>
        </is>
      </c>
      <c r="F18144" s="3" t="n">
        <v>0</v>
      </c>
      <c r="G18144" s="3" t="n">
        <v>10</v>
      </c>
    </row>
    <row r="18145">
      <c r="A18145" s="3" t="inlineStr">
        <is>
          <t>Opportunity Global Investment (PTY) LTD</t>
        </is>
      </c>
      <c r="B18145" s="4" t="n">
        <v>45322</v>
      </c>
      <c r="C18145" s="3" t="inlineStr">
        <is>
          <t>Expenses</t>
        </is>
      </c>
      <c r="D18145" s="3" t="inlineStr">
        <is>
          <t>4650/030</t>
        </is>
      </c>
      <c r="E18145" s="3" t="inlineStr">
        <is>
          <t>Travel _AND_ Accomodation - Local Accom</t>
        </is>
      </c>
      <c r="F18145" s="3" t="n">
        <v>0</v>
      </c>
      <c r="G18145" s="3" t="n">
        <v>1282.6</v>
      </c>
    </row>
    <row r="18146">
      <c r="A18146" s="3" t="inlineStr">
        <is>
          <t>Quinate Consulting (Pty) Ltd</t>
        </is>
      </c>
      <c r="B18146" s="4" t="n">
        <v>45322</v>
      </c>
      <c r="C18146" s="3" t="inlineStr">
        <is>
          <t>Expenses</t>
        </is>
      </c>
      <c r="D18146" s="3" t="inlineStr">
        <is>
          <t>4650/040</t>
        </is>
      </c>
      <c r="E18146" s="3" t="inlineStr">
        <is>
          <t>Travel - Local Car Hire</t>
        </is>
      </c>
      <c r="F18146" s="3" t="n">
        <v>0</v>
      </c>
      <c r="G18146" s="3" t="n">
        <v>510.6</v>
      </c>
    </row>
    <row r="18147">
      <c r="A18147" s="3" t="inlineStr">
        <is>
          <t>Opportunity Global Sales (PTY) LTD</t>
        </is>
      </c>
      <c r="B18147" s="4" t="n">
        <v>45322</v>
      </c>
      <c r="C18147" s="3" t="inlineStr">
        <is>
          <t>Expenses</t>
        </is>
      </c>
      <c r="D18147" s="3" t="inlineStr">
        <is>
          <t>4650/060</t>
        </is>
      </c>
      <c r="E18147" s="3" t="inlineStr">
        <is>
          <t>Travel _AND_ Accomodation - Parking_AND_Toll fee</t>
        </is>
      </c>
      <c r="F18147" s="3" t="n">
        <v>104.36</v>
      </c>
      <c r="G18147" s="3" t="n">
        <v>104.36</v>
      </c>
    </row>
    <row r="18148">
      <c r="A18148" s="3" t="inlineStr">
        <is>
          <t>Opportunity Global Sales (PTY) LTD</t>
        </is>
      </c>
      <c r="B18148" s="4" t="n">
        <v>45322</v>
      </c>
      <c r="C18148" s="3" t="inlineStr">
        <is>
          <t>Expenses</t>
        </is>
      </c>
      <c r="D18148" s="3" t="inlineStr">
        <is>
          <t>4650/070</t>
        </is>
      </c>
      <c r="E18148" s="3" t="inlineStr">
        <is>
          <t>Travel &amp; Accommodation - Petrol</t>
        </is>
      </c>
      <c r="F18148" s="3" t="n">
        <v>0</v>
      </c>
      <c r="G18148" s="3" t="n">
        <v>728.15</v>
      </c>
    </row>
    <row r="18149">
      <c r="A18149" s="3" t="inlineStr">
        <is>
          <t>Opportunity Global Investment (PTY) LTD</t>
        </is>
      </c>
      <c r="B18149" s="4" t="n">
        <v>45322</v>
      </c>
      <c r="C18149" s="3" t="inlineStr">
        <is>
          <t>Expenses</t>
        </is>
      </c>
      <c r="D18149" s="3" t="inlineStr">
        <is>
          <t>4650/090</t>
        </is>
      </c>
      <c r="E18149" s="3" t="inlineStr">
        <is>
          <t>Travel &amp; Accom - Fuel</t>
        </is>
      </c>
      <c r="F18149" s="3" t="n">
        <v>1007.6</v>
      </c>
      <c r="G18149" s="3" t="n">
        <v>7651.54</v>
      </c>
    </row>
    <row r="18150">
      <c r="A18150" s="3" t="inlineStr">
        <is>
          <t>Opportunity Global Investment (PTY) LTD</t>
        </is>
      </c>
      <c r="B18150" s="4" t="n">
        <v>45322</v>
      </c>
      <c r="C18150" s="3" t="inlineStr">
        <is>
          <t>Expenses</t>
        </is>
      </c>
      <c r="D18150" s="3" t="inlineStr">
        <is>
          <t>4650/100</t>
        </is>
      </c>
      <c r="E18150" s="3" t="inlineStr">
        <is>
          <t>Travel &amp; Accomodation: Uber</t>
        </is>
      </c>
      <c r="F18150" s="3" t="n">
        <v>0</v>
      </c>
      <c r="G18150" s="3" t="n">
        <v>1609</v>
      </c>
    </row>
    <row r="18151">
      <c r="A18151" s="3" t="inlineStr">
        <is>
          <t>Noble Shield (Pty) Ltd ta Go Letting</t>
        </is>
      </c>
      <c r="B18151" s="4" t="n">
        <v>45322</v>
      </c>
      <c r="C18151" s="3" t="inlineStr">
        <is>
          <t>Expenses</t>
        </is>
      </c>
      <c r="D18151" s="3" t="inlineStr">
        <is>
          <t>4700/000</t>
        </is>
      </c>
      <c r="E18151" s="3" t="inlineStr">
        <is>
          <t>PAYE Contributions</t>
        </is>
      </c>
      <c r="F18151" s="3" t="n">
        <v>5097.99</v>
      </c>
      <c r="G18151" s="3" t="n">
        <v>25687.38</v>
      </c>
    </row>
    <row r="18152">
      <c r="A18152" s="3" t="inlineStr">
        <is>
          <t>Trademark Holdings (Pty) Ltd</t>
        </is>
      </c>
      <c r="B18152" s="4" t="n">
        <v>45322</v>
      </c>
      <c r="C18152" s="3" t="inlineStr">
        <is>
          <t>Expenses</t>
        </is>
      </c>
      <c r="D18152" s="3" t="inlineStr">
        <is>
          <t>4700/000</t>
        </is>
      </c>
      <c r="E18152" s="3" t="inlineStr">
        <is>
          <t>PAYE Contributions</t>
        </is>
      </c>
      <c r="F18152" s="3" t="n">
        <v>4733.62</v>
      </c>
      <c r="G18152" s="3" t="n">
        <v>25392.23</v>
      </c>
    </row>
    <row r="18153">
      <c r="A18153" s="3" t="inlineStr">
        <is>
          <t>Opportunity Global Investment (PTY) LTD</t>
        </is>
      </c>
      <c r="B18153" s="4" t="n">
        <v>45322</v>
      </c>
      <c r="C18153" s="3" t="inlineStr">
        <is>
          <t>Expenses</t>
        </is>
      </c>
      <c r="D18153" s="3" t="inlineStr">
        <is>
          <t>4700/000</t>
        </is>
      </c>
      <c r="E18153" s="3" t="inlineStr">
        <is>
          <t>UIF Contributions</t>
        </is>
      </c>
      <c r="F18153" s="3" t="n">
        <v>177.12</v>
      </c>
      <c r="G18153" s="3" t="n">
        <v>1948.32</v>
      </c>
    </row>
    <row r="18154">
      <c r="A18154" s="3" t="inlineStr">
        <is>
          <t>Opportunity Global Sales (PTY) LTD</t>
        </is>
      </c>
      <c r="B18154" s="4" t="n">
        <v>45322</v>
      </c>
      <c r="C18154" s="3" t="inlineStr">
        <is>
          <t>Expenses</t>
        </is>
      </c>
      <c r="D18154" s="3" t="inlineStr">
        <is>
          <t>4700/000</t>
        </is>
      </c>
      <c r="E18154" s="3" t="inlineStr">
        <is>
          <t>UIF Contributions</t>
        </is>
      </c>
      <c r="F18154" s="3" t="n">
        <v>317.12</v>
      </c>
      <c r="G18154" s="3" t="n">
        <v>3084.08</v>
      </c>
    </row>
    <row r="18155">
      <c r="A18155" s="3" t="inlineStr">
        <is>
          <t>Opportunity Global Sales (PTY) LTD</t>
        </is>
      </c>
      <c r="B18155" s="4" t="n">
        <v>45322</v>
      </c>
      <c r="C18155" s="3" t="inlineStr">
        <is>
          <t>Expenses</t>
        </is>
      </c>
      <c r="D18155" s="3" t="inlineStr">
        <is>
          <t>4701/000</t>
        </is>
      </c>
      <c r="E18155" s="3" t="inlineStr">
        <is>
          <t>UIF Employee Contribution</t>
        </is>
      </c>
      <c r="F18155" s="3" t="n">
        <v>317.12</v>
      </c>
      <c r="G18155" s="3" t="n">
        <v>3084.08</v>
      </c>
    </row>
    <row r="18156">
      <c r="A18156" s="3" t="inlineStr">
        <is>
          <t>Opportunity Global Investment (PTY) LTD</t>
        </is>
      </c>
      <c r="B18156" s="4" t="n">
        <v>45322</v>
      </c>
      <c r="C18156" s="3" t="inlineStr">
        <is>
          <t>Expenses</t>
        </is>
      </c>
      <c r="D18156" s="3" t="inlineStr">
        <is>
          <t>4701/000</t>
        </is>
      </c>
      <c r="E18156" s="3" t="inlineStr">
        <is>
          <t>UIF Employee Contributions</t>
        </is>
      </c>
      <c r="F18156" s="3" t="n">
        <v>177.12</v>
      </c>
      <c r="G18156" s="3" t="n">
        <v>1948.32</v>
      </c>
    </row>
    <row r="18157">
      <c r="A18157" s="3" t="inlineStr">
        <is>
          <t>Noble Shield (Pty) Ltd ta Go Letting</t>
        </is>
      </c>
      <c r="B18157" s="4" t="n">
        <v>45322</v>
      </c>
      <c r="C18157" s="3" t="inlineStr">
        <is>
          <t>Expenses</t>
        </is>
      </c>
      <c r="D18157" s="3" t="inlineStr">
        <is>
          <t>4710/000</t>
        </is>
      </c>
      <c r="E18157" s="3" t="inlineStr">
        <is>
          <t>UIF Company Contributions</t>
        </is>
      </c>
      <c r="F18157" s="3" t="n">
        <v>245.25</v>
      </c>
      <c r="G18157" s="3" t="n">
        <v>1226.25</v>
      </c>
    </row>
    <row r="18158">
      <c r="A18158" s="3" t="inlineStr">
        <is>
          <t>Trademark Holdings (Pty) Ltd</t>
        </is>
      </c>
      <c r="B18158" s="4" t="n">
        <v>45322</v>
      </c>
      <c r="C18158" s="3" t="inlineStr">
        <is>
          <t>Expenses</t>
        </is>
      </c>
      <c r="D18158" s="3" t="inlineStr">
        <is>
          <t>4710/000</t>
        </is>
      </c>
      <c r="E18158" s="3" t="inlineStr">
        <is>
          <t>UIF Company Contributions</t>
        </is>
      </c>
      <c r="F18158" s="3" t="n">
        <v>95.25</v>
      </c>
      <c r="G18158" s="3" t="n">
        <v>476.25</v>
      </c>
    </row>
    <row r="18159">
      <c r="A18159" s="3" t="inlineStr">
        <is>
          <t>Noble Shield (Pty) Ltd ta Go Letting</t>
        </is>
      </c>
      <c r="B18159" s="4" t="n">
        <v>45322</v>
      </c>
      <c r="C18159" s="3" t="inlineStr">
        <is>
          <t>Expenses</t>
        </is>
      </c>
      <c r="D18159" s="3" t="inlineStr">
        <is>
          <t>4711/000</t>
        </is>
      </c>
      <c r="E18159" s="3" t="inlineStr">
        <is>
          <t>UIF Employee Contribution</t>
        </is>
      </c>
      <c r="F18159" s="3" t="n">
        <v>245.25</v>
      </c>
      <c r="G18159" s="3" t="n">
        <v>1226.25</v>
      </c>
    </row>
    <row r="18160">
      <c r="A18160" s="3" t="inlineStr">
        <is>
          <t>Trademark Holdings (Pty) Ltd</t>
        </is>
      </c>
      <c r="B18160" s="4" t="n">
        <v>45322</v>
      </c>
      <c r="C18160" s="3" t="inlineStr">
        <is>
          <t>Expenses</t>
        </is>
      </c>
      <c r="D18160" s="3" t="inlineStr">
        <is>
          <t>4711/000</t>
        </is>
      </c>
      <c r="E18160" s="3" t="inlineStr">
        <is>
          <t>UIF Employee Contributions</t>
        </is>
      </c>
      <c r="F18160" s="3" t="n">
        <v>95.25</v>
      </c>
      <c r="G18160" s="3" t="n">
        <v>476.25</v>
      </c>
    </row>
    <row r="18161">
      <c r="A18161" s="3" t="inlineStr">
        <is>
          <t>Noble Shield (Pty) Ltd ta Go Letting</t>
        </is>
      </c>
      <c r="B18161" s="4" t="n">
        <v>45322</v>
      </c>
      <c r="C18161" s="3" t="inlineStr">
        <is>
          <t>Expenses</t>
        </is>
      </c>
      <c r="D18161" s="3" t="inlineStr">
        <is>
          <t>4720/000</t>
        </is>
      </c>
      <c r="E18161" s="3" t="inlineStr">
        <is>
          <t>SDL Contributions</t>
        </is>
      </c>
      <c r="F18161" s="3" t="n">
        <v>448.13</v>
      </c>
      <c r="G18161" s="3" t="n">
        <v>2248.21</v>
      </c>
    </row>
    <row r="18162">
      <c r="A18162" s="3" t="inlineStr">
        <is>
          <t>Trademark Holdings (Pty) Ltd</t>
        </is>
      </c>
      <c r="B18162" s="4" t="n">
        <v>45322</v>
      </c>
      <c r="C18162" s="3" t="inlineStr">
        <is>
          <t>Expenses</t>
        </is>
      </c>
      <c r="D18162" s="3" t="inlineStr">
        <is>
          <t>4720/000</t>
        </is>
      </c>
      <c r="E18162" s="3" t="inlineStr">
        <is>
          <t>SDL Contributions</t>
        </is>
      </c>
      <c r="F18162" s="3" t="n">
        <v>298.09</v>
      </c>
      <c r="G18162" s="3" t="n">
        <v>1556.8</v>
      </c>
    </row>
    <row r="18163">
      <c r="A18163" s="3" t="inlineStr">
        <is>
          <t>Opportunity Global Investment (PTY) LTD</t>
        </is>
      </c>
      <c r="B18163" s="4" t="n">
        <v>45322</v>
      </c>
      <c r="C18163" s="3" t="inlineStr">
        <is>
          <t>Expenses</t>
        </is>
      </c>
      <c r="D18163" s="3" t="inlineStr">
        <is>
          <t>4730/000</t>
        </is>
      </c>
      <c r="E18163" s="3" t="inlineStr">
        <is>
          <t>PAYE Contributions</t>
        </is>
      </c>
      <c r="F18163" s="3" t="n">
        <v>8822.27</v>
      </c>
      <c r="G18163" s="3" t="n">
        <v>97044.94</v>
      </c>
    </row>
    <row r="18164">
      <c r="A18164" s="3" t="inlineStr">
        <is>
          <t>Opportunity Global Sales (PTY) LTD</t>
        </is>
      </c>
      <c r="B18164" s="4" t="n">
        <v>45322</v>
      </c>
      <c r="C18164" s="3" t="inlineStr">
        <is>
          <t>Expenses</t>
        </is>
      </c>
      <c r="D18164" s="3" t="inlineStr">
        <is>
          <t>4730/000</t>
        </is>
      </c>
      <c r="E18164" s="3" t="inlineStr">
        <is>
          <t>PAYE Contributions</t>
        </is>
      </c>
      <c r="F18164" s="3" t="n">
        <v>7730.23</v>
      </c>
      <c r="G18164" s="3" t="n">
        <v>93490.56</v>
      </c>
    </row>
    <row r="18165">
      <c r="A18165" s="3" t="inlineStr">
        <is>
          <t>Opportunity Management Holdings (PTY) LTD</t>
        </is>
      </c>
      <c r="B18165" s="4" t="n">
        <v>45322</v>
      </c>
      <c r="C18165" s="3" t="inlineStr">
        <is>
          <t>Expenses</t>
        </is>
      </c>
      <c r="D18165" s="3" t="inlineStr">
        <is>
          <t>4730/000</t>
        </is>
      </c>
      <c r="E18165" s="3" t="inlineStr">
        <is>
          <t>PAYE Contributions</t>
        </is>
      </c>
      <c r="F18165" s="3" t="n">
        <v>38618.77</v>
      </c>
      <c r="G18165" s="3" t="n">
        <v>201417.32</v>
      </c>
    </row>
    <row r="18166">
      <c r="A18166" s="3" t="inlineStr">
        <is>
          <t>Opportunity Global Investment (PTY) LTD</t>
        </is>
      </c>
      <c r="B18166" s="4" t="n">
        <v>45322</v>
      </c>
      <c r="C18166" s="3" t="inlineStr">
        <is>
          <t>Expenses</t>
        </is>
      </c>
      <c r="D18166" s="3" t="inlineStr">
        <is>
          <t>4740/000</t>
        </is>
      </c>
      <c r="E18166" s="3" t="inlineStr">
        <is>
          <t>SDL Contributions</t>
        </is>
      </c>
      <c r="F18166" s="3" t="n">
        <v>431.1</v>
      </c>
      <c r="G18166" s="3" t="n">
        <v>4742.1</v>
      </c>
    </row>
    <row r="18167">
      <c r="A18167" s="3" t="inlineStr">
        <is>
          <t>Opportunity Global Sales (PTY) LTD</t>
        </is>
      </c>
      <c r="B18167" s="4" t="n">
        <v>45322</v>
      </c>
      <c r="C18167" s="3" t="inlineStr">
        <is>
          <t>Expenses</t>
        </is>
      </c>
      <c r="D18167" s="3" t="inlineStr">
        <is>
          <t>4740/000</t>
        </is>
      </c>
      <c r="E18167" s="3" t="inlineStr">
        <is>
          <t>SDL Contributions</t>
        </is>
      </c>
      <c r="F18167" s="3" t="n">
        <v>1544.81</v>
      </c>
      <c r="G18167" s="3" t="n">
        <v>21035.4</v>
      </c>
    </row>
    <row r="18168">
      <c r="A18168" s="3" t="inlineStr">
        <is>
          <t>Opportunity Management Holdings (PTY) LTD</t>
        </is>
      </c>
      <c r="B18168" s="4" t="n">
        <v>45322</v>
      </c>
      <c r="C18168" s="3" t="inlineStr">
        <is>
          <t>Expenses</t>
        </is>
      </c>
      <c r="D18168" s="3" t="inlineStr">
        <is>
          <t>4740/000</t>
        </is>
      </c>
      <c r="E18168" s="3" t="inlineStr">
        <is>
          <t>UIF Company Contribution</t>
        </is>
      </c>
      <c r="F18168" s="3" t="n">
        <v>1604.8</v>
      </c>
      <c r="G18168" s="3" t="n">
        <v>7958.6</v>
      </c>
    </row>
    <row r="18169">
      <c r="A18169" s="3" t="inlineStr">
        <is>
          <t>Opportunity Management Holdings (PTY) LTD</t>
        </is>
      </c>
      <c r="B18169" s="4" t="n">
        <v>45322</v>
      </c>
      <c r="C18169" s="3" t="inlineStr">
        <is>
          <t>Expenses</t>
        </is>
      </c>
      <c r="D18169" s="3" t="inlineStr">
        <is>
          <t>4741/000</t>
        </is>
      </c>
      <c r="E18169" s="3" t="inlineStr">
        <is>
          <t>UIF Employee Contribution</t>
        </is>
      </c>
      <c r="F18169" s="3" t="n">
        <v>1604.8</v>
      </c>
      <c r="G18169" s="3" t="n">
        <v>7958.6</v>
      </c>
    </row>
    <row r="18170">
      <c r="A18170" s="3" t="inlineStr">
        <is>
          <t>Opportunity Management Holdings (PTY) LTD</t>
        </is>
      </c>
      <c r="B18170" s="4" t="n">
        <v>45322</v>
      </c>
      <c r="C18170" s="3" t="inlineStr">
        <is>
          <t>Expenses</t>
        </is>
      </c>
      <c r="D18170" s="3" t="inlineStr">
        <is>
          <t>4750/000</t>
        </is>
      </c>
      <c r="E18170" s="3" t="inlineStr">
        <is>
          <t>SDL Contribution</t>
        </is>
      </c>
      <c r="F18170" s="3" t="n">
        <v>2411.2</v>
      </c>
      <c r="G18170" s="3" t="n">
        <v>11990.6</v>
      </c>
    </row>
    <row r="18171">
      <c r="A18171" s="3" t="inlineStr">
        <is>
          <t>Noble Shield (Pty) Ltd ta Go Letting</t>
        </is>
      </c>
      <c r="B18171" s="4" t="n">
        <v>45322</v>
      </c>
      <c r="C18171" s="3" t="inlineStr">
        <is>
          <t>Equity</t>
        </is>
      </c>
      <c r="D18171" s="3" t="inlineStr">
        <is>
          <t>5100/000</t>
        </is>
      </c>
      <c r="E18171" s="3" t="inlineStr">
        <is>
          <t>Share Capital</t>
        </is>
      </c>
      <c r="F18171" s="3" t="n">
        <v>0</v>
      </c>
      <c r="G18171" s="3" t="n">
        <v>-1</v>
      </c>
    </row>
    <row r="18172">
      <c r="A18172" s="3" t="inlineStr">
        <is>
          <t>Opportunity Management Holdings (PTY) LTD</t>
        </is>
      </c>
      <c r="B18172" s="4" t="n">
        <v>45322</v>
      </c>
      <c r="C18172" s="3" t="inlineStr">
        <is>
          <t>Equity</t>
        </is>
      </c>
      <c r="D18172" s="3" t="inlineStr">
        <is>
          <t>5100/000</t>
        </is>
      </c>
      <c r="E18172" s="3" t="inlineStr">
        <is>
          <t>Share Capital / Members Contribution</t>
        </is>
      </c>
      <c r="F18172" s="3" t="n">
        <v>0</v>
      </c>
      <c r="G18172" s="3" t="n">
        <v>-120</v>
      </c>
    </row>
    <row r="18173">
      <c r="A18173" s="3" t="inlineStr">
        <is>
          <t>Quinate Consulting (Pty) Ltd</t>
        </is>
      </c>
      <c r="B18173" s="4" t="n">
        <v>45322</v>
      </c>
      <c r="C18173" s="3" t="inlineStr">
        <is>
          <t>Equity</t>
        </is>
      </c>
      <c r="D18173" s="3" t="inlineStr">
        <is>
          <t>5100/000</t>
        </is>
      </c>
      <c r="E18173" s="3" t="inlineStr">
        <is>
          <t>Share Capital / Members Contribution</t>
        </is>
      </c>
      <c r="F18173" s="3" t="n">
        <v>0</v>
      </c>
      <c r="G18173" s="3" t="n">
        <v>-120</v>
      </c>
    </row>
    <row r="18174">
      <c r="A18174" s="3" t="inlineStr">
        <is>
          <t>Trademark Holdings (Pty) Ltd</t>
        </is>
      </c>
      <c r="B18174" s="4" t="n">
        <v>45322</v>
      </c>
      <c r="C18174" s="3" t="inlineStr">
        <is>
          <t>Equity</t>
        </is>
      </c>
      <c r="D18174" s="3" t="inlineStr">
        <is>
          <t>5100/001</t>
        </is>
      </c>
      <c r="E18174" s="3" t="inlineStr">
        <is>
          <t>Share Capital - GFY Investments</t>
        </is>
      </c>
      <c r="F18174" s="3" t="n">
        <v>0</v>
      </c>
      <c r="G18174" s="3" t="n">
        <v>-60</v>
      </c>
    </row>
    <row r="18175">
      <c r="A18175" s="3" t="inlineStr">
        <is>
          <t>Trademark Holdings (Pty) Ltd</t>
        </is>
      </c>
      <c r="B18175" s="4" t="n">
        <v>45322</v>
      </c>
      <c r="C18175" s="3" t="inlineStr">
        <is>
          <t>Equity</t>
        </is>
      </c>
      <c r="D18175" s="3" t="inlineStr">
        <is>
          <t>5100/002</t>
        </is>
      </c>
      <c r="E18175" s="3" t="inlineStr">
        <is>
          <t>Share Capital - Zak Trust</t>
        </is>
      </c>
      <c r="F18175" s="3" t="n">
        <v>0</v>
      </c>
      <c r="G18175" s="3" t="n">
        <v>-60</v>
      </c>
    </row>
    <row r="18176">
      <c r="A18176" s="3" t="inlineStr">
        <is>
          <t>Opportunity Global Investment (PTY) LTD</t>
        </is>
      </c>
      <c r="B18176" s="4" t="n">
        <v>45322</v>
      </c>
      <c r="C18176" s="3" t="inlineStr">
        <is>
          <t>Equity</t>
        </is>
      </c>
      <c r="D18176" s="3" t="inlineStr">
        <is>
          <t>5101/000</t>
        </is>
      </c>
      <c r="E18176" s="3" t="inlineStr">
        <is>
          <t>Share Capital - Ordinary Type A</t>
        </is>
      </c>
      <c r="F18176" s="3" t="n">
        <v>0</v>
      </c>
      <c r="G18176" s="3" t="n">
        <v>-70</v>
      </c>
    </row>
    <row r="18177">
      <c r="A18177" s="3" t="inlineStr">
        <is>
          <t>Opportunity Global Investment (PTY) LTD</t>
        </is>
      </c>
      <c r="B18177" s="4" t="n">
        <v>45322</v>
      </c>
      <c r="C18177" s="3" t="inlineStr">
        <is>
          <t>Equity</t>
        </is>
      </c>
      <c r="D18177" s="3" t="inlineStr">
        <is>
          <t>5102/000</t>
        </is>
      </c>
      <c r="E18177" s="3" t="inlineStr">
        <is>
          <t>Share Capital - Ordinary Type B</t>
        </is>
      </c>
      <c r="F18177" s="3" t="n">
        <v>0</v>
      </c>
      <c r="G18177" s="3" t="n">
        <v>-30</v>
      </c>
    </row>
    <row r="18178">
      <c r="A18178" s="3" t="inlineStr">
        <is>
          <t>Endulini (Pty) Ltd</t>
        </is>
      </c>
      <c r="B18178" s="4" t="n">
        <v>45322</v>
      </c>
      <c r="C18178" s="3" t="inlineStr">
        <is>
          <t>Equity</t>
        </is>
      </c>
      <c r="D18178" s="3" t="inlineStr">
        <is>
          <t>5200/000</t>
        </is>
      </c>
      <c r="E18178" s="3" t="inlineStr">
        <is>
          <t>Retained Earnings / Loss</t>
        </is>
      </c>
      <c r="F18178" s="3" t="n">
        <v>0</v>
      </c>
      <c r="G18178" s="3" t="n">
        <v>-6017232.05</v>
      </c>
    </row>
    <row r="18179">
      <c r="A18179" s="3" t="inlineStr">
        <is>
          <t>Noble Shield (Pty) Ltd ta Go Letting</t>
        </is>
      </c>
      <c r="B18179" s="4" t="n">
        <v>45322</v>
      </c>
      <c r="C18179" s="3" t="inlineStr">
        <is>
          <t>Equity</t>
        </is>
      </c>
      <c r="D18179" s="3" t="inlineStr">
        <is>
          <t>5200/000</t>
        </is>
      </c>
      <c r="E18179" s="3" t="inlineStr">
        <is>
          <t>Retained Earnings / Loss</t>
        </is>
      </c>
      <c r="F18179" s="3" t="n">
        <v>0</v>
      </c>
      <c r="G18179" s="3" t="n">
        <v>-91943.62</v>
      </c>
    </row>
    <row r="18180">
      <c r="A18180" s="3" t="inlineStr">
        <is>
          <t>Opportunity Global Investment (PTY) LTD</t>
        </is>
      </c>
      <c r="B18180" s="4" t="n">
        <v>45322</v>
      </c>
      <c r="C18180" s="3" t="inlineStr">
        <is>
          <t>Equity</t>
        </is>
      </c>
      <c r="D18180" s="3" t="inlineStr">
        <is>
          <t>5200/000</t>
        </is>
      </c>
      <c r="E18180" s="3" t="inlineStr">
        <is>
          <t>Retained Earnings / Loss</t>
        </is>
      </c>
      <c r="F18180" s="3" t="n">
        <v>0</v>
      </c>
      <c r="G18180" s="3" t="n">
        <v>2134849.73</v>
      </c>
    </row>
    <row r="18181">
      <c r="A18181" s="3" t="inlineStr">
        <is>
          <t>Opportunity Global Sales (PTY) LTD</t>
        </is>
      </c>
      <c r="B18181" s="4" t="n">
        <v>45322</v>
      </c>
      <c r="C18181" s="3" t="inlineStr">
        <is>
          <t>Equity</t>
        </is>
      </c>
      <c r="D18181" s="3" t="inlineStr">
        <is>
          <t>5200/000</t>
        </is>
      </c>
      <c r="E18181" s="3" t="inlineStr">
        <is>
          <t>Retained Earnings / Loss</t>
        </is>
      </c>
      <c r="F18181" s="3" t="n">
        <v>0</v>
      </c>
      <c r="G18181" s="3" t="n">
        <v>-2287097.79</v>
      </c>
    </row>
    <row r="18182">
      <c r="A18182" s="3" t="inlineStr">
        <is>
          <t>Opportunity Management Holdings (PTY) LTD</t>
        </is>
      </c>
      <c r="B18182" s="4" t="n">
        <v>45322</v>
      </c>
      <c r="C18182" s="3" t="inlineStr">
        <is>
          <t>Equity</t>
        </is>
      </c>
      <c r="D18182" s="3" t="inlineStr">
        <is>
          <t>5200/000</t>
        </is>
      </c>
      <c r="E18182" s="3" t="inlineStr">
        <is>
          <t>Retained Earnings / Loss</t>
        </is>
      </c>
      <c r="F18182" s="3" t="n">
        <v>0</v>
      </c>
      <c r="G18182" s="3" t="n">
        <v>1215864.15</v>
      </c>
    </row>
    <row r="18183">
      <c r="A18183" s="3" t="inlineStr">
        <is>
          <t>Quinate Consulting (Pty) Ltd</t>
        </is>
      </c>
      <c r="B18183" s="4" t="n">
        <v>45322</v>
      </c>
      <c r="C18183" s="3" t="inlineStr">
        <is>
          <t>Equity</t>
        </is>
      </c>
      <c r="D18183" s="3" t="inlineStr">
        <is>
          <t>5200/000</t>
        </is>
      </c>
      <c r="E18183" s="3" t="inlineStr">
        <is>
          <t>Retained Earnings / Loss</t>
        </is>
      </c>
      <c r="F18183" s="3" t="n">
        <v>0</v>
      </c>
      <c r="G18183" s="3" t="n">
        <v>1549164.28</v>
      </c>
    </row>
    <row r="18184">
      <c r="A18184" s="3" t="inlineStr">
        <is>
          <t>Trademark Holdings (Pty) Ltd</t>
        </is>
      </c>
      <c r="B18184" s="4" t="n">
        <v>45322</v>
      </c>
      <c r="C18184" s="3" t="inlineStr">
        <is>
          <t>Equity</t>
        </is>
      </c>
      <c r="D18184" s="3" t="inlineStr">
        <is>
          <t>5200/000</t>
        </is>
      </c>
      <c r="E18184" s="3" t="inlineStr">
        <is>
          <t>Retained Earnings / Loss</t>
        </is>
      </c>
      <c r="F18184" s="3" t="n">
        <v>0</v>
      </c>
      <c r="G18184" s="3" t="n">
        <v>-163666.44</v>
      </c>
    </row>
    <row r="18185">
      <c r="A18185" s="3" t="inlineStr">
        <is>
          <t>Quinate Consulting (Pty) Ltd</t>
        </is>
      </c>
      <c r="B18185" s="4" t="n">
        <v>45322</v>
      </c>
      <c r="C18185" s="3" t="inlineStr">
        <is>
          <t>Assets</t>
        </is>
      </c>
      <c r="D18185" s="3" t="inlineStr">
        <is>
          <t>5400/011</t>
        </is>
      </c>
      <c r="E18185" s="3" t="inlineStr">
        <is>
          <t>Members Loan - Nick Morgan</t>
        </is>
      </c>
      <c r="F18185" s="3" t="n">
        <v>0</v>
      </c>
      <c r="G18185" s="3" t="n">
        <v>-85743.69</v>
      </c>
    </row>
    <row r="18186">
      <c r="A18186" s="3" t="inlineStr">
        <is>
          <t>Opportunity Management Holdings (PTY) LTD</t>
        </is>
      </c>
      <c r="B18186" s="4" t="n">
        <v>45322</v>
      </c>
      <c r="C18186" s="3" t="inlineStr">
        <is>
          <t>Assets</t>
        </is>
      </c>
      <c r="D18186" s="3" t="inlineStr">
        <is>
          <t>5400/500</t>
        </is>
      </c>
      <c r="E18186" s="3" t="inlineStr">
        <is>
          <t>Shareholder - Zak Loan</t>
        </is>
      </c>
      <c r="F18186" s="3" t="n">
        <v>0</v>
      </c>
      <c r="G18186" s="3" t="n">
        <v>-171798.21</v>
      </c>
    </row>
    <row r="18187">
      <c r="A18187" s="3" t="inlineStr">
        <is>
          <t>Quinate Consulting (Pty) Ltd</t>
        </is>
      </c>
      <c r="B18187" s="4" t="n">
        <v>45322</v>
      </c>
      <c r="C18187" s="3" t="inlineStr">
        <is>
          <t>Liabilities</t>
        </is>
      </c>
      <c r="D18187" s="3" t="inlineStr">
        <is>
          <t>5500/010</t>
        </is>
      </c>
      <c r="E18187" s="3" t="inlineStr">
        <is>
          <t>Loan - Wynand Haywood</t>
        </is>
      </c>
      <c r="F18187" s="3" t="n">
        <v>0</v>
      </c>
      <c r="G18187" s="3" t="n">
        <v>1928.67</v>
      </c>
    </row>
    <row r="18188">
      <c r="A18188" s="3" t="inlineStr">
        <is>
          <t>Quinate Consulting (Pty) Ltd</t>
        </is>
      </c>
      <c r="B18188" s="4" t="n">
        <v>45322</v>
      </c>
      <c r="C18188" s="3" t="inlineStr">
        <is>
          <t>Liabilities</t>
        </is>
      </c>
      <c r="D18188" s="3" t="inlineStr">
        <is>
          <t>5500/023</t>
        </is>
      </c>
      <c r="E18188" s="3" t="inlineStr">
        <is>
          <t>Loan - Noble Shield 1 Security Trust</t>
        </is>
      </c>
      <c r="F18188" s="3" t="n">
        <v>0</v>
      </c>
      <c r="G18188" s="3" t="n">
        <v>600</v>
      </c>
    </row>
    <row r="18189">
      <c r="A18189" s="3" t="inlineStr">
        <is>
          <t>Quinate Consulting (Pty) Ltd</t>
        </is>
      </c>
      <c r="B18189" s="4" t="n">
        <v>45322</v>
      </c>
      <c r="C18189" s="3" t="inlineStr">
        <is>
          <t>Liabilities</t>
        </is>
      </c>
      <c r="D18189" s="3" t="inlineStr">
        <is>
          <t>5500/025</t>
        </is>
      </c>
      <c r="E18189" s="3" t="inlineStr">
        <is>
          <t>Loan - Noble Shield 2 Security Trust</t>
        </is>
      </c>
      <c r="F18189" s="3" t="n">
        <v>0</v>
      </c>
      <c r="G18189" s="3" t="n">
        <v>250</v>
      </c>
    </row>
    <row r="18190">
      <c r="A18190" s="3" t="inlineStr">
        <is>
          <t>Quinate Consulting (Pty) Ltd</t>
        </is>
      </c>
      <c r="B18190" s="4" t="n">
        <v>45322</v>
      </c>
      <c r="C18190" s="3" t="inlineStr">
        <is>
          <t>Liabilities</t>
        </is>
      </c>
      <c r="D18190" s="3" t="inlineStr">
        <is>
          <t>5500/030</t>
        </is>
      </c>
      <c r="E18190" s="3" t="inlineStr">
        <is>
          <t>Loan - Heron Projects</t>
        </is>
      </c>
      <c r="F18190" s="3" t="n">
        <v>4200</v>
      </c>
      <c r="G18190" s="3" t="n">
        <v>36800</v>
      </c>
    </row>
    <row r="18191">
      <c r="A18191" s="3" t="inlineStr">
        <is>
          <t>Opportunity Global Investment (PTY) LTD</t>
        </is>
      </c>
      <c r="B18191" s="4" t="n">
        <v>45322</v>
      </c>
      <c r="C18191" s="3" t="inlineStr">
        <is>
          <t>Liabilities</t>
        </is>
      </c>
      <c r="D18191" s="3" t="inlineStr">
        <is>
          <t>5500/100</t>
        </is>
      </c>
      <c r="E18191" s="3" t="inlineStr">
        <is>
          <t>Loan - Cape Projects Construction</t>
        </is>
      </c>
      <c r="F18191" s="3" t="n">
        <v>0</v>
      </c>
      <c r="G18191" s="3" t="n">
        <v>1571000</v>
      </c>
    </row>
    <row r="18192">
      <c r="A18192" s="3" t="inlineStr">
        <is>
          <t>Noble Shield (Pty) Ltd ta Go Letting</t>
        </is>
      </c>
      <c r="B18192" s="4" t="n">
        <v>45322</v>
      </c>
      <c r="C18192" s="3" t="inlineStr">
        <is>
          <t>Liabilities</t>
        </is>
      </c>
      <c r="D18192" s="3" t="inlineStr">
        <is>
          <t>5500/100</t>
        </is>
      </c>
      <c r="E18192" s="3" t="inlineStr">
        <is>
          <t>Loan - Jupiter Trust</t>
        </is>
      </c>
      <c r="F18192" s="3" t="n">
        <v>0</v>
      </c>
      <c r="G18192" s="3" t="n">
        <v>-100228.75</v>
      </c>
    </row>
    <row r="18193">
      <c r="A18193" s="3" t="inlineStr">
        <is>
          <t>Opportunity Management Holdings (PTY) LTD</t>
        </is>
      </c>
      <c r="B18193" s="4" t="n">
        <v>45322</v>
      </c>
      <c r="C18193" s="3" t="inlineStr">
        <is>
          <t>Liabilities</t>
        </is>
      </c>
      <c r="D18193" s="3" t="inlineStr">
        <is>
          <t>5500/100</t>
        </is>
      </c>
      <c r="E18193" s="3" t="inlineStr">
        <is>
          <t>Loan - Opportunity Global</t>
        </is>
      </c>
      <c r="F18193" s="3" t="n">
        <v>0</v>
      </c>
      <c r="G18193" s="3" t="n">
        <v>-20000</v>
      </c>
    </row>
    <row r="18194">
      <c r="A18194" s="3" t="inlineStr">
        <is>
          <t>Endulini (Pty) Ltd</t>
        </is>
      </c>
      <c r="B18194" s="4" t="n">
        <v>45322</v>
      </c>
      <c r="C18194" s="3" t="inlineStr">
        <is>
          <t>Liabilities</t>
        </is>
      </c>
      <c r="D18194" s="3" t="inlineStr">
        <is>
          <t>5500/100</t>
        </is>
      </c>
      <c r="E18194" s="3" t="inlineStr">
        <is>
          <t>Loan - Quinate Consulting</t>
        </is>
      </c>
      <c r="F18194" s="3" t="n">
        <v>-1700600</v>
      </c>
      <c r="G18194" s="3" t="n">
        <v>-5711437.9</v>
      </c>
    </row>
    <row r="18195">
      <c r="A18195" s="3" t="inlineStr">
        <is>
          <t>Endulini (Pty) Ltd</t>
        </is>
      </c>
      <c r="B18195" s="4" t="n">
        <v>45322</v>
      </c>
      <c r="C18195" s="3" t="inlineStr">
        <is>
          <t>Liabilities</t>
        </is>
      </c>
      <c r="D18195" s="3" t="inlineStr">
        <is>
          <t>5500/150</t>
        </is>
      </c>
      <c r="E18195" s="3" t="inlineStr">
        <is>
          <t>Loan - Cape Projects Construction</t>
        </is>
      </c>
      <c r="F18195" s="3" t="n">
        <v>1430000</v>
      </c>
      <c r="G18195" s="3" t="n">
        <v>-14611500</v>
      </c>
    </row>
    <row r="18196">
      <c r="A18196" s="3" t="inlineStr">
        <is>
          <t>Quinate Consulting (Pty) Ltd</t>
        </is>
      </c>
      <c r="B18196" s="4" t="n">
        <v>45322</v>
      </c>
      <c r="C18196" s="3" t="inlineStr">
        <is>
          <t>Liabilities</t>
        </is>
      </c>
      <c r="D18196" s="3" t="inlineStr">
        <is>
          <t>5500/160</t>
        </is>
      </c>
      <c r="E18196" s="3" t="inlineStr">
        <is>
          <t>Loan - GFY Investment and Consulting</t>
        </is>
      </c>
      <c r="F18196" s="3" t="n">
        <v>0</v>
      </c>
      <c r="G18196" s="3" t="n">
        <v>-1750249.93</v>
      </c>
    </row>
    <row r="18197">
      <c r="A18197" s="3" t="inlineStr">
        <is>
          <t>Opportunity Management Holdings (PTY) LTD</t>
        </is>
      </c>
      <c r="B18197" s="4" t="n">
        <v>45322</v>
      </c>
      <c r="C18197" s="3" t="inlineStr">
        <is>
          <t>Liabilities</t>
        </is>
      </c>
      <c r="D18197" s="3" t="inlineStr">
        <is>
          <t>5500/200</t>
        </is>
      </c>
      <c r="E18197" s="3" t="inlineStr">
        <is>
          <t>Loan - Cape Projects</t>
        </is>
      </c>
      <c r="F18197" s="3" t="n">
        <v>0</v>
      </c>
      <c r="G18197" s="3" t="n">
        <v>-137399</v>
      </c>
    </row>
    <row r="18198">
      <c r="A18198" s="3" t="inlineStr">
        <is>
          <t>Trademark Holdings (Pty) Ltd</t>
        </is>
      </c>
      <c r="B18198" s="4" t="n">
        <v>45322</v>
      </c>
      <c r="C18198" s="3" t="inlineStr">
        <is>
          <t>Liabilities</t>
        </is>
      </c>
      <c r="D18198" s="3" t="inlineStr">
        <is>
          <t>5500/250</t>
        </is>
      </c>
      <c r="E18198" s="3" t="inlineStr">
        <is>
          <t>Loan - Noble Shield</t>
        </is>
      </c>
      <c r="F18198" s="3" t="n">
        <v>-10000</v>
      </c>
      <c r="G18198" s="3" t="n">
        <v>65165.59</v>
      </c>
    </row>
    <row r="18199">
      <c r="A18199" s="3" t="inlineStr">
        <is>
          <t>Opportunity Management Holdings (PTY) LTD</t>
        </is>
      </c>
      <c r="B18199" s="4" t="n">
        <v>45322</v>
      </c>
      <c r="C18199" s="3" t="inlineStr">
        <is>
          <t>Liabilities</t>
        </is>
      </c>
      <c r="D18199" s="3" t="inlineStr">
        <is>
          <t>5500/250</t>
        </is>
      </c>
      <c r="E18199" s="3" t="inlineStr">
        <is>
          <t>Loan - Quinate</t>
        </is>
      </c>
      <c r="F18199" s="3" t="n">
        <v>0</v>
      </c>
      <c r="G18199" s="3" t="n">
        <v>-70000</v>
      </c>
    </row>
    <row r="18200">
      <c r="A18200" s="3" t="inlineStr">
        <is>
          <t>Quinate Consulting (Pty) Ltd</t>
        </is>
      </c>
      <c r="B18200" s="4" t="n">
        <v>45322</v>
      </c>
      <c r="C18200" s="3" t="inlineStr">
        <is>
          <t>Liabilities</t>
        </is>
      </c>
      <c r="D18200" s="3" t="inlineStr">
        <is>
          <t>5500/300</t>
        </is>
      </c>
      <c r="E18200" s="3" t="inlineStr">
        <is>
          <t>Loan - Gengis</t>
        </is>
      </c>
      <c r="F18200" s="3" t="n">
        <v>-3516.16</v>
      </c>
      <c r="G18200" s="3" t="n">
        <v>-343607.11</v>
      </c>
    </row>
    <row r="18201">
      <c r="A18201" s="3" t="inlineStr">
        <is>
          <t>Opportunity Management Holdings (PTY) LTD</t>
        </is>
      </c>
      <c r="B18201" s="4" t="n">
        <v>45322</v>
      </c>
      <c r="C18201" s="3" t="inlineStr">
        <is>
          <t>Liabilities</t>
        </is>
      </c>
      <c r="D18201" s="3" t="inlineStr">
        <is>
          <t>5500/300</t>
        </is>
      </c>
      <c r="E18201" s="3" t="inlineStr">
        <is>
          <t>Loan - Opportunity Prop Management</t>
        </is>
      </c>
      <c r="F18201" s="3" t="n">
        <v>0</v>
      </c>
      <c r="G18201" s="3" t="n">
        <v>-1220204.15</v>
      </c>
    </row>
    <row r="18202">
      <c r="A18202" s="3" t="inlineStr">
        <is>
          <t>Noble Shield (Pty) Ltd ta Go Letting</t>
        </is>
      </c>
      <c r="B18202" s="4" t="n">
        <v>45322</v>
      </c>
      <c r="C18202" s="3" t="inlineStr">
        <is>
          <t>Liabilities</t>
        </is>
      </c>
      <c r="D18202" s="3" t="inlineStr">
        <is>
          <t>5500/300</t>
        </is>
      </c>
      <c r="E18202" s="3" t="inlineStr">
        <is>
          <t>Loan - Trademark Holdings</t>
        </is>
      </c>
      <c r="F18202" s="3" t="n">
        <v>10000</v>
      </c>
      <c r="G18202" s="3" t="n">
        <v>-65165.59</v>
      </c>
    </row>
    <row r="18203">
      <c r="A18203" s="3" t="inlineStr">
        <is>
          <t>Opportunity Global Investment (PTY) LTD</t>
        </is>
      </c>
      <c r="B18203" s="4" t="n">
        <v>45322</v>
      </c>
      <c r="C18203" s="3" t="inlineStr">
        <is>
          <t>Liabilities</t>
        </is>
      </c>
      <c r="D18203" s="3" t="inlineStr">
        <is>
          <t>5500/350</t>
        </is>
      </c>
      <c r="E18203" s="3" t="inlineStr">
        <is>
          <t>Loan - Opportunity Management Holdings</t>
        </is>
      </c>
      <c r="F18203" s="3" t="n">
        <v>0</v>
      </c>
      <c r="G18203" s="3" t="n">
        <v>500</v>
      </c>
    </row>
    <row r="18204">
      <c r="A18204" s="3" t="inlineStr">
        <is>
          <t>Trademark Holdings (Pty) Ltd</t>
        </is>
      </c>
      <c r="B18204" s="4" t="n">
        <v>45322</v>
      </c>
      <c r="C18204" s="3" t="inlineStr">
        <is>
          <t>Liabilities</t>
        </is>
      </c>
      <c r="D18204" s="3" t="inlineStr">
        <is>
          <t>5500/350</t>
        </is>
      </c>
      <c r="E18204" s="3" t="inlineStr">
        <is>
          <t>Loan - Quinate Consulting</t>
        </is>
      </c>
      <c r="F18204" s="3" t="n">
        <v>0</v>
      </c>
      <c r="G18204" s="3" t="n">
        <v>-16413.38</v>
      </c>
    </row>
    <row r="18205">
      <c r="A18205" s="3" t="inlineStr">
        <is>
          <t>Trademark Holdings (Pty) Ltd</t>
        </is>
      </c>
      <c r="B18205" s="4" t="n">
        <v>45322</v>
      </c>
      <c r="C18205" s="3" t="inlineStr">
        <is>
          <t>Liabilities</t>
        </is>
      </c>
      <c r="D18205" s="3" t="inlineStr">
        <is>
          <t>5500/375</t>
        </is>
      </c>
      <c r="E18205" s="3" t="inlineStr">
        <is>
          <t>Loan - Opportunity Management Holdings Pty Ltd</t>
        </is>
      </c>
      <c r="F18205" s="3" t="n">
        <v>70000</v>
      </c>
      <c r="G18205" s="3" t="n">
        <v>158800</v>
      </c>
    </row>
    <row r="18206">
      <c r="A18206" s="3" t="inlineStr">
        <is>
          <t>Trademark Holdings (Pty) Ltd</t>
        </is>
      </c>
      <c r="B18206" s="4" t="n">
        <v>45322</v>
      </c>
      <c r="C18206" s="3" t="inlineStr">
        <is>
          <t>Liabilities</t>
        </is>
      </c>
      <c r="D18206" s="3" t="inlineStr">
        <is>
          <t>5500/450</t>
        </is>
      </c>
      <c r="E18206" s="3" t="inlineStr">
        <is>
          <t>Loan - Cape Projects Construction</t>
        </is>
      </c>
      <c r="F18206" s="3" t="n">
        <v>-600</v>
      </c>
      <c r="G18206" s="3" t="n">
        <v>18200</v>
      </c>
    </row>
    <row r="18207">
      <c r="A18207" s="3" t="inlineStr">
        <is>
          <t>Trademark Holdings (Pty) Ltd</t>
        </is>
      </c>
      <c r="B18207" s="4" t="n">
        <v>45322</v>
      </c>
      <c r="C18207" s="3" t="inlineStr">
        <is>
          <t>Liabilities</t>
        </is>
      </c>
      <c r="D18207" s="3" t="inlineStr">
        <is>
          <t>5500/500</t>
        </is>
      </c>
      <c r="E18207" s="3" t="inlineStr">
        <is>
          <t>Go Letting Brand Name</t>
        </is>
      </c>
      <c r="F18207" s="3" t="n">
        <v>0</v>
      </c>
      <c r="G18207" s="3" t="n">
        <v>93420</v>
      </c>
    </row>
    <row r="18208">
      <c r="A18208" s="3" t="inlineStr">
        <is>
          <t>Noble Shield (Pty) Ltd ta Go Letting</t>
        </is>
      </c>
      <c r="B18208" s="4" t="n">
        <v>45322</v>
      </c>
      <c r="C18208" s="3" t="inlineStr">
        <is>
          <t>Liabilities</t>
        </is>
      </c>
      <c r="D18208" s="3" t="inlineStr">
        <is>
          <t>5500/500</t>
        </is>
      </c>
      <c r="E18208" s="3" t="inlineStr">
        <is>
          <t>Loan - Cape Projects Construction</t>
        </is>
      </c>
      <c r="F18208" s="3" t="n">
        <v>-600</v>
      </c>
      <c r="G18208" s="3" t="n">
        <v>200789.44</v>
      </c>
    </row>
    <row r="18209">
      <c r="A18209" s="3" t="inlineStr">
        <is>
          <t>Quinate Consulting (Pty) Ltd</t>
        </is>
      </c>
      <c r="B18209" s="4" t="n">
        <v>45322</v>
      </c>
      <c r="C18209" s="3" t="inlineStr">
        <is>
          <t>Liabilities</t>
        </is>
      </c>
      <c r="D18209" s="3" t="inlineStr">
        <is>
          <t>5500/500</t>
        </is>
      </c>
      <c r="E18209" s="3" t="inlineStr">
        <is>
          <t>Loan - Opportunity Development Struct.</t>
        </is>
      </c>
      <c r="F18209" s="3" t="n">
        <v>0</v>
      </c>
      <c r="G18209" s="3" t="n">
        <v>-2380000</v>
      </c>
    </row>
    <row r="18210">
      <c r="A18210" s="3" t="inlineStr">
        <is>
          <t>Opportunity Management Holdings (PTY) LTD</t>
        </is>
      </c>
      <c r="B18210" s="4" t="n">
        <v>45322</v>
      </c>
      <c r="C18210" s="3" t="inlineStr">
        <is>
          <t>Liabilities</t>
        </is>
      </c>
      <c r="D18210" s="3" t="inlineStr">
        <is>
          <t>5500/500</t>
        </is>
      </c>
      <c r="E18210" s="3" t="inlineStr">
        <is>
          <t>Loan - Opportunity Tradermark Holdings</t>
        </is>
      </c>
      <c r="F18210" s="3" t="n">
        <v>-70000</v>
      </c>
      <c r="G18210" s="3" t="n">
        <v>-158800</v>
      </c>
    </row>
    <row r="18211">
      <c r="A18211" s="3" t="inlineStr">
        <is>
          <t>Quinate Consulting (Pty) Ltd</t>
        </is>
      </c>
      <c r="B18211" s="4" t="n">
        <v>45322</v>
      </c>
      <c r="C18211" s="3" t="inlineStr">
        <is>
          <t>Liabilities</t>
        </is>
      </c>
      <c r="D18211" s="3" t="inlineStr">
        <is>
          <t>5500/520</t>
        </is>
      </c>
      <c r="E18211" s="3" t="inlineStr">
        <is>
          <t>Loan - Opportunity Management Holdings</t>
        </is>
      </c>
      <c r="F18211" s="3" t="n">
        <v>0</v>
      </c>
      <c r="G18211" s="3" t="n">
        <v>66100</v>
      </c>
    </row>
    <row r="18212">
      <c r="A18212" s="3" t="inlineStr">
        <is>
          <t>Opportunity Management Holdings (PTY) LTD</t>
        </is>
      </c>
      <c r="B18212" s="4" t="n">
        <v>45322</v>
      </c>
      <c r="C18212" s="3" t="inlineStr">
        <is>
          <t>Liabilities</t>
        </is>
      </c>
      <c r="D18212" s="3" t="inlineStr">
        <is>
          <t>5500/550</t>
        </is>
      </c>
      <c r="E18212" s="3" t="inlineStr">
        <is>
          <t>Loan - Heron Projects</t>
        </is>
      </c>
      <c r="F18212" s="3" t="n">
        <v>10000</v>
      </c>
      <c r="G18212" s="3" t="n">
        <v>-55100</v>
      </c>
    </row>
    <row r="18213">
      <c r="A18213" s="3" t="inlineStr">
        <is>
          <t>Opportunity Global Investment (PTY) LTD</t>
        </is>
      </c>
      <c r="B18213" s="4" t="n">
        <v>45322</v>
      </c>
      <c r="C18213" s="3" t="inlineStr">
        <is>
          <t>Liabilities</t>
        </is>
      </c>
      <c r="D18213" s="3" t="inlineStr">
        <is>
          <t>5500/650</t>
        </is>
      </c>
      <c r="E18213" s="3" t="inlineStr">
        <is>
          <t>Loan - Opportunit Global - Sales</t>
        </is>
      </c>
      <c r="F18213" s="3" t="n">
        <v>-212139.34</v>
      </c>
      <c r="G18213" s="3" t="n">
        <v>-3907595.42</v>
      </c>
    </row>
    <row r="18214">
      <c r="A18214" s="3" t="inlineStr">
        <is>
          <t>Opportunity Global Sales (PTY) LTD</t>
        </is>
      </c>
      <c r="B18214" s="4" t="n">
        <v>45322</v>
      </c>
      <c r="C18214" s="3" t="inlineStr">
        <is>
          <t>Liabilities</t>
        </is>
      </c>
      <c r="D18214" s="3" t="inlineStr">
        <is>
          <t>5500/650</t>
        </is>
      </c>
      <c r="E18214" s="3" t="inlineStr">
        <is>
          <t>Loan - Opportunity Investments</t>
        </is>
      </c>
      <c r="F18214" s="3" t="n">
        <v>212139.34</v>
      </c>
      <c r="G18214" s="3" t="n">
        <v>3947595.42</v>
      </c>
    </row>
    <row r="18215">
      <c r="A18215" s="3" t="inlineStr">
        <is>
          <t>Opportunity Management Holdings (PTY) LTD</t>
        </is>
      </c>
      <c r="B18215" s="4" t="n">
        <v>45322</v>
      </c>
      <c r="C18215" s="3" t="inlineStr">
        <is>
          <t>Liabilities</t>
        </is>
      </c>
      <c r="D18215" s="3" t="inlineStr">
        <is>
          <t>5500/700</t>
        </is>
      </c>
      <c r="E18215" s="3" t="inlineStr">
        <is>
          <t>Loan - Go Letting</t>
        </is>
      </c>
      <c r="F18215" s="3" t="n">
        <v>0</v>
      </c>
      <c r="G18215" s="3" t="n">
        <v>-120</v>
      </c>
    </row>
    <row r="18216">
      <c r="A18216" s="3" t="inlineStr">
        <is>
          <t>Quinate Consulting (Pty) Ltd</t>
        </is>
      </c>
      <c r="B18216" s="4" t="n">
        <v>45322</v>
      </c>
      <c r="C18216" s="3" t="inlineStr">
        <is>
          <t>Liabilities</t>
        </is>
      </c>
      <c r="D18216" s="3" t="inlineStr">
        <is>
          <t>5500/700</t>
        </is>
      </c>
      <c r="E18216" s="3" t="inlineStr">
        <is>
          <t>Loan - Trademark Holdings</t>
        </is>
      </c>
      <c r="F18216" s="3" t="n">
        <v>0</v>
      </c>
      <c r="G18216" s="3" t="n">
        <v>16413.38</v>
      </c>
    </row>
    <row r="18217">
      <c r="A18217" s="3" t="inlineStr">
        <is>
          <t>Opportunity Global Investment (PTY) LTD</t>
        </is>
      </c>
      <c r="B18217" s="4" t="n">
        <v>45322</v>
      </c>
      <c r="C18217" s="3" t="inlineStr">
        <is>
          <t>Liabilities</t>
        </is>
      </c>
      <c r="D18217" s="3" t="inlineStr">
        <is>
          <t>5500/750</t>
        </is>
      </c>
      <c r="E18217" s="3" t="inlineStr">
        <is>
          <t>Loan - Heron Projects</t>
        </is>
      </c>
      <c r="F18217" s="3" t="n">
        <v>0</v>
      </c>
      <c r="G18217" s="3" t="n">
        <v>-1973000</v>
      </c>
    </row>
    <row r="18218">
      <c r="A18218" s="3" t="inlineStr">
        <is>
          <t>Opportunity Global Investment (PTY) LTD</t>
        </is>
      </c>
      <c r="B18218" s="4" t="n">
        <v>45322</v>
      </c>
      <c r="C18218" s="3" t="inlineStr">
        <is>
          <t>Liabilities</t>
        </is>
      </c>
      <c r="D18218" s="3" t="inlineStr">
        <is>
          <t>5500/850</t>
        </is>
      </c>
      <c r="E18218" s="3" t="inlineStr">
        <is>
          <t>Loan - Nick Morgan</t>
        </is>
      </c>
      <c r="F18218" s="3" t="n">
        <v>0</v>
      </c>
      <c r="G18218" s="3" t="n">
        <v>6200</v>
      </c>
    </row>
    <row r="18219">
      <c r="A18219" s="3" t="inlineStr">
        <is>
          <t>Quinate Consulting (Pty) Ltd</t>
        </is>
      </c>
      <c r="B18219" s="4" t="n">
        <v>45322</v>
      </c>
      <c r="C18219" s="3" t="inlineStr">
        <is>
          <t>Liabilities</t>
        </is>
      </c>
      <c r="D18219" s="3" t="inlineStr">
        <is>
          <t>5501/000</t>
        </is>
      </c>
      <c r="E18219" s="3" t="inlineStr">
        <is>
          <t>Loan - Endulini Project</t>
        </is>
      </c>
      <c r="F18219" s="3" t="n">
        <v>0</v>
      </c>
      <c r="G18219" s="3" t="n">
        <v>-2756.97</v>
      </c>
    </row>
    <row r="18220">
      <c r="A18220" s="3" t="inlineStr">
        <is>
          <t>Quinate Consulting (Pty) Ltd</t>
        </is>
      </c>
      <c r="B18220" s="4" t="n">
        <v>45322</v>
      </c>
      <c r="C18220" s="3" t="inlineStr">
        <is>
          <t>Liabilities</t>
        </is>
      </c>
      <c r="D18220" s="3" t="inlineStr">
        <is>
          <t>5501/001</t>
        </is>
      </c>
      <c r="E18220" s="3" t="inlineStr">
        <is>
          <t>Loan - Endulini CIP Costs</t>
        </is>
      </c>
      <c r="F18220" s="3" t="n">
        <v>1700600</v>
      </c>
      <c r="G18220" s="3" t="n">
        <v>5714194.87</v>
      </c>
    </row>
    <row r="18221">
      <c r="A18221" s="3" t="inlineStr">
        <is>
          <t>Quinate Consulting (Pty) Ltd</t>
        </is>
      </c>
      <c r="B18221" s="4" t="n">
        <v>45322</v>
      </c>
      <c r="C18221" s="3" t="inlineStr">
        <is>
          <t>Liabilities</t>
        </is>
      </c>
      <c r="D18221" s="3" t="inlineStr">
        <is>
          <t>5501/002</t>
        </is>
      </c>
      <c r="E18221" s="3" t="inlineStr">
        <is>
          <t>Loan - Purple Block</t>
        </is>
      </c>
      <c r="F18221" s="3" t="n">
        <v>154200</v>
      </c>
      <c r="G18221" s="3" t="n">
        <v>171148.82</v>
      </c>
    </row>
    <row r="18222">
      <c r="A18222" s="3" t="inlineStr">
        <is>
          <t>Noble Shield (Pty) Ltd ta Go Letting</t>
        </is>
      </c>
      <c r="B18222" s="4" t="n">
        <v>45322</v>
      </c>
      <c r="C18222" s="3" t="inlineStr">
        <is>
          <t>Assets</t>
        </is>
      </c>
      <c r="D18222" s="3" t="inlineStr">
        <is>
          <t>6250/010</t>
        </is>
      </c>
      <c r="E18222" s="3" t="inlineStr">
        <is>
          <t>Computer Equipment - @ Cost</t>
        </is>
      </c>
      <c r="F18222" s="3" t="n">
        <v>0</v>
      </c>
      <c r="G18222" s="3" t="n">
        <v>20397</v>
      </c>
    </row>
    <row r="18223">
      <c r="A18223" s="3" t="inlineStr">
        <is>
          <t>Opportunity Global Investment (PTY) LTD</t>
        </is>
      </c>
      <c r="B18223" s="4" t="n">
        <v>45322</v>
      </c>
      <c r="C18223" s="3" t="inlineStr">
        <is>
          <t>Assets</t>
        </is>
      </c>
      <c r="D18223" s="3" t="inlineStr">
        <is>
          <t>6250/010</t>
        </is>
      </c>
      <c r="E18223" s="3" t="inlineStr">
        <is>
          <t>Computer Equipment - @ Cost</t>
        </is>
      </c>
      <c r="F18223" s="3" t="n">
        <v>0</v>
      </c>
      <c r="G18223" s="3" t="n">
        <v>31683.04</v>
      </c>
    </row>
    <row r="18224">
      <c r="A18224" s="3" t="inlineStr">
        <is>
          <t>Opportunity Management Holdings (PTY) LTD</t>
        </is>
      </c>
      <c r="B18224" s="4" t="n">
        <v>45322</v>
      </c>
      <c r="C18224" s="3" t="inlineStr">
        <is>
          <t>Assets</t>
        </is>
      </c>
      <c r="D18224" s="3" t="inlineStr">
        <is>
          <t>6250/010</t>
        </is>
      </c>
      <c r="E18224" s="3" t="inlineStr">
        <is>
          <t>Computer Equipment - @ Cost</t>
        </is>
      </c>
      <c r="F18224" s="3" t="n">
        <v>0</v>
      </c>
      <c r="G18224" s="3" t="n">
        <v>52177.85</v>
      </c>
    </row>
    <row r="18225">
      <c r="A18225" s="3" t="inlineStr">
        <is>
          <t>Quinate Consulting (Pty) Ltd</t>
        </is>
      </c>
      <c r="B18225" s="4" t="n">
        <v>45322</v>
      </c>
      <c r="C18225" s="3" t="inlineStr">
        <is>
          <t>Assets</t>
        </is>
      </c>
      <c r="D18225" s="3" t="inlineStr">
        <is>
          <t>6250/010</t>
        </is>
      </c>
      <c r="E18225" s="3" t="inlineStr">
        <is>
          <t>Computer Equipment - @ Cost</t>
        </is>
      </c>
      <c r="F18225" s="3" t="n">
        <v>0</v>
      </c>
      <c r="G18225" s="3" t="n">
        <v>137059.7</v>
      </c>
    </row>
    <row r="18226">
      <c r="A18226" s="3" t="inlineStr">
        <is>
          <t>Noble Shield (Pty) Ltd ta Go Letting</t>
        </is>
      </c>
      <c r="B18226" s="4" t="n">
        <v>45322</v>
      </c>
      <c r="C18226" s="3" t="inlineStr">
        <is>
          <t>Assets</t>
        </is>
      </c>
      <c r="D18226" s="3" t="inlineStr">
        <is>
          <t>6250/020</t>
        </is>
      </c>
      <c r="E18226" s="3" t="inlineStr">
        <is>
          <t>Computer Equipment - Accum Depre</t>
        </is>
      </c>
      <c r="F18226" s="3" t="n">
        <v>0</v>
      </c>
      <c r="G18226" s="3" t="n">
        <v>-12040.89</v>
      </c>
    </row>
    <row r="18227">
      <c r="A18227" s="3" t="inlineStr">
        <is>
          <t>Opportunity Global Investment (PTY) LTD</t>
        </is>
      </c>
      <c r="B18227" s="4" t="n">
        <v>45322</v>
      </c>
      <c r="C18227" s="3" t="inlineStr">
        <is>
          <t>Assets</t>
        </is>
      </c>
      <c r="D18227" s="3" t="inlineStr">
        <is>
          <t>6250/020</t>
        </is>
      </c>
      <c r="E18227" s="3" t="inlineStr">
        <is>
          <t>Computer Equipment - Accum Depre</t>
        </is>
      </c>
      <c r="F18227" s="3" t="n">
        <v>-880.1</v>
      </c>
      <c r="G18227" s="3" t="n">
        <v>-11441.1</v>
      </c>
    </row>
    <row r="18228">
      <c r="A18228" s="3" t="inlineStr">
        <is>
          <t>Opportunity Management Holdings (PTY) LTD</t>
        </is>
      </c>
      <c r="B18228" s="4" t="n">
        <v>45322</v>
      </c>
      <c r="C18228" s="3" t="inlineStr">
        <is>
          <t>Assets</t>
        </is>
      </c>
      <c r="D18228" s="3" t="inlineStr">
        <is>
          <t>6250/020</t>
        </is>
      </c>
      <c r="E18228" s="3" t="inlineStr">
        <is>
          <t>Computer Equipment - Accum Depre</t>
        </is>
      </c>
      <c r="F18228" s="3" t="n">
        <v>-1035.18</v>
      </c>
      <c r="G18228" s="3" t="n">
        <v>-16996.17</v>
      </c>
    </row>
    <row r="18229">
      <c r="A18229" s="3" t="inlineStr">
        <is>
          <t>Quinate Consulting (Pty) Ltd</t>
        </is>
      </c>
      <c r="B18229" s="4" t="n">
        <v>45322</v>
      </c>
      <c r="C18229" s="3" t="inlineStr">
        <is>
          <t>Assets</t>
        </is>
      </c>
      <c r="D18229" s="3" t="inlineStr">
        <is>
          <t>6250/020</t>
        </is>
      </c>
      <c r="E18229" s="3" t="inlineStr">
        <is>
          <t>Computer Equipment - Accum Depre</t>
        </is>
      </c>
      <c r="F18229" s="3" t="n">
        <v>-1926.12</v>
      </c>
      <c r="G18229" s="3" t="n">
        <v>-123210.96</v>
      </c>
    </row>
    <row r="18230">
      <c r="A18230" s="3" t="inlineStr">
        <is>
          <t>Opportunity Management Holdings (PTY) LTD</t>
        </is>
      </c>
      <c r="B18230" s="4" t="n">
        <v>45322</v>
      </c>
      <c r="C18230" s="3" t="inlineStr">
        <is>
          <t>Assets</t>
        </is>
      </c>
      <c r="D18230" s="3" t="inlineStr">
        <is>
          <t>6250/030</t>
        </is>
      </c>
      <c r="E18230" s="3" t="inlineStr">
        <is>
          <t>Acc Depreciation - Computer Equipment</t>
        </is>
      </c>
      <c r="F18230" s="3" t="n">
        <v>0</v>
      </c>
      <c r="G18230" s="3" t="n">
        <v>-9441.25</v>
      </c>
    </row>
    <row r="18231">
      <c r="A18231" s="3" t="inlineStr">
        <is>
          <t>Quinate Consulting (Pty) Ltd</t>
        </is>
      </c>
      <c r="B18231" s="4" t="n">
        <v>45322</v>
      </c>
      <c r="C18231" s="3" t="inlineStr">
        <is>
          <t>Assets</t>
        </is>
      </c>
      <c r="D18231" s="3" t="inlineStr">
        <is>
          <t>6270/010</t>
        </is>
      </c>
      <c r="E18231" s="3" t="inlineStr">
        <is>
          <t>Site Containers - @ Cost</t>
        </is>
      </c>
      <c r="F18231" s="3" t="n">
        <v>0</v>
      </c>
      <c r="G18231" s="3" t="n">
        <v>19130.44</v>
      </c>
    </row>
    <row r="18232">
      <c r="A18232" s="3" t="inlineStr">
        <is>
          <t>Quinate Consulting (Pty) Ltd</t>
        </is>
      </c>
      <c r="B18232" s="4" t="n">
        <v>45322</v>
      </c>
      <c r="C18232" s="3" t="inlineStr">
        <is>
          <t>Assets</t>
        </is>
      </c>
      <c r="D18232" s="3" t="inlineStr">
        <is>
          <t>6270/020</t>
        </is>
      </c>
      <c r="E18232" s="3" t="inlineStr">
        <is>
          <t>Site Containers - Accum Depre</t>
        </is>
      </c>
      <c r="F18232" s="3" t="n">
        <v>-318.84</v>
      </c>
      <c r="G18232" s="3" t="n">
        <v>-11159.42</v>
      </c>
    </row>
    <row r="18233">
      <c r="A18233" s="3" t="inlineStr">
        <is>
          <t>Noble Shield (Pty) Ltd ta Go Letting</t>
        </is>
      </c>
      <c r="B18233" s="4" t="n">
        <v>45322</v>
      </c>
      <c r="C18233" s="3" t="inlineStr">
        <is>
          <t>Assets</t>
        </is>
      </c>
      <c r="D18233" s="3" t="inlineStr">
        <is>
          <t>6350/010</t>
        </is>
      </c>
      <c r="E18233" s="3" t="inlineStr">
        <is>
          <t>Furniture _AND_ Fittings - @ Cost</t>
        </is>
      </c>
      <c r="F18233" s="3" t="n">
        <v>0</v>
      </c>
      <c r="G18233" s="3" t="n">
        <v>2242</v>
      </c>
    </row>
    <row r="18234">
      <c r="A18234" s="3" t="inlineStr">
        <is>
          <t>Opportunity Global Sales (PTY) LTD</t>
        </is>
      </c>
      <c r="B18234" s="4" t="n">
        <v>45322</v>
      </c>
      <c r="C18234" s="3" t="inlineStr">
        <is>
          <t>Assets</t>
        </is>
      </c>
      <c r="D18234" s="3" t="inlineStr">
        <is>
          <t>6350/010</t>
        </is>
      </c>
      <c r="E18234" s="3" t="inlineStr">
        <is>
          <t>Furniture _AND_ Fittings - @ Cost</t>
        </is>
      </c>
      <c r="F18234" s="3" t="n">
        <v>0</v>
      </c>
      <c r="G18234" s="3" t="n">
        <v>29379.7</v>
      </c>
    </row>
    <row r="18235">
      <c r="A18235" s="3" t="inlineStr">
        <is>
          <t>Noble Shield (Pty) Ltd ta Go Letting</t>
        </is>
      </c>
      <c r="B18235" s="4" t="n">
        <v>45322</v>
      </c>
      <c r="C18235" s="3" t="inlineStr">
        <is>
          <t>Assets</t>
        </is>
      </c>
      <c r="D18235" s="3" t="inlineStr">
        <is>
          <t>6350/020</t>
        </is>
      </c>
      <c r="E18235" s="3" t="inlineStr">
        <is>
          <t>Furniture _AND_ Fittings - Accum Depre</t>
        </is>
      </c>
      <c r="F18235" s="3" t="n">
        <v>0</v>
      </c>
      <c r="G18235" s="3" t="n">
        <v>-2239</v>
      </c>
    </row>
    <row r="18236">
      <c r="A18236" s="3" t="inlineStr">
        <is>
          <t>Opportunity Global Sales (PTY) LTD</t>
        </is>
      </c>
      <c r="B18236" s="4" t="n">
        <v>45322</v>
      </c>
      <c r="C18236" s="3" t="inlineStr">
        <is>
          <t>Assets</t>
        </is>
      </c>
      <c r="D18236" s="3" t="inlineStr">
        <is>
          <t>6350/020</t>
        </is>
      </c>
      <c r="E18236" s="3" t="inlineStr">
        <is>
          <t>Furniture _AND_ Fittings - Accum Depre</t>
        </is>
      </c>
      <c r="F18236" s="3" t="n">
        <v>-408.06</v>
      </c>
      <c r="G18236" s="3" t="n">
        <v>-7752.98</v>
      </c>
    </row>
    <row r="18237">
      <c r="A18237" s="3" t="inlineStr">
        <is>
          <t>Opportunity Management Holdings (PTY) LTD</t>
        </is>
      </c>
      <c r="B18237" s="4" t="n">
        <v>45322</v>
      </c>
      <c r="C18237" s="3" t="inlineStr">
        <is>
          <t>Liabilities</t>
        </is>
      </c>
      <c r="D18237" s="3" t="inlineStr">
        <is>
          <t>6500/000</t>
        </is>
      </c>
      <c r="E18237" s="3" t="inlineStr">
        <is>
          <t>Deposits - Held</t>
        </is>
      </c>
      <c r="F18237" s="3" t="n">
        <v>0</v>
      </c>
      <c r="G18237" s="3" t="n">
        <v>-12028.1</v>
      </c>
    </row>
    <row r="18238">
      <c r="A18238" s="3" t="inlineStr">
        <is>
          <t>Opportunity Management Holdings (PTY) LTD</t>
        </is>
      </c>
      <c r="B18238" s="4" t="n">
        <v>45322</v>
      </c>
      <c r="C18238" s="3" t="inlineStr">
        <is>
          <t>Liabilities</t>
        </is>
      </c>
      <c r="D18238" s="3" t="inlineStr">
        <is>
          <t>6510/000</t>
        </is>
      </c>
      <c r="E18238" s="3" t="inlineStr">
        <is>
          <t>Deposits Paid - Anicol Properties</t>
        </is>
      </c>
      <c r="F18238" s="3" t="n">
        <v>0</v>
      </c>
      <c r="G18238" s="3" t="n">
        <v>13755</v>
      </c>
    </row>
    <row r="18239">
      <c r="A18239" s="3" t="inlineStr">
        <is>
          <t>Opportunity Management Holdings (PTY) LTD</t>
        </is>
      </c>
      <c r="B18239" s="4" t="n">
        <v>45322</v>
      </c>
      <c r="C18239" s="3" t="inlineStr">
        <is>
          <t>Liabilities</t>
        </is>
      </c>
      <c r="D18239" s="3" t="inlineStr">
        <is>
          <t>6515/000</t>
        </is>
      </c>
      <c r="E18239" s="3" t="inlineStr">
        <is>
          <t>Deposits Paid</t>
        </is>
      </c>
      <c r="F18239" s="3" t="n">
        <v>0</v>
      </c>
      <c r="G18239" s="3" t="n">
        <v>3852.5</v>
      </c>
    </row>
    <row r="18240">
      <c r="A18240" s="3" t="inlineStr">
        <is>
          <t>Quinate Consulting (Pty) Ltd</t>
        </is>
      </c>
      <c r="B18240" s="4" t="n">
        <v>45322</v>
      </c>
      <c r="C18240" s="3" t="inlineStr">
        <is>
          <t>Assets</t>
        </is>
      </c>
      <c r="D18240" s="3" t="inlineStr">
        <is>
          <t>6600/010</t>
        </is>
      </c>
      <c r="E18240" s="3" t="inlineStr">
        <is>
          <t>Other Fixed Assets - @ Cost</t>
        </is>
      </c>
      <c r="F18240" s="3" t="n">
        <v>0</v>
      </c>
      <c r="G18240" s="3" t="n">
        <v>14442.5</v>
      </c>
    </row>
    <row r="18241">
      <c r="A18241" s="3" t="inlineStr">
        <is>
          <t>Quinate Consulting (Pty) Ltd</t>
        </is>
      </c>
      <c r="B18241" s="4" t="n">
        <v>45322</v>
      </c>
      <c r="C18241" s="3" t="inlineStr">
        <is>
          <t>Assets</t>
        </is>
      </c>
      <c r="D18241" s="3" t="inlineStr">
        <is>
          <t>6600/020</t>
        </is>
      </c>
      <c r="E18241" s="3" t="inlineStr">
        <is>
          <t>Other Fixed Assets - Accum Depre</t>
        </is>
      </c>
      <c r="F18241" s="3" t="n">
        <v>0</v>
      </c>
      <c r="G18241" s="3" t="n">
        <v>-14441.5</v>
      </c>
    </row>
    <row r="18242">
      <c r="A18242" s="3" t="inlineStr">
        <is>
          <t>Noble Shield (Pty) Ltd ta Go Letting</t>
        </is>
      </c>
      <c r="B18242" s="4" t="n">
        <v>45322</v>
      </c>
      <c r="C18242" s="3" t="inlineStr">
        <is>
          <t>Assets</t>
        </is>
      </c>
      <c r="D18242" s="3" t="inlineStr">
        <is>
          <t>7000/100</t>
        </is>
      </c>
      <c r="E18242" s="3" t="inlineStr">
        <is>
          <t>Goodwill - Purchase of Go Letting</t>
        </is>
      </c>
      <c r="F18242" s="3" t="n">
        <v>0</v>
      </c>
      <c r="G18242" s="3" t="n">
        <v>106580</v>
      </c>
    </row>
    <row r="18243">
      <c r="A18243" s="3" t="inlineStr">
        <is>
          <t>Opportunity Management Holdings (PTY) LTD</t>
        </is>
      </c>
      <c r="B18243" s="4" t="n">
        <v>45322</v>
      </c>
      <c r="C18243" s="3" t="inlineStr">
        <is>
          <t>Assets</t>
        </is>
      </c>
      <c r="D18243" s="3" t="inlineStr">
        <is>
          <t>7200/000</t>
        </is>
      </c>
      <c r="E18243" s="3" t="inlineStr">
        <is>
          <t>Shares in Subsidiary Companies</t>
        </is>
      </c>
      <c r="F18243" s="3" t="n">
        <v>0</v>
      </c>
      <c r="G18243" s="3" t="n">
        <v>120</v>
      </c>
    </row>
    <row r="18244">
      <c r="A18244" s="3" t="inlineStr">
        <is>
          <t>Endulini (Pty) Ltd</t>
        </is>
      </c>
      <c r="B18244" s="4" t="n">
        <v>45322</v>
      </c>
      <c r="C18244" s="3" t="inlineStr">
        <is>
          <t>Assets</t>
        </is>
      </c>
      <c r="D18244" s="3" t="inlineStr">
        <is>
          <t>7610/100</t>
        </is>
      </c>
      <c r="E18244" s="3" t="inlineStr">
        <is>
          <t>Endulini Land</t>
        </is>
      </c>
      <c r="F18244" s="3" t="n">
        <v>0</v>
      </c>
      <c r="G18244" s="3" t="n">
        <v>10572851.37</v>
      </c>
    </row>
    <row r="18245">
      <c r="A18245" s="3" t="inlineStr">
        <is>
          <t>Endulini (Pty) Ltd</t>
        </is>
      </c>
      <c r="B18245" s="4" t="n">
        <v>45322</v>
      </c>
      <c r="C18245" s="3" t="inlineStr">
        <is>
          <t>Assets</t>
        </is>
      </c>
      <c r="D18245" s="3" t="inlineStr">
        <is>
          <t>7610/111</t>
        </is>
      </c>
      <c r="E18245" s="3" t="inlineStr">
        <is>
          <t>Endulini Closing Stock February 2021</t>
        </is>
      </c>
      <c r="F18245" s="3" t="n">
        <v>0</v>
      </c>
      <c r="G18245" s="3" t="n">
        <v>14368610.11</v>
      </c>
    </row>
    <row r="18246">
      <c r="A18246" s="3" t="inlineStr">
        <is>
          <t>Endulini (Pty) Ltd</t>
        </is>
      </c>
      <c r="B18246" s="4" t="n">
        <v>45322</v>
      </c>
      <c r="C18246" s="3" t="inlineStr">
        <is>
          <t>Assets</t>
        </is>
      </c>
      <c r="D18246" s="3" t="inlineStr">
        <is>
          <t>7610/180</t>
        </is>
      </c>
      <c r="E18246" s="3" t="inlineStr">
        <is>
          <t>Endulini CIP Architects</t>
        </is>
      </c>
      <c r="F18246" s="3" t="n">
        <v>0</v>
      </c>
      <c r="G18246" s="3" t="n">
        <v>1292111.71</v>
      </c>
    </row>
    <row r="18247">
      <c r="A18247" s="3" t="inlineStr">
        <is>
          <t>Endulini (Pty) Ltd</t>
        </is>
      </c>
      <c r="B18247" s="4" t="n">
        <v>45322</v>
      </c>
      <c r="C18247" s="3" t="inlineStr">
        <is>
          <t>Assets</t>
        </is>
      </c>
      <c r="D18247" s="3" t="inlineStr">
        <is>
          <t>7610/200</t>
        </is>
      </c>
      <c r="E18247" s="3" t="inlineStr">
        <is>
          <t>Endulini CIP CoCT Land Use App</t>
        </is>
      </c>
      <c r="F18247" s="3" t="n">
        <v>0</v>
      </c>
      <c r="G18247" s="3" t="n">
        <v>232891.06</v>
      </c>
    </row>
    <row r="18248">
      <c r="A18248" s="3" t="inlineStr">
        <is>
          <t>Endulini (Pty) Ltd</t>
        </is>
      </c>
      <c r="B18248" s="4" t="n">
        <v>45322</v>
      </c>
      <c r="C18248" s="3" t="inlineStr">
        <is>
          <t>Assets</t>
        </is>
      </c>
      <c r="D18248" s="3" t="inlineStr">
        <is>
          <t>7610/205</t>
        </is>
      </c>
      <c r="E18248" s="3" t="inlineStr">
        <is>
          <t>Endulini CIP Site Establishments</t>
        </is>
      </c>
      <c r="F18248" s="3" t="n">
        <v>0</v>
      </c>
      <c r="G18248" s="3" t="n">
        <v>32428975.01</v>
      </c>
    </row>
    <row r="18249">
      <c r="A18249" s="3" t="inlineStr">
        <is>
          <t>Endulini (Pty) Ltd</t>
        </is>
      </c>
      <c r="B18249" s="4" t="n">
        <v>45322</v>
      </c>
      <c r="C18249" s="3" t="inlineStr">
        <is>
          <t>Assets</t>
        </is>
      </c>
      <c r="D18249" s="3" t="inlineStr">
        <is>
          <t>7610/209</t>
        </is>
      </c>
      <c r="E18249" s="3" t="inlineStr">
        <is>
          <t>Endulini CIP Construction Management</t>
        </is>
      </c>
      <c r="F18249" s="3" t="n">
        <v>0</v>
      </c>
      <c r="G18249" s="3" t="n">
        <v>223375</v>
      </c>
    </row>
    <row r="18250">
      <c r="A18250" s="3" t="inlineStr">
        <is>
          <t>Endulini (Pty) Ltd</t>
        </is>
      </c>
      <c r="B18250" s="4" t="n">
        <v>45322</v>
      </c>
      <c r="C18250" s="3" t="inlineStr">
        <is>
          <t>Assets</t>
        </is>
      </c>
      <c r="D18250" s="3" t="inlineStr">
        <is>
          <t>7610/210</t>
        </is>
      </c>
      <c r="E18250" s="3" t="inlineStr">
        <is>
          <t>Endulini CIP Civil Works</t>
        </is>
      </c>
      <c r="F18250" s="3" t="n">
        <v>0</v>
      </c>
      <c r="G18250" s="3" t="n">
        <v>6295702.14</v>
      </c>
    </row>
    <row r="18251">
      <c r="A18251" s="3" t="inlineStr">
        <is>
          <t>Endulini (Pty) Ltd</t>
        </is>
      </c>
      <c r="B18251" s="4" t="n">
        <v>45322</v>
      </c>
      <c r="C18251" s="3" t="inlineStr">
        <is>
          <t>Assets</t>
        </is>
      </c>
      <c r="D18251" s="3" t="inlineStr">
        <is>
          <t>7610/215</t>
        </is>
      </c>
      <c r="E18251" s="3" t="inlineStr">
        <is>
          <t>Endulini CIP Civil Engineers</t>
        </is>
      </c>
      <c r="F18251" s="3" t="n">
        <v>0</v>
      </c>
      <c r="G18251" s="3" t="n">
        <v>183000</v>
      </c>
    </row>
    <row r="18252">
      <c r="A18252" s="3" t="inlineStr">
        <is>
          <t>Endulini (Pty) Ltd</t>
        </is>
      </c>
      <c r="B18252" s="4" t="n">
        <v>45322</v>
      </c>
      <c r="C18252" s="3" t="inlineStr">
        <is>
          <t>Assets</t>
        </is>
      </c>
      <c r="D18252" s="3" t="inlineStr">
        <is>
          <t>7610/220</t>
        </is>
      </c>
      <c r="E18252" s="3" t="inlineStr">
        <is>
          <t>Endulini CIP Structuring Project Fee Opp Invest</t>
        </is>
      </c>
      <c r="F18252" s="3" t="n">
        <v>0</v>
      </c>
      <c r="G18252" s="3" t="n">
        <v>483735.96</v>
      </c>
    </row>
    <row r="18253">
      <c r="A18253" s="3" t="inlineStr">
        <is>
          <t>Endulini (Pty) Ltd</t>
        </is>
      </c>
      <c r="B18253" s="4" t="n">
        <v>45322</v>
      </c>
      <c r="C18253" s="3" t="inlineStr">
        <is>
          <t>Assets</t>
        </is>
      </c>
      <c r="D18253" s="3" t="inlineStr">
        <is>
          <t>7610/225</t>
        </is>
      </c>
      <c r="E18253" s="3" t="inlineStr">
        <is>
          <t>Endulini CIP Structural engineering fee</t>
        </is>
      </c>
      <c r="F18253" s="3" t="n">
        <v>0</v>
      </c>
      <c r="G18253" s="3" t="n">
        <v>288645.08</v>
      </c>
    </row>
    <row r="18254">
      <c r="A18254" s="3" t="inlineStr">
        <is>
          <t>Endulini (Pty) Ltd</t>
        </is>
      </c>
      <c r="B18254" s="4" t="n">
        <v>45322</v>
      </c>
      <c r="C18254" s="3" t="inlineStr">
        <is>
          <t>Assets</t>
        </is>
      </c>
      <c r="D18254" s="3" t="inlineStr">
        <is>
          <t>7610/230</t>
        </is>
      </c>
      <c r="E18254" s="3" t="inlineStr">
        <is>
          <t>Endulini CIP Mechanical Engineering</t>
        </is>
      </c>
      <c r="F18254" s="3" t="n">
        <v>0</v>
      </c>
      <c r="G18254" s="3" t="n">
        <v>15570</v>
      </c>
    </row>
    <row r="18255">
      <c r="A18255" s="3" t="inlineStr">
        <is>
          <t>Endulini (Pty) Ltd</t>
        </is>
      </c>
      <c r="B18255" s="4" t="n">
        <v>45322</v>
      </c>
      <c r="C18255" s="3" t="inlineStr">
        <is>
          <t>Assets</t>
        </is>
      </c>
      <c r="D18255" s="3" t="inlineStr">
        <is>
          <t>7610/235</t>
        </is>
      </c>
      <c r="E18255" s="3" t="inlineStr">
        <is>
          <t>Endulini CIP Electrical Installation</t>
        </is>
      </c>
      <c r="F18255" s="3" t="n">
        <v>0</v>
      </c>
      <c r="G18255" s="3" t="n">
        <v>1034019.08</v>
      </c>
    </row>
    <row r="18256">
      <c r="A18256" s="3" t="inlineStr">
        <is>
          <t>Endulini (Pty) Ltd</t>
        </is>
      </c>
      <c r="B18256" s="4" t="n">
        <v>45322</v>
      </c>
      <c r="C18256" s="3" t="inlineStr">
        <is>
          <t>Assets</t>
        </is>
      </c>
      <c r="D18256" s="3" t="inlineStr">
        <is>
          <t>7610/250</t>
        </is>
      </c>
      <c r="E18256" s="3" t="inlineStr">
        <is>
          <t>Endulini CIP Boundary Wall</t>
        </is>
      </c>
      <c r="F18256" s="3" t="n">
        <v>0</v>
      </c>
      <c r="G18256" s="3" t="n">
        <v>88400.8</v>
      </c>
    </row>
    <row r="18257">
      <c r="A18257" s="3" t="inlineStr">
        <is>
          <t>Endulini (Pty) Ltd</t>
        </is>
      </c>
      <c r="B18257" s="4" t="n">
        <v>45322</v>
      </c>
      <c r="C18257" s="3" t="inlineStr">
        <is>
          <t>Assets</t>
        </is>
      </c>
      <c r="D18257" s="3" t="inlineStr">
        <is>
          <t>7610/290</t>
        </is>
      </c>
      <c r="E18257" s="3" t="inlineStr">
        <is>
          <t>Endulini CIP Development Management Fees</t>
        </is>
      </c>
      <c r="F18257" s="3" t="n">
        <v>0</v>
      </c>
      <c r="G18257" s="3" t="n">
        <v>665322.71</v>
      </c>
    </row>
    <row r="18258">
      <c r="A18258" s="3" t="inlineStr">
        <is>
          <t>Endulini (Pty) Ltd</t>
        </is>
      </c>
      <c r="B18258" s="4" t="n">
        <v>45322</v>
      </c>
      <c r="C18258" s="3" t="inlineStr">
        <is>
          <t>Assets</t>
        </is>
      </c>
      <c r="D18258" s="3" t="inlineStr">
        <is>
          <t>7610/310</t>
        </is>
      </c>
      <c r="E18258" s="3" t="inlineStr">
        <is>
          <t>Endulini CIP Enviromental consultants</t>
        </is>
      </c>
      <c r="F18258" s="3" t="n">
        <v>0</v>
      </c>
      <c r="G18258" s="3" t="n">
        <v>115730</v>
      </c>
    </row>
    <row r="18259">
      <c r="A18259" s="3" t="inlineStr">
        <is>
          <t>Endulini (Pty) Ltd</t>
        </is>
      </c>
      <c r="B18259" s="4" t="n">
        <v>45322</v>
      </c>
      <c r="C18259" s="3" t="inlineStr">
        <is>
          <t>Assets</t>
        </is>
      </c>
      <c r="D18259" s="3" t="inlineStr">
        <is>
          <t>7610/320</t>
        </is>
      </c>
      <c r="E18259" s="3" t="inlineStr">
        <is>
          <t>Endulini CIP Geotechnical</t>
        </is>
      </c>
      <c r="F18259" s="3" t="n">
        <v>0</v>
      </c>
      <c r="G18259" s="3" t="n">
        <v>13575</v>
      </c>
    </row>
    <row r="18260">
      <c r="A18260" s="3" t="inlineStr">
        <is>
          <t>Endulini (Pty) Ltd</t>
        </is>
      </c>
      <c r="B18260" s="4" t="n">
        <v>45322</v>
      </c>
      <c r="C18260" s="3" t="inlineStr">
        <is>
          <t>Assets</t>
        </is>
      </c>
      <c r="D18260" s="3" t="inlineStr">
        <is>
          <t>7610/330</t>
        </is>
      </c>
      <c r="E18260" s="3" t="inlineStr">
        <is>
          <t>Endulini CIP Health and Safety</t>
        </is>
      </c>
      <c r="F18260" s="3" t="n">
        <v>0</v>
      </c>
      <c r="G18260" s="3" t="n">
        <v>40200</v>
      </c>
    </row>
    <row r="18261">
      <c r="A18261" s="3" t="inlineStr">
        <is>
          <t>Endulini (Pty) Ltd</t>
        </is>
      </c>
      <c r="B18261" s="4" t="n">
        <v>45322</v>
      </c>
      <c r="C18261" s="3" t="inlineStr">
        <is>
          <t>Assets</t>
        </is>
      </c>
      <c r="D18261" s="3" t="inlineStr">
        <is>
          <t>7610/390</t>
        </is>
      </c>
      <c r="E18261" s="3" t="inlineStr">
        <is>
          <t>Endulini CIP Land Surveyor</t>
        </is>
      </c>
      <c r="F18261" s="3" t="n">
        <v>0</v>
      </c>
      <c r="G18261" s="3" t="n">
        <v>186021.2</v>
      </c>
    </row>
    <row r="18262">
      <c r="A18262" s="3" t="inlineStr">
        <is>
          <t>Endulini (Pty) Ltd</t>
        </is>
      </c>
      <c r="B18262" s="4" t="n">
        <v>45322</v>
      </c>
      <c r="C18262" s="3" t="inlineStr">
        <is>
          <t>Assets</t>
        </is>
      </c>
      <c r="D18262" s="3" t="inlineStr">
        <is>
          <t>7610/392</t>
        </is>
      </c>
      <c r="E18262" s="3" t="inlineStr">
        <is>
          <t>Endulini CIP Landscaping</t>
        </is>
      </c>
      <c r="F18262" s="3" t="n">
        <v>0</v>
      </c>
      <c r="G18262" s="3" t="n">
        <v>6100</v>
      </c>
    </row>
    <row r="18263">
      <c r="A18263" s="3" t="inlineStr">
        <is>
          <t>Endulini (Pty) Ltd</t>
        </is>
      </c>
      <c r="B18263" s="4" t="n">
        <v>45322</v>
      </c>
      <c r="C18263" s="3" t="inlineStr">
        <is>
          <t>Assets</t>
        </is>
      </c>
      <c r="D18263" s="3" t="inlineStr">
        <is>
          <t>7610/395</t>
        </is>
      </c>
      <c r="E18263" s="3" t="inlineStr">
        <is>
          <t>Endulini CIP NHBRC</t>
        </is>
      </c>
      <c r="F18263" s="3" t="n">
        <v>0</v>
      </c>
      <c r="G18263" s="3" t="n">
        <v>928847.49</v>
      </c>
    </row>
    <row r="18264">
      <c r="A18264" s="3" t="inlineStr">
        <is>
          <t>Endulini (Pty) Ltd</t>
        </is>
      </c>
      <c r="B18264" s="4" t="n">
        <v>45322</v>
      </c>
      <c r="C18264" s="3" t="inlineStr">
        <is>
          <t>Assets</t>
        </is>
      </c>
      <c r="D18264" s="3" t="inlineStr">
        <is>
          <t>7610/400</t>
        </is>
      </c>
      <c r="E18264" s="3" t="inlineStr">
        <is>
          <t>Endulini CIP Quantity Surveyor</t>
        </is>
      </c>
      <c r="F18264" s="3" t="n">
        <v>0</v>
      </c>
      <c r="G18264" s="3" t="n">
        <v>82136.36</v>
      </c>
    </row>
    <row r="18265">
      <c r="A18265" s="3" t="inlineStr">
        <is>
          <t>Endulini (Pty) Ltd</t>
        </is>
      </c>
      <c r="B18265" s="4" t="n">
        <v>45322</v>
      </c>
      <c r="C18265" s="3" t="inlineStr">
        <is>
          <t>Assets</t>
        </is>
      </c>
      <c r="D18265" s="3" t="inlineStr">
        <is>
          <t>7610/600</t>
        </is>
      </c>
      <c r="E18265" s="3" t="inlineStr">
        <is>
          <t>Endulini CIP Town Planning</t>
        </is>
      </c>
      <c r="F18265" s="3" t="n">
        <v>0</v>
      </c>
      <c r="G18265" s="3" t="n">
        <v>21105</v>
      </c>
    </row>
    <row r="18266">
      <c r="A18266" s="3" t="inlineStr">
        <is>
          <t>Endulini (Pty) Ltd</t>
        </is>
      </c>
      <c r="B18266" s="4" t="n">
        <v>45322</v>
      </c>
      <c r="C18266" s="3" t="inlineStr">
        <is>
          <t>Assets</t>
        </is>
      </c>
      <c r="D18266" s="3" t="inlineStr">
        <is>
          <t>7610/620</t>
        </is>
      </c>
      <c r="E18266" s="3" t="inlineStr">
        <is>
          <t>Endulini CIP Traffic Impact</t>
        </is>
      </c>
      <c r="F18266" s="3" t="n">
        <v>0</v>
      </c>
      <c r="G18266" s="3" t="n">
        <v>24915</v>
      </c>
    </row>
    <row r="18267">
      <c r="A18267" s="3" t="inlineStr">
        <is>
          <t>Endulini (Pty) Ltd</t>
        </is>
      </c>
      <c r="B18267" s="4" t="n">
        <v>45322</v>
      </c>
      <c r="C18267" s="3" t="inlineStr">
        <is>
          <t>Assets</t>
        </is>
      </c>
      <c r="D18267" s="3" t="inlineStr">
        <is>
          <t>7610/630</t>
        </is>
      </c>
      <c r="E18267" s="3" t="inlineStr">
        <is>
          <t>Endulini CIP CoCT Development Contributi</t>
        </is>
      </c>
      <c r="F18267" s="3" t="n">
        <v>0</v>
      </c>
      <c r="G18267" s="3" t="n">
        <v>661860.3100000001</v>
      </c>
    </row>
    <row r="18268">
      <c r="A18268" s="3" t="inlineStr">
        <is>
          <t>Endulini (Pty) Ltd</t>
        </is>
      </c>
      <c r="B18268" s="4" t="n">
        <v>45322</v>
      </c>
      <c r="C18268" s="3" t="inlineStr">
        <is>
          <t>Assets</t>
        </is>
      </c>
      <c r="D18268" s="3" t="inlineStr">
        <is>
          <t>7610/640</t>
        </is>
      </c>
      <c r="E18268" s="3" t="inlineStr">
        <is>
          <t>Endulini CIP CoCT Building plan application</t>
        </is>
      </c>
      <c r="F18268" s="3" t="n">
        <v>0</v>
      </c>
      <c r="G18268" s="3" t="n">
        <v>111203.22</v>
      </c>
    </row>
    <row r="18269">
      <c r="A18269" s="3" t="inlineStr">
        <is>
          <t>Endulini (Pty) Ltd</t>
        </is>
      </c>
      <c r="B18269" s="4" t="n">
        <v>45322</v>
      </c>
      <c r="C18269" s="3" t="inlineStr">
        <is>
          <t>Assets</t>
        </is>
      </c>
      <c r="D18269" s="3" t="inlineStr">
        <is>
          <t>7610/900</t>
        </is>
      </c>
      <c r="E18269" s="3" t="inlineStr">
        <is>
          <t>Endulini CIP Cost of Sales</t>
        </is>
      </c>
      <c r="F18269" s="3" t="n">
        <v>0</v>
      </c>
      <c r="G18269" s="3" t="n">
        <v>-28210981.9</v>
      </c>
    </row>
    <row r="18270">
      <c r="A18270" s="3" t="inlineStr">
        <is>
          <t>Quinate Consulting (Pty) Ltd</t>
        </is>
      </c>
      <c r="B18270" s="4" t="n">
        <v>45322</v>
      </c>
      <c r="C18270" s="3" t="inlineStr">
        <is>
          <t>Assets</t>
        </is>
      </c>
      <c r="D18270" s="3" t="inlineStr">
        <is>
          <t>7800/104</t>
        </is>
      </c>
      <c r="E18270" s="3" t="inlineStr">
        <is>
          <t>Stock - Closing Stock SW - 28 Feb 21</t>
        </is>
      </c>
      <c r="F18270" s="3" t="n">
        <v>0</v>
      </c>
      <c r="G18270" s="3" t="n">
        <v>2874478.88</v>
      </c>
    </row>
    <row r="18271">
      <c r="A18271" s="3" t="inlineStr">
        <is>
          <t>Quinate Consulting (Pty) Ltd</t>
        </is>
      </c>
      <c r="B18271" s="4" t="n">
        <v>45322</v>
      </c>
      <c r="C18271" s="3" t="inlineStr">
        <is>
          <t>Assets</t>
        </is>
      </c>
      <c r="D18271" s="3" t="inlineStr">
        <is>
          <t>7800/105</t>
        </is>
      </c>
      <c r="E18271" s="3" t="inlineStr">
        <is>
          <t>Stock - Closing Stock SH - 28 Feb 21</t>
        </is>
      </c>
      <c r="F18271" s="3" t="n">
        <v>0</v>
      </c>
      <c r="G18271" s="3" t="n">
        <v>2843477.6</v>
      </c>
    </row>
    <row r="18272">
      <c r="A18272" s="3" t="inlineStr">
        <is>
          <t>Endulini (Pty) Ltd</t>
        </is>
      </c>
      <c r="B18272" s="4" t="n">
        <v>45322</v>
      </c>
      <c r="C18272" s="3" t="inlineStr">
        <is>
          <t>Assets</t>
        </is>
      </c>
      <c r="D18272" s="3" t="inlineStr">
        <is>
          <t>8000/000</t>
        </is>
      </c>
      <c r="E18272" s="3" t="inlineStr">
        <is>
          <t>Customer Control Account</t>
        </is>
      </c>
      <c r="F18272" s="3" t="n">
        <v>0</v>
      </c>
      <c r="G18272" s="3" t="n">
        <v>335821.57</v>
      </c>
    </row>
    <row r="18273">
      <c r="A18273" s="3" t="inlineStr">
        <is>
          <t>Noble Shield (Pty) Ltd ta Go Letting</t>
        </is>
      </c>
      <c r="B18273" s="4" t="n">
        <v>45322</v>
      </c>
      <c r="C18273" s="3" t="inlineStr">
        <is>
          <t>Assets</t>
        </is>
      </c>
      <c r="D18273" s="3" t="inlineStr">
        <is>
          <t>8000/000</t>
        </is>
      </c>
      <c r="E18273" s="3" t="inlineStr">
        <is>
          <t>Customer Control Account</t>
        </is>
      </c>
      <c r="F18273" s="3" t="n">
        <v>0</v>
      </c>
      <c r="G18273" s="3" t="n">
        <v>60289.32</v>
      </c>
    </row>
    <row r="18274">
      <c r="A18274" s="3" t="inlineStr">
        <is>
          <t>Opportunity Global Investment (PTY) LTD</t>
        </is>
      </c>
      <c r="B18274" s="4" t="n">
        <v>45322</v>
      </c>
      <c r="C18274" s="3" t="inlineStr">
        <is>
          <t>Assets</t>
        </is>
      </c>
      <c r="D18274" s="3" t="inlineStr">
        <is>
          <t>8000/000</t>
        </is>
      </c>
      <c r="E18274" s="3" t="inlineStr">
        <is>
          <t>Customer Control Account</t>
        </is>
      </c>
      <c r="F18274" s="3" t="n">
        <v>0</v>
      </c>
      <c r="G18274" s="3" t="n">
        <v>15899.15</v>
      </c>
    </row>
    <row r="18275">
      <c r="A18275" s="3" t="inlineStr">
        <is>
          <t>Opportunity Global Sales (PTY) LTD</t>
        </is>
      </c>
      <c r="B18275" s="4" t="n">
        <v>45322</v>
      </c>
      <c r="C18275" s="3" t="inlineStr">
        <is>
          <t>Assets</t>
        </is>
      </c>
      <c r="D18275" s="3" t="inlineStr">
        <is>
          <t>8000/000</t>
        </is>
      </c>
      <c r="E18275" s="3" t="inlineStr">
        <is>
          <t>Customer Control Account</t>
        </is>
      </c>
      <c r="F18275" s="3" t="n">
        <v>97487.39999999999</v>
      </c>
      <c r="G18275" s="3" t="n">
        <v>581498.33</v>
      </c>
    </row>
    <row r="18276">
      <c r="A18276" s="3" t="inlineStr">
        <is>
          <t>Opportunity Management Holdings (PTY) LTD</t>
        </is>
      </c>
      <c r="B18276" s="4" t="n">
        <v>45322</v>
      </c>
      <c r="C18276" s="3" t="inlineStr">
        <is>
          <t>Assets</t>
        </is>
      </c>
      <c r="D18276" s="3" t="inlineStr">
        <is>
          <t>8000/000</t>
        </is>
      </c>
      <c r="E18276" s="3" t="inlineStr">
        <is>
          <t>Customer Control Account</t>
        </is>
      </c>
      <c r="F18276" s="3" t="n">
        <v>55768.32</v>
      </c>
      <c r="G18276" s="3" t="n">
        <v>515768.32</v>
      </c>
    </row>
    <row r="18277">
      <c r="A18277" s="3" t="inlineStr">
        <is>
          <t>Quinate Consulting (Pty) Ltd</t>
        </is>
      </c>
      <c r="B18277" s="4" t="n">
        <v>45322</v>
      </c>
      <c r="C18277" s="3" t="inlineStr">
        <is>
          <t>Assets</t>
        </is>
      </c>
      <c r="D18277" s="3" t="inlineStr">
        <is>
          <t>8000/000</t>
        </is>
      </c>
      <c r="E18277" s="3" t="inlineStr">
        <is>
          <t>Customer Control Account</t>
        </is>
      </c>
      <c r="F18277" s="3" t="n">
        <v>-11229.78</v>
      </c>
      <c r="G18277" s="3" t="n">
        <v>64754.88</v>
      </c>
    </row>
    <row r="18278">
      <c r="A18278" s="3" t="inlineStr">
        <is>
          <t>Quinate Consulting (Pty) Ltd</t>
        </is>
      </c>
      <c r="B18278" s="4" t="n">
        <v>45322</v>
      </c>
      <c r="C18278" s="3" t="inlineStr">
        <is>
          <t>Assets</t>
        </is>
      </c>
      <c r="D18278" s="3" t="inlineStr">
        <is>
          <t>8001</t>
        </is>
      </c>
      <c r="E18278" s="3" t="inlineStr">
        <is>
          <t>Customer Control</t>
        </is>
      </c>
      <c r="F18278" s="3" t="n">
        <v>0</v>
      </c>
      <c r="G18278" s="3" t="n">
        <v>29487.49</v>
      </c>
    </row>
    <row r="18279">
      <c r="A18279" s="3" t="inlineStr">
        <is>
          <t>Quinate Consulting (Pty) Ltd</t>
        </is>
      </c>
      <c r="B18279" s="4" t="n">
        <v>45322</v>
      </c>
      <c r="C18279" s="3" t="inlineStr">
        <is>
          <t>Assets</t>
        </is>
      </c>
      <c r="D18279" s="3" t="inlineStr">
        <is>
          <t>8200/010</t>
        </is>
      </c>
      <c r="E18279" s="3" t="inlineStr">
        <is>
          <t>Prepayments / Prepaid Expenses</t>
        </is>
      </c>
      <c r="F18279" s="3" t="n">
        <v>0</v>
      </c>
      <c r="G18279" s="3" t="n">
        <v>109675</v>
      </c>
    </row>
    <row r="18280">
      <c r="A18280" s="3" t="inlineStr">
        <is>
          <t>Opportunity Management Holdings (PTY) LTD</t>
        </is>
      </c>
      <c r="B18280" s="4" t="n">
        <v>45322</v>
      </c>
      <c r="C18280" s="3" t="inlineStr">
        <is>
          <t>Assets</t>
        </is>
      </c>
      <c r="D18280" s="3" t="inlineStr">
        <is>
          <t>8200/020</t>
        </is>
      </c>
      <c r="E18280" s="3" t="inlineStr">
        <is>
          <t>Staff Loan - Nicolene Smit</t>
        </is>
      </c>
      <c r="F18280" s="3" t="n">
        <v>-500</v>
      </c>
      <c r="G18280" s="3" t="n">
        <v>1500</v>
      </c>
    </row>
    <row r="18281">
      <c r="A18281" s="3" t="inlineStr">
        <is>
          <t>Opportunity Global Sales (PTY) LTD</t>
        </is>
      </c>
      <c r="B18281" s="4" t="n">
        <v>45322</v>
      </c>
      <c r="C18281" s="3" t="inlineStr">
        <is>
          <t>Assets</t>
        </is>
      </c>
      <c r="D18281" s="3" t="inlineStr">
        <is>
          <t>8300/200</t>
        </is>
      </c>
      <c r="E18281" s="3" t="inlineStr">
        <is>
          <t>Staff Loan - Mario Stoop</t>
        </is>
      </c>
      <c r="F18281" s="3" t="n">
        <v>-1500</v>
      </c>
      <c r="G18281" s="3" t="n">
        <v>4500</v>
      </c>
    </row>
    <row r="18282">
      <c r="A18282" s="3" t="inlineStr">
        <is>
          <t>Opportunity Global Investment (PTY) LTD</t>
        </is>
      </c>
      <c r="B18282" s="4" t="n">
        <v>45322</v>
      </c>
      <c r="C18282" s="3" t="inlineStr">
        <is>
          <t>Assets</t>
        </is>
      </c>
      <c r="D18282" s="3" t="inlineStr">
        <is>
          <t>8400/000</t>
        </is>
      </c>
      <c r="E18282" s="3" t="inlineStr">
        <is>
          <t>FNB 62093491696</t>
        </is>
      </c>
      <c r="F18282" s="3" t="n">
        <v>7520.18</v>
      </c>
      <c r="G18282" s="3" t="n">
        <v>56567.35</v>
      </c>
    </row>
    <row r="18283">
      <c r="A18283" s="3" t="inlineStr">
        <is>
          <t>Opportunity Global Sales (PTY) LTD</t>
        </is>
      </c>
      <c r="B18283" s="4" t="n">
        <v>45322</v>
      </c>
      <c r="C18283" s="3" t="inlineStr">
        <is>
          <t>Assets</t>
        </is>
      </c>
      <c r="D18283" s="3" t="inlineStr">
        <is>
          <t>8400/000</t>
        </is>
      </c>
      <c r="E18283" s="3" t="inlineStr">
        <is>
          <t>FNB 62835620875</t>
        </is>
      </c>
      <c r="F18283" s="3" t="n">
        <v>26224.37</v>
      </c>
      <c r="G18283" s="3" t="n">
        <v>53494.93</v>
      </c>
    </row>
    <row r="18284">
      <c r="A18284" s="3" t="inlineStr">
        <is>
          <t>Quinate Consulting (Pty) Ltd</t>
        </is>
      </c>
      <c r="B18284" s="4" t="n">
        <v>45322</v>
      </c>
      <c r="C18284" s="3" t="inlineStr">
        <is>
          <t>Assets</t>
        </is>
      </c>
      <c r="D18284" s="3" t="inlineStr">
        <is>
          <t>8400/000</t>
        </is>
      </c>
      <c r="E18284" s="3" t="inlineStr">
        <is>
          <t>RMB - 62736659189 - Call Acc</t>
        </is>
      </c>
      <c r="F18284" s="3" t="n">
        <v>-1800000</v>
      </c>
      <c r="G18284" s="3" t="n">
        <v>1278619.83</v>
      </c>
    </row>
    <row r="18285">
      <c r="A18285" s="3" t="inlineStr">
        <is>
          <t>Trademark Holdings (Pty) Ltd</t>
        </is>
      </c>
      <c r="B18285" s="4" t="n">
        <v>45322</v>
      </c>
      <c r="C18285" s="3" t="inlineStr">
        <is>
          <t>Assets</t>
        </is>
      </c>
      <c r="D18285" s="3" t="inlineStr">
        <is>
          <t>8400/000</t>
        </is>
      </c>
      <c r="E18285" s="3" t="inlineStr">
        <is>
          <t>RMB 623 693 03640</t>
        </is>
      </c>
      <c r="F18285" s="3" t="n">
        <v>-41507.99</v>
      </c>
      <c r="G18285" s="3" t="n">
        <v>40017.69</v>
      </c>
    </row>
    <row r="18286">
      <c r="A18286" s="3" t="inlineStr">
        <is>
          <t>Noble Shield (Pty) Ltd ta Go Letting</t>
        </is>
      </c>
      <c r="B18286" s="4" t="n">
        <v>45322</v>
      </c>
      <c r="C18286" s="3" t="inlineStr">
        <is>
          <t>Assets</t>
        </is>
      </c>
      <c r="D18286" s="3" t="inlineStr">
        <is>
          <t>8400/000</t>
        </is>
      </c>
      <c r="E18286" s="3" t="inlineStr">
        <is>
          <t>RMB 6250 573 3833</t>
        </is>
      </c>
      <c r="F18286" s="3" t="n">
        <v>-9662.75</v>
      </c>
      <c r="G18286" s="3" t="n">
        <v>44398</v>
      </c>
    </row>
    <row r="18287">
      <c r="A18287" s="3" t="inlineStr">
        <is>
          <t>Endulini (Pty) Ltd</t>
        </is>
      </c>
      <c r="B18287" s="4" t="n">
        <v>45322</v>
      </c>
      <c r="C18287" s="3" t="inlineStr">
        <is>
          <t>Assets</t>
        </is>
      </c>
      <c r="D18287" s="3" t="inlineStr">
        <is>
          <t>8400/000</t>
        </is>
      </c>
      <c r="E18287" s="3" t="inlineStr">
        <is>
          <t>RMB 62906944576</t>
        </is>
      </c>
      <c r="F18287" s="3" t="n">
        <v>-123972.54</v>
      </c>
      <c r="G18287" s="3" t="n">
        <v>25470.03</v>
      </c>
    </row>
    <row r="18288">
      <c r="A18288" s="3" t="inlineStr">
        <is>
          <t>Opportunity Management Holdings (PTY) LTD</t>
        </is>
      </c>
      <c r="B18288" s="4" t="n">
        <v>45322</v>
      </c>
      <c r="C18288" s="3" t="inlineStr">
        <is>
          <t>Assets</t>
        </is>
      </c>
      <c r="D18288" s="3" t="inlineStr">
        <is>
          <t>8400/000</t>
        </is>
      </c>
      <c r="E18288" s="3" t="inlineStr">
        <is>
          <t>RMB Cheq - 62312246920</t>
        </is>
      </c>
      <c r="F18288" s="3" t="n">
        <v>22684.95</v>
      </c>
      <c r="G18288" s="3" t="n">
        <v>130002.15</v>
      </c>
    </row>
    <row r="18289">
      <c r="A18289" s="3" t="inlineStr">
        <is>
          <t>Opportunity Global Investment (PTY) LTD</t>
        </is>
      </c>
      <c r="B18289" s="4" t="n">
        <v>45322</v>
      </c>
      <c r="C18289" s="3" t="inlineStr">
        <is>
          <t>Assets</t>
        </is>
      </c>
      <c r="D18289" s="3" t="inlineStr">
        <is>
          <t>8405/000</t>
        </is>
      </c>
      <c r="E18289" s="3" t="inlineStr">
        <is>
          <t>FNB Trust 62762449265</t>
        </is>
      </c>
      <c r="F18289" s="3" t="n">
        <v>0</v>
      </c>
      <c r="G18289" s="3" t="n">
        <v>1141.1</v>
      </c>
    </row>
    <row r="18290">
      <c r="A18290" s="3" t="inlineStr">
        <is>
          <t>Endulini (Pty) Ltd</t>
        </is>
      </c>
      <c r="B18290" s="4" t="n">
        <v>45322</v>
      </c>
      <c r="C18290" s="3" t="inlineStr">
        <is>
          <t>Assets</t>
        </is>
      </c>
      <c r="D18290" s="3" t="inlineStr">
        <is>
          <t>8410/000</t>
        </is>
      </c>
      <c r="E18290" s="3" t="inlineStr">
        <is>
          <t>Momentum Investor Account : RU 502229883</t>
        </is>
      </c>
      <c r="F18290" s="3" t="n">
        <v>0</v>
      </c>
      <c r="G18290" s="3" t="n">
        <v>24.03</v>
      </c>
    </row>
    <row r="18291">
      <c r="A18291" s="3" t="inlineStr">
        <is>
          <t>Opportunity Management Holdings (PTY) LTD</t>
        </is>
      </c>
      <c r="B18291" s="4" t="n">
        <v>45322</v>
      </c>
      <c r="C18291" s="3" t="inlineStr">
        <is>
          <t>Assets</t>
        </is>
      </c>
      <c r="D18291" s="3" t="inlineStr">
        <is>
          <t>8410/000</t>
        </is>
      </c>
      <c r="E18291" s="3" t="inlineStr">
        <is>
          <t>RMB Call Acc - 62312248851</t>
        </is>
      </c>
      <c r="F18291" s="3" t="n">
        <v>0</v>
      </c>
      <c r="G18291" s="3" t="n">
        <v>1432.34</v>
      </c>
    </row>
    <row r="18292">
      <c r="A18292" s="3" t="inlineStr">
        <is>
          <t>Noble Shield (Pty) Ltd ta Go Letting</t>
        </is>
      </c>
      <c r="B18292" s="4" t="n">
        <v>45322</v>
      </c>
      <c r="C18292" s="3" t="inlineStr">
        <is>
          <t>Assets</t>
        </is>
      </c>
      <c r="D18292" s="3" t="inlineStr">
        <is>
          <t>8410/000</t>
        </is>
      </c>
      <c r="E18292" s="3" t="inlineStr">
        <is>
          <t>RMB Trust Acc - 6250 615 1365</t>
        </is>
      </c>
      <c r="F18292" s="3" t="n">
        <v>0</v>
      </c>
      <c r="G18292" s="3" t="n">
        <v>881.61</v>
      </c>
    </row>
    <row r="18293">
      <c r="A18293" s="3" t="inlineStr">
        <is>
          <t>Quinate Consulting (Pty) Ltd</t>
        </is>
      </c>
      <c r="B18293" s="4" t="n">
        <v>45322</v>
      </c>
      <c r="C18293" s="3" t="inlineStr">
        <is>
          <t>Assets</t>
        </is>
      </c>
      <c r="D18293" s="3" t="inlineStr">
        <is>
          <t>8415/000</t>
        </is>
      </c>
      <c r="E18293" s="3" t="inlineStr">
        <is>
          <t>STD Acc 071 958 959 - Facility Acc</t>
        </is>
      </c>
      <c r="F18293" s="3" t="n">
        <v>0</v>
      </c>
      <c r="G18293" s="3" t="n">
        <v>2616.21</v>
      </c>
    </row>
    <row r="18294">
      <c r="A18294" s="3" t="inlineStr">
        <is>
          <t>Trademark Holdings (Pty) Ltd</t>
        </is>
      </c>
      <c r="B18294" s="4" t="n">
        <v>45322</v>
      </c>
      <c r="C18294" s="3" t="inlineStr">
        <is>
          <t>Assets</t>
        </is>
      </c>
      <c r="D18294" s="3" t="inlineStr">
        <is>
          <t>8420/000</t>
        </is>
      </c>
      <c r="E18294" s="3" t="inlineStr">
        <is>
          <t>FNB Credit Card</t>
        </is>
      </c>
      <c r="F18294" s="3" t="n">
        <v>52</v>
      </c>
      <c r="G18294" s="3" t="n">
        <v>624</v>
      </c>
    </row>
    <row r="18295">
      <c r="A18295" s="3" t="inlineStr">
        <is>
          <t>Quinate Consulting (Pty) Ltd</t>
        </is>
      </c>
      <c r="B18295" s="4" t="n">
        <v>45322</v>
      </c>
      <c r="C18295" s="3" t="inlineStr">
        <is>
          <t>Assets</t>
        </is>
      </c>
      <c r="D18295" s="3" t="inlineStr">
        <is>
          <t>8430/000</t>
        </is>
      </c>
      <c r="E18295" s="3" t="inlineStr">
        <is>
          <t>Momentum Investment Acc - RU502230185</t>
        </is>
      </c>
      <c r="F18295" s="3" t="n">
        <v>0</v>
      </c>
      <c r="G18295" s="3" t="n">
        <v>563.74</v>
      </c>
    </row>
    <row r="18296">
      <c r="A18296" s="3" t="inlineStr">
        <is>
          <t>Opportunity Global Investment (PTY) LTD</t>
        </is>
      </c>
      <c r="B18296" s="4" t="n">
        <v>45322</v>
      </c>
      <c r="C18296" s="3" t="inlineStr">
        <is>
          <t>Assets</t>
        </is>
      </c>
      <c r="D18296" s="3" t="inlineStr">
        <is>
          <t>8440/000</t>
        </is>
      </c>
      <c r="E18296" s="3" t="inlineStr">
        <is>
          <t>FNB - Call 627602764438</t>
        </is>
      </c>
      <c r="F18296" s="3" t="n">
        <v>-3.16</v>
      </c>
      <c r="G18296" s="3" t="n">
        <v>-39161.23</v>
      </c>
    </row>
    <row r="18297">
      <c r="A18297" s="3" t="inlineStr">
        <is>
          <t>Opportunity Global Investment (PTY) LTD</t>
        </is>
      </c>
      <c r="B18297" s="4" t="n">
        <v>45322</v>
      </c>
      <c r="C18297" s="3" t="inlineStr">
        <is>
          <t>Assets</t>
        </is>
      </c>
      <c r="D18297" s="3" t="inlineStr">
        <is>
          <t>8445/000</t>
        </is>
      </c>
      <c r="E18297" s="3" t="inlineStr">
        <is>
          <t>Momentum RU502230096</t>
        </is>
      </c>
      <c r="F18297" s="3" t="n">
        <v>0</v>
      </c>
      <c r="G18297" s="3" t="n">
        <v>4973.81</v>
      </c>
    </row>
    <row r="18298">
      <c r="A18298" s="3" t="inlineStr">
        <is>
          <t>Quinate Consulting (Pty) Ltd</t>
        </is>
      </c>
      <c r="B18298" s="4" t="n">
        <v>45322</v>
      </c>
      <c r="C18298" s="3" t="inlineStr">
        <is>
          <t>Assets</t>
        </is>
      </c>
      <c r="D18298" s="3" t="inlineStr">
        <is>
          <t>8450/000</t>
        </is>
      </c>
      <c r="E18298" s="3" t="inlineStr">
        <is>
          <t>A RMB 62275810820</t>
        </is>
      </c>
      <c r="F18298" s="3" t="n">
        <v>1056758.01</v>
      </c>
      <c r="G18298" s="3" t="n">
        <v>1276459.96</v>
      </c>
    </row>
    <row r="18299">
      <c r="A18299" s="3" t="inlineStr">
        <is>
          <t>Opportunity Management Holdings (PTY) LTD</t>
        </is>
      </c>
      <c r="B18299" s="4" t="n">
        <v>45322</v>
      </c>
      <c r="C18299" s="3" t="inlineStr">
        <is>
          <t>Assets</t>
        </is>
      </c>
      <c r="D18299" s="3" t="inlineStr">
        <is>
          <t>8450/000</t>
        </is>
      </c>
      <c r="E18299" s="3" t="inlineStr">
        <is>
          <t>Petty Cash - CT Office</t>
        </is>
      </c>
      <c r="F18299" s="3" t="n">
        <v>0</v>
      </c>
      <c r="G18299" s="3" t="n">
        <v>1016.2</v>
      </c>
    </row>
    <row r="18300">
      <c r="A18300" s="3" t="inlineStr">
        <is>
          <t>Quinate Consulting (Pty) Ltd</t>
        </is>
      </c>
      <c r="B18300" s="4" t="n">
        <v>45322</v>
      </c>
      <c r="C18300" s="3" t="inlineStr">
        <is>
          <t>Assets</t>
        </is>
      </c>
      <c r="D18300" s="3" t="inlineStr">
        <is>
          <t>8470/000</t>
        </is>
      </c>
      <c r="E18300" s="3" t="inlineStr">
        <is>
          <t>ABSA: Quinate</t>
        </is>
      </c>
      <c r="F18300" s="3" t="n">
        <v>0</v>
      </c>
      <c r="G18300" s="3" t="n">
        <v>500</v>
      </c>
    </row>
    <row r="18301">
      <c r="A18301" s="3" t="inlineStr">
        <is>
          <t>Quinate Consulting (Pty) Ltd</t>
        </is>
      </c>
      <c r="B18301" s="4" t="n">
        <v>45322</v>
      </c>
      <c r="C18301" s="3" t="inlineStr">
        <is>
          <t>Liabilities</t>
        </is>
      </c>
      <c r="D18301" s="3" t="inlineStr">
        <is>
          <t>8480/100</t>
        </is>
      </c>
      <c r="E18301" s="3" t="inlineStr">
        <is>
          <t>Bond - SH20 - STD Bank 532010558</t>
        </is>
      </c>
      <c r="F18301" s="3" t="n">
        <v>16629.24</v>
      </c>
      <c r="G18301" s="3" t="n">
        <v>-1282734.65</v>
      </c>
    </row>
    <row r="18302">
      <c r="A18302" s="3" t="inlineStr">
        <is>
          <t>Quinate Consulting (Pty) Ltd</t>
        </is>
      </c>
      <c r="B18302" s="4" t="n">
        <v>45322</v>
      </c>
      <c r="C18302" s="3" t="inlineStr">
        <is>
          <t>Liabilities</t>
        </is>
      </c>
      <c r="D18302" s="3" t="inlineStr">
        <is>
          <t>8480/200</t>
        </is>
      </c>
      <c r="E18302" s="3" t="inlineStr">
        <is>
          <t>Bond - SH23 - STD Bank 532010035</t>
        </is>
      </c>
      <c r="F18302" s="3" t="n">
        <v>16624.21</v>
      </c>
      <c r="G18302" s="3" t="n">
        <v>-1282624.23</v>
      </c>
    </row>
    <row r="18303">
      <c r="A18303" s="3" t="inlineStr">
        <is>
          <t>Quinate Consulting (Pty) Ltd</t>
        </is>
      </c>
      <c r="B18303" s="4" t="n">
        <v>45322</v>
      </c>
      <c r="C18303" s="3" t="inlineStr">
        <is>
          <t>Liabilities</t>
        </is>
      </c>
      <c r="D18303" s="3" t="inlineStr">
        <is>
          <t>8480/300</t>
        </is>
      </c>
      <c r="E18303" s="3" t="inlineStr">
        <is>
          <t>Bond - SH24 - STD Bank 532372662</t>
        </is>
      </c>
      <c r="F18303" s="3" t="n">
        <v>15793.82</v>
      </c>
      <c r="G18303" s="3" t="n">
        <v>-1396779.12</v>
      </c>
    </row>
    <row r="18304">
      <c r="A18304" s="3" t="inlineStr">
        <is>
          <t>Quinate Consulting (Pty) Ltd</t>
        </is>
      </c>
      <c r="B18304" s="4" t="n">
        <v>45322</v>
      </c>
      <c r="C18304" s="3" t="inlineStr">
        <is>
          <t>Liabilities</t>
        </is>
      </c>
      <c r="D18304" s="3" t="inlineStr">
        <is>
          <t>8480/400</t>
        </is>
      </c>
      <c r="E18304" s="3" t="inlineStr">
        <is>
          <t>Bond - SW01 - STD Bank 532920627</t>
        </is>
      </c>
      <c r="F18304" s="3" t="n">
        <v>13420.79</v>
      </c>
      <c r="G18304" s="3" t="n">
        <v>-1249626.23</v>
      </c>
    </row>
    <row r="18305">
      <c r="A18305" s="3" t="inlineStr">
        <is>
          <t>Quinate Consulting (Pty) Ltd</t>
        </is>
      </c>
      <c r="B18305" s="4" t="n">
        <v>45322</v>
      </c>
      <c r="C18305" s="3" t="inlineStr">
        <is>
          <t>Liabilities</t>
        </is>
      </c>
      <c r="D18305" s="3" t="inlineStr">
        <is>
          <t>8480/401</t>
        </is>
      </c>
      <c r="E18305" s="3" t="inlineStr">
        <is>
          <t>Bond - SW21 - STD Bank 532920597</t>
        </is>
      </c>
      <c r="F18305" s="3" t="n">
        <v>13426.02</v>
      </c>
      <c r="G18305" s="3" t="n">
        <v>-1250122.35</v>
      </c>
    </row>
    <row r="18306">
      <c r="A18306" s="3" t="inlineStr">
        <is>
          <t>Endulini (Pty) Ltd</t>
        </is>
      </c>
      <c r="B18306" s="4" t="n">
        <v>45322</v>
      </c>
      <c r="C18306" s="3" t="inlineStr">
        <is>
          <t>Liabilities</t>
        </is>
      </c>
      <c r="D18306" s="3" t="inlineStr">
        <is>
          <t>860</t>
        </is>
      </c>
      <c r="E18306" s="3" t="inlineStr">
        <is>
          <t>Rounding</t>
        </is>
      </c>
      <c r="F18306" s="3" t="n">
        <v>0</v>
      </c>
      <c r="G18306" s="3" t="n">
        <v>0.04</v>
      </c>
    </row>
    <row r="18307">
      <c r="A18307" s="3" t="inlineStr">
        <is>
          <t>Opportunity Global Investment (PTY) LTD</t>
        </is>
      </c>
      <c r="B18307" s="4" t="n">
        <v>45322</v>
      </c>
      <c r="C18307" s="3" t="inlineStr">
        <is>
          <t>Liabilities</t>
        </is>
      </c>
      <c r="D18307" s="3" t="inlineStr">
        <is>
          <t>860</t>
        </is>
      </c>
      <c r="E18307" s="3" t="inlineStr">
        <is>
          <t>Rounding</t>
        </is>
      </c>
      <c r="F18307" s="3" t="n">
        <v>0</v>
      </c>
      <c r="G18307" s="3" t="n">
        <v>-0.29</v>
      </c>
    </row>
    <row r="18308">
      <c r="A18308" s="3" t="inlineStr">
        <is>
          <t>Opportunity Global Sales (PTY) LTD</t>
        </is>
      </c>
      <c r="B18308" s="4" t="n">
        <v>45322</v>
      </c>
      <c r="C18308" s="3" t="inlineStr">
        <is>
          <t>Liabilities</t>
        </is>
      </c>
      <c r="D18308" s="3" t="inlineStr">
        <is>
          <t>860</t>
        </is>
      </c>
      <c r="E18308" s="3" t="inlineStr">
        <is>
          <t>Rounding</t>
        </is>
      </c>
      <c r="F18308" s="3" t="n">
        <v>-0.01</v>
      </c>
      <c r="G18308" s="3" t="n">
        <v>-0.99</v>
      </c>
    </row>
    <row r="18309">
      <c r="A18309" s="3" t="inlineStr">
        <is>
          <t>Opportunity Management Holdings (PTY) LTD</t>
        </is>
      </c>
      <c r="B18309" s="4" t="n">
        <v>45322</v>
      </c>
      <c r="C18309" s="3" t="inlineStr">
        <is>
          <t>Liabilities</t>
        </is>
      </c>
      <c r="D18309" s="3" t="inlineStr">
        <is>
          <t>860</t>
        </is>
      </c>
      <c r="E18309" s="3" t="inlineStr">
        <is>
          <t>Rounding</t>
        </is>
      </c>
      <c r="F18309" s="3" t="n">
        <v>0</v>
      </c>
      <c r="G18309" s="3" t="n">
        <v>-0.01</v>
      </c>
    </row>
    <row r="18310">
      <c r="A18310" s="3" t="inlineStr">
        <is>
          <t>Quinate Consulting (Pty) Ltd</t>
        </is>
      </c>
      <c r="B18310" s="4" t="n">
        <v>45322</v>
      </c>
      <c r="C18310" s="3" t="inlineStr">
        <is>
          <t>Liabilities</t>
        </is>
      </c>
      <c r="D18310" s="3" t="inlineStr">
        <is>
          <t>860</t>
        </is>
      </c>
      <c r="E18310" s="3" t="inlineStr">
        <is>
          <t>Rounding</t>
        </is>
      </c>
      <c r="F18310" s="3" t="n">
        <v>-0.39</v>
      </c>
      <c r="G18310" s="3" t="n">
        <v>-4.96</v>
      </c>
    </row>
    <row r="18311">
      <c r="A18311" s="3" t="inlineStr">
        <is>
          <t>Trademark Holdings (Pty) Ltd</t>
        </is>
      </c>
      <c r="B18311" s="4" t="n">
        <v>45322</v>
      </c>
      <c r="C18311" s="3" t="inlineStr">
        <is>
          <t>Liabilities</t>
        </is>
      </c>
      <c r="D18311" s="3" t="inlineStr">
        <is>
          <t>860</t>
        </is>
      </c>
      <c r="E18311" s="3" t="inlineStr">
        <is>
          <t>Rounding</t>
        </is>
      </c>
      <c r="F18311" s="3" t="n">
        <v>0</v>
      </c>
      <c r="G18311" s="3" t="n">
        <v>0.2</v>
      </c>
    </row>
    <row r="18312">
      <c r="A18312" s="3" t="inlineStr">
        <is>
          <t>Endulini (Pty) Ltd</t>
        </is>
      </c>
      <c r="B18312" s="4" t="n">
        <v>45322</v>
      </c>
      <c r="C18312" s="3" t="inlineStr">
        <is>
          <t>Liabilities</t>
        </is>
      </c>
      <c r="D18312" s="3" t="inlineStr">
        <is>
          <t>9000/000</t>
        </is>
      </c>
      <c r="E18312" s="3" t="inlineStr">
        <is>
          <t>Supplier Control Account</t>
        </is>
      </c>
      <c r="F18312" s="3" t="n">
        <v>330652.03</v>
      </c>
      <c r="G18312" s="3" t="n">
        <v>-340648.71</v>
      </c>
    </row>
    <row r="18313">
      <c r="A18313" s="3" t="inlineStr">
        <is>
          <t>Noble Shield (Pty) Ltd ta Go Letting</t>
        </is>
      </c>
      <c r="B18313" s="4" t="n">
        <v>45322</v>
      </c>
      <c r="C18313" s="3" t="inlineStr">
        <is>
          <t>Liabilities</t>
        </is>
      </c>
      <c r="D18313" s="3" t="inlineStr">
        <is>
          <t>9000/000</t>
        </is>
      </c>
      <c r="E18313" s="3" t="inlineStr">
        <is>
          <t>Supplier Control Account</t>
        </is>
      </c>
      <c r="F18313" s="3" t="n">
        <v>549.63</v>
      </c>
      <c r="G18313" s="3" t="n">
        <v>-23820</v>
      </c>
    </row>
    <row r="18314">
      <c r="A18314" s="3" t="inlineStr">
        <is>
          <t>Opportunity Global Investment (PTY) LTD</t>
        </is>
      </c>
      <c r="B18314" s="4" t="n">
        <v>45322</v>
      </c>
      <c r="C18314" s="3" t="inlineStr">
        <is>
          <t>Liabilities</t>
        </is>
      </c>
      <c r="D18314" s="3" t="inlineStr">
        <is>
          <t>9000/000</t>
        </is>
      </c>
      <c r="E18314" s="3" t="inlineStr">
        <is>
          <t>Supplier Control Account</t>
        </is>
      </c>
      <c r="F18314" s="3" t="n">
        <v>-154767</v>
      </c>
      <c r="G18314" s="3" t="n">
        <v>-113419.16</v>
      </c>
    </row>
    <row r="18315">
      <c r="A18315" s="3" t="inlineStr">
        <is>
          <t>Opportunity Global Sales (PTY) LTD</t>
        </is>
      </c>
      <c r="B18315" s="4" t="n">
        <v>45322</v>
      </c>
      <c r="C18315" s="3" t="inlineStr">
        <is>
          <t>Liabilities</t>
        </is>
      </c>
      <c r="D18315" s="3" t="inlineStr">
        <is>
          <t>9000/000</t>
        </is>
      </c>
      <c r="E18315" s="3" t="inlineStr">
        <is>
          <t>Supplier Control Account</t>
        </is>
      </c>
      <c r="F18315" s="3" t="n">
        <v>0</v>
      </c>
      <c r="G18315" s="3" t="n">
        <v>-3816.91</v>
      </c>
    </row>
    <row r="18316">
      <c r="A18316" s="3" t="inlineStr">
        <is>
          <t>Opportunity Management Holdings (PTY) LTD</t>
        </is>
      </c>
      <c r="B18316" s="4" t="n">
        <v>45322</v>
      </c>
      <c r="C18316" s="3" t="inlineStr">
        <is>
          <t>Liabilities</t>
        </is>
      </c>
      <c r="D18316" s="3" t="inlineStr">
        <is>
          <t>9000/000</t>
        </is>
      </c>
      <c r="E18316" s="3" t="inlineStr">
        <is>
          <t>Supplier Control Account</t>
        </is>
      </c>
      <c r="F18316" s="3" t="n">
        <v>-1240.95</v>
      </c>
      <c r="G18316" s="3" t="n">
        <v>-286428.77</v>
      </c>
    </row>
    <row r="18317">
      <c r="A18317" s="3" t="inlineStr">
        <is>
          <t>Quinate Consulting (Pty) Ltd</t>
        </is>
      </c>
      <c r="B18317" s="4" t="n">
        <v>45322</v>
      </c>
      <c r="C18317" s="3" t="inlineStr">
        <is>
          <t>Liabilities</t>
        </is>
      </c>
      <c r="D18317" s="3" t="inlineStr">
        <is>
          <t>9000/000</t>
        </is>
      </c>
      <c r="E18317" s="3" t="inlineStr">
        <is>
          <t>Supplier Control Account</t>
        </is>
      </c>
      <c r="F18317" s="3" t="n">
        <v>-65803</v>
      </c>
      <c r="G18317" s="3" t="n">
        <v>431625.18</v>
      </c>
    </row>
    <row r="18318">
      <c r="A18318" s="3" t="inlineStr">
        <is>
          <t>Trademark Holdings (Pty) Ltd</t>
        </is>
      </c>
      <c r="B18318" s="4" t="n">
        <v>45322</v>
      </c>
      <c r="C18318" s="3" t="inlineStr">
        <is>
          <t>Liabilities</t>
        </is>
      </c>
      <c r="D18318" s="3" t="inlineStr">
        <is>
          <t>9000/000</t>
        </is>
      </c>
      <c r="E18318" s="3" t="inlineStr">
        <is>
          <t>Supplier Control Account</t>
        </is>
      </c>
      <c r="F18318" s="3" t="n">
        <v>-414.79</v>
      </c>
      <c r="G18318" s="3" t="n">
        <v>-16502.41</v>
      </c>
    </row>
    <row r="18319">
      <c r="A18319" s="3" t="inlineStr">
        <is>
          <t>Quinate Consulting (Pty) Ltd</t>
        </is>
      </c>
      <c r="B18319" s="4" t="n">
        <v>45322</v>
      </c>
      <c r="C18319" s="3" t="inlineStr">
        <is>
          <t>Liabilities</t>
        </is>
      </c>
      <c r="D18319" s="3" t="inlineStr">
        <is>
          <t>9001</t>
        </is>
      </c>
      <c r="E18319" s="3" t="inlineStr">
        <is>
          <t>Supplier Control</t>
        </is>
      </c>
      <c r="F18319" s="3" t="n">
        <v>0</v>
      </c>
      <c r="G18319" s="3" t="n">
        <v>-347315.41</v>
      </c>
    </row>
    <row r="18320">
      <c r="A18320" s="3" t="inlineStr">
        <is>
          <t>Opportunity Management Holdings (PTY) LTD</t>
        </is>
      </c>
      <c r="B18320" s="4" t="n">
        <v>45322</v>
      </c>
      <c r="C18320" s="3" t="inlineStr">
        <is>
          <t>Liabilities</t>
        </is>
      </c>
      <c r="D18320" s="3" t="inlineStr">
        <is>
          <t>9100/000</t>
        </is>
      </c>
      <c r="E18320" s="3" t="inlineStr">
        <is>
          <t>PAYE/UIF/SDL Accrual - Prior Years ADJ</t>
        </is>
      </c>
      <c r="F18320" s="3" t="n">
        <v>0</v>
      </c>
      <c r="G18320" s="3" t="n">
        <v>-33739.36</v>
      </c>
    </row>
    <row r="18321">
      <c r="A18321" s="3" t="inlineStr">
        <is>
          <t>Opportunity Management Holdings (PTY) LTD</t>
        </is>
      </c>
      <c r="B18321" s="4" t="n">
        <v>45322</v>
      </c>
      <c r="C18321" s="3" t="inlineStr">
        <is>
          <t>Assets</t>
        </is>
      </c>
      <c r="D18321" s="3" t="inlineStr">
        <is>
          <t>9110/000</t>
        </is>
      </c>
      <c r="E18321" s="3" t="inlineStr">
        <is>
          <t>Deposit Received</t>
        </is>
      </c>
      <c r="F18321" s="3" t="n">
        <v>0</v>
      </c>
      <c r="G18321" s="3" t="n">
        <v>-3852.5</v>
      </c>
    </row>
    <row r="18322">
      <c r="A18322" s="3" t="inlineStr">
        <is>
          <t>Opportunity Global Investment (PTY) LTD</t>
        </is>
      </c>
      <c r="B18322" s="4" t="n">
        <v>45322</v>
      </c>
      <c r="C18322" s="3" t="inlineStr">
        <is>
          <t>Liabilities</t>
        </is>
      </c>
      <c r="D18322" s="3" t="inlineStr">
        <is>
          <t>9110/000</t>
        </is>
      </c>
      <c r="E18322" s="3" t="inlineStr">
        <is>
          <t>Taxation B/S</t>
        </is>
      </c>
      <c r="F18322" s="3" t="n">
        <v>0</v>
      </c>
      <c r="G18322" s="3" t="n">
        <v>67163.81</v>
      </c>
    </row>
    <row r="18323">
      <c r="A18323" s="3" t="inlineStr">
        <is>
          <t>Noble Shield (Pty) Ltd ta Go Letting</t>
        </is>
      </c>
      <c r="B18323" s="4" t="n">
        <v>45322</v>
      </c>
      <c r="C18323" s="3" t="inlineStr">
        <is>
          <t>Liabilities</t>
        </is>
      </c>
      <c r="D18323" s="3" t="inlineStr">
        <is>
          <t>9250/010</t>
        </is>
      </c>
      <c r="E18323" s="3" t="inlineStr">
        <is>
          <t>SALARY CONTROL</t>
        </is>
      </c>
      <c r="F18323" s="3" t="n">
        <v>1757.97</v>
      </c>
      <c r="G18323" s="3" t="n">
        <v>-18457.95</v>
      </c>
    </row>
    <row r="18324">
      <c r="A18324" s="3" t="inlineStr">
        <is>
          <t>Opportunity Global Investment (PTY) LTD</t>
        </is>
      </c>
      <c r="B18324" s="4" t="n">
        <v>45322</v>
      </c>
      <c r="C18324" s="3" t="inlineStr">
        <is>
          <t>Liabilities</t>
        </is>
      </c>
      <c r="D18324" s="3" t="inlineStr">
        <is>
          <t>9250/010</t>
        </is>
      </c>
      <c r="E18324" s="3" t="inlineStr">
        <is>
          <t>SALARY CONTROL</t>
        </is>
      </c>
      <c r="F18324" s="3" t="n">
        <v>-4999.99</v>
      </c>
      <c r="G18324" s="3" t="n">
        <v>0.01</v>
      </c>
    </row>
    <row r="18325">
      <c r="A18325" s="3" t="inlineStr">
        <is>
          <t>Opportunity Global Sales (PTY) LTD</t>
        </is>
      </c>
      <c r="B18325" s="4" t="n">
        <v>45322</v>
      </c>
      <c r="C18325" s="3" t="inlineStr">
        <is>
          <t>Liabilities</t>
        </is>
      </c>
      <c r="D18325" s="3" t="inlineStr">
        <is>
          <t>9250/010</t>
        </is>
      </c>
      <c r="E18325" s="3" t="inlineStr">
        <is>
          <t>SALARY CONTROL</t>
        </is>
      </c>
      <c r="F18325" s="3" t="n">
        <v>9000</v>
      </c>
      <c r="G18325" s="3" t="n">
        <v>-2031.61</v>
      </c>
    </row>
    <row r="18326">
      <c r="A18326" s="3" t="inlineStr">
        <is>
          <t>Opportunity Management Holdings (PTY) LTD</t>
        </is>
      </c>
      <c r="B18326" s="4" t="n">
        <v>45322</v>
      </c>
      <c r="C18326" s="3" t="inlineStr">
        <is>
          <t>Liabilities</t>
        </is>
      </c>
      <c r="D18326" s="3" t="inlineStr">
        <is>
          <t>9250/010</t>
        </is>
      </c>
      <c r="E18326" s="3" t="inlineStr">
        <is>
          <t>SALARY CONTROL</t>
        </is>
      </c>
      <c r="F18326" s="3" t="n">
        <v>-9241.74</v>
      </c>
      <c r="G18326" s="3" t="n">
        <v>0</v>
      </c>
    </row>
    <row r="18327">
      <c r="A18327" s="3" t="inlineStr">
        <is>
          <t>Trademark Holdings (Pty) Ltd</t>
        </is>
      </c>
      <c r="B18327" s="4" t="n">
        <v>45322</v>
      </c>
      <c r="C18327" s="3" t="inlineStr">
        <is>
          <t>Liabilities</t>
        </is>
      </c>
      <c r="D18327" s="3" t="inlineStr">
        <is>
          <t>9250/010</t>
        </is>
      </c>
      <c r="E18327" s="3" t="inlineStr">
        <is>
          <t>SALARY CONTROL</t>
        </is>
      </c>
      <c r="F18327" s="3" t="n">
        <v>1332.42</v>
      </c>
      <c r="G18327" s="3" t="n">
        <v>-18458.73</v>
      </c>
    </row>
    <row r="18328">
      <c r="A18328" s="3" t="inlineStr">
        <is>
          <t>Noble Shield (Pty) Ltd ta Go Letting</t>
        </is>
      </c>
      <c r="B18328" s="4" t="n">
        <v>45322</v>
      </c>
      <c r="C18328" s="3" t="inlineStr">
        <is>
          <t>Liabilities</t>
        </is>
      </c>
      <c r="D18328" s="3" t="inlineStr">
        <is>
          <t>9250/020</t>
        </is>
      </c>
      <c r="E18328" s="3" t="inlineStr">
        <is>
          <t>PAYE, UIF AND SDL CONTROL</t>
        </is>
      </c>
      <c r="F18328" s="3" t="n">
        <v>641.41</v>
      </c>
      <c r="G18328" s="3" t="n">
        <v>-6036.62</v>
      </c>
    </row>
    <row r="18329">
      <c r="A18329" s="3" t="inlineStr">
        <is>
          <t>Opportunity Global Investment (PTY) LTD</t>
        </is>
      </c>
      <c r="B18329" s="4" t="n">
        <v>45322</v>
      </c>
      <c r="C18329" s="3" t="inlineStr">
        <is>
          <t>Liabilities</t>
        </is>
      </c>
      <c r="D18329" s="3" t="inlineStr">
        <is>
          <t>9250/020</t>
        </is>
      </c>
      <c r="E18329" s="3" t="inlineStr">
        <is>
          <t>PAYE, UIF AND SDL CONTROL</t>
        </is>
      </c>
      <c r="F18329" s="3" t="n">
        <v>-20466.05</v>
      </c>
      <c r="G18329" s="3" t="n">
        <v>-86798.05</v>
      </c>
    </row>
    <row r="18330">
      <c r="A18330" s="3" t="inlineStr">
        <is>
          <t>Opportunity Management Holdings (PTY) LTD</t>
        </is>
      </c>
      <c r="B18330" s="4" t="n">
        <v>45322</v>
      </c>
      <c r="C18330" s="3" t="inlineStr">
        <is>
          <t>Liabilities</t>
        </is>
      </c>
      <c r="D18330" s="3" t="inlineStr">
        <is>
          <t>9250/020</t>
        </is>
      </c>
      <c r="E18330" s="3" t="inlineStr">
        <is>
          <t>PAYE, UIF AND SDL CONTROL</t>
        </is>
      </c>
      <c r="F18330" s="3" t="n">
        <v>0</v>
      </c>
      <c r="G18330" s="3" t="n">
        <v>-44239.57</v>
      </c>
    </row>
    <row r="18331">
      <c r="A18331" s="3" t="inlineStr">
        <is>
          <t>Quinate Consulting (Pty) Ltd</t>
        </is>
      </c>
      <c r="B18331" s="4" t="n">
        <v>45322</v>
      </c>
      <c r="C18331" s="3" t="inlineStr">
        <is>
          <t>Liabilities</t>
        </is>
      </c>
      <c r="D18331" s="3" t="inlineStr">
        <is>
          <t>9250/020</t>
        </is>
      </c>
      <c r="E18331" s="3" t="inlineStr">
        <is>
          <t>PAYE, UIF AND SDL CONTROL</t>
        </is>
      </c>
      <c r="F18331" s="3" t="n">
        <v>0</v>
      </c>
      <c r="G18331" s="3" t="n">
        <v>-10759.36</v>
      </c>
    </row>
    <row r="18332">
      <c r="A18332" s="3" t="inlineStr">
        <is>
          <t>Trademark Holdings (Pty) Ltd</t>
        </is>
      </c>
      <c r="B18332" s="4" t="n">
        <v>45322</v>
      </c>
      <c r="C18332" s="3" t="inlineStr">
        <is>
          <t>Liabilities</t>
        </is>
      </c>
      <c r="D18332" s="3" t="inlineStr">
        <is>
          <t>9250/020</t>
        </is>
      </c>
      <c r="E18332" s="3" t="inlineStr">
        <is>
          <t>PAYE, UIF AND SDL CONTROL</t>
        </is>
      </c>
      <c r="F18332" s="3" t="n">
        <v>487.26</v>
      </c>
      <c r="G18332" s="3" t="n">
        <v>-5222.21</v>
      </c>
    </row>
    <row r="18333">
      <c r="A18333" s="3" t="inlineStr">
        <is>
          <t>Opportunity Global Investment (PTY) LTD</t>
        </is>
      </c>
      <c r="B18333" s="4" t="n">
        <v>45322</v>
      </c>
      <c r="C18333" s="3" t="inlineStr">
        <is>
          <t>Liabilities</t>
        </is>
      </c>
      <c r="D18333" s="3" t="inlineStr">
        <is>
          <t>9400/030</t>
        </is>
      </c>
      <c r="E18333" s="3" t="inlineStr">
        <is>
          <t>Accrued Expenses - PAYE_AND_UIF</t>
        </is>
      </c>
      <c r="F18333" s="3" t="n">
        <v>0</v>
      </c>
      <c r="G18333" s="3" t="n">
        <v>-2</v>
      </c>
    </row>
    <row r="18334">
      <c r="A18334" s="3" t="inlineStr">
        <is>
          <t>Trademark Holdings (Pty) Ltd</t>
        </is>
      </c>
      <c r="B18334" s="4" t="n">
        <v>45322</v>
      </c>
      <c r="C18334" s="3" t="inlineStr">
        <is>
          <t>Liabilities</t>
        </is>
      </c>
      <c r="D18334" s="3" t="inlineStr">
        <is>
          <t>9400/400</t>
        </is>
      </c>
      <c r="E18334" s="3" t="inlineStr">
        <is>
          <t>Deemed Dividend Tax</t>
        </is>
      </c>
      <c r="F18334" s="3" t="n">
        <v>0</v>
      </c>
      <c r="G18334" s="3" t="n">
        <v>-699.13</v>
      </c>
    </row>
    <row r="18335">
      <c r="A18335" s="3" t="inlineStr">
        <is>
          <t>Opportunity Global Investment (PTY) LTD</t>
        </is>
      </c>
      <c r="B18335" s="4" t="n">
        <v>45322</v>
      </c>
      <c r="C18335" s="3" t="inlineStr">
        <is>
          <t>Liabilities</t>
        </is>
      </c>
      <c r="D18335" s="3" t="inlineStr">
        <is>
          <t>9500/000</t>
        </is>
      </c>
      <c r="E18335" s="3" t="inlineStr">
        <is>
          <t>VAT Control Account</t>
        </is>
      </c>
      <c r="F18335" s="3" t="n">
        <v>25801.73</v>
      </c>
      <c r="G18335" s="3" t="n">
        <v>1124027.52</v>
      </c>
    </row>
    <row r="18336">
      <c r="A18336" s="3" t="inlineStr">
        <is>
          <t>Opportunity Global Sales (PTY) LTD</t>
        </is>
      </c>
      <c r="B18336" s="4" t="n">
        <v>45322</v>
      </c>
      <c r="C18336" s="3" t="inlineStr">
        <is>
          <t>Liabilities</t>
        </is>
      </c>
      <c r="D18336" s="3" t="inlineStr">
        <is>
          <t>9500/000</t>
        </is>
      </c>
      <c r="E18336" s="3" t="inlineStr">
        <is>
          <t>VAT Control Account</t>
        </is>
      </c>
      <c r="F18336" s="3" t="n">
        <v>-70354.09</v>
      </c>
      <c r="G18336" s="3" t="n">
        <v>-1201301.57</v>
      </c>
    </row>
    <row r="18337">
      <c r="A18337" s="3" t="inlineStr">
        <is>
          <t>Opportunity Management Holdings (PTY) LTD</t>
        </is>
      </c>
      <c r="B18337" s="4" t="n">
        <v>45322</v>
      </c>
      <c r="C18337" s="3" t="inlineStr">
        <is>
          <t>Liabilities</t>
        </is>
      </c>
      <c r="D18337" s="3" t="inlineStr">
        <is>
          <t>9500/000</t>
        </is>
      </c>
      <c r="E18337" s="3" t="inlineStr">
        <is>
          <t>VAT Control Account</t>
        </is>
      </c>
      <c r="F18337" s="3" t="n">
        <v>-46099.52</v>
      </c>
      <c r="G18337" s="3" t="n">
        <v>76376.95</v>
      </c>
    </row>
    <row r="18338">
      <c r="A18338" s="3" t="inlineStr">
        <is>
          <t>Endulini (Pty) Ltd</t>
        </is>
      </c>
      <c r="B18338" s="4" t="n">
        <v>45322</v>
      </c>
      <c r="C18338" s="3" t="inlineStr">
        <is>
          <t>Liabilities</t>
        </is>
      </c>
      <c r="D18338" s="3" t="inlineStr">
        <is>
          <t>9500/000</t>
        </is>
      </c>
      <c r="E18338" s="3" t="inlineStr">
        <is>
          <t>Vat / Tax Control Account</t>
        </is>
      </c>
      <c r="F18338" s="3" t="n">
        <v>6841.72</v>
      </c>
      <c r="G18338" s="3" t="n">
        <v>-3452460.29</v>
      </c>
    </row>
    <row r="18339">
      <c r="A18339" s="3" t="inlineStr">
        <is>
          <t>Noble Shield (Pty) Ltd ta Go Letting</t>
        </is>
      </c>
      <c r="B18339" s="4" t="n">
        <v>45322</v>
      </c>
      <c r="C18339" s="3" t="inlineStr">
        <is>
          <t>Liabilities</t>
        </is>
      </c>
      <c r="D18339" s="3" t="inlineStr">
        <is>
          <t>9500/000</t>
        </is>
      </c>
      <c r="E18339" s="3" t="inlineStr">
        <is>
          <t>Vat / Tax Control Account</t>
        </is>
      </c>
      <c r="F18339" s="3" t="n">
        <v>0</v>
      </c>
      <c r="G18339" s="3" t="n">
        <v>2461.52</v>
      </c>
    </row>
    <row r="18340">
      <c r="A18340" s="3" t="inlineStr">
        <is>
          <t>Quinate Consulting (Pty) Ltd</t>
        </is>
      </c>
      <c r="B18340" s="4" t="n">
        <v>45322</v>
      </c>
      <c r="C18340" s="3" t="inlineStr">
        <is>
          <t>Liabilities</t>
        </is>
      </c>
      <c r="D18340" s="3" t="inlineStr">
        <is>
          <t>9500/000</t>
        </is>
      </c>
      <c r="E18340" s="3" t="inlineStr">
        <is>
          <t>Vat Control Account</t>
        </is>
      </c>
      <c r="F18340" s="3" t="n">
        <v>12589.26</v>
      </c>
      <c r="G18340" s="3" t="n">
        <v>2150280.62</v>
      </c>
    </row>
    <row r="18341">
      <c r="A18341" s="3" t="inlineStr">
        <is>
          <t>Opportunity Management Holdings (PTY) LTD</t>
        </is>
      </c>
      <c r="B18341" s="4" t="n">
        <v>45322</v>
      </c>
      <c r="C18341" s="3" t="inlineStr">
        <is>
          <t>Liabilities</t>
        </is>
      </c>
      <c r="D18341" s="3" t="inlineStr">
        <is>
          <t>9501/000</t>
        </is>
      </c>
      <c r="E18341" s="3" t="inlineStr">
        <is>
          <t>Vat Adjustments - C2M</t>
        </is>
      </c>
      <c r="F18341" s="3" t="n">
        <v>0</v>
      </c>
      <c r="G18341" s="3" t="n">
        <v>47274.04</v>
      </c>
    </row>
    <row r="18342">
      <c r="A18342" s="3" t="inlineStr">
        <is>
          <t>Endulini (Pty) Ltd</t>
        </is>
      </c>
      <c r="B18342" s="4" t="n">
        <v>45322</v>
      </c>
      <c r="C18342" s="3" t="inlineStr">
        <is>
          <t>Liabilities</t>
        </is>
      </c>
      <c r="D18342" s="3" t="inlineStr">
        <is>
          <t>9899/A202</t>
        </is>
      </c>
      <c r="E18342" s="3" t="inlineStr">
        <is>
          <t>Sales - Unit Reg Control A202</t>
        </is>
      </c>
      <c r="F18342" s="3" t="n">
        <v>0</v>
      </c>
      <c r="G18342" s="3" t="n">
        <v>-1086734.26</v>
      </c>
    </row>
    <row r="18343">
      <c r="A18343" s="3" t="inlineStr">
        <is>
          <t>Endulini (Pty) Ltd</t>
        </is>
      </c>
      <c r="B18343" s="4" t="n">
        <v>45322</v>
      </c>
      <c r="C18343" s="3" t="inlineStr">
        <is>
          <t>Liabilities</t>
        </is>
      </c>
      <c r="D18343" s="3" t="inlineStr">
        <is>
          <t>9899/A209</t>
        </is>
      </c>
      <c r="E18343" s="3" t="inlineStr">
        <is>
          <t>Sales - Unit Reg Control A209</t>
        </is>
      </c>
      <c r="F18343" s="3" t="n">
        <v>0</v>
      </c>
      <c r="G18343" s="3" t="n">
        <v>-1218800.14</v>
      </c>
    </row>
    <row r="18344">
      <c r="A18344" s="3" t="inlineStr">
        <is>
          <t>Endulini (Pty) Ltd</t>
        </is>
      </c>
      <c r="B18344" s="4" t="n">
        <v>45322</v>
      </c>
      <c r="C18344" s="3" t="inlineStr">
        <is>
          <t>Liabilities</t>
        </is>
      </c>
      <c r="D18344" s="3" t="inlineStr">
        <is>
          <t>9899/B203</t>
        </is>
      </c>
      <c r="E18344" s="3" t="inlineStr">
        <is>
          <t>Sales - Unit Reg Control B203</t>
        </is>
      </c>
      <c r="F18344" s="3" t="n">
        <v>0</v>
      </c>
      <c r="G18344" s="3" t="n">
        <v>-1179884.01</v>
      </c>
    </row>
    <row r="18345">
      <c r="A18345" s="3" t="inlineStr">
        <is>
          <t>Endulini (Pty) Ltd</t>
        </is>
      </c>
      <c r="B18345" s="4" t="n">
        <v>45322</v>
      </c>
      <c r="C18345" s="3" t="inlineStr">
        <is>
          <t>Liabilities</t>
        </is>
      </c>
      <c r="D18345" s="3" t="inlineStr">
        <is>
          <t>9899/C302</t>
        </is>
      </c>
      <c r="E18345" s="3" t="inlineStr">
        <is>
          <t>Sales - Unit Reg Control C302</t>
        </is>
      </c>
      <c r="F18345" s="3" t="n">
        <v>0</v>
      </c>
      <c r="G18345" s="3" t="n">
        <v>-1253795.14</v>
      </c>
    </row>
    <row r="18346">
      <c r="A18346" s="3" t="inlineStr">
        <is>
          <t>Quinate Consulting (Pty) Ltd</t>
        </is>
      </c>
      <c r="B18346" s="4" t="n">
        <v>45322</v>
      </c>
      <c r="C18346" s="3" t="inlineStr">
        <is>
          <t>Liabilities</t>
        </is>
      </c>
      <c r="D18346" s="3" t="inlineStr">
        <is>
          <t>9960/000</t>
        </is>
      </c>
      <c r="E18346" s="3" t="inlineStr">
        <is>
          <t>Deposits - Southwark Rentals</t>
        </is>
      </c>
      <c r="F18346" s="3" t="n">
        <v>12000</v>
      </c>
      <c r="G18346" s="3" t="n">
        <v>-23000</v>
      </c>
    </row>
    <row r="18347">
      <c r="A18347" s="3" t="inlineStr">
        <is>
          <t>Noble Shield (Pty) Ltd ta Go Letting</t>
        </is>
      </c>
      <c r="B18347" s="4" t="n">
        <v>45322</v>
      </c>
      <c r="C18347" s="3" t="inlineStr">
        <is>
          <t>Expenses</t>
        </is>
      </c>
      <c r="D18347" s="3" t="inlineStr">
        <is>
          <t>ACB Link</t>
        </is>
      </c>
      <c r="E18347" s="3" t="inlineStr">
        <is>
          <t>Subscriptions - TPN</t>
        </is>
      </c>
      <c r="F18347" s="3" t="n">
        <v>1947.53</v>
      </c>
      <c r="G18347" s="3" t="n">
        <v>14874.69</v>
      </c>
    </row>
    <row r="18348">
      <c r="A18348" s="3" t="inlineStr">
        <is>
          <t>Trademark Holdings (Pty) Ltd</t>
        </is>
      </c>
      <c r="B18348" s="4" t="n">
        <v>45322</v>
      </c>
      <c r="C18348" s="3" t="inlineStr">
        <is>
          <t>Liabilities</t>
        </is>
      </c>
      <c r="D18348" s="3" t="inlineStr">
        <is>
          <t>B/S</t>
        </is>
      </c>
      <c r="E18348" s="3" t="inlineStr">
        <is>
          <t>Taxation Payable</t>
        </is>
      </c>
      <c r="F18348" s="3" t="n">
        <v>0</v>
      </c>
      <c r="G18348" s="3" t="n">
        <v>1722</v>
      </c>
    </row>
    <row r="18349">
      <c r="A18349" s="3" t="inlineStr">
        <is>
          <t>Quinate Consulting (Pty) Ltd</t>
        </is>
      </c>
      <c r="B18349" s="4" t="n">
        <v>45322</v>
      </c>
      <c r="C18349" s="3" t="inlineStr">
        <is>
          <t>Liabilities</t>
        </is>
      </c>
      <c r="D18349" s="3" t="inlineStr">
        <is>
          <t xml:space="preserve">B/S </t>
        </is>
      </c>
      <c r="E18349" s="3" t="inlineStr">
        <is>
          <t>Taxation Payable</t>
        </is>
      </c>
      <c r="F18349" s="3" t="n">
        <v>0</v>
      </c>
      <c r="G18349" s="3" t="n">
        <v>-15486</v>
      </c>
    </row>
    <row r="18350">
      <c r="A18350" s="3" t="inlineStr">
        <is>
          <t>Quinate Consulting (Pty) Ltd</t>
        </is>
      </c>
      <c r="B18350" s="4" t="n">
        <v>45322</v>
      </c>
      <c r="C18350" s="3" t="inlineStr">
        <is>
          <t>Liabilities</t>
        </is>
      </c>
      <c r="D18350" s="3" t="inlineStr">
        <is>
          <t>FV</t>
        </is>
      </c>
      <c r="E18350" s="3" t="inlineStr">
        <is>
          <t>Loan - Cape Projects Constuction</t>
        </is>
      </c>
      <c r="F18350" s="3" t="n">
        <v>-1010000</v>
      </c>
      <c r="G18350" s="3" t="n">
        <v>-6293763.77</v>
      </c>
    </row>
    <row r="18351">
      <c r="A18351" s="3" t="inlineStr">
        <is>
          <t>Quinate Consulting (Pty) Ltd</t>
        </is>
      </c>
      <c r="B18351" s="4" t="n">
        <v>45322</v>
      </c>
      <c r="C18351" s="3" t="inlineStr">
        <is>
          <t>Liabilities</t>
        </is>
      </c>
      <c r="D18351" s="3" t="inlineStr">
        <is>
          <t>Sharehold OppDev</t>
        </is>
      </c>
      <c r="E18351" s="3" t="inlineStr">
        <is>
          <t>Loan - Justine Morgan</t>
        </is>
      </c>
      <c r="F18351" s="3" t="n">
        <v>0</v>
      </c>
      <c r="G18351" s="3" t="n">
        <v>-563766.76</v>
      </c>
    </row>
    <row r="18352">
      <c r="A18352" s="3" t="inlineStr">
        <is>
          <t>Opportunity Global Investment (PTY) LTD</t>
        </is>
      </c>
      <c r="B18352" s="4" t="n">
        <v>45322</v>
      </c>
      <c r="C18352" s="3" t="inlineStr">
        <is>
          <t>Expenses</t>
        </is>
      </c>
      <c r="D18352" s="3" t="inlineStr">
        <is>
          <t>Swiftshutter</t>
        </is>
      </c>
      <c r="E18352" s="3" t="inlineStr">
        <is>
          <t>Advertising - Rousseau Lotter</t>
        </is>
      </c>
      <c r="F18352" s="3" t="n">
        <v>0</v>
      </c>
      <c r="G18352" s="3" t="n">
        <v>15400</v>
      </c>
    </row>
    <row r="18353">
      <c r="A18353" s="3" t="inlineStr">
        <is>
          <t>Opportunity Global Sales (PTY) LTD</t>
        </is>
      </c>
      <c r="B18353" s="4" t="n">
        <v>45323</v>
      </c>
      <c r="C18353" s="3" t="inlineStr">
        <is>
          <t>Revenue</t>
        </is>
      </c>
      <c r="D18353" s="3" t="inlineStr">
        <is>
          <t>1000/009</t>
        </is>
      </c>
      <c r="E18353" s="3" t="inlineStr">
        <is>
          <t>Sales - Comm on Payprop</t>
        </is>
      </c>
      <c r="F18353" s="3" t="n">
        <v>-489.31</v>
      </c>
      <c r="G18353" s="3" t="n">
        <v>-165984.89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Revenue</t>
        </is>
      </c>
      <c r="D18354" s="3" t="inlineStr">
        <is>
          <t>1000/011</t>
        </is>
      </c>
      <c r="E18354" s="3" t="inlineStr">
        <is>
          <t>Rent Received - Soho Unit 23</t>
        </is>
      </c>
      <c r="F18354" s="3" t="n">
        <v>-12500</v>
      </c>
      <c r="G18354" s="3" t="n">
        <v>-150000</v>
      </c>
    </row>
    <row r="18355">
      <c r="A18355" s="3" t="inlineStr">
        <is>
          <t>Quinate Consulting (Pty) Ltd</t>
        </is>
      </c>
      <c r="B18355" s="4" t="n">
        <v>45323</v>
      </c>
      <c r="C18355" s="3" t="inlineStr">
        <is>
          <t>Revenue</t>
        </is>
      </c>
      <c r="D18355" s="3" t="inlineStr">
        <is>
          <t>1000/012</t>
        </is>
      </c>
      <c r="E18355" s="3" t="inlineStr">
        <is>
          <t>Rent Received - Soho Unit 24</t>
        </is>
      </c>
      <c r="F18355" s="3" t="n">
        <v>-14445</v>
      </c>
      <c r="G18355" s="3" t="n">
        <v>-173340</v>
      </c>
    </row>
    <row r="18356">
      <c r="A18356" s="3" t="inlineStr">
        <is>
          <t>Quinate Consulting (Pty) Ltd</t>
        </is>
      </c>
      <c r="B18356" s="4" t="n">
        <v>45323</v>
      </c>
      <c r="C18356" s="3" t="inlineStr">
        <is>
          <t>Revenue</t>
        </is>
      </c>
      <c r="D18356" s="3" t="inlineStr">
        <is>
          <t>1000/013</t>
        </is>
      </c>
      <c r="E18356" s="3" t="inlineStr">
        <is>
          <t>Rent Recieved - Soho Unit 20</t>
        </is>
      </c>
      <c r="F18356" s="3" t="n">
        <v>-13750</v>
      </c>
      <c r="G18356" s="3" t="n">
        <v>-151250</v>
      </c>
    </row>
    <row r="18357">
      <c r="A18357" s="3" t="inlineStr">
        <is>
          <t>Quinate Consulting (Pty) Ltd</t>
        </is>
      </c>
      <c r="B18357" s="4" t="n">
        <v>45323</v>
      </c>
      <c r="C18357" s="3" t="inlineStr">
        <is>
          <t>Revenue</t>
        </is>
      </c>
      <c r="D18357" s="3" t="inlineStr">
        <is>
          <t>1000/015</t>
        </is>
      </c>
      <c r="E18357" s="3" t="inlineStr">
        <is>
          <t>Rent Received - Southwark Unit 1</t>
        </is>
      </c>
      <c r="F18357" s="3" t="n">
        <v>0</v>
      </c>
      <c r="G18357" s="3" t="n">
        <v>-81500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Revenue</t>
        </is>
      </c>
      <c r="D18358" s="3" t="inlineStr">
        <is>
          <t>1000/016</t>
        </is>
      </c>
      <c r="E18358" s="3" t="inlineStr">
        <is>
          <t>Rent Recieved - Southwark Unit 21</t>
        </is>
      </c>
      <c r="F18358" s="3" t="n">
        <v>-11000</v>
      </c>
      <c r="G18358" s="3" t="n">
        <v>-123000</v>
      </c>
    </row>
    <row r="18359">
      <c r="A18359" s="3" t="inlineStr">
        <is>
          <t>Opportunity Global Sales (PTY) LTD</t>
        </is>
      </c>
      <c r="B18359" s="4" t="n">
        <v>45323</v>
      </c>
      <c r="C18359" s="3" t="inlineStr">
        <is>
          <t>Revenue</t>
        </is>
      </c>
      <c r="D18359" s="3" t="inlineStr">
        <is>
          <t>1000/030</t>
        </is>
      </c>
      <c r="E18359" s="3" t="inlineStr">
        <is>
          <t>Sales - Comm on Heron View Land Purchase</t>
        </is>
      </c>
      <c r="F18359" s="3" t="n">
        <v>0</v>
      </c>
      <c r="G18359" s="3" t="n">
        <v>-73473.91</v>
      </c>
    </row>
    <row r="18360">
      <c r="A18360" s="3" t="inlineStr">
        <is>
          <t>Opportunity Global Sales (PTY) LTD</t>
        </is>
      </c>
      <c r="B18360" s="4" t="n">
        <v>45323</v>
      </c>
      <c r="C18360" s="3" t="inlineStr">
        <is>
          <t>Revenue</t>
        </is>
      </c>
      <c r="D18360" s="3" t="inlineStr">
        <is>
          <t>1000/100</t>
        </is>
      </c>
      <c r="E18360" s="3" t="inlineStr">
        <is>
          <t>Sales - Comm on External Sales</t>
        </is>
      </c>
      <c r="F18360" s="3" t="n">
        <v>0</v>
      </c>
      <c r="G18360" s="3" t="n">
        <v>-159137.61</v>
      </c>
    </row>
    <row r="18361">
      <c r="A18361" s="3" t="inlineStr">
        <is>
          <t>Noble Shield (Pty) Ltd ta Go Letting</t>
        </is>
      </c>
      <c r="B18361" s="4" t="n">
        <v>45323</v>
      </c>
      <c r="C18361" s="3" t="inlineStr">
        <is>
          <t>Revenue</t>
        </is>
      </c>
      <c r="D18361" s="3" t="inlineStr">
        <is>
          <t>1000/100</t>
        </is>
      </c>
      <c r="E18361" s="3" t="inlineStr">
        <is>
          <t>Sales - Payprop 328 - Michelle</t>
        </is>
      </c>
      <c r="F18361" s="3" t="n">
        <v>-19570.56</v>
      </c>
      <c r="G18361" s="3" t="n">
        <v>-550677.51</v>
      </c>
    </row>
    <row r="18362">
      <c r="A18362" s="3" t="inlineStr">
        <is>
          <t>Opportunity Global Sales (PTY) LTD</t>
        </is>
      </c>
      <c r="B18362" s="4" t="n">
        <v>45323</v>
      </c>
      <c r="C18362" s="3" t="inlineStr">
        <is>
          <t>Revenue</t>
        </is>
      </c>
      <c r="D18362" s="3" t="inlineStr">
        <is>
          <t>1000/120</t>
        </is>
      </c>
      <c r="E18362" s="3" t="inlineStr">
        <is>
          <t>Sales - Admin Fees on Rental Units</t>
        </is>
      </c>
      <c r="F18362" s="3" t="n">
        <v>0</v>
      </c>
      <c r="G18362" s="3" t="n">
        <v>-74604.34</v>
      </c>
    </row>
    <row r="18363">
      <c r="A18363" s="3" t="inlineStr">
        <is>
          <t>Opportunity Global Sales (PTY) LTD</t>
        </is>
      </c>
      <c r="B18363" s="4" t="n">
        <v>45323</v>
      </c>
      <c r="C18363" s="3" t="inlineStr">
        <is>
          <t>Revenue</t>
        </is>
      </c>
      <c r="D18363" s="3" t="inlineStr">
        <is>
          <t>1000/121</t>
        </is>
      </c>
      <c r="E18363" s="3" t="inlineStr">
        <is>
          <t>Sales - Admin Fees on Rental Units Endulini</t>
        </is>
      </c>
      <c r="F18363" s="3" t="n">
        <v>0</v>
      </c>
      <c r="G18363" s="3" t="n">
        <v>-434.78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Revenue</t>
        </is>
      </c>
      <c r="D18364" s="3" t="inlineStr">
        <is>
          <t>1000/122</t>
        </is>
      </c>
      <c r="E18364" s="3" t="inlineStr">
        <is>
          <t>Sales - Admin Fees on Rental Units Heron Fields</t>
        </is>
      </c>
      <c r="F18364" s="3" t="n">
        <v>0</v>
      </c>
      <c r="G18364" s="3" t="n">
        <v>-6521.77</v>
      </c>
    </row>
    <row r="18365">
      <c r="A18365" s="3" t="inlineStr">
        <is>
          <t>Opportunity Global Sales (PTY) LTD</t>
        </is>
      </c>
      <c r="B18365" s="4" t="n">
        <v>45323</v>
      </c>
      <c r="C18365" s="3" t="inlineStr">
        <is>
          <t>Revenue</t>
        </is>
      </c>
      <c r="D18365" s="3" t="inlineStr">
        <is>
          <t>1000/150</t>
        </is>
      </c>
      <c r="E18365" s="3" t="inlineStr">
        <is>
          <t>Sales - Comm on External Rental</t>
        </is>
      </c>
      <c r="F18365" s="3" t="n">
        <v>0</v>
      </c>
      <c r="G18365" s="3" t="n">
        <v>-614578.0600000001</v>
      </c>
    </row>
    <row r="18366">
      <c r="A18366" s="3" t="inlineStr">
        <is>
          <t>Opportunity Global Sales (PTY) LTD</t>
        </is>
      </c>
      <c r="B18366" s="4" t="n">
        <v>45323</v>
      </c>
      <c r="C18366" s="3" t="inlineStr">
        <is>
          <t>Revenue</t>
        </is>
      </c>
      <c r="D18366" s="3" t="inlineStr">
        <is>
          <t>1000/250</t>
        </is>
      </c>
      <c r="E18366" s="3" t="inlineStr">
        <is>
          <t>Sales - Comm on Endulini</t>
        </is>
      </c>
      <c r="F18366" s="3" t="n">
        <v>0</v>
      </c>
      <c r="G18366" s="3" t="n">
        <v>-137817.4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Revenue</t>
        </is>
      </c>
      <c r="D18367" s="3" t="inlineStr">
        <is>
          <t>1000/300</t>
        </is>
      </c>
      <c r="E18367" s="3" t="inlineStr">
        <is>
          <t>Sales - Comm on Heron Fields</t>
        </is>
      </c>
      <c r="F18367" s="3" t="n">
        <v>0</v>
      </c>
      <c r="G18367" s="3" t="n">
        <v>-1340039.14</v>
      </c>
    </row>
    <row r="18368">
      <c r="A18368" s="3" t="inlineStr">
        <is>
          <t>Trademark Holdings (Pty) Ltd</t>
        </is>
      </c>
      <c r="B18368" s="4" t="n">
        <v>45323</v>
      </c>
      <c r="C18368" s="3" t="inlineStr">
        <is>
          <t>Revenue</t>
        </is>
      </c>
      <c r="D18368" s="3" t="inlineStr">
        <is>
          <t>1000/300</t>
        </is>
      </c>
      <c r="E18368" s="3" t="inlineStr">
        <is>
          <t>Sales - Payprop - Lara</t>
        </is>
      </c>
      <c r="F18368" s="3" t="n">
        <v>-4232.27</v>
      </c>
      <c r="G18368" s="3" t="n">
        <v>-585922.1899999999</v>
      </c>
    </row>
    <row r="18369">
      <c r="A18369" s="3" t="inlineStr">
        <is>
          <t>Opportunity Global Investment (PTY) LTD</t>
        </is>
      </c>
      <c r="B18369" s="4" t="n">
        <v>45323</v>
      </c>
      <c r="C18369" s="3" t="inlineStr">
        <is>
          <t>Revenue</t>
        </is>
      </c>
      <c r="D18369" s="3" t="inlineStr">
        <is>
          <t>1000/360</t>
        </is>
      </c>
      <c r="E18369" s="3" t="inlineStr">
        <is>
          <t>Sales - Investor Management - Heron View</t>
        </is>
      </c>
      <c r="F18369" s="3" t="n">
        <v>0</v>
      </c>
      <c r="G18369" s="3" t="n">
        <v>-1826086.96</v>
      </c>
    </row>
    <row r="18370">
      <c r="A18370" s="3" t="inlineStr">
        <is>
          <t>Opportunity Global Sales (PTY) LTD</t>
        </is>
      </c>
      <c r="B18370" s="4" t="n">
        <v>45323</v>
      </c>
      <c r="C18370" s="3" t="inlineStr">
        <is>
          <t>Revenue</t>
        </is>
      </c>
      <c r="D18370" s="3" t="inlineStr">
        <is>
          <t>1000/400</t>
        </is>
      </c>
      <c r="E18370" s="3" t="inlineStr">
        <is>
          <t>Sales - Commission on Heron View</t>
        </is>
      </c>
      <c r="F18370" s="3" t="n">
        <v>-73908.7</v>
      </c>
      <c r="G18370" s="3" t="n">
        <v>-1499473.89</v>
      </c>
    </row>
    <row r="18371">
      <c r="A18371" s="3" t="inlineStr">
        <is>
          <t>Noble Shield (Pty) Ltd ta Go Letting</t>
        </is>
      </c>
      <c r="B18371" s="4" t="n">
        <v>45323</v>
      </c>
      <c r="C18371" s="3" t="inlineStr">
        <is>
          <t>Revenue</t>
        </is>
      </c>
      <c r="D18371" s="3" t="inlineStr">
        <is>
          <t>1000/420</t>
        </is>
      </c>
      <c r="E18371" s="3" t="inlineStr">
        <is>
          <t>Sales - Commission Received - External</t>
        </is>
      </c>
      <c r="F18371" s="3" t="n">
        <v>0</v>
      </c>
      <c r="G18371" s="3" t="n">
        <v>-134000</v>
      </c>
    </row>
    <row r="18372">
      <c r="A18372" s="3" t="inlineStr">
        <is>
          <t>Trademark Holdings (Pty) Ltd</t>
        </is>
      </c>
      <c r="B18372" s="4" t="n">
        <v>45323</v>
      </c>
      <c r="C18372" s="3" t="inlineStr">
        <is>
          <t>Revenue</t>
        </is>
      </c>
      <c r="D18372" s="3" t="inlineStr">
        <is>
          <t>1000/500</t>
        </is>
      </c>
      <c r="E18372" s="3" t="inlineStr">
        <is>
          <t>Sales - Commission external sale</t>
        </is>
      </c>
      <c r="F18372" s="3" t="n">
        <v>0</v>
      </c>
      <c r="G18372" s="3" t="n">
        <v>-50000</v>
      </c>
    </row>
    <row r="18373">
      <c r="A18373" s="3" t="inlineStr">
        <is>
          <t>Quinate Consulting (Pty) Ltd</t>
        </is>
      </c>
      <c r="B18373" s="4" t="n">
        <v>45323</v>
      </c>
      <c r="C18373" s="3" t="inlineStr">
        <is>
          <t>Revenue</t>
        </is>
      </c>
      <c r="D18373" s="3" t="inlineStr">
        <is>
          <t>1002/200</t>
        </is>
      </c>
      <c r="E18373" s="3" t="inlineStr">
        <is>
          <t>Sales - Vodacom tower</t>
        </is>
      </c>
      <c r="F18373" s="3" t="n">
        <v>0</v>
      </c>
      <c r="G18373" s="3" t="n">
        <v>-428524.8</v>
      </c>
    </row>
    <row r="18374">
      <c r="A18374" s="3" t="inlineStr">
        <is>
          <t>Quinate Consulting (Pty) Ltd</t>
        </is>
      </c>
      <c r="B18374" s="4" t="n">
        <v>45323</v>
      </c>
      <c r="C18374" s="3" t="inlineStr">
        <is>
          <t>Revenue</t>
        </is>
      </c>
      <c r="D18374" s="3" t="inlineStr">
        <is>
          <t>1004/000</t>
        </is>
      </c>
      <c r="E18374" s="3" t="inlineStr">
        <is>
          <t>Interest received</t>
        </is>
      </c>
      <c r="F18374" s="3" t="n">
        <v>0</v>
      </c>
      <c r="G18374" s="3" t="n">
        <v>-20109.07</v>
      </c>
    </row>
    <row r="18375">
      <c r="A18375" s="3" t="inlineStr">
        <is>
          <t>Quinate Consulting (Pty) Ltd</t>
        </is>
      </c>
      <c r="B18375" s="4" t="n">
        <v>45323</v>
      </c>
      <c r="C18375" s="3" t="inlineStr">
        <is>
          <t>Revenue</t>
        </is>
      </c>
      <c r="D18375" s="3" t="inlineStr">
        <is>
          <t>1006/100</t>
        </is>
      </c>
      <c r="E18375" s="3" t="inlineStr">
        <is>
          <t>Rental income - Payprop</t>
        </is>
      </c>
      <c r="F18375" s="3" t="n">
        <v>-9500</v>
      </c>
      <c r="G18375" s="3" t="n">
        <v>-534738.74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Revenue</t>
        </is>
      </c>
      <c r="D18376" s="3" t="inlineStr">
        <is>
          <t>1006/110</t>
        </is>
      </c>
      <c r="E18376" s="3" t="inlineStr">
        <is>
          <t>Rental Income - E201</t>
        </is>
      </c>
      <c r="F18376" s="3" t="n">
        <v>0</v>
      </c>
      <c r="G18376" s="3" t="n">
        <v>-59000</v>
      </c>
    </row>
    <row r="18377">
      <c r="A18377" s="3" t="inlineStr">
        <is>
          <t>Quinate Consulting (Pty) Ltd</t>
        </is>
      </c>
      <c r="B18377" s="4" t="n">
        <v>45323</v>
      </c>
      <c r="C18377" s="3" t="inlineStr">
        <is>
          <t>Revenue</t>
        </is>
      </c>
      <c r="D18377" s="3" t="inlineStr">
        <is>
          <t>1006/120</t>
        </is>
      </c>
      <c r="E18377" s="3" t="inlineStr">
        <is>
          <t>Rental Income - D203</t>
        </is>
      </c>
      <c r="F18377" s="3" t="n">
        <v>0</v>
      </c>
      <c r="G18377" s="3" t="n">
        <v>-65000</v>
      </c>
    </row>
    <row r="18378">
      <c r="A18378" s="3" t="inlineStr">
        <is>
          <t>Quinate Consulting (Pty) Ltd</t>
        </is>
      </c>
      <c r="B18378" s="4" t="n">
        <v>45323</v>
      </c>
      <c r="C18378" s="3" t="inlineStr">
        <is>
          <t>Revenue</t>
        </is>
      </c>
      <c r="D18378" s="3" t="inlineStr">
        <is>
          <t>1006/130</t>
        </is>
      </c>
      <c r="E18378" s="3" t="inlineStr">
        <is>
          <t>Rental Income - C301</t>
        </is>
      </c>
      <c r="F18378" s="3" t="n">
        <v>0</v>
      </c>
      <c r="G18378" s="3" t="n">
        <v>-19000</v>
      </c>
    </row>
    <row r="18379">
      <c r="A18379" s="3" t="inlineStr">
        <is>
          <t>Quinate Consulting (Pty) Ltd</t>
        </is>
      </c>
      <c r="B18379" s="4" t="n">
        <v>45323</v>
      </c>
      <c r="C18379" s="3" t="inlineStr">
        <is>
          <t>Revenue</t>
        </is>
      </c>
      <c r="D18379" s="3" t="inlineStr">
        <is>
          <t>1006/140</t>
        </is>
      </c>
      <c r="E18379" s="3" t="inlineStr">
        <is>
          <t>Rental Income - A108</t>
        </is>
      </c>
      <c r="F18379" s="3" t="n">
        <v>0</v>
      </c>
      <c r="G18379" s="3" t="n">
        <v>-72000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Revenue</t>
        </is>
      </c>
      <c r="D18380" s="3" t="inlineStr">
        <is>
          <t>1006/150</t>
        </is>
      </c>
      <c r="E18380" s="3" t="inlineStr">
        <is>
          <t>Rental Income - A303</t>
        </is>
      </c>
      <c r="F18380" s="3" t="n">
        <v>0</v>
      </c>
      <c r="G18380" s="3" t="n">
        <v>-37000</v>
      </c>
    </row>
    <row r="18381">
      <c r="A18381" s="3" t="inlineStr">
        <is>
          <t>Quinate Consulting (Pty) Ltd</t>
        </is>
      </c>
      <c r="B18381" s="4" t="n">
        <v>45323</v>
      </c>
      <c r="C18381" s="3" t="inlineStr">
        <is>
          <t>Revenue</t>
        </is>
      </c>
      <c r="D18381" s="3" t="inlineStr">
        <is>
          <t>1006/160</t>
        </is>
      </c>
      <c r="E18381" s="3" t="inlineStr">
        <is>
          <t>Rental Income - A306</t>
        </is>
      </c>
      <c r="F18381" s="3" t="n">
        <v>0</v>
      </c>
      <c r="G18381" s="3" t="n">
        <v>-38030</v>
      </c>
    </row>
    <row r="18382">
      <c r="A18382" s="3" t="inlineStr">
        <is>
          <t>Quinate Consulting (Pty) Ltd</t>
        </is>
      </c>
      <c r="B18382" s="4" t="n">
        <v>45323</v>
      </c>
      <c r="C18382" s="3" t="inlineStr">
        <is>
          <t>Revenue</t>
        </is>
      </c>
      <c r="D18382" s="3" t="inlineStr">
        <is>
          <t>1006/170</t>
        </is>
      </c>
      <c r="E18382" s="3" t="inlineStr">
        <is>
          <t>Rental Income - C102</t>
        </is>
      </c>
      <c r="F18382" s="3" t="n">
        <v>0</v>
      </c>
      <c r="G18382" s="3" t="n">
        <v>-72000</v>
      </c>
    </row>
    <row r="18383">
      <c r="A18383" s="3" t="inlineStr">
        <is>
          <t>Quinate Consulting (Pty) Ltd</t>
        </is>
      </c>
      <c r="B18383" s="4" t="n">
        <v>45323</v>
      </c>
      <c r="C18383" s="3" t="inlineStr">
        <is>
          <t>Revenue</t>
        </is>
      </c>
      <c r="D18383" s="3" t="inlineStr">
        <is>
          <t>1006/180</t>
        </is>
      </c>
      <c r="E18383" s="3" t="inlineStr">
        <is>
          <t>Rental Income - A307</t>
        </is>
      </c>
      <c r="F18383" s="3" t="n">
        <v>0</v>
      </c>
      <c r="G18383" s="3" t="n">
        <v>-37000</v>
      </c>
    </row>
    <row r="18384">
      <c r="A18384" s="3" t="inlineStr">
        <is>
          <t>Quinate Consulting (Pty) Ltd</t>
        </is>
      </c>
      <c r="B18384" s="4" t="n">
        <v>45323</v>
      </c>
      <c r="C18384" s="3" t="inlineStr">
        <is>
          <t>Revenue</t>
        </is>
      </c>
      <c r="D18384" s="3" t="inlineStr">
        <is>
          <t>1006/190</t>
        </is>
      </c>
      <c r="E18384" s="3" t="inlineStr">
        <is>
          <t>Rental Income - A209</t>
        </is>
      </c>
      <c r="F18384" s="3" t="n">
        <v>0</v>
      </c>
      <c r="G18384" s="3" t="n">
        <v>-82989.12</v>
      </c>
    </row>
    <row r="18385">
      <c r="A18385" s="3" t="inlineStr">
        <is>
          <t>Endulini (Pty) Ltd</t>
        </is>
      </c>
      <c r="B18385" s="4" t="n">
        <v>45323</v>
      </c>
      <c r="C18385" s="3" t="inlineStr">
        <is>
          <t>Revenue</t>
        </is>
      </c>
      <c r="D18385" s="3" t="inlineStr">
        <is>
          <t>1100/000</t>
        </is>
      </c>
      <c r="E18385" s="3" t="inlineStr">
        <is>
          <t>Sales - Endulini</t>
        </is>
      </c>
      <c r="F18385" s="3" t="n">
        <v>0</v>
      </c>
      <c r="G18385" s="3" t="n">
        <v>-10668869.56</v>
      </c>
    </row>
    <row r="18386">
      <c r="A18386" s="3" t="inlineStr">
        <is>
          <t>Opportunity Management Holdings (PTY) LTD</t>
        </is>
      </c>
      <c r="B18386" s="4" t="n">
        <v>45323</v>
      </c>
      <c r="C18386" s="3" t="inlineStr">
        <is>
          <t>Revenue</t>
        </is>
      </c>
      <c r="D18386" s="3" t="inlineStr">
        <is>
          <t>1100/001</t>
        </is>
      </c>
      <c r="E18386" s="3" t="inlineStr">
        <is>
          <t>Salary Recharges</t>
        </is>
      </c>
      <c r="F18386" s="3" t="n">
        <v>0</v>
      </c>
      <c r="G18386" s="3" t="n">
        <v>-1691228.19</v>
      </c>
    </row>
    <row r="18387">
      <c r="A18387" s="3" t="inlineStr">
        <is>
          <t>Endulini (Pty) Ltd</t>
        </is>
      </c>
      <c r="B18387" s="4" t="n">
        <v>45323</v>
      </c>
      <c r="C18387" s="3" t="inlineStr">
        <is>
          <t>Revenue</t>
        </is>
      </c>
      <c r="D18387" s="3" t="inlineStr">
        <is>
          <t>1100/200</t>
        </is>
      </c>
      <c r="E18387" s="3" t="inlineStr">
        <is>
          <t>Sales - Endulini occupational rent</t>
        </is>
      </c>
      <c r="F18387" s="3" t="n">
        <v>0</v>
      </c>
      <c r="G18387" s="3" t="n">
        <v>1679.94</v>
      </c>
    </row>
    <row r="18388">
      <c r="A18388" s="3" t="inlineStr">
        <is>
          <t>Endulini (Pty) Ltd</t>
        </is>
      </c>
      <c r="B18388" s="4" t="n">
        <v>45323</v>
      </c>
      <c r="C18388" s="3" t="inlineStr">
        <is>
          <t>Expenses</t>
        </is>
      </c>
      <c r="D18388" s="3" t="inlineStr">
        <is>
          <t>2000/001</t>
        </is>
      </c>
      <c r="E18388" s="3" t="inlineStr">
        <is>
          <t>COS - CIP Construction</t>
        </is>
      </c>
      <c r="F18388" s="3" t="n">
        <v>0</v>
      </c>
      <c r="G18388" s="3" t="n">
        <v>2000</v>
      </c>
    </row>
    <row r="18389">
      <c r="A18389" s="3" t="inlineStr">
        <is>
          <t>Quinate Consulting (Pty) Ltd</t>
        </is>
      </c>
      <c r="B18389" s="4" t="n">
        <v>45323</v>
      </c>
      <c r="C18389" s="3" t="inlineStr">
        <is>
          <t>Expenses</t>
        </is>
      </c>
      <c r="D18389" s="3" t="inlineStr">
        <is>
          <t>2000/009</t>
        </is>
      </c>
      <c r="E18389" s="3" t="inlineStr">
        <is>
          <t>COS - Admin fees</t>
        </is>
      </c>
      <c r="F18389" s="3" t="n">
        <v>0</v>
      </c>
      <c r="G18389" s="3" t="n">
        <v>869.5700000000001</v>
      </c>
    </row>
    <row r="18390">
      <c r="A18390" s="3" t="inlineStr">
        <is>
          <t>Opportunity Global Sales (PTY) LTD</t>
        </is>
      </c>
      <c r="B18390" s="4" t="n">
        <v>45323</v>
      </c>
      <c r="C18390" s="3" t="inlineStr">
        <is>
          <t>Expenses</t>
        </is>
      </c>
      <c r="D18390" s="3" t="inlineStr">
        <is>
          <t>2000/010</t>
        </is>
      </c>
      <c r="E18390" s="3" t="inlineStr">
        <is>
          <t>COS - PAYE on Commission</t>
        </is>
      </c>
      <c r="F18390" s="3" t="n">
        <v>0</v>
      </c>
      <c r="G18390" s="3" t="n">
        <v>278124.11</v>
      </c>
    </row>
    <row r="18391">
      <c r="A18391" s="3" t="inlineStr">
        <is>
          <t>Quinate Consulting (Pty) Ltd</t>
        </is>
      </c>
      <c r="B18391" s="4" t="n">
        <v>45323</v>
      </c>
      <c r="C18391" s="3" t="inlineStr">
        <is>
          <t>Expenses</t>
        </is>
      </c>
      <c r="D18391" s="3" t="inlineStr">
        <is>
          <t>2000/060</t>
        </is>
      </c>
      <c r="E18391" s="3" t="inlineStr">
        <is>
          <t>COS - Commission Endulini</t>
        </is>
      </c>
      <c r="F18391" s="3" t="n">
        <v>0</v>
      </c>
      <c r="G18391" s="3" t="n">
        <v>11382.61</v>
      </c>
    </row>
    <row r="18392">
      <c r="A18392" s="3" t="inlineStr">
        <is>
          <t>Endulini (Pty) Ltd</t>
        </is>
      </c>
      <c r="B18392" s="4" t="n">
        <v>45323</v>
      </c>
      <c r="C18392" s="3" t="inlineStr">
        <is>
          <t>Expenses</t>
        </is>
      </c>
      <c r="D18392" s="3" t="inlineStr">
        <is>
          <t>2000/100</t>
        </is>
      </c>
      <c r="E18392" s="3" t="inlineStr">
        <is>
          <t>COS - Commission Endulini</t>
        </is>
      </c>
      <c r="F18392" s="3" t="n">
        <v>0</v>
      </c>
      <c r="G18392" s="3" t="n">
        <v>196943.48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2000/100</t>
        </is>
      </c>
      <c r="E18393" s="3" t="inlineStr">
        <is>
          <t>COS - Commission Paid</t>
        </is>
      </c>
      <c r="F18393" s="3" t="n">
        <v>0</v>
      </c>
      <c r="G18393" s="3" t="n">
        <v>78327.89999999999</v>
      </c>
    </row>
    <row r="18394">
      <c r="A18394" s="3" t="inlineStr">
        <is>
          <t>Opportunity Global Sales (PTY) LTD</t>
        </is>
      </c>
      <c r="B18394" s="4" t="n">
        <v>45323</v>
      </c>
      <c r="C18394" s="3" t="inlineStr">
        <is>
          <t>Expenses</t>
        </is>
      </c>
      <c r="D18394" s="3" t="inlineStr">
        <is>
          <t>2000/125</t>
        </is>
      </c>
      <c r="E18394" s="3" t="inlineStr">
        <is>
          <t>Commission Paid - Referal commission</t>
        </is>
      </c>
      <c r="F18394" s="3" t="n">
        <v>0</v>
      </c>
      <c r="G18394" s="3" t="n">
        <v>75342.61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2000/135</t>
        </is>
      </c>
      <c r="E18395" s="3" t="inlineStr">
        <is>
          <t>COS - Sales Comm External - Minette</t>
        </is>
      </c>
      <c r="F18395" s="3" t="n">
        <v>0</v>
      </c>
      <c r="G18395" s="3" t="n">
        <v>57739.13</v>
      </c>
    </row>
    <row r="18396">
      <c r="A18396" s="3" t="inlineStr">
        <is>
          <t>Opportunity Global Investment (PTY) LTD</t>
        </is>
      </c>
      <c r="B18396" s="4" t="n">
        <v>45323</v>
      </c>
      <c r="C18396" s="3" t="inlineStr">
        <is>
          <t>Expenses</t>
        </is>
      </c>
      <c r="D18396" s="3" t="inlineStr">
        <is>
          <t>2000/135</t>
        </is>
      </c>
      <c r="E18396" s="3" t="inlineStr">
        <is>
          <t>Referral commission - Heron View</t>
        </is>
      </c>
      <c r="F18396" s="3" t="n">
        <v>0</v>
      </c>
      <c r="G18396" s="3" t="n">
        <v>72231.21000000001</v>
      </c>
    </row>
    <row r="18397">
      <c r="A18397" s="3" t="inlineStr">
        <is>
          <t>Opportunity Global Sales (PTY) LTD</t>
        </is>
      </c>
      <c r="B18397" s="4" t="n">
        <v>45323</v>
      </c>
      <c r="C18397" s="3" t="inlineStr">
        <is>
          <t>Expenses</t>
        </is>
      </c>
      <c r="D18397" s="3" t="inlineStr">
        <is>
          <t>2000/137</t>
        </is>
      </c>
      <c r="E18397" s="3" t="inlineStr">
        <is>
          <t>COS - Rental Comm External - Minette</t>
        </is>
      </c>
      <c r="F18397" s="3" t="n">
        <v>0</v>
      </c>
      <c r="G18397" s="3" t="n">
        <v>240916.98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2000/139</t>
        </is>
      </c>
      <c r="E18398" s="3" t="inlineStr">
        <is>
          <t>COS - Sales Comm Heron Fields - Minette</t>
        </is>
      </c>
      <c r="F18398" s="3" t="n">
        <v>0</v>
      </c>
      <c r="G18398" s="3" t="n">
        <v>68099.48</v>
      </c>
    </row>
    <row r="18399">
      <c r="A18399" s="3" t="inlineStr">
        <is>
          <t>Opportunity Global Investment (PTY) LTD</t>
        </is>
      </c>
      <c r="B18399" s="4" t="n">
        <v>45323</v>
      </c>
      <c r="C18399" s="3" t="inlineStr">
        <is>
          <t>Expenses</t>
        </is>
      </c>
      <c r="D18399" s="3" t="inlineStr">
        <is>
          <t>2000/140</t>
        </is>
      </c>
      <c r="E18399" s="3" t="inlineStr">
        <is>
          <t>Referral commission - F Geldenhuys</t>
        </is>
      </c>
      <c r="F18399" s="3" t="n">
        <v>0</v>
      </c>
      <c r="G18399" s="3" t="n">
        <v>89400</v>
      </c>
    </row>
    <row r="18400">
      <c r="A18400" s="3" t="inlineStr">
        <is>
          <t>Opportunity Global Investment (PTY) LTD</t>
        </is>
      </c>
      <c r="B18400" s="4" t="n">
        <v>45323</v>
      </c>
      <c r="C18400" s="3" t="inlineStr">
        <is>
          <t>Expenses</t>
        </is>
      </c>
      <c r="D18400" s="3" t="inlineStr">
        <is>
          <t>2000/145</t>
        </is>
      </c>
      <c r="E18400" s="3" t="inlineStr">
        <is>
          <t>Referral commission - W Thomason</t>
        </is>
      </c>
      <c r="F18400" s="3" t="n">
        <v>0</v>
      </c>
      <c r="G18400" s="3" t="n">
        <v>12000</v>
      </c>
    </row>
    <row r="18401">
      <c r="A18401" s="3" t="inlineStr">
        <is>
          <t>Opportunity Global Sales (PTY) LTD</t>
        </is>
      </c>
      <c r="B18401" s="4" t="n">
        <v>45323</v>
      </c>
      <c r="C18401" s="3" t="inlineStr">
        <is>
          <t>Expenses</t>
        </is>
      </c>
      <c r="D18401" s="3" t="inlineStr">
        <is>
          <t>2000/147</t>
        </is>
      </c>
      <c r="E18401" s="3" t="inlineStr">
        <is>
          <t>COS - Sales Comm Heron Fields - Yvette</t>
        </is>
      </c>
      <c r="F18401" s="3" t="n">
        <v>0</v>
      </c>
      <c r="G18401" s="3" t="n">
        <v>185656.48</v>
      </c>
    </row>
    <row r="18402">
      <c r="A18402" s="3" t="inlineStr">
        <is>
          <t>Endulini (Pty) Ltd</t>
        </is>
      </c>
      <c r="B18402" s="4" t="n">
        <v>45323</v>
      </c>
      <c r="C18402" s="3" t="inlineStr">
        <is>
          <t>Expenses</t>
        </is>
      </c>
      <c r="D18402" s="3" t="inlineStr">
        <is>
          <t>2000/150</t>
        </is>
      </c>
      <c r="E18402" s="3" t="inlineStr">
        <is>
          <t>COS - Levies special agreement</t>
        </is>
      </c>
      <c r="F18402" s="3" t="n">
        <v>2267.05</v>
      </c>
      <c r="G18402" s="3" t="n">
        <v>74508.59</v>
      </c>
    </row>
    <row r="18403">
      <c r="A18403" s="3" t="inlineStr">
        <is>
          <t>Opportunity Global Sales (PTY) LTD</t>
        </is>
      </c>
      <c r="B18403" s="4" t="n">
        <v>45323</v>
      </c>
      <c r="C18403" s="3" t="inlineStr">
        <is>
          <t>Expenses</t>
        </is>
      </c>
      <c r="D18403" s="3" t="inlineStr">
        <is>
          <t>2000/160</t>
        </is>
      </c>
      <c r="E18403" s="3" t="inlineStr">
        <is>
          <t>COS - Sales Comm Heron View - Minette</t>
        </is>
      </c>
      <c r="F18403" s="3" t="n">
        <v>0</v>
      </c>
      <c r="G18403" s="3" t="n">
        <v>345647.98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2000/162</t>
        </is>
      </c>
      <c r="E18404" s="3" t="inlineStr">
        <is>
          <t>COS - Sales Comm Heron View - Yvette</t>
        </is>
      </c>
      <c r="F18404" s="3" t="n">
        <v>0</v>
      </c>
      <c r="G18404" s="3" t="n">
        <v>251784.68</v>
      </c>
    </row>
    <row r="18405">
      <c r="A18405" s="3" t="inlineStr">
        <is>
          <t>Opportunity Global Sales (PTY) LTD</t>
        </is>
      </c>
      <c r="B18405" s="4" t="n">
        <v>45323</v>
      </c>
      <c r="C18405" s="3" t="inlineStr">
        <is>
          <t>Expenses</t>
        </is>
      </c>
      <c r="D18405" s="3" t="inlineStr">
        <is>
          <t>2000/165</t>
        </is>
      </c>
      <c r="E18405" s="3" t="inlineStr">
        <is>
          <t>COS - Sales Comm External - Yvette</t>
        </is>
      </c>
      <c r="F18405" s="3" t="n">
        <v>0</v>
      </c>
      <c r="G18405" s="3" t="n">
        <v>5885.55</v>
      </c>
    </row>
    <row r="18406">
      <c r="A18406" s="3" t="inlineStr">
        <is>
          <t>Opportunity Global Sales (PTY) LTD</t>
        </is>
      </c>
      <c r="B18406" s="4" t="n">
        <v>45323</v>
      </c>
      <c r="C18406" s="3" t="inlineStr">
        <is>
          <t>Expenses</t>
        </is>
      </c>
      <c r="D18406" s="3" t="inlineStr">
        <is>
          <t>2000/166</t>
        </is>
      </c>
      <c r="E18406" s="3" t="inlineStr">
        <is>
          <t>COS - Sales Comm Heron View - Morne</t>
        </is>
      </c>
      <c r="F18406" s="3" t="n">
        <v>0</v>
      </c>
      <c r="G18406" s="3" t="n">
        <v>83733.88</v>
      </c>
    </row>
    <row r="18407">
      <c r="A18407" s="3" t="inlineStr">
        <is>
          <t>Opportunity Global Sales (PTY) LTD</t>
        </is>
      </c>
      <c r="B18407" s="4" t="n">
        <v>45323</v>
      </c>
      <c r="C18407" s="3" t="inlineStr">
        <is>
          <t>Expenses</t>
        </is>
      </c>
      <c r="D18407" s="3" t="inlineStr">
        <is>
          <t>2000/167</t>
        </is>
      </c>
      <c r="E18407" s="3" t="inlineStr">
        <is>
          <t>COS - Sales Comm Endulini - Morne</t>
        </is>
      </c>
      <c r="F18407" s="3" t="n">
        <v>0</v>
      </c>
      <c r="G18407" s="3" t="n">
        <v>12173.05</v>
      </c>
    </row>
    <row r="18408">
      <c r="A18408" s="3" t="inlineStr">
        <is>
          <t>Noble Shield (Pty) Ltd ta Go Letting</t>
        </is>
      </c>
      <c r="B18408" s="4" t="n">
        <v>45323</v>
      </c>
      <c r="C18408" s="3" t="inlineStr">
        <is>
          <t>Expenses</t>
        </is>
      </c>
      <c r="D18408" s="3" t="inlineStr">
        <is>
          <t>2000/200</t>
        </is>
      </c>
      <c r="E18408" s="3" t="inlineStr">
        <is>
          <t>COS - Commission on external sales</t>
        </is>
      </c>
      <c r="F18408" s="3" t="n">
        <v>0</v>
      </c>
      <c r="G18408" s="3" t="n">
        <v>115400</v>
      </c>
    </row>
    <row r="18409">
      <c r="A18409" s="3" t="inlineStr">
        <is>
          <t>Endulini (Pty) Ltd</t>
        </is>
      </c>
      <c r="B18409" s="4" t="n">
        <v>45323</v>
      </c>
      <c r="C18409" s="3" t="inlineStr">
        <is>
          <t>Expenses</t>
        </is>
      </c>
      <c r="D18409" s="3" t="inlineStr">
        <is>
          <t>2000/200</t>
        </is>
      </c>
      <c r="E18409" s="3" t="inlineStr">
        <is>
          <t>COS - Rates clearance</t>
        </is>
      </c>
      <c r="F18409" s="3" t="n">
        <v>0</v>
      </c>
      <c r="G18409" s="3" t="n">
        <v>65240.02</v>
      </c>
    </row>
    <row r="18410">
      <c r="A18410" s="3" t="inlineStr">
        <is>
          <t>Opportunity Global Sales (PTY) LTD</t>
        </is>
      </c>
      <c r="B18410" s="4" t="n">
        <v>45323</v>
      </c>
      <c r="C18410" s="3" t="inlineStr">
        <is>
          <t>Expenses</t>
        </is>
      </c>
      <c r="D18410" s="3" t="inlineStr">
        <is>
          <t>2000/270</t>
        </is>
      </c>
      <c r="E18410" s="3" t="inlineStr">
        <is>
          <t>COS - Comm Rentals - Mario - External</t>
        </is>
      </c>
      <c r="F18410" s="3" t="n">
        <v>0</v>
      </c>
      <c r="G18410" s="3" t="n">
        <v>6133.95</v>
      </c>
    </row>
    <row r="18411">
      <c r="A18411" s="3" t="inlineStr">
        <is>
          <t>Opportunity Global Sales (PTY) LTD</t>
        </is>
      </c>
      <c r="B18411" s="4" t="n">
        <v>45323</v>
      </c>
      <c r="C18411" s="3" t="inlineStr">
        <is>
          <t>Expenses</t>
        </is>
      </c>
      <c r="D18411" s="3" t="inlineStr">
        <is>
          <t>2000/275</t>
        </is>
      </c>
      <c r="E18411" s="3" t="inlineStr">
        <is>
          <t>COS - Comm Rentals - Mario - Endulini</t>
        </is>
      </c>
      <c r="F18411" s="3" t="n">
        <v>0</v>
      </c>
      <c r="G18411" s="3" t="n">
        <v>27518.6</v>
      </c>
    </row>
    <row r="18412">
      <c r="A18412" s="3" t="inlineStr">
        <is>
          <t>Opportunity Global Sales (PTY) LTD</t>
        </is>
      </c>
      <c r="B18412" s="4" t="n">
        <v>45323</v>
      </c>
      <c r="C18412" s="3" t="inlineStr">
        <is>
          <t>Expenses</t>
        </is>
      </c>
      <c r="D18412" s="3" t="inlineStr">
        <is>
          <t>2000/280</t>
        </is>
      </c>
      <c r="E18412" s="3" t="inlineStr">
        <is>
          <t>COS - Comm Rentals - Mario - Heron Fields</t>
        </is>
      </c>
      <c r="F18412" s="3" t="n">
        <v>0</v>
      </c>
      <c r="G18412" s="3" t="n">
        <v>23928.69</v>
      </c>
    </row>
    <row r="18413">
      <c r="A18413" s="3" t="inlineStr">
        <is>
          <t>Trademark Holdings (Pty) Ltd</t>
        </is>
      </c>
      <c r="B18413" s="4" t="n">
        <v>45323</v>
      </c>
      <c r="C18413" s="3" t="inlineStr">
        <is>
          <t>Expenses</t>
        </is>
      </c>
      <c r="D18413" s="3" t="inlineStr">
        <is>
          <t>2000/300</t>
        </is>
      </c>
      <c r="E18413" s="3" t="inlineStr">
        <is>
          <t>COS - Commission Paid</t>
        </is>
      </c>
      <c r="F18413" s="3" t="n">
        <v>0</v>
      </c>
      <c r="G18413" s="3" t="n">
        <v>82664.32000000001</v>
      </c>
    </row>
    <row r="18414">
      <c r="A18414" s="3" t="inlineStr">
        <is>
          <t>Opportunity Global Sales (PTY) LTD</t>
        </is>
      </c>
      <c r="B18414" s="4" t="n">
        <v>45323</v>
      </c>
      <c r="C18414" s="3" t="inlineStr">
        <is>
          <t>Expenses</t>
        </is>
      </c>
      <c r="D18414" s="3" t="inlineStr">
        <is>
          <t>2000/370</t>
        </is>
      </c>
      <c r="E18414" s="3" t="inlineStr">
        <is>
          <t>COS - Overrider Comm Endulini - Morne</t>
        </is>
      </c>
      <c r="F18414" s="3" t="n">
        <v>0</v>
      </c>
      <c r="G18414" s="3" t="n">
        <v>12173.04</v>
      </c>
    </row>
    <row r="18415">
      <c r="A18415" s="3" t="inlineStr">
        <is>
          <t>Opportunity Global Sales (PTY) LTD</t>
        </is>
      </c>
      <c r="B18415" s="4" t="n">
        <v>45323</v>
      </c>
      <c r="C18415" s="3" t="inlineStr">
        <is>
          <t>Expenses</t>
        </is>
      </c>
      <c r="D18415" s="3" t="inlineStr">
        <is>
          <t>2000/380</t>
        </is>
      </c>
      <c r="E18415" s="3" t="inlineStr">
        <is>
          <t>COS - Overrider Comm Heron Fields - Morne</t>
        </is>
      </c>
      <c r="F18415" s="3" t="n">
        <v>0</v>
      </c>
      <c r="G18415" s="3" t="n">
        <v>30622.7</v>
      </c>
    </row>
    <row r="18416">
      <c r="A18416" s="3" t="inlineStr">
        <is>
          <t>Opportunity Global Sales (PTY) LTD</t>
        </is>
      </c>
      <c r="B18416" s="4" t="n">
        <v>45323</v>
      </c>
      <c r="C18416" s="3" t="inlineStr">
        <is>
          <t>Expenses</t>
        </is>
      </c>
      <c r="D18416" s="3" t="inlineStr">
        <is>
          <t>2000/383</t>
        </is>
      </c>
      <c r="E18416" s="3" t="inlineStr">
        <is>
          <t>COS - Overrider Comm Heron View - Morne</t>
        </is>
      </c>
      <c r="F18416" s="3" t="n">
        <v>0</v>
      </c>
      <c r="G18416" s="3" t="n">
        <v>63272.17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2000/390</t>
        </is>
      </c>
      <c r="E18417" s="3" t="inlineStr">
        <is>
          <t>COS - Overrider Comm External Sales - Morne</t>
        </is>
      </c>
      <c r="F18417" s="3" t="n">
        <v>0</v>
      </c>
      <c r="G18417" s="3" t="n">
        <v>11953.32</v>
      </c>
    </row>
    <row r="18418">
      <c r="A18418" s="3" t="inlineStr">
        <is>
          <t>Trademark Holdings (Pty) Ltd</t>
        </is>
      </c>
      <c r="B18418" s="4" t="n">
        <v>45323</v>
      </c>
      <c r="C18418" s="3" t="inlineStr">
        <is>
          <t>Expenses</t>
        </is>
      </c>
      <c r="D18418" s="3" t="inlineStr">
        <is>
          <t>2000/400</t>
        </is>
      </c>
      <c r="E18418" s="3" t="inlineStr">
        <is>
          <t>COS - Commission on external sales</t>
        </is>
      </c>
      <c r="F18418" s="3" t="n">
        <v>0</v>
      </c>
      <c r="G18418" s="3" t="n">
        <v>115000</v>
      </c>
    </row>
    <row r="18419">
      <c r="A18419" s="3" t="inlineStr">
        <is>
          <t>Opportunity Global Sales (PTY) LTD</t>
        </is>
      </c>
      <c r="B18419" s="4" t="n">
        <v>45323</v>
      </c>
      <c r="C18419" s="3" t="inlineStr">
        <is>
          <t>Expenses</t>
        </is>
      </c>
      <c r="D18419" s="3" t="inlineStr">
        <is>
          <t>2000/550</t>
        </is>
      </c>
      <c r="E18419" s="3" t="inlineStr">
        <is>
          <t>COS - Electricity Costs Heron Fields</t>
        </is>
      </c>
      <c r="F18419" s="3" t="n">
        <v>0</v>
      </c>
      <c r="G18419" s="3" t="n">
        <v>447.83</v>
      </c>
    </row>
    <row r="18420">
      <c r="A18420" s="3" t="inlineStr">
        <is>
          <t>Opportunity Global Sales (PTY) LTD</t>
        </is>
      </c>
      <c r="B18420" s="4" t="n">
        <v>45323</v>
      </c>
      <c r="C18420" s="3" t="inlineStr">
        <is>
          <t>Expenses</t>
        </is>
      </c>
      <c r="D18420" s="3" t="inlineStr">
        <is>
          <t>2000/600</t>
        </is>
      </c>
      <c r="E18420" s="3" t="inlineStr">
        <is>
          <t>COS - Heron Fields Show House</t>
        </is>
      </c>
      <c r="F18420" s="3" t="n">
        <v>0</v>
      </c>
      <c r="G18420" s="3" t="n">
        <v>201.97</v>
      </c>
    </row>
    <row r="18421">
      <c r="A18421" s="3" t="inlineStr">
        <is>
          <t>Endulini (Pty) Ltd</t>
        </is>
      </c>
      <c r="B18421" s="4" t="n">
        <v>45323</v>
      </c>
      <c r="C18421" s="3" t="inlineStr">
        <is>
          <t>Expenses</t>
        </is>
      </c>
      <c r="D18421" s="3" t="inlineStr">
        <is>
          <t>2000/600</t>
        </is>
      </c>
      <c r="E18421" s="3" t="inlineStr">
        <is>
          <t>COS - Legal fees</t>
        </is>
      </c>
      <c r="F18421" s="3" t="n">
        <v>0</v>
      </c>
      <c r="G18421" s="3" t="n">
        <v>341904.45</v>
      </c>
    </row>
    <row r="18422">
      <c r="A18422" s="3" t="inlineStr">
        <is>
          <t>Quinate Consulting (Pty) Ltd</t>
        </is>
      </c>
      <c r="B18422" s="4" t="n">
        <v>45323</v>
      </c>
      <c r="C18422" s="3" t="inlineStr">
        <is>
          <t>Expenses</t>
        </is>
      </c>
      <c r="D18422" s="3" t="inlineStr">
        <is>
          <t>2001/120</t>
        </is>
      </c>
      <c r="E18422" s="3" t="inlineStr">
        <is>
          <t>COS - Commission - South Wark</t>
        </is>
      </c>
      <c r="F18422" s="3" t="n">
        <v>0</v>
      </c>
      <c r="G18422" s="3" t="n">
        <v>-869.5700000000001</v>
      </c>
    </row>
    <row r="18423">
      <c r="A18423" s="3" t="inlineStr">
        <is>
          <t>Quinate Consulting (Pty) Ltd</t>
        </is>
      </c>
      <c r="B18423" s="4" t="n">
        <v>45323</v>
      </c>
      <c r="C18423" s="3" t="inlineStr">
        <is>
          <t>Expenses</t>
        </is>
      </c>
      <c r="D18423" s="3" t="inlineStr">
        <is>
          <t>2001/210</t>
        </is>
      </c>
      <c r="E18423" s="3" t="inlineStr">
        <is>
          <t>COS - NHBRC</t>
        </is>
      </c>
      <c r="F18423" s="3" t="n">
        <v>0</v>
      </c>
      <c r="G18423" s="3" t="n">
        <v>457.67</v>
      </c>
    </row>
    <row r="18424">
      <c r="A18424" s="3" t="inlineStr">
        <is>
          <t>Quinate Consulting (Pty) Ltd</t>
        </is>
      </c>
      <c r="B18424" s="4" t="n">
        <v>45323</v>
      </c>
      <c r="C18424" s="3" t="inlineStr">
        <is>
          <t>Expenses</t>
        </is>
      </c>
      <c r="D18424" s="3" t="inlineStr">
        <is>
          <t>2200/000</t>
        </is>
      </c>
      <c r="E18424" s="3" t="inlineStr">
        <is>
          <t>COS - C2M Certificate for transfer</t>
        </is>
      </c>
      <c r="F18424" s="3" t="n">
        <v>0</v>
      </c>
      <c r="G18424" s="3" t="n">
        <v>2000</v>
      </c>
    </row>
    <row r="18425">
      <c r="A18425" s="3" t="inlineStr">
        <is>
          <t>Noble Shield (Pty) Ltd ta Go Letting</t>
        </is>
      </c>
      <c r="B18425" s="4" t="n">
        <v>45323</v>
      </c>
      <c r="C18425" s="3" t="inlineStr">
        <is>
          <t>Revenue</t>
        </is>
      </c>
      <c r="D18425" s="3" t="inlineStr">
        <is>
          <t>2400/011</t>
        </is>
      </c>
      <c r="E18425" s="3" t="inlineStr">
        <is>
          <t>Recovery of Electrity _AND_ Water - Rentals</t>
        </is>
      </c>
      <c r="F18425" s="3" t="n">
        <v>0</v>
      </c>
      <c r="G18425" s="3" t="n">
        <v>-1000</v>
      </c>
    </row>
    <row r="18426">
      <c r="A18426" s="3" t="inlineStr">
        <is>
          <t>Quinate Consulting (Pty) Ltd</t>
        </is>
      </c>
      <c r="B18426" s="4" t="n">
        <v>45323</v>
      </c>
      <c r="C18426" s="3" t="inlineStr">
        <is>
          <t>Revenue</t>
        </is>
      </c>
      <c r="D18426" s="3" t="inlineStr">
        <is>
          <t>2400/200</t>
        </is>
      </c>
      <c r="E18426" s="3" t="inlineStr">
        <is>
          <t>Recovery Acc - Electricity SH</t>
        </is>
      </c>
      <c r="F18426" s="3" t="n">
        <v>0</v>
      </c>
      <c r="G18426" s="3" t="n">
        <v>-310930.99</v>
      </c>
    </row>
    <row r="18427">
      <c r="A18427" s="3" t="inlineStr">
        <is>
          <t>Quinate Consulting (Pty) Ltd</t>
        </is>
      </c>
      <c r="B18427" s="4" t="n">
        <v>45323</v>
      </c>
      <c r="C18427" s="3" t="inlineStr">
        <is>
          <t>Revenue</t>
        </is>
      </c>
      <c r="D18427" s="3" t="inlineStr">
        <is>
          <t>2400/300</t>
        </is>
      </c>
      <c r="E18427" s="3" t="inlineStr">
        <is>
          <t>Recovery Account - Electricity SW</t>
        </is>
      </c>
      <c r="F18427" s="3" t="n">
        <v>0</v>
      </c>
      <c r="G18427" s="3" t="n">
        <v>-231367.11</v>
      </c>
    </row>
    <row r="18428">
      <c r="A18428" s="3" t="inlineStr">
        <is>
          <t>Endulini (Pty) Ltd</t>
        </is>
      </c>
      <c r="B18428" s="4" t="n">
        <v>45323</v>
      </c>
      <c r="C18428" s="3" t="inlineStr">
        <is>
          <t>Revenue</t>
        </is>
      </c>
      <c r="D18428" s="3" t="inlineStr">
        <is>
          <t>2750/000</t>
        </is>
      </c>
      <c r="E18428" s="3" t="inlineStr">
        <is>
          <t>Interest Received</t>
        </is>
      </c>
      <c r="F18428" s="3" t="n">
        <v>0</v>
      </c>
      <c r="G18428" s="3" t="n">
        <v>-1767.18</v>
      </c>
    </row>
    <row r="18429">
      <c r="A18429" s="3" t="inlineStr">
        <is>
          <t>Opportunity Global Investment (PTY) LTD</t>
        </is>
      </c>
      <c r="B18429" s="4" t="n">
        <v>45323</v>
      </c>
      <c r="C18429" s="3" t="inlineStr">
        <is>
          <t>Revenue</t>
        </is>
      </c>
      <c r="D18429" s="3" t="inlineStr">
        <is>
          <t>2750/000</t>
        </is>
      </c>
      <c r="E18429" s="3" t="inlineStr">
        <is>
          <t>Interest Received - Bank</t>
        </is>
      </c>
      <c r="F18429" s="3" t="n">
        <v>0</v>
      </c>
      <c r="G18429" s="3" t="n">
        <v>-355.23</v>
      </c>
    </row>
    <row r="18430">
      <c r="A18430" s="3" t="inlineStr">
        <is>
          <t>Opportunity Global Sales (PTY) LTD</t>
        </is>
      </c>
      <c r="B18430" s="4" t="n">
        <v>45323</v>
      </c>
      <c r="C18430" s="3" t="inlineStr">
        <is>
          <t>Revenue</t>
        </is>
      </c>
      <c r="D18430" s="3" t="inlineStr">
        <is>
          <t>2750/000</t>
        </is>
      </c>
      <c r="E18430" s="3" t="inlineStr">
        <is>
          <t>Interest Received - Bank</t>
        </is>
      </c>
      <c r="F18430" s="3" t="n">
        <v>0</v>
      </c>
      <c r="G18430" s="3" t="n">
        <v>-18.82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Revenue</t>
        </is>
      </c>
      <c r="D18431" s="3" t="inlineStr">
        <is>
          <t>2750/100</t>
        </is>
      </c>
      <c r="E18431" s="3" t="inlineStr">
        <is>
          <t>Interest Received - bank</t>
        </is>
      </c>
      <c r="F18431" s="3" t="n">
        <v>0</v>
      </c>
      <c r="G18431" s="3" t="n">
        <v>-1.81</v>
      </c>
    </row>
    <row r="18432">
      <c r="A18432" s="3" t="inlineStr">
        <is>
          <t>Quinate Consulting (Pty) Ltd</t>
        </is>
      </c>
      <c r="B18432" s="4" t="n">
        <v>45323</v>
      </c>
      <c r="C18432" s="3" t="inlineStr">
        <is>
          <t>Revenue</t>
        </is>
      </c>
      <c r="D18432" s="3" t="inlineStr">
        <is>
          <t>2751/000</t>
        </is>
      </c>
      <c r="E18432" s="3" t="inlineStr">
        <is>
          <t>Interest Received - Bank</t>
        </is>
      </c>
      <c r="F18432" s="3" t="n">
        <v>0</v>
      </c>
      <c r="G18432" s="3" t="n">
        <v>-4542.18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Revenue</t>
        </is>
      </c>
      <c r="D18433" s="3" t="inlineStr">
        <is>
          <t>2753/000</t>
        </is>
      </c>
      <c r="E18433" s="3" t="inlineStr">
        <is>
          <t>Interest received - Momentum</t>
        </is>
      </c>
      <c r="F18433" s="3" t="n">
        <v>0</v>
      </c>
      <c r="G18433" s="3" t="n">
        <v>-297.69</v>
      </c>
    </row>
    <row r="18434">
      <c r="A18434" s="3" t="inlineStr">
        <is>
          <t>Endulini (Pty) Ltd</t>
        </is>
      </c>
      <c r="B18434" s="4" t="n">
        <v>45323</v>
      </c>
      <c r="C18434" s="3" t="inlineStr">
        <is>
          <t>Revenue</t>
        </is>
      </c>
      <c r="D18434" s="3" t="inlineStr">
        <is>
          <t>2755/001</t>
        </is>
      </c>
      <c r="E18434" s="3" t="inlineStr">
        <is>
          <t>Interest Received - Momentum</t>
        </is>
      </c>
      <c r="F18434" s="3" t="n">
        <v>0</v>
      </c>
      <c r="G18434" s="3" t="n">
        <v>-117.79</v>
      </c>
    </row>
    <row r="18435">
      <c r="A18435" s="3" t="inlineStr">
        <is>
          <t>Quinate Consulting (Pty) Ltd</t>
        </is>
      </c>
      <c r="B18435" s="4" t="n">
        <v>45323</v>
      </c>
      <c r="C18435" s="3" t="inlineStr">
        <is>
          <t>Revenue</t>
        </is>
      </c>
      <c r="D18435" s="3" t="inlineStr">
        <is>
          <t>2755/001</t>
        </is>
      </c>
      <c r="E18435" s="3" t="inlineStr">
        <is>
          <t>Interest Received - Momentum</t>
        </is>
      </c>
      <c r="F18435" s="3" t="n">
        <v>0</v>
      </c>
      <c r="G18435" s="3" t="n">
        <v>-30.67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3000/100</t>
        </is>
      </c>
      <c r="E18436" s="3" t="inlineStr">
        <is>
          <t>Accounting Fees - Secretarial</t>
        </is>
      </c>
      <c r="F18436" s="3" t="n">
        <v>0</v>
      </c>
      <c r="G18436" s="3" t="n">
        <v>890</v>
      </c>
    </row>
    <row r="18437">
      <c r="A18437" s="3" t="inlineStr">
        <is>
          <t>Opportunity Global Investment (PTY) LTD</t>
        </is>
      </c>
      <c r="B18437" s="4" t="n">
        <v>45323</v>
      </c>
      <c r="C18437" s="3" t="inlineStr">
        <is>
          <t>Expenses</t>
        </is>
      </c>
      <c r="D18437" s="3" t="inlineStr">
        <is>
          <t>3000/150</t>
        </is>
      </c>
      <c r="E18437" s="3" t="inlineStr">
        <is>
          <t>Accounting Fees - Audit</t>
        </is>
      </c>
      <c r="F18437" s="3" t="n">
        <v>0</v>
      </c>
      <c r="G18437" s="3" t="n">
        <v>12217.01</v>
      </c>
    </row>
    <row r="18438">
      <c r="A18438" s="3" t="inlineStr">
        <is>
          <t>Trademark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3000/300</t>
        </is>
      </c>
      <c r="E18438" s="3" t="inlineStr">
        <is>
          <t>Accounting Fees - Audit</t>
        </is>
      </c>
      <c r="F18438" s="3" t="n">
        <v>0</v>
      </c>
      <c r="G18438" s="3" t="n">
        <v>22517</v>
      </c>
    </row>
    <row r="18439">
      <c r="A18439" s="3" t="inlineStr">
        <is>
          <t>Trademark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3000/400</t>
        </is>
      </c>
      <c r="E18439" s="3" t="inlineStr">
        <is>
          <t>Accounting Fees - CiPC</t>
        </is>
      </c>
      <c r="F18439" s="3" t="n">
        <v>0</v>
      </c>
      <c r="G18439" s="3" t="n">
        <v>1322.5</v>
      </c>
    </row>
    <row r="18440">
      <c r="A18440" s="3" t="inlineStr">
        <is>
          <t>Quinate Consulting (Pty) Ltd</t>
        </is>
      </c>
      <c r="B18440" s="4" t="n">
        <v>45323</v>
      </c>
      <c r="C18440" s="3" t="inlineStr">
        <is>
          <t>Expenses</t>
        </is>
      </c>
      <c r="D18440" s="3" t="inlineStr">
        <is>
          <t>3001/000</t>
        </is>
      </c>
      <c r="E18440" s="3" t="inlineStr">
        <is>
          <t>Accounting fees - Other</t>
        </is>
      </c>
      <c r="F18440" s="3" t="n">
        <v>0</v>
      </c>
      <c r="G18440" s="3" t="n">
        <v>12640</v>
      </c>
    </row>
    <row r="18441">
      <c r="A18441" s="3" t="inlineStr">
        <is>
          <t>Quinate Consulting (Pty) Ltd</t>
        </is>
      </c>
      <c r="B18441" s="4" t="n">
        <v>45323</v>
      </c>
      <c r="C18441" s="3" t="inlineStr">
        <is>
          <t>Expenses</t>
        </is>
      </c>
      <c r="D18441" s="3" t="inlineStr">
        <is>
          <t>3002/000</t>
        </is>
      </c>
      <c r="E18441" s="3" t="inlineStr">
        <is>
          <t>Accounting Fees - Tax Dept.</t>
        </is>
      </c>
      <c r="F18441" s="3" t="n">
        <v>0</v>
      </c>
      <c r="G18441" s="3" t="n">
        <v>540</v>
      </c>
    </row>
    <row r="18442">
      <c r="A18442" s="3" t="inlineStr">
        <is>
          <t>Quinate Consulting (Pty) Ltd</t>
        </is>
      </c>
      <c r="B18442" s="4" t="n">
        <v>45323</v>
      </c>
      <c r="C18442" s="3" t="inlineStr">
        <is>
          <t>Expenses</t>
        </is>
      </c>
      <c r="D18442" s="3" t="inlineStr">
        <is>
          <t>3005/000</t>
        </is>
      </c>
      <c r="E18442" s="3" t="inlineStr">
        <is>
          <t>Accounting fees - Audit</t>
        </is>
      </c>
      <c r="F18442" s="3" t="n">
        <v>0</v>
      </c>
      <c r="G18442" s="3" t="n">
        <v>41581</v>
      </c>
    </row>
    <row r="18443">
      <c r="A18443" s="3" t="inlineStr">
        <is>
          <t>Opportunity Management Holdings (PTY) LTD</t>
        </is>
      </c>
      <c r="B18443" s="4" t="n">
        <v>45323</v>
      </c>
      <c r="C18443" s="3" t="inlineStr">
        <is>
          <t>Expenses</t>
        </is>
      </c>
      <c r="D18443" s="3" t="inlineStr">
        <is>
          <t>3005/000</t>
        </is>
      </c>
      <c r="E18443" s="3" t="inlineStr">
        <is>
          <t>Accounting fees - Deric Dudley</t>
        </is>
      </c>
      <c r="F18443" s="3" t="n">
        <v>0</v>
      </c>
      <c r="G18443" s="3" t="n">
        <v>289427.94</v>
      </c>
    </row>
    <row r="18444">
      <c r="A18444" s="3" t="inlineStr">
        <is>
          <t>Opportunity Management Holdings (PTY) LTD</t>
        </is>
      </c>
      <c r="B18444" s="4" t="n">
        <v>45323</v>
      </c>
      <c r="C18444" s="3" t="inlineStr">
        <is>
          <t>Expenses</t>
        </is>
      </c>
      <c r="D18444" s="3" t="inlineStr">
        <is>
          <t>3006/000</t>
        </is>
      </c>
      <c r="E18444" s="3" t="inlineStr">
        <is>
          <t>Accounting fees - CIPC</t>
        </is>
      </c>
      <c r="F18444" s="3" t="n">
        <v>0</v>
      </c>
      <c r="G18444" s="3" t="n">
        <v>500</v>
      </c>
    </row>
    <row r="18445">
      <c r="A18445" s="3" t="inlineStr">
        <is>
          <t>Endulini (Pty) Ltd</t>
        </is>
      </c>
      <c r="B18445" s="4" t="n">
        <v>45323</v>
      </c>
      <c r="C18445" s="3" t="inlineStr">
        <is>
          <t>Expenses</t>
        </is>
      </c>
      <c r="D18445" s="3" t="inlineStr">
        <is>
          <t>3050/000</t>
        </is>
      </c>
      <c r="E18445" s="3" t="inlineStr">
        <is>
          <t>Advertising _AND_ Promotions</t>
        </is>
      </c>
      <c r="F18445" s="3" t="n">
        <v>0</v>
      </c>
      <c r="G18445" s="3" t="n">
        <v>4595</v>
      </c>
    </row>
    <row r="18446">
      <c r="A18446" s="3" t="inlineStr">
        <is>
          <t>Noble Shield (Pty) Ltd ta Go Letting</t>
        </is>
      </c>
      <c r="B18446" s="4" t="n">
        <v>45323</v>
      </c>
      <c r="C18446" s="3" t="inlineStr">
        <is>
          <t>Expenses</t>
        </is>
      </c>
      <c r="D18446" s="3" t="inlineStr">
        <is>
          <t>3050/000</t>
        </is>
      </c>
      <c r="E18446" s="3" t="inlineStr">
        <is>
          <t>Advertising _AND_ Promotions</t>
        </is>
      </c>
      <c r="F18446" s="3" t="n">
        <v>0</v>
      </c>
      <c r="G18446" s="3" t="n">
        <v>1322.5</v>
      </c>
    </row>
    <row r="18447">
      <c r="A18447" s="3" t="inlineStr">
        <is>
          <t>Opportunity Management Holdings (PTY) LTD</t>
        </is>
      </c>
      <c r="B18447" s="4" t="n">
        <v>45323</v>
      </c>
      <c r="C18447" s="3" t="inlineStr">
        <is>
          <t>Expenses</t>
        </is>
      </c>
      <c r="D18447" s="3" t="inlineStr">
        <is>
          <t>3050/000</t>
        </is>
      </c>
      <c r="E18447" s="3" t="inlineStr">
        <is>
          <t>Advertising _AND_ Promotions</t>
        </is>
      </c>
      <c r="F18447" s="3" t="n">
        <v>0</v>
      </c>
      <c r="G18447" s="3" t="n">
        <v>3761.41</v>
      </c>
    </row>
    <row r="18448">
      <c r="A18448" s="3" t="inlineStr">
        <is>
          <t>Opportunity Global Investment (PTY) LTD</t>
        </is>
      </c>
      <c r="B18448" s="4" t="n">
        <v>45323</v>
      </c>
      <c r="C18448" s="3" t="inlineStr">
        <is>
          <t>Expenses</t>
        </is>
      </c>
      <c r="D18448" s="3" t="inlineStr">
        <is>
          <t>3050/000</t>
        </is>
      </c>
      <c r="E18448" s="3" t="inlineStr">
        <is>
          <t>Advertising and Promotions</t>
        </is>
      </c>
      <c r="F18448" s="3" t="n">
        <v>0</v>
      </c>
      <c r="G18448" s="3" t="n">
        <v>3510.76</v>
      </c>
    </row>
    <row r="18449">
      <c r="A18449" s="3" t="inlineStr">
        <is>
          <t>Opportunity Global Sales (PTY) LTD</t>
        </is>
      </c>
      <c r="B18449" s="4" t="n">
        <v>45323</v>
      </c>
      <c r="C18449" s="3" t="inlineStr">
        <is>
          <t>Expenses</t>
        </is>
      </c>
      <c r="D18449" s="3" t="inlineStr">
        <is>
          <t>3050/000</t>
        </is>
      </c>
      <c r="E18449" s="3" t="inlineStr">
        <is>
          <t>Advertising and Promotions</t>
        </is>
      </c>
      <c r="F18449" s="3" t="n">
        <v>0</v>
      </c>
      <c r="G18449" s="3" t="n">
        <v>18164.18</v>
      </c>
    </row>
    <row r="18450">
      <c r="A18450" s="3" t="inlineStr">
        <is>
          <t>Endulini (Pty) Ltd</t>
        </is>
      </c>
      <c r="B18450" s="4" t="n">
        <v>45323</v>
      </c>
      <c r="C18450" s="3" t="inlineStr">
        <is>
          <t>Expenses</t>
        </is>
      </c>
      <c r="D18450" s="3" t="inlineStr">
        <is>
          <t>3050/001</t>
        </is>
      </c>
      <c r="E18450" s="3" t="inlineStr">
        <is>
          <t>Advertising _AND_ Promotions - Media Agenda</t>
        </is>
      </c>
      <c r="F18450" s="3" t="n">
        <v>0</v>
      </c>
      <c r="G18450" s="3" t="n">
        <v>4887.5</v>
      </c>
    </row>
    <row r="18451">
      <c r="A18451" s="3" t="inlineStr">
        <is>
          <t>Noble Shield (Pty) Ltd ta Go Letting</t>
        </is>
      </c>
      <c r="B18451" s="4" t="n">
        <v>45323</v>
      </c>
      <c r="C18451" s="3" t="inlineStr">
        <is>
          <t>Expenses</t>
        </is>
      </c>
      <c r="D18451" s="3" t="inlineStr">
        <is>
          <t>3050/020</t>
        </is>
      </c>
      <c r="E18451" s="3" t="inlineStr">
        <is>
          <t>Adverting &amp; Marketing - Other</t>
        </is>
      </c>
      <c r="F18451" s="3" t="n">
        <v>0</v>
      </c>
      <c r="G18451" s="3" t="n">
        <v>134.9</v>
      </c>
    </row>
    <row r="18452">
      <c r="A18452" s="3" t="inlineStr">
        <is>
          <t>Noble Shield (Pty) Ltd ta Go Letting</t>
        </is>
      </c>
      <c r="B18452" s="4" t="n">
        <v>45323</v>
      </c>
      <c r="C18452" s="3" t="inlineStr">
        <is>
          <t>Expenses</t>
        </is>
      </c>
      <c r="D18452" s="3" t="inlineStr">
        <is>
          <t>3050/050</t>
        </is>
      </c>
      <c r="E18452" s="3" t="inlineStr">
        <is>
          <t>Advertising - Prop 24</t>
        </is>
      </c>
      <c r="F18452" s="3" t="n">
        <v>0</v>
      </c>
      <c r="G18452" s="3" t="n">
        <v>17368.45</v>
      </c>
    </row>
    <row r="18453">
      <c r="A18453" s="3" t="inlineStr">
        <is>
          <t>Opportunity Global Sales (PTY) LTD</t>
        </is>
      </c>
      <c r="B18453" s="4" t="n">
        <v>45323</v>
      </c>
      <c r="C18453" s="3" t="inlineStr">
        <is>
          <t>Expenses</t>
        </is>
      </c>
      <c r="D18453" s="3" t="inlineStr">
        <is>
          <t>3050/100</t>
        </is>
      </c>
      <c r="E18453" s="3" t="inlineStr">
        <is>
          <t>Advertising - Facebook</t>
        </is>
      </c>
      <c r="F18453" s="3" t="n">
        <v>0</v>
      </c>
      <c r="G18453" s="3" t="n">
        <v>2279.78</v>
      </c>
    </row>
    <row r="18454">
      <c r="A18454" s="3" t="inlineStr">
        <is>
          <t>Opportunity Global Sales (PTY) LTD</t>
        </is>
      </c>
      <c r="B18454" s="4" t="n">
        <v>45323</v>
      </c>
      <c r="C18454" s="3" t="inlineStr">
        <is>
          <t>Expenses</t>
        </is>
      </c>
      <c r="D18454" s="3" t="inlineStr">
        <is>
          <t>3050/140</t>
        </is>
      </c>
      <c r="E18454" s="3" t="inlineStr">
        <is>
          <t>Advertising - Media Agenda</t>
        </is>
      </c>
      <c r="F18454" s="3" t="n">
        <v>0</v>
      </c>
      <c r="G18454" s="3" t="n">
        <v>18462.5</v>
      </c>
    </row>
    <row r="18455">
      <c r="A18455" s="3" t="inlineStr">
        <is>
          <t>Opportunity Global Sales (PTY) LTD</t>
        </is>
      </c>
      <c r="B18455" s="4" t="n">
        <v>45323</v>
      </c>
      <c r="C18455" s="3" t="inlineStr">
        <is>
          <t>Expenses</t>
        </is>
      </c>
      <c r="D18455" s="3" t="inlineStr">
        <is>
          <t>3050/200</t>
        </is>
      </c>
      <c r="E18455" s="3" t="inlineStr">
        <is>
          <t>Advertising - Design</t>
        </is>
      </c>
      <c r="F18455" s="3" t="n">
        <v>0</v>
      </c>
      <c r="G18455" s="3" t="n">
        <v>35000</v>
      </c>
    </row>
    <row r="18456">
      <c r="A18456" s="3" t="inlineStr">
        <is>
          <t>Opportunity Global Investment (PTY) LTD</t>
        </is>
      </c>
      <c r="B18456" s="4" t="n">
        <v>45323</v>
      </c>
      <c r="C18456" s="3" t="inlineStr">
        <is>
          <t>Expenses</t>
        </is>
      </c>
      <c r="D18456" s="3" t="inlineStr">
        <is>
          <t>3050/230</t>
        </is>
      </c>
      <c r="E18456" s="3" t="inlineStr">
        <is>
          <t>Advertising - Link on Advertising</t>
        </is>
      </c>
      <c r="F18456" s="3" t="n">
        <v>0</v>
      </c>
      <c r="G18456" s="3" t="n">
        <v>2370</v>
      </c>
    </row>
    <row r="18457">
      <c r="A18457" s="3" t="inlineStr">
        <is>
          <t>Opportunity Global Investment (PTY) LTD</t>
        </is>
      </c>
      <c r="B18457" s="4" t="n">
        <v>45323</v>
      </c>
      <c r="C18457" s="3" t="inlineStr">
        <is>
          <t>Expenses</t>
        </is>
      </c>
      <c r="D18457" s="3" t="inlineStr">
        <is>
          <t>3050/240</t>
        </is>
      </c>
      <c r="E18457" s="3" t="inlineStr">
        <is>
          <t>Advertising - Realmarketing</t>
        </is>
      </c>
      <c r="F18457" s="3" t="n">
        <v>0</v>
      </c>
      <c r="G18457" s="3" t="n">
        <v>191000</v>
      </c>
    </row>
    <row r="18458">
      <c r="A18458" s="3" t="inlineStr">
        <is>
          <t>Opportunity Global Investment (PTY) LTD</t>
        </is>
      </c>
      <c r="B18458" s="4" t="n">
        <v>45323</v>
      </c>
      <c r="C18458" s="3" t="inlineStr">
        <is>
          <t>Expenses</t>
        </is>
      </c>
      <c r="D18458" s="3" t="inlineStr">
        <is>
          <t>3050/250</t>
        </is>
      </c>
      <c r="E18458" s="3" t="inlineStr">
        <is>
          <t>Advertising - General</t>
        </is>
      </c>
      <c r="F18458" s="3" t="n">
        <v>0</v>
      </c>
      <c r="G18458" s="3" t="n">
        <v>52599.6</v>
      </c>
    </row>
    <row r="18459">
      <c r="A18459" s="3" t="inlineStr">
        <is>
          <t>Opportunity Global Sales (PTY) LTD</t>
        </is>
      </c>
      <c r="B18459" s="4" t="n">
        <v>45323</v>
      </c>
      <c r="C18459" s="3" t="inlineStr">
        <is>
          <t>Expenses</t>
        </is>
      </c>
      <c r="D18459" s="3" t="inlineStr">
        <is>
          <t>3050/250</t>
        </is>
      </c>
      <c r="E18459" s="3" t="inlineStr">
        <is>
          <t>Advertising - General</t>
        </is>
      </c>
      <c r="F18459" s="3" t="n">
        <v>0</v>
      </c>
      <c r="G18459" s="3" t="n">
        <v>81097.08</v>
      </c>
    </row>
    <row r="18460">
      <c r="A18460" s="3" t="inlineStr">
        <is>
          <t>Opportunity Global Investment (PTY) LTD</t>
        </is>
      </c>
      <c r="B18460" s="4" t="n">
        <v>45323</v>
      </c>
      <c r="C18460" s="3" t="inlineStr">
        <is>
          <t>Expenses</t>
        </is>
      </c>
      <c r="D18460" s="3" t="inlineStr">
        <is>
          <t>3050/260</t>
        </is>
      </c>
      <c r="E18460" s="3" t="inlineStr">
        <is>
          <t>Advertising - Media Agenda</t>
        </is>
      </c>
      <c r="F18460" s="3" t="n">
        <v>0</v>
      </c>
      <c r="G18460" s="3" t="n">
        <v>1437.5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Expenses</t>
        </is>
      </c>
      <c r="D18461" s="3" t="inlineStr">
        <is>
          <t>3050/270</t>
        </is>
      </c>
      <c r="E18461" s="3" t="inlineStr">
        <is>
          <t>Advertising - Radia and TV Interviews</t>
        </is>
      </c>
      <c r="F18461" s="3" t="n">
        <v>0</v>
      </c>
      <c r="G18461" s="3" t="n">
        <v>140897.5</v>
      </c>
    </row>
    <row r="18462">
      <c r="A18462" s="3" t="inlineStr">
        <is>
          <t>Opportunity Global Investment (PTY) LTD</t>
        </is>
      </c>
      <c r="B18462" s="4" t="n">
        <v>45323</v>
      </c>
      <c r="C18462" s="3" t="inlineStr">
        <is>
          <t>Expenses</t>
        </is>
      </c>
      <c r="D18462" s="3" t="inlineStr">
        <is>
          <t>3050/290</t>
        </is>
      </c>
      <c r="E18462" s="3" t="inlineStr">
        <is>
          <t>Advertising - Serene Living</t>
        </is>
      </c>
      <c r="F18462" s="3" t="n">
        <v>0</v>
      </c>
      <c r="G18462" s="3" t="n">
        <v>715946</v>
      </c>
    </row>
    <row r="18463">
      <c r="A18463" s="3" t="inlineStr">
        <is>
          <t>Opportunity Global Investment (PTY) LTD</t>
        </is>
      </c>
      <c r="B18463" s="4" t="n">
        <v>45323</v>
      </c>
      <c r="C18463" s="3" t="inlineStr">
        <is>
          <t>Expenses</t>
        </is>
      </c>
      <c r="D18463" s="3" t="inlineStr">
        <is>
          <t>3050/295</t>
        </is>
      </c>
      <c r="E18463" s="3" t="inlineStr">
        <is>
          <t>Advertising - Reale Activation</t>
        </is>
      </c>
      <c r="F18463" s="3" t="n">
        <v>0</v>
      </c>
      <c r="G18463" s="3" t="n">
        <v>30397.22</v>
      </c>
    </row>
    <row r="18464">
      <c r="A18464" s="3" t="inlineStr">
        <is>
          <t>Opportunity Global Investment (PTY) LTD</t>
        </is>
      </c>
      <c r="B18464" s="4" t="n">
        <v>45323</v>
      </c>
      <c r="C18464" s="3" t="inlineStr">
        <is>
          <t>Expenses</t>
        </is>
      </c>
      <c r="D18464" s="3" t="inlineStr">
        <is>
          <t>3050/300</t>
        </is>
      </c>
      <c r="E18464" s="3" t="inlineStr">
        <is>
          <t>Advertising - Design</t>
        </is>
      </c>
      <c r="F18464" s="3" t="n">
        <v>0</v>
      </c>
      <c r="G18464" s="3" t="n">
        <v>7750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Expenses</t>
        </is>
      </c>
      <c r="D18465" s="3" t="inlineStr">
        <is>
          <t>3050/300</t>
        </is>
      </c>
      <c r="E18465" s="3" t="inlineStr">
        <is>
          <t>Advertiving - Real Marketing</t>
        </is>
      </c>
      <c r="F18465" s="3" t="n">
        <v>0</v>
      </c>
      <c r="G18465" s="3" t="n">
        <v>10250</v>
      </c>
    </row>
    <row r="18466">
      <c r="A18466" s="3" t="inlineStr">
        <is>
          <t>Opportunity Global Sales (PTY) LTD</t>
        </is>
      </c>
      <c r="B18466" s="4" t="n">
        <v>45323</v>
      </c>
      <c r="C18466" s="3" t="inlineStr">
        <is>
          <t>Expenses</t>
        </is>
      </c>
      <c r="D18466" s="3" t="inlineStr">
        <is>
          <t>3050/300</t>
        </is>
      </c>
      <c r="E18466" s="3" t="inlineStr">
        <is>
          <t>Repairs and Maintenance - Endulini Sales Office</t>
        </is>
      </c>
      <c r="F18466" s="3" t="n">
        <v>0</v>
      </c>
      <c r="G18466" s="3" t="n">
        <v>86.95999999999999</v>
      </c>
    </row>
    <row r="18467">
      <c r="A18467" s="3" t="inlineStr">
        <is>
          <t>Quinate Consulting (Pty) Ltd</t>
        </is>
      </c>
      <c r="B18467" s="4" t="n">
        <v>45323</v>
      </c>
      <c r="C18467" s="3" t="inlineStr">
        <is>
          <t>Expenses</t>
        </is>
      </c>
      <c r="D18467" s="3" t="inlineStr">
        <is>
          <t>3050/400</t>
        </is>
      </c>
      <c r="E18467" s="3" t="inlineStr">
        <is>
          <t>Advertising - Prop24</t>
        </is>
      </c>
      <c r="F18467" s="3" t="n">
        <v>0</v>
      </c>
      <c r="G18467" s="3" t="n">
        <v>118856.75</v>
      </c>
    </row>
    <row r="18468">
      <c r="A18468" s="3" t="inlineStr">
        <is>
          <t>Opportunity Global Sales (PTY) LTD</t>
        </is>
      </c>
      <c r="B18468" s="4" t="n">
        <v>45323</v>
      </c>
      <c r="C18468" s="3" t="inlineStr">
        <is>
          <t>Expenses</t>
        </is>
      </c>
      <c r="D18468" s="3" t="inlineStr">
        <is>
          <t>3050/400</t>
        </is>
      </c>
      <c r="E18468" s="3" t="inlineStr">
        <is>
          <t>Repairs &amp; Maintenance Heron sales office</t>
        </is>
      </c>
      <c r="F18468" s="3" t="n">
        <v>0</v>
      </c>
      <c r="G18468" s="3" t="n">
        <v>196.5</v>
      </c>
    </row>
    <row r="18469">
      <c r="A18469" s="3" t="inlineStr">
        <is>
          <t>Quinate Consulting (Pty) Ltd</t>
        </is>
      </c>
      <c r="B18469" s="4" t="n">
        <v>45323</v>
      </c>
      <c r="C18469" s="3" t="inlineStr">
        <is>
          <t>Expenses</t>
        </is>
      </c>
      <c r="D18469" s="3" t="inlineStr">
        <is>
          <t>3050/450</t>
        </is>
      </c>
      <c r="E18469" s="3" t="inlineStr">
        <is>
          <t>Advertising - Facebook</t>
        </is>
      </c>
      <c r="F18469" s="3" t="n">
        <v>0</v>
      </c>
      <c r="G18469" s="3" t="n">
        <v>51955.16</v>
      </c>
    </row>
    <row r="18470">
      <c r="A18470" s="3" t="inlineStr">
        <is>
          <t>Opportunity Global Investment (PTY) LTD</t>
        </is>
      </c>
      <c r="B18470" s="4" t="n">
        <v>45323</v>
      </c>
      <c r="C18470" s="3" t="inlineStr">
        <is>
          <t>Expenses</t>
        </is>
      </c>
      <c r="D18470" s="3" t="inlineStr">
        <is>
          <t>3051/000</t>
        </is>
      </c>
      <c r="E18470" s="3" t="inlineStr">
        <is>
          <t>Advertising - Facebook</t>
        </is>
      </c>
      <c r="F18470" s="3" t="n">
        <v>0</v>
      </c>
      <c r="G18470" s="3" t="n">
        <v>186897.54</v>
      </c>
    </row>
    <row r="18471">
      <c r="A18471" s="3" t="inlineStr">
        <is>
          <t>Opportunity Global Investment (PTY) LTD</t>
        </is>
      </c>
      <c r="B18471" s="4" t="n">
        <v>45323</v>
      </c>
      <c r="C18471" s="3" t="inlineStr">
        <is>
          <t>Expenses</t>
        </is>
      </c>
      <c r="D18471" s="3" t="inlineStr">
        <is>
          <t>3053/000</t>
        </is>
      </c>
      <c r="E18471" s="3" t="inlineStr">
        <is>
          <t>Advertising - Google Ads</t>
        </is>
      </c>
      <c r="F18471" s="3" t="n">
        <v>0</v>
      </c>
      <c r="G18471" s="3" t="n">
        <v>7619.61</v>
      </c>
    </row>
    <row r="18472">
      <c r="A18472" s="3" t="inlineStr">
        <is>
          <t>Endulini (Pty) Ltd</t>
        </is>
      </c>
      <c r="B18472" s="4" t="n">
        <v>45323</v>
      </c>
      <c r="C18472" s="3" t="inlineStr">
        <is>
          <t>Expenses</t>
        </is>
      </c>
      <c r="D18472" s="3" t="inlineStr">
        <is>
          <t>3200/000</t>
        </is>
      </c>
      <c r="E18472" s="3" t="inlineStr">
        <is>
          <t>Bank Charges</t>
        </is>
      </c>
      <c r="F18472" s="3" t="n">
        <v>0</v>
      </c>
      <c r="G18472" s="3" t="n">
        <v>2195.4</v>
      </c>
    </row>
    <row r="18473">
      <c r="A18473" s="3" t="inlineStr">
        <is>
          <t>Noble Shield (Pty) Ltd ta Go Letting</t>
        </is>
      </c>
      <c r="B18473" s="4" t="n">
        <v>45323</v>
      </c>
      <c r="C18473" s="3" t="inlineStr">
        <is>
          <t>Expenses</t>
        </is>
      </c>
      <c r="D18473" s="3" t="inlineStr">
        <is>
          <t>3200/000</t>
        </is>
      </c>
      <c r="E18473" s="3" t="inlineStr">
        <is>
          <t>Bank Charges</t>
        </is>
      </c>
      <c r="F18473" s="3" t="n">
        <v>0</v>
      </c>
      <c r="G18473" s="3" t="n">
        <v>2836.24</v>
      </c>
    </row>
    <row r="18474">
      <c r="A18474" s="3" t="inlineStr">
        <is>
          <t>Opportunity Global Investment (PTY) LTD</t>
        </is>
      </c>
      <c r="B18474" s="4" t="n">
        <v>45323</v>
      </c>
      <c r="C18474" s="3" t="inlineStr">
        <is>
          <t>Expenses</t>
        </is>
      </c>
      <c r="D18474" s="3" t="inlineStr">
        <is>
          <t>3200/000</t>
        </is>
      </c>
      <c r="E18474" s="3" t="inlineStr">
        <is>
          <t>Bank Charges</t>
        </is>
      </c>
      <c r="F18474" s="3" t="n">
        <v>0</v>
      </c>
      <c r="G18474" s="3" t="n">
        <v>6171.56</v>
      </c>
    </row>
    <row r="18475">
      <c r="A18475" s="3" t="inlineStr">
        <is>
          <t>Opportunity Global Sales (PTY) LTD</t>
        </is>
      </c>
      <c r="B18475" s="4" t="n">
        <v>45323</v>
      </c>
      <c r="C18475" s="3" t="inlineStr">
        <is>
          <t>Expenses</t>
        </is>
      </c>
      <c r="D18475" s="3" t="inlineStr">
        <is>
          <t>3200/000</t>
        </is>
      </c>
      <c r="E18475" s="3" t="inlineStr">
        <is>
          <t>Bank Charges</t>
        </is>
      </c>
      <c r="F18475" s="3" t="n">
        <v>0</v>
      </c>
      <c r="G18475" s="3" t="n">
        <v>5581.46</v>
      </c>
    </row>
    <row r="18476">
      <c r="A18476" s="3" t="inlineStr">
        <is>
          <t>Opportunity Management Holdings (PTY) LTD</t>
        </is>
      </c>
      <c r="B18476" s="4" t="n">
        <v>45323</v>
      </c>
      <c r="C18476" s="3" t="inlineStr">
        <is>
          <t>Expenses</t>
        </is>
      </c>
      <c r="D18476" s="3" t="inlineStr">
        <is>
          <t>3200/000</t>
        </is>
      </c>
      <c r="E18476" s="3" t="inlineStr">
        <is>
          <t>Bank Charges</t>
        </is>
      </c>
      <c r="F18476" s="3" t="n">
        <v>0</v>
      </c>
      <c r="G18476" s="3" t="n">
        <v>4202.83</v>
      </c>
    </row>
    <row r="18477">
      <c r="A18477" s="3" t="inlineStr">
        <is>
          <t>Quinate Consulting (Pty) Ltd</t>
        </is>
      </c>
      <c r="B18477" s="4" t="n">
        <v>45323</v>
      </c>
      <c r="C18477" s="3" t="inlineStr">
        <is>
          <t>Expenses</t>
        </is>
      </c>
      <c r="D18477" s="3" t="inlineStr">
        <is>
          <t>3200/000</t>
        </is>
      </c>
      <c r="E18477" s="3" t="inlineStr">
        <is>
          <t>Bank Charges</t>
        </is>
      </c>
      <c r="F18477" s="3" t="n">
        <v>0</v>
      </c>
      <c r="G18477" s="3" t="n">
        <v>9231.41</v>
      </c>
    </row>
    <row r="18478">
      <c r="A18478" s="3" t="inlineStr">
        <is>
          <t>Trademark Holdings (Pty) Ltd</t>
        </is>
      </c>
      <c r="B18478" s="4" t="n">
        <v>45323</v>
      </c>
      <c r="C18478" s="3" t="inlineStr">
        <is>
          <t>Expenses</t>
        </is>
      </c>
      <c r="D18478" s="3" t="inlineStr">
        <is>
          <t>3200/000</t>
        </is>
      </c>
      <c r="E18478" s="3" t="inlineStr">
        <is>
          <t>Bank Charges</t>
        </is>
      </c>
      <c r="F18478" s="3" t="n">
        <v>0</v>
      </c>
      <c r="G18478" s="3" t="n">
        <v>1585.65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Expenses</t>
        </is>
      </c>
      <c r="D18479" s="3" t="inlineStr">
        <is>
          <t>3220/000</t>
        </is>
      </c>
      <c r="E18479" s="3" t="inlineStr">
        <is>
          <t>Bank Charges - Bond Fees</t>
        </is>
      </c>
      <c r="F18479" s="3" t="n">
        <v>0</v>
      </c>
      <c r="G18479" s="3" t="n">
        <v>12278.48</v>
      </c>
    </row>
    <row r="18480">
      <c r="A18480" s="3" t="inlineStr">
        <is>
          <t>Noble Shield (Pty) Ltd ta Go Letting</t>
        </is>
      </c>
      <c r="B18480" s="4" t="n">
        <v>45323</v>
      </c>
      <c r="C18480" s="3" t="inlineStr">
        <is>
          <t>Expenses</t>
        </is>
      </c>
      <c r="D18480" s="3" t="inlineStr">
        <is>
          <t>3230/000</t>
        </is>
      </c>
      <c r="E18480" s="3" t="inlineStr">
        <is>
          <t>Cell Phone - NM</t>
        </is>
      </c>
      <c r="F18480" s="3" t="n">
        <v>0</v>
      </c>
      <c r="G18480" s="3" t="n">
        <v>11387.84</v>
      </c>
    </row>
    <row r="18481">
      <c r="A18481" s="3" t="inlineStr">
        <is>
          <t>Noble Shield (Pty) Ltd ta Go Letting</t>
        </is>
      </c>
      <c r="B18481" s="4" t="n">
        <v>45323</v>
      </c>
      <c r="C18481" s="3" t="inlineStr">
        <is>
          <t>Expenses</t>
        </is>
      </c>
      <c r="D18481" s="3" t="inlineStr">
        <is>
          <t>3233/000</t>
        </is>
      </c>
      <c r="E18481" s="3" t="inlineStr">
        <is>
          <t>Cell Data - Other</t>
        </is>
      </c>
      <c r="F18481" s="3" t="n">
        <v>199</v>
      </c>
      <c r="G18481" s="3" t="n">
        <v>770.04</v>
      </c>
    </row>
    <row r="18482">
      <c r="A18482" s="3" t="inlineStr">
        <is>
          <t>Noble Shield (Pty) Ltd ta Go Letting</t>
        </is>
      </c>
      <c r="B18482" s="4" t="n">
        <v>45323</v>
      </c>
      <c r="C18482" s="3" t="inlineStr">
        <is>
          <t>Expenses</t>
        </is>
      </c>
      <c r="D18482" s="3" t="inlineStr">
        <is>
          <t>3233/100</t>
        </is>
      </c>
      <c r="E18482" s="3" t="inlineStr">
        <is>
          <t>Cell Data - Sales office Wifi</t>
        </is>
      </c>
      <c r="F18482" s="3" t="n">
        <v>315</v>
      </c>
      <c r="G18482" s="3" t="n">
        <v>2386.91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Expenses</t>
        </is>
      </c>
      <c r="D18483" s="3" t="inlineStr">
        <is>
          <t>3250/000</t>
        </is>
      </c>
      <c r="E18483" s="3" t="inlineStr">
        <is>
          <t>Cleaning</t>
        </is>
      </c>
      <c r="F18483" s="3" t="n">
        <v>0</v>
      </c>
      <c r="G18483" s="3" t="n">
        <v>29700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Expenses</t>
        </is>
      </c>
      <c r="D18484" s="3" t="inlineStr">
        <is>
          <t>3250/000</t>
        </is>
      </c>
      <c r="E18484" s="3" t="inlineStr">
        <is>
          <t>Cleaning</t>
        </is>
      </c>
      <c r="F18484" s="3" t="n">
        <v>0</v>
      </c>
      <c r="G18484" s="3" t="n">
        <v>9561.91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Expenses</t>
        </is>
      </c>
      <c r="D18485" s="3" t="inlineStr">
        <is>
          <t>3250/000</t>
        </is>
      </c>
      <c r="E18485" s="3" t="inlineStr">
        <is>
          <t>Cleaning</t>
        </is>
      </c>
      <c r="F18485" s="3" t="n">
        <v>0</v>
      </c>
      <c r="G18485" s="3" t="n">
        <v>14562.32</v>
      </c>
    </row>
    <row r="18486">
      <c r="A18486" s="3" t="inlineStr">
        <is>
          <t>Trademark Holdings (Pty) Ltd</t>
        </is>
      </c>
      <c r="B18486" s="4" t="n">
        <v>45323</v>
      </c>
      <c r="C18486" s="3" t="inlineStr">
        <is>
          <t>Expenses</t>
        </is>
      </c>
      <c r="D18486" s="3" t="inlineStr">
        <is>
          <t>3250/000</t>
        </is>
      </c>
      <c r="E18486" s="3" t="inlineStr">
        <is>
          <t>Cleaning</t>
        </is>
      </c>
      <c r="F18486" s="3" t="n">
        <v>0</v>
      </c>
      <c r="G18486" s="3" t="n">
        <v>5434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Expenses</t>
        </is>
      </c>
      <c r="D18487" s="3" t="inlineStr">
        <is>
          <t>3300/000</t>
        </is>
      </c>
      <c r="E18487" s="3" t="inlineStr">
        <is>
          <t>Computer Expenses</t>
        </is>
      </c>
      <c r="F18487" s="3" t="n">
        <v>0</v>
      </c>
      <c r="G18487" s="3" t="n">
        <v>4148.44</v>
      </c>
    </row>
    <row r="18488">
      <c r="A18488" s="3" t="inlineStr">
        <is>
          <t>Opportunity Management Holdings (PTY) LTD</t>
        </is>
      </c>
      <c r="B18488" s="4" t="n">
        <v>45323</v>
      </c>
      <c r="C18488" s="3" t="inlineStr">
        <is>
          <t>Expenses</t>
        </is>
      </c>
      <c r="D18488" s="3" t="inlineStr">
        <is>
          <t>3300/000</t>
        </is>
      </c>
      <c r="E18488" s="3" t="inlineStr">
        <is>
          <t>Computer Expenses</t>
        </is>
      </c>
      <c r="F18488" s="3" t="n">
        <v>0</v>
      </c>
      <c r="G18488" s="3" t="n">
        <v>1153.91</v>
      </c>
    </row>
    <row r="18489">
      <c r="A18489" s="3" t="inlineStr">
        <is>
          <t>Noble Shield (Pty) Ltd ta Go Letting</t>
        </is>
      </c>
      <c r="B18489" s="4" t="n">
        <v>45323</v>
      </c>
      <c r="C18489" s="3" t="inlineStr">
        <is>
          <t>Expenses</t>
        </is>
      </c>
      <c r="D18489" s="3" t="inlineStr">
        <is>
          <t>3300/120</t>
        </is>
      </c>
      <c r="E18489" s="3" t="inlineStr">
        <is>
          <t>Computer IT - Software Propworx</t>
        </is>
      </c>
      <c r="F18489" s="3" t="n">
        <v>2576</v>
      </c>
      <c r="G18489" s="3" t="n">
        <v>15456</v>
      </c>
    </row>
    <row r="18490">
      <c r="A18490" s="3" t="inlineStr">
        <is>
          <t>Noble Shield (Pty) Ltd ta Go Letting</t>
        </is>
      </c>
      <c r="B18490" s="4" t="n">
        <v>45323</v>
      </c>
      <c r="C18490" s="3" t="inlineStr">
        <is>
          <t>Expenses</t>
        </is>
      </c>
      <c r="D18490" s="3" t="inlineStr">
        <is>
          <t>3300/130</t>
        </is>
      </c>
      <c r="E18490" s="3" t="inlineStr">
        <is>
          <t>Computer IT - Internet/Hosting Fees</t>
        </is>
      </c>
      <c r="F18490" s="3" t="n">
        <v>0</v>
      </c>
      <c r="G18490" s="3" t="n">
        <v>790</v>
      </c>
    </row>
    <row r="18491">
      <c r="A18491" s="3" t="inlineStr">
        <is>
          <t>Noble Shield (Pty) Ltd ta Go Letting</t>
        </is>
      </c>
      <c r="B18491" s="4" t="n">
        <v>45323</v>
      </c>
      <c r="C18491" s="3" t="inlineStr">
        <is>
          <t>Expenses</t>
        </is>
      </c>
      <c r="D18491" s="3" t="inlineStr">
        <is>
          <t>3300/170</t>
        </is>
      </c>
      <c r="E18491" s="3" t="inlineStr">
        <is>
          <t>Computer IT - VDB office Fibre</t>
        </is>
      </c>
      <c r="F18491" s="3" t="n">
        <v>0</v>
      </c>
      <c r="G18491" s="3" t="n">
        <v>3160</v>
      </c>
    </row>
    <row r="18492">
      <c r="A18492" s="3" t="inlineStr">
        <is>
          <t>Trademark Holdings (Pty) Ltd</t>
        </is>
      </c>
      <c r="B18492" s="4" t="n">
        <v>45323</v>
      </c>
      <c r="C18492" s="3" t="inlineStr">
        <is>
          <t>Expenses</t>
        </is>
      </c>
      <c r="D18492" s="3" t="inlineStr">
        <is>
          <t>3350/000</t>
        </is>
      </c>
      <c r="E18492" s="3" t="inlineStr">
        <is>
          <t>Consulting Fees</t>
        </is>
      </c>
      <c r="F18492" s="3" t="n">
        <v>0</v>
      </c>
      <c r="G18492" s="3" t="n">
        <v>110400</v>
      </c>
    </row>
    <row r="18493">
      <c r="A18493" s="3" t="inlineStr">
        <is>
          <t>Opportunity Management Holdings (PTY) LTD</t>
        </is>
      </c>
      <c r="B18493" s="4" t="n">
        <v>45323</v>
      </c>
      <c r="C18493" s="3" t="inlineStr">
        <is>
          <t>Expenses</t>
        </is>
      </c>
      <c r="D18493" s="3" t="inlineStr">
        <is>
          <t>3350/100</t>
        </is>
      </c>
      <c r="E18493" s="3" t="inlineStr">
        <is>
          <t>Consulting Fee - Dirk Coetzee</t>
        </is>
      </c>
      <c r="F18493" s="3" t="n">
        <v>0</v>
      </c>
      <c r="G18493" s="3" t="n">
        <v>85000</v>
      </c>
    </row>
    <row r="18494">
      <c r="A18494" s="3" t="inlineStr">
        <is>
          <t>Endulini (Pty) Ltd</t>
        </is>
      </c>
      <c r="B18494" s="4" t="n">
        <v>45323</v>
      </c>
      <c r="C18494" s="3" t="inlineStr">
        <is>
          <t>Expenses</t>
        </is>
      </c>
      <c r="D18494" s="3" t="inlineStr">
        <is>
          <t>3350/100</t>
        </is>
      </c>
      <c r="E18494" s="3" t="inlineStr">
        <is>
          <t>Consulting Fees - Admin and Finance</t>
        </is>
      </c>
      <c r="F18494" s="3" t="n">
        <v>0</v>
      </c>
      <c r="G18494" s="3" t="n">
        <v>477091.76</v>
      </c>
    </row>
    <row r="18495">
      <c r="A18495" s="3" t="inlineStr">
        <is>
          <t>Opportunity Global Investment (PTY) LTD</t>
        </is>
      </c>
      <c r="B18495" s="4" t="n">
        <v>45323</v>
      </c>
      <c r="C18495" s="3" t="inlineStr">
        <is>
          <t>Expenses</t>
        </is>
      </c>
      <c r="D18495" s="3" t="inlineStr">
        <is>
          <t>3350/100</t>
        </is>
      </c>
      <c r="E18495" s="3" t="inlineStr">
        <is>
          <t>Consulting Fees - Admin and Finance</t>
        </is>
      </c>
      <c r="F18495" s="3" t="n">
        <v>0</v>
      </c>
      <c r="G18495" s="3" t="n">
        <v>170619.06</v>
      </c>
    </row>
    <row r="18496">
      <c r="A18496" s="3" t="inlineStr">
        <is>
          <t>Opportunity Global Sales (PTY) LTD</t>
        </is>
      </c>
      <c r="B18496" s="4" t="n">
        <v>45323</v>
      </c>
      <c r="C18496" s="3" t="inlineStr">
        <is>
          <t>Expenses</t>
        </is>
      </c>
      <c r="D18496" s="3" t="inlineStr">
        <is>
          <t>3350/100</t>
        </is>
      </c>
      <c r="E18496" s="3" t="inlineStr">
        <is>
          <t>Consulting Fees - Admin and Finance</t>
        </is>
      </c>
      <c r="F18496" s="3" t="n">
        <v>0</v>
      </c>
      <c r="G18496" s="3" t="n">
        <v>149727</v>
      </c>
    </row>
    <row r="18497">
      <c r="A18497" s="3" t="inlineStr">
        <is>
          <t>Opportunity Global Sales (PTY) LTD</t>
        </is>
      </c>
      <c r="B18497" s="4" t="n">
        <v>45323</v>
      </c>
      <c r="C18497" s="3" t="inlineStr">
        <is>
          <t>Expenses</t>
        </is>
      </c>
      <c r="D18497" s="3" t="inlineStr">
        <is>
          <t>3350/200</t>
        </is>
      </c>
      <c r="E18497" s="3" t="inlineStr">
        <is>
          <t>Consulting Fees - Agent Karien Muller</t>
        </is>
      </c>
      <c r="F18497" s="3" t="n">
        <v>0</v>
      </c>
      <c r="G18497" s="3" t="n">
        <v>10000</v>
      </c>
    </row>
    <row r="18498">
      <c r="A18498" s="3" t="inlineStr">
        <is>
          <t>Opportunity Global Investment (PTY) LTD</t>
        </is>
      </c>
      <c r="B18498" s="4" t="n">
        <v>45323</v>
      </c>
      <c r="C18498" s="3" t="inlineStr">
        <is>
          <t>Expenses</t>
        </is>
      </c>
      <c r="D18498" s="3" t="inlineStr">
        <is>
          <t>3350/200</t>
        </is>
      </c>
      <c r="E18498" s="3" t="inlineStr">
        <is>
          <t>Consulting Fees - Rockfin</t>
        </is>
      </c>
      <c r="F18498" s="3" t="n">
        <v>0</v>
      </c>
      <c r="G18498" s="3" t="n">
        <v>101700</v>
      </c>
    </row>
    <row r="18499">
      <c r="A18499" s="3" t="inlineStr">
        <is>
          <t>Opportunity Management Holdings (PTY) LTD</t>
        </is>
      </c>
      <c r="B18499" s="4" t="n">
        <v>45323</v>
      </c>
      <c r="C18499" s="3" t="inlineStr">
        <is>
          <t>Expenses</t>
        </is>
      </c>
      <c r="D18499" s="3" t="inlineStr">
        <is>
          <t>3350/300</t>
        </is>
      </c>
      <c r="E18499" s="3" t="inlineStr">
        <is>
          <t>Consulting Fee - HR Joblaw</t>
        </is>
      </c>
      <c r="F18499" s="3" t="n">
        <v>1600.83</v>
      </c>
      <c r="G18499" s="3" t="n">
        <v>9604.98</v>
      </c>
    </row>
    <row r="18500">
      <c r="A18500" s="3" t="inlineStr">
        <is>
          <t>Quinate Consulting (Pty) Ltd</t>
        </is>
      </c>
      <c r="B18500" s="4" t="n">
        <v>45323</v>
      </c>
      <c r="C18500" s="3" t="inlineStr">
        <is>
          <t>Expenses</t>
        </is>
      </c>
      <c r="D18500" s="3" t="inlineStr">
        <is>
          <t>3350/300</t>
        </is>
      </c>
      <c r="E18500" s="3" t="inlineStr">
        <is>
          <t>Consulting Fees - Admin and Finance</t>
        </is>
      </c>
      <c r="F18500" s="3" t="n">
        <v>0</v>
      </c>
      <c r="G18500" s="3" t="n">
        <v>58025</v>
      </c>
    </row>
    <row r="18501">
      <c r="A18501" s="3" t="inlineStr">
        <is>
          <t>Opportunity Global Investment (PTY) LTD</t>
        </is>
      </c>
      <c r="B18501" s="4" t="n">
        <v>45323</v>
      </c>
      <c r="C18501" s="3" t="inlineStr">
        <is>
          <t>Expenses</t>
        </is>
      </c>
      <c r="D18501" s="3" t="inlineStr">
        <is>
          <t>3350/300</t>
        </is>
      </c>
      <c r="E18501" s="3" t="inlineStr">
        <is>
          <t>Consulting Fees - BLCS</t>
        </is>
      </c>
      <c r="F18501" s="3" t="n">
        <v>0</v>
      </c>
      <c r="G18501" s="3" t="n">
        <v>22000</v>
      </c>
    </row>
    <row r="18502">
      <c r="A18502" s="3" t="inlineStr">
        <is>
          <t>Opportunity Global Investment (PTY) LTD</t>
        </is>
      </c>
      <c r="B18502" s="4" t="n">
        <v>45323</v>
      </c>
      <c r="C18502" s="3" t="inlineStr">
        <is>
          <t>Expenses</t>
        </is>
      </c>
      <c r="D18502" s="3" t="inlineStr">
        <is>
          <t>3350/400</t>
        </is>
      </c>
      <c r="E18502" s="3" t="inlineStr">
        <is>
          <t>Consulting Fees: Solaris Law</t>
        </is>
      </c>
      <c r="F18502" s="3" t="n">
        <v>0</v>
      </c>
      <c r="G18502" s="3" t="n">
        <v>80145</v>
      </c>
    </row>
    <row r="18503">
      <c r="A18503" s="3" t="inlineStr">
        <is>
          <t>Opportunity Global Investment (PTY) LTD</t>
        </is>
      </c>
      <c r="B18503" s="4" t="n">
        <v>45323</v>
      </c>
      <c r="C18503" s="3" t="inlineStr">
        <is>
          <t>Expenses</t>
        </is>
      </c>
      <c r="D18503" s="3" t="inlineStr">
        <is>
          <t>3351/000</t>
        </is>
      </c>
      <c r="E18503" s="3" t="inlineStr">
        <is>
          <t>Consulting Fees - HR Joblaw</t>
        </is>
      </c>
      <c r="F18503" s="3" t="n">
        <v>1600.83</v>
      </c>
      <c r="G18503" s="3" t="n">
        <v>4802.49</v>
      </c>
    </row>
    <row r="18504">
      <c r="A18504" s="3" t="inlineStr">
        <is>
          <t>Quinate Consulting (Pty) Ltd</t>
        </is>
      </c>
      <c r="B18504" s="4" t="n">
        <v>45323</v>
      </c>
      <c r="C18504" s="3" t="inlineStr">
        <is>
          <t>Expenses</t>
        </is>
      </c>
      <c r="D18504" s="3" t="inlineStr">
        <is>
          <t>3351/000</t>
        </is>
      </c>
      <c r="E18504" s="3" t="inlineStr">
        <is>
          <t>Consulting fees - Trustees</t>
        </is>
      </c>
      <c r="F18504" s="3" t="n">
        <v>0</v>
      </c>
      <c r="G18504" s="3" t="n">
        <v>109821.74</v>
      </c>
    </row>
    <row r="18505">
      <c r="A18505" s="3" t="inlineStr">
        <is>
          <t>Opportunity Global Investment (PTY) LTD</t>
        </is>
      </c>
      <c r="B18505" s="4" t="n">
        <v>45323</v>
      </c>
      <c r="C18505" s="3" t="inlineStr">
        <is>
          <t>Expenses</t>
        </is>
      </c>
      <c r="D18505" s="3" t="inlineStr">
        <is>
          <t>3354/000</t>
        </is>
      </c>
      <c r="E18505" s="3" t="inlineStr">
        <is>
          <t>Consulting Fees - Karien Muller</t>
        </is>
      </c>
      <c r="F18505" s="3" t="n">
        <v>0</v>
      </c>
      <c r="G18505" s="3" t="n">
        <v>12500</v>
      </c>
    </row>
    <row r="18506">
      <c r="A18506" s="3" t="inlineStr">
        <is>
          <t>Opportunity Global Investment (PTY) LTD</t>
        </is>
      </c>
      <c r="B18506" s="4" t="n">
        <v>45323</v>
      </c>
      <c r="C18506" s="3" t="inlineStr">
        <is>
          <t>Expenses</t>
        </is>
      </c>
      <c r="D18506" s="3" t="inlineStr">
        <is>
          <t>3355/00</t>
        </is>
      </c>
      <c r="E18506" s="3" t="inlineStr">
        <is>
          <t>Consulting fees - F Geldenhuys</t>
        </is>
      </c>
      <c r="F18506" s="3" t="n">
        <v>0</v>
      </c>
      <c r="G18506" s="3" t="n">
        <v>61500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Expenses</t>
        </is>
      </c>
      <c r="D18507" s="3" t="inlineStr">
        <is>
          <t>3400/000</t>
        </is>
      </c>
      <c r="E18507" s="3" t="inlineStr">
        <is>
          <t>Courier _AND_ Postage</t>
        </is>
      </c>
      <c r="F18507" s="3" t="n">
        <v>0</v>
      </c>
      <c r="G18507" s="3" t="n">
        <v>664.3200000000001</v>
      </c>
    </row>
    <row r="18508">
      <c r="A18508" s="3" t="inlineStr">
        <is>
          <t>Quinate Consulting (Pty) Ltd</t>
        </is>
      </c>
      <c r="B18508" s="4" t="n">
        <v>45323</v>
      </c>
      <c r="C18508" s="3" t="inlineStr">
        <is>
          <t>Expenses</t>
        </is>
      </c>
      <c r="D18508" s="3" t="inlineStr">
        <is>
          <t>3450/001</t>
        </is>
      </c>
      <c r="E18508" s="3" t="inlineStr">
        <is>
          <t>Depreciation - Computer Equipment</t>
        </is>
      </c>
      <c r="F18508" s="3" t="n">
        <v>0</v>
      </c>
      <c r="G18508" s="3" t="n">
        <v>24837.14</v>
      </c>
    </row>
    <row r="18509">
      <c r="A18509" s="3" t="inlineStr">
        <is>
          <t>Opportunity Global Investment (PTY) LTD</t>
        </is>
      </c>
      <c r="B18509" s="4" t="n">
        <v>45323</v>
      </c>
      <c r="C18509" s="3" t="inlineStr">
        <is>
          <t>Expenses</t>
        </is>
      </c>
      <c r="D18509" s="3" t="inlineStr">
        <is>
          <t>3450/001</t>
        </is>
      </c>
      <c r="E18509" s="3" t="inlineStr">
        <is>
          <t>Depreciation - Computer equipment</t>
        </is>
      </c>
      <c r="F18509" s="3" t="n">
        <v>0</v>
      </c>
      <c r="G18509" s="3" t="n">
        <v>9680.940000000001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Expenses</t>
        </is>
      </c>
      <c r="D18510" s="3" t="inlineStr">
        <is>
          <t>3450/002</t>
        </is>
      </c>
      <c r="E18510" s="3" t="inlineStr">
        <is>
          <t>Depreciation - Site Containers</t>
        </is>
      </c>
      <c r="F18510" s="3" t="n">
        <v>0</v>
      </c>
      <c r="G18510" s="3" t="n">
        <v>3507.24</v>
      </c>
    </row>
    <row r="18511">
      <c r="A18511" s="3" t="inlineStr">
        <is>
          <t>Opportunity Global Sales (PTY) LTD</t>
        </is>
      </c>
      <c r="B18511" s="4" t="n">
        <v>45323</v>
      </c>
      <c r="C18511" s="3" t="inlineStr">
        <is>
          <t>Expenses</t>
        </is>
      </c>
      <c r="D18511" s="3" t="inlineStr">
        <is>
          <t>3450/030</t>
        </is>
      </c>
      <c r="E18511" s="3" t="inlineStr">
        <is>
          <t>Depreciation - Furniture and Fittings</t>
        </is>
      </c>
      <c r="F18511" s="3" t="n">
        <v>0</v>
      </c>
      <c r="G18511" s="3" t="n">
        <v>4488.57</v>
      </c>
    </row>
    <row r="18512">
      <c r="A18512" s="3" t="inlineStr">
        <is>
          <t>Opportunity Management Holdings (PTY) LTD</t>
        </is>
      </c>
      <c r="B18512" s="4" t="n">
        <v>45323</v>
      </c>
      <c r="C18512" s="3" t="inlineStr">
        <is>
          <t>Expenses</t>
        </is>
      </c>
      <c r="D18512" s="3" t="inlineStr">
        <is>
          <t>3451/000</t>
        </is>
      </c>
      <c r="E18512" s="3" t="inlineStr">
        <is>
          <t>Depreciation - Computer Equipment</t>
        </is>
      </c>
      <c r="F18512" s="3" t="n">
        <v>0</v>
      </c>
      <c r="G18512" s="3" t="n">
        <v>5175.9</v>
      </c>
    </row>
    <row r="18513">
      <c r="A18513" s="3" t="inlineStr">
        <is>
          <t>Quinate Consulting (Pty) Ltd</t>
        </is>
      </c>
      <c r="B18513" s="4" t="n">
        <v>45323</v>
      </c>
      <c r="C18513" s="3" t="inlineStr">
        <is>
          <t>Expenses</t>
        </is>
      </c>
      <c r="D18513" s="3" t="inlineStr">
        <is>
          <t>3600/000</t>
        </is>
      </c>
      <c r="E18513" s="3" t="inlineStr">
        <is>
          <t>Donations</t>
        </is>
      </c>
      <c r="F18513" s="3" t="n">
        <v>572.45</v>
      </c>
      <c r="G18513" s="3" t="n">
        <v>6869.4</v>
      </c>
    </row>
    <row r="18514">
      <c r="A18514" s="3" t="inlineStr">
        <is>
          <t>Noble Shield (Pty) Ltd ta Go Letting</t>
        </is>
      </c>
      <c r="B18514" s="4" t="n">
        <v>45323</v>
      </c>
      <c r="C18514" s="3" t="inlineStr">
        <is>
          <t>Expenses</t>
        </is>
      </c>
      <c r="D18514" s="3" t="inlineStr">
        <is>
          <t>3650/000</t>
        </is>
      </c>
      <c r="E18514" s="3" t="inlineStr">
        <is>
          <t>Electricity _AND_ Water</t>
        </is>
      </c>
      <c r="F18514" s="3" t="n">
        <v>0</v>
      </c>
      <c r="G18514" s="3" t="n">
        <v>2500</v>
      </c>
    </row>
    <row r="18515">
      <c r="A18515" s="3" t="inlineStr">
        <is>
          <t>Opportunity Global Investment (PTY) LTD</t>
        </is>
      </c>
      <c r="B18515" s="4" t="n">
        <v>45323</v>
      </c>
      <c r="C18515" s="3" t="inlineStr">
        <is>
          <t>Expenses</t>
        </is>
      </c>
      <c r="D18515" s="3" t="inlineStr">
        <is>
          <t>3650/000</t>
        </is>
      </c>
      <c r="E18515" s="3" t="inlineStr">
        <is>
          <t>Electricity _AND_ Water</t>
        </is>
      </c>
      <c r="F18515" s="3" t="n">
        <v>0</v>
      </c>
      <c r="G18515" s="3" t="n">
        <v>32450</v>
      </c>
    </row>
    <row r="18516">
      <c r="A18516" s="3" t="inlineStr">
        <is>
          <t>Noble Shield (Pty) Ltd ta Go Letting</t>
        </is>
      </c>
      <c r="B18516" s="4" t="n">
        <v>45323</v>
      </c>
      <c r="C18516" s="3" t="inlineStr">
        <is>
          <t>Expenses</t>
        </is>
      </c>
      <c r="D18516" s="3" t="inlineStr">
        <is>
          <t>3651/000</t>
        </is>
      </c>
      <c r="E18516" s="3" t="inlineStr">
        <is>
          <t>Electricity _AND_ Water - Rentals</t>
        </is>
      </c>
      <c r="F18516" s="3" t="n">
        <v>0</v>
      </c>
      <c r="G18516" s="3" t="n">
        <v>2000</v>
      </c>
    </row>
    <row r="18517">
      <c r="A18517" s="3" t="inlineStr">
        <is>
          <t>Quinate Consulting (Pty) Ltd</t>
        </is>
      </c>
      <c r="B18517" s="4" t="n">
        <v>45323</v>
      </c>
      <c r="C18517" s="3" t="inlineStr">
        <is>
          <t>Expenses</t>
        </is>
      </c>
      <c r="D18517" s="3" t="inlineStr">
        <is>
          <t>3651/000</t>
        </is>
      </c>
      <c r="E18517" s="3" t="inlineStr">
        <is>
          <t>Electricity _AND_ Water - Southwark</t>
        </is>
      </c>
      <c r="F18517" s="3" t="n">
        <v>0</v>
      </c>
      <c r="G18517" s="3" t="n">
        <v>279411.26</v>
      </c>
    </row>
    <row r="18518">
      <c r="A18518" s="3" t="inlineStr">
        <is>
          <t>Quinate Consulting (Pty) Ltd</t>
        </is>
      </c>
      <c r="B18518" s="4" t="n">
        <v>45323</v>
      </c>
      <c r="C18518" s="3" t="inlineStr">
        <is>
          <t>Expenses</t>
        </is>
      </c>
      <c r="D18518" s="3" t="inlineStr">
        <is>
          <t>3652/000</t>
        </is>
      </c>
      <c r="E18518" s="3" t="inlineStr">
        <is>
          <t>Electricity _AND_ Water - Soho</t>
        </is>
      </c>
      <c r="F18518" s="3" t="n">
        <v>0</v>
      </c>
      <c r="G18518" s="3" t="n">
        <v>293909.56</v>
      </c>
    </row>
    <row r="18519">
      <c r="A18519" s="3" t="inlineStr">
        <is>
          <t>Quinate Consulting (Pty) Ltd</t>
        </is>
      </c>
      <c r="B18519" s="4" t="n">
        <v>45323</v>
      </c>
      <c r="C18519" s="3" t="inlineStr">
        <is>
          <t>Expenses</t>
        </is>
      </c>
      <c r="D18519" s="3" t="inlineStr">
        <is>
          <t>3653/000</t>
        </is>
      </c>
      <c r="E18519" s="3" t="inlineStr">
        <is>
          <t>Electricity _AND_ Water - Endulini</t>
        </is>
      </c>
      <c r="F18519" s="3" t="n">
        <v>7807.05</v>
      </c>
      <c r="G18519" s="3" t="n">
        <v>4776.4</v>
      </c>
    </row>
    <row r="18520">
      <c r="A18520" s="3" t="inlineStr">
        <is>
          <t>Noble Shield (Pty) Ltd ta Go Letting</t>
        </is>
      </c>
      <c r="B18520" s="4" t="n">
        <v>45323</v>
      </c>
      <c r="C18520" s="3" t="inlineStr">
        <is>
          <t>Expenses</t>
        </is>
      </c>
      <c r="D18520" s="3" t="inlineStr">
        <is>
          <t>3700/000</t>
        </is>
      </c>
      <c r="E18520" s="3" t="inlineStr">
        <is>
          <t>Entertainment Expenses</t>
        </is>
      </c>
      <c r="F18520" s="3" t="n">
        <v>0</v>
      </c>
      <c r="G18520" s="3" t="n">
        <v>1650</v>
      </c>
    </row>
    <row r="18521">
      <c r="A18521" s="3" t="inlineStr">
        <is>
          <t>Opportunity Global Investment (PTY) LTD</t>
        </is>
      </c>
      <c r="B18521" s="4" t="n">
        <v>45323</v>
      </c>
      <c r="C18521" s="3" t="inlineStr">
        <is>
          <t>Expenses</t>
        </is>
      </c>
      <c r="D18521" s="3" t="inlineStr">
        <is>
          <t>3700/000</t>
        </is>
      </c>
      <c r="E18521" s="3" t="inlineStr">
        <is>
          <t>Entertainment Expenses</t>
        </is>
      </c>
      <c r="F18521" s="3" t="n">
        <v>0</v>
      </c>
      <c r="G18521" s="3" t="n">
        <v>6737.99</v>
      </c>
    </row>
    <row r="18522">
      <c r="A18522" s="3" t="inlineStr">
        <is>
          <t>Opportunity Global Sales (PTY) LTD</t>
        </is>
      </c>
      <c r="B18522" s="4" t="n">
        <v>45323</v>
      </c>
      <c r="C18522" s="3" t="inlineStr">
        <is>
          <t>Expenses</t>
        </is>
      </c>
      <c r="D18522" s="3" t="inlineStr">
        <is>
          <t>3700/000</t>
        </is>
      </c>
      <c r="E18522" s="3" t="inlineStr">
        <is>
          <t>Entertainment Expenses</t>
        </is>
      </c>
      <c r="F18522" s="3" t="n">
        <v>0</v>
      </c>
      <c r="G18522" s="3" t="n">
        <v>3970</v>
      </c>
    </row>
    <row r="18523">
      <c r="A18523" s="3" t="inlineStr">
        <is>
          <t>Opportunity Management Holdings (PTY) LTD</t>
        </is>
      </c>
      <c r="B18523" s="4" t="n">
        <v>45323</v>
      </c>
      <c r="C18523" s="3" t="inlineStr">
        <is>
          <t>Expenses</t>
        </is>
      </c>
      <c r="D18523" s="3" t="inlineStr">
        <is>
          <t>3700/000</t>
        </is>
      </c>
      <c r="E18523" s="3" t="inlineStr">
        <is>
          <t>Entertainment Expenses</t>
        </is>
      </c>
      <c r="F18523" s="3" t="n">
        <v>0</v>
      </c>
      <c r="G18523" s="3" t="n">
        <v>1126.13</v>
      </c>
    </row>
    <row r="18524">
      <c r="A18524" s="3" t="inlineStr">
        <is>
          <t>Quinate Consulting (Pty) Ltd</t>
        </is>
      </c>
      <c r="B18524" s="4" t="n">
        <v>45323</v>
      </c>
      <c r="C18524" s="3" t="inlineStr">
        <is>
          <t>Expenses</t>
        </is>
      </c>
      <c r="D18524" s="3" t="inlineStr">
        <is>
          <t>3700/000</t>
        </is>
      </c>
      <c r="E18524" s="3" t="inlineStr">
        <is>
          <t>Entertainment Expenses</t>
        </is>
      </c>
      <c r="F18524" s="3" t="n">
        <v>1228.07</v>
      </c>
      <c r="G18524" s="3" t="n">
        <v>12973.12</v>
      </c>
    </row>
    <row r="18525">
      <c r="A18525" s="3" t="inlineStr">
        <is>
          <t>Opportunity Management Holdings (PTY) LTD</t>
        </is>
      </c>
      <c r="B18525" s="4" t="n">
        <v>45323</v>
      </c>
      <c r="C18525" s="3" t="inlineStr">
        <is>
          <t>Expenses</t>
        </is>
      </c>
      <c r="D18525" s="3" t="inlineStr">
        <is>
          <t>3800/000</t>
        </is>
      </c>
      <c r="E18525" s="3" t="inlineStr">
        <is>
          <t>General Expenses</t>
        </is>
      </c>
      <c r="F18525" s="3" t="n">
        <v>0</v>
      </c>
      <c r="G18525" s="3" t="n">
        <v>418.94</v>
      </c>
    </row>
    <row r="18526">
      <c r="A18526" s="3" t="inlineStr">
        <is>
          <t>Opportunity Global Investment (PTY) LTD</t>
        </is>
      </c>
      <c r="B18526" s="4" t="n">
        <v>45323</v>
      </c>
      <c r="C18526" s="3" t="inlineStr">
        <is>
          <t>Expenses</t>
        </is>
      </c>
      <c r="D18526" s="3" t="inlineStr">
        <is>
          <t>3800/010</t>
        </is>
      </c>
      <c r="E18526" s="3" t="inlineStr">
        <is>
          <t>General Expences - Gifts</t>
        </is>
      </c>
      <c r="F18526" s="3" t="n">
        <v>0</v>
      </c>
      <c r="G18526" s="3" t="n">
        <v>8198.870000000001</v>
      </c>
    </row>
    <row r="18527">
      <c r="A18527" s="3" t="inlineStr">
        <is>
          <t>Opportunity Global Sales (PTY) LTD</t>
        </is>
      </c>
      <c r="B18527" s="4" t="n">
        <v>45323</v>
      </c>
      <c r="C18527" s="3" t="inlineStr">
        <is>
          <t>Expenses</t>
        </is>
      </c>
      <c r="D18527" s="3" t="inlineStr">
        <is>
          <t>3800/010</t>
        </is>
      </c>
      <c r="E18527" s="3" t="inlineStr">
        <is>
          <t>General Expences - Gifts</t>
        </is>
      </c>
      <c r="F18527" s="3" t="n">
        <v>0</v>
      </c>
      <c r="G18527" s="3" t="n">
        <v>1719.75</v>
      </c>
    </row>
    <row r="18528">
      <c r="A18528" s="3" t="inlineStr">
        <is>
          <t>Opportunity Management Holdings (PTY) LTD</t>
        </is>
      </c>
      <c r="B18528" s="4" t="n">
        <v>45323</v>
      </c>
      <c r="C18528" s="3" t="inlineStr">
        <is>
          <t>Expenses</t>
        </is>
      </c>
      <c r="D18528" s="3" t="inlineStr">
        <is>
          <t>3800/010</t>
        </is>
      </c>
      <c r="E18528" s="3" t="inlineStr">
        <is>
          <t>General Expenses - Gifts</t>
        </is>
      </c>
      <c r="F18528" s="3" t="n">
        <v>0</v>
      </c>
      <c r="G18528" s="3" t="n">
        <v>808.5700000000001</v>
      </c>
    </row>
    <row r="18529">
      <c r="A18529" s="3" t="inlineStr">
        <is>
          <t>Opportunity Management Holdings (PTY) LTD</t>
        </is>
      </c>
      <c r="B18529" s="4" t="n">
        <v>45323</v>
      </c>
      <c r="C18529" s="3" t="inlineStr">
        <is>
          <t>Expenses</t>
        </is>
      </c>
      <c r="D18529" s="3" t="inlineStr">
        <is>
          <t>3800/030</t>
        </is>
      </c>
      <c r="E18529" s="3" t="inlineStr">
        <is>
          <t>General Expenses: Showhouse Heron View</t>
        </is>
      </c>
      <c r="F18529" s="3" t="n">
        <v>0</v>
      </c>
      <c r="G18529" s="3" t="n">
        <v>987.72</v>
      </c>
    </row>
    <row r="18530">
      <c r="A18530" s="3" t="inlineStr">
        <is>
          <t>Opportunity Management Holdings (PTY) LTD</t>
        </is>
      </c>
      <c r="B18530" s="4" t="n">
        <v>45323</v>
      </c>
      <c r="C18530" s="3" t="inlineStr">
        <is>
          <t>Expenses</t>
        </is>
      </c>
      <c r="D18530" s="3" t="inlineStr">
        <is>
          <t>3850/000</t>
        </is>
      </c>
      <c r="E18530" s="3" t="inlineStr">
        <is>
          <t>Insurance - Momentum</t>
        </is>
      </c>
      <c r="F18530" s="3" t="n">
        <v>1969.99</v>
      </c>
      <c r="G18530" s="3" t="n">
        <v>10724.22</v>
      </c>
    </row>
    <row r="18531">
      <c r="A18531" s="3" t="inlineStr">
        <is>
          <t>Noble Shield (Pty) Ltd ta Go Letting</t>
        </is>
      </c>
      <c r="B18531" s="4" t="n">
        <v>45323</v>
      </c>
      <c r="C18531" s="3" t="inlineStr">
        <is>
          <t>Expenses</t>
        </is>
      </c>
      <c r="D18531" s="3" t="inlineStr">
        <is>
          <t>3850/100</t>
        </is>
      </c>
      <c r="E18531" s="3" t="inlineStr">
        <is>
          <t>Insurance - Santam</t>
        </is>
      </c>
      <c r="F18531" s="3" t="n">
        <v>4249.41</v>
      </c>
      <c r="G18531" s="3" t="n">
        <v>25496.46</v>
      </c>
    </row>
    <row r="18532">
      <c r="A18532" s="3" t="inlineStr">
        <is>
          <t>Noble Shield (Pty) Ltd ta Go Letting</t>
        </is>
      </c>
      <c r="B18532" s="4" t="n">
        <v>45323</v>
      </c>
      <c r="C18532" s="3" t="inlineStr">
        <is>
          <t>Expenses</t>
        </is>
      </c>
      <c r="D18532" s="3" t="inlineStr">
        <is>
          <t>3850/200</t>
        </is>
      </c>
      <c r="E18532" s="3" t="inlineStr">
        <is>
          <t>Insurance - A_AND_G</t>
        </is>
      </c>
      <c r="F18532" s="3" t="n">
        <v>2244.46</v>
      </c>
      <c r="G18532" s="3" t="n">
        <v>13466.76</v>
      </c>
    </row>
    <row r="18533">
      <c r="A18533" s="3" t="inlineStr">
        <is>
          <t>Quinate Consulting (Pty) Ltd</t>
        </is>
      </c>
      <c r="B18533" s="4" t="n">
        <v>45323</v>
      </c>
      <c r="C18533" s="3" t="inlineStr">
        <is>
          <t>Expenses</t>
        </is>
      </c>
      <c r="D18533" s="3" t="inlineStr">
        <is>
          <t>3851/000</t>
        </is>
      </c>
      <c r="E18533" s="3" t="inlineStr">
        <is>
          <t>Insurance - Momentum</t>
        </is>
      </c>
      <c r="F18533" s="3" t="n">
        <v>0</v>
      </c>
      <c r="G18533" s="3" t="n">
        <v>93034.36</v>
      </c>
    </row>
    <row r="18534">
      <c r="A18534" s="3" t="inlineStr">
        <is>
          <t>Quinate Consulting (Pty) Ltd</t>
        </is>
      </c>
      <c r="B18534" s="4" t="n">
        <v>45323</v>
      </c>
      <c r="C18534" s="3" t="inlineStr">
        <is>
          <t>Expenses</t>
        </is>
      </c>
      <c r="D18534" s="3" t="inlineStr">
        <is>
          <t>3900/000</t>
        </is>
      </c>
      <c r="E18534" s="3" t="inlineStr">
        <is>
          <t>Interest Paid</t>
        </is>
      </c>
      <c r="F18534" s="3" t="n">
        <v>0</v>
      </c>
      <c r="G18534" s="3" t="n">
        <v>1307.76</v>
      </c>
    </row>
    <row r="18535">
      <c r="A18535" s="3" t="inlineStr">
        <is>
          <t>Quinate Consulting (Pty) Ltd</t>
        </is>
      </c>
      <c r="B18535" s="4" t="n">
        <v>45323</v>
      </c>
      <c r="C18535" s="3" t="inlineStr">
        <is>
          <t>Expenses</t>
        </is>
      </c>
      <c r="D18535" s="3" t="inlineStr">
        <is>
          <t>3900/050</t>
        </is>
      </c>
      <c r="E18535" s="3" t="inlineStr">
        <is>
          <t>Interest Paid - STD Bond Accounts</t>
        </is>
      </c>
      <c r="F18535" s="3" t="n">
        <v>0</v>
      </c>
      <c r="G18535" s="3" t="n">
        <v>727666.6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Expenses</t>
        </is>
      </c>
      <c r="D18536" s="3" t="inlineStr">
        <is>
          <t>3900/111</t>
        </is>
      </c>
      <c r="E18536" s="3" t="inlineStr">
        <is>
          <t>Interest Paid - Investors @ 6.25%</t>
        </is>
      </c>
      <c r="F18536" s="3" t="n">
        <v>0</v>
      </c>
      <c r="G18536" s="3" t="n">
        <v>34051.46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Expenses</t>
        </is>
      </c>
      <c r="D18537" s="3" t="inlineStr">
        <is>
          <t>3900/112</t>
        </is>
      </c>
      <c r="E18537" s="3" t="inlineStr">
        <is>
          <t>Interest Paid - Investors @ 6.5%</t>
        </is>
      </c>
      <c r="F18537" s="3" t="n">
        <v>0</v>
      </c>
      <c r="G18537" s="3" t="n">
        <v>3437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Expenses</t>
        </is>
      </c>
      <c r="D18538" s="3" t="inlineStr">
        <is>
          <t>3900/113</t>
        </is>
      </c>
      <c r="E18538" s="3" t="inlineStr">
        <is>
          <t>Interest Paid - Investors @ 6.75%</t>
        </is>
      </c>
      <c r="F18538" s="3" t="n">
        <v>0</v>
      </c>
      <c r="G18538" s="3" t="n">
        <v>4281.16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Expenses</t>
        </is>
      </c>
      <c r="D18539" s="3" t="inlineStr">
        <is>
          <t>3900/120</t>
        </is>
      </c>
      <c r="E18539" s="3" t="inlineStr">
        <is>
          <t>Interest Paid - Investors @ 7%</t>
        </is>
      </c>
      <c r="F18539" s="3" t="n">
        <v>0</v>
      </c>
      <c r="G18539" s="3" t="n">
        <v>12250.2</v>
      </c>
    </row>
    <row r="18540">
      <c r="A18540" s="3" t="inlineStr">
        <is>
          <t>Endulini (Pty) Ltd</t>
        </is>
      </c>
      <c r="B18540" s="4" t="n">
        <v>45323</v>
      </c>
      <c r="C18540" s="3" t="inlineStr">
        <is>
          <t>Expenses</t>
        </is>
      </c>
      <c r="D18540" s="3" t="inlineStr">
        <is>
          <t>3900/122</t>
        </is>
      </c>
      <c r="E18540" s="3" t="inlineStr">
        <is>
          <t>Interest Paid - Investors @ 7.5%</t>
        </is>
      </c>
      <c r="F18540" s="3" t="n">
        <v>0</v>
      </c>
      <c r="G18540" s="3" t="n">
        <v>200.84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Expenses</t>
        </is>
      </c>
      <c r="D18541" s="3" t="inlineStr">
        <is>
          <t>3900/152</t>
        </is>
      </c>
      <c r="E18541" s="3" t="inlineStr">
        <is>
          <t>Interest Paid - Gengis</t>
        </is>
      </c>
      <c r="F18541" s="3" t="n">
        <v>0</v>
      </c>
      <c r="G18541" s="3" t="n">
        <v>38224.1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Expenses</t>
        </is>
      </c>
      <c r="D18542" s="3" t="inlineStr">
        <is>
          <t>3900/190</t>
        </is>
      </c>
      <c r="E18542" s="3" t="inlineStr">
        <is>
          <t>Interest Paid - Investors @ 14%</t>
        </is>
      </c>
      <c r="F18542" s="3" t="n">
        <v>0</v>
      </c>
      <c r="G18542" s="3" t="n">
        <v>348884.25</v>
      </c>
    </row>
    <row r="18543">
      <c r="A18543" s="3" t="inlineStr">
        <is>
          <t>Endulini (Pty) Ltd</t>
        </is>
      </c>
      <c r="B18543" s="4" t="n">
        <v>45323</v>
      </c>
      <c r="C18543" s="3" t="inlineStr">
        <is>
          <t>Expenses</t>
        </is>
      </c>
      <c r="D18543" s="3" t="inlineStr">
        <is>
          <t>3900/200</t>
        </is>
      </c>
      <c r="E18543" s="3" t="inlineStr">
        <is>
          <t>Interest Paid - Investors @ 15%</t>
        </is>
      </c>
      <c r="F18543" s="3" t="n">
        <v>0</v>
      </c>
      <c r="G18543" s="3" t="n">
        <v>155679.44</v>
      </c>
    </row>
    <row r="18544">
      <c r="A18544" s="3" t="inlineStr">
        <is>
          <t>Endulini (Pty) Ltd</t>
        </is>
      </c>
      <c r="B18544" s="4" t="n">
        <v>45323</v>
      </c>
      <c r="C18544" s="3" t="inlineStr">
        <is>
          <t>Expenses</t>
        </is>
      </c>
      <c r="D18544" s="3" t="inlineStr">
        <is>
          <t>3900/210</t>
        </is>
      </c>
      <c r="E18544" s="3" t="inlineStr">
        <is>
          <t>Interest Paid - Investors @ 16%</t>
        </is>
      </c>
      <c r="F18544" s="3" t="n">
        <v>0</v>
      </c>
      <c r="G18544" s="3" t="n">
        <v>125545.2</v>
      </c>
    </row>
    <row r="18545">
      <c r="A18545" s="3" t="inlineStr">
        <is>
          <t>Endulini (Pty) Ltd</t>
        </is>
      </c>
      <c r="B18545" s="4" t="n">
        <v>45323</v>
      </c>
      <c r="C18545" s="3" t="inlineStr">
        <is>
          <t>Expenses</t>
        </is>
      </c>
      <c r="D18545" s="3" t="inlineStr">
        <is>
          <t>3900/230</t>
        </is>
      </c>
      <c r="E18545" s="3" t="inlineStr">
        <is>
          <t>Interest Paid - Investors @ 18%</t>
        </is>
      </c>
      <c r="F18545" s="3" t="n">
        <v>0</v>
      </c>
      <c r="G18545" s="3" t="n">
        <v>1123218.86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Expenses</t>
        </is>
      </c>
      <c r="D18546" s="3" t="inlineStr">
        <is>
          <t>3960/000</t>
        </is>
      </c>
      <c r="E18546" s="3" t="inlineStr">
        <is>
          <t>Internet Fees</t>
        </is>
      </c>
      <c r="F18546" s="3" t="n">
        <v>0</v>
      </c>
      <c r="G18546" s="3" t="n">
        <v>3353.24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Expenses</t>
        </is>
      </c>
      <c r="D18547" s="3" t="inlineStr">
        <is>
          <t>4000/000</t>
        </is>
      </c>
      <c r="E18547" s="3" t="inlineStr">
        <is>
          <t>Legal Fees</t>
        </is>
      </c>
      <c r="F18547" s="3" t="n">
        <v>0</v>
      </c>
      <c r="G18547" s="3" t="n">
        <v>32576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Expenses</t>
        </is>
      </c>
      <c r="D18548" s="3" t="inlineStr">
        <is>
          <t>4065/000</t>
        </is>
      </c>
      <c r="E18548" s="3" t="inlineStr">
        <is>
          <t>Levies - SoHo</t>
        </is>
      </c>
      <c r="F18548" s="3" t="n">
        <v>6804.15</v>
      </c>
      <c r="G18548" s="3" t="n">
        <v>81165.11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Expenses</t>
        </is>
      </c>
      <c r="D18549" s="3" t="inlineStr">
        <is>
          <t>4066/000</t>
        </is>
      </c>
      <c r="E18549" s="3" t="inlineStr">
        <is>
          <t>Levies - Southwark</t>
        </is>
      </c>
      <c r="F18549" s="3" t="n">
        <v>3422.18</v>
      </c>
      <c r="G18549" s="3" t="n">
        <v>41066.16</v>
      </c>
    </row>
    <row r="18550">
      <c r="A18550" s="3" t="inlineStr">
        <is>
          <t>Quinate Consulting (Pty) Ltd</t>
        </is>
      </c>
      <c r="B18550" s="4" t="n">
        <v>45323</v>
      </c>
      <c r="C18550" s="3" t="inlineStr">
        <is>
          <t>Expenses</t>
        </is>
      </c>
      <c r="D18550" s="3" t="inlineStr">
        <is>
          <t>4067/000</t>
        </is>
      </c>
      <c r="E18550" s="3" t="inlineStr">
        <is>
          <t>Levies - C4 Property</t>
        </is>
      </c>
      <c r="F18550" s="3" t="n">
        <v>14735.82</v>
      </c>
      <c r="G18550" s="3" t="n">
        <v>110478.76</v>
      </c>
    </row>
    <row r="18551">
      <c r="A18551" s="3" t="inlineStr">
        <is>
          <t>Quinate Consulting (Pty) Ltd</t>
        </is>
      </c>
      <c r="B18551" s="4" t="n">
        <v>45323</v>
      </c>
      <c r="C18551" s="3" t="inlineStr">
        <is>
          <t>Expenses</t>
        </is>
      </c>
      <c r="D18551" s="3" t="inlineStr">
        <is>
          <t>4068/000</t>
        </is>
      </c>
      <c r="E18551" s="3" t="inlineStr">
        <is>
          <t>Levies Endulini</t>
        </is>
      </c>
      <c r="F18551" s="3" t="n">
        <v>0</v>
      </c>
      <c r="G18551" s="3" t="n">
        <v>5049.31</v>
      </c>
    </row>
    <row r="18552">
      <c r="A18552" s="3" t="inlineStr">
        <is>
          <t>Endulini (Pty) Ltd</t>
        </is>
      </c>
      <c r="B18552" s="4" t="n">
        <v>45323</v>
      </c>
      <c r="C18552" s="3" t="inlineStr">
        <is>
          <t>Expenses</t>
        </is>
      </c>
      <c r="D18552" s="3" t="inlineStr">
        <is>
          <t>4100/001</t>
        </is>
      </c>
      <c r="E18552" s="3" t="inlineStr">
        <is>
          <t>Momentum Admin Fee</t>
        </is>
      </c>
      <c r="F18552" s="3" t="n">
        <v>0</v>
      </c>
      <c r="G18552" s="3" t="n">
        <v>7.42</v>
      </c>
    </row>
    <row r="18553">
      <c r="A18553" s="3" t="inlineStr">
        <is>
          <t>Quinate Consulting (Pty) Ltd</t>
        </is>
      </c>
      <c r="B18553" s="4" t="n">
        <v>45323</v>
      </c>
      <c r="C18553" s="3" t="inlineStr">
        <is>
          <t>Expenses</t>
        </is>
      </c>
      <c r="D18553" s="3" t="inlineStr">
        <is>
          <t>4100/001</t>
        </is>
      </c>
      <c r="E18553" s="3" t="inlineStr">
        <is>
          <t>Momentum Advise Fee</t>
        </is>
      </c>
      <c r="F18553" s="3" t="n">
        <v>0</v>
      </c>
      <c r="G18553" s="3" t="n">
        <v>1.82</v>
      </c>
    </row>
    <row r="18554">
      <c r="A18554" s="3" t="inlineStr">
        <is>
          <t>Opportunity Global Investment (PTY) LTD</t>
        </is>
      </c>
      <c r="B18554" s="4" t="n">
        <v>45323</v>
      </c>
      <c r="C18554" s="3" t="inlineStr">
        <is>
          <t>Expenses</t>
        </is>
      </c>
      <c r="D18554" s="3" t="inlineStr">
        <is>
          <t>4100/100</t>
        </is>
      </c>
      <c r="E18554" s="3" t="inlineStr">
        <is>
          <t>Members Salaries - Nick Morgan</t>
        </is>
      </c>
      <c r="F18554" s="3" t="n">
        <v>0</v>
      </c>
      <c r="G18554" s="3" t="n">
        <v>453767.74</v>
      </c>
    </row>
    <row r="18555">
      <c r="A18555" s="3" t="inlineStr">
        <is>
          <t>Opportunity Management Holdings (PTY) LTD</t>
        </is>
      </c>
      <c r="B18555" s="4" t="n">
        <v>45323</v>
      </c>
      <c r="C18555" s="3" t="inlineStr">
        <is>
          <t>Expenses</t>
        </is>
      </c>
      <c r="D18555" s="3" t="inlineStr">
        <is>
          <t>4150/010</t>
        </is>
      </c>
      <c r="E18555" s="3" t="inlineStr">
        <is>
          <t>Motor Vehicle - Petrol _AND_ Oil</t>
        </is>
      </c>
      <c r="F18555" s="3" t="n">
        <v>1350</v>
      </c>
      <c r="G18555" s="3" t="n">
        <v>1350</v>
      </c>
    </row>
    <row r="18556">
      <c r="A18556" s="3" t="inlineStr">
        <is>
          <t>Opportunity Global Investment (PTY) LTD</t>
        </is>
      </c>
      <c r="B18556" s="4" t="n">
        <v>45323</v>
      </c>
      <c r="C18556" s="3" t="inlineStr">
        <is>
          <t>Expenses</t>
        </is>
      </c>
      <c r="D18556" s="3" t="inlineStr">
        <is>
          <t>4200/000</t>
        </is>
      </c>
      <c r="E18556" s="3" t="inlineStr">
        <is>
          <t>Printing _AND_ Stationery</t>
        </is>
      </c>
      <c r="F18556" s="3" t="n">
        <v>0</v>
      </c>
      <c r="G18556" s="3" t="n">
        <v>26446.57</v>
      </c>
    </row>
    <row r="18557">
      <c r="A18557" s="3" t="inlineStr">
        <is>
          <t>Opportunity Global Sales (PTY) LTD</t>
        </is>
      </c>
      <c r="B18557" s="4" t="n">
        <v>45323</v>
      </c>
      <c r="C18557" s="3" t="inlineStr">
        <is>
          <t>Expenses</t>
        </is>
      </c>
      <c r="D18557" s="3" t="inlineStr">
        <is>
          <t>4200/000</t>
        </is>
      </c>
      <c r="E18557" s="3" t="inlineStr">
        <is>
          <t>Printing _AND_ Stationery</t>
        </is>
      </c>
      <c r="F18557" s="3" t="n">
        <v>0</v>
      </c>
      <c r="G18557" s="3" t="n">
        <v>286.96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Expenses</t>
        </is>
      </c>
      <c r="D18558" s="3" t="inlineStr">
        <is>
          <t>4200/000</t>
        </is>
      </c>
      <c r="E18558" s="3" t="inlineStr">
        <is>
          <t>Printing _AND_ Stationery</t>
        </is>
      </c>
      <c r="F18558" s="3" t="n">
        <v>0</v>
      </c>
      <c r="G18558" s="3" t="n">
        <v>1147.8</v>
      </c>
    </row>
    <row r="18559">
      <c r="A18559" s="3" t="inlineStr">
        <is>
          <t>Quinate Consulting (Pty) Ltd</t>
        </is>
      </c>
      <c r="B18559" s="4" t="n">
        <v>45323</v>
      </c>
      <c r="C18559" s="3" t="inlineStr">
        <is>
          <t>Expenses</t>
        </is>
      </c>
      <c r="D18559" s="3" t="inlineStr">
        <is>
          <t>4200/000</t>
        </is>
      </c>
      <c r="E18559" s="3" t="inlineStr">
        <is>
          <t>Printing _AND_ Stationery</t>
        </is>
      </c>
      <c r="F18559" s="3" t="n">
        <v>0</v>
      </c>
      <c r="G18559" s="3" t="n">
        <v>62.61</v>
      </c>
    </row>
    <row r="18560">
      <c r="A18560" s="3" t="inlineStr">
        <is>
          <t>Noble Shield (Pty) Ltd ta Go Letting</t>
        </is>
      </c>
      <c r="B18560" s="4" t="n">
        <v>45323</v>
      </c>
      <c r="C18560" s="3" t="inlineStr">
        <is>
          <t>Expenses</t>
        </is>
      </c>
      <c r="D18560" s="3" t="inlineStr">
        <is>
          <t>4200/100</t>
        </is>
      </c>
      <c r="E18560" s="3" t="inlineStr">
        <is>
          <t>Printing - Merchant West- Printer Rental</t>
        </is>
      </c>
      <c r="F18560" s="3" t="n">
        <v>0</v>
      </c>
      <c r="G18560" s="3" t="n">
        <v>12170.92</v>
      </c>
    </row>
    <row r="18561">
      <c r="A18561" s="3" t="inlineStr">
        <is>
          <t>Noble Shield (Pty) Ltd ta Go Letting</t>
        </is>
      </c>
      <c r="B18561" s="4" t="n">
        <v>45323</v>
      </c>
      <c r="C18561" s="3" t="inlineStr">
        <is>
          <t>Expenses</t>
        </is>
      </c>
      <c r="D18561" s="3" t="inlineStr">
        <is>
          <t>4200/120</t>
        </is>
      </c>
      <c r="E18561" s="3" t="inlineStr">
        <is>
          <t>Printing - Ivy Line - Prints</t>
        </is>
      </c>
      <c r="F18561" s="3" t="n">
        <v>0</v>
      </c>
      <c r="G18561" s="3" t="n">
        <v>4515.53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Expenses</t>
        </is>
      </c>
      <c r="D18562" s="3" t="inlineStr">
        <is>
          <t>4200/180</t>
        </is>
      </c>
      <c r="E18562" s="3" t="inlineStr">
        <is>
          <t>Printing - Ikon</t>
        </is>
      </c>
      <c r="F18562" s="3" t="n">
        <v>0</v>
      </c>
      <c r="G18562" s="3" t="n">
        <v>1268.09</v>
      </c>
    </row>
    <row r="18563">
      <c r="A18563" s="3" t="inlineStr">
        <is>
          <t>Noble Shield (Pty) Ltd ta Go Letting</t>
        </is>
      </c>
      <c r="B18563" s="4" t="n">
        <v>45323</v>
      </c>
      <c r="C18563" s="3" t="inlineStr">
        <is>
          <t>Expenses</t>
        </is>
      </c>
      <c r="D18563" s="3" t="inlineStr">
        <is>
          <t>4200/190</t>
        </is>
      </c>
      <c r="E18563" s="3" t="inlineStr">
        <is>
          <t>Printing - Centrafin printer rental</t>
        </is>
      </c>
      <c r="F18563" s="3" t="n">
        <v>3211.18</v>
      </c>
      <c r="G18563" s="3" t="n">
        <v>18099.36</v>
      </c>
    </row>
    <row r="18564">
      <c r="A18564" s="3" t="inlineStr">
        <is>
          <t>Noble Shield (Pty) Ltd ta Go Letting</t>
        </is>
      </c>
      <c r="B18564" s="4" t="n">
        <v>45323</v>
      </c>
      <c r="C18564" s="3" t="inlineStr">
        <is>
          <t>Expenses</t>
        </is>
      </c>
      <c r="D18564" s="3" t="inlineStr">
        <is>
          <t>4200/200</t>
        </is>
      </c>
      <c r="E18564" s="3" t="inlineStr">
        <is>
          <t>Printing - General Stationery VDB Office</t>
        </is>
      </c>
      <c r="F18564" s="3" t="n">
        <v>0</v>
      </c>
      <c r="G18564" s="3" t="n">
        <v>4845.69</v>
      </c>
    </row>
    <row r="18565">
      <c r="A18565" s="3" t="inlineStr">
        <is>
          <t>Opportunity Global Investment (PTY) LTD</t>
        </is>
      </c>
      <c r="B18565" s="4" t="n">
        <v>45323</v>
      </c>
      <c r="C18565" s="3" t="inlineStr">
        <is>
          <t>Expenses</t>
        </is>
      </c>
      <c r="D18565" s="3" t="inlineStr">
        <is>
          <t>4220/000</t>
        </is>
      </c>
      <c r="E18565" s="3" t="inlineStr">
        <is>
          <t>Motor Vehicle Expenses - Petrol _AND_ Oil</t>
        </is>
      </c>
      <c r="F18565" s="3" t="n">
        <v>0</v>
      </c>
      <c r="G18565" s="3" t="n">
        <v>24541.36</v>
      </c>
    </row>
    <row r="18566">
      <c r="A18566" s="3" t="inlineStr">
        <is>
          <t>Noble Shield (Pty) Ltd ta Go Letting</t>
        </is>
      </c>
      <c r="B18566" s="4" t="n">
        <v>45323</v>
      </c>
      <c r="C18566" s="3" t="inlineStr">
        <is>
          <t>Expenses</t>
        </is>
      </c>
      <c r="D18566" s="3" t="inlineStr">
        <is>
          <t>4290/000</t>
        </is>
      </c>
      <c r="E18566" s="3" t="inlineStr">
        <is>
          <t>Refreshments - CT Office</t>
        </is>
      </c>
      <c r="F18566" s="3" t="n">
        <v>0</v>
      </c>
      <c r="G18566" s="3" t="n">
        <v>6457.8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Expenses</t>
        </is>
      </c>
      <c r="D18567" s="3" t="inlineStr">
        <is>
          <t>4290/000</t>
        </is>
      </c>
      <c r="E18567" s="3" t="inlineStr">
        <is>
          <t>Rent</t>
        </is>
      </c>
      <c r="F18567" s="3" t="n">
        <v>0</v>
      </c>
      <c r="G18567" s="3" t="n">
        <v>96470</v>
      </c>
    </row>
    <row r="18568">
      <c r="A18568" s="3" t="inlineStr">
        <is>
          <t>Noble Shield (Pty) Ltd ta Go Letting</t>
        </is>
      </c>
      <c r="B18568" s="4" t="n">
        <v>45323</v>
      </c>
      <c r="C18568" s="3" t="inlineStr">
        <is>
          <t>Expenses</t>
        </is>
      </c>
      <c r="D18568" s="3" t="inlineStr">
        <is>
          <t>4291/000</t>
        </is>
      </c>
      <c r="E18568" s="3" t="inlineStr">
        <is>
          <t>Refreshments - VDB Office</t>
        </is>
      </c>
      <c r="F18568" s="3" t="n">
        <v>0</v>
      </c>
      <c r="G18568" s="3" t="n">
        <v>3286.69</v>
      </c>
    </row>
    <row r="18569">
      <c r="A18569" s="3" t="inlineStr">
        <is>
          <t>Trademark Holdings (Pty) Ltd</t>
        </is>
      </c>
      <c r="B18569" s="4" t="n">
        <v>45323</v>
      </c>
      <c r="C18569" s="3" t="inlineStr">
        <is>
          <t>Expenses</t>
        </is>
      </c>
      <c r="D18569" s="3" t="inlineStr">
        <is>
          <t>4300/000</t>
        </is>
      </c>
      <c r="E18569" s="3" t="inlineStr">
        <is>
          <t>Rent Paid</t>
        </is>
      </c>
      <c r="F18569" s="3" t="n">
        <v>6000</v>
      </c>
      <c r="G18569" s="3" t="n">
        <v>40500</v>
      </c>
    </row>
    <row r="18570">
      <c r="A18570" s="3" t="inlineStr">
        <is>
          <t>Opportunity Global Investment (PTY) LTD</t>
        </is>
      </c>
      <c r="B18570" s="4" t="n">
        <v>45323</v>
      </c>
      <c r="C18570" s="3" t="inlineStr">
        <is>
          <t>Expenses</t>
        </is>
      </c>
      <c r="D18570" s="3" t="inlineStr">
        <is>
          <t>4310/000</t>
        </is>
      </c>
      <c r="E18570" s="3" t="inlineStr">
        <is>
          <t>Refreshments</t>
        </is>
      </c>
      <c r="F18570" s="3" t="n">
        <v>0</v>
      </c>
      <c r="G18570" s="3" t="n">
        <v>27779.26</v>
      </c>
    </row>
    <row r="18571">
      <c r="A18571" s="3" t="inlineStr">
        <is>
          <t>Opportunity Management Holdings (PTY) LTD</t>
        </is>
      </c>
      <c r="B18571" s="4" t="n">
        <v>45323</v>
      </c>
      <c r="C18571" s="3" t="inlineStr">
        <is>
          <t>Expenses</t>
        </is>
      </c>
      <c r="D18571" s="3" t="inlineStr">
        <is>
          <t>4310/000</t>
        </is>
      </c>
      <c r="E18571" s="3" t="inlineStr">
        <is>
          <t>Refreshments</t>
        </is>
      </c>
      <c r="F18571" s="3" t="n">
        <v>168</v>
      </c>
      <c r="G18571" s="3" t="n">
        <v>43721.37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Expenses</t>
        </is>
      </c>
      <c r="D18572" s="3" t="inlineStr">
        <is>
          <t>4312/000</t>
        </is>
      </c>
      <c r="E18572" s="3" t="inlineStr">
        <is>
          <t>Rates - SoHo Units</t>
        </is>
      </c>
      <c r="F18572" s="3" t="n">
        <v>920.38</v>
      </c>
      <c r="G18572" s="3" t="n">
        <v>30401.52</v>
      </c>
    </row>
    <row r="18573">
      <c r="A18573" s="3" t="inlineStr">
        <is>
          <t>Endulini (Pty) Ltd</t>
        </is>
      </c>
      <c r="B18573" s="4" t="n">
        <v>45323</v>
      </c>
      <c r="C18573" s="3" t="inlineStr">
        <is>
          <t>Expenses</t>
        </is>
      </c>
      <c r="D18573" s="3" t="inlineStr">
        <is>
          <t>4350/000</t>
        </is>
      </c>
      <c r="E18573" s="3" t="inlineStr">
        <is>
          <t>Repairs _AND_ Maintenance</t>
        </is>
      </c>
      <c r="F18573" s="3" t="n">
        <v>0</v>
      </c>
      <c r="G18573" s="3" t="n">
        <v>32808.94</v>
      </c>
    </row>
    <row r="18574">
      <c r="A18574" s="3" t="inlineStr">
        <is>
          <t>Opportunity Global Sales (PTY) LTD</t>
        </is>
      </c>
      <c r="B18574" s="4" t="n">
        <v>45323</v>
      </c>
      <c r="C18574" s="3" t="inlineStr">
        <is>
          <t>Expenses</t>
        </is>
      </c>
      <c r="D18574" s="3" t="inlineStr">
        <is>
          <t>4350/000</t>
        </is>
      </c>
      <c r="E18574" s="3" t="inlineStr">
        <is>
          <t>Repairs _AND_ Maintenance</t>
        </is>
      </c>
      <c r="F18574" s="3" t="n">
        <v>0</v>
      </c>
      <c r="G18574" s="3" t="n">
        <v>469.52</v>
      </c>
    </row>
    <row r="18575">
      <c r="A18575" s="3" t="inlineStr">
        <is>
          <t>Opportunity Management Holdings (PTY) LTD</t>
        </is>
      </c>
      <c r="B18575" s="4" t="n">
        <v>45323</v>
      </c>
      <c r="C18575" s="3" t="inlineStr">
        <is>
          <t>Expenses</t>
        </is>
      </c>
      <c r="D18575" s="3" t="inlineStr">
        <is>
          <t>4350/000</t>
        </is>
      </c>
      <c r="E18575" s="3" t="inlineStr">
        <is>
          <t>Repairs _AND_ Maintenance</t>
        </is>
      </c>
      <c r="F18575" s="3" t="n">
        <v>0</v>
      </c>
      <c r="G18575" s="3" t="n">
        <v>1641.09</v>
      </c>
    </row>
    <row r="18576">
      <c r="A18576" s="3" t="inlineStr">
        <is>
          <t>Quinate Consulting (Pty) Ltd</t>
        </is>
      </c>
      <c r="B18576" s="4" t="n">
        <v>45323</v>
      </c>
      <c r="C18576" s="3" t="inlineStr">
        <is>
          <t>Expenses</t>
        </is>
      </c>
      <c r="D18576" s="3" t="inlineStr">
        <is>
          <t>4350/000</t>
        </is>
      </c>
      <c r="E18576" s="3" t="inlineStr">
        <is>
          <t>Repairs and Maintenance - Southwark Units</t>
        </is>
      </c>
      <c r="F18576" s="3" t="n">
        <v>0</v>
      </c>
      <c r="G18576" s="3" t="n">
        <v>4760.7</v>
      </c>
    </row>
    <row r="18577">
      <c r="A18577" s="3" t="inlineStr">
        <is>
          <t>Endulini (Pty) Ltd</t>
        </is>
      </c>
      <c r="B18577" s="4" t="n">
        <v>45323</v>
      </c>
      <c r="C18577" s="3" t="inlineStr">
        <is>
          <t>Expenses</t>
        </is>
      </c>
      <c r="D18577" s="3" t="inlineStr">
        <is>
          <t>4351/000</t>
        </is>
      </c>
      <c r="E18577" s="3" t="inlineStr">
        <is>
          <t>Repair &amp; Maintenance - Rentals</t>
        </is>
      </c>
      <c r="F18577" s="3" t="n">
        <v>0</v>
      </c>
      <c r="G18577" s="3" t="n">
        <v>2015.79</v>
      </c>
    </row>
    <row r="18578">
      <c r="A18578" s="3" t="inlineStr">
        <is>
          <t>Noble Shield (Pty) Ltd ta Go Letting</t>
        </is>
      </c>
      <c r="B18578" s="4" t="n">
        <v>45323</v>
      </c>
      <c r="C18578" s="3" t="inlineStr">
        <is>
          <t>Expenses</t>
        </is>
      </c>
      <c r="D18578" s="3" t="inlineStr">
        <is>
          <t>4351/000</t>
        </is>
      </c>
      <c r="E18578" s="3" t="inlineStr">
        <is>
          <t>Repairs _AND_ Maintanence - Rentals</t>
        </is>
      </c>
      <c r="F18578" s="3" t="n">
        <v>0</v>
      </c>
      <c r="G18578" s="3" t="n">
        <v>286.75</v>
      </c>
    </row>
    <row r="18579">
      <c r="A18579" s="3" t="inlineStr">
        <is>
          <t>Quinate Consulting (Pty) Ltd</t>
        </is>
      </c>
      <c r="B18579" s="4" t="n">
        <v>45323</v>
      </c>
      <c r="C18579" s="3" t="inlineStr">
        <is>
          <t>Expenses</t>
        </is>
      </c>
      <c r="D18579" s="3" t="inlineStr">
        <is>
          <t>4351/100</t>
        </is>
      </c>
      <c r="E18579" s="3" t="inlineStr">
        <is>
          <t>Repairs and Maintenance -  Soho Units</t>
        </is>
      </c>
      <c r="F18579" s="3" t="n">
        <v>0</v>
      </c>
      <c r="G18579" s="3" t="n">
        <v>2400</v>
      </c>
    </row>
    <row r="18580">
      <c r="A18580" s="3" t="inlineStr">
        <is>
          <t>Opportunity Global Investment (PTY) LTD</t>
        </is>
      </c>
      <c r="B18580" s="4" t="n">
        <v>45323</v>
      </c>
      <c r="C18580" s="3" t="inlineStr">
        <is>
          <t>Expenses</t>
        </is>
      </c>
      <c r="D18580" s="3" t="inlineStr">
        <is>
          <t>4360/000</t>
        </is>
      </c>
      <c r="E18580" s="3" t="inlineStr">
        <is>
          <t>Secretarial - CIPC</t>
        </is>
      </c>
      <c r="F18580" s="3" t="n">
        <v>0</v>
      </c>
      <c r="G18580" s="3" t="n">
        <v>800</v>
      </c>
    </row>
    <row r="18581">
      <c r="A18581" s="3" t="inlineStr">
        <is>
          <t>Opportunity Global Investment (PTY) LTD</t>
        </is>
      </c>
      <c r="B18581" s="4" t="n">
        <v>45323</v>
      </c>
      <c r="C18581" s="3" t="inlineStr">
        <is>
          <t>Expenses</t>
        </is>
      </c>
      <c r="D18581" s="3" t="inlineStr">
        <is>
          <t>4390/000</t>
        </is>
      </c>
      <c r="E18581" s="3" t="inlineStr">
        <is>
          <t>Small Assets</t>
        </is>
      </c>
      <c r="F18581" s="3" t="n">
        <v>0</v>
      </c>
      <c r="G18581" s="3" t="n">
        <v>4693.04</v>
      </c>
    </row>
    <row r="18582">
      <c r="A18582" s="3" t="inlineStr">
        <is>
          <t>Opportunity Global Sales (PTY) LTD</t>
        </is>
      </c>
      <c r="B18582" s="4" t="n">
        <v>45323</v>
      </c>
      <c r="C18582" s="3" t="inlineStr">
        <is>
          <t>Expenses</t>
        </is>
      </c>
      <c r="D18582" s="3" t="inlineStr">
        <is>
          <t>4390/000</t>
        </is>
      </c>
      <c r="E18582" s="3" t="inlineStr">
        <is>
          <t>Small Assets</t>
        </is>
      </c>
      <c r="F18582" s="3" t="n">
        <v>0</v>
      </c>
      <c r="G18582" s="3" t="n">
        <v>1477.39</v>
      </c>
    </row>
    <row r="18583">
      <c r="A18583" s="3" t="inlineStr">
        <is>
          <t>Opportunity Management Holdings (PTY) LTD</t>
        </is>
      </c>
      <c r="B18583" s="4" t="n">
        <v>45323</v>
      </c>
      <c r="C18583" s="3" t="inlineStr">
        <is>
          <t>Expenses</t>
        </is>
      </c>
      <c r="D18583" s="3" t="inlineStr">
        <is>
          <t>4390/000</t>
        </is>
      </c>
      <c r="E18583" s="3" t="inlineStr">
        <is>
          <t>Small Assets</t>
        </is>
      </c>
      <c r="F18583" s="3" t="n">
        <v>0</v>
      </c>
      <c r="G18583" s="3" t="n">
        <v>7208.26</v>
      </c>
    </row>
    <row r="18584">
      <c r="A18584" s="3" t="inlineStr">
        <is>
          <t>Noble Shield (Pty) Ltd ta Go Letting</t>
        </is>
      </c>
      <c r="B18584" s="4" t="n">
        <v>45323</v>
      </c>
      <c r="C18584" s="3" t="inlineStr">
        <is>
          <t>Expenses</t>
        </is>
      </c>
      <c r="D18584" s="3" t="inlineStr">
        <is>
          <t>4400/000</t>
        </is>
      </c>
      <c r="E18584" s="3" t="inlineStr">
        <is>
          <t>Salaries _AND_ Wages</t>
        </is>
      </c>
      <c r="F18584" s="3" t="n">
        <v>0</v>
      </c>
      <c r="G18584" s="3" t="n">
        <v>134578.5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Expenses</t>
        </is>
      </c>
      <c r="D18585" s="3" t="inlineStr">
        <is>
          <t>4400/000</t>
        </is>
      </c>
      <c r="E18585" s="3" t="inlineStr">
        <is>
          <t>Salaries _AND_ Wages</t>
        </is>
      </c>
      <c r="F18585" s="3" t="n">
        <v>0</v>
      </c>
      <c r="G18585" s="3" t="n">
        <v>587851.02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Expenses</t>
        </is>
      </c>
      <c r="D18586" s="3" t="inlineStr">
        <is>
          <t>4400/000</t>
        </is>
      </c>
      <c r="E18586" s="3" t="inlineStr">
        <is>
          <t>Salaries _AND_ Wages</t>
        </is>
      </c>
      <c r="F18586" s="3" t="n">
        <v>0</v>
      </c>
      <c r="G18586" s="3" t="n">
        <v>1085925.44</v>
      </c>
    </row>
    <row r="18587">
      <c r="A18587" s="3" t="inlineStr">
        <is>
          <t>Trademark Holdings (Pty) Ltd</t>
        </is>
      </c>
      <c r="B18587" s="4" t="n">
        <v>45323</v>
      </c>
      <c r="C18587" s="3" t="inlineStr">
        <is>
          <t>Expenses</t>
        </is>
      </c>
      <c r="D18587" s="3" t="inlineStr">
        <is>
          <t>4400/000</t>
        </is>
      </c>
      <c r="E18587" s="3" t="inlineStr">
        <is>
          <t>Salaries _AND_ Wages</t>
        </is>
      </c>
      <c r="F18587" s="3" t="n">
        <v>0</v>
      </c>
      <c r="G18587" s="3" t="n">
        <v>62147.25</v>
      </c>
    </row>
    <row r="18588">
      <c r="A18588" s="3" t="inlineStr">
        <is>
          <t>Opportunity Global Investment (PTY) LTD</t>
        </is>
      </c>
      <c r="B18588" s="4" t="n">
        <v>45323</v>
      </c>
      <c r="C18588" s="3" t="inlineStr">
        <is>
          <t>Expenses</t>
        </is>
      </c>
      <c r="D18588" s="3" t="inlineStr">
        <is>
          <t>4450/000</t>
        </is>
      </c>
      <c r="E18588" s="3" t="inlineStr">
        <is>
          <t>Staff Training</t>
        </is>
      </c>
      <c r="F18588" s="3" t="n">
        <v>0</v>
      </c>
      <c r="G18588" s="3" t="n">
        <v>5895.64</v>
      </c>
    </row>
    <row r="18589">
      <c r="A18589" s="3" t="inlineStr">
        <is>
          <t>Opportunity Global Sales (PTY) LTD</t>
        </is>
      </c>
      <c r="B18589" s="4" t="n">
        <v>45323</v>
      </c>
      <c r="C18589" s="3" t="inlineStr">
        <is>
          <t>Expenses</t>
        </is>
      </c>
      <c r="D18589" s="3" t="inlineStr">
        <is>
          <t>4450/000</t>
        </is>
      </c>
      <c r="E18589" s="3" t="inlineStr">
        <is>
          <t>Staff Training</t>
        </is>
      </c>
      <c r="F18589" s="3" t="n">
        <v>0</v>
      </c>
      <c r="G18589" s="3" t="n">
        <v>695.65</v>
      </c>
    </row>
    <row r="18590">
      <c r="A18590" s="3" t="inlineStr">
        <is>
          <t>Noble Shield (Pty) Ltd ta Go Letting</t>
        </is>
      </c>
      <c r="B18590" s="4" t="n">
        <v>45323</v>
      </c>
      <c r="C18590" s="3" t="inlineStr">
        <is>
          <t>Expenses</t>
        </is>
      </c>
      <c r="D18590" s="3" t="inlineStr">
        <is>
          <t>4500/000</t>
        </is>
      </c>
      <c r="E18590" s="3" t="inlineStr">
        <is>
          <t>Staff Welfare</t>
        </is>
      </c>
      <c r="F18590" s="3" t="n">
        <v>0</v>
      </c>
      <c r="G18590" s="3" t="n">
        <v>3762.25</v>
      </c>
    </row>
    <row r="18591">
      <c r="A18591" s="3" t="inlineStr">
        <is>
          <t>Opportunity Global Investment (PTY) LTD</t>
        </is>
      </c>
      <c r="B18591" s="4" t="n">
        <v>45323</v>
      </c>
      <c r="C18591" s="3" t="inlineStr">
        <is>
          <t>Expenses</t>
        </is>
      </c>
      <c r="D18591" s="3" t="inlineStr">
        <is>
          <t>4500/000</t>
        </is>
      </c>
      <c r="E18591" s="3" t="inlineStr">
        <is>
          <t>Staff Welfare</t>
        </is>
      </c>
      <c r="F18591" s="3" t="n">
        <v>0</v>
      </c>
      <c r="G18591" s="3" t="n">
        <v>2654.34</v>
      </c>
    </row>
    <row r="18592">
      <c r="A18592" s="3" t="inlineStr">
        <is>
          <t>Opportunity Global Sales (PTY) LTD</t>
        </is>
      </c>
      <c r="B18592" s="4" t="n">
        <v>45323</v>
      </c>
      <c r="C18592" s="3" t="inlineStr">
        <is>
          <t>Expenses</t>
        </is>
      </c>
      <c r="D18592" s="3" t="inlineStr">
        <is>
          <t>4500/000</t>
        </is>
      </c>
      <c r="E18592" s="3" t="inlineStr">
        <is>
          <t>Staff Welfare</t>
        </is>
      </c>
      <c r="F18592" s="3" t="n">
        <v>0</v>
      </c>
      <c r="G18592" s="3" t="n">
        <v>2955.21</v>
      </c>
    </row>
    <row r="18593">
      <c r="A18593" s="3" t="inlineStr">
        <is>
          <t>Opportunity Management Holdings (PTY) LTD</t>
        </is>
      </c>
      <c r="B18593" s="4" t="n">
        <v>45323</v>
      </c>
      <c r="C18593" s="3" t="inlineStr">
        <is>
          <t>Expenses</t>
        </is>
      </c>
      <c r="D18593" s="3" t="inlineStr">
        <is>
          <t>4500/000</t>
        </is>
      </c>
      <c r="E18593" s="3" t="inlineStr">
        <is>
          <t>Staff Welfare</t>
        </is>
      </c>
      <c r="F18593" s="3" t="n">
        <v>1607.06</v>
      </c>
      <c r="G18593" s="3" t="n">
        <v>50672.78</v>
      </c>
    </row>
    <row r="18594">
      <c r="A18594" s="3" t="inlineStr">
        <is>
          <t>Quinate Consulting (Pty) Ltd</t>
        </is>
      </c>
      <c r="B18594" s="4" t="n">
        <v>45323</v>
      </c>
      <c r="C18594" s="3" t="inlineStr">
        <is>
          <t>Expenses</t>
        </is>
      </c>
      <c r="D18594" s="3" t="inlineStr">
        <is>
          <t>4500/000</t>
        </is>
      </c>
      <c r="E18594" s="3" t="inlineStr">
        <is>
          <t>Staff Welfare</t>
        </is>
      </c>
      <c r="F18594" s="3" t="n">
        <v>0</v>
      </c>
      <c r="G18594" s="3" t="n">
        <v>1463.8</v>
      </c>
    </row>
    <row r="18595">
      <c r="A18595" s="3" t="inlineStr">
        <is>
          <t>Noble Shield (Pty) Ltd ta Go Letting</t>
        </is>
      </c>
      <c r="B18595" s="4" t="n">
        <v>45323</v>
      </c>
      <c r="C18595" s="3" t="inlineStr">
        <is>
          <t>Expenses</t>
        </is>
      </c>
      <c r="D18595" s="3" t="inlineStr">
        <is>
          <t>4520/000</t>
        </is>
      </c>
      <c r="E18595" s="3" t="inlineStr">
        <is>
          <t>Security</t>
        </is>
      </c>
      <c r="F18595" s="3" t="n">
        <v>884</v>
      </c>
      <c r="G18595" s="3" t="n">
        <v>5459.44</v>
      </c>
    </row>
    <row r="18596">
      <c r="A18596" s="3" t="inlineStr">
        <is>
          <t>Opportunity Global Investment (PTY) LTD</t>
        </is>
      </c>
      <c r="B18596" s="4" t="n">
        <v>45323</v>
      </c>
      <c r="C18596" s="3" t="inlineStr">
        <is>
          <t>Expenses</t>
        </is>
      </c>
      <c r="D18596" s="3" t="inlineStr">
        <is>
          <t>4550/000</t>
        </is>
      </c>
      <c r="E18596" s="3" t="inlineStr">
        <is>
          <t>Subscriptions</t>
        </is>
      </c>
      <c r="F18596" s="3" t="n">
        <v>0</v>
      </c>
      <c r="G18596" s="3" t="n">
        <v>8643.32</v>
      </c>
    </row>
    <row r="18597">
      <c r="A18597" s="3" t="inlineStr">
        <is>
          <t>Opportunity Global Sales (PTY) LTD</t>
        </is>
      </c>
      <c r="B18597" s="4" t="n">
        <v>45323</v>
      </c>
      <c r="C18597" s="3" t="inlineStr">
        <is>
          <t>Expenses</t>
        </is>
      </c>
      <c r="D18597" s="3" t="inlineStr">
        <is>
          <t>4550/000</t>
        </is>
      </c>
      <c r="E18597" s="3" t="inlineStr">
        <is>
          <t>Subscriptions - General</t>
        </is>
      </c>
      <c r="F18597" s="3" t="n">
        <v>0</v>
      </c>
      <c r="G18597" s="3" t="n">
        <v>1422.61</v>
      </c>
    </row>
    <row r="18598">
      <c r="A18598" s="3" t="inlineStr">
        <is>
          <t>Quinate Consulting (Pty) Ltd</t>
        </is>
      </c>
      <c r="B18598" s="4" t="n">
        <v>45323</v>
      </c>
      <c r="C18598" s="3" t="inlineStr">
        <is>
          <t>Expenses</t>
        </is>
      </c>
      <c r="D18598" s="3" t="inlineStr">
        <is>
          <t>4550/000</t>
        </is>
      </c>
      <c r="E18598" s="3" t="inlineStr">
        <is>
          <t>Subscriptions / Licenses</t>
        </is>
      </c>
      <c r="F18598" s="3" t="n">
        <v>0</v>
      </c>
      <c r="G18598" s="3" t="n">
        <v>133055.96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Expenses</t>
        </is>
      </c>
      <c r="D18599" s="3" t="inlineStr">
        <is>
          <t>4550/000</t>
        </is>
      </c>
      <c r="E18599" s="3" t="inlineStr">
        <is>
          <t>Subscriptions _AND_ Lisences</t>
        </is>
      </c>
      <c r="F18599" s="3" t="n">
        <v>11577.83</v>
      </c>
      <c r="G18599" s="3" t="n">
        <v>34986.94</v>
      </c>
    </row>
    <row r="18600">
      <c r="A18600" s="3" t="inlineStr">
        <is>
          <t>Noble Shield (Pty) Ltd ta Go Letting</t>
        </is>
      </c>
      <c r="B18600" s="4" t="n">
        <v>45323</v>
      </c>
      <c r="C18600" s="3" t="inlineStr">
        <is>
          <t>Expenses</t>
        </is>
      </c>
      <c r="D18600" s="3" t="inlineStr">
        <is>
          <t>4550/100</t>
        </is>
      </c>
      <c r="E18600" s="3" t="inlineStr">
        <is>
          <t>Subscriptions - EAAB</t>
        </is>
      </c>
      <c r="F18600" s="3" t="n">
        <v>0</v>
      </c>
      <c r="G18600" s="3" t="n">
        <v>1604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Expenses</t>
        </is>
      </c>
      <c r="D18601" s="3" t="inlineStr">
        <is>
          <t>4550/100</t>
        </is>
      </c>
      <c r="E18601" s="3" t="inlineStr">
        <is>
          <t>Subscriptions - EAAB</t>
        </is>
      </c>
      <c r="F18601" s="3" t="n">
        <v>0</v>
      </c>
      <c r="G18601" s="3" t="n">
        <v>1604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Expenses</t>
        </is>
      </c>
      <c r="D18602" s="3" t="inlineStr">
        <is>
          <t>4550/100</t>
        </is>
      </c>
      <c r="E18602" s="3" t="inlineStr">
        <is>
          <t>Subscriptions - Zoho</t>
        </is>
      </c>
      <c r="F18602" s="3" t="n">
        <v>0</v>
      </c>
      <c r="G18602" s="3" t="n">
        <v>12375</v>
      </c>
    </row>
    <row r="18603">
      <c r="A18603" s="3" t="inlineStr">
        <is>
          <t>Opportunity Global Sales (PTY) LTD</t>
        </is>
      </c>
      <c r="B18603" s="4" t="n">
        <v>45323</v>
      </c>
      <c r="C18603" s="3" t="inlineStr">
        <is>
          <t>Expenses</t>
        </is>
      </c>
      <c r="D18603" s="3" t="inlineStr">
        <is>
          <t>4550/150</t>
        </is>
      </c>
      <c r="E18603" s="3" t="inlineStr">
        <is>
          <t>Subscription - Webbox</t>
        </is>
      </c>
      <c r="F18603" s="3" t="n">
        <v>0</v>
      </c>
      <c r="G18603" s="3" t="n">
        <v>6743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Expenses</t>
        </is>
      </c>
      <c r="D18604" s="3" t="inlineStr">
        <is>
          <t>4550/250</t>
        </is>
      </c>
      <c r="E18604" s="3" t="inlineStr">
        <is>
          <t>Subscriptions - LinkedIn</t>
        </is>
      </c>
      <c r="F18604" s="3" t="n">
        <v>0</v>
      </c>
      <c r="G18604" s="3" t="n">
        <v>12005.88</v>
      </c>
    </row>
    <row r="18605">
      <c r="A18605" s="3" t="inlineStr">
        <is>
          <t>Opportunity Global Investment (PTY) LTD</t>
        </is>
      </c>
      <c r="B18605" s="4" t="n">
        <v>45323</v>
      </c>
      <c r="C18605" s="3" t="inlineStr">
        <is>
          <t>Expenses</t>
        </is>
      </c>
      <c r="D18605" s="3" t="inlineStr">
        <is>
          <t>4550/350</t>
        </is>
      </c>
      <c r="E18605" s="3" t="inlineStr">
        <is>
          <t>Subscriptions - Xero</t>
        </is>
      </c>
      <c r="F18605" s="3" t="n">
        <v>0</v>
      </c>
      <c r="G18605" s="3" t="n">
        <v>6600</v>
      </c>
    </row>
    <row r="18606">
      <c r="A18606" s="3" t="inlineStr">
        <is>
          <t>Opportunity Global Investment (PTY) LTD</t>
        </is>
      </c>
      <c r="B18606" s="4" t="n">
        <v>45323</v>
      </c>
      <c r="C18606" s="3" t="inlineStr">
        <is>
          <t>Expenses</t>
        </is>
      </c>
      <c r="D18606" s="3" t="inlineStr">
        <is>
          <t>4550/400</t>
        </is>
      </c>
      <c r="E18606" s="3" t="inlineStr">
        <is>
          <t>Subscriptions - Moneyweb</t>
        </is>
      </c>
      <c r="F18606" s="3" t="n">
        <v>0</v>
      </c>
      <c r="G18606" s="3" t="n">
        <v>657.39</v>
      </c>
    </row>
    <row r="18607">
      <c r="A18607" s="3" t="inlineStr">
        <is>
          <t>Trademark Holdings (Pty) Ltd</t>
        </is>
      </c>
      <c r="B18607" s="4" t="n">
        <v>45323</v>
      </c>
      <c r="C18607" s="3" t="inlineStr">
        <is>
          <t>Expenses</t>
        </is>
      </c>
      <c r="D18607" s="3" t="inlineStr">
        <is>
          <t>4550/400</t>
        </is>
      </c>
      <c r="E18607" s="3" t="inlineStr">
        <is>
          <t>Subscriptions - Xero</t>
        </is>
      </c>
      <c r="F18607" s="3" t="n">
        <v>0</v>
      </c>
      <c r="G18607" s="3" t="n">
        <v>3000</v>
      </c>
    </row>
    <row r="18608">
      <c r="A18608" s="3" t="inlineStr">
        <is>
          <t>Opportunity Global Investment (PTY) LTD</t>
        </is>
      </c>
      <c r="B18608" s="4" t="n">
        <v>45323</v>
      </c>
      <c r="C18608" s="3" t="inlineStr">
        <is>
          <t>Expenses</t>
        </is>
      </c>
      <c r="D18608" s="3" t="inlineStr">
        <is>
          <t>4550/450</t>
        </is>
      </c>
      <c r="E18608" s="3" t="inlineStr">
        <is>
          <t>Subscriptions - Adobe</t>
        </is>
      </c>
      <c r="F18608" s="3" t="n">
        <v>0</v>
      </c>
      <c r="G18608" s="3" t="n">
        <v>6648</v>
      </c>
    </row>
    <row r="18609">
      <c r="A18609" s="3" t="inlineStr">
        <is>
          <t>Opportunity Global Investment (PTY) LTD</t>
        </is>
      </c>
      <c r="B18609" s="4" t="n">
        <v>45323</v>
      </c>
      <c r="C18609" s="3" t="inlineStr">
        <is>
          <t>Expenses</t>
        </is>
      </c>
      <c r="D18609" s="3" t="inlineStr">
        <is>
          <t>4550/500</t>
        </is>
      </c>
      <c r="E18609" s="3" t="inlineStr">
        <is>
          <t>Subscriptions - Pandadoc</t>
        </is>
      </c>
      <c r="F18609" s="3" t="n">
        <v>0</v>
      </c>
      <c r="G18609" s="3" t="n">
        <v>6268.87</v>
      </c>
    </row>
    <row r="18610">
      <c r="A18610" s="3" t="inlineStr">
        <is>
          <t>Noble Shield (Pty) Ltd ta Go Letting</t>
        </is>
      </c>
      <c r="B18610" s="4" t="n">
        <v>45323</v>
      </c>
      <c r="C18610" s="3" t="inlineStr">
        <is>
          <t>Expenses</t>
        </is>
      </c>
      <c r="D18610" s="3" t="inlineStr">
        <is>
          <t>4550/600</t>
        </is>
      </c>
      <c r="E18610" s="3" t="inlineStr">
        <is>
          <t>Subscriptions - Webbox</t>
        </is>
      </c>
      <c r="F18610" s="3" t="n">
        <v>1753.75</v>
      </c>
      <c r="G18610" s="3" t="n">
        <v>10325.85</v>
      </c>
    </row>
    <row r="18611">
      <c r="A18611" s="3" t="inlineStr">
        <is>
          <t>Noble Shield (Pty) Ltd ta Go Letting</t>
        </is>
      </c>
      <c r="B18611" s="4" t="n">
        <v>45323</v>
      </c>
      <c r="C18611" s="3" t="inlineStr">
        <is>
          <t>Expenses</t>
        </is>
      </c>
      <c r="D18611" s="3" t="inlineStr">
        <is>
          <t>4550/650</t>
        </is>
      </c>
      <c r="E18611" s="3" t="inlineStr">
        <is>
          <t>Subscriptions - Xero</t>
        </is>
      </c>
      <c r="F18611" s="3" t="n">
        <v>0</v>
      </c>
      <c r="G18611" s="3" t="n">
        <v>3000</v>
      </c>
    </row>
    <row r="18612">
      <c r="A18612" s="3" t="inlineStr">
        <is>
          <t>Noble Shield (Pty) Ltd ta Go Letting</t>
        </is>
      </c>
      <c r="B18612" s="4" t="n">
        <v>45323</v>
      </c>
      <c r="C18612" s="3" t="inlineStr">
        <is>
          <t>Expenses</t>
        </is>
      </c>
      <c r="D18612" s="3" t="inlineStr">
        <is>
          <t>4550/800</t>
        </is>
      </c>
      <c r="E18612" s="3" t="inlineStr">
        <is>
          <t>Subscriptions - Adobe</t>
        </is>
      </c>
      <c r="F18612" s="3" t="n">
        <v>0</v>
      </c>
      <c r="G18612" s="3" t="n">
        <v>914.5599999999999</v>
      </c>
    </row>
    <row r="18613">
      <c r="A18613" s="3" t="inlineStr">
        <is>
          <t>Opportunity Global Sales (PTY) LTD</t>
        </is>
      </c>
      <c r="B18613" s="4" t="n">
        <v>45323</v>
      </c>
      <c r="C18613" s="3" t="inlineStr">
        <is>
          <t>Expenses</t>
        </is>
      </c>
      <c r="D18613" s="3" t="inlineStr">
        <is>
          <t>4551/000</t>
        </is>
      </c>
      <c r="E18613" s="3" t="inlineStr">
        <is>
          <t>Subscriptions - Payprop</t>
        </is>
      </c>
      <c r="F18613" s="3" t="n">
        <v>0</v>
      </c>
      <c r="G18613" s="3" t="n">
        <v>14361.5</v>
      </c>
    </row>
    <row r="18614">
      <c r="A18614" s="3" t="inlineStr">
        <is>
          <t>Quinate Consulting (Pty) Ltd</t>
        </is>
      </c>
      <c r="B18614" s="4" t="n">
        <v>45323</v>
      </c>
      <c r="C18614" s="3" t="inlineStr">
        <is>
          <t>Expenses</t>
        </is>
      </c>
      <c r="D18614" s="3" t="inlineStr">
        <is>
          <t>4552/000</t>
        </is>
      </c>
      <c r="E18614" s="3" t="inlineStr">
        <is>
          <t>Subscriptions - CIPC</t>
        </is>
      </c>
      <c r="F18614" s="3" t="n">
        <v>0</v>
      </c>
      <c r="G18614" s="3" t="n">
        <v>4050</v>
      </c>
    </row>
    <row r="18615">
      <c r="A18615" s="3" t="inlineStr">
        <is>
          <t>Endulini (Pty) Ltd</t>
        </is>
      </c>
      <c r="B18615" s="4" t="n">
        <v>45323</v>
      </c>
      <c r="C18615" s="3" t="inlineStr">
        <is>
          <t>Expenses</t>
        </is>
      </c>
      <c r="D18615" s="3" t="inlineStr">
        <is>
          <t>4552/000</t>
        </is>
      </c>
      <c r="E18615" s="3" t="inlineStr">
        <is>
          <t>Subscriptions - Xero</t>
        </is>
      </c>
      <c r="F18615" s="3" t="n">
        <v>0</v>
      </c>
      <c r="G18615" s="3" t="n">
        <v>6600</v>
      </c>
    </row>
    <row r="18616">
      <c r="A18616" s="3" t="inlineStr">
        <is>
          <t>Opportunity Global Sales (PTY) LTD</t>
        </is>
      </c>
      <c r="B18616" s="4" t="n">
        <v>45323</v>
      </c>
      <c r="C18616" s="3" t="inlineStr">
        <is>
          <t>Expenses</t>
        </is>
      </c>
      <c r="D18616" s="3" t="inlineStr">
        <is>
          <t>4552/000</t>
        </is>
      </c>
      <c r="E18616" s="3" t="inlineStr">
        <is>
          <t>Subscriptions - Xero</t>
        </is>
      </c>
      <c r="F18616" s="3" t="n">
        <v>0</v>
      </c>
      <c r="G18616" s="3" t="n">
        <v>6600</v>
      </c>
    </row>
    <row r="18617">
      <c r="A18617" s="3" t="inlineStr">
        <is>
          <t>Opportunity Management Holdings (PTY) LTD</t>
        </is>
      </c>
      <c r="B18617" s="4" t="n">
        <v>45323</v>
      </c>
      <c r="C18617" s="3" t="inlineStr">
        <is>
          <t>Expenses</t>
        </is>
      </c>
      <c r="D18617" s="3" t="inlineStr">
        <is>
          <t>4552/000</t>
        </is>
      </c>
      <c r="E18617" s="3" t="inlineStr">
        <is>
          <t>Subscriptions - Xero</t>
        </is>
      </c>
      <c r="F18617" s="3" t="n">
        <v>0</v>
      </c>
      <c r="G18617" s="3" t="n">
        <v>3000</v>
      </c>
    </row>
    <row r="18618">
      <c r="A18618" s="3" t="inlineStr">
        <is>
          <t>Opportunity Global Sales (PTY) LTD</t>
        </is>
      </c>
      <c r="B18618" s="4" t="n">
        <v>45323</v>
      </c>
      <c r="C18618" s="3" t="inlineStr">
        <is>
          <t>Expenses</t>
        </is>
      </c>
      <c r="D18618" s="3" t="inlineStr">
        <is>
          <t>4553/000</t>
        </is>
      </c>
      <c r="E18618" s="3" t="inlineStr">
        <is>
          <t>Subscriptions - CMA</t>
        </is>
      </c>
      <c r="F18618" s="3" t="n">
        <v>0</v>
      </c>
      <c r="G18618" s="3" t="n">
        <v>7480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Expenses</t>
        </is>
      </c>
      <c r="D18619" s="3" t="inlineStr">
        <is>
          <t>4554/000</t>
        </is>
      </c>
      <c r="E18619" s="3" t="inlineStr">
        <is>
          <t>Subscriptions - Xero</t>
        </is>
      </c>
      <c r="F18619" s="3" t="n">
        <v>0</v>
      </c>
      <c r="G18619" s="3" t="n">
        <v>6600</v>
      </c>
    </row>
    <row r="18620">
      <c r="A18620" s="3" t="inlineStr">
        <is>
          <t>Opportunity Global Sales (PTY) LTD</t>
        </is>
      </c>
      <c r="B18620" s="4" t="n">
        <v>45323</v>
      </c>
      <c r="C18620" s="3" t="inlineStr">
        <is>
          <t>Expenses</t>
        </is>
      </c>
      <c r="D18620" s="3" t="inlineStr">
        <is>
          <t>4554/000</t>
        </is>
      </c>
      <c r="E18620" s="3" t="inlineStr">
        <is>
          <t>Subscriptions - Zoho</t>
        </is>
      </c>
      <c r="F18620" s="3" t="n">
        <v>0</v>
      </c>
      <c r="G18620" s="3" t="n">
        <v>8250</v>
      </c>
    </row>
    <row r="18621">
      <c r="A18621" s="3" t="inlineStr">
        <is>
          <t>Quinate Consulting (Pty) Ltd</t>
        </is>
      </c>
      <c r="B18621" s="4" t="n">
        <v>45323</v>
      </c>
      <c r="C18621" s="3" t="inlineStr">
        <is>
          <t>Expenses</t>
        </is>
      </c>
      <c r="D18621" s="3" t="inlineStr">
        <is>
          <t>4555/000</t>
        </is>
      </c>
      <c r="E18621" s="3" t="inlineStr">
        <is>
          <t>Subscriptions - OUMS</t>
        </is>
      </c>
      <c r="F18621" s="3" t="n">
        <v>13465.42</v>
      </c>
      <c r="G18621" s="3" t="n">
        <v>111087.91</v>
      </c>
    </row>
    <row r="18622">
      <c r="A18622" s="3" t="inlineStr">
        <is>
          <t>Opportunity Global Sales (PTY) LTD</t>
        </is>
      </c>
      <c r="B18622" s="4" t="n">
        <v>45323</v>
      </c>
      <c r="C18622" s="3" t="inlineStr">
        <is>
          <t>Expenses</t>
        </is>
      </c>
      <c r="D18622" s="3" t="inlineStr">
        <is>
          <t>4556/000</t>
        </is>
      </c>
      <c r="E18622" s="3" t="inlineStr">
        <is>
          <t>Subscription: Sjoon</t>
        </is>
      </c>
      <c r="F18622" s="3" t="n">
        <v>0</v>
      </c>
      <c r="G18622" s="3" t="n">
        <v>1408.69</v>
      </c>
    </row>
    <row r="18623">
      <c r="A18623" s="3" t="inlineStr">
        <is>
          <t>Noble Shield (Pty) Ltd ta Go Letting</t>
        </is>
      </c>
      <c r="B18623" s="4" t="n">
        <v>45323</v>
      </c>
      <c r="C18623" s="3" t="inlineStr">
        <is>
          <t>Expenses</t>
        </is>
      </c>
      <c r="D18623" s="3" t="inlineStr">
        <is>
          <t>4560/000</t>
        </is>
      </c>
      <c r="E18623" s="3" t="inlineStr">
        <is>
          <t>Small Assets - under R7000</t>
        </is>
      </c>
      <c r="F18623" s="3" t="n">
        <v>0</v>
      </c>
      <c r="G18623" s="3" t="n">
        <v>6716</v>
      </c>
    </row>
    <row r="18624">
      <c r="A18624" s="3" t="inlineStr">
        <is>
          <t>Opportunity Global Investment (PTY) LTD</t>
        </is>
      </c>
      <c r="B18624" s="4" t="n">
        <v>45323</v>
      </c>
      <c r="C18624" s="3" t="inlineStr">
        <is>
          <t>Expenses</t>
        </is>
      </c>
      <c r="D18624" s="3" t="inlineStr">
        <is>
          <t>4600/000</t>
        </is>
      </c>
      <c r="E18624" s="3" t="inlineStr">
        <is>
          <t>Telephone _AND_ Fax</t>
        </is>
      </c>
      <c r="F18624" s="3" t="n">
        <v>0</v>
      </c>
      <c r="G18624" s="3" t="n">
        <v>36905</v>
      </c>
    </row>
    <row r="18625">
      <c r="A18625" s="3" t="inlineStr">
        <is>
          <t>Opportunity Management Holdings (PTY) LTD</t>
        </is>
      </c>
      <c r="B18625" s="4" t="n">
        <v>45323</v>
      </c>
      <c r="C18625" s="3" t="inlineStr">
        <is>
          <t>Expenses</t>
        </is>
      </c>
      <c r="D18625" s="3" t="inlineStr">
        <is>
          <t>4600/000</t>
        </is>
      </c>
      <c r="E18625" s="3" t="inlineStr">
        <is>
          <t>Telephone _AND_ Fax</t>
        </is>
      </c>
      <c r="F18625" s="3" t="n">
        <v>0</v>
      </c>
      <c r="G18625" s="3" t="n">
        <v>178.26</v>
      </c>
    </row>
    <row r="18626">
      <c r="A18626" s="3" t="inlineStr">
        <is>
          <t>Trademark Holdings (Pty) Ltd</t>
        </is>
      </c>
      <c r="B18626" s="4" t="n">
        <v>45323</v>
      </c>
      <c r="C18626" s="3" t="inlineStr">
        <is>
          <t>Expenses</t>
        </is>
      </c>
      <c r="D18626" s="3" t="inlineStr">
        <is>
          <t>4600/000</t>
        </is>
      </c>
      <c r="E18626" s="3" t="inlineStr">
        <is>
          <t>Telephone _AND_ Fax</t>
        </is>
      </c>
      <c r="F18626" s="3" t="n">
        <v>414.79</v>
      </c>
      <c r="G18626" s="3" t="n">
        <v>7161.28</v>
      </c>
    </row>
    <row r="18627">
      <c r="A18627" s="3" t="inlineStr">
        <is>
          <t>Noble Shield (Pty) Ltd ta Go Letting</t>
        </is>
      </c>
      <c r="B18627" s="4" t="n">
        <v>45323</v>
      </c>
      <c r="C18627" s="3" t="inlineStr">
        <is>
          <t>Expenses</t>
        </is>
      </c>
      <c r="D18627" s="3" t="inlineStr">
        <is>
          <t>4610/000</t>
        </is>
      </c>
      <c r="E18627" s="3" t="inlineStr">
        <is>
          <t>Telephone - CT Office</t>
        </is>
      </c>
      <c r="F18627" s="3" t="n">
        <v>1097.08</v>
      </c>
      <c r="G18627" s="3" t="n">
        <v>7777.44</v>
      </c>
    </row>
    <row r="18628">
      <c r="A18628" s="3" t="inlineStr">
        <is>
          <t>Opportunity Global Investment (PTY) LTD</t>
        </is>
      </c>
      <c r="B18628" s="4" t="n">
        <v>45323</v>
      </c>
      <c r="C18628" s="3" t="inlineStr">
        <is>
          <t>Expenses</t>
        </is>
      </c>
      <c r="D18628" s="3" t="inlineStr">
        <is>
          <t>4650/000</t>
        </is>
      </c>
      <c r="E18628" s="3" t="inlineStr">
        <is>
          <t>Travel _AND_ Accommodation</t>
        </is>
      </c>
      <c r="F18628" s="3" t="n">
        <v>0</v>
      </c>
      <c r="G18628" s="3" t="n">
        <v>3435.65</v>
      </c>
    </row>
    <row r="18629">
      <c r="A18629" s="3" t="inlineStr">
        <is>
          <t>Quinate Consulting (Pty) Ltd</t>
        </is>
      </c>
      <c r="B18629" s="4" t="n">
        <v>45323</v>
      </c>
      <c r="C18629" s="3" t="inlineStr">
        <is>
          <t>Expenses</t>
        </is>
      </c>
      <c r="D18629" s="3" t="inlineStr">
        <is>
          <t>4650/010</t>
        </is>
      </c>
      <c r="E18629" s="3" t="inlineStr">
        <is>
          <t>Travel - Local Flights</t>
        </is>
      </c>
      <c r="F18629" s="3" t="n">
        <v>0</v>
      </c>
      <c r="G18629" s="3" t="n">
        <v>6253.04</v>
      </c>
    </row>
    <row r="18630">
      <c r="A18630" s="3" t="inlineStr">
        <is>
          <t>Quinate Consulting (Pty) Ltd</t>
        </is>
      </c>
      <c r="B18630" s="4" t="n">
        <v>45323</v>
      </c>
      <c r="C18630" s="3" t="inlineStr">
        <is>
          <t>Expenses</t>
        </is>
      </c>
      <c r="D18630" s="3" t="inlineStr">
        <is>
          <t>4650/020</t>
        </is>
      </c>
      <c r="E18630" s="3" t="inlineStr">
        <is>
          <t>Travel - Local Accomodation - B_AND_B</t>
        </is>
      </c>
      <c r="F18630" s="3" t="n">
        <v>0</v>
      </c>
      <c r="G18630" s="3" t="n">
        <v>6998.26</v>
      </c>
    </row>
    <row r="18631">
      <c r="A18631" s="3" t="inlineStr">
        <is>
          <t>Opportunity Global Investment (PTY) LTD</t>
        </is>
      </c>
      <c r="B18631" s="4" t="n">
        <v>45323</v>
      </c>
      <c r="C18631" s="3" t="inlineStr">
        <is>
          <t>Expenses</t>
        </is>
      </c>
      <c r="D18631" s="3" t="inlineStr">
        <is>
          <t>4650/020</t>
        </is>
      </c>
      <c r="E18631" s="3" t="inlineStr">
        <is>
          <t>Travel Accomodation - Car Hire</t>
        </is>
      </c>
      <c r="F18631" s="3" t="n">
        <v>0</v>
      </c>
      <c r="G18631" s="3" t="n">
        <v>1581.74</v>
      </c>
    </row>
    <row r="18632">
      <c r="A18632" s="3" t="inlineStr">
        <is>
          <t>Quinate Consulting (Pty) Ltd</t>
        </is>
      </c>
      <c r="B18632" s="4" t="n">
        <v>45323</v>
      </c>
      <c r="C18632" s="3" t="inlineStr">
        <is>
          <t>Expenses</t>
        </is>
      </c>
      <c r="D18632" s="3" t="inlineStr">
        <is>
          <t>4650/030</t>
        </is>
      </c>
      <c r="E18632" s="3" t="inlineStr">
        <is>
          <t>Travel - Parking</t>
        </is>
      </c>
      <c r="F18632" s="3" t="n">
        <v>0</v>
      </c>
      <c r="G18632" s="3" t="n">
        <v>10</v>
      </c>
    </row>
    <row r="18633">
      <c r="A18633" s="3" t="inlineStr">
        <is>
          <t>Opportunity Global Investment (PTY) LTD</t>
        </is>
      </c>
      <c r="B18633" s="4" t="n">
        <v>45323</v>
      </c>
      <c r="C18633" s="3" t="inlineStr">
        <is>
          <t>Expenses</t>
        </is>
      </c>
      <c r="D18633" s="3" t="inlineStr">
        <is>
          <t>4650/030</t>
        </is>
      </c>
      <c r="E18633" s="3" t="inlineStr">
        <is>
          <t>Travel _AND_ Accomodation - Local Accom</t>
        </is>
      </c>
      <c r="F18633" s="3" t="n">
        <v>0</v>
      </c>
      <c r="G18633" s="3" t="n">
        <v>1282.6</v>
      </c>
    </row>
    <row r="18634">
      <c r="A18634" s="3" t="inlineStr">
        <is>
          <t>Quinate Consulting (Pty) Ltd</t>
        </is>
      </c>
      <c r="B18634" s="4" t="n">
        <v>45323</v>
      </c>
      <c r="C18634" s="3" t="inlineStr">
        <is>
          <t>Expenses</t>
        </is>
      </c>
      <c r="D18634" s="3" t="inlineStr">
        <is>
          <t>4650/040</t>
        </is>
      </c>
      <c r="E18634" s="3" t="inlineStr">
        <is>
          <t>Travel - Local Car Hire</t>
        </is>
      </c>
      <c r="F18634" s="3" t="n">
        <v>0</v>
      </c>
      <c r="G18634" s="3" t="n">
        <v>510.6</v>
      </c>
    </row>
    <row r="18635">
      <c r="A18635" s="3" t="inlineStr">
        <is>
          <t>Opportunity Global Sales (PTY) LTD</t>
        </is>
      </c>
      <c r="B18635" s="4" t="n">
        <v>45323</v>
      </c>
      <c r="C18635" s="3" t="inlineStr">
        <is>
          <t>Expenses</t>
        </is>
      </c>
      <c r="D18635" s="3" t="inlineStr">
        <is>
          <t>4650/060</t>
        </is>
      </c>
      <c r="E18635" s="3" t="inlineStr">
        <is>
          <t>Travel _AND_ Accomodation - Parking_AND_Toll fee</t>
        </is>
      </c>
      <c r="F18635" s="3" t="n">
        <v>0</v>
      </c>
      <c r="G18635" s="3" t="n">
        <v>104.36</v>
      </c>
    </row>
    <row r="18636">
      <c r="A18636" s="3" t="inlineStr">
        <is>
          <t>Opportunity Global Sales (PTY) LTD</t>
        </is>
      </c>
      <c r="B18636" s="4" t="n">
        <v>45323</v>
      </c>
      <c r="C18636" s="3" t="inlineStr">
        <is>
          <t>Expenses</t>
        </is>
      </c>
      <c r="D18636" s="3" t="inlineStr">
        <is>
          <t>4650/070</t>
        </is>
      </c>
      <c r="E18636" s="3" t="inlineStr">
        <is>
          <t>Travel &amp; Accommodation - Petrol</t>
        </is>
      </c>
      <c r="F18636" s="3" t="n">
        <v>0</v>
      </c>
      <c r="G18636" s="3" t="n">
        <v>728.15</v>
      </c>
    </row>
    <row r="18637">
      <c r="A18637" s="3" t="inlineStr">
        <is>
          <t>Opportunity Global Investment (PTY) LTD</t>
        </is>
      </c>
      <c r="B18637" s="4" t="n">
        <v>45323</v>
      </c>
      <c r="C18637" s="3" t="inlineStr">
        <is>
          <t>Expenses</t>
        </is>
      </c>
      <c r="D18637" s="3" t="inlineStr">
        <is>
          <t>4650/090</t>
        </is>
      </c>
      <c r="E18637" s="3" t="inlineStr">
        <is>
          <t>Travel &amp; Accom - Fuel</t>
        </is>
      </c>
      <c r="F18637" s="3" t="n">
        <v>0</v>
      </c>
      <c r="G18637" s="3" t="n">
        <v>7651.54</v>
      </c>
    </row>
    <row r="18638">
      <c r="A18638" s="3" t="inlineStr">
        <is>
          <t>Opportunity Global Investment (PTY) LTD</t>
        </is>
      </c>
      <c r="B18638" s="4" t="n">
        <v>45323</v>
      </c>
      <c r="C18638" s="3" t="inlineStr">
        <is>
          <t>Expenses</t>
        </is>
      </c>
      <c r="D18638" s="3" t="inlineStr">
        <is>
          <t>4650/100</t>
        </is>
      </c>
      <c r="E18638" s="3" t="inlineStr">
        <is>
          <t>Travel &amp; Accomodation: Uber</t>
        </is>
      </c>
      <c r="F18638" s="3" t="n">
        <v>0</v>
      </c>
      <c r="G18638" s="3" t="n">
        <v>1609</v>
      </c>
    </row>
    <row r="18639">
      <c r="A18639" s="3" t="inlineStr">
        <is>
          <t>Noble Shield (Pty) Ltd ta Go Letting</t>
        </is>
      </c>
      <c r="B18639" s="4" t="n">
        <v>45323</v>
      </c>
      <c r="C18639" s="3" t="inlineStr">
        <is>
          <t>Expenses</t>
        </is>
      </c>
      <c r="D18639" s="3" t="inlineStr">
        <is>
          <t>4700/000</t>
        </is>
      </c>
      <c r="E18639" s="3" t="inlineStr">
        <is>
          <t>PAYE Contributions</t>
        </is>
      </c>
      <c r="F18639" s="3" t="n">
        <v>0</v>
      </c>
      <c r="G18639" s="3" t="n">
        <v>25687.38</v>
      </c>
    </row>
    <row r="18640">
      <c r="A18640" s="3" t="inlineStr">
        <is>
          <t>Trademark Holdings (Pty) Ltd</t>
        </is>
      </c>
      <c r="B18640" s="4" t="n">
        <v>45323</v>
      </c>
      <c r="C18640" s="3" t="inlineStr">
        <is>
          <t>Expenses</t>
        </is>
      </c>
      <c r="D18640" s="3" t="inlineStr">
        <is>
          <t>4700/000</t>
        </is>
      </c>
      <c r="E18640" s="3" t="inlineStr">
        <is>
          <t>PAYE Contributions</t>
        </is>
      </c>
      <c r="F18640" s="3" t="n">
        <v>0</v>
      </c>
      <c r="G18640" s="3" t="n">
        <v>25392.23</v>
      </c>
    </row>
    <row r="18641">
      <c r="A18641" s="3" t="inlineStr">
        <is>
          <t>Opportunity Global Investment (PTY) LTD</t>
        </is>
      </c>
      <c r="B18641" s="4" t="n">
        <v>45323</v>
      </c>
      <c r="C18641" s="3" t="inlineStr">
        <is>
          <t>Expenses</t>
        </is>
      </c>
      <c r="D18641" s="3" t="inlineStr">
        <is>
          <t>4700/000</t>
        </is>
      </c>
      <c r="E18641" s="3" t="inlineStr">
        <is>
          <t>UIF Contributions</t>
        </is>
      </c>
      <c r="F18641" s="3" t="n">
        <v>0</v>
      </c>
      <c r="G18641" s="3" t="n">
        <v>1948.32</v>
      </c>
    </row>
    <row r="18642">
      <c r="A18642" s="3" t="inlineStr">
        <is>
          <t>Opportunity Global Sales (PTY) LTD</t>
        </is>
      </c>
      <c r="B18642" s="4" t="n">
        <v>45323</v>
      </c>
      <c r="C18642" s="3" t="inlineStr">
        <is>
          <t>Expenses</t>
        </is>
      </c>
      <c r="D18642" s="3" t="inlineStr">
        <is>
          <t>4700/000</t>
        </is>
      </c>
      <c r="E18642" s="3" t="inlineStr">
        <is>
          <t>UIF Contributions</t>
        </is>
      </c>
      <c r="F18642" s="3" t="n">
        <v>0</v>
      </c>
      <c r="G18642" s="3" t="n">
        <v>3084.08</v>
      </c>
    </row>
    <row r="18643">
      <c r="A18643" s="3" t="inlineStr">
        <is>
          <t>Opportunity Global Sales (PTY) LTD</t>
        </is>
      </c>
      <c r="B18643" s="4" t="n">
        <v>45323</v>
      </c>
      <c r="C18643" s="3" t="inlineStr">
        <is>
          <t>Expenses</t>
        </is>
      </c>
      <c r="D18643" s="3" t="inlineStr">
        <is>
          <t>4701/000</t>
        </is>
      </c>
      <c r="E18643" s="3" t="inlineStr">
        <is>
          <t>UIF Employee Contribution</t>
        </is>
      </c>
      <c r="F18643" s="3" t="n">
        <v>0</v>
      </c>
      <c r="G18643" s="3" t="n">
        <v>3084.08</v>
      </c>
    </row>
    <row r="18644">
      <c r="A18644" s="3" t="inlineStr">
        <is>
          <t>Opportunity Global Investment (PTY) LTD</t>
        </is>
      </c>
      <c r="B18644" s="4" t="n">
        <v>45323</v>
      </c>
      <c r="C18644" s="3" t="inlineStr">
        <is>
          <t>Expenses</t>
        </is>
      </c>
      <c r="D18644" s="3" t="inlineStr">
        <is>
          <t>4701/000</t>
        </is>
      </c>
      <c r="E18644" s="3" t="inlineStr">
        <is>
          <t>UIF Employee Contributions</t>
        </is>
      </c>
      <c r="F18644" s="3" t="n">
        <v>0</v>
      </c>
      <c r="G18644" s="3" t="n">
        <v>1948.32</v>
      </c>
    </row>
    <row r="18645">
      <c r="A18645" s="3" t="inlineStr">
        <is>
          <t>Noble Shield (Pty) Ltd ta Go Letting</t>
        </is>
      </c>
      <c r="B18645" s="4" t="n">
        <v>45323</v>
      </c>
      <c r="C18645" s="3" t="inlineStr">
        <is>
          <t>Expenses</t>
        </is>
      </c>
      <c r="D18645" s="3" t="inlineStr">
        <is>
          <t>4710/000</t>
        </is>
      </c>
      <c r="E18645" s="3" t="inlineStr">
        <is>
          <t>UIF Company Contributions</t>
        </is>
      </c>
      <c r="F18645" s="3" t="n">
        <v>0</v>
      </c>
      <c r="G18645" s="3" t="n">
        <v>1226.25</v>
      </c>
    </row>
    <row r="18646">
      <c r="A18646" s="3" t="inlineStr">
        <is>
          <t>Trademark Holdings (Pty) Ltd</t>
        </is>
      </c>
      <c r="B18646" s="4" t="n">
        <v>45323</v>
      </c>
      <c r="C18646" s="3" t="inlineStr">
        <is>
          <t>Expenses</t>
        </is>
      </c>
      <c r="D18646" s="3" t="inlineStr">
        <is>
          <t>4710/000</t>
        </is>
      </c>
      <c r="E18646" s="3" t="inlineStr">
        <is>
          <t>UIF Company Contributions</t>
        </is>
      </c>
      <c r="F18646" s="3" t="n">
        <v>0</v>
      </c>
      <c r="G18646" s="3" t="n">
        <v>476.25</v>
      </c>
    </row>
    <row r="18647">
      <c r="A18647" s="3" t="inlineStr">
        <is>
          <t>Noble Shield (Pty) Ltd ta Go Letting</t>
        </is>
      </c>
      <c r="B18647" s="4" t="n">
        <v>45323</v>
      </c>
      <c r="C18647" s="3" t="inlineStr">
        <is>
          <t>Expenses</t>
        </is>
      </c>
      <c r="D18647" s="3" t="inlineStr">
        <is>
          <t>4711/000</t>
        </is>
      </c>
      <c r="E18647" s="3" t="inlineStr">
        <is>
          <t>UIF Employee Contribution</t>
        </is>
      </c>
      <c r="F18647" s="3" t="n">
        <v>0</v>
      </c>
      <c r="G18647" s="3" t="n">
        <v>1226.25</v>
      </c>
    </row>
    <row r="18648">
      <c r="A18648" s="3" t="inlineStr">
        <is>
          <t>Trademark Holdings (Pty) Ltd</t>
        </is>
      </c>
      <c r="B18648" s="4" t="n">
        <v>45323</v>
      </c>
      <c r="C18648" s="3" t="inlineStr">
        <is>
          <t>Expenses</t>
        </is>
      </c>
      <c r="D18648" s="3" t="inlineStr">
        <is>
          <t>4711/000</t>
        </is>
      </c>
      <c r="E18648" s="3" t="inlineStr">
        <is>
          <t>UIF Employee Contributions</t>
        </is>
      </c>
      <c r="F18648" s="3" t="n">
        <v>0</v>
      </c>
      <c r="G18648" s="3" t="n">
        <v>476.25</v>
      </c>
    </row>
    <row r="18649">
      <c r="A18649" s="3" t="inlineStr">
        <is>
          <t>Noble Shield (Pty) Ltd ta Go Letting</t>
        </is>
      </c>
      <c r="B18649" s="4" t="n">
        <v>45323</v>
      </c>
      <c r="C18649" s="3" t="inlineStr">
        <is>
          <t>Expenses</t>
        </is>
      </c>
      <c r="D18649" s="3" t="inlineStr">
        <is>
          <t>4720/000</t>
        </is>
      </c>
      <c r="E18649" s="3" t="inlineStr">
        <is>
          <t>SDL Contributions</t>
        </is>
      </c>
      <c r="F18649" s="3" t="n">
        <v>0</v>
      </c>
      <c r="G18649" s="3" t="n">
        <v>2248.21</v>
      </c>
    </row>
    <row r="18650">
      <c r="A18650" s="3" t="inlineStr">
        <is>
          <t>Trademark Holdings (Pty) Ltd</t>
        </is>
      </c>
      <c r="B18650" s="4" t="n">
        <v>45323</v>
      </c>
      <c r="C18650" s="3" t="inlineStr">
        <is>
          <t>Expenses</t>
        </is>
      </c>
      <c r="D18650" s="3" t="inlineStr">
        <is>
          <t>4720/000</t>
        </is>
      </c>
      <c r="E18650" s="3" t="inlineStr">
        <is>
          <t>SDL Contributions</t>
        </is>
      </c>
      <c r="F18650" s="3" t="n">
        <v>0</v>
      </c>
      <c r="G18650" s="3" t="n">
        <v>1556.8</v>
      </c>
    </row>
    <row r="18651">
      <c r="A18651" s="3" t="inlineStr">
        <is>
          <t>Opportunity Global Investment (PTY) LTD</t>
        </is>
      </c>
      <c r="B18651" s="4" t="n">
        <v>45323</v>
      </c>
      <c r="C18651" s="3" t="inlineStr">
        <is>
          <t>Expenses</t>
        </is>
      </c>
      <c r="D18651" s="3" t="inlineStr">
        <is>
          <t>4730/000</t>
        </is>
      </c>
      <c r="E18651" s="3" t="inlineStr">
        <is>
          <t>PAYE Contributions</t>
        </is>
      </c>
      <c r="F18651" s="3" t="n">
        <v>0</v>
      </c>
      <c r="G18651" s="3" t="n">
        <v>97044.94</v>
      </c>
    </row>
    <row r="18652">
      <c r="A18652" s="3" t="inlineStr">
        <is>
          <t>Opportunity Global Sales (PTY) LTD</t>
        </is>
      </c>
      <c r="B18652" s="4" t="n">
        <v>45323</v>
      </c>
      <c r="C18652" s="3" t="inlineStr">
        <is>
          <t>Expenses</t>
        </is>
      </c>
      <c r="D18652" s="3" t="inlineStr">
        <is>
          <t>4730/000</t>
        </is>
      </c>
      <c r="E18652" s="3" t="inlineStr">
        <is>
          <t>PAYE Contributions</t>
        </is>
      </c>
      <c r="F18652" s="3" t="n">
        <v>0</v>
      </c>
      <c r="G18652" s="3" t="n">
        <v>93490.56</v>
      </c>
    </row>
    <row r="18653">
      <c r="A18653" s="3" t="inlineStr">
        <is>
          <t>Opportunity Management Holdings (PTY) LTD</t>
        </is>
      </c>
      <c r="B18653" s="4" t="n">
        <v>45323</v>
      </c>
      <c r="C18653" s="3" t="inlineStr">
        <is>
          <t>Expenses</t>
        </is>
      </c>
      <c r="D18653" s="3" t="inlineStr">
        <is>
          <t>4730/000</t>
        </is>
      </c>
      <c r="E18653" s="3" t="inlineStr">
        <is>
          <t>PAYE Contributions</t>
        </is>
      </c>
      <c r="F18653" s="3" t="n">
        <v>0</v>
      </c>
      <c r="G18653" s="3" t="n">
        <v>201417.32</v>
      </c>
    </row>
    <row r="18654">
      <c r="A18654" s="3" t="inlineStr">
        <is>
          <t>Opportunity Global Investment (PTY) LTD</t>
        </is>
      </c>
      <c r="B18654" s="4" t="n">
        <v>45323</v>
      </c>
      <c r="C18654" s="3" t="inlineStr">
        <is>
          <t>Expenses</t>
        </is>
      </c>
      <c r="D18654" s="3" t="inlineStr">
        <is>
          <t>4740/000</t>
        </is>
      </c>
      <c r="E18654" s="3" t="inlineStr">
        <is>
          <t>SDL Contributions</t>
        </is>
      </c>
      <c r="F18654" s="3" t="n">
        <v>0</v>
      </c>
      <c r="G18654" s="3" t="n">
        <v>4742.1</v>
      </c>
    </row>
    <row r="18655">
      <c r="A18655" s="3" t="inlineStr">
        <is>
          <t>Opportunity Global Sales (PTY) LTD</t>
        </is>
      </c>
      <c r="B18655" s="4" t="n">
        <v>45323</v>
      </c>
      <c r="C18655" s="3" t="inlineStr">
        <is>
          <t>Expenses</t>
        </is>
      </c>
      <c r="D18655" s="3" t="inlineStr">
        <is>
          <t>4740/000</t>
        </is>
      </c>
      <c r="E18655" s="3" t="inlineStr">
        <is>
          <t>SDL Contributions</t>
        </is>
      </c>
      <c r="F18655" s="3" t="n">
        <v>0</v>
      </c>
      <c r="G18655" s="3" t="n">
        <v>21035.4</v>
      </c>
    </row>
    <row r="18656">
      <c r="A18656" s="3" t="inlineStr">
        <is>
          <t>Opportunity Management Holdings (PTY) LTD</t>
        </is>
      </c>
      <c r="B18656" s="4" t="n">
        <v>45323</v>
      </c>
      <c r="C18656" s="3" t="inlineStr">
        <is>
          <t>Expenses</t>
        </is>
      </c>
      <c r="D18656" s="3" t="inlineStr">
        <is>
          <t>4740/000</t>
        </is>
      </c>
      <c r="E18656" s="3" t="inlineStr">
        <is>
          <t>UIF Company Contribution</t>
        </is>
      </c>
      <c r="F18656" s="3" t="n">
        <v>0</v>
      </c>
      <c r="G18656" s="3" t="n">
        <v>7958.6</v>
      </c>
    </row>
    <row r="18657">
      <c r="A18657" s="3" t="inlineStr">
        <is>
          <t>Opportunity Management Holdings (PTY) LTD</t>
        </is>
      </c>
      <c r="B18657" s="4" t="n">
        <v>45323</v>
      </c>
      <c r="C18657" s="3" t="inlineStr">
        <is>
          <t>Expenses</t>
        </is>
      </c>
      <c r="D18657" s="3" t="inlineStr">
        <is>
          <t>4741/000</t>
        </is>
      </c>
      <c r="E18657" s="3" t="inlineStr">
        <is>
          <t>UIF Employee Contribution</t>
        </is>
      </c>
      <c r="F18657" s="3" t="n">
        <v>0</v>
      </c>
      <c r="G18657" s="3" t="n">
        <v>7958.6</v>
      </c>
    </row>
    <row r="18658">
      <c r="A18658" s="3" t="inlineStr">
        <is>
          <t>Opportunity Management Holdings (PTY) LTD</t>
        </is>
      </c>
      <c r="B18658" s="4" t="n">
        <v>45323</v>
      </c>
      <c r="C18658" s="3" t="inlineStr">
        <is>
          <t>Expenses</t>
        </is>
      </c>
      <c r="D18658" s="3" t="inlineStr">
        <is>
          <t>4750/000</t>
        </is>
      </c>
      <c r="E18658" s="3" t="inlineStr">
        <is>
          <t>SDL Contribution</t>
        </is>
      </c>
      <c r="F18658" s="3" t="n">
        <v>0</v>
      </c>
      <c r="G18658" s="3" t="n">
        <v>11990.6</v>
      </c>
    </row>
    <row r="18659">
      <c r="A18659" s="3" t="inlineStr">
        <is>
          <t>Noble Shield (Pty) Ltd ta Go Letting</t>
        </is>
      </c>
      <c r="B18659" s="4" t="n">
        <v>45323</v>
      </c>
      <c r="C18659" s="3" t="inlineStr">
        <is>
          <t>Equity</t>
        </is>
      </c>
      <c r="D18659" s="3" t="inlineStr">
        <is>
          <t>5100/000</t>
        </is>
      </c>
      <c r="E18659" s="3" t="inlineStr">
        <is>
          <t>Share Capital</t>
        </is>
      </c>
      <c r="F18659" s="3" t="n">
        <v>0</v>
      </c>
      <c r="G18659" s="3" t="n">
        <v>-1</v>
      </c>
    </row>
    <row r="18660">
      <c r="A18660" s="3" t="inlineStr">
        <is>
          <t>Opportunity Management Holdings (PTY) LTD</t>
        </is>
      </c>
      <c r="B18660" s="4" t="n">
        <v>45323</v>
      </c>
      <c r="C18660" s="3" t="inlineStr">
        <is>
          <t>Equity</t>
        </is>
      </c>
      <c r="D18660" s="3" t="inlineStr">
        <is>
          <t>5100/000</t>
        </is>
      </c>
      <c r="E18660" s="3" t="inlineStr">
        <is>
          <t>Share Capital / Members Contribution</t>
        </is>
      </c>
      <c r="F18660" s="3" t="n">
        <v>0</v>
      </c>
      <c r="G18660" s="3" t="n">
        <v>-120</v>
      </c>
    </row>
    <row r="18661">
      <c r="A18661" s="3" t="inlineStr">
        <is>
          <t>Quinate Consulting (Pty) Ltd</t>
        </is>
      </c>
      <c r="B18661" s="4" t="n">
        <v>45323</v>
      </c>
      <c r="C18661" s="3" t="inlineStr">
        <is>
          <t>Equity</t>
        </is>
      </c>
      <c r="D18661" s="3" t="inlineStr">
        <is>
          <t>5100/000</t>
        </is>
      </c>
      <c r="E18661" s="3" t="inlineStr">
        <is>
          <t>Share Capital / Members Contribution</t>
        </is>
      </c>
      <c r="F18661" s="3" t="n">
        <v>0</v>
      </c>
      <c r="G18661" s="3" t="n">
        <v>-120</v>
      </c>
    </row>
    <row r="18662">
      <c r="A18662" s="3" t="inlineStr">
        <is>
          <t>Trademark Holdings (Pty) Ltd</t>
        </is>
      </c>
      <c r="B18662" s="4" t="n">
        <v>45323</v>
      </c>
      <c r="C18662" s="3" t="inlineStr">
        <is>
          <t>Equity</t>
        </is>
      </c>
      <c r="D18662" s="3" t="inlineStr">
        <is>
          <t>5100/001</t>
        </is>
      </c>
      <c r="E18662" s="3" t="inlineStr">
        <is>
          <t>Share Capital - GFY Investments</t>
        </is>
      </c>
      <c r="F18662" s="3" t="n">
        <v>0</v>
      </c>
      <c r="G18662" s="3" t="n">
        <v>-60</v>
      </c>
    </row>
    <row r="18663">
      <c r="A18663" s="3" t="inlineStr">
        <is>
          <t>Trademark Holdings (Pty) Ltd</t>
        </is>
      </c>
      <c r="B18663" s="4" t="n">
        <v>45323</v>
      </c>
      <c r="C18663" s="3" t="inlineStr">
        <is>
          <t>Equity</t>
        </is>
      </c>
      <c r="D18663" s="3" t="inlineStr">
        <is>
          <t>5100/002</t>
        </is>
      </c>
      <c r="E18663" s="3" t="inlineStr">
        <is>
          <t>Share Capital - Zak Trust</t>
        </is>
      </c>
      <c r="F18663" s="3" t="n">
        <v>0</v>
      </c>
      <c r="G18663" s="3" t="n">
        <v>-60</v>
      </c>
    </row>
    <row r="18664">
      <c r="A18664" s="3" t="inlineStr">
        <is>
          <t>Opportunity Global Investment (PTY) LTD</t>
        </is>
      </c>
      <c r="B18664" s="4" t="n">
        <v>45323</v>
      </c>
      <c r="C18664" s="3" t="inlineStr">
        <is>
          <t>Equity</t>
        </is>
      </c>
      <c r="D18664" s="3" t="inlineStr">
        <is>
          <t>5101/000</t>
        </is>
      </c>
      <c r="E18664" s="3" t="inlineStr">
        <is>
          <t>Share Capital - Ordinary Type A</t>
        </is>
      </c>
      <c r="F18664" s="3" t="n">
        <v>0</v>
      </c>
      <c r="G18664" s="3" t="n">
        <v>-70</v>
      </c>
    </row>
    <row r="18665">
      <c r="A18665" s="3" t="inlineStr">
        <is>
          <t>Opportunity Global Investment (PTY) LTD</t>
        </is>
      </c>
      <c r="B18665" s="4" t="n">
        <v>45323</v>
      </c>
      <c r="C18665" s="3" t="inlineStr">
        <is>
          <t>Equity</t>
        </is>
      </c>
      <c r="D18665" s="3" t="inlineStr">
        <is>
          <t>5102/000</t>
        </is>
      </c>
      <c r="E18665" s="3" t="inlineStr">
        <is>
          <t>Share Capital - Ordinary Type B</t>
        </is>
      </c>
      <c r="F18665" s="3" t="n">
        <v>0</v>
      </c>
      <c r="G18665" s="3" t="n">
        <v>-30</v>
      </c>
    </row>
    <row r="18666">
      <c r="A18666" s="3" t="inlineStr">
        <is>
          <t>Endulini (Pty) Ltd</t>
        </is>
      </c>
      <c r="B18666" s="4" t="n">
        <v>45323</v>
      </c>
      <c r="C18666" s="3" t="inlineStr">
        <is>
          <t>Equity</t>
        </is>
      </c>
      <c r="D18666" s="3" t="inlineStr">
        <is>
          <t>5200/000</t>
        </is>
      </c>
      <c r="E18666" s="3" t="inlineStr">
        <is>
          <t>Retained Earnings / Loss</t>
        </is>
      </c>
      <c r="F18666" s="3" t="n">
        <v>0</v>
      </c>
      <c r="G18666" s="3" t="n">
        <v>-6017232.05</v>
      </c>
    </row>
    <row r="18667">
      <c r="A18667" s="3" t="inlineStr">
        <is>
          <t>Noble Shield (Pty) Ltd ta Go Letting</t>
        </is>
      </c>
      <c r="B18667" s="4" t="n">
        <v>45323</v>
      </c>
      <c r="C18667" s="3" t="inlineStr">
        <is>
          <t>Equity</t>
        </is>
      </c>
      <c r="D18667" s="3" t="inlineStr">
        <is>
          <t>5200/000</t>
        </is>
      </c>
      <c r="E18667" s="3" t="inlineStr">
        <is>
          <t>Retained Earnings / Loss</t>
        </is>
      </c>
      <c r="F18667" s="3" t="n">
        <v>0</v>
      </c>
      <c r="G18667" s="3" t="n">
        <v>-91943.62</v>
      </c>
    </row>
    <row r="18668">
      <c r="A18668" s="3" t="inlineStr">
        <is>
          <t>Opportunity Global Investment (PTY) LTD</t>
        </is>
      </c>
      <c r="B18668" s="4" t="n">
        <v>45323</v>
      </c>
      <c r="C18668" s="3" t="inlineStr">
        <is>
          <t>Equity</t>
        </is>
      </c>
      <c r="D18668" s="3" t="inlineStr">
        <is>
          <t>5200/000</t>
        </is>
      </c>
      <c r="E18668" s="3" t="inlineStr">
        <is>
          <t>Retained Earnings / Loss</t>
        </is>
      </c>
      <c r="F18668" s="3" t="n">
        <v>0</v>
      </c>
      <c r="G18668" s="3" t="n">
        <v>2134849.73</v>
      </c>
    </row>
    <row r="18669">
      <c r="A18669" s="3" t="inlineStr">
        <is>
          <t>Opportunity Global Sales (PTY) LTD</t>
        </is>
      </c>
      <c r="B18669" s="4" t="n">
        <v>45323</v>
      </c>
      <c r="C18669" s="3" t="inlineStr">
        <is>
          <t>Equity</t>
        </is>
      </c>
      <c r="D18669" s="3" t="inlineStr">
        <is>
          <t>5200/000</t>
        </is>
      </c>
      <c r="E18669" s="3" t="inlineStr">
        <is>
          <t>Retained Earnings / Loss</t>
        </is>
      </c>
      <c r="F18669" s="3" t="n">
        <v>0</v>
      </c>
      <c r="G18669" s="3" t="n">
        <v>-2287097.79</v>
      </c>
    </row>
    <row r="18670">
      <c r="A18670" s="3" t="inlineStr">
        <is>
          <t>Opportunity Management Holdings (PTY) LTD</t>
        </is>
      </c>
      <c r="B18670" s="4" t="n">
        <v>45323</v>
      </c>
      <c r="C18670" s="3" t="inlineStr">
        <is>
          <t>Equity</t>
        </is>
      </c>
      <c r="D18670" s="3" t="inlineStr">
        <is>
          <t>5200/000</t>
        </is>
      </c>
      <c r="E18670" s="3" t="inlineStr">
        <is>
          <t>Retained Earnings / Loss</t>
        </is>
      </c>
      <c r="F18670" s="3" t="n">
        <v>0</v>
      </c>
      <c r="G18670" s="3" t="n">
        <v>1215864.15</v>
      </c>
    </row>
    <row r="18671">
      <c r="A18671" s="3" t="inlineStr">
        <is>
          <t>Quinate Consulting (Pty) Ltd</t>
        </is>
      </c>
      <c r="B18671" s="4" t="n">
        <v>45323</v>
      </c>
      <c r="C18671" s="3" t="inlineStr">
        <is>
          <t>Equity</t>
        </is>
      </c>
      <c r="D18671" s="3" t="inlineStr">
        <is>
          <t>5200/000</t>
        </is>
      </c>
      <c r="E18671" s="3" t="inlineStr">
        <is>
          <t>Retained Earnings / Loss</t>
        </is>
      </c>
      <c r="F18671" s="3" t="n">
        <v>0</v>
      </c>
      <c r="G18671" s="3" t="n">
        <v>1549164.28</v>
      </c>
    </row>
    <row r="18672">
      <c r="A18672" s="3" t="inlineStr">
        <is>
          <t>Trademark Holdings (Pty) Ltd</t>
        </is>
      </c>
      <c r="B18672" s="4" t="n">
        <v>45323</v>
      </c>
      <c r="C18672" s="3" t="inlineStr">
        <is>
          <t>Equity</t>
        </is>
      </c>
      <c r="D18672" s="3" t="inlineStr">
        <is>
          <t>5200/000</t>
        </is>
      </c>
      <c r="E18672" s="3" t="inlineStr">
        <is>
          <t>Retained Earnings / Loss</t>
        </is>
      </c>
      <c r="F18672" s="3" t="n">
        <v>0</v>
      </c>
      <c r="G18672" s="3" t="n">
        <v>-163666.44</v>
      </c>
    </row>
    <row r="18673">
      <c r="A18673" s="3" t="inlineStr">
        <is>
          <t>Quinate Consulting (Pty) Ltd</t>
        </is>
      </c>
      <c r="B18673" s="4" t="n">
        <v>45323</v>
      </c>
      <c r="C18673" s="3" t="inlineStr">
        <is>
          <t>Assets</t>
        </is>
      </c>
      <c r="D18673" s="3" t="inlineStr">
        <is>
          <t>5400/011</t>
        </is>
      </c>
      <c r="E18673" s="3" t="inlineStr">
        <is>
          <t>Members Loan - Nick Morgan</t>
        </is>
      </c>
      <c r="F18673" s="3" t="n">
        <v>0</v>
      </c>
      <c r="G18673" s="3" t="n">
        <v>-85743.69</v>
      </c>
    </row>
    <row r="18674">
      <c r="A18674" s="3" t="inlineStr">
        <is>
          <t>Opportunity Management Holdings (PTY) LTD</t>
        </is>
      </c>
      <c r="B18674" s="4" t="n">
        <v>45323</v>
      </c>
      <c r="C18674" s="3" t="inlineStr">
        <is>
          <t>Assets</t>
        </is>
      </c>
      <c r="D18674" s="3" t="inlineStr">
        <is>
          <t>5400/500</t>
        </is>
      </c>
      <c r="E18674" s="3" t="inlineStr">
        <is>
          <t>Shareholder - Zak Loan</t>
        </is>
      </c>
      <c r="F18674" s="3" t="n">
        <v>0</v>
      </c>
      <c r="G18674" s="3" t="n">
        <v>-171798.21</v>
      </c>
    </row>
    <row r="18675">
      <c r="A18675" s="3" t="inlineStr">
        <is>
          <t>Quinate Consulting (Pty) Ltd</t>
        </is>
      </c>
      <c r="B18675" s="4" t="n">
        <v>45323</v>
      </c>
      <c r="C18675" s="3" t="inlineStr">
        <is>
          <t>Liabilities</t>
        </is>
      </c>
      <c r="D18675" s="3" t="inlineStr">
        <is>
          <t>5500/010</t>
        </is>
      </c>
      <c r="E18675" s="3" t="inlineStr">
        <is>
          <t>Loan - Wynand Haywood</t>
        </is>
      </c>
      <c r="F18675" s="3" t="n">
        <v>0</v>
      </c>
      <c r="G18675" s="3" t="n">
        <v>1928.67</v>
      </c>
    </row>
    <row r="18676">
      <c r="A18676" s="3" t="inlineStr">
        <is>
          <t>Quinate Consulting (Pty) Ltd</t>
        </is>
      </c>
      <c r="B18676" s="4" t="n">
        <v>45323</v>
      </c>
      <c r="C18676" s="3" t="inlineStr">
        <is>
          <t>Liabilities</t>
        </is>
      </c>
      <c r="D18676" s="3" t="inlineStr">
        <is>
          <t>5500/023</t>
        </is>
      </c>
      <c r="E18676" s="3" t="inlineStr">
        <is>
          <t>Loan - Noble Shield 1 Security Trust</t>
        </is>
      </c>
      <c r="F18676" s="3" t="n">
        <v>0</v>
      </c>
      <c r="G18676" s="3" t="n">
        <v>600</v>
      </c>
    </row>
    <row r="18677">
      <c r="A18677" s="3" t="inlineStr">
        <is>
          <t>Quinate Consulting (Pty) Ltd</t>
        </is>
      </c>
      <c r="B18677" s="4" t="n">
        <v>45323</v>
      </c>
      <c r="C18677" s="3" t="inlineStr">
        <is>
          <t>Liabilities</t>
        </is>
      </c>
      <c r="D18677" s="3" t="inlineStr">
        <is>
          <t>5500/025</t>
        </is>
      </c>
      <c r="E18677" s="3" t="inlineStr">
        <is>
          <t>Loan - Noble Shield 2 Security Trust</t>
        </is>
      </c>
      <c r="F18677" s="3" t="n">
        <v>0</v>
      </c>
      <c r="G18677" s="3" t="n">
        <v>250</v>
      </c>
    </row>
    <row r="18678">
      <c r="A18678" s="3" t="inlineStr">
        <is>
          <t>Quinate Consulting (Pty) Ltd</t>
        </is>
      </c>
      <c r="B18678" s="4" t="n">
        <v>45323</v>
      </c>
      <c r="C18678" s="3" t="inlineStr">
        <is>
          <t>Liabilities</t>
        </is>
      </c>
      <c r="D18678" s="3" t="inlineStr">
        <is>
          <t>5500/030</t>
        </is>
      </c>
      <c r="E18678" s="3" t="inlineStr">
        <is>
          <t>Loan - Heron Projects</t>
        </is>
      </c>
      <c r="F18678" s="3" t="n">
        <v>0</v>
      </c>
      <c r="G18678" s="3" t="n">
        <v>36800</v>
      </c>
    </row>
    <row r="18679">
      <c r="A18679" s="3" t="inlineStr">
        <is>
          <t>Opportunity Global Investment (PTY) LTD</t>
        </is>
      </c>
      <c r="B18679" s="4" t="n">
        <v>45323</v>
      </c>
      <c r="C18679" s="3" t="inlineStr">
        <is>
          <t>Liabilities</t>
        </is>
      </c>
      <c r="D18679" s="3" t="inlineStr">
        <is>
          <t>5500/100</t>
        </is>
      </c>
      <c r="E18679" s="3" t="inlineStr">
        <is>
          <t>Loan - Cape Projects Construction</t>
        </is>
      </c>
      <c r="F18679" s="3" t="n">
        <v>0</v>
      </c>
      <c r="G18679" s="3" t="n">
        <v>1571000</v>
      </c>
    </row>
    <row r="18680">
      <c r="A18680" s="3" t="inlineStr">
        <is>
          <t>Noble Shield (Pty) Ltd ta Go Letting</t>
        </is>
      </c>
      <c r="B18680" s="4" t="n">
        <v>45323</v>
      </c>
      <c r="C18680" s="3" t="inlineStr">
        <is>
          <t>Liabilities</t>
        </is>
      </c>
      <c r="D18680" s="3" t="inlineStr">
        <is>
          <t>5500/100</t>
        </is>
      </c>
      <c r="E18680" s="3" t="inlineStr">
        <is>
          <t>Loan - Jupiter Trust</t>
        </is>
      </c>
      <c r="F18680" s="3" t="n">
        <v>0</v>
      </c>
      <c r="G18680" s="3" t="n">
        <v>-100228.75</v>
      </c>
    </row>
    <row r="18681">
      <c r="A18681" s="3" t="inlineStr">
        <is>
          <t>Opportunity Management Holdings (PTY) LTD</t>
        </is>
      </c>
      <c r="B18681" s="4" t="n">
        <v>45323</v>
      </c>
      <c r="C18681" s="3" t="inlineStr">
        <is>
          <t>Liabilities</t>
        </is>
      </c>
      <c r="D18681" s="3" t="inlineStr">
        <is>
          <t>5500/100</t>
        </is>
      </c>
      <c r="E18681" s="3" t="inlineStr">
        <is>
          <t>Loan - Opportunity Global</t>
        </is>
      </c>
      <c r="F18681" s="3" t="n">
        <v>0</v>
      </c>
      <c r="G18681" s="3" t="n">
        <v>-20000</v>
      </c>
    </row>
    <row r="18682">
      <c r="A18682" s="3" t="inlineStr">
        <is>
          <t>Endulini (Pty) Ltd</t>
        </is>
      </c>
      <c r="B18682" s="4" t="n">
        <v>45323</v>
      </c>
      <c r="C18682" s="3" t="inlineStr">
        <is>
          <t>Liabilities</t>
        </is>
      </c>
      <c r="D18682" s="3" t="inlineStr">
        <is>
          <t>5500/100</t>
        </is>
      </c>
      <c r="E18682" s="3" t="inlineStr">
        <is>
          <t>Loan - Quinate Consulting</t>
        </is>
      </c>
      <c r="F18682" s="3" t="n">
        <v>0</v>
      </c>
      <c r="G18682" s="3" t="n">
        <v>-5711437.9</v>
      </c>
    </row>
    <row r="18683">
      <c r="A18683" s="3" t="inlineStr">
        <is>
          <t>Endulini (Pty) Ltd</t>
        </is>
      </c>
      <c r="B18683" s="4" t="n">
        <v>45323</v>
      </c>
      <c r="C18683" s="3" t="inlineStr">
        <is>
          <t>Liabilities</t>
        </is>
      </c>
      <c r="D18683" s="3" t="inlineStr">
        <is>
          <t>5500/150</t>
        </is>
      </c>
      <c r="E18683" s="3" t="inlineStr">
        <is>
          <t>Loan - Cape Projects Construction</t>
        </is>
      </c>
      <c r="F18683" s="3" t="n">
        <v>0</v>
      </c>
      <c r="G18683" s="3" t="n">
        <v>-14611500</v>
      </c>
    </row>
    <row r="18684">
      <c r="A18684" s="3" t="inlineStr">
        <is>
          <t>Quinate Consulting (Pty) Ltd</t>
        </is>
      </c>
      <c r="B18684" s="4" t="n">
        <v>45323</v>
      </c>
      <c r="C18684" s="3" t="inlineStr">
        <is>
          <t>Liabilities</t>
        </is>
      </c>
      <c r="D18684" s="3" t="inlineStr">
        <is>
          <t>5500/160</t>
        </is>
      </c>
      <c r="E18684" s="3" t="inlineStr">
        <is>
          <t>Loan - GFY Investment and Consulting</t>
        </is>
      </c>
      <c r="F18684" s="3" t="n">
        <v>0</v>
      </c>
      <c r="G18684" s="3" t="n">
        <v>-1750249.93</v>
      </c>
    </row>
    <row r="18685">
      <c r="A18685" s="3" t="inlineStr">
        <is>
          <t>Opportunity Management Holdings (PTY) LTD</t>
        </is>
      </c>
      <c r="B18685" s="4" t="n">
        <v>45323</v>
      </c>
      <c r="C18685" s="3" t="inlineStr">
        <is>
          <t>Liabilities</t>
        </is>
      </c>
      <c r="D18685" s="3" t="inlineStr">
        <is>
          <t>5500/200</t>
        </is>
      </c>
      <c r="E18685" s="3" t="inlineStr">
        <is>
          <t>Loan - Cape Projects</t>
        </is>
      </c>
      <c r="F18685" s="3" t="n">
        <v>0</v>
      </c>
      <c r="G18685" s="3" t="n">
        <v>-137399</v>
      </c>
    </row>
    <row r="18686">
      <c r="A18686" s="3" t="inlineStr">
        <is>
          <t>Trademark Holdings (Pty) Ltd</t>
        </is>
      </c>
      <c r="B18686" s="4" t="n">
        <v>45323</v>
      </c>
      <c r="C18686" s="3" t="inlineStr">
        <is>
          <t>Liabilities</t>
        </is>
      </c>
      <c r="D18686" s="3" t="inlineStr">
        <is>
          <t>5500/250</t>
        </is>
      </c>
      <c r="E18686" s="3" t="inlineStr">
        <is>
          <t>Loan - Noble Shield</t>
        </is>
      </c>
      <c r="F18686" s="3" t="n">
        <v>0</v>
      </c>
      <c r="G18686" s="3" t="n">
        <v>65165.59</v>
      </c>
    </row>
    <row r="18687">
      <c r="A18687" s="3" t="inlineStr">
        <is>
          <t>Opportunity Management Holdings (PTY) LTD</t>
        </is>
      </c>
      <c r="B18687" s="4" t="n">
        <v>45323</v>
      </c>
      <c r="C18687" s="3" t="inlineStr">
        <is>
          <t>Liabilities</t>
        </is>
      </c>
      <c r="D18687" s="3" t="inlineStr">
        <is>
          <t>5500/250</t>
        </is>
      </c>
      <c r="E18687" s="3" t="inlineStr">
        <is>
          <t>Loan - Quinate</t>
        </is>
      </c>
      <c r="F18687" s="3" t="n">
        <v>0</v>
      </c>
      <c r="G18687" s="3" t="n">
        <v>-70000</v>
      </c>
    </row>
    <row r="18688">
      <c r="A18688" s="3" t="inlineStr">
        <is>
          <t>Quinate Consulting (Pty) Ltd</t>
        </is>
      </c>
      <c r="B18688" s="4" t="n">
        <v>45323</v>
      </c>
      <c r="C18688" s="3" t="inlineStr">
        <is>
          <t>Liabilities</t>
        </is>
      </c>
      <c r="D18688" s="3" t="inlineStr">
        <is>
          <t>5500/300</t>
        </is>
      </c>
      <c r="E18688" s="3" t="inlineStr">
        <is>
          <t>Loan - Gengis</t>
        </is>
      </c>
      <c r="F18688" s="3" t="n">
        <v>0</v>
      </c>
      <c r="G18688" s="3" t="n">
        <v>-343607.11</v>
      </c>
    </row>
    <row r="18689">
      <c r="A18689" s="3" t="inlineStr">
        <is>
          <t>Opportunity Management Holdings (PTY) LTD</t>
        </is>
      </c>
      <c r="B18689" s="4" t="n">
        <v>45323</v>
      </c>
      <c r="C18689" s="3" t="inlineStr">
        <is>
          <t>Liabilities</t>
        </is>
      </c>
      <c r="D18689" s="3" t="inlineStr">
        <is>
          <t>5500/300</t>
        </is>
      </c>
      <c r="E18689" s="3" t="inlineStr">
        <is>
          <t>Loan - Opportunity Prop Management</t>
        </is>
      </c>
      <c r="F18689" s="3" t="n">
        <v>0</v>
      </c>
      <c r="G18689" s="3" t="n">
        <v>-1220204.15</v>
      </c>
    </row>
    <row r="18690">
      <c r="A18690" s="3" t="inlineStr">
        <is>
          <t>Noble Shield (Pty) Ltd ta Go Letting</t>
        </is>
      </c>
      <c r="B18690" s="4" t="n">
        <v>45323</v>
      </c>
      <c r="C18690" s="3" t="inlineStr">
        <is>
          <t>Liabilities</t>
        </is>
      </c>
      <c r="D18690" s="3" t="inlineStr">
        <is>
          <t>5500/300</t>
        </is>
      </c>
      <c r="E18690" s="3" t="inlineStr">
        <is>
          <t>Loan - Trademark Holdings</t>
        </is>
      </c>
      <c r="F18690" s="3" t="n">
        <v>0</v>
      </c>
      <c r="G18690" s="3" t="n">
        <v>-65165.59</v>
      </c>
    </row>
    <row r="18691">
      <c r="A18691" s="3" t="inlineStr">
        <is>
          <t>Opportunity Global Investment (PTY) LTD</t>
        </is>
      </c>
      <c r="B18691" s="4" t="n">
        <v>45323</v>
      </c>
      <c r="C18691" s="3" t="inlineStr">
        <is>
          <t>Liabilities</t>
        </is>
      </c>
      <c r="D18691" s="3" t="inlineStr">
        <is>
          <t>5500/350</t>
        </is>
      </c>
      <c r="E18691" s="3" t="inlineStr">
        <is>
          <t>Loan - Opportunity Management Holdings</t>
        </is>
      </c>
      <c r="F18691" s="3" t="n">
        <v>0</v>
      </c>
      <c r="G18691" s="3" t="n">
        <v>500</v>
      </c>
    </row>
    <row r="18692">
      <c r="A18692" s="3" t="inlineStr">
        <is>
          <t>Trademark Holdings (Pty) Ltd</t>
        </is>
      </c>
      <c r="B18692" s="4" t="n">
        <v>45323</v>
      </c>
      <c r="C18692" s="3" t="inlineStr">
        <is>
          <t>Liabilities</t>
        </is>
      </c>
      <c r="D18692" s="3" t="inlineStr">
        <is>
          <t>5500/350</t>
        </is>
      </c>
      <c r="E18692" s="3" t="inlineStr">
        <is>
          <t>Loan - Quinate Consulting</t>
        </is>
      </c>
      <c r="F18692" s="3" t="n">
        <v>0</v>
      </c>
      <c r="G18692" s="3" t="n">
        <v>-16413.38</v>
      </c>
    </row>
    <row r="18693">
      <c r="A18693" s="3" t="inlineStr">
        <is>
          <t>Trademark Holdings (Pty) Ltd</t>
        </is>
      </c>
      <c r="B18693" s="4" t="n">
        <v>45323</v>
      </c>
      <c r="C18693" s="3" t="inlineStr">
        <is>
          <t>Liabilities</t>
        </is>
      </c>
      <c r="D18693" s="3" t="inlineStr">
        <is>
          <t>5500/375</t>
        </is>
      </c>
      <c r="E18693" s="3" t="inlineStr">
        <is>
          <t>Loan - Opportunity Management Holdings Pty Ltd</t>
        </is>
      </c>
      <c r="F18693" s="3" t="n">
        <v>0</v>
      </c>
      <c r="G18693" s="3" t="n">
        <v>158800</v>
      </c>
    </row>
    <row r="18694">
      <c r="A18694" s="3" t="inlineStr">
        <is>
          <t>Trademark Holdings (Pty) Ltd</t>
        </is>
      </c>
      <c r="B18694" s="4" t="n">
        <v>45323</v>
      </c>
      <c r="C18694" s="3" t="inlineStr">
        <is>
          <t>Liabilities</t>
        </is>
      </c>
      <c r="D18694" s="3" t="inlineStr">
        <is>
          <t>5500/450</t>
        </is>
      </c>
      <c r="E18694" s="3" t="inlineStr">
        <is>
          <t>Loan - Cape Projects Construction</t>
        </is>
      </c>
      <c r="F18694" s="3" t="n">
        <v>0</v>
      </c>
      <c r="G18694" s="3" t="n">
        <v>18200</v>
      </c>
    </row>
    <row r="18695">
      <c r="A18695" s="3" t="inlineStr">
        <is>
          <t>Trademark Holdings (Pty) Ltd</t>
        </is>
      </c>
      <c r="B18695" s="4" t="n">
        <v>45323</v>
      </c>
      <c r="C18695" s="3" t="inlineStr">
        <is>
          <t>Liabilities</t>
        </is>
      </c>
      <c r="D18695" s="3" t="inlineStr">
        <is>
          <t>5500/500</t>
        </is>
      </c>
      <c r="E18695" s="3" t="inlineStr">
        <is>
          <t>Go Letting Brand Name</t>
        </is>
      </c>
      <c r="F18695" s="3" t="n">
        <v>0</v>
      </c>
      <c r="G18695" s="3" t="n">
        <v>93420</v>
      </c>
    </row>
    <row r="18696">
      <c r="A18696" s="3" t="inlineStr">
        <is>
          <t>Noble Shield (Pty) Ltd ta Go Letting</t>
        </is>
      </c>
      <c r="B18696" s="4" t="n">
        <v>45323</v>
      </c>
      <c r="C18696" s="3" t="inlineStr">
        <is>
          <t>Liabilities</t>
        </is>
      </c>
      <c r="D18696" s="3" t="inlineStr">
        <is>
          <t>5500/500</t>
        </is>
      </c>
      <c r="E18696" s="3" t="inlineStr">
        <is>
          <t>Loan - Cape Projects Construction</t>
        </is>
      </c>
      <c r="F18696" s="3" t="n">
        <v>0</v>
      </c>
      <c r="G18696" s="3" t="n">
        <v>200789.44</v>
      </c>
    </row>
    <row r="18697">
      <c r="A18697" s="3" t="inlineStr">
        <is>
          <t>Quinate Consulting (Pty) Ltd</t>
        </is>
      </c>
      <c r="B18697" s="4" t="n">
        <v>45323</v>
      </c>
      <c r="C18697" s="3" t="inlineStr">
        <is>
          <t>Liabilities</t>
        </is>
      </c>
      <c r="D18697" s="3" t="inlineStr">
        <is>
          <t>5500/500</t>
        </is>
      </c>
      <c r="E18697" s="3" t="inlineStr">
        <is>
          <t>Loan - Opportunity Development Struct.</t>
        </is>
      </c>
      <c r="F18697" s="3" t="n">
        <v>0</v>
      </c>
      <c r="G18697" s="3" t="n">
        <v>-2380000</v>
      </c>
    </row>
    <row r="18698">
      <c r="A18698" s="3" t="inlineStr">
        <is>
          <t>Opportunity Management Holdings (PTY) LTD</t>
        </is>
      </c>
      <c r="B18698" s="4" t="n">
        <v>45323</v>
      </c>
      <c r="C18698" s="3" t="inlineStr">
        <is>
          <t>Liabilities</t>
        </is>
      </c>
      <c r="D18698" s="3" t="inlineStr">
        <is>
          <t>5500/500</t>
        </is>
      </c>
      <c r="E18698" s="3" t="inlineStr">
        <is>
          <t>Loan - Opportunity Tradermark Holdings</t>
        </is>
      </c>
      <c r="F18698" s="3" t="n">
        <v>0</v>
      </c>
      <c r="G18698" s="3" t="n">
        <v>-158800</v>
      </c>
    </row>
    <row r="18699">
      <c r="A18699" s="3" t="inlineStr">
        <is>
          <t>Quinate Consulting (Pty) Ltd</t>
        </is>
      </c>
      <c r="B18699" s="4" t="n">
        <v>45323</v>
      </c>
      <c r="C18699" s="3" t="inlineStr">
        <is>
          <t>Liabilities</t>
        </is>
      </c>
      <c r="D18699" s="3" t="inlineStr">
        <is>
          <t>5500/520</t>
        </is>
      </c>
      <c r="E18699" s="3" t="inlineStr">
        <is>
          <t>Loan - Opportunity Management Holdings</t>
        </is>
      </c>
      <c r="F18699" s="3" t="n">
        <v>0</v>
      </c>
      <c r="G18699" s="3" t="n">
        <v>66100</v>
      </c>
    </row>
    <row r="18700">
      <c r="A18700" s="3" t="inlineStr">
        <is>
          <t>Opportunity Management Holdings (PTY) LTD</t>
        </is>
      </c>
      <c r="B18700" s="4" t="n">
        <v>45323</v>
      </c>
      <c r="C18700" s="3" t="inlineStr">
        <is>
          <t>Liabilities</t>
        </is>
      </c>
      <c r="D18700" s="3" t="inlineStr">
        <is>
          <t>5500/550</t>
        </is>
      </c>
      <c r="E18700" s="3" t="inlineStr">
        <is>
          <t>Loan - Heron Projects</t>
        </is>
      </c>
      <c r="F18700" s="3" t="n">
        <v>0</v>
      </c>
      <c r="G18700" s="3" t="n">
        <v>-55100</v>
      </c>
    </row>
    <row r="18701">
      <c r="A18701" s="3" t="inlineStr">
        <is>
          <t>Opportunity Global Investment (PTY) LTD</t>
        </is>
      </c>
      <c r="B18701" s="4" t="n">
        <v>45323</v>
      </c>
      <c r="C18701" s="3" t="inlineStr">
        <is>
          <t>Liabilities</t>
        </is>
      </c>
      <c r="D18701" s="3" t="inlineStr">
        <is>
          <t>5500/650</t>
        </is>
      </c>
      <c r="E18701" s="3" t="inlineStr">
        <is>
          <t>Loan - Opportunit Global - Sales</t>
        </is>
      </c>
      <c r="F18701" s="3" t="n">
        <v>0</v>
      </c>
      <c r="G18701" s="3" t="n">
        <v>-3947595.42</v>
      </c>
    </row>
    <row r="18702">
      <c r="A18702" s="3" t="inlineStr">
        <is>
          <t>Opportunity Global Sales (PTY) LTD</t>
        </is>
      </c>
      <c r="B18702" s="4" t="n">
        <v>45323</v>
      </c>
      <c r="C18702" s="3" t="inlineStr">
        <is>
          <t>Liabilities</t>
        </is>
      </c>
      <c r="D18702" s="3" t="inlineStr">
        <is>
          <t>5500/650</t>
        </is>
      </c>
      <c r="E18702" s="3" t="inlineStr">
        <is>
          <t>Loan - Opportunity Investments</t>
        </is>
      </c>
      <c r="F18702" s="3" t="n">
        <v>0</v>
      </c>
      <c r="G18702" s="3" t="n">
        <v>3947595.42</v>
      </c>
    </row>
    <row r="18703">
      <c r="A18703" s="3" t="inlineStr">
        <is>
          <t>Opportunity Management Holdings (PTY) LTD</t>
        </is>
      </c>
      <c r="B18703" s="4" t="n">
        <v>45323</v>
      </c>
      <c r="C18703" s="3" t="inlineStr">
        <is>
          <t>Liabilities</t>
        </is>
      </c>
      <c r="D18703" s="3" t="inlineStr">
        <is>
          <t>5500/700</t>
        </is>
      </c>
      <c r="E18703" s="3" t="inlineStr">
        <is>
          <t>Loan - Go Letting</t>
        </is>
      </c>
      <c r="F18703" s="3" t="n">
        <v>0</v>
      </c>
      <c r="G18703" s="3" t="n">
        <v>-120</v>
      </c>
    </row>
    <row r="18704">
      <c r="A18704" s="3" t="inlineStr">
        <is>
          <t>Quinate Consulting (Pty) Ltd</t>
        </is>
      </c>
      <c r="B18704" s="4" t="n">
        <v>45323</v>
      </c>
      <c r="C18704" s="3" t="inlineStr">
        <is>
          <t>Liabilities</t>
        </is>
      </c>
      <c r="D18704" s="3" t="inlineStr">
        <is>
          <t>5500/700</t>
        </is>
      </c>
      <c r="E18704" s="3" t="inlineStr">
        <is>
          <t>Loan - Trademark Holdings</t>
        </is>
      </c>
      <c r="F18704" s="3" t="n">
        <v>0</v>
      </c>
      <c r="G18704" s="3" t="n">
        <v>16413.38</v>
      </c>
    </row>
    <row r="18705">
      <c r="A18705" s="3" t="inlineStr">
        <is>
          <t>Opportunity Global Investment (PTY) LTD</t>
        </is>
      </c>
      <c r="B18705" s="4" t="n">
        <v>45323</v>
      </c>
      <c r="C18705" s="3" t="inlineStr">
        <is>
          <t>Liabilities</t>
        </is>
      </c>
      <c r="D18705" s="3" t="inlineStr">
        <is>
          <t>5500/750</t>
        </is>
      </c>
      <c r="E18705" s="3" t="inlineStr">
        <is>
          <t>Loan - Heron Projects</t>
        </is>
      </c>
      <c r="F18705" s="3" t="n">
        <v>0</v>
      </c>
      <c r="G18705" s="3" t="n">
        <v>-1973000</v>
      </c>
    </row>
    <row r="18706">
      <c r="A18706" s="3" t="inlineStr">
        <is>
          <t>Opportunity Global Investment (PTY) LTD</t>
        </is>
      </c>
      <c r="B18706" s="4" t="n">
        <v>45323</v>
      </c>
      <c r="C18706" s="3" t="inlineStr">
        <is>
          <t>Liabilities</t>
        </is>
      </c>
      <c r="D18706" s="3" t="inlineStr">
        <is>
          <t>5500/850</t>
        </is>
      </c>
      <c r="E18706" s="3" t="inlineStr">
        <is>
          <t>Loan - Nick Morgan</t>
        </is>
      </c>
      <c r="F18706" s="3" t="n">
        <v>0</v>
      </c>
      <c r="G18706" s="3" t="n">
        <v>6200</v>
      </c>
    </row>
    <row r="18707">
      <c r="A18707" s="3" t="inlineStr">
        <is>
          <t>Quinate Consulting (Pty) Ltd</t>
        </is>
      </c>
      <c r="B18707" s="4" t="n">
        <v>45323</v>
      </c>
      <c r="C18707" s="3" t="inlineStr">
        <is>
          <t>Liabilities</t>
        </is>
      </c>
      <c r="D18707" s="3" t="inlineStr">
        <is>
          <t>5501/000</t>
        </is>
      </c>
      <c r="E18707" s="3" t="inlineStr">
        <is>
          <t>Loan - Endulini Project</t>
        </is>
      </c>
      <c r="F18707" s="3" t="n">
        <v>0</v>
      </c>
      <c r="G18707" s="3" t="n">
        <v>-2756.97</v>
      </c>
    </row>
    <row r="18708">
      <c r="A18708" s="3" t="inlineStr">
        <is>
          <t>Quinate Consulting (Pty) Ltd</t>
        </is>
      </c>
      <c r="B18708" s="4" t="n">
        <v>45323</v>
      </c>
      <c r="C18708" s="3" t="inlineStr">
        <is>
          <t>Liabilities</t>
        </is>
      </c>
      <c r="D18708" s="3" t="inlineStr">
        <is>
          <t>5501/001</t>
        </is>
      </c>
      <c r="E18708" s="3" t="inlineStr">
        <is>
          <t>Loan - Endulini CIP Costs</t>
        </is>
      </c>
      <c r="F18708" s="3" t="n">
        <v>0</v>
      </c>
      <c r="G18708" s="3" t="n">
        <v>5714194.87</v>
      </c>
    </row>
    <row r="18709">
      <c r="A18709" s="3" t="inlineStr">
        <is>
          <t>Quinate Consulting (Pty) Ltd</t>
        </is>
      </c>
      <c r="B18709" s="4" t="n">
        <v>45323</v>
      </c>
      <c r="C18709" s="3" t="inlineStr">
        <is>
          <t>Liabilities</t>
        </is>
      </c>
      <c r="D18709" s="3" t="inlineStr">
        <is>
          <t>5501/002</t>
        </is>
      </c>
      <c r="E18709" s="3" t="inlineStr">
        <is>
          <t>Loan - Purple Block</t>
        </is>
      </c>
      <c r="F18709" s="3" t="n">
        <v>0</v>
      </c>
      <c r="G18709" s="3" t="n">
        <v>171148.82</v>
      </c>
    </row>
    <row r="18710">
      <c r="A18710" s="3" t="inlineStr">
        <is>
          <t>Noble Shield (Pty) Ltd ta Go Letting</t>
        </is>
      </c>
      <c r="B18710" s="4" t="n">
        <v>45323</v>
      </c>
      <c r="C18710" s="3" t="inlineStr">
        <is>
          <t>Assets</t>
        </is>
      </c>
      <c r="D18710" s="3" t="inlineStr">
        <is>
          <t>6250/010</t>
        </is>
      </c>
      <c r="E18710" s="3" t="inlineStr">
        <is>
          <t>Computer Equipment - @ Cost</t>
        </is>
      </c>
      <c r="F18710" s="3" t="n">
        <v>0</v>
      </c>
      <c r="G18710" s="3" t="n">
        <v>20397</v>
      </c>
    </row>
    <row r="18711">
      <c r="A18711" s="3" t="inlineStr">
        <is>
          <t>Opportunity Global Investment (PTY) LTD</t>
        </is>
      </c>
      <c r="B18711" s="4" t="n">
        <v>45323</v>
      </c>
      <c r="C18711" s="3" t="inlineStr">
        <is>
          <t>Assets</t>
        </is>
      </c>
      <c r="D18711" s="3" t="inlineStr">
        <is>
          <t>6250/010</t>
        </is>
      </c>
      <c r="E18711" s="3" t="inlineStr">
        <is>
          <t>Computer Equipment - @ Cost</t>
        </is>
      </c>
      <c r="F18711" s="3" t="n">
        <v>0</v>
      </c>
      <c r="G18711" s="3" t="n">
        <v>31683.04</v>
      </c>
    </row>
    <row r="18712">
      <c r="A18712" s="3" t="inlineStr">
        <is>
          <t>Opportunity Management Holdings (PTY) LTD</t>
        </is>
      </c>
      <c r="B18712" s="4" t="n">
        <v>45323</v>
      </c>
      <c r="C18712" s="3" t="inlineStr">
        <is>
          <t>Assets</t>
        </is>
      </c>
      <c r="D18712" s="3" t="inlineStr">
        <is>
          <t>6250/010</t>
        </is>
      </c>
      <c r="E18712" s="3" t="inlineStr">
        <is>
          <t>Computer Equipment - @ Cost</t>
        </is>
      </c>
      <c r="F18712" s="3" t="n">
        <v>0</v>
      </c>
      <c r="G18712" s="3" t="n">
        <v>52177.85</v>
      </c>
    </row>
    <row r="18713">
      <c r="A18713" s="3" t="inlineStr">
        <is>
          <t>Quinate Consulting (Pty) Ltd</t>
        </is>
      </c>
      <c r="B18713" s="4" t="n">
        <v>45323</v>
      </c>
      <c r="C18713" s="3" t="inlineStr">
        <is>
          <t>Assets</t>
        </is>
      </c>
      <c r="D18713" s="3" t="inlineStr">
        <is>
          <t>6250/010</t>
        </is>
      </c>
      <c r="E18713" s="3" t="inlineStr">
        <is>
          <t>Computer Equipment - @ Cost</t>
        </is>
      </c>
      <c r="F18713" s="3" t="n">
        <v>0</v>
      </c>
      <c r="G18713" s="3" t="n">
        <v>137059.7</v>
      </c>
    </row>
    <row r="18714">
      <c r="A18714" s="3" t="inlineStr">
        <is>
          <t>Noble Shield (Pty) Ltd ta Go Letting</t>
        </is>
      </c>
      <c r="B18714" s="4" t="n">
        <v>45323</v>
      </c>
      <c r="C18714" s="3" t="inlineStr">
        <is>
          <t>Assets</t>
        </is>
      </c>
      <c r="D18714" s="3" t="inlineStr">
        <is>
          <t>6250/020</t>
        </is>
      </c>
      <c r="E18714" s="3" t="inlineStr">
        <is>
          <t>Computer Equipment - Accum Depre</t>
        </is>
      </c>
      <c r="F18714" s="3" t="n">
        <v>0</v>
      </c>
      <c r="G18714" s="3" t="n">
        <v>-12040.89</v>
      </c>
    </row>
    <row r="18715">
      <c r="A18715" s="3" t="inlineStr">
        <is>
          <t>Opportunity Global Investment (PTY) LTD</t>
        </is>
      </c>
      <c r="B18715" s="4" t="n">
        <v>45323</v>
      </c>
      <c r="C18715" s="3" t="inlineStr">
        <is>
          <t>Assets</t>
        </is>
      </c>
      <c r="D18715" s="3" t="inlineStr">
        <is>
          <t>6250/020</t>
        </is>
      </c>
      <c r="E18715" s="3" t="inlineStr">
        <is>
          <t>Computer Equipment - Accum Depre</t>
        </is>
      </c>
      <c r="F18715" s="3" t="n">
        <v>0</v>
      </c>
      <c r="G18715" s="3" t="n">
        <v>-11441.1</v>
      </c>
    </row>
    <row r="18716">
      <c r="A18716" s="3" t="inlineStr">
        <is>
          <t>Opportunity Management Holdings (PTY) LTD</t>
        </is>
      </c>
      <c r="B18716" s="4" t="n">
        <v>45323</v>
      </c>
      <c r="C18716" s="3" t="inlineStr">
        <is>
          <t>Assets</t>
        </is>
      </c>
      <c r="D18716" s="3" t="inlineStr">
        <is>
          <t>6250/020</t>
        </is>
      </c>
      <c r="E18716" s="3" t="inlineStr">
        <is>
          <t>Computer Equipment - Accum Depre</t>
        </is>
      </c>
      <c r="F18716" s="3" t="n">
        <v>0</v>
      </c>
      <c r="G18716" s="3" t="n">
        <v>-16996.17</v>
      </c>
    </row>
    <row r="18717">
      <c r="A18717" s="3" t="inlineStr">
        <is>
          <t>Quinate Consulting (Pty) Ltd</t>
        </is>
      </c>
      <c r="B18717" s="4" t="n">
        <v>45323</v>
      </c>
      <c r="C18717" s="3" t="inlineStr">
        <is>
          <t>Assets</t>
        </is>
      </c>
      <c r="D18717" s="3" t="inlineStr">
        <is>
          <t>6250/020</t>
        </is>
      </c>
      <c r="E18717" s="3" t="inlineStr">
        <is>
          <t>Computer Equipment - Accum Depre</t>
        </is>
      </c>
      <c r="F18717" s="3" t="n">
        <v>0</v>
      </c>
      <c r="G18717" s="3" t="n">
        <v>-123210.96</v>
      </c>
    </row>
    <row r="18718">
      <c r="A18718" s="3" t="inlineStr">
        <is>
          <t>Opportunity Management Holdings (PTY) LTD</t>
        </is>
      </c>
      <c r="B18718" s="4" t="n">
        <v>45323</v>
      </c>
      <c r="C18718" s="3" t="inlineStr">
        <is>
          <t>Assets</t>
        </is>
      </c>
      <c r="D18718" s="3" t="inlineStr">
        <is>
          <t>6250/030</t>
        </is>
      </c>
      <c r="E18718" s="3" t="inlineStr">
        <is>
          <t>Acc Depreciation - Computer Equipment</t>
        </is>
      </c>
      <c r="F18718" s="3" t="n">
        <v>0</v>
      </c>
      <c r="G18718" s="3" t="n">
        <v>-9441.25</v>
      </c>
    </row>
    <row r="18719">
      <c r="A18719" s="3" t="inlineStr">
        <is>
          <t>Quinate Consulting (Pty) Ltd</t>
        </is>
      </c>
      <c r="B18719" s="4" t="n">
        <v>45323</v>
      </c>
      <c r="C18719" s="3" t="inlineStr">
        <is>
          <t>Assets</t>
        </is>
      </c>
      <c r="D18719" s="3" t="inlineStr">
        <is>
          <t>6270/010</t>
        </is>
      </c>
      <c r="E18719" s="3" t="inlineStr">
        <is>
          <t>Site Containers - @ Cost</t>
        </is>
      </c>
      <c r="F18719" s="3" t="n">
        <v>0</v>
      </c>
      <c r="G18719" s="3" t="n">
        <v>19130.44</v>
      </c>
    </row>
    <row r="18720">
      <c r="A18720" s="3" t="inlineStr">
        <is>
          <t>Quinate Consulting (Pty) Ltd</t>
        </is>
      </c>
      <c r="B18720" s="4" t="n">
        <v>45323</v>
      </c>
      <c r="C18720" s="3" t="inlineStr">
        <is>
          <t>Assets</t>
        </is>
      </c>
      <c r="D18720" s="3" t="inlineStr">
        <is>
          <t>6270/020</t>
        </is>
      </c>
      <c r="E18720" s="3" t="inlineStr">
        <is>
          <t>Site Containers - Accum Depre</t>
        </is>
      </c>
      <c r="F18720" s="3" t="n">
        <v>0</v>
      </c>
      <c r="G18720" s="3" t="n">
        <v>-11159.42</v>
      </c>
    </row>
    <row r="18721">
      <c r="A18721" s="3" t="inlineStr">
        <is>
          <t>Noble Shield (Pty) Ltd ta Go Letting</t>
        </is>
      </c>
      <c r="B18721" s="4" t="n">
        <v>45323</v>
      </c>
      <c r="C18721" s="3" t="inlineStr">
        <is>
          <t>Assets</t>
        </is>
      </c>
      <c r="D18721" s="3" t="inlineStr">
        <is>
          <t>6350/010</t>
        </is>
      </c>
      <c r="E18721" s="3" t="inlineStr">
        <is>
          <t>Furniture _AND_ Fittings - @ Cost</t>
        </is>
      </c>
      <c r="F18721" s="3" t="n">
        <v>0</v>
      </c>
      <c r="G18721" s="3" t="n">
        <v>2242</v>
      </c>
    </row>
    <row r="18722">
      <c r="A18722" s="3" t="inlineStr">
        <is>
          <t>Opportunity Global Sales (PTY) LTD</t>
        </is>
      </c>
      <c r="B18722" s="4" t="n">
        <v>45323</v>
      </c>
      <c r="C18722" s="3" t="inlineStr">
        <is>
          <t>Assets</t>
        </is>
      </c>
      <c r="D18722" s="3" t="inlineStr">
        <is>
          <t>6350/010</t>
        </is>
      </c>
      <c r="E18722" s="3" t="inlineStr">
        <is>
          <t>Furniture _AND_ Fittings - @ Cost</t>
        </is>
      </c>
      <c r="F18722" s="3" t="n">
        <v>0</v>
      </c>
      <c r="G18722" s="3" t="n">
        <v>29379.7</v>
      </c>
    </row>
    <row r="18723">
      <c r="A18723" s="3" t="inlineStr">
        <is>
          <t>Noble Shield (Pty) Ltd ta Go Letting</t>
        </is>
      </c>
      <c r="B18723" s="4" t="n">
        <v>45323</v>
      </c>
      <c r="C18723" s="3" t="inlineStr">
        <is>
          <t>Assets</t>
        </is>
      </c>
      <c r="D18723" s="3" t="inlineStr">
        <is>
          <t>6350/020</t>
        </is>
      </c>
      <c r="E18723" s="3" t="inlineStr">
        <is>
          <t>Furniture _AND_ Fittings - Accum Depre</t>
        </is>
      </c>
      <c r="F18723" s="3" t="n">
        <v>0</v>
      </c>
      <c r="G18723" s="3" t="n">
        <v>-2239</v>
      </c>
    </row>
    <row r="18724">
      <c r="A18724" s="3" t="inlineStr">
        <is>
          <t>Opportunity Global Sales (PTY) LTD</t>
        </is>
      </c>
      <c r="B18724" s="4" t="n">
        <v>45323</v>
      </c>
      <c r="C18724" s="3" t="inlineStr">
        <is>
          <t>Assets</t>
        </is>
      </c>
      <c r="D18724" s="3" t="inlineStr">
        <is>
          <t>6350/020</t>
        </is>
      </c>
      <c r="E18724" s="3" t="inlineStr">
        <is>
          <t>Furniture _AND_ Fittings - Accum Depre</t>
        </is>
      </c>
      <c r="F18724" s="3" t="n">
        <v>0</v>
      </c>
      <c r="G18724" s="3" t="n">
        <v>-7752.98</v>
      </c>
    </row>
    <row r="18725">
      <c r="A18725" s="3" t="inlineStr">
        <is>
          <t>Opportunity Management Holdings (PTY) LTD</t>
        </is>
      </c>
      <c r="B18725" s="4" t="n">
        <v>45323</v>
      </c>
      <c r="C18725" s="3" t="inlineStr">
        <is>
          <t>Liabilities</t>
        </is>
      </c>
      <c r="D18725" s="3" t="inlineStr">
        <is>
          <t>6500/000</t>
        </is>
      </c>
      <c r="E18725" s="3" t="inlineStr">
        <is>
          <t>Deposits - Held</t>
        </is>
      </c>
      <c r="F18725" s="3" t="n">
        <v>0</v>
      </c>
      <c r="G18725" s="3" t="n">
        <v>-12028.1</v>
      </c>
    </row>
    <row r="18726">
      <c r="A18726" s="3" t="inlineStr">
        <is>
          <t>Opportunity Management Holdings (PTY) LTD</t>
        </is>
      </c>
      <c r="B18726" s="4" t="n">
        <v>45323</v>
      </c>
      <c r="C18726" s="3" t="inlineStr">
        <is>
          <t>Liabilities</t>
        </is>
      </c>
      <c r="D18726" s="3" t="inlineStr">
        <is>
          <t>6510/000</t>
        </is>
      </c>
      <c r="E18726" s="3" t="inlineStr">
        <is>
          <t>Deposits Paid - Anicol Properties</t>
        </is>
      </c>
      <c r="F18726" s="3" t="n">
        <v>0</v>
      </c>
      <c r="G18726" s="3" t="n">
        <v>13755</v>
      </c>
    </row>
    <row r="18727">
      <c r="A18727" s="3" t="inlineStr">
        <is>
          <t>Opportunity Management Holdings (PTY) LTD</t>
        </is>
      </c>
      <c r="B18727" s="4" t="n">
        <v>45323</v>
      </c>
      <c r="C18727" s="3" t="inlineStr">
        <is>
          <t>Liabilities</t>
        </is>
      </c>
      <c r="D18727" s="3" t="inlineStr">
        <is>
          <t>6515/000</t>
        </is>
      </c>
      <c r="E18727" s="3" t="inlineStr">
        <is>
          <t>Deposits Paid</t>
        </is>
      </c>
      <c r="F18727" s="3" t="n">
        <v>0</v>
      </c>
      <c r="G18727" s="3" t="n">
        <v>3852.5</v>
      </c>
    </row>
    <row r="18728">
      <c r="A18728" s="3" t="inlineStr">
        <is>
          <t>Quinate Consulting (Pty) Ltd</t>
        </is>
      </c>
      <c r="B18728" s="4" t="n">
        <v>45323</v>
      </c>
      <c r="C18728" s="3" t="inlineStr">
        <is>
          <t>Assets</t>
        </is>
      </c>
      <c r="D18728" s="3" t="inlineStr">
        <is>
          <t>6600/010</t>
        </is>
      </c>
      <c r="E18728" s="3" t="inlineStr">
        <is>
          <t>Other Fixed Assets - @ Cost</t>
        </is>
      </c>
      <c r="F18728" s="3" t="n">
        <v>0</v>
      </c>
      <c r="G18728" s="3" t="n">
        <v>14442.5</v>
      </c>
    </row>
    <row r="18729">
      <c r="A18729" s="3" t="inlineStr">
        <is>
          <t>Quinate Consulting (Pty) Ltd</t>
        </is>
      </c>
      <c r="B18729" s="4" t="n">
        <v>45323</v>
      </c>
      <c r="C18729" s="3" t="inlineStr">
        <is>
          <t>Assets</t>
        </is>
      </c>
      <c r="D18729" s="3" t="inlineStr">
        <is>
          <t>6600/020</t>
        </is>
      </c>
      <c r="E18729" s="3" t="inlineStr">
        <is>
          <t>Other Fixed Assets - Accum Depre</t>
        </is>
      </c>
      <c r="F18729" s="3" t="n">
        <v>0</v>
      </c>
      <c r="G18729" s="3" t="n">
        <v>-14441.5</v>
      </c>
    </row>
    <row r="18730">
      <c r="A18730" s="3" t="inlineStr">
        <is>
          <t>Noble Shield (Pty) Ltd ta Go Letting</t>
        </is>
      </c>
      <c r="B18730" s="4" t="n">
        <v>45323</v>
      </c>
      <c r="C18730" s="3" t="inlineStr">
        <is>
          <t>Assets</t>
        </is>
      </c>
      <c r="D18730" s="3" t="inlineStr">
        <is>
          <t>7000/100</t>
        </is>
      </c>
      <c r="E18730" s="3" t="inlineStr">
        <is>
          <t>Goodwill - Purchase of Go Letting</t>
        </is>
      </c>
      <c r="F18730" s="3" t="n">
        <v>0</v>
      </c>
      <c r="G18730" s="3" t="n">
        <v>106580</v>
      </c>
    </row>
    <row r="18731">
      <c r="A18731" s="3" t="inlineStr">
        <is>
          <t>Opportunity Management Holdings (PTY) LTD</t>
        </is>
      </c>
      <c r="B18731" s="4" t="n">
        <v>45323</v>
      </c>
      <c r="C18731" s="3" t="inlineStr">
        <is>
          <t>Assets</t>
        </is>
      </c>
      <c r="D18731" s="3" t="inlineStr">
        <is>
          <t>7200/000</t>
        </is>
      </c>
      <c r="E18731" s="3" t="inlineStr">
        <is>
          <t>Shares in Subsidiary Companies</t>
        </is>
      </c>
      <c r="F18731" s="3" t="n">
        <v>0</v>
      </c>
      <c r="G18731" s="3" t="n">
        <v>120</v>
      </c>
    </row>
    <row r="18732">
      <c r="A18732" s="3" t="inlineStr">
        <is>
          <t>Endulini (Pty) Ltd</t>
        </is>
      </c>
      <c r="B18732" s="4" t="n">
        <v>45323</v>
      </c>
      <c r="C18732" s="3" t="inlineStr">
        <is>
          <t>Assets</t>
        </is>
      </c>
      <c r="D18732" s="3" t="inlineStr">
        <is>
          <t>7610/100</t>
        </is>
      </c>
      <c r="E18732" s="3" t="inlineStr">
        <is>
          <t>Endulini Land</t>
        </is>
      </c>
      <c r="F18732" s="3" t="n">
        <v>0</v>
      </c>
      <c r="G18732" s="3" t="n">
        <v>10572851.37</v>
      </c>
    </row>
    <row r="18733">
      <c r="A18733" s="3" t="inlineStr">
        <is>
          <t>Endulini (Pty) Ltd</t>
        </is>
      </c>
      <c r="B18733" s="4" t="n">
        <v>45323</v>
      </c>
      <c r="C18733" s="3" t="inlineStr">
        <is>
          <t>Assets</t>
        </is>
      </c>
      <c r="D18733" s="3" t="inlineStr">
        <is>
          <t>7610/111</t>
        </is>
      </c>
      <c r="E18733" s="3" t="inlineStr">
        <is>
          <t>Endulini Closing Stock February 2021</t>
        </is>
      </c>
      <c r="F18733" s="3" t="n">
        <v>0</v>
      </c>
      <c r="G18733" s="3" t="n">
        <v>14368610.11</v>
      </c>
    </row>
    <row r="18734">
      <c r="A18734" s="3" t="inlineStr">
        <is>
          <t>Endulini (Pty) Ltd</t>
        </is>
      </c>
      <c r="B18734" s="4" t="n">
        <v>45323</v>
      </c>
      <c r="C18734" s="3" t="inlineStr">
        <is>
          <t>Assets</t>
        </is>
      </c>
      <c r="D18734" s="3" t="inlineStr">
        <is>
          <t>7610/180</t>
        </is>
      </c>
      <c r="E18734" s="3" t="inlineStr">
        <is>
          <t>Endulini CIP Architects</t>
        </is>
      </c>
      <c r="F18734" s="3" t="n">
        <v>0</v>
      </c>
      <c r="G18734" s="3" t="n">
        <v>1292111.71</v>
      </c>
    </row>
    <row r="18735">
      <c r="A18735" s="3" t="inlineStr">
        <is>
          <t>Endulini (Pty) Ltd</t>
        </is>
      </c>
      <c r="B18735" s="4" t="n">
        <v>45323</v>
      </c>
      <c r="C18735" s="3" t="inlineStr">
        <is>
          <t>Assets</t>
        </is>
      </c>
      <c r="D18735" s="3" t="inlineStr">
        <is>
          <t>7610/200</t>
        </is>
      </c>
      <c r="E18735" s="3" t="inlineStr">
        <is>
          <t>Endulini CIP CoCT Land Use App</t>
        </is>
      </c>
      <c r="F18735" s="3" t="n">
        <v>0</v>
      </c>
      <c r="G18735" s="3" t="n">
        <v>232891.06</v>
      </c>
    </row>
    <row r="18736">
      <c r="A18736" s="3" t="inlineStr">
        <is>
          <t>Endulini (Pty) Ltd</t>
        </is>
      </c>
      <c r="B18736" s="4" t="n">
        <v>45323</v>
      </c>
      <c r="C18736" s="3" t="inlineStr">
        <is>
          <t>Assets</t>
        </is>
      </c>
      <c r="D18736" s="3" t="inlineStr">
        <is>
          <t>7610/205</t>
        </is>
      </c>
      <c r="E18736" s="3" t="inlineStr">
        <is>
          <t>Endulini CIP Site Establishments</t>
        </is>
      </c>
      <c r="F18736" s="3" t="n">
        <v>0</v>
      </c>
      <c r="G18736" s="3" t="n">
        <v>32428975.01</v>
      </c>
    </row>
    <row r="18737">
      <c r="A18737" s="3" t="inlineStr">
        <is>
          <t>Endulini (Pty) Ltd</t>
        </is>
      </c>
      <c r="B18737" s="4" t="n">
        <v>45323</v>
      </c>
      <c r="C18737" s="3" t="inlineStr">
        <is>
          <t>Assets</t>
        </is>
      </c>
      <c r="D18737" s="3" t="inlineStr">
        <is>
          <t>7610/209</t>
        </is>
      </c>
      <c r="E18737" s="3" t="inlineStr">
        <is>
          <t>Endulini CIP Construction Management</t>
        </is>
      </c>
      <c r="F18737" s="3" t="n">
        <v>0</v>
      </c>
      <c r="G18737" s="3" t="n">
        <v>223375</v>
      </c>
    </row>
    <row r="18738">
      <c r="A18738" s="3" t="inlineStr">
        <is>
          <t>Endulini (Pty) Ltd</t>
        </is>
      </c>
      <c r="B18738" s="4" t="n">
        <v>45323</v>
      </c>
      <c r="C18738" s="3" t="inlineStr">
        <is>
          <t>Assets</t>
        </is>
      </c>
      <c r="D18738" s="3" t="inlineStr">
        <is>
          <t>7610/210</t>
        </is>
      </c>
      <c r="E18738" s="3" t="inlineStr">
        <is>
          <t>Endulini CIP Civil Works</t>
        </is>
      </c>
      <c r="F18738" s="3" t="n">
        <v>0</v>
      </c>
      <c r="G18738" s="3" t="n">
        <v>6295702.14</v>
      </c>
    </row>
    <row r="18739">
      <c r="A18739" s="3" t="inlineStr">
        <is>
          <t>Endulini (Pty) Ltd</t>
        </is>
      </c>
      <c r="B18739" s="4" t="n">
        <v>45323</v>
      </c>
      <c r="C18739" s="3" t="inlineStr">
        <is>
          <t>Assets</t>
        </is>
      </c>
      <c r="D18739" s="3" t="inlineStr">
        <is>
          <t>7610/215</t>
        </is>
      </c>
      <c r="E18739" s="3" t="inlineStr">
        <is>
          <t>Endulini CIP Civil Engineers</t>
        </is>
      </c>
      <c r="F18739" s="3" t="n">
        <v>0</v>
      </c>
      <c r="G18739" s="3" t="n">
        <v>183000</v>
      </c>
    </row>
    <row r="18740">
      <c r="A18740" s="3" t="inlineStr">
        <is>
          <t>Endulini (Pty) Ltd</t>
        </is>
      </c>
      <c r="B18740" s="4" t="n">
        <v>45323</v>
      </c>
      <c r="C18740" s="3" t="inlineStr">
        <is>
          <t>Assets</t>
        </is>
      </c>
      <c r="D18740" s="3" t="inlineStr">
        <is>
          <t>7610/220</t>
        </is>
      </c>
      <c r="E18740" s="3" t="inlineStr">
        <is>
          <t>Endulini CIP Structuring Project Fee Opp Invest</t>
        </is>
      </c>
      <c r="F18740" s="3" t="n">
        <v>0</v>
      </c>
      <c r="G18740" s="3" t="n">
        <v>483735.96</v>
      </c>
    </row>
    <row r="18741">
      <c r="A18741" s="3" t="inlineStr">
        <is>
          <t>Endulini (Pty) Ltd</t>
        </is>
      </c>
      <c r="B18741" s="4" t="n">
        <v>45323</v>
      </c>
      <c r="C18741" s="3" t="inlineStr">
        <is>
          <t>Assets</t>
        </is>
      </c>
      <c r="D18741" s="3" t="inlineStr">
        <is>
          <t>7610/225</t>
        </is>
      </c>
      <c r="E18741" s="3" t="inlineStr">
        <is>
          <t>Endulini CIP Structural engineering fee</t>
        </is>
      </c>
      <c r="F18741" s="3" t="n">
        <v>0</v>
      </c>
      <c r="G18741" s="3" t="n">
        <v>288645.08</v>
      </c>
    </row>
    <row r="18742">
      <c r="A18742" s="3" t="inlineStr">
        <is>
          <t>Endulini (Pty) Ltd</t>
        </is>
      </c>
      <c r="B18742" s="4" t="n">
        <v>45323</v>
      </c>
      <c r="C18742" s="3" t="inlineStr">
        <is>
          <t>Assets</t>
        </is>
      </c>
      <c r="D18742" s="3" t="inlineStr">
        <is>
          <t>7610/230</t>
        </is>
      </c>
      <c r="E18742" s="3" t="inlineStr">
        <is>
          <t>Endulini CIP Mechanical Engineering</t>
        </is>
      </c>
      <c r="F18742" s="3" t="n">
        <v>0</v>
      </c>
      <c r="G18742" s="3" t="n">
        <v>15570</v>
      </c>
    </row>
    <row r="18743">
      <c r="A18743" s="3" t="inlineStr">
        <is>
          <t>Endulini (Pty) Ltd</t>
        </is>
      </c>
      <c r="B18743" s="4" t="n">
        <v>45323</v>
      </c>
      <c r="C18743" s="3" t="inlineStr">
        <is>
          <t>Assets</t>
        </is>
      </c>
      <c r="D18743" s="3" t="inlineStr">
        <is>
          <t>7610/235</t>
        </is>
      </c>
      <c r="E18743" s="3" t="inlineStr">
        <is>
          <t>Endulini CIP Electrical Installation</t>
        </is>
      </c>
      <c r="F18743" s="3" t="n">
        <v>0</v>
      </c>
      <c r="G18743" s="3" t="n">
        <v>1034019.08</v>
      </c>
    </row>
    <row r="18744">
      <c r="A18744" s="3" t="inlineStr">
        <is>
          <t>Endulini (Pty) Ltd</t>
        </is>
      </c>
      <c r="B18744" s="4" t="n">
        <v>45323</v>
      </c>
      <c r="C18744" s="3" t="inlineStr">
        <is>
          <t>Assets</t>
        </is>
      </c>
      <c r="D18744" s="3" t="inlineStr">
        <is>
          <t>7610/250</t>
        </is>
      </c>
      <c r="E18744" s="3" t="inlineStr">
        <is>
          <t>Endulini CIP Boundary Wall</t>
        </is>
      </c>
      <c r="F18744" s="3" t="n">
        <v>0</v>
      </c>
      <c r="G18744" s="3" t="n">
        <v>88400.8</v>
      </c>
    </row>
    <row r="18745">
      <c r="A18745" s="3" t="inlineStr">
        <is>
          <t>Endulini (Pty) Ltd</t>
        </is>
      </c>
      <c r="B18745" s="4" t="n">
        <v>45323</v>
      </c>
      <c r="C18745" s="3" t="inlineStr">
        <is>
          <t>Assets</t>
        </is>
      </c>
      <c r="D18745" s="3" t="inlineStr">
        <is>
          <t>7610/290</t>
        </is>
      </c>
      <c r="E18745" s="3" t="inlineStr">
        <is>
          <t>Endulini CIP Development Management Fees</t>
        </is>
      </c>
      <c r="F18745" s="3" t="n">
        <v>0</v>
      </c>
      <c r="G18745" s="3" t="n">
        <v>665322.71</v>
      </c>
    </row>
    <row r="18746">
      <c r="A18746" s="3" t="inlineStr">
        <is>
          <t>Endulini (Pty) Ltd</t>
        </is>
      </c>
      <c r="B18746" s="4" t="n">
        <v>45323</v>
      </c>
      <c r="C18746" s="3" t="inlineStr">
        <is>
          <t>Assets</t>
        </is>
      </c>
      <c r="D18746" s="3" t="inlineStr">
        <is>
          <t>7610/310</t>
        </is>
      </c>
      <c r="E18746" s="3" t="inlineStr">
        <is>
          <t>Endulini CIP Enviromental consultants</t>
        </is>
      </c>
      <c r="F18746" s="3" t="n">
        <v>0</v>
      </c>
      <c r="G18746" s="3" t="n">
        <v>115730</v>
      </c>
    </row>
    <row r="18747">
      <c r="A18747" s="3" t="inlineStr">
        <is>
          <t>Endulini (Pty) Ltd</t>
        </is>
      </c>
      <c r="B18747" s="4" t="n">
        <v>45323</v>
      </c>
      <c r="C18747" s="3" t="inlineStr">
        <is>
          <t>Assets</t>
        </is>
      </c>
      <c r="D18747" s="3" t="inlineStr">
        <is>
          <t>7610/320</t>
        </is>
      </c>
      <c r="E18747" s="3" t="inlineStr">
        <is>
          <t>Endulini CIP Geotechnical</t>
        </is>
      </c>
      <c r="F18747" s="3" t="n">
        <v>0</v>
      </c>
      <c r="G18747" s="3" t="n">
        <v>13575</v>
      </c>
    </row>
    <row r="18748">
      <c r="A18748" s="3" t="inlineStr">
        <is>
          <t>Endulini (Pty) Ltd</t>
        </is>
      </c>
      <c r="B18748" s="4" t="n">
        <v>45323</v>
      </c>
      <c r="C18748" s="3" t="inlineStr">
        <is>
          <t>Assets</t>
        </is>
      </c>
      <c r="D18748" s="3" t="inlineStr">
        <is>
          <t>7610/330</t>
        </is>
      </c>
      <c r="E18748" s="3" t="inlineStr">
        <is>
          <t>Endulini CIP Health and Safety</t>
        </is>
      </c>
      <c r="F18748" s="3" t="n">
        <v>0</v>
      </c>
      <c r="G18748" s="3" t="n">
        <v>40200</v>
      </c>
    </row>
    <row r="18749">
      <c r="A18749" s="3" t="inlineStr">
        <is>
          <t>Endulini (Pty) Ltd</t>
        </is>
      </c>
      <c r="B18749" s="4" t="n">
        <v>45323</v>
      </c>
      <c r="C18749" s="3" t="inlineStr">
        <is>
          <t>Assets</t>
        </is>
      </c>
      <c r="D18749" s="3" t="inlineStr">
        <is>
          <t>7610/390</t>
        </is>
      </c>
      <c r="E18749" s="3" t="inlineStr">
        <is>
          <t>Endulini CIP Land Surveyor</t>
        </is>
      </c>
      <c r="F18749" s="3" t="n">
        <v>0</v>
      </c>
      <c r="G18749" s="3" t="n">
        <v>186021.2</v>
      </c>
    </row>
    <row r="18750">
      <c r="A18750" s="3" t="inlineStr">
        <is>
          <t>Endulini (Pty) Ltd</t>
        </is>
      </c>
      <c r="B18750" s="4" t="n">
        <v>45323</v>
      </c>
      <c r="C18750" s="3" t="inlineStr">
        <is>
          <t>Assets</t>
        </is>
      </c>
      <c r="D18750" s="3" t="inlineStr">
        <is>
          <t>7610/392</t>
        </is>
      </c>
      <c r="E18750" s="3" t="inlineStr">
        <is>
          <t>Endulini CIP Landscaping</t>
        </is>
      </c>
      <c r="F18750" s="3" t="n">
        <v>0</v>
      </c>
      <c r="G18750" s="3" t="n">
        <v>6100</v>
      </c>
    </row>
    <row r="18751">
      <c r="A18751" s="3" t="inlineStr">
        <is>
          <t>Endulini (Pty) Ltd</t>
        </is>
      </c>
      <c r="B18751" s="4" t="n">
        <v>45323</v>
      </c>
      <c r="C18751" s="3" t="inlineStr">
        <is>
          <t>Assets</t>
        </is>
      </c>
      <c r="D18751" s="3" t="inlineStr">
        <is>
          <t>7610/395</t>
        </is>
      </c>
      <c r="E18751" s="3" t="inlineStr">
        <is>
          <t>Endulini CIP NHBRC</t>
        </is>
      </c>
      <c r="F18751" s="3" t="n">
        <v>0</v>
      </c>
      <c r="G18751" s="3" t="n">
        <v>928847.49</v>
      </c>
    </row>
    <row r="18752">
      <c r="A18752" s="3" t="inlineStr">
        <is>
          <t>Endulini (Pty) Ltd</t>
        </is>
      </c>
      <c r="B18752" s="4" t="n">
        <v>45323</v>
      </c>
      <c r="C18752" s="3" t="inlineStr">
        <is>
          <t>Assets</t>
        </is>
      </c>
      <c r="D18752" s="3" t="inlineStr">
        <is>
          <t>7610/400</t>
        </is>
      </c>
      <c r="E18752" s="3" t="inlineStr">
        <is>
          <t>Endulini CIP Quantity Surveyor</t>
        </is>
      </c>
      <c r="F18752" s="3" t="n">
        <v>0</v>
      </c>
      <c r="G18752" s="3" t="n">
        <v>82136.36</v>
      </c>
    </row>
    <row r="18753">
      <c r="A18753" s="3" t="inlineStr">
        <is>
          <t>Endulini (Pty) Ltd</t>
        </is>
      </c>
      <c r="B18753" s="4" t="n">
        <v>45323</v>
      </c>
      <c r="C18753" s="3" t="inlineStr">
        <is>
          <t>Assets</t>
        </is>
      </c>
      <c r="D18753" s="3" t="inlineStr">
        <is>
          <t>7610/600</t>
        </is>
      </c>
      <c r="E18753" s="3" t="inlineStr">
        <is>
          <t>Endulini CIP Town Planning</t>
        </is>
      </c>
      <c r="F18753" s="3" t="n">
        <v>0</v>
      </c>
      <c r="G18753" s="3" t="n">
        <v>21105</v>
      </c>
    </row>
    <row r="18754">
      <c r="A18754" s="3" t="inlineStr">
        <is>
          <t>Endulini (Pty) Ltd</t>
        </is>
      </c>
      <c r="B18754" s="4" t="n">
        <v>45323</v>
      </c>
      <c r="C18754" s="3" t="inlineStr">
        <is>
          <t>Assets</t>
        </is>
      </c>
      <c r="D18754" s="3" t="inlineStr">
        <is>
          <t>7610/620</t>
        </is>
      </c>
      <c r="E18754" s="3" t="inlineStr">
        <is>
          <t>Endulini CIP Traffic Impact</t>
        </is>
      </c>
      <c r="F18754" s="3" t="n">
        <v>0</v>
      </c>
      <c r="G18754" s="3" t="n">
        <v>24915</v>
      </c>
    </row>
    <row r="18755">
      <c r="A18755" s="3" t="inlineStr">
        <is>
          <t>Endulini (Pty) Ltd</t>
        </is>
      </c>
      <c r="B18755" s="4" t="n">
        <v>45323</v>
      </c>
      <c r="C18755" s="3" t="inlineStr">
        <is>
          <t>Assets</t>
        </is>
      </c>
      <c r="D18755" s="3" t="inlineStr">
        <is>
          <t>7610/630</t>
        </is>
      </c>
      <c r="E18755" s="3" t="inlineStr">
        <is>
          <t>Endulini CIP CoCT Development Contributi</t>
        </is>
      </c>
      <c r="F18755" s="3" t="n">
        <v>0</v>
      </c>
      <c r="G18755" s="3" t="n">
        <v>661860.3100000001</v>
      </c>
    </row>
    <row r="18756">
      <c r="A18756" s="3" t="inlineStr">
        <is>
          <t>Endulini (Pty) Ltd</t>
        </is>
      </c>
      <c r="B18756" s="4" t="n">
        <v>45323</v>
      </c>
      <c r="C18756" s="3" t="inlineStr">
        <is>
          <t>Assets</t>
        </is>
      </c>
      <c r="D18756" s="3" t="inlineStr">
        <is>
          <t>7610/640</t>
        </is>
      </c>
      <c r="E18756" s="3" t="inlineStr">
        <is>
          <t>Endulini CIP CoCT Building plan application</t>
        </is>
      </c>
      <c r="F18756" s="3" t="n">
        <v>0</v>
      </c>
      <c r="G18756" s="3" t="n">
        <v>111203.22</v>
      </c>
    </row>
    <row r="18757">
      <c r="A18757" s="3" t="inlineStr">
        <is>
          <t>Endulini (Pty) Ltd</t>
        </is>
      </c>
      <c r="B18757" s="4" t="n">
        <v>45323</v>
      </c>
      <c r="C18757" s="3" t="inlineStr">
        <is>
          <t>Assets</t>
        </is>
      </c>
      <c r="D18757" s="3" t="inlineStr">
        <is>
          <t>7610/900</t>
        </is>
      </c>
      <c r="E18757" s="3" t="inlineStr">
        <is>
          <t>Endulini CIP Cost of Sales</t>
        </is>
      </c>
      <c r="F18757" s="3" t="n">
        <v>0</v>
      </c>
      <c r="G18757" s="3" t="n">
        <v>-28210981.9</v>
      </c>
    </row>
    <row r="18758">
      <c r="A18758" s="3" t="inlineStr">
        <is>
          <t>Quinate Consulting (Pty) Ltd</t>
        </is>
      </c>
      <c r="B18758" s="4" t="n">
        <v>45323</v>
      </c>
      <c r="C18758" s="3" t="inlineStr">
        <is>
          <t>Assets</t>
        </is>
      </c>
      <c r="D18758" s="3" t="inlineStr">
        <is>
          <t>7800/104</t>
        </is>
      </c>
      <c r="E18758" s="3" t="inlineStr">
        <is>
          <t>Stock - Closing Stock SW - 28 Feb 21</t>
        </is>
      </c>
      <c r="F18758" s="3" t="n">
        <v>0</v>
      </c>
      <c r="G18758" s="3" t="n">
        <v>2874478.88</v>
      </c>
    </row>
    <row r="18759">
      <c r="A18759" s="3" t="inlineStr">
        <is>
          <t>Quinate Consulting (Pty) Ltd</t>
        </is>
      </c>
      <c r="B18759" s="4" t="n">
        <v>45323</v>
      </c>
      <c r="C18759" s="3" t="inlineStr">
        <is>
          <t>Assets</t>
        </is>
      </c>
      <c r="D18759" s="3" t="inlineStr">
        <is>
          <t>7800/105</t>
        </is>
      </c>
      <c r="E18759" s="3" t="inlineStr">
        <is>
          <t>Stock - Closing Stock SH - 28 Feb 21</t>
        </is>
      </c>
      <c r="F18759" s="3" t="n">
        <v>0</v>
      </c>
      <c r="G18759" s="3" t="n">
        <v>2843477.6</v>
      </c>
    </row>
    <row r="18760">
      <c r="A18760" s="3" t="inlineStr">
        <is>
          <t>Endulini (Pty) Ltd</t>
        </is>
      </c>
      <c r="B18760" s="4" t="n">
        <v>45323</v>
      </c>
      <c r="C18760" s="3" t="inlineStr">
        <is>
          <t>Assets</t>
        </is>
      </c>
      <c r="D18760" s="3" t="inlineStr">
        <is>
          <t>8000/000</t>
        </is>
      </c>
      <c r="E18760" s="3" t="inlineStr">
        <is>
          <t>Customer Control Account</t>
        </is>
      </c>
      <c r="F18760" s="3" t="n">
        <v>0</v>
      </c>
      <c r="G18760" s="3" t="n">
        <v>335821.57</v>
      </c>
    </row>
    <row r="18761">
      <c r="A18761" s="3" t="inlineStr">
        <is>
          <t>Noble Shield (Pty) Ltd ta Go Letting</t>
        </is>
      </c>
      <c r="B18761" s="4" t="n">
        <v>45323</v>
      </c>
      <c r="C18761" s="3" t="inlineStr">
        <is>
          <t>Assets</t>
        </is>
      </c>
      <c r="D18761" s="3" t="inlineStr">
        <is>
          <t>8000/000</t>
        </is>
      </c>
      <c r="E18761" s="3" t="inlineStr">
        <is>
          <t>Customer Control Account</t>
        </is>
      </c>
      <c r="F18761" s="3" t="n">
        <v>0</v>
      </c>
      <c r="G18761" s="3" t="n">
        <v>60289.32</v>
      </c>
    </row>
    <row r="18762">
      <c r="A18762" s="3" t="inlineStr">
        <is>
          <t>Opportunity Global Investment (PTY) LTD</t>
        </is>
      </c>
      <c r="B18762" s="4" t="n">
        <v>45323</v>
      </c>
      <c r="C18762" s="3" t="inlineStr">
        <is>
          <t>Assets</t>
        </is>
      </c>
      <c r="D18762" s="3" t="inlineStr">
        <is>
          <t>8000/000</t>
        </is>
      </c>
      <c r="E18762" s="3" t="inlineStr">
        <is>
          <t>Customer Control Account</t>
        </is>
      </c>
      <c r="F18762" s="3" t="n">
        <v>0</v>
      </c>
      <c r="G18762" s="3" t="n">
        <v>15899.15</v>
      </c>
    </row>
    <row r="18763">
      <c r="A18763" s="3" t="inlineStr">
        <is>
          <t>Opportunity Global Sales (PTY) LTD</t>
        </is>
      </c>
      <c r="B18763" s="4" t="n">
        <v>45323</v>
      </c>
      <c r="C18763" s="3" t="inlineStr">
        <is>
          <t>Assets</t>
        </is>
      </c>
      <c r="D18763" s="3" t="inlineStr">
        <is>
          <t>8000/000</t>
        </is>
      </c>
      <c r="E18763" s="3" t="inlineStr">
        <is>
          <t>Customer Control Account</t>
        </is>
      </c>
      <c r="F18763" s="3" t="n">
        <v>81995</v>
      </c>
      <c r="G18763" s="3" t="n">
        <v>663493.33</v>
      </c>
    </row>
    <row r="18764">
      <c r="A18764" s="3" t="inlineStr">
        <is>
          <t>Opportunity Management Holdings (PTY) LTD</t>
        </is>
      </c>
      <c r="B18764" s="4" t="n">
        <v>45323</v>
      </c>
      <c r="C18764" s="3" t="inlineStr">
        <is>
          <t>Assets</t>
        </is>
      </c>
      <c r="D18764" s="3" t="inlineStr">
        <is>
          <t>8000/000</t>
        </is>
      </c>
      <c r="E18764" s="3" t="inlineStr">
        <is>
          <t>Customer Control Account</t>
        </is>
      </c>
      <c r="F18764" s="3" t="n">
        <v>0</v>
      </c>
      <c r="G18764" s="3" t="n">
        <v>515768.32</v>
      </c>
    </row>
    <row r="18765">
      <c r="A18765" s="3" t="inlineStr">
        <is>
          <t>Quinate Consulting (Pty) Ltd</t>
        </is>
      </c>
      <c r="B18765" s="4" t="n">
        <v>45323</v>
      </c>
      <c r="C18765" s="3" t="inlineStr">
        <is>
          <t>Assets</t>
        </is>
      </c>
      <c r="D18765" s="3" t="inlineStr">
        <is>
          <t>8000/000</t>
        </is>
      </c>
      <c r="E18765" s="3" t="inlineStr">
        <is>
          <t>Customer Control Account</t>
        </is>
      </c>
      <c r="F18765" s="3" t="n">
        <v>50995</v>
      </c>
      <c r="G18765" s="3" t="n">
        <v>115749.88</v>
      </c>
    </row>
    <row r="18766">
      <c r="A18766" s="3" t="inlineStr">
        <is>
          <t>Quinate Consulting (Pty) Ltd</t>
        </is>
      </c>
      <c r="B18766" s="4" t="n">
        <v>45323</v>
      </c>
      <c r="C18766" s="3" t="inlineStr">
        <is>
          <t>Assets</t>
        </is>
      </c>
      <c r="D18766" s="3" t="inlineStr">
        <is>
          <t>8001</t>
        </is>
      </c>
      <c r="E18766" s="3" t="inlineStr">
        <is>
          <t>Customer Control</t>
        </is>
      </c>
      <c r="F18766" s="3" t="n">
        <v>0</v>
      </c>
      <c r="G18766" s="3" t="n">
        <v>29487.49</v>
      </c>
    </row>
    <row r="18767">
      <c r="A18767" s="3" t="inlineStr">
        <is>
          <t>Quinate Consulting (Pty) Ltd</t>
        </is>
      </c>
      <c r="B18767" s="4" t="n">
        <v>45323</v>
      </c>
      <c r="C18767" s="3" t="inlineStr">
        <is>
          <t>Assets</t>
        </is>
      </c>
      <c r="D18767" s="3" t="inlineStr">
        <is>
          <t>8200/010</t>
        </is>
      </c>
      <c r="E18767" s="3" t="inlineStr">
        <is>
          <t>Prepayments / Prepaid Expenses</t>
        </is>
      </c>
      <c r="F18767" s="3" t="n">
        <v>0</v>
      </c>
      <c r="G18767" s="3" t="n">
        <v>109675</v>
      </c>
    </row>
    <row r="18768">
      <c r="A18768" s="3" t="inlineStr">
        <is>
          <t>Opportunity Management Holdings (PTY) LTD</t>
        </is>
      </c>
      <c r="B18768" s="4" t="n">
        <v>45323</v>
      </c>
      <c r="C18768" s="3" t="inlineStr">
        <is>
          <t>Assets</t>
        </is>
      </c>
      <c r="D18768" s="3" t="inlineStr">
        <is>
          <t>8200/020</t>
        </is>
      </c>
      <c r="E18768" s="3" t="inlineStr">
        <is>
          <t>Staff Loan - Nicolene Smit</t>
        </is>
      </c>
      <c r="F18768" s="3" t="n">
        <v>0</v>
      </c>
      <c r="G18768" s="3" t="n">
        <v>1500</v>
      </c>
    </row>
    <row r="18769">
      <c r="A18769" s="3" t="inlineStr">
        <is>
          <t>Opportunity Global Sales (PTY) LTD</t>
        </is>
      </c>
      <c r="B18769" s="4" t="n">
        <v>45323</v>
      </c>
      <c r="C18769" s="3" t="inlineStr">
        <is>
          <t>Assets</t>
        </is>
      </c>
      <c r="D18769" s="3" t="inlineStr">
        <is>
          <t>8300/200</t>
        </is>
      </c>
      <c r="E18769" s="3" t="inlineStr">
        <is>
          <t>Staff Loan - Mario Stoop</t>
        </is>
      </c>
      <c r="F18769" s="3" t="n">
        <v>0</v>
      </c>
      <c r="G18769" s="3" t="n">
        <v>4500</v>
      </c>
    </row>
    <row r="18770">
      <c r="A18770" s="3" t="inlineStr">
        <is>
          <t>Opportunity Global Investment (PTY) LTD</t>
        </is>
      </c>
      <c r="B18770" s="4" t="n">
        <v>45323</v>
      </c>
      <c r="C18770" s="3" t="inlineStr">
        <is>
          <t>Assets</t>
        </is>
      </c>
      <c r="D18770" s="3" t="inlineStr">
        <is>
          <t>8400/000</t>
        </is>
      </c>
      <c r="E18770" s="3" t="inlineStr">
        <is>
          <t>FNB 62093491696</t>
        </is>
      </c>
      <c r="F18770" s="3" t="n">
        <v>-1840.95</v>
      </c>
      <c r="G18770" s="3" t="n">
        <v>54726.4</v>
      </c>
    </row>
    <row r="18771">
      <c r="A18771" s="3" t="inlineStr">
        <is>
          <t>Opportunity Global Sales (PTY) LTD</t>
        </is>
      </c>
      <c r="B18771" s="4" t="n">
        <v>45323</v>
      </c>
      <c r="C18771" s="3" t="inlineStr">
        <is>
          <t>Assets</t>
        </is>
      </c>
      <c r="D18771" s="3" t="inlineStr">
        <is>
          <t>8400/000</t>
        </is>
      </c>
      <c r="E18771" s="3" t="inlineStr">
        <is>
          <t>FNB 62835620875</t>
        </is>
      </c>
      <c r="F18771" s="3" t="n">
        <v>3562.71</v>
      </c>
      <c r="G18771" s="3" t="n">
        <v>57057.64</v>
      </c>
    </row>
    <row r="18772">
      <c r="A18772" s="3" t="inlineStr">
        <is>
          <t>Quinate Consulting (Pty) Ltd</t>
        </is>
      </c>
      <c r="B18772" s="4" t="n">
        <v>45323</v>
      </c>
      <c r="C18772" s="3" t="inlineStr">
        <is>
          <t>Assets</t>
        </is>
      </c>
      <c r="D18772" s="3" t="inlineStr">
        <is>
          <t>8400/000</t>
        </is>
      </c>
      <c r="E18772" s="3" t="inlineStr">
        <is>
          <t>RMB - 62736659189 - Call Acc</t>
        </is>
      </c>
      <c r="F18772" s="3" t="n">
        <v>0</v>
      </c>
      <c r="G18772" s="3" t="n">
        <v>1296340.96</v>
      </c>
    </row>
    <row r="18773">
      <c r="A18773" s="3" t="inlineStr">
        <is>
          <t>Trademark Holdings (Pty) Ltd</t>
        </is>
      </c>
      <c r="B18773" s="4" t="n">
        <v>45323</v>
      </c>
      <c r="C18773" s="3" t="inlineStr">
        <is>
          <t>Assets</t>
        </is>
      </c>
      <c r="D18773" s="3" t="inlineStr">
        <is>
          <t>8400/000</t>
        </is>
      </c>
      <c r="E18773" s="3" t="inlineStr">
        <is>
          <t>RMB 623 693 03640</t>
        </is>
      </c>
      <c r="F18773" s="3" t="n">
        <v>3292.27</v>
      </c>
      <c r="G18773" s="3" t="n">
        <v>43309.96</v>
      </c>
    </row>
    <row r="18774">
      <c r="A18774" s="3" t="inlineStr">
        <is>
          <t>Noble Shield (Pty) Ltd ta Go Letting</t>
        </is>
      </c>
      <c r="B18774" s="4" t="n">
        <v>45323</v>
      </c>
      <c r="C18774" s="3" t="inlineStr">
        <is>
          <t>Assets</t>
        </is>
      </c>
      <c r="D18774" s="3" t="inlineStr">
        <is>
          <t>8400/000</t>
        </is>
      </c>
      <c r="E18774" s="3" t="inlineStr">
        <is>
          <t>RMB 6250 573 3833</t>
        </is>
      </c>
      <c r="F18774" s="3" t="n">
        <v>3667.98</v>
      </c>
      <c r="G18774" s="3" t="n">
        <v>48065.98</v>
      </c>
    </row>
    <row r="18775">
      <c r="A18775" s="3" t="inlineStr">
        <is>
          <t>Endulini (Pty) Ltd</t>
        </is>
      </c>
      <c r="B18775" s="4" t="n">
        <v>45323</v>
      </c>
      <c r="C18775" s="3" t="inlineStr">
        <is>
          <t>Assets</t>
        </is>
      </c>
      <c r="D18775" s="3" t="inlineStr">
        <is>
          <t>8400/000</t>
        </is>
      </c>
      <c r="E18775" s="3" t="inlineStr">
        <is>
          <t>RMB 62906944576</t>
        </is>
      </c>
      <c r="F18775" s="3" t="n">
        <v>0</v>
      </c>
      <c r="G18775" s="3" t="n">
        <v>25470.03</v>
      </c>
    </row>
    <row r="18776">
      <c r="A18776" s="3" t="inlineStr">
        <is>
          <t>Opportunity Management Holdings (PTY) LTD</t>
        </is>
      </c>
      <c r="B18776" s="4" t="n">
        <v>45323</v>
      </c>
      <c r="C18776" s="3" t="inlineStr">
        <is>
          <t>Assets</t>
        </is>
      </c>
      <c r="D18776" s="3" t="inlineStr">
        <is>
          <t>8400/000</t>
        </is>
      </c>
      <c r="E18776" s="3" t="inlineStr">
        <is>
          <t>RMB Cheq - 62312246920</t>
        </is>
      </c>
      <c r="F18776" s="3" t="n">
        <v>-8081.1</v>
      </c>
      <c r="G18776" s="3" t="n">
        <v>121921.05</v>
      </c>
    </row>
    <row r="18777">
      <c r="A18777" s="3" t="inlineStr">
        <is>
          <t>Opportunity Global Investment (PTY) LTD</t>
        </is>
      </c>
      <c r="B18777" s="4" t="n">
        <v>45323</v>
      </c>
      <c r="C18777" s="3" t="inlineStr">
        <is>
          <t>Assets</t>
        </is>
      </c>
      <c r="D18777" s="3" t="inlineStr">
        <is>
          <t>8405/000</t>
        </is>
      </c>
      <c r="E18777" s="3" t="inlineStr">
        <is>
          <t>FNB Trust 62762449265</t>
        </is>
      </c>
      <c r="F18777" s="3" t="n">
        <v>0</v>
      </c>
      <c r="G18777" s="3" t="n">
        <v>1141.1</v>
      </c>
    </row>
    <row r="18778">
      <c r="A18778" s="3" t="inlineStr">
        <is>
          <t>Endulini (Pty) Ltd</t>
        </is>
      </c>
      <c r="B18778" s="4" t="n">
        <v>45323</v>
      </c>
      <c r="C18778" s="3" t="inlineStr">
        <is>
          <t>Assets</t>
        </is>
      </c>
      <c r="D18778" s="3" t="inlineStr">
        <is>
          <t>8410/000</t>
        </is>
      </c>
      <c r="E18778" s="3" t="inlineStr">
        <is>
          <t>Momentum Investor Account : RU 502229883</t>
        </is>
      </c>
      <c r="F18778" s="3" t="n">
        <v>0</v>
      </c>
      <c r="G18778" s="3" t="n">
        <v>24.03</v>
      </c>
    </row>
    <row r="18779">
      <c r="A18779" s="3" t="inlineStr">
        <is>
          <t>Opportunity Management Holdings (PTY) LTD</t>
        </is>
      </c>
      <c r="B18779" s="4" t="n">
        <v>45323</v>
      </c>
      <c r="C18779" s="3" t="inlineStr">
        <is>
          <t>Assets</t>
        </is>
      </c>
      <c r="D18779" s="3" t="inlineStr">
        <is>
          <t>8410/000</t>
        </is>
      </c>
      <c r="E18779" s="3" t="inlineStr">
        <is>
          <t>RMB Call Acc - 62312248851</t>
        </is>
      </c>
      <c r="F18779" s="3" t="n">
        <v>0</v>
      </c>
      <c r="G18779" s="3" t="n">
        <v>1432.34</v>
      </c>
    </row>
    <row r="18780">
      <c r="A18780" s="3" t="inlineStr">
        <is>
          <t>Noble Shield (Pty) Ltd ta Go Letting</t>
        </is>
      </c>
      <c r="B18780" s="4" t="n">
        <v>45323</v>
      </c>
      <c r="C18780" s="3" t="inlineStr">
        <is>
          <t>Assets</t>
        </is>
      </c>
      <c r="D18780" s="3" t="inlineStr">
        <is>
          <t>8410/000</t>
        </is>
      </c>
      <c r="E18780" s="3" t="inlineStr">
        <is>
          <t>RMB Trust Acc - 6250 615 1365</t>
        </is>
      </c>
      <c r="F18780" s="3" t="n">
        <v>0</v>
      </c>
      <c r="G18780" s="3" t="n">
        <v>629.13</v>
      </c>
    </row>
    <row r="18781">
      <c r="A18781" s="3" t="inlineStr">
        <is>
          <t>Quinate Consulting (Pty) Ltd</t>
        </is>
      </c>
      <c r="B18781" s="4" t="n">
        <v>45323</v>
      </c>
      <c r="C18781" s="3" t="inlineStr">
        <is>
          <t>Assets</t>
        </is>
      </c>
      <c r="D18781" s="3" t="inlineStr">
        <is>
          <t>8415/000</t>
        </is>
      </c>
      <c r="E18781" s="3" t="inlineStr">
        <is>
          <t>STD Acc 071 958 959 - Facility Acc</t>
        </is>
      </c>
      <c r="F18781" s="3" t="n">
        <v>0</v>
      </c>
      <c r="G18781" s="3" t="n">
        <v>2361.21</v>
      </c>
    </row>
    <row r="18782">
      <c r="A18782" s="3" t="inlineStr">
        <is>
          <t>Trademark Holdings (Pty) Ltd</t>
        </is>
      </c>
      <c r="B18782" s="4" t="n">
        <v>45323</v>
      </c>
      <c r="C18782" s="3" t="inlineStr">
        <is>
          <t>Assets</t>
        </is>
      </c>
      <c r="D18782" s="3" t="inlineStr">
        <is>
          <t>8420/000</t>
        </is>
      </c>
      <c r="E18782" s="3" t="inlineStr">
        <is>
          <t>FNB Credit Card</t>
        </is>
      </c>
      <c r="F18782" s="3" t="n">
        <v>0</v>
      </c>
      <c r="G18782" s="3" t="n">
        <v>624</v>
      </c>
    </row>
    <row r="18783">
      <c r="A18783" s="3" t="inlineStr">
        <is>
          <t>Quinate Consulting (Pty) Ltd</t>
        </is>
      </c>
      <c r="B18783" s="4" t="n">
        <v>45323</v>
      </c>
      <c r="C18783" s="3" t="inlineStr">
        <is>
          <t>Assets</t>
        </is>
      </c>
      <c r="D18783" s="3" t="inlineStr">
        <is>
          <t>8430/000</t>
        </is>
      </c>
      <c r="E18783" s="3" t="inlineStr">
        <is>
          <t>Momentum Investment Acc - RU502230185</t>
        </is>
      </c>
      <c r="F18783" s="3" t="n">
        <v>0</v>
      </c>
      <c r="G18783" s="3" t="n">
        <v>563.74</v>
      </c>
    </row>
    <row r="18784">
      <c r="A18784" s="3" t="inlineStr">
        <is>
          <t>Opportunity Global Investment (PTY) LTD</t>
        </is>
      </c>
      <c r="B18784" s="4" t="n">
        <v>45323</v>
      </c>
      <c r="C18784" s="3" t="inlineStr">
        <is>
          <t>Assets</t>
        </is>
      </c>
      <c r="D18784" s="3" t="inlineStr">
        <is>
          <t>8440/000</t>
        </is>
      </c>
      <c r="E18784" s="3" t="inlineStr">
        <is>
          <t>FNB - Call 627602764438</t>
        </is>
      </c>
      <c r="F18784" s="3" t="n">
        <v>0</v>
      </c>
      <c r="G18784" s="3" t="n">
        <v>-841.9299999999999</v>
      </c>
    </row>
    <row r="18785">
      <c r="A18785" s="3" t="inlineStr">
        <is>
          <t>Opportunity Global Investment (PTY) LTD</t>
        </is>
      </c>
      <c r="B18785" s="4" t="n">
        <v>45323</v>
      </c>
      <c r="C18785" s="3" t="inlineStr">
        <is>
          <t>Assets</t>
        </is>
      </c>
      <c r="D18785" s="3" t="inlineStr">
        <is>
          <t>8445/000</t>
        </is>
      </c>
      <c r="E18785" s="3" t="inlineStr">
        <is>
          <t>Momentum RU502230096</t>
        </is>
      </c>
      <c r="F18785" s="3" t="n">
        <v>0</v>
      </c>
      <c r="G18785" s="3" t="n">
        <v>4973.81</v>
      </c>
    </row>
    <row r="18786">
      <c r="A18786" s="3" t="inlineStr">
        <is>
          <t>Quinate Consulting (Pty) Ltd</t>
        </is>
      </c>
      <c r="B18786" s="4" t="n">
        <v>45323</v>
      </c>
      <c r="C18786" s="3" t="inlineStr">
        <is>
          <t>Assets</t>
        </is>
      </c>
      <c r="D18786" s="3" t="inlineStr">
        <is>
          <t>8450/000</t>
        </is>
      </c>
      <c r="E18786" s="3" t="inlineStr">
        <is>
          <t>A RMB 62275810820</t>
        </is>
      </c>
      <c r="F18786" s="3" t="n">
        <v>-9437.870000000001</v>
      </c>
      <c r="G18786" s="3" t="n">
        <v>1267022.09</v>
      </c>
    </row>
    <row r="18787">
      <c r="A18787" s="3" t="inlineStr">
        <is>
          <t>Opportunity Management Holdings (PTY) LTD</t>
        </is>
      </c>
      <c r="B18787" s="4" t="n">
        <v>45323</v>
      </c>
      <c r="C18787" s="3" t="inlineStr">
        <is>
          <t>Assets</t>
        </is>
      </c>
      <c r="D18787" s="3" t="inlineStr">
        <is>
          <t>8450/000</t>
        </is>
      </c>
      <c r="E18787" s="3" t="inlineStr">
        <is>
          <t>Petty Cash - CT Office</t>
        </is>
      </c>
      <c r="F18787" s="3" t="n">
        <v>0</v>
      </c>
      <c r="G18787" s="3" t="n">
        <v>1016.2</v>
      </c>
    </row>
    <row r="18788">
      <c r="A18788" s="3" t="inlineStr">
        <is>
          <t>Quinate Consulting (Pty) Ltd</t>
        </is>
      </c>
      <c r="B18788" s="4" t="n">
        <v>45323</v>
      </c>
      <c r="C18788" s="3" t="inlineStr">
        <is>
          <t>Assets</t>
        </is>
      </c>
      <c r="D18788" s="3" t="inlineStr">
        <is>
          <t>8470/000</t>
        </is>
      </c>
      <c r="E18788" s="3" t="inlineStr">
        <is>
          <t>ABSA: Quinate</t>
        </is>
      </c>
      <c r="F18788" s="3" t="n">
        <v>0</v>
      </c>
      <c r="G18788" s="3" t="n">
        <v>500</v>
      </c>
    </row>
    <row r="18789">
      <c r="A18789" s="3" t="inlineStr">
        <is>
          <t>Quinate Consulting (Pty) Ltd</t>
        </is>
      </c>
      <c r="B18789" s="4" t="n">
        <v>45323</v>
      </c>
      <c r="C18789" s="3" t="inlineStr">
        <is>
          <t>Liabilities</t>
        </is>
      </c>
      <c r="D18789" s="3" t="inlineStr">
        <is>
          <t>8480/100</t>
        </is>
      </c>
      <c r="E18789" s="3" t="inlineStr">
        <is>
          <t>Bond - SH20 - STD Bank 532010558</t>
        </is>
      </c>
      <c r="F18789" s="3" t="n">
        <v>0</v>
      </c>
      <c r="G18789" s="3" t="n">
        <v>-1324520.09</v>
      </c>
    </row>
    <row r="18790">
      <c r="A18790" s="3" t="inlineStr">
        <is>
          <t>Quinate Consulting (Pty) Ltd</t>
        </is>
      </c>
      <c r="B18790" s="4" t="n">
        <v>45323</v>
      </c>
      <c r="C18790" s="3" t="inlineStr">
        <is>
          <t>Liabilities</t>
        </is>
      </c>
      <c r="D18790" s="3" t="inlineStr">
        <is>
          <t>8480/200</t>
        </is>
      </c>
      <c r="E18790" s="3" t="inlineStr">
        <is>
          <t>Bond - SH23 - STD Bank 532010035</t>
        </is>
      </c>
      <c r="F18790" s="3" t="n">
        <v>0</v>
      </c>
      <c r="G18790" s="3" t="n">
        <v>-1324645.77</v>
      </c>
    </row>
    <row r="18791">
      <c r="A18791" s="3" t="inlineStr">
        <is>
          <t>Quinate Consulting (Pty) Ltd</t>
        </is>
      </c>
      <c r="B18791" s="4" t="n">
        <v>45323</v>
      </c>
      <c r="C18791" s="3" t="inlineStr">
        <is>
          <t>Liabilities</t>
        </is>
      </c>
      <c r="D18791" s="3" t="inlineStr">
        <is>
          <t>8480/300</t>
        </is>
      </c>
      <c r="E18791" s="3" t="inlineStr">
        <is>
          <t>Bond - SH24 - STD Bank 532372662</t>
        </is>
      </c>
      <c r="F18791" s="3" t="n">
        <v>0</v>
      </c>
      <c r="G18791" s="3" t="n">
        <v>-1441054.14</v>
      </c>
    </row>
    <row r="18792">
      <c r="A18792" s="3" t="inlineStr">
        <is>
          <t>Quinate Consulting (Pty) Ltd</t>
        </is>
      </c>
      <c r="B18792" s="4" t="n">
        <v>45323</v>
      </c>
      <c r="C18792" s="3" t="inlineStr">
        <is>
          <t>Liabilities</t>
        </is>
      </c>
      <c r="D18792" s="3" t="inlineStr">
        <is>
          <t>8480/400</t>
        </is>
      </c>
      <c r="E18792" s="3" t="inlineStr">
        <is>
          <t>Bond - SW01 - STD Bank 532920627</t>
        </is>
      </c>
      <c r="F18792" s="3" t="n">
        <v>0</v>
      </c>
      <c r="G18792" s="3" t="n">
        <v>-1288657.46</v>
      </c>
    </row>
    <row r="18793">
      <c r="A18793" s="3" t="inlineStr">
        <is>
          <t>Quinate Consulting (Pty) Ltd</t>
        </is>
      </c>
      <c r="B18793" s="4" t="n">
        <v>45323</v>
      </c>
      <c r="C18793" s="3" t="inlineStr">
        <is>
          <t>Liabilities</t>
        </is>
      </c>
      <c r="D18793" s="3" t="inlineStr">
        <is>
          <t>8480/401</t>
        </is>
      </c>
      <c r="E18793" s="3" t="inlineStr">
        <is>
          <t>Bond - SW21 - STD Bank 532920597</t>
        </is>
      </c>
      <c r="F18793" s="3" t="n">
        <v>0</v>
      </c>
      <c r="G18793" s="3" t="n">
        <v>-1289168.79</v>
      </c>
    </row>
    <row r="18794">
      <c r="A18794" s="3" t="inlineStr">
        <is>
          <t>Endulini (Pty) Ltd</t>
        </is>
      </c>
      <c r="B18794" s="4" t="n">
        <v>45323</v>
      </c>
      <c r="C18794" s="3" t="inlineStr">
        <is>
          <t>Liabilities</t>
        </is>
      </c>
      <c r="D18794" s="3" t="inlineStr">
        <is>
          <t>860</t>
        </is>
      </c>
      <c r="E18794" s="3" t="inlineStr">
        <is>
          <t>Rounding</t>
        </is>
      </c>
      <c r="F18794" s="3" t="n">
        <v>0</v>
      </c>
      <c r="G18794" s="3" t="n">
        <v>0.04</v>
      </c>
    </row>
    <row r="18795">
      <c r="A18795" s="3" t="inlineStr">
        <is>
          <t>Opportunity Global Investment (PTY) LTD</t>
        </is>
      </c>
      <c r="B18795" s="4" t="n">
        <v>45323</v>
      </c>
      <c r="C18795" s="3" t="inlineStr">
        <is>
          <t>Liabilities</t>
        </is>
      </c>
      <c r="D18795" s="3" t="inlineStr">
        <is>
          <t>860</t>
        </is>
      </c>
      <c r="E18795" s="3" t="inlineStr">
        <is>
          <t>Rounding</t>
        </is>
      </c>
      <c r="F18795" s="3" t="n">
        <v>0</v>
      </c>
      <c r="G18795" s="3" t="n">
        <v>-0.29</v>
      </c>
    </row>
    <row r="18796">
      <c r="A18796" s="3" t="inlineStr">
        <is>
          <t>Opportunity Global Sales (PTY) LTD</t>
        </is>
      </c>
      <c r="B18796" s="4" t="n">
        <v>45323</v>
      </c>
      <c r="C18796" s="3" t="inlineStr">
        <is>
          <t>Liabilities</t>
        </is>
      </c>
      <c r="D18796" s="3" t="inlineStr">
        <is>
          <t>860</t>
        </is>
      </c>
      <c r="E18796" s="3" t="inlineStr">
        <is>
          <t>Rounding</t>
        </is>
      </c>
      <c r="F18796" s="3" t="n">
        <v>0</v>
      </c>
      <c r="G18796" s="3" t="n">
        <v>-0.99</v>
      </c>
    </row>
    <row r="18797">
      <c r="A18797" s="3" t="inlineStr">
        <is>
          <t>Opportunity Management Holdings (PTY) LTD</t>
        </is>
      </c>
      <c r="B18797" s="4" t="n">
        <v>45323</v>
      </c>
      <c r="C18797" s="3" t="inlineStr">
        <is>
          <t>Liabilities</t>
        </is>
      </c>
      <c r="D18797" s="3" t="inlineStr">
        <is>
          <t>860</t>
        </is>
      </c>
      <c r="E18797" s="3" t="inlineStr">
        <is>
          <t>Rounding</t>
        </is>
      </c>
      <c r="F18797" s="3" t="n">
        <v>0</v>
      </c>
      <c r="G18797" s="3" t="n">
        <v>-0.01</v>
      </c>
    </row>
    <row r="18798">
      <c r="A18798" s="3" t="inlineStr">
        <is>
          <t>Quinate Consulting (Pty) Ltd</t>
        </is>
      </c>
      <c r="B18798" s="4" t="n">
        <v>45323</v>
      </c>
      <c r="C18798" s="3" t="inlineStr">
        <is>
          <t>Liabilities</t>
        </is>
      </c>
      <c r="D18798" s="3" t="inlineStr">
        <is>
          <t>860</t>
        </is>
      </c>
      <c r="E18798" s="3" t="inlineStr">
        <is>
          <t>Rounding</t>
        </is>
      </c>
      <c r="F18798" s="3" t="n">
        <v>0</v>
      </c>
      <c r="G18798" s="3" t="n">
        <v>-4.96</v>
      </c>
    </row>
    <row r="18799">
      <c r="A18799" s="3" t="inlineStr">
        <is>
          <t>Trademark Holdings (Pty) Ltd</t>
        </is>
      </c>
      <c r="B18799" s="4" t="n">
        <v>45323</v>
      </c>
      <c r="C18799" s="3" t="inlineStr">
        <is>
          <t>Liabilities</t>
        </is>
      </c>
      <c r="D18799" s="3" t="inlineStr">
        <is>
          <t>860</t>
        </is>
      </c>
      <c r="E18799" s="3" t="inlineStr">
        <is>
          <t>Rounding</t>
        </is>
      </c>
      <c r="F18799" s="3" t="n">
        <v>0</v>
      </c>
      <c r="G18799" s="3" t="n">
        <v>0.2</v>
      </c>
    </row>
    <row r="18800">
      <c r="A18800" s="3" t="inlineStr">
        <is>
          <t>Endulini (Pty) Ltd</t>
        </is>
      </c>
      <c r="B18800" s="4" t="n">
        <v>45323</v>
      </c>
      <c r="C18800" s="3" t="inlineStr">
        <is>
          <t>Liabilities</t>
        </is>
      </c>
      <c r="D18800" s="3" t="inlineStr">
        <is>
          <t>9000/000</t>
        </is>
      </c>
      <c r="E18800" s="3" t="inlineStr">
        <is>
          <t>Supplier Control Account</t>
        </is>
      </c>
      <c r="F18800" s="3" t="n">
        <v>-2267.05</v>
      </c>
      <c r="G18800" s="3" t="n">
        <v>-342915.76</v>
      </c>
    </row>
    <row r="18801">
      <c r="A18801" s="3" t="inlineStr">
        <is>
          <t>Noble Shield (Pty) Ltd ta Go Letting</t>
        </is>
      </c>
      <c r="B18801" s="4" t="n">
        <v>45323</v>
      </c>
      <c r="C18801" s="3" t="inlineStr">
        <is>
          <t>Liabilities</t>
        </is>
      </c>
      <c r="D18801" s="3" t="inlineStr">
        <is>
          <t>9000/000</t>
        </is>
      </c>
      <c r="E18801" s="3" t="inlineStr">
        <is>
          <t>Supplier Control Account</t>
        </is>
      </c>
      <c r="F18801" s="3" t="n">
        <v>-627.3</v>
      </c>
      <c r="G18801" s="3" t="n">
        <v>-24447.3</v>
      </c>
    </row>
    <row r="18802">
      <c r="A18802" s="3" t="inlineStr">
        <is>
          <t>Opportunity Global Investment (PTY) LTD</t>
        </is>
      </c>
      <c r="B18802" s="4" t="n">
        <v>45323</v>
      </c>
      <c r="C18802" s="3" t="inlineStr">
        <is>
          <t>Liabilities</t>
        </is>
      </c>
      <c r="D18802" s="3" t="inlineStr">
        <is>
          <t>9000/000</t>
        </is>
      </c>
      <c r="E18802" s="3" t="inlineStr">
        <is>
          <t>Supplier Control Account</t>
        </is>
      </c>
      <c r="F18802" s="3" t="n">
        <v>0</v>
      </c>
      <c r="G18802" s="3" t="n">
        <v>-113419.16</v>
      </c>
    </row>
    <row r="18803">
      <c r="A18803" s="3" t="inlineStr">
        <is>
          <t>Opportunity Global Sales (PTY) LTD</t>
        </is>
      </c>
      <c r="B18803" s="4" t="n">
        <v>45323</v>
      </c>
      <c r="C18803" s="3" t="inlineStr">
        <is>
          <t>Liabilities</t>
        </is>
      </c>
      <c r="D18803" s="3" t="inlineStr">
        <is>
          <t>9000/000</t>
        </is>
      </c>
      <c r="E18803" s="3" t="inlineStr">
        <is>
          <t>Supplier Control Account</t>
        </is>
      </c>
      <c r="F18803" s="3" t="n">
        <v>0</v>
      </c>
      <c r="G18803" s="3" t="n">
        <v>-3816.91</v>
      </c>
    </row>
    <row r="18804">
      <c r="A18804" s="3" t="inlineStr">
        <is>
          <t>Opportunity Management Holdings (PTY) LTD</t>
        </is>
      </c>
      <c r="B18804" s="4" t="n">
        <v>45323</v>
      </c>
      <c r="C18804" s="3" t="inlineStr">
        <is>
          <t>Liabilities</t>
        </is>
      </c>
      <c r="D18804" s="3" t="inlineStr">
        <is>
          <t>9000/000</t>
        </is>
      </c>
      <c r="E18804" s="3" t="inlineStr">
        <is>
          <t>Supplier Control Account</t>
        </is>
      </c>
      <c r="F18804" s="3" t="n">
        <v>-12705.95</v>
      </c>
      <c r="G18804" s="3" t="n">
        <v>-299134.72</v>
      </c>
    </row>
    <row r="18805">
      <c r="A18805" s="3" t="inlineStr">
        <is>
          <t>Quinate Consulting (Pty) Ltd</t>
        </is>
      </c>
      <c r="B18805" s="4" t="n">
        <v>45323</v>
      </c>
      <c r="C18805" s="3" t="inlineStr">
        <is>
          <t>Liabilities</t>
        </is>
      </c>
      <c r="D18805" s="3" t="inlineStr">
        <is>
          <t>9000/000</t>
        </is>
      </c>
      <c r="E18805" s="3" t="inlineStr">
        <is>
          <t>Supplier Control Account</t>
        </is>
      </c>
      <c r="F18805" s="3" t="n">
        <v>-29489.58</v>
      </c>
      <c r="G18805" s="3" t="n">
        <v>402135.6</v>
      </c>
    </row>
    <row r="18806">
      <c r="A18806" s="3" t="inlineStr">
        <is>
          <t>Trademark Holdings (Pty) Ltd</t>
        </is>
      </c>
      <c r="B18806" s="4" t="n">
        <v>45323</v>
      </c>
      <c r="C18806" s="3" t="inlineStr">
        <is>
          <t>Liabilities</t>
        </is>
      </c>
      <c r="D18806" s="3" t="inlineStr">
        <is>
          <t>9000/000</t>
        </is>
      </c>
      <c r="E18806" s="3" t="inlineStr">
        <is>
          <t>Supplier Control Account</t>
        </is>
      </c>
      <c r="F18806" s="3" t="n">
        <v>-5474.79</v>
      </c>
      <c r="G18806" s="3" t="n">
        <v>-21977.2</v>
      </c>
    </row>
    <row r="18807">
      <c r="A18807" s="3" t="inlineStr">
        <is>
          <t>Quinate Consulting (Pty) Ltd</t>
        </is>
      </c>
      <c r="B18807" s="4" t="n">
        <v>45323</v>
      </c>
      <c r="C18807" s="3" t="inlineStr">
        <is>
          <t>Liabilities</t>
        </is>
      </c>
      <c r="D18807" s="3" t="inlineStr">
        <is>
          <t>9001</t>
        </is>
      </c>
      <c r="E18807" s="3" t="inlineStr">
        <is>
          <t>Supplier Control</t>
        </is>
      </c>
      <c r="F18807" s="3" t="n">
        <v>0</v>
      </c>
      <c r="G18807" s="3" t="n">
        <v>-347315.41</v>
      </c>
    </row>
    <row r="18808">
      <c r="A18808" s="3" t="inlineStr">
        <is>
          <t>Opportunity Management Holdings (PTY) LTD</t>
        </is>
      </c>
      <c r="B18808" s="4" t="n">
        <v>45323</v>
      </c>
      <c r="C18808" s="3" t="inlineStr">
        <is>
          <t>Liabilities</t>
        </is>
      </c>
      <c r="D18808" s="3" t="inlineStr">
        <is>
          <t>9100/000</t>
        </is>
      </c>
      <c r="E18808" s="3" t="inlineStr">
        <is>
          <t>PAYE/UIF/SDL Accrual - Prior Years ADJ</t>
        </is>
      </c>
      <c r="F18808" s="3" t="n">
        <v>0</v>
      </c>
      <c r="G18808" s="3" t="n">
        <v>-33739.36</v>
      </c>
    </row>
    <row r="18809">
      <c r="A18809" s="3" t="inlineStr">
        <is>
          <t>Opportunity Management Holdings (PTY) LTD</t>
        </is>
      </c>
      <c r="B18809" s="4" t="n">
        <v>45323</v>
      </c>
      <c r="C18809" s="3" t="inlineStr">
        <is>
          <t>Assets</t>
        </is>
      </c>
      <c r="D18809" s="3" t="inlineStr">
        <is>
          <t>9110/000</t>
        </is>
      </c>
      <c r="E18809" s="3" t="inlineStr">
        <is>
          <t>Deposit Received</t>
        </is>
      </c>
      <c r="F18809" s="3" t="n">
        <v>0</v>
      </c>
      <c r="G18809" s="3" t="n">
        <v>-3852.5</v>
      </c>
    </row>
    <row r="18810">
      <c r="A18810" s="3" t="inlineStr">
        <is>
          <t>Opportunity Global Investment (PTY) LTD</t>
        </is>
      </c>
      <c r="B18810" s="4" t="n">
        <v>45323</v>
      </c>
      <c r="C18810" s="3" t="inlineStr">
        <is>
          <t>Liabilities</t>
        </is>
      </c>
      <c r="D18810" s="3" t="inlineStr">
        <is>
          <t>9110/000</t>
        </is>
      </c>
      <c r="E18810" s="3" t="inlineStr">
        <is>
          <t>Taxation B/S</t>
        </is>
      </c>
      <c r="F18810" s="3" t="n">
        <v>0</v>
      </c>
      <c r="G18810" s="3" t="n">
        <v>67163.81</v>
      </c>
    </row>
    <row r="18811">
      <c r="A18811" s="3" t="inlineStr">
        <is>
          <t>Noble Shield (Pty) Ltd ta Go Letting</t>
        </is>
      </c>
      <c r="B18811" s="4" t="n">
        <v>45323</v>
      </c>
      <c r="C18811" s="3" t="inlineStr">
        <is>
          <t>Liabilities</t>
        </is>
      </c>
      <c r="D18811" s="3" t="inlineStr">
        <is>
          <t>9250/010</t>
        </is>
      </c>
      <c r="E18811" s="3" t="inlineStr">
        <is>
          <t>SALARY CONTROL</t>
        </is>
      </c>
      <c r="F18811" s="3" t="n">
        <v>0</v>
      </c>
      <c r="G18811" s="3" t="n">
        <v>-18457.95</v>
      </c>
    </row>
    <row r="18812">
      <c r="A18812" s="3" t="inlineStr">
        <is>
          <t>Opportunity Global Investment (PTY) LTD</t>
        </is>
      </c>
      <c r="B18812" s="4" t="n">
        <v>45323</v>
      </c>
      <c r="C18812" s="3" t="inlineStr">
        <is>
          <t>Liabilities</t>
        </is>
      </c>
      <c r="D18812" s="3" t="inlineStr">
        <is>
          <t>9250/010</t>
        </is>
      </c>
      <c r="E18812" s="3" t="inlineStr">
        <is>
          <t>SALARY CONTROL</t>
        </is>
      </c>
      <c r="F18812" s="3" t="n">
        <v>0</v>
      </c>
      <c r="G18812" s="3" t="n">
        <v>0.01</v>
      </c>
    </row>
    <row r="18813">
      <c r="A18813" s="3" t="inlineStr">
        <is>
          <t>Opportunity Global Sales (PTY) LTD</t>
        </is>
      </c>
      <c r="B18813" s="4" t="n">
        <v>45323</v>
      </c>
      <c r="C18813" s="3" t="inlineStr">
        <is>
          <t>Liabilities</t>
        </is>
      </c>
      <c r="D18813" s="3" t="inlineStr">
        <is>
          <t>9250/010</t>
        </is>
      </c>
      <c r="E18813" s="3" t="inlineStr">
        <is>
          <t>SALARY CONTROL</t>
        </is>
      </c>
      <c r="F18813" s="3" t="n">
        <v>0</v>
      </c>
      <c r="G18813" s="3" t="n">
        <v>-2031.61</v>
      </c>
    </row>
    <row r="18814">
      <c r="A18814" s="3" t="inlineStr">
        <is>
          <t>Trademark Holdings (Pty) Ltd</t>
        </is>
      </c>
      <c r="B18814" s="4" t="n">
        <v>45323</v>
      </c>
      <c r="C18814" s="3" t="inlineStr">
        <is>
          <t>Liabilities</t>
        </is>
      </c>
      <c r="D18814" s="3" t="inlineStr">
        <is>
          <t>9250/010</t>
        </is>
      </c>
      <c r="E18814" s="3" t="inlineStr">
        <is>
          <t>SALARY CONTROL</t>
        </is>
      </c>
      <c r="F18814" s="3" t="n">
        <v>0</v>
      </c>
      <c r="G18814" s="3" t="n">
        <v>-18458.73</v>
      </c>
    </row>
    <row r="18815">
      <c r="A18815" s="3" t="inlineStr">
        <is>
          <t>Noble Shield (Pty) Ltd ta Go Letting</t>
        </is>
      </c>
      <c r="B18815" s="4" t="n">
        <v>45323</v>
      </c>
      <c r="C18815" s="3" t="inlineStr">
        <is>
          <t>Liabilities</t>
        </is>
      </c>
      <c r="D18815" s="3" t="inlineStr">
        <is>
          <t>9250/020</t>
        </is>
      </c>
      <c r="E18815" s="3" t="inlineStr">
        <is>
          <t>PAYE, UIF AND SDL CONTROL</t>
        </is>
      </c>
      <c r="F18815" s="3" t="n">
        <v>0</v>
      </c>
      <c r="G18815" s="3" t="n">
        <v>-6036.62</v>
      </c>
    </row>
    <row r="18816">
      <c r="A18816" s="3" t="inlineStr">
        <is>
          <t>Opportunity Global Investment (PTY) LTD</t>
        </is>
      </c>
      <c r="B18816" s="4" t="n">
        <v>45323</v>
      </c>
      <c r="C18816" s="3" t="inlineStr">
        <is>
          <t>Liabilities</t>
        </is>
      </c>
      <c r="D18816" s="3" t="inlineStr">
        <is>
          <t>9250/020</t>
        </is>
      </c>
      <c r="E18816" s="3" t="inlineStr">
        <is>
          <t>PAYE, UIF AND SDL CONTROL</t>
        </is>
      </c>
      <c r="F18816" s="3" t="n">
        <v>0</v>
      </c>
      <c r="G18816" s="3" t="n">
        <v>-86798.05</v>
      </c>
    </row>
    <row r="18817">
      <c r="A18817" s="3" t="inlineStr">
        <is>
          <t>Opportunity Management Holdings (PTY) LTD</t>
        </is>
      </c>
      <c r="B18817" s="4" t="n">
        <v>45323</v>
      </c>
      <c r="C18817" s="3" t="inlineStr">
        <is>
          <t>Liabilities</t>
        </is>
      </c>
      <c r="D18817" s="3" t="inlineStr">
        <is>
          <t>9250/020</t>
        </is>
      </c>
      <c r="E18817" s="3" t="inlineStr">
        <is>
          <t>PAYE, UIF AND SDL CONTROL</t>
        </is>
      </c>
      <c r="F18817" s="3" t="n">
        <v>0</v>
      </c>
      <c r="G18817" s="3" t="n">
        <v>-44239.57</v>
      </c>
    </row>
    <row r="18818">
      <c r="A18818" s="3" t="inlineStr">
        <is>
          <t>Quinate Consulting (Pty) Ltd</t>
        </is>
      </c>
      <c r="B18818" s="4" t="n">
        <v>45323</v>
      </c>
      <c r="C18818" s="3" t="inlineStr">
        <is>
          <t>Liabilities</t>
        </is>
      </c>
      <c r="D18818" s="3" t="inlineStr">
        <is>
          <t>9250/020</t>
        </is>
      </c>
      <c r="E18818" s="3" t="inlineStr">
        <is>
          <t>PAYE, UIF AND SDL CONTROL</t>
        </is>
      </c>
      <c r="F18818" s="3" t="n">
        <v>0</v>
      </c>
      <c r="G18818" s="3" t="n">
        <v>-10759.36</v>
      </c>
    </row>
    <row r="18819">
      <c r="A18819" s="3" t="inlineStr">
        <is>
          <t>Trademark Holdings (Pty) Ltd</t>
        </is>
      </c>
      <c r="B18819" s="4" t="n">
        <v>45323</v>
      </c>
      <c r="C18819" s="3" t="inlineStr">
        <is>
          <t>Liabilities</t>
        </is>
      </c>
      <c r="D18819" s="3" t="inlineStr">
        <is>
          <t>9250/020</t>
        </is>
      </c>
      <c r="E18819" s="3" t="inlineStr">
        <is>
          <t>PAYE, UIF AND SDL CONTROL</t>
        </is>
      </c>
      <c r="F18819" s="3" t="n">
        <v>0</v>
      </c>
      <c r="G18819" s="3" t="n">
        <v>-5222.21</v>
      </c>
    </row>
    <row r="18820">
      <c r="A18820" s="3" t="inlineStr">
        <is>
          <t>Opportunity Global Investment (PTY) LTD</t>
        </is>
      </c>
      <c r="B18820" s="4" t="n">
        <v>45323</v>
      </c>
      <c r="C18820" s="3" t="inlineStr">
        <is>
          <t>Liabilities</t>
        </is>
      </c>
      <c r="D18820" s="3" t="inlineStr">
        <is>
          <t>9400/030</t>
        </is>
      </c>
      <c r="E18820" s="3" t="inlineStr">
        <is>
          <t>Accrued Expenses - PAYE_AND_UIF</t>
        </is>
      </c>
      <c r="F18820" s="3" t="n">
        <v>0</v>
      </c>
      <c r="G18820" s="3" t="n">
        <v>-2</v>
      </c>
    </row>
    <row r="18821">
      <c r="A18821" s="3" t="inlineStr">
        <is>
          <t>Trademark Holdings (Pty) Ltd</t>
        </is>
      </c>
      <c r="B18821" s="4" t="n">
        <v>45323</v>
      </c>
      <c r="C18821" s="3" t="inlineStr">
        <is>
          <t>Liabilities</t>
        </is>
      </c>
      <c r="D18821" s="3" t="inlineStr">
        <is>
          <t>9400/400</t>
        </is>
      </c>
      <c r="E18821" s="3" t="inlineStr">
        <is>
          <t>Deemed Dividend Tax</t>
        </is>
      </c>
      <c r="F18821" s="3" t="n">
        <v>0</v>
      </c>
      <c r="G18821" s="3" t="n">
        <v>-699.13</v>
      </c>
    </row>
    <row r="18822">
      <c r="A18822" s="3" t="inlineStr">
        <is>
          <t>Opportunity Global Investment (PTY) LTD</t>
        </is>
      </c>
      <c r="B18822" s="4" t="n">
        <v>45323</v>
      </c>
      <c r="C18822" s="3" t="inlineStr">
        <is>
          <t>Liabilities</t>
        </is>
      </c>
      <c r="D18822" s="3" t="inlineStr">
        <is>
          <t>9500/000</t>
        </is>
      </c>
      <c r="E18822" s="3" t="inlineStr">
        <is>
          <t>VAT Control Account</t>
        </is>
      </c>
      <c r="F18822" s="3" t="n">
        <v>240.12</v>
      </c>
      <c r="G18822" s="3" t="n">
        <v>1124486.86</v>
      </c>
    </row>
    <row r="18823">
      <c r="A18823" s="3" t="inlineStr">
        <is>
          <t>Opportunity Global Sales (PTY) LTD</t>
        </is>
      </c>
      <c r="B18823" s="4" t="n">
        <v>45323</v>
      </c>
      <c r="C18823" s="3" t="inlineStr">
        <is>
          <t>Liabilities</t>
        </is>
      </c>
      <c r="D18823" s="3" t="inlineStr">
        <is>
          <t>9500/000</t>
        </is>
      </c>
      <c r="E18823" s="3" t="inlineStr">
        <is>
          <t>VAT Control Account</t>
        </is>
      </c>
      <c r="F18823" s="3" t="n">
        <v>-11159.7</v>
      </c>
      <c r="G18823" s="3" t="n">
        <v>-1212461.27</v>
      </c>
    </row>
    <row r="18824">
      <c r="A18824" s="3" t="inlineStr">
        <is>
          <t>Opportunity Management Holdings (PTY) LTD</t>
        </is>
      </c>
      <c r="B18824" s="4" t="n">
        <v>45323</v>
      </c>
      <c r="C18824" s="3" t="inlineStr">
        <is>
          <t>Liabilities</t>
        </is>
      </c>
      <c r="D18824" s="3" t="inlineStr">
        <is>
          <t>9500/000</t>
        </is>
      </c>
      <c r="E18824" s="3" t="inlineStr">
        <is>
          <t>VAT Control Account</t>
        </is>
      </c>
      <c r="F18824" s="3" t="n">
        <v>2513.34</v>
      </c>
      <c r="G18824" s="3" t="n">
        <v>78890.28999999999</v>
      </c>
    </row>
    <row r="18825">
      <c r="A18825" s="3" t="inlineStr">
        <is>
          <t>Endulini (Pty) Ltd</t>
        </is>
      </c>
      <c r="B18825" s="4" t="n">
        <v>45323</v>
      </c>
      <c r="C18825" s="3" t="inlineStr">
        <is>
          <t>Liabilities</t>
        </is>
      </c>
      <c r="D18825" s="3" t="inlineStr">
        <is>
          <t>9500/000</t>
        </is>
      </c>
      <c r="E18825" s="3" t="inlineStr">
        <is>
          <t>Vat / Tax Control Account</t>
        </is>
      </c>
      <c r="F18825" s="3" t="n">
        <v>0</v>
      </c>
      <c r="G18825" s="3" t="n">
        <v>-3452460.29</v>
      </c>
    </row>
    <row r="18826">
      <c r="A18826" s="3" t="inlineStr">
        <is>
          <t>Noble Shield (Pty) Ltd ta Go Letting</t>
        </is>
      </c>
      <c r="B18826" s="4" t="n">
        <v>45323</v>
      </c>
      <c r="C18826" s="3" t="inlineStr">
        <is>
          <t>Liabilities</t>
        </is>
      </c>
      <c r="D18826" s="3" t="inlineStr">
        <is>
          <t>9500/000</t>
        </is>
      </c>
      <c r="E18826" s="3" t="inlineStr">
        <is>
          <t>Vat / Tax Control Account</t>
        </is>
      </c>
      <c r="F18826" s="3" t="n">
        <v>0</v>
      </c>
      <c r="G18826" s="3" t="n">
        <v>2461.52</v>
      </c>
    </row>
    <row r="18827">
      <c r="A18827" s="3" t="inlineStr">
        <is>
          <t>Quinate Consulting (Pty) Ltd</t>
        </is>
      </c>
      <c r="B18827" s="4" t="n">
        <v>45323</v>
      </c>
      <c r="C18827" s="3" t="inlineStr">
        <is>
          <t>Liabilities</t>
        </is>
      </c>
      <c r="D18827" s="3" t="inlineStr">
        <is>
          <t>9500/000</t>
        </is>
      </c>
      <c r="E18827" s="3" t="inlineStr">
        <is>
          <t>Vat Control Account</t>
        </is>
      </c>
      <c r="F18827" s="3" t="n">
        <v>171.93</v>
      </c>
      <c r="G18827" s="3" t="n">
        <v>2162481.34</v>
      </c>
    </row>
    <row r="18828">
      <c r="A18828" s="3" t="inlineStr">
        <is>
          <t>Opportunity Management Holdings (PTY) LTD</t>
        </is>
      </c>
      <c r="B18828" s="4" t="n">
        <v>45323</v>
      </c>
      <c r="C18828" s="3" t="inlineStr">
        <is>
          <t>Liabilities</t>
        </is>
      </c>
      <c r="D18828" s="3" t="inlineStr">
        <is>
          <t>9501/000</t>
        </is>
      </c>
      <c r="E18828" s="3" t="inlineStr">
        <is>
          <t>Vat Adjustments - C2M</t>
        </is>
      </c>
      <c r="F18828" s="3" t="n">
        <v>0</v>
      </c>
      <c r="G18828" s="3" t="n">
        <v>47274.04</v>
      </c>
    </row>
    <row r="18829">
      <c r="A18829" s="3" t="inlineStr">
        <is>
          <t>Endulini (Pty) Ltd</t>
        </is>
      </c>
      <c r="B18829" s="4" t="n">
        <v>45323</v>
      </c>
      <c r="C18829" s="3" t="inlineStr">
        <is>
          <t>Liabilities</t>
        </is>
      </c>
      <c r="D18829" s="3" t="inlineStr">
        <is>
          <t>9899/A202</t>
        </is>
      </c>
      <c r="E18829" s="3" t="inlineStr">
        <is>
          <t>Sales - Unit Reg Control A202</t>
        </is>
      </c>
      <c r="F18829" s="3" t="n">
        <v>0</v>
      </c>
      <c r="G18829" s="3" t="n">
        <v>-1086734.26</v>
      </c>
    </row>
    <row r="18830">
      <c r="A18830" s="3" t="inlineStr">
        <is>
          <t>Endulini (Pty) Ltd</t>
        </is>
      </c>
      <c r="B18830" s="4" t="n">
        <v>45323</v>
      </c>
      <c r="C18830" s="3" t="inlineStr">
        <is>
          <t>Liabilities</t>
        </is>
      </c>
      <c r="D18830" s="3" t="inlineStr">
        <is>
          <t>9899/A209</t>
        </is>
      </c>
      <c r="E18830" s="3" t="inlineStr">
        <is>
          <t>Sales - Unit Reg Control A209</t>
        </is>
      </c>
      <c r="F18830" s="3" t="n">
        <v>0</v>
      </c>
      <c r="G18830" s="3" t="n">
        <v>-1218800.14</v>
      </c>
    </row>
    <row r="18831">
      <c r="A18831" s="3" t="inlineStr">
        <is>
          <t>Endulini (Pty) Ltd</t>
        </is>
      </c>
      <c r="B18831" s="4" t="n">
        <v>45323</v>
      </c>
      <c r="C18831" s="3" t="inlineStr">
        <is>
          <t>Liabilities</t>
        </is>
      </c>
      <c r="D18831" s="3" t="inlineStr">
        <is>
          <t>9899/B203</t>
        </is>
      </c>
      <c r="E18831" s="3" t="inlineStr">
        <is>
          <t>Sales - Unit Reg Control B203</t>
        </is>
      </c>
      <c r="F18831" s="3" t="n">
        <v>0</v>
      </c>
      <c r="G18831" s="3" t="n">
        <v>-1179884.01</v>
      </c>
    </row>
    <row r="18832">
      <c r="A18832" s="3" t="inlineStr">
        <is>
          <t>Endulini (Pty) Ltd</t>
        </is>
      </c>
      <c r="B18832" s="4" t="n">
        <v>45323</v>
      </c>
      <c r="C18832" s="3" t="inlineStr">
        <is>
          <t>Liabilities</t>
        </is>
      </c>
      <c r="D18832" s="3" t="inlineStr">
        <is>
          <t>9899/C302</t>
        </is>
      </c>
      <c r="E18832" s="3" t="inlineStr">
        <is>
          <t>Sales - Unit Reg Control C302</t>
        </is>
      </c>
      <c r="F18832" s="3" t="n">
        <v>0</v>
      </c>
      <c r="G18832" s="3" t="n">
        <v>-1253795.14</v>
      </c>
    </row>
    <row r="18833">
      <c r="A18833" s="3" t="inlineStr">
        <is>
          <t>Quinate Consulting (Pty) Ltd</t>
        </is>
      </c>
      <c r="B18833" s="4" t="n">
        <v>45323</v>
      </c>
      <c r="C18833" s="3" t="inlineStr">
        <is>
          <t>Liabilities</t>
        </is>
      </c>
      <c r="D18833" s="3" t="inlineStr">
        <is>
          <t>9960/000</t>
        </is>
      </c>
      <c r="E18833" s="3" t="inlineStr">
        <is>
          <t>Deposits - Southwark Rentals</t>
        </is>
      </c>
      <c r="F18833" s="3" t="n">
        <v>0</v>
      </c>
      <c r="G18833" s="3" t="n">
        <v>-23000</v>
      </c>
    </row>
    <row r="18834">
      <c r="A18834" s="3" t="inlineStr">
        <is>
          <t>Noble Shield (Pty) Ltd ta Go Letting</t>
        </is>
      </c>
      <c r="B18834" s="4" t="n">
        <v>45323</v>
      </c>
      <c r="C18834" s="3" t="inlineStr">
        <is>
          <t>Expenses</t>
        </is>
      </c>
      <c r="D18834" s="3" t="inlineStr">
        <is>
          <t>ACB Link</t>
        </is>
      </c>
      <c r="E18834" s="3" t="inlineStr">
        <is>
          <t>Subscriptions - TPN</t>
        </is>
      </c>
      <c r="F18834" s="3" t="n">
        <v>0</v>
      </c>
      <c r="G18834" s="3" t="n">
        <v>14874.69</v>
      </c>
    </row>
    <row r="18835">
      <c r="A18835" s="3" t="inlineStr">
        <is>
          <t>Trademark Holdings (Pty) Ltd</t>
        </is>
      </c>
      <c r="B18835" s="4" t="n">
        <v>45323</v>
      </c>
      <c r="C18835" s="3" t="inlineStr">
        <is>
          <t>Liabilities</t>
        </is>
      </c>
      <c r="D18835" s="3" t="inlineStr">
        <is>
          <t>B/S</t>
        </is>
      </c>
      <c r="E18835" s="3" t="inlineStr">
        <is>
          <t>Taxation Payable</t>
        </is>
      </c>
      <c r="F18835" s="3" t="n">
        <v>0</v>
      </c>
      <c r="G18835" s="3" t="n">
        <v>1722</v>
      </c>
    </row>
    <row r="18836">
      <c r="A18836" s="3" t="inlineStr">
        <is>
          <t>Quinate Consulting (Pty) Ltd</t>
        </is>
      </c>
      <c r="B18836" s="4" t="n">
        <v>45323</v>
      </c>
      <c r="C18836" s="3" t="inlineStr">
        <is>
          <t>Liabilities</t>
        </is>
      </c>
      <c r="D18836" s="3" t="inlineStr">
        <is>
          <t xml:space="preserve">B/S </t>
        </is>
      </c>
      <c r="E18836" s="3" t="inlineStr">
        <is>
          <t>Taxation Payable</t>
        </is>
      </c>
      <c r="F18836" s="3" t="n">
        <v>0</v>
      </c>
      <c r="G18836" s="3" t="n">
        <v>-15486</v>
      </c>
    </row>
    <row r="18837">
      <c r="A18837" s="3" t="inlineStr">
        <is>
          <t>Quinate Consulting (Pty) Ltd</t>
        </is>
      </c>
      <c r="B18837" s="4" t="n">
        <v>45323</v>
      </c>
      <c r="C18837" s="3" t="inlineStr">
        <is>
          <t>Liabilities</t>
        </is>
      </c>
      <c r="D18837" s="3" t="inlineStr">
        <is>
          <t>FV</t>
        </is>
      </c>
      <c r="E18837" s="3" t="inlineStr">
        <is>
          <t>Loan - Cape Projects Constuction</t>
        </is>
      </c>
      <c r="F18837" s="3" t="n">
        <v>0</v>
      </c>
      <c r="G18837" s="3" t="n">
        <v>-6293763.77</v>
      </c>
    </row>
    <row r="18838">
      <c r="A18838" s="3" t="inlineStr">
        <is>
          <t>Quinate Consulting (Pty) Ltd</t>
        </is>
      </c>
      <c r="B18838" s="4" t="n">
        <v>45323</v>
      </c>
      <c r="C18838" s="3" t="inlineStr">
        <is>
          <t>Liabilities</t>
        </is>
      </c>
      <c r="D18838" s="3" t="inlineStr">
        <is>
          <t>Sharehold OppDev</t>
        </is>
      </c>
      <c r="E18838" s="3" t="inlineStr">
        <is>
          <t>Loan - Justine Morgan</t>
        </is>
      </c>
      <c r="F18838" s="3" t="n">
        <v>0</v>
      </c>
      <c r="G18838" s="3" t="n">
        <v>-563766.76</v>
      </c>
    </row>
    <row r="18839">
      <c r="A18839" s="3" t="inlineStr">
        <is>
          <t>Opportunity Global Investment (PTY) LTD</t>
        </is>
      </c>
      <c r="B18839" s="4" t="n">
        <v>45323</v>
      </c>
      <c r="C18839" s="3" t="inlineStr">
        <is>
          <t>Expenses</t>
        </is>
      </c>
      <c r="D18839" s="3" t="inlineStr">
        <is>
          <t>Swiftshutter</t>
        </is>
      </c>
      <c r="E18839" s="3" t="inlineStr">
        <is>
          <t>Advertising - Rousseau Lotter</t>
        </is>
      </c>
      <c r="F18839" s="3" t="n">
        <v>0</v>
      </c>
      <c r="G18839" s="3" t="n">
        <v>15400</v>
      </c>
    </row>
    <row r="18840">
      <c r="A18840" s="3" t="inlineStr">
        <is>
          <t>Opportunity Global Property (PTY) LTD</t>
        </is>
      </c>
      <c r="B18840" s="4" t="n">
        <v>45351</v>
      </c>
      <c r="C18840" s="3" t="inlineStr">
        <is>
          <t>Revenue</t>
        </is>
      </c>
      <c r="D18840" s="3" t="inlineStr">
        <is>
          <t>1000/009</t>
        </is>
      </c>
      <c r="E18840" s="3" t="inlineStr">
        <is>
          <t>Sales - Comm on Payprop</t>
        </is>
      </c>
      <c r="F18840" s="3" t="n">
        <v>-23291.71</v>
      </c>
      <c r="G18840" s="3" t="n">
        <v>-188787.29</v>
      </c>
    </row>
    <row r="18841">
      <c r="A18841" s="3" t="inlineStr">
        <is>
          <t>Opportunity Global Sales (PTY) LTD</t>
        </is>
      </c>
      <c r="B18841" s="4" t="n">
        <v>45351</v>
      </c>
      <c r="C18841" s="3" t="inlineStr">
        <is>
          <t>Revenue</t>
        </is>
      </c>
      <c r="D18841" s="3" t="inlineStr">
        <is>
          <t>1000/009</t>
        </is>
      </c>
      <c r="E18841" s="3" t="inlineStr">
        <is>
          <t>Sales - Comm on Payprop</t>
        </is>
      </c>
      <c r="F18841" s="3" t="n">
        <v>-23291.71</v>
      </c>
      <c r="G18841" s="3" t="n">
        <v>-188787.29</v>
      </c>
    </row>
    <row r="18842">
      <c r="A18842" s="3" t="inlineStr">
        <is>
          <t>Quinate Consulting (Pty) Ltd</t>
        </is>
      </c>
      <c r="B18842" s="4" t="n">
        <v>45351</v>
      </c>
      <c r="C18842" s="3" t="inlineStr">
        <is>
          <t>Revenue</t>
        </is>
      </c>
      <c r="D18842" s="3" t="inlineStr">
        <is>
          <t>1000/011</t>
        </is>
      </c>
      <c r="E18842" s="3" t="inlineStr">
        <is>
          <t>Rent Received - Soho Unit 23</t>
        </is>
      </c>
      <c r="F18842" s="3" t="n">
        <v>-12500</v>
      </c>
      <c r="G18842" s="3" t="n">
        <v>-150000</v>
      </c>
    </row>
    <row r="18843">
      <c r="A18843" s="3" t="inlineStr">
        <is>
          <t>Quinate Consulting (Pty) Ltd</t>
        </is>
      </c>
      <c r="B18843" s="4" t="n">
        <v>45351</v>
      </c>
      <c r="C18843" s="3" t="inlineStr">
        <is>
          <t>Revenue</t>
        </is>
      </c>
      <c r="D18843" s="3" t="inlineStr">
        <is>
          <t>1000/012</t>
        </is>
      </c>
      <c r="E18843" s="3" t="inlineStr">
        <is>
          <t>Rent Received - Soho Unit 24</t>
        </is>
      </c>
      <c r="F18843" s="3" t="n">
        <v>-14445</v>
      </c>
      <c r="G18843" s="3" t="n">
        <v>-173340</v>
      </c>
    </row>
    <row r="18844">
      <c r="A18844" s="3" t="inlineStr">
        <is>
          <t>Quinate Consulting (Pty) Ltd</t>
        </is>
      </c>
      <c r="B18844" s="4" t="n">
        <v>45351</v>
      </c>
      <c r="C18844" s="3" t="inlineStr">
        <is>
          <t>Revenue</t>
        </is>
      </c>
      <c r="D18844" s="3" t="inlineStr">
        <is>
          <t>1000/013</t>
        </is>
      </c>
      <c r="E18844" s="3" t="inlineStr">
        <is>
          <t>Rent Recieved - Soho Unit 20</t>
        </is>
      </c>
      <c r="F18844" s="3" t="n">
        <v>-13750</v>
      </c>
      <c r="G18844" s="3" t="n">
        <v>-151250</v>
      </c>
    </row>
    <row r="18845">
      <c r="A18845" s="3" t="inlineStr">
        <is>
          <t>Quinate Consulting (Pty) Ltd</t>
        </is>
      </c>
      <c r="B18845" s="4" t="n">
        <v>45351</v>
      </c>
      <c r="C18845" s="3" t="inlineStr">
        <is>
          <t>Revenue</t>
        </is>
      </c>
      <c r="D18845" s="3" t="inlineStr">
        <is>
          <t>1000/015</t>
        </is>
      </c>
      <c r="E18845" s="3" t="inlineStr">
        <is>
          <t>Rent Received - Southwark Unit 1</t>
        </is>
      </c>
      <c r="F18845" s="3" t="n">
        <v>0</v>
      </c>
      <c r="G18845" s="3" t="n">
        <v>-81500</v>
      </c>
    </row>
    <row r="18846">
      <c r="A18846" s="3" t="inlineStr">
        <is>
          <t>Quinate Consulting (Pty) Ltd</t>
        </is>
      </c>
      <c r="B18846" s="4" t="n">
        <v>45351</v>
      </c>
      <c r="C18846" s="3" t="inlineStr">
        <is>
          <t>Revenue</t>
        </is>
      </c>
      <c r="D18846" s="3" t="inlineStr">
        <is>
          <t>1000/016</t>
        </is>
      </c>
      <c r="E18846" s="3" t="inlineStr">
        <is>
          <t>Rent Recieved - Southwark Unit 21</t>
        </is>
      </c>
      <c r="F18846" s="3" t="n">
        <v>-11000</v>
      </c>
      <c r="G18846" s="3" t="n">
        <v>-123000</v>
      </c>
    </row>
    <row r="18847">
      <c r="A18847" s="3" t="inlineStr">
        <is>
          <t>Opportunity Global Property (PTY) LTD</t>
        </is>
      </c>
      <c r="B18847" s="4" t="n">
        <v>45351</v>
      </c>
      <c r="C18847" s="3" t="inlineStr">
        <is>
          <t>Revenue</t>
        </is>
      </c>
      <c r="D18847" s="3" t="inlineStr">
        <is>
          <t>1000/030</t>
        </is>
      </c>
      <c r="E18847" s="3" t="inlineStr">
        <is>
          <t>Sales - Comm on Heron View Land Purchase</t>
        </is>
      </c>
      <c r="F18847" s="3" t="n">
        <v>0</v>
      </c>
      <c r="G18847" s="3" t="n">
        <v>-73473.91</v>
      </c>
    </row>
    <row r="18848">
      <c r="A18848" s="3" t="inlineStr">
        <is>
          <t>Opportunity Global Sales (PTY) LTD</t>
        </is>
      </c>
      <c r="B18848" s="4" t="n">
        <v>45351</v>
      </c>
      <c r="C18848" s="3" t="inlineStr">
        <is>
          <t>Revenue</t>
        </is>
      </c>
      <c r="D18848" s="3" t="inlineStr">
        <is>
          <t>1000/030</t>
        </is>
      </c>
      <c r="E18848" s="3" t="inlineStr">
        <is>
          <t>Sales - Comm on Heron View Land Purchase</t>
        </is>
      </c>
      <c r="F18848" s="3" t="n">
        <v>0</v>
      </c>
      <c r="G18848" s="3" t="n">
        <v>-73473.91</v>
      </c>
    </row>
    <row r="18849">
      <c r="A18849" s="3" t="inlineStr">
        <is>
          <t>Opportunity Global Property (PTY) LTD</t>
        </is>
      </c>
      <c r="B18849" s="4" t="n">
        <v>45351</v>
      </c>
      <c r="C18849" s="3" t="inlineStr">
        <is>
          <t>Revenue</t>
        </is>
      </c>
      <c r="D18849" s="3" t="inlineStr">
        <is>
          <t>1000/100</t>
        </is>
      </c>
      <c r="E18849" s="3" t="inlineStr">
        <is>
          <t>Sales - Comm on External Sales</t>
        </is>
      </c>
      <c r="F18849" s="3" t="n">
        <v>0</v>
      </c>
      <c r="G18849" s="3" t="n">
        <v>-159137.61</v>
      </c>
    </row>
    <row r="18850">
      <c r="A18850" s="3" t="inlineStr">
        <is>
          <t>Opportunity Global Sales (PTY) LTD</t>
        </is>
      </c>
      <c r="B18850" s="4" t="n">
        <v>45351</v>
      </c>
      <c r="C18850" s="3" t="inlineStr">
        <is>
          <t>Revenue</t>
        </is>
      </c>
      <c r="D18850" s="3" t="inlineStr">
        <is>
          <t>1000/100</t>
        </is>
      </c>
      <c r="E18850" s="3" t="inlineStr">
        <is>
          <t>Sales - Comm on External Sales</t>
        </is>
      </c>
      <c r="F18850" s="3" t="n">
        <v>0</v>
      </c>
      <c r="G18850" s="3" t="n">
        <v>-159137.61</v>
      </c>
    </row>
    <row r="18851">
      <c r="A18851" s="3" t="inlineStr">
        <is>
          <t>Noble Shield (Pty) Ltd ta Go Letting</t>
        </is>
      </c>
      <c r="B18851" s="4" t="n">
        <v>45351</v>
      </c>
      <c r="C18851" s="3" t="inlineStr">
        <is>
          <t>Revenue</t>
        </is>
      </c>
      <c r="D18851" s="3" t="inlineStr">
        <is>
          <t>1000/100</t>
        </is>
      </c>
      <c r="E18851" s="3" t="inlineStr">
        <is>
          <t>Sales - Payprop 328 - Michelle</t>
        </is>
      </c>
      <c r="F18851" s="3" t="n">
        <v>-84956.06</v>
      </c>
      <c r="G18851" s="3" t="n">
        <v>-616063.01</v>
      </c>
    </row>
    <row r="18852">
      <c r="A18852" s="3" t="inlineStr">
        <is>
          <t>Opportunity Global Property (PTY) LTD</t>
        </is>
      </c>
      <c r="B18852" s="4" t="n">
        <v>45351</v>
      </c>
      <c r="C18852" s="3" t="inlineStr">
        <is>
          <t>Revenue</t>
        </is>
      </c>
      <c r="D18852" s="3" t="inlineStr">
        <is>
          <t>1000/120</t>
        </is>
      </c>
      <c r="E18852" s="3" t="inlineStr">
        <is>
          <t>Sales - Admin Fees on Rental Units</t>
        </is>
      </c>
      <c r="F18852" s="3" t="n">
        <v>-3043.48</v>
      </c>
      <c r="G18852" s="3" t="n">
        <v>-77647.82000000001</v>
      </c>
    </row>
    <row r="18853">
      <c r="A18853" s="3" t="inlineStr">
        <is>
          <t>Opportunity Global Sales (PTY) LTD</t>
        </is>
      </c>
      <c r="B18853" s="4" t="n">
        <v>45351</v>
      </c>
      <c r="C18853" s="3" t="inlineStr">
        <is>
          <t>Revenue</t>
        </is>
      </c>
      <c r="D18853" s="3" t="inlineStr">
        <is>
          <t>1000/120</t>
        </is>
      </c>
      <c r="E18853" s="3" t="inlineStr">
        <is>
          <t>Sales - Admin Fees on Rental Units</t>
        </is>
      </c>
      <c r="F18853" s="3" t="n">
        <v>-3043.48</v>
      </c>
      <c r="G18853" s="3" t="n">
        <v>-77647.82000000001</v>
      </c>
    </row>
    <row r="18854">
      <c r="A18854" s="3" t="inlineStr">
        <is>
          <t>Opportunity Global Property (PTY) LTD</t>
        </is>
      </c>
      <c r="B18854" s="4" t="n">
        <v>45351</v>
      </c>
      <c r="C18854" s="3" t="inlineStr">
        <is>
          <t>Revenue</t>
        </is>
      </c>
      <c r="D18854" s="3" t="inlineStr">
        <is>
          <t>1000/121</t>
        </is>
      </c>
      <c r="E18854" s="3" t="inlineStr">
        <is>
          <t>Sales - Admin Fees on Rental Units Endulini</t>
        </is>
      </c>
      <c r="F18854" s="3" t="n">
        <v>0</v>
      </c>
      <c r="G18854" s="3" t="n">
        <v>-434.78</v>
      </c>
    </row>
    <row r="18855">
      <c r="A18855" s="3" t="inlineStr">
        <is>
          <t>Opportunity Global Sales (PTY) LTD</t>
        </is>
      </c>
      <c r="B18855" s="4" t="n">
        <v>45351</v>
      </c>
      <c r="C18855" s="3" t="inlineStr">
        <is>
          <t>Revenue</t>
        </is>
      </c>
      <c r="D18855" s="3" t="inlineStr">
        <is>
          <t>1000/121</t>
        </is>
      </c>
      <c r="E18855" s="3" t="inlineStr">
        <is>
          <t>Sales - Admin Fees on Rental Units Endulini</t>
        </is>
      </c>
      <c r="F18855" s="3" t="n">
        <v>0</v>
      </c>
      <c r="G18855" s="3" t="n">
        <v>-434.78</v>
      </c>
    </row>
    <row r="18856">
      <c r="A18856" s="3" t="inlineStr">
        <is>
          <t>Opportunity Global Property (PTY) LTD</t>
        </is>
      </c>
      <c r="B18856" s="4" t="n">
        <v>45351</v>
      </c>
      <c r="C18856" s="3" t="inlineStr">
        <is>
          <t>Revenue</t>
        </is>
      </c>
      <c r="D18856" s="3" t="inlineStr">
        <is>
          <t>1000/122</t>
        </is>
      </c>
      <c r="E18856" s="3" t="inlineStr">
        <is>
          <t>Sales - Admin Fees on Rental Units Heron Fields</t>
        </is>
      </c>
      <c r="F18856" s="3" t="n">
        <v>0</v>
      </c>
      <c r="G18856" s="3" t="n">
        <v>-6521.77</v>
      </c>
    </row>
    <row r="18857">
      <c r="A18857" s="3" t="inlineStr">
        <is>
          <t>Opportunity Global Sales (PTY) LTD</t>
        </is>
      </c>
      <c r="B18857" s="4" t="n">
        <v>45351</v>
      </c>
      <c r="C18857" s="3" t="inlineStr">
        <is>
          <t>Revenue</t>
        </is>
      </c>
      <c r="D18857" s="3" t="inlineStr">
        <is>
          <t>1000/122</t>
        </is>
      </c>
      <c r="E18857" s="3" t="inlineStr">
        <is>
          <t>Sales - Admin Fees on Rental Units Heron Fields</t>
        </is>
      </c>
      <c r="F18857" s="3" t="n">
        <v>0</v>
      </c>
      <c r="G18857" s="3" t="n">
        <v>-6521.77</v>
      </c>
    </row>
    <row r="18858">
      <c r="A18858" s="3" t="inlineStr">
        <is>
          <t>Opportunity Global Property (PTY) LTD</t>
        </is>
      </c>
      <c r="B18858" s="4" t="n">
        <v>45351</v>
      </c>
      <c r="C18858" s="3" t="inlineStr">
        <is>
          <t>Revenue</t>
        </is>
      </c>
      <c r="D18858" s="3" t="inlineStr">
        <is>
          <t>1000/150</t>
        </is>
      </c>
      <c r="E18858" s="3" t="inlineStr">
        <is>
          <t>Sales - Comm on External Rental</t>
        </is>
      </c>
      <c r="F18858" s="3" t="n">
        <v>-23913.05</v>
      </c>
      <c r="G18858" s="3" t="n">
        <v>-638491.11</v>
      </c>
    </row>
    <row r="18859">
      <c r="A18859" s="3" t="inlineStr">
        <is>
          <t>Opportunity Global Sales (PTY) LTD</t>
        </is>
      </c>
      <c r="B18859" s="4" t="n">
        <v>45351</v>
      </c>
      <c r="C18859" s="3" t="inlineStr">
        <is>
          <t>Revenue</t>
        </is>
      </c>
      <c r="D18859" s="3" t="inlineStr">
        <is>
          <t>1000/150</t>
        </is>
      </c>
      <c r="E18859" s="3" t="inlineStr">
        <is>
          <t>Sales - Comm on External Rental</t>
        </is>
      </c>
      <c r="F18859" s="3" t="n">
        <v>-23913.05</v>
      </c>
      <c r="G18859" s="3" t="n">
        <v>-638491.11</v>
      </c>
    </row>
    <row r="18860">
      <c r="A18860" s="3" t="inlineStr">
        <is>
          <t>Opportunity Global Property (PTY) LTD</t>
        </is>
      </c>
      <c r="B18860" s="4" t="n">
        <v>45351</v>
      </c>
      <c r="C18860" s="3" t="inlineStr">
        <is>
          <t>Revenue</t>
        </is>
      </c>
      <c r="D18860" s="3" t="inlineStr">
        <is>
          <t>1000/250</t>
        </is>
      </c>
      <c r="E18860" s="3" t="inlineStr">
        <is>
          <t>Sales - Comm on Endulini</t>
        </is>
      </c>
      <c r="F18860" s="3" t="n">
        <v>0</v>
      </c>
      <c r="G18860" s="3" t="n">
        <v>-137817.4</v>
      </c>
    </row>
    <row r="18861">
      <c r="A18861" s="3" t="inlineStr">
        <is>
          <t>Opportunity Global Sales (PTY) LTD</t>
        </is>
      </c>
      <c r="B18861" s="4" t="n">
        <v>45351</v>
      </c>
      <c r="C18861" s="3" t="inlineStr">
        <is>
          <t>Revenue</t>
        </is>
      </c>
      <c r="D18861" s="3" t="inlineStr">
        <is>
          <t>1000/250</t>
        </is>
      </c>
      <c r="E18861" s="3" t="inlineStr">
        <is>
          <t>Sales - Comm on Endulini</t>
        </is>
      </c>
      <c r="F18861" s="3" t="n">
        <v>0</v>
      </c>
      <c r="G18861" s="3" t="n">
        <v>-137817.4</v>
      </c>
    </row>
    <row r="18862">
      <c r="A18862" s="3" t="inlineStr">
        <is>
          <t>Opportunity Global Property (PTY) LTD</t>
        </is>
      </c>
      <c r="B18862" s="4" t="n">
        <v>45351</v>
      </c>
      <c r="C18862" s="3" t="inlineStr">
        <is>
          <t>Revenue</t>
        </is>
      </c>
      <c r="D18862" s="3" t="inlineStr">
        <is>
          <t>1000/300</t>
        </is>
      </c>
      <c r="E18862" s="3" t="inlineStr">
        <is>
          <t>Sales - Comm on Heron Fields</t>
        </is>
      </c>
      <c r="F18862" s="3" t="n">
        <v>0</v>
      </c>
      <c r="G18862" s="3" t="n">
        <v>-1340039.14</v>
      </c>
    </row>
    <row r="18863">
      <c r="A18863" s="3" t="inlineStr">
        <is>
          <t>Opportunity Global Sales (PTY) LTD</t>
        </is>
      </c>
      <c r="B18863" s="4" t="n">
        <v>45351</v>
      </c>
      <c r="C18863" s="3" t="inlineStr">
        <is>
          <t>Revenue</t>
        </is>
      </c>
      <c r="D18863" s="3" t="inlineStr">
        <is>
          <t>1000/300</t>
        </is>
      </c>
      <c r="E18863" s="3" t="inlineStr">
        <is>
          <t>Sales - Comm on Heron Fields</t>
        </is>
      </c>
      <c r="F18863" s="3" t="n">
        <v>0</v>
      </c>
      <c r="G18863" s="3" t="n">
        <v>-1340039.14</v>
      </c>
    </row>
    <row r="18864">
      <c r="A18864" s="3" t="inlineStr">
        <is>
          <t>Trademark Holdings (Pty) Ltd</t>
        </is>
      </c>
      <c r="B18864" s="4" t="n">
        <v>45351</v>
      </c>
      <c r="C18864" s="3" t="inlineStr">
        <is>
          <t>Revenue</t>
        </is>
      </c>
      <c r="D18864" s="3" t="inlineStr">
        <is>
          <t>1000/300</t>
        </is>
      </c>
      <c r="E18864" s="3" t="inlineStr">
        <is>
          <t>Sales - Payprop - Lara</t>
        </is>
      </c>
      <c r="F18864" s="3" t="n">
        <v>-95180.81</v>
      </c>
      <c r="G18864" s="3" t="n">
        <v>-676870.73</v>
      </c>
    </row>
    <row r="18865">
      <c r="A18865" s="3" t="inlineStr">
        <is>
          <t>Opportunity Global Investment (PTY) LTD</t>
        </is>
      </c>
      <c r="B18865" s="4" t="n">
        <v>45351</v>
      </c>
      <c r="C18865" s="3" t="inlineStr">
        <is>
          <t>Revenue</t>
        </is>
      </c>
      <c r="D18865" s="3" t="inlineStr">
        <is>
          <t>1000/360</t>
        </is>
      </c>
      <c r="E18865" s="3" t="inlineStr">
        <is>
          <t>Sales - Investor Management - Heron View</t>
        </is>
      </c>
      <c r="F18865" s="3" t="n">
        <v>0</v>
      </c>
      <c r="G18865" s="3" t="n">
        <v>-1826086.96</v>
      </c>
    </row>
    <row r="18866">
      <c r="A18866" s="3" t="inlineStr">
        <is>
          <t>Opportunity Private Capital (PTY) LTD</t>
        </is>
      </c>
      <c r="B18866" s="4" t="n">
        <v>45351</v>
      </c>
      <c r="C18866" s="3" t="inlineStr">
        <is>
          <t>Revenue</t>
        </is>
      </c>
      <c r="D18866" s="3" t="inlineStr">
        <is>
          <t>1000/360</t>
        </is>
      </c>
      <c r="E18866" s="3" t="inlineStr">
        <is>
          <t>Sales - Investor Management - Heron View</t>
        </is>
      </c>
      <c r="F18866" s="3" t="n">
        <v>0</v>
      </c>
      <c r="G18866" s="3" t="n">
        <v>-1826086.96</v>
      </c>
    </row>
    <row r="18867">
      <c r="A18867" s="3" t="inlineStr">
        <is>
          <t>Opportunity Global Investment (PTY) LTD</t>
        </is>
      </c>
      <c r="B18867" s="4" t="n">
        <v>45351</v>
      </c>
      <c r="C18867" s="3" t="inlineStr">
        <is>
          <t>Revenue</t>
        </is>
      </c>
      <c r="D18867" s="3" t="inlineStr">
        <is>
          <t>1000/370</t>
        </is>
      </c>
      <c r="E18867" s="3" t="inlineStr">
        <is>
          <t>Sales - Investor Management - Purple Blok</t>
        </is>
      </c>
      <c r="F18867" s="3" t="n">
        <v>-33231.68</v>
      </c>
      <c r="G18867" s="3" t="n">
        <v>-33231.68</v>
      </c>
    </row>
    <row r="18868">
      <c r="A18868" s="3" t="inlineStr">
        <is>
          <t>Opportunity Private Capital (PTY) LTD</t>
        </is>
      </c>
      <c r="B18868" s="4" t="n">
        <v>45351</v>
      </c>
      <c r="C18868" s="3" t="inlineStr">
        <is>
          <t>Revenue</t>
        </is>
      </c>
      <c r="D18868" s="3" t="inlineStr">
        <is>
          <t>1000/370</t>
        </is>
      </c>
      <c r="E18868" s="3" t="inlineStr">
        <is>
          <t>Sales - Investor Management - Purple Blok</t>
        </is>
      </c>
      <c r="F18868" s="3" t="n">
        <v>-33231.68</v>
      </c>
      <c r="G18868" s="3" t="n">
        <v>-33231.68</v>
      </c>
    </row>
    <row r="18869">
      <c r="A18869" s="3" t="inlineStr">
        <is>
          <t>Opportunity Global Property (PTY) LTD</t>
        </is>
      </c>
      <c r="B18869" s="4" t="n">
        <v>45351</v>
      </c>
      <c r="C18869" s="3" t="inlineStr">
        <is>
          <t>Revenue</t>
        </is>
      </c>
      <c r="D18869" s="3" t="inlineStr">
        <is>
          <t>1000/400</t>
        </is>
      </c>
      <c r="E18869" s="3" t="inlineStr">
        <is>
          <t>Sales - Commission on Heron View</t>
        </is>
      </c>
      <c r="F18869" s="3" t="n">
        <v>-556486.98</v>
      </c>
      <c r="G18869" s="3" t="n">
        <v>-1982052.17</v>
      </c>
    </row>
    <row r="18870">
      <c r="A18870" s="3" t="inlineStr">
        <is>
          <t>Opportunity Global Sales (PTY) LTD</t>
        </is>
      </c>
      <c r="B18870" s="4" t="n">
        <v>45351</v>
      </c>
      <c r="C18870" s="3" t="inlineStr">
        <is>
          <t>Revenue</t>
        </is>
      </c>
      <c r="D18870" s="3" t="inlineStr">
        <is>
          <t>1000/400</t>
        </is>
      </c>
      <c r="E18870" s="3" t="inlineStr">
        <is>
          <t>Sales - Commission on Heron View</t>
        </is>
      </c>
      <c r="F18870" s="3" t="n">
        <v>-556486.98</v>
      </c>
      <c r="G18870" s="3" t="n">
        <v>-1982052.17</v>
      </c>
    </row>
    <row r="18871">
      <c r="A18871" s="3" t="inlineStr">
        <is>
          <t>Noble Shield (Pty) Ltd ta Go Letting</t>
        </is>
      </c>
      <c r="B18871" s="4" t="n">
        <v>45351</v>
      </c>
      <c r="C18871" s="3" t="inlineStr">
        <is>
          <t>Revenue</t>
        </is>
      </c>
      <c r="D18871" s="3" t="inlineStr">
        <is>
          <t>1000/420</t>
        </is>
      </c>
      <c r="E18871" s="3" t="inlineStr">
        <is>
          <t>Sales - Commission Received - External</t>
        </is>
      </c>
      <c r="F18871" s="3" t="n">
        <v>0</v>
      </c>
      <c r="G18871" s="3" t="n">
        <v>-134000</v>
      </c>
    </row>
    <row r="18872">
      <c r="A18872" s="3" t="inlineStr">
        <is>
          <t>Trademark Holdings (Pty) Ltd</t>
        </is>
      </c>
      <c r="B18872" s="4" t="n">
        <v>45351</v>
      </c>
      <c r="C18872" s="3" t="inlineStr">
        <is>
          <t>Revenue</t>
        </is>
      </c>
      <c r="D18872" s="3" t="inlineStr">
        <is>
          <t>1000/500</t>
        </is>
      </c>
      <c r="E18872" s="3" t="inlineStr">
        <is>
          <t>Sales - Commission external sale</t>
        </is>
      </c>
      <c r="F18872" s="3" t="n">
        <v>0</v>
      </c>
      <c r="G18872" s="3" t="n">
        <v>-50000</v>
      </c>
    </row>
    <row r="18873">
      <c r="A18873" s="3" t="inlineStr">
        <is>
          <t>Quinate Consulting (Pty) Ltd</t>
        </is>
      </c>
      <c r="B18873" s="4" t="n">
        <v>45351</v>
      </c>
      <c r="C18873" s="3" t="inlineStr">
        <is>
          <t>Revenue</t>
        </is>
      </c>
      <c r="D18873" s="3" t="inlineStr">
        <is>
          <t>1002/200</t>
        </is>
      </c>
      <c r="E18873" s="3" t="inlineStr">
        <is>
          <t>Sales - Vodacom tower</t>
        </is>
      </c>
      <c r="F18873" s="3" t="n">
        <v>0</v>
      </c>
      <c r="G18873" s="3" t="n">
        <v>-428524.8</v>
      </c>
    </row>
    <row r="18874">
      <c r="A18874" s="3" t="inlineStr">
        <is>
          <t>Quinate Consulting (Pty) Ltd</t>
        </is>
      </c>
      <c r="B18874" s="4" t="n">
        <v>45351</v>
      </c>
      <c r="C18874" s="3" t="inlineStr">
        <is>
          <t>Revenue</t>
        </is>
      </c>
      <c r="D18874" s="3" t="inlineStr">
        <is>
          <t>1004/000</t>
        </is>
      </c>
      <c r="E18874" s="3" t="inlineStr">
        <is>
          <t>Interest received</t>
        </is>
      </c>
      <c r="F18874" s="3" t="n">
        <v>-5335.65</v>
      </c>
      <c r="G18874" s="3" t="n">
        <v>-25444.72</v>
      </c>
    </row>
    <row r="18875">
      <c r="A18875" s="3" t="inlineStr">
        <is>
          <t>Quinate Consulting (Pty) Ltd</t>
        </is>
      </c>
      <c r="B18875" s="4" t="n">
        <v>45351</v>
      </c>
      <c r="C18875" s="3" t="inlineStr">
        <is>
          <t>Revenue</t>
        </is>
      </c>
      <c r="D18875" s="3" t="inlineStr">
        <is>
          <t>1006/100</t>
        </is>
      </c>
      <c r="E18875" s="3" t="inlineStr">
        <is>
          <t>Rental income - Payprop</t>
        </is>
      </c>
      <c r="F18875" s="3" t="n">
        <v>-67000</v>
      </c>
      <c r="G18875" s="3" t="n">
        <v>-592238.74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Revenue</t>
        </is>
      </c>
      <c r="D18876" s="3" t="inlineStr">
        <is>
          <t>1006/110</t>
        </is>
      </c>
      <c r="E18876" s="3" t="inlineStr">
        <is>
          <t>Rental Income - E201</t>
        </is>
      </c>
      <c r="F18876" s="3" t="n">
        <v>0</v>
      </c>
      <c r="G18876" s="3" t="n">
        <v>-59000</v>
      </c>
    </row>
    <row r="18877">
      <c r="A18877" s="3" t="inlineStr">
        <is>
          <t>Quinate Consulting (Pty) Ltd</t>
        </is>
      </c>
      <c r="B18877" s="4" t="n">
        <v>45351</v>
      </c>
      <c r="C18877" s="3" t="inlineStr">
        <is>
          <t>Revenue</t>
        </is>
      </c>
      <c r="D18877" s="3" t="inlineStr">
        <is>
          <t>1006/120</t>
        </is>
      </c>
      <c r="E18877" s="3" t="inlineStr">
        <is>
          <t>Rental Income - D203</t>
        </is>
      </c>
      <c r="F18877" s="3" t="n">
        <v>0</v>
      </c>
      <c r="G18877" s="3" t="n">
        <v>-65000</v>
      </c>
    </row>
    <row r="18878">
      <c r="A18878" s="3" t="inlineStr">
        <is>
          <t>Quinate Consulting (Pty) Ltd</t>
        </is>
      </c>
      <c r="B18878" s="4" t="n">
        <v>45351</v>
      </c>
      <c r="C18878" s="3" t="inlineStr">
        <is>
          <t>Revenue</t>
        </is>
      </c>
      <c r="D18878" s="3" t="inlineStr">
        <is>
          <t>1006/130</t>
        </is>
      </c>
      <c r="E18878" s="3" t="inlineStr">
        <is>
          <t>Rental Income - C301</t>
        </is>
      </c>
      <c r="F18878" s="3" t="n">
        <v>0</v>
      </c>
      <c r="G18878" s="3" t="n">
        <v>-19000</v>
      </c>
    </row>
    <row r="18879">
      <c r="A18879" s="3" t="inlineStr">
        <is>
          <t>Quinate Consulting (Pty) Ltd</t>
        </is>
      </c>
      <c r="B18879" s="4" t="n">
        <v>45351</v>
      </c>
      <c r="C18879" s="3" t="inlineStr">
        <is>
          <t>Revenue</t>
        </is>
      </c>
      <c r="D18879" s="3" t="inlineStr">
        <is>
          <t>1006/140</t>
        </is>
      </c>
      <c r="E18879" s="3" t="inlineStr">
        <is>
          <t>Rental Income - A108</t>
        </is>
      </c>
      <c r="F18879" s="3" t="n">
        <v>0</v>
      </c>
      <c r="G18879" s="3" t="n">
        <v>-72000</v>
      </c>
    </row>
    <row r="18880">
      <c r="A18880" s="3" t="inlineStr">
        <is>
          <t>Quinate Consulting (Pty) Ltd</t>
        </is>
      </c>
      <c r="B18880" s="4" t="n">
        <v>45351</v>
      </c>
      <c r="C18880" s="3" t="inlineStr">
        <is>
          <t>Revenue</t>
        </is>
      </c>
      <c r="D18880" s="3" t="inlineStr">
        <is>
          <t>1006/150</t>
        </is>
      </c>
      <c r="E18880" s="3" t="inlineStr">
        <is>
          <t>Rental Income - A303</t>
        </is>
      </c>
      <c r="F18880" s="3" t="n">
        <v>0</v>
      </c>
      <c r="G18880" s="3" t="n">
        <v>-37000</v>
      </c>
    </row>
    <row r="18881">
      <c r="A18881" s="3" t="inlineStr">
        <is>
          <t>Quinate Consulting (Pty) Ltd</t>
        </is>
      </c>
      <c r="B18881" s="4" t="n">
        <v>45351</v>
      </c>
      <c r="C18881" s="3" t="inlineStr">
        <is>
          <t>Revenue</t>
        </is>
      </c>
      <c r="D18881" s="3" t="inlineStr">
        <is>
          <t>1006/160</t>
        </is>
      </c>
      <c r="E18881" s="3" t="inlineStr">
        <is>
          <t>Rental Income - A306</t>
        </is>
      </c>
      <c r="F18881" s="3" t="n">
        <v>0</v>
      </c>
      <c r="G18881" s="3" t="n">
        <v>-38030</v>
      </c>
    </row>
    <row r="18882">
      <c r="A18882" s="3" t="inlineStr">
        <is>
          <t>Quinate Consulting (Pty) Ltd</t>
        </is>
      </c>
      <c r="B18882" s="4" t="n">
        <v>45351</v>
      </c>
      <c r="C18882" s="3" t="inlineStr">
        <is>
          <t>Revenue</t>
        </is>
      </c>
      <c r="D18882" s="3" t="inlineStr">
        <is>
          <t>1006/170</t>
        </is>
      </c>
      <c r="E18882" s="3" t="inlineStr">
        <is>
          <t>Rental Income - C102</t>
        </is>
      </c>
      <c r="F18882" s="3" t="n">
        <v>0</v>
      </c>
      <c r="G18882" s="3" t="n">
        <v>-72000</v>
      </c>
    </row>
    <row r="18883">
      <c r="A18883" s="3" t="inlineStr">
        <is>
          <t>Quinate Consulting (Pty) Ltd</t>
        </is>
      </c>
      <c r="B18883" s="4" t="n">
        <v>45351</v>
      </c>
      <c r="C18883" s="3" t="inlineStr">
        <is>
          <t>Revenue</t>
        </is>
      </c>
      <c r="D18883" s="3" t="inlineStr">
        <is>
          <t>1006/180</t>
        </is>
      </c>
      <c r="E18883" s="3" t="inlineStr">
        <is>
          <t>Rental Income - A307</t>
        </is>
      </c>
      <c r="F18883" s="3" t="n">
        <v>0</v>
      </c>
      <c r="G18883" s="3" t="n">
        <v>-37000</v>
      </c>
    </row>
    <row r="18884">
      <c r="A18884" s="3" t="inlineStr">
        <is>
          <t>Quinate Consulting (Pty) Ltd</t>
        </is>
      </c>
      <c r="B18884" s="4" t="n">
        <v>45351</v>
      </c>
      <c r="C18884" s="3" t="inlineStr">
        <is>
          <t>Revenue</t>
        </is>
      </c>
      <c r="D18884" s="3" t="inlineStr">
        <is>
          <t>1006/190</t>
        </is>
      </c>
      <c r="E18884" s="3" t="inlineStr">
        <is>
          <t>Rental Income - A209</t>
        </is>
      </c>
      <c r="F18884" s="3" t="n">
        <v>0</v>
      </c>
      <c r="G18884" s="3" t="n">
        <v>-82989.12</v>
      </c>
    </row>
    <row r="18885">
      <c r="A18885" s="3" t="inlineStr">
        <is>
          <t>Endulini (Pty) Ltd</t>
        </is>
      </c>
      <c r="B18885" s="4" t="n">
        <v>45351</v>
      </c>
      <c r="C18885" s="3" t="inlineStr">
        <is>
          <t>Revenue</t>
        </is>
      </c>
      <c r="D18885" s="3" t="inlineStr">
        <is>
          <t>1100/000</t>
        </is>
      </c>
      <c r="E18885" s="3" t="inlineStr">
        <is>
          <t>Sales - Endulini</t>
        </is>
      </c>
      <c r="F18885" s="3" t="n">
        <v>0</v>
      </c>
      <c r="G18885" s="3" t="n">
        <v>-10668869.56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Revenue</t>
        </is>
      </c>
      <c r="D18886" s="3" t="inlineStr">
        <is>
          <t>1100/001</t>
        </is>
      </c>
      <c r="E18886" s="3" t="inlineStr">
        <is>
          <t>Salary Recharges</t>
        </is>
      </c>
      <c r="F18886" s="3" t="n">
        <v>-327712.16</v>
      </c>
      <c r="G18886" s="3" t="n">
        <v>-2018940.35</v>
      </c>
    </row>
    <row r="18887">
      <c r="A18887" s="3" t="inlineStr">
        <is>
          <t>Endulini (Pty) Ltd</t>
        </is>
      </c>
      <c r="B18887" s="4" t="n">
        <v>45351</v>
      </c>
      <c r="C18887" s="3" t="inlineStr">
        <is>
          <t>Revenue</t>
        </is>
      </c>
      <c r="D18887" s="3" t="inlineStr">
        <is>
          <t>1100/200</t>
        </is>
      </c>
      <c r="E18887" s="3" t="inlineStr">
        <is>
          <t>Sales - Endulini occupational rent</t>
        </is>
      </c>
      <c r="F18887" s="3" t="n">
        <v>0</v>
      </c>
      <c r="G18887" s="3" t="n">
        <v>1679.94</v>
      </c>
    </row>
    <row r="18888">
      <c r="A18888" s="3" t="inlineStr">
        <is>
          <t>Endulini (Pty) Ltd</t>
        </is>
      </c>
      <c r="B18888" s="4" t="n">
        <v>45351</v>
      </c>
      <c r="C18888" s="3" t="inlineStr">
        <is>
          <t>Expenses</t>
        </is>
      </c>
      <c r="D18888" s="3" t="inlineStr">
        <is>
          <t>2000/001</t>
        </is>
      </c>
      <c r="E18888" s="3" t="inlineStr">
        <is>
          <t>COS - CIP Construction</t>
        </is>
      </c>
      <c r="F18888" s="3" t="n">
        <v>0</v>
      </c>
      <c r="G18888" s="3" t="n">
        <v>2000</v>
      </c>
    </row>
    <row r="18889">
      <c r="A18889" s="3" t="inlineStr">
        <is>
          <t>Quinate Consulting (Pty) Ltd</t>
        </is>
      </c>
      <c r="B18889" s="4" t="n">
        <v>45351</v>
      </c>
      <c r="C18889" s="3" t="inlineStr">
        <is>
          <t>Expenses</t>
        </is>
      </c>
      <c r="D18889" s="3" t="inlineStr">
        <is>
          <t>2000/009</t>
        </is>
      </c>
      <c r="E18889" s="3" t="inlineStr">
        <is>
          <t>COS - Admin fees</t>
        </is>
      </c>
      <c r="F18889" s="3" t="n">
        <v>0</v>
      </c>
      <c r="G18889" s="3" t="n">
        <v>869.5700000000001</v>
      </c>
    </row>
    <row r="18890">
      <c r="A18890" s="3" t="inlineStr">
        <is>
          <t>Opportunity Global Property (PTY) LTD</t>
        </is>
      </c>
      <c r="B18890" s="4" t="n">
        <v>45351</v>
      </c>
      <c r="C18890" s="3" t="inlineStr">
        <is>
          <t>Expenses</t>
        </is>
      </c>
      <c r="D18890" s="3" t="inlineStr">
        <is>
          <t>2000/010</t>
        </is>
      </c>
      <c r="E18890" s="3" t="inlineStr">
        <is>
          <t>COS - PAYE on Commission</t>
        </is>
      </c>
      <c r="F18890" s="3" t="n">
        <v>17790.32</v>
      </c>
      <c r="G18890" s="3" t="n">
        <v>295914.43</v>
      </c>
    </row>
    <row r="18891">
      <c r="A18891" s="3" t="inlineStr">
        <is>
          <t>Opportunity Global Sales (PTY) LTD</t>
        </is>
      </c>
      <c r="B18891" s="4" t="n">
        <v>45351</v>
      </c>
      <c r="C18891" s="3" t="inlineStr">
        <is>
          <t>Expenses</t>
        </is>
      </c>
      <c r="D18891" s="3" t="inlineStr">
        <is>
          <t>2000/010</t>
        </is>
      </c>
      <c r="E18891" s="3" t="inlineStr">
        <is>
          <t>COS - PAYE on Commission</t>
        </is>
      </c>
      <c r="F18891" s="3" t="n">
        <v>17790.32</v>
      </c>
      <c r="G18891" s="3" t="n">
        <v>295914.43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2000/060</t>
        </is>
      </c>
      <c r="E18892" s="3" t="inlineStr">
        <is>
          <t>COS - Commission Endulini</t>
        </is>
      </c>
      <c r="F18892" s="3" t="n">
        <v>0</v>
      </c>
      <c r="G18892" s="3" t="n">
        <v>11382.61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2000/100</t>
        </is>
      </c>
      <c r="E18893" s="3" t="inlineStr">
        <is>
          <t>COS - Commission Endulini</t>
        </is>
      </c>
      <c r="F18893" s="3" t="n">
        <v>0</v>
      </c>
      <c r="G18893" s="3" t="n">
        <v>196943.48</v>
      </c>
    </row>
    <row r="18894">
      <c r="A18894" s="3" t="inlineStr">
        <is>
          <t>Noble Shield (Pty) Ltd ta Go Letting</t>
        </is>
      </c>
      <c r="B18894" s="4" t="n">
        <v>45351</v>
      </c>
      <c r="C18894" s="3" t="inlineStr">
        <is>
          <t>Expenses</t>
        </is>
      </c>
      <c r="D18894" s="3" t="inlineStr">
        <is>
          <t>2000/100</t>
        </is>
      </c>
      <c r="E18894" s="3" t="inlineStr">
        <is>
          <t>COS - Commission Paid</t>
        </is>
      </c>
      <c r="F18894" s="3" t="n">
        <v>15650.88</v>
      </c>
      <c r="G18894" s="3" t="n">
        <v>93978.78</v>
      </c>
    </row>
    <row r="18895">
      <c r="A18895" s="3" t="inlineStr">
        <is>
          <t>Opportunity Global Property (PTY) LTD</t>
        </is>
      </c>
      <c r="B18895" s="4" t="n">
        <v>45351</v>
      </c>
      <c r="C18895" s="3" t="inlineStr">
        <is>
          <t>Expenses</t>
        </is>
      </c>
      <c r="D18895" s="3" t="inlineStr">
        <is>
          <t>2000/125</t>
        </is>
      </c>
      <c r="E18895" s="3" t="inlineStr">
        <is>
          <t>Commission Paid - Referal commission</t>
        </is>
      </c>
      <c r="F18895" s="3" t="n">
        <v>0</v>
      </c>
      <c r="G18895" s="3" t="n">
        <v>75342.61</v>
      </c>
    </row>
    <row r="18896">
      <c r="A18896" s="3" t="inlineStr">
        <is>
          <t>Opportunity Global Sales (PTY) LTD</t>
        </is>
      </c>
      <c r="B18896" s="4" t="n">
        <v>45351</v>
      </c>
      <c r="C18896" s="3" t="inlineStr">
        <is>
          <t>Expenses</t>
        </is>
      </c>
      <c r="D18896" s="3" t="inlineStr">
        <is>
          <t>2000/125</t>
        </is>
      </c>
      <c r="E18896" s="3" t="inlineStr">
        <is>
          <t>Commission Paid - Referal commission</t>
        </is>
      </c>
      <c r="F18896" s="3" t="n">
        <v>0</v>
      </c>
      <c r="G18896" s="3" t="n">
        <v>75342.61</v>
      </c>
    </row>
    <row r="18897">
      <c r="A18897" s="3" t="inlineStr">
        <is>
          <t>Opportunity Global Property (PTY) LTD</t>
        </is>
      </c>
      <c r="B18897" s="4" t="n">
        <v>45351</v>
      </c>
      <c r="C18897" s="3" t="inlineStr">
        <is>
          <t>Expenses</t>
        </is>
      </c>
      <c r="D18897" s="3" t="inlineStr">
        <is>
          <t>2000/135</t>
        </is>
      </c>
      <c r="E18897" s="3" t="inlineStr">
        <is>
          <t>COS - Sales Comm External - Minette</t>
        </is>
      </c>
      <c r="F18897" s="3" t="n">
        <v>8000</v>
      </c>
      <c r="G18897" s="3" t="n">
        <v>65739.13</v>
      </c>
    </row>
    <row r="18898">
      <c r="A18898" s="3" t="inlineStr">
        <is>
          <t>Opportunity Global Sales (PTY) LTD</t>
        </is>
      </c>
      <c r="B18898" s="4" t="n">
        <v>45351</v>
      </c>
      <c r="C18898" s="3" t="inlineStr">
        <is>
          <t>Expenses</t>
        </is>
      </c>
      <c r="D18898" s="3" t="inlineStr">
        <is>
          <t>2000/135</t>
        </is>
      </c>
      <c r="E18898" s="3" t="inlineStr">
        <is>
          <t>COS - Sales Comm External - Minette</t>
        </is>
      </c>
      <c r="F18898" s="3" t="n">
        <v>8000</v>
      </c>
      <c r="G18898" s="3" t="n">
        <v>65739.13</v>
      </c>
    </row>
    <row r="18899">
      <c r="A18899" s="3" t="inlineStr">
        <is>
          <t>Opportunity Global Investment (PTY) LTD</t>
        </is>
      </c>
      <c r="B18899" s="4" t="n">
        <v>45351</v>
      </c>
      <c r="C18899" s="3" t="inlineStr">
        <is>
          <t>Expenses</t>
        </is>
      </c>
      <c r="D18899" s="3" t="inlineStr">
        <is>
          <t>2000/135</t>
        </is>
      </c>
      <c r="E18899" s="3" t="inlineStr">
        <is>
          <t>Referral commission - Heron View</t>
        </is>
      </c>
      <c r="F18899" s="3" t="n">
        <v>0</v>
      </c>
      <c r="G18899" s="3" t="n">
        <v>72231.21000000001</v>
      </c>
    </row>
    <row r="18900">
      <c r="A18900" s="3" t="inlineStr">
        <is>
          <t>Opportunity Private Capital (PTY) LTD</t>
        </is>
      </c>
      <c r="B18900" s="4" t="n">
        <v>45351</v>
      </c>
      <c r="C18900" s="3" t="inlineStr">
        <is>
          <t>Expenses</t>
        </is>
      </c>
      <c r="D18900" s="3" t="inlineStr">
        <is>
          <t>2000/135</t>
        </is>
      </c>
      <c r="E18900" s="3" t="inlineStr">
        <is>
          <t>Referral commission - Heron View</t>
        </is>
      </c>
      <c r="F18900" s="3" t="n">
        <v>0</v>
      </c>
      <c r="G18900" s="3" t="n">
        <v>72231.21000000001</v>
      </c>
    </row>
    <row r="18901">
      <c r="A18901" s="3" t="inlineStr">
        <is>
          <t>Opportunity Global Property (PTY) LTD</t>
        </is>
      </c>
      <c r="B18901" s="4" t="n">
        <v>45351</v>
      </c>
      <c r="C18901" s="3" t="inlineStr">
        <is>
          <t>Expenses</t>
        </is>
      </c>
      <c r="D18901" s="3" t="inlineStr">
        <is>
          <t>2000/137</t>
        </is>
      </c>
      <c r="E18901" s="3" t="inlineStr">
        <is>
          <t>COS - Rental Comm External - Minette</t>
        </is>
      </c>
      <c r="F18901" s="3" t="n">
        <v>21062.27</v>
      </c>
      <c r="G18901" s="3" t="n">
        <v>261979.25</v>
      </c>
    </row>
    <row r="18902">
      <c r="A18902" s="3" t="inlineStr">
        <is>
          <t>Opportunity Global Sales (PTY) LTD</t>
        </is>
      </c>
      <c r="B18902" s="4" t="n">
        <v>45351</v>
      </c>
      <c r="C18902" s="3" t="inlineStr">
        <is>
          <t>Expenses</t>
        </is>
      </c>
      <c r="D18902" s="3" t="inlineStr">
        <is>
          <t>2000/137</t>
        </is>
      </c>
      <c r="E18902" s="3" t="inlineStr">
        <is>
          <t>COS - Rental Comm External - Minette</t>
        </is>
      </c>
      <c r="F18902" s="3" t="n">
        <v>21062.27</v>
      </c>
      <c r="G18902" s="3" t="n">
        <v>261979.25</v>
      </c>
    </row>
    <row r="18903">
      <c r="A18903" s="3" t="inlineStr">
        <is>
          <t>Opportunity Global Property (PTY) LTD</t>
        </is>
      </c>
      <c r="B18903" s="4" t="n">
        <v>45351</v>
      </c>
      <c r="C18903" s="3" t="inlineStr">
        <is>
          <t>Expenses</t>
        </is>
      </c>
      <c r="D18903" s="3" t="inlineStr">
        <is>
          <t>2000/139</t>
        </is>
      </c>
      <c r="E18903" s="3" t="inlineStr">
        <is>
          <t>COS - Sales Comm Heron Fields - Minette</t>
        </is>
      </c>
      <c r="F18903" s="3" t="n">
        <v>0</v>
      </c>
      <c r="G18903" s="3" t="n">
        <v>68099.48</v>
      </c>
    </row>
    <row r="18904">
      <c r="A18904" s="3" t="inlineStr">
        <is>
          <t>Opportunity Global Sales (PTY) LTD</t>
        </is>
      </c>
      <c r="B18904" s="4" t="n">
        <v>45351</v>
      </c>
      <c r="C18904" s="3" t="inlineStr">
        <is>
          <t>Expenses</t>
        </is>
      </c>
      <c r="D18904" s="3" t="inlineStr">
        <is>
          <t>2000/139</t>
        </is>
      </c>
      <c r="E18904" s="3" t="inlineStr">
        <is>
          <t>COS - Sales Comm Heron Fields - Minette</t>
        </is>
      </c>
      <c r="F18904" s="3" t="n">
        <v>0</v>
      </c>
      <c r="G18904" s="3" t="n">
        <v>68099.48</v>
      </c>
    </row>
    <row r="18905">
      <c r="A18905" s="3" t="inlineStr">
        <is>
          <t>Opportunity Global Investment (PTY) LTD</t>
        </is>
      </c>
      <c r="B18905" s="4" t="n">
        <v>45351</v>
      </c>
      <c r="C18905" s="3" t="inlineStr">
        <is>
          <t>Expenses</t>
        </is>
      </c>
      <c r="D18905" s="3" t="inlineStr">
        <is>
          <t>2000/140</t>
        </is>
      </c>
      <c r="E18905" s="3" t="inlineStr">
        <is>
          <t>Referral commission - F Geldenhuys</t>
        </is>
      </c>
      <c r="F18905" s="3" t="n">
        <v>0</v>
      </c>
      <c r="G18905" s="3" t="n">
        <v>89400</v>
      </c>
    </row>
    <row r="18906">
      <c r="A18906" s="3" t="inlineStr">
        <is>
          <t>Opportunity Private Capital (PTY) LTD</t>
        </is>
      </c>
      <c r="B18906" s="4" t="n">
        <v>45351</v>
      </c>
      <c r="C18906" s="3" t="inlineStr">
        <is>
          <t>Expenses</t>
        </is>
      </c>
      <c r="D18906" s="3" t="inlineStr">
        <is>
          <t>2000/140</t>
        </is>
      </c>
      <c r="E18906" s="3" t="inlineStr">
        <is>
          <t>Referral commission - F Geldenhuys</t>
        </is>
      </c>
      <c r="F18906" s="3" t="n">
        <v>0</v>
      </c>
      <c r="G18906" s="3" t="n">
        <v>89400</v>
      </c>
    </row>
    <row r="18907">
      <c r="A18907" s="3" t="inlineStr">
        <is>
          <t>Opportunity Global Investment (PTY) LTD</t>
        </is>
      </c>
      <c r="B18907" s="4" t="n">
        <v>45351</v>
      </c>
      <c r="C18907" s="3" t="inlineStr">
        <is>
          <t>Expenses</t>
        </is>
      </c>
      <c r="D18907" s="3" t="inlineStr">
        <is>
          <t>2000/145</t>
        </is>
      </c>
      <c r="E18907" s="3" t="inlineStr">
        <is>
          <t>Referral commission - W Thomason</t>
        </is>
      </c>
      <c r="F18907" s="3" t="n">
        <v>0</v>
      </c>
      <c r="G18907" s="3" t="n">
        <v>12000</v>
      </c>
    </row>
    <row r="18908">
      <c r="A18908" s="3" t="inlineStr">
        <is>
          <t>Opportunity Private Capital (PTY) LTD</t>
        </is>
      </c>
      <c r="B18908" s="4" t="n">
        <v>45351</v>
      </c>
      <c r="C18908" s="3" t="inlineStr">
        <is>
          <t>Expenses</t>
        </is>
      </c>
      <c r="D18908" s="3" t="inlineStr">
        <is>
          <t>2000/145</t>
        </is>
      </c>
      <c r="E18908" s="3" t="inlineStr">
        <is>
          <t>Referral commission - W Thomason</t>
        </is>
      </c>
      <c r="F18908" s="3" t="n">
        <v>0</v>
      </c>
      <c r="G18908" s="3" t="n">
        <v>12000</v>
      </c>
    </row>
    <row r="18909">
      <c r="A18909" s="3" t="inlineStr">
        <is>
          <t>Opportunity Global Property (PTY) LTD</t>
        </is>
      </c>
      <c r="B18909" s="4" t="n">
        <v>45351</v>
      </c>
      <c r="C18909" s="3" t="inlineStr">
        <is>
          <t>Expenses</t>
        </is>
      </c>
      <c r="D18909" s="3" t="inlineStr">
        <is>
          <t>2000/147</t>
        </is>
      </c>
      <c r="E18909" s="3" t="inlineStr">
        <is>
          <t>COS - Sales Comm Heron Fields - Yvette</t>
        </is>
      </c>
      <c r="F18909" s="3" t="n">
        <v>0</v>
      </c>
      <c r="G18909" s="3" t="n">
        <v>185656.48</v>
      </c>
    </row>
    <row r="18910">
      <c r="A18910" s="3" t="inlineStr">
        <is>
          <t>Opportunity Global Sales (PTY) LTD</t>
        </is>
      </c>
      <c r="B18910" s="4" t="n">
        <v>45351</v>
      </c>
      <c r="C18910" s="3" t="inlineStr">
        <is>
          <t>Expenses</t>
        </is>
      </c>
      <c r="D18910" s="3" t="inlineStr">
        <is>
          <t>2000/147</t>
        </is>
      </c>
      <c r="E18910" s="3" t="inlineStr">
        <is>
          <t>COS - Sales Comm Heron Fields - Yvette</t>
        </is>
      </c>
      <c r="F18910" s="3" t="n">
        <v>0</v>
      </c>
      <c r="G18910" s="3" t="n">
        <v>185656.48</v>
      </c>
    </row>
    <row r="18911">
      <c r="A18911" s="3" t="inlineStr">
        <is>
          <t>Endulini (Pty) Ltd</t>
        </is>
      </c>
      <c r="B18911" s="4" t="n">
        <v>45351</v>
      </c>
      <c r="C18911" s="3" t="inlineStr">
        <is>
          <t>Expenses</t>
        </is>
      </c>
      <c r="D18911" s="3" t="inlineStr">
        <is>
          <t>2000/150</t>
        </is>
      </c>
      <c r="E18911" s="3" t="inlineStr">
        <is>
          <t>COS - Levies special agreement</t>
        </is>
      </c>
      <c r="F18911" s="3" t="n">
        <v>2267.05</v>
      </c>
      <c r="G18911" s="3" t="n">
        <v>74508.59</v>
      </c>
    </row>
    <row r="18912">
      <c r="A18912" s="3" t="inlineStr">
        <is>
          <t>Opportunity Global Property (PTY) LTD</t>
        </is>
      </c>
      <c r="B18912" s="4" t="n">
        <v>45351</v>
      </c>
      <c r="C18912" s="3" t="inlineStr">
        <is>
          <t>Expenses</t>
        </is>
      </c>
      <c r="D18912" s="3" t="inlineStr">
        <is>
          <t>2000/160</t>
        </is>
      </c>
      <c r="E18912" s="3" t="inlineStr">
        <is>
          <t>COS - Sales Comm Heron View - Minette</t>
        </is>
      </c>
      <c r="F18912" s="3" t="n">
        <v>23511.64</v>
      </c>
      <c r="G18912" s="3" t="n">
        <v>369159.62</v>
      </c>
    </row>
    <row r="18913">
      <c r="A18913" s="3" t="inlineStr">
        <is>
          <t>Opportunity Global Sales (PTY) LTD</t>
        </is>
      </c>
      <c r="B18913" s="4" t="n">
        <v>45351</v>
      </c>
      <c r="C18913" s="3" t="inlineStr">
        <is>
          <t>Expenses</t>
        </is>
      </c>
      <c r="D18913" s="3" t="inlineStr">
        <is>
          <t>2000/160</t>
        </is>
      </c>
      <c r="E18913" s="3" t="inlineStr">
        <is>
          <t>COS - Sales Comm Heron View - Minette</t>
        </is>
      </c>
      <c r="F18913" s="3" t="n">
        <v>23511.64</v>
      </c>
      <c r="G18913" s="3" t="n">
        <v>369159.62</v>
      </c>
    </row>
    <row r="18914">
      <c r="A18914" s="3" t="inlineStr">
        <is>
          <t>Opportunity Global Property (PTY) LTD</t>
        </is>
      </c>
      <c r="B18914" s="4" t="n">
        <v>45351</v>
      </c>
      <c r="C18914" s="3" t="inlineStr">
        <is>
          <t>Expenses</t>
        </is>
      </c>
      <c r="D18914" s="3" t="inlineStr">
        <is>
          <t>2000/162</t>
        </is>
      </c>
      <c r="E18914" s="3" t="inlineStr">
        <is>
          <t>COS - Sales Comm Heron View - Yvette</t>
        </is>
      </c>
      <c r="F18914" s="3" t="n">
        <v>16161.37</v>
      </c>
      <c r="G18914" s="3" t="n">
        <v>267946.05</v>
      </c>
    </row>
    <row r="18915">
      <c r="A18915" s="3" t="inlineStr">
        <is>
          <t>Opportunity Global Sales (PTY) LTD</t>
        </is>
      </c>
      <c r="B18915" s="4" t="n">
        <v>45351</v>
      </c>
      <c r="C18915" s="3" t="inlineStr">
        <is>
          <t>Expenses</t>
        </is>
      </c>
      <c r="D18915" s="3" t="inlineStr">
        <is>
          <t>2000/162</t>
        </is>
      </c>
      <c r="E18915" s="3" t="inlineStr">
        <is>
          <t>COS - Sales Comm Heron View - Yvette</t>
        </is>
      </c>
      <c r="F18915" s="3" t="n">
        <v>16161.37</v>
      </c>
      <c r="G18915" s="3" t="n">
        <v>267946.05</v>
      </c>
    </row>
    <row r="18916">
      <c r="A18916" s="3" t="inlineStr">
        <is>
          <t>Opportunity Global Property (PTY) LTD</t>
        </is>
      </c>
      <c r="B18916" s="4" t="n">
        <v>45351</v>
      </c>
      <c r="C18916" s="3" t="inlineStr">
        <is>
          <t>Expenses</t>
        </is>
      </c>
      <c r="D18916" s="3" t="inlineStr">
        <is>
          <t>2000/165</t>
        </is>
      </c>
      <c r="E18916" s="3" t="inlineStr">
        <is>
          <t>COS - Sales Comm External - Yvette</t>
        </is>
      </c>
      <c r="F18916" s="3" t="n">
        <v>0</v>
      </c>
      <c r="G18916" s="3" t="n">
        <v>5885.55</v>
      </c>
    </row>
    <row r="18917">
      <c r="A18917" s="3" t="inlineStr">
        <is>
          <t>Opportunity Global Sales (PTY) LTD</t>
        </is>
      </c>
      <c r="B18917" s="4" t="n">
        <v>45351</v>
      </c>
      <c r="C18917" s="3" t="inlineStr">
        <is>
          <t>Expenses</t>
        </is>
      </c>
      <c r="D18917" s="3" t="inlineStr">
        <is>
          <t>2000/165</t>
        </is>
      </c>
      <c r="E18917" s="3" t="inlineStr">
        <is>
          <t>COS - Sales Comm External - Yvette</t>
        </is>
      </c>
      <c r="F18917" s="3" t="n">
        <v>0</v>
      </c>
      <c r="G18917" s="3" t="n">
        <v>5885.55</v>
      </c>
    </row>
    <row r="18918">
      <c r="A18918" s="3" t="inlineStr">
        <is>
          <t>Opportunity Global Property (PTY) LTD</t>
        </is>
      </c>
      <c r="B18918" s="4" t="n">
        <v>45351</v>
      </c>
      <c r="C18918" s="3" t="inlineStr">
        <is>
          <t>Expenses</t>
        </is>
      </c>
      <c r="D18918" s="3" t="inlineStr">
        <is>
          <t>2000/166</t>
        </is>
      </c>
      <c r="E18918" s="3" t="inlineStr">
        <is>
          <t>COS - Sales Comm Heron View - Morne</t>
        </is>
      </c>
      <c r="F18918" s="3" t="n">
        <v>39910.42</v>
      </c>
      <c r="G18918" s="3" t="n">
        <v>123644.3</v>
      </c>
    </row>
    <row r="18919">
      <c r="A18919" s="3" t="inlineStr">
        <is>
          <t>Opportunity Global Sales (PTY) LTD</t>
        </is>
      </c>
      <c r="B18919" s="4" t="n">
        <v>45351</v>
      </c>
      <c r="C18919" s="3" t="inlineStr">
        <is>
          <t>Expenses</t>
        </is>
      </c>
      <c r="D18919" s="3" t="inlineStr">
        <is>
          <t>2000/166</t>
        </is>
      </c>
      <c r="E18919" s="3" t="inlineStr">
        <is>
          <t>COS - Sales Comm Heron View - Morne</t>
        </is>
      </c>
      <c r="F18919" s="3" t="n">
        <v>39910.42</v>
      </c>
      <c r="G18919" s="3" t="n">
        <v>123644.3</v>
      </c>
    </row>
    <row r="18920">
      <c r="A18920" s="3" t="inlineStr">
        <is>
          <t>Opportunity Global Property (PTY) LTD</t>
        </is>
      </c>
      <c r="B18920" s="4" t="n">
        <v>45351</v>
      </c>
      <c r="C18920" s="3" t="inlineStr">
        <is>
          <t>Expenses</t>
        </is>
      </c>
      <c r="D18920" s="3" t="inlineStr">
        <is>
          <t>2000/167</t>
        </is>
      </c>
      <c r="E18920" s="3" t="inlineStr">
        <is>
          <t>COS - Sales Comm Endulini - Morne</t>
        </is>
      </c>
      <c r="F18920" s="3" t="n">
        <v>0</v>
      </c>
      <c r="G18920" s="3" t="n">
        <v>12173.05</v>
      </c>
    </row>
    <row r="18921">
      <c r="A18921" s="3" t="inlineStr">
        <is>
          <t>Opportunity Global Sales (PTY) LTD</t>
        </is>
      </c>
      <c r="B18921" s="4" t="n">
        <v>45351</v>
      </c>
      <c r="C18921" s="3" t="inlineStr">
        <is>
          <t>Expenses</t>
        </is>
      </c>
      <c r="D18921" s="3" t="inlineStr">
        <is>
          <t>2000/167</t>
        </is>
      </c>
      <c r="E18921" s="3" t="inlineStr">
        <is>
          <t>COS - Sales Comm Endulini - Morne</t>
        </is>
      </c>
      <c r="F18921" s="3" t="n">
        <v>0</v>
      </c>
      <c r="G18921" s="3" t="n">
        <v>12173.05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2000/200</t>
        </is>
      </c>
      <c r="E18922" s="3" t="inlineStr">
        <is>
          <t>COS - Commission on external sales</t>
        </is>
      </c>
      <c r="F18922" s="3" t="n">
        <v>0</v>
      </c>
      <c r="G18922" s="3" t="n">
        <v>115400</v>
      </c>
    </row>
    <row r="18923">
      <c r="A18923" s="3" t="inlineStr">
        <is>
          <t>Endulini (Pty) Ltd</t>
        </is>
      </c>
      <c r="B18923" s="4" t="n">
        <v>45351</v>
      </c>
      <c r="C18923" s="3" t="inlineStr">
        <is>
          <t>Expenses</t>
        </is>
      </c>
      <c r="D18923" s="3" t="inlineStr">
        <is>
          <t>2000/200</t>
        </is>
      </c>
      <c r="E18923" s="3" t="inlineStr">
        <is>
          <t>COS - Rates clearance</t>
        </is>
      </c>
      <c r="F18923" s="3" t="n">
        <v>0</v>
      </c>
      <c r="G18923" s="3" t="n">
        <v>65240.02</v>
      </c>
    </row>
    <row r="18924">
      <c r="A18924" s="3" t="inlineStr">
        <is>
          <t>Opportunity Global Property (PTY) LTD</t>
        </is>
      </c>
      <c r="B18924" s="4" t="n">
        <v>45351</v>
      </c>
      <c r="C18924" s="3" t="inlineStr">
        <is>
          <t>Expenses</t>
        </is>
      </c>
      <c r="D18924" s="3" t="inlineStr">
        <is>
          <t>2000/270</t>
        </is>
      </c>
      <c r="E18924" s="3" t="inlineStr">
        <is>
          <t>COS - Comm Rentals - Mario - External</t>
        </is>
      </c>
      <c r="F18924" s="3" t="n">
        <v>1102.61</v>
      </c>
      <c r="G18924" s="3" t="n">
        <v>7236.56</v>
      </c>
    </row>
    <row r="18925">
      <c r="A18925" s="3" t="inlineStr">
        <is>
          <t>Opportunity Global Sales (PTY) LTD</t>
        </is>
      </c>
      <c r="B18925" s="4" t="n">
        <v>45351</v>
      </c>
      <c r="C18925" s="3" t="inlineStr">
        <is>
          <t>Expenses</t>
        </is>
      </c>
      <c r="D18925" s="3" t="inlineStr">
        <is>
          <t>2000/270</t>
        </is>
      </c>
      <c r="E18925" s="3" t="inlineStr">
        <is>
          <t>COS - Comm Rentals - Mario - External</t>
        </is>
      </c>
      <c r="F18925" s="3" t="n">
        <v>1102.61</v>
      </c>
      <c r="G18925" s="3" t="n">
        <v>7236.56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2000/275</t>
        </is>
      </c>
      <c r="E18926" s="3" t="inlineStr">
        <is>
          <t>COS - Comm Rentals - Mario - Endulini</t>
        </is>
      </c>
      <c r="F18926" s="3" t="n">
        <v>451.48</v>
      </c>
      <c r="G18926" s="3" t="n">
        <v>27970.08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2000/275</t>
        </is>
      </c>
      <c r="E18927" s="3" t="inlineStr">
        <is>
          <t>COS - Comm Rentals - Mario - Endulini</t>
        </is>
      </c>
      <c r="F18927" s="3" t="n">
        <v>451.48</v>
      </c>
      <c r="G18927" s="3" t="n">
        <v>27970.08</v>
      </c>
    </row>
    <row r="18928">
      <c r="A18928" s="3" t="inlineStr">
        <is>
          <t>Opportunity Global Property (PTY) LTD</t>
        </is>
      </c>
      <c r="B18928" s="4" t="n">
        <v>45351</v>
      </c>
      <c r="C18928" s="3" t="inlineStr">
        <is>
          <t>Expenses</t>
        </is>
      </c>
      <c r="D18928" s="3" t="inlineStr">
        <is>
          <t>2000/280</t>
        </is>
      </c>
      <c r="E18928" s="3" t="inlineStr">
        <is>
          <t>COS - Comm Rentals - Mario - Heron Fields</t>
        </is>
      </c>
      <c r="F18928" s="3" t="n">
        <v>1934.78</v>
      </c>
      <c r="G18928" s="3" t="n">
        <v>25863.47</v>
      </c>
    </row>
    <row r="18929">
      <c r="A18929" s="3" t="inlineStr">
        <is>
          <t>Opportunity Global Sales (PTY) LTD</t>
        </is>
      </c>
      <c r="B18929" s="4" t="n">
        <v>45351</v>
      </c>
      <c r="C18929" s="3" t="inlineStr">
        <is>
          <t>Expenses</t>
        </is>
      </c>
      <c r="D18929" s="3" t="inlineStr">
        <is>
          <t>2000/280</t>
        </is>
      </c>
      <c r="E18929" s="3" t="inlineStr">
        <is>
          <t>COS - Comm Rentals - Mario - Heron Fields</t>
        </is>
      </c>
      <c r="F18929" s="3" t="n">
        <v>1934.78</v>
      </c>
      <c r="G18929" s="3" t="n">
        <v>25863.47</v>
      </c>
    </row>
    <row r="18930">
      <c r="A18930" s="3" t="inlineStr">
        <is>
          <t>Trademark Holdings (Pty) Ltd</t>
        </is>
      </c>
      <c r="B18930" s="4" t="n">
        <v>45351</v>
      </c>
      <c r="C18930" s="3" t="inlineStr">
        <is>
          <t>Expenses</t>
        </is>
      </c>
      <c r="D18930" s="3" t="inlineStr">
        <is>
          <t>2000/300</t>
        </is>
      </c>
      <c r="E18930" s="3" t="inlineStr">
        <is>
          <t>COS - Commission Paid</t>
        </is>
      </c>
      <c r="F18930" s="3" t="n">
        <v>17298.66</v>
      </c>
      <c r="G18930" s="3" t="n">
        <v>99962.98</v>
      </c>
    </row>
    <row r="18931">
      <c r="A18931" s="3" t="inlineStr">
        <is>
          <t>Opportunity Global Property (PTY) LTD</t>
        </is>
      </c>
      <c r="B18931" s="4" t="n">
        <v>45351</v>
      </c>
      <c r="C18931" s="3" t="inlineStr">
        <is>
          <t>Expenses</t>
        </is>
      </c>
      <c r="D18931" s="3" t="inlineStr">
        <is>
          <t>2000/364</t>
        </is>
      </c>
      <c r="E18931" s="3" t="inlineStr">
        <is>
          <t>COS - Overrider Comm Heron View - Leonie</t>
        </is>
      </c>
      <c r="F18931" s="3" t="n">
        <v>1399.91</v>
      </c>
      <c r="G18931" s="3" t="n">
        <v>1399.91</v>
      </c>
    </row>
    <row r="18932">
      <c r="A18932" s="3" t="inlineStr">
        <is>
          <t>Opportunity Global Sales (PTY) LTD</t>
        </is>
      </c>
      <c r="B18932" s="4" t="n">
        <v>45351</v>
      </c>
      <c r="C18932" s="3" t="inlineStr">
        <is>
          <t>Expenses</t>
        </is>
      </c>
      <c r="D18932" s="3" t="inlineStr">
        <is>
          <t>2000/364</t>
        </is>
      </c>
      <c r="E18932" s="3" t="inlineStr">
        <is>
          <t>COS - Overrider Comm Heron View - Leonie</t>
        </is>
      </c>
      <c r="F18932" s="3" t="n">
        <v>1399.91</v>
      </c>
      <c r="G18932" s="3" t="n">
        <v>1399.91</v>
      </c>
    </row>
    <row r="18933">
      <c r="A18933" s="3" t="inlineStr">
        <is>
          <t>Opportunity Global Property (PTY) LTD</t>
        </is>
      </c>
      <c r="B18933" s="4" t="n">
        <v>45351</v>
      </c>
      <c r="C18933" s="3" t="inlineStr">
        <is>
          <t>Expenses</t>
        </is>
      </c>
      <c r="D18933" s="3" t="inlineStr">
        <is>
          <t>2000/370</t>
        </is>
      </c>
      <c r="E18933" s="3" t="inlineStr">
        <is>
          <t>COS - Overrider Comm Endulini - Morne</t>
        </is>
      </c>
      <c r="F18933" s="3" t="n">
        <v>0</v>
      </c>
      <c r="G18933" s="3" t="n">
        <v>12173.04</v>
      </c>
    </row>
    <row r="18934">
      <c r="A18934" s="3" t="inlineStr">
        <is>
          <t>Opportunity Global Sales (PTY) LTD</t>
        </is>
      </c>
      <c r="B18934" s="4" t="n">
        <v>45351</v>
      </c>
      <c r="C18934" s="3" t="inlineStr">
        <is>
          <t>Expenses</t>
        </is>
      </c>
      <c r="D18934" s="3" t="inlineStr">
        <is>
          <t>2000/370</t>
        </is>
      </c>
      <c r="E18934" s="3" t="inlineStr">
        <is>
          <t>COS - Overrider Comm Endulini - Morne</t>
        </is>
      </c>
      <c r="F18934" s="3" t="n">
        <v>0</v>
      </c>
      <c r="G18934" s="3" t="n">
        <v>12173.04</v>
      </c>
    </row>
    <row r="18935">
      <c r="A18935" s="3" t="inlineStr">
        <is>
          <t>Opportunity Global Property (PTY) LTD</t>
        </is>
      </c>
      <c r="B18935" s="4" t="n">
        <v>45351</v>
      </c>
      <c r="C18935" s="3" t="inlineStr">
        <is>
          <t>Expenses</t>
        </is>
      </c>
      <c r="D18935" s="3" t="inlineStr">
        <is>
          <t>2000/380</t>
        </is>
      </c>
      <c r="E18935" s="3" t="inlineStr">
        <is>
          <t>COS - Overrider Comm Heron Fields - Morne</t>
        </is>
      </c>
      <c r="F18935" s="3" t="n">
        <v>0</v>
      </c>
      <c r="G18935" s="3" t="n">
        <v>30622.7</v>
      </c>
    </row>
    <row r="18936">
      <c r="A18936" s="3" t="inlineStr">
        <is>
          <t>Opportunity Global Sales (PTY) LTD</t>
        </is>
      </c>
      <c r="B18936" s="4" t="n">
        <v>45351</v>
      </c>
      <c r="C18936" s="3" t="inlineStr">
        <is>
          <t>Expenses</t>
        </is>
      </c>
      <c r="D18936" s="3" t="inlineStr">
        <is>
          <t>2000/380</t>
        </is>
      </c>
      <c r="E18936" s="3" t="inlineStr">
        <is>
          <t>COS - Overrider Comm Heron Fields - Morne</t>
        </is>
      </c>
      <c r="F18936" s="3" t="n">
        <v>0</v>
      </c>
      <c r="G18936" s="3" t="n">
        <v>30622.7</v>
      </c>
    </row>
    <row r="18937">
      <c r="A18937" s="3" t="inlineStr">
        <is>
          <t>Opportunity Global Property (PTY) LTD</t>
        </is>
      </c>
      <c r="B18937" s="4" t="n">
        <v>45351</v>
      </c>
      <c r="C18937" s="3" t="inlineStr">
        <is>
          <t>Expenses</t>
        </is>
      </c>
      <c r="D18937" s="3" t="inlineStr">
        <is>
          <t>2000/383</t>
        </is>
      </c>
      <c r="E18937" s="3" t="inlineStr">
        <is>
          <t>COS - Overrider Comm Heron View - Morne</t>
        </is>
      </c>
      <c r="F18937" s="3" t="n">
        <v>1095.59</v>
      </c>
      <c r="G18937" s="3" t="n">
        <v>64367.76</v>
      </c>
    </row>
    <row r="18938">
      <c r="A18938" s="3" t="inlineStr">
        <is>
          <t>Opportunity Global Sales (PTY) LTD</t>
        </is>
      </c>
      <c r="B18938" s="4" t="n">
        <v>45351</v>
      </c>
      <c r="C18938" s="3" t="inlineStr">
        <is>
          <t>Expenses</t>
        </is>
      </c>
      <c r="D18938" s="3" t="inlineStr">
        <is>
          <t>2000/383</t>
        </is>
      </c>
      <c r="E18938" s="3" t="inlineStr">
        <is>
          <t>COS - Overrider Comm Heron View - Morne</t>
        </is>
      </c>
      <c r="F18938" s="3" t="n">
        <v>1095.59</v>
      </c>
      <c r="G18938" s="3" t="n">
        <v>64367.76</v>
      </c>
    </row>
    <row r="18939">
      <c r="A18939" s="3" t="inlineStr">
        <is>
          <t>Opportunity Global Sales (PTY) LTD</t>
        </is>
      </c>
      <c r="B18939" s="4" t="n">
        <v>45351</v>
      </c>
      <c r="C18939" s="3" t="inlineStr">
        <is>
          <t>Expenses</t>
        </is>
      </c>
      <c r="D18939" s="3" t="inlineStr">
        <is>
          <t>2000/383</t>
        </is>
      </c>
      <c r="E18939" s="3" t="inlineStr">
        <is>
          <t>COS - Overrider Comm Heron Views - Morne</t>
        </is>
      </c>
      <c r="F18939" s="3" t="n">
        <v>1095.59</v>
      </c>
      <c r="G18939" s="3" t="n">
        <v>64367.76</v>
      </c>
    </row>
    <row r="18940">
      <c r="A18940" s="3" t="inlineStr">
        <is>
          <t>Opportunity Global Property (PTY) LTD</t>
        </is>
      </c>
      <c r="B18940" s="4" t="n">
        <v>45351</v>
      </c>
      <c r="C18940" s="3" t="inlineStr">
        <is>
          <t>Expenses</t>
        </is>
      </c>
      <c r="D18940" s="3" t="inlineStr">
        <is>
          <t>2000/390</t>
        </is>
      </c>
      <c r="E18940" s="3" t="inlineStr">
        <is>
          <t>COS - Overrider Comm External Sales - Morne</t>
        </is>
      </c>
      <c r="F18940" s="3" t="n">
        <v>750</v>
      </c>
      <c r="G18940" s="3" t="n">
        <v>12703.32</v>
      </c>
    </row>
    <row r="18941">
      <c r="A18941" s="3" t="inlineStr">
        <is>
          <t>Opportunity Global Sales (PTY) LTD</t>
        </is>
      </c>
      <c r="B18941" s="4" t="n">
        <v>45351</v>
      </c>
      <c r="C18941" s="3" t="inlineStr">
        <is>
          <t>Expenses</t>
        </is>
      </c>
      <c r="D18941" s="3" t="inlineStr">
        <is>
          <t>2000/390</t>
        </is>
      </c>
      <c r="E18941" s="3" t="inlineStr">
        <is>
          <t>COS - Overrider Comm External Sales - Morne</t>
        </is>
      </c>
      <c r="F18941" s="3" t="n">
        <v>750</v>
      </c>
      <c r="G18941" s="3" t="n">
        <v>12703.32</v>
      </c>
    </row>
    <row r="18942">
      <c r="A18942" s="3" t="inlineStr">
        <is>
          <t>Trademark Holdings (Pty) Ltd</t>
        </is>
      </c>
      <c r="B18942" s="4" t="n">
        <v>45351</v>
      </c>
      <c r="C18942" s="3" t="inlineStr">
        <is>
          <t>Expenses</t>
        </is>
      </c>
      <c r="D18942" s="3" t="inlineStr">
        <is>
          <t>2000/400</t>
        </is>
      </c>
      <c r="E18942" s="3" t="inlineStr">
        <is>
          <t>COS - Commission on external sales</t>
        </is>
      </c>
      <c r="F18942" s="3" t="n">
        <v>0</v>
      </c>
      <c r="G18942" s="3" t="n">
        <v>115000</v>
      </c>
    </row>
    <row r="18943">
      <c r="A18943" s="3" t="inlineStr">
        <is>
          <t>Opportunity Global Property (PTY) LTD</t>
        </is>
      </c>
      <c r="B18943" s="4" t="n">
        <v>45351</v>
      </c>
      <c r="C18943" s="3" t="inlineStr">
        <is>
          <t>Expenses</t>
        </is>
      </c>
      <c r="D18943" s="3" t="inlineStr">
        <is>
          <t>2000/550</t>
        </is>
      </c>
      <c r="E18943" s="3" t="inlineStr">
        <is>
          <t>COS - Electricity Costs Heron Fields</t>
        </is>
      </c>
      <c r="F18943" s="3" t="n">
        <v>0</v>
      </c>
      <c r="G18943" s="3" t="n">
        <v>447.83</v>
      </c>
    </row>
    <row r="18944">
      <c r="A18944" s="3" t="inlineStr">
        <is>
          <t>Opportunity Global Sales (PTY) LTD</t>
        </is>
      </c>
      <c r="B18944" s="4" t="n">
        <v>45351</v>
      </c>
      <c r="C18944" s="3" t="inlineStr">
        <is>
          <t>Expenses</t>
        </is>
      </c>
      <c r="D18944" s="3" t="inlineStr">
        <is>
          <t>2000/550</t>
        </is>
      </c>
      <c r="E18944" s="3" t="inlineStr">
        <is>
          <t>COS - Electricity Costs Heron Fields</t>
        </is>
      </c>
      <c r="F18944" s="3" t="n">
        <v>0</v>
      </c>
      <c r="G18944" s="3" t="n">
        <v>447.83</v>
      </c>
    </row>
    <row r="18945">
      <c r="A18945" s="3" t="inlineStr">
        <is>
          <t>Opportunity Global Property (PTY) LTD</t>
        </is>
      </c>
      <c r="B18945" s="4" t="n">
        <v>45351</v>
      </c>
      <c r="C18945" s="3" t="inlineStr">
        <is>
          <t>Expenses</t>
        </is>
      </c>
      <c r="D18945" s="3" t="inlineStr">
        <is>
          <t>2000/600</t>
        </is>
      </c>
      <c r="E18945" s="3" t="inlineStr">
        <is>
          <t>COS - Heron Fields Show House</t>
        </is>
      </c>
      <c r="F18945" s="3" t="n">
        <v>0</v>
      </c>
      <c r="G18945" s="3" t="n">
        <v>201.97</v>
      </c>
    </row>
    <row r="18946">
      <c r="A18946" s="3" t="inlineStr">
        <is>
          <t>Opportunity Global Sales (PTY) LTD</t>
        </is>
      </c>
      <c r="B18946" s="4" t="n">
        <v>45351</v>
      </c>
      <c r="C18946" s="3" t="inlineStr">
        <is>
          <t>Expenses</t>
        </is>
      </c>
      <c r="D18946" s="3" t="inlineStr">
        <is>
          <t>2000/600</t>
        </is>
      </c>
      <c r="E18946" s="3" t="inlineStr">
        <is>
          <t>COS - Heron Fields Show House</t>
        </is>
      </c>
      <c r="F18946" s="3" t="n">
        <v>0</v>
      </c>
      <c r="G18946" s="3" t="n">
        <v>201.97</v>
      </c>
    </row>
    <row r="18947">
      <c r="A18947" s="3" t="inlineStr">
        <is>
          <t>Endulini (Pty) Ltd</t>
        </is>
      </c>
      <c r="B18947" s="4" t="n">
        <v>45351</v>
      </c>
      <c r="C18947" s="3" t="inlineStr">
        <is>
          <t>Expenses</t>
        </is>
      </c>
      <c r="D18947" s="3" t="inlineStr">
        <is>
          <t>2000/600</t>
        </is>
      </c>
      <c r="E18947" s="3" t="inlineStr">
        <is>
          <t>COS - Legal fees</t>
        </is>
      </c>
      <c r="F18947" s="3" t="n">
        <v>0</v>
      </c>
      <c r="G18947" s="3" t="n">
        <v>341904.45</v>
      </c>
    </row>
    <row r="18948">
      <c r="A18948" s="3" t="inlineStr">
        <is>
          <t>Quinate Consulting (Pty) Ltd</t>
        </is>
      </c>
      <c r="B18948" s="4" t="n">
        <v>45351</v>
      </c>
      <c r="C18948" s="3" t="inlineStr">
        <is>
          <t>Expenses</t>
        </is>
      </c>
      <c r="D18948" s="3" t="inlineStr">
        <is>
          <t>2001/120</t>
        </is>
      </c>
      <c r="E18948" s="3" t="inlineStr">
        <is>
          <t>COS - Commission - South Wark</t>
        </is>
      </c>
      <c r="F18948" s="3" t="n">
        <v>0</v>
      </c>
      <c r="G18948" s="3" t="n">
        <v>-869.5700000000001</v>
      </c>
    </row>
    <row r="18949">
      <c r="A18949" s="3" t="inlineStr">
        <is>
          <t>Quinate Consulting (Pty) Ltd</t>
        </is>
      </c>
      <c r="B18949" s="4" t="n">
        <v>45351</v>
      </c>
      <c r="C18949" s="3" t="inlineStr">
        <is>
          <t>Expenses</t>
        </is>
      </c>
      <c r="D18949" s="3" t="inlineStr">
        <is>
          <t>2001/210</t>
        </is>
      </c>
      <c r="E18949" s="3" t="inlineStr">
        <is>
          <t>COS - NHBRC</t>
        </is>
      </c>
      <c r="F18949" s="3" t="n">
        <v>0</v>
      </c>
      <c r="G18949" s="3" t="n">
        <v>457.67</v>
      </c>
    </row>
    <row r="18950">
      <c r="A18950" s="3" t="inlineStr">
        <is>
          <t>Quinate Consulting (Pty) Ltd</t>
        </is>
      </c>
      <c r="B18950" s="4" t="n">
        <v>45351</v>
      </c>
      <c r="C18950" s="3" t="inlineStr">
        <is>
          <t>Expenses</t>
        </is>
      </c>
      <c r="D18950" s="3" t="inlineStr">
        <is>
          <t>2200/000</t>
        </is>
      </c>
      <c r="E18950" s="3" t="inlineStr">
        <is>
          <t>COS - C2M Certificate for transfer</t>
        </is>
      </c>
      <c r="F18950" s="3" t="n">
        <v>0</v>
      </c>
      <c r="G18950" s="3" t="n">
        <v>2000</v>
      </c>
    </row>
    <row r="18951">
      <c r="A18951" s="3" t="inlineStr">
        <is>
          <t>Noble Shield (Pty) Ltd ta Go Letting</t>
        </is>
      </c>
      <c r="B18951" s="4" t="n">
        <v>45351</v>
      </c>
      <c r="C18951" s="3" t="inlineStr">
        <is>
          <t>Revenue</t>
        </is>
      </c>
      <c r="D18951" s="3" t="inlineStr">
        <is>
          <t>2400/011</t>
        </is>
      </c>
      <c r="E18951" s="3" t="inlineStr">
        <is>
          <t>Recovery of Electrity _AND_ Water - Rentals</t>
        </is>
      </c>
      <c r="F18951" s="3" t="n">
        <v>0</v>
      </c>
      <c r="G18951" s="3" t="n">
        <v>-1000</v>
      </c>
    </row>
    <row r="18952">
      <c r="A18952" s="3" t="inlineStr">
        <is>
          <t>Quinate Consulting (Pty) Ltd</t>
        </is>
      </c>
      <c r="B18952" s="4" t="n">
        <v>45351</v>
      </c>
      <c r="C18952" s="3" t="inlineStr">
        <is>
          <t>Revenue</t>
        </is>
      </c>
      <c r="D18952" s="3" t="inlineStr">
        <is>
          <t>2400/200</t>
        </is>
      </c>
      <c r="E18952" s="3" t="inlineStr">
        <is>
          <t>Recovery Acc - Electricity SH</t>
        </is>
      </c>
      <c r="F18952" s="3" t="n">
        <v>-23684.3</v>
      </c>
      <c r="G18952" s="3" t="n">
        <v>-334615.29</v>
      </c>
    </row>
    <row r="18953">
      <c r="A18953" s="3" t="inlineStr">
        <is>
          <t>Quinate Consulting (Pty) Ltd</t>
        </is>
      </c>
      <c r="B18953" s="4" t="n">
        <v>45351</v>
      </c>
      <c r="C18953" s="3" t="inlineStr">
        <is>
          <t>Revenue</t>
        </is>
      </c>
      <c r="D18953" s="3" t="inlineStr">
        <is>
          <t>2400/300</t>
        </is>
      </c>
      <c r="E18953" s="3" t="inlineStr">
        <is>
          <t>Recovery Account - Electricity SW</t>
        </is>
      </c>
      <c r="F18953" s="3" t="n">
        <v>-16318.92</v>
      </c>
      <c r="G18953" s="3" t="n">
        <v>-247686.03</v>
      </c>
    </row>
    <row r="18954">
      <c r="A18954" s="3" t="inlineStr">
        <is>
          <t>Endulini (Pty) Ltd</t>
        </is>
      </c>
      <c r="B18954" s="4" t="n">
        <v>45351</v>
      </c>
      <c r="C18954" s="3" t="inlineStr">
        <is>
          <t>Revenue</t>
        </is>
      </c>
      <c r="D18954" s="3" t="inlineStr">
        <is>
          <t>2750/000</t>
        </is>
      </c>
      <c r="E18954" s="3" t="inlineStr">
        <is>
          <t>Interest Received</t>
        </is>
      </c>
      <c r="F18954" s="3" t="n">
        <v>0</v>
      </c>
      <c r="G18954" s="3" t="n">
        <v>-1767.18</v>
      </c>
    </row>
    <row r="18955">
      <c r="A18955" s="3" t="inlineStr">
        <is>
          <t>Opportunity Global Investment (PTY) LTD</t>
        </is>
      </c>
      <c r="B18955" s="4" t="n">
        <v>45351</v>
      </c>
      <c r="C18955" s="3" t="inlineStr">
        <is>
          <t>Revenue</t>
        </is>
      </c>
      <c r="D18955" s="3" t="inlineStr">
        <is>
          <t>2750/000</t>
        </is>
      </c>
      <c r="E18955" s="3" t="inlineStr">
        <is>
          <t>Interest Received - Bank</t>
        </is>
      </c>
      <c r="F18955" s="3" t="n">
        <v>0</v>
      </c>
      <c r="G18955" s="3" t="n">
        <v>-355.23</v>
      </c>
    </row>
    <row r="18956">
      <c r="A18956" s="3" t="inlineStr">
        <is>
          <t>Opportunity Global Property (PTY) LTD</t>
        </is>
      </c>
      <c r="B18956" s="4" t="n">
        <v>45351</v>
      </c>
      <c r="C18956" s="3" t="inlineStr">
        <is>
          <t>Revenue</t>
        </is>
      </c>
      <c r="D18956" s="3" t="inlineStr">
        <is>
          <t>2750/000</t>
        </is>
      </c>
      <c r="E18956" s="3" t="inlineStr">
        <is>
          <t>Interest Received - Bank</t>
        </is>
      </c>
      <c r="F18956" s="3" t="n">
        <v>0</v>
      </c>
      <c r="G18956" s="3" t="n">
        <v>-18.82</v>
      </c>
    </row>
    <row r="18957">
      <c r="A18957" s="3" t="inlineStr">
        <is>
          <t>Opportunity Global Sales (PTY) LTD</t>
        </is>
      </c>
      <c r="B18957" s="4" t="n">
        <v>45351</v>
      </c>
      <c r="C18957" s="3" t="inlineStr">
        <is>
          <t>Revenue</t>
        </is>
      </c>
      <c r="D18957" s="3" t="inlineStr">
        <is>
          <t>2750/000</t>
        </is>
      </c>
      <c r="E18957" s="3" t="inlineStr">
        <is>
          <t>Interest Received - Bank</t>
        </is>
      </c>
      <c r="F18957" s="3" t="n">
        <v>0</v>
      </c>
      <c r="G18957" s="3" t="n">
        <v>-18.82</v>
      </c>
    </row>
    <row r="18958">
      <c r="A18958" s="3" t="inlineStr">
        <is>
          <t>Opportunity Private Capital (PTY) LTD</t>
        </is>
      </c>
      <c r="B18958" s="4" t="n">
        <v>45351</v>
      </c>
      <c r="C18958" s="3" t="inlineStr">
        <is>
          <t>Revenue</t>
        </is>
      </c>
      <c r="D18958" s="3" t="inlineStr">
        <is>
          <t>2750/000</t>
        </is>
      </c>
      <c r="E18958" s="3" t="inlineStr">
        <is>
          <t>Interest Received - Bank</t>
        </is>
      </c>
      <c r="F18958" s="3" t="n">
        <v>0</v>
      </c>
      <c r="G18958" s="3" t="n">
        <v>-355.23</v>
      </c>
    </row>
    <row r="18959">
      <c r="A18959" s="3" t="inlineStr">
        <is>
          <t>Noble Shield (Pty) Ltd ta Go Letting</t>
        </is>
      </c>
      <c r="B18959" s="4" t="n">
        <v>45351</v>
      </c>
      <c r="C18959" s="3" t="inlineStr">
        <is>
          <t>Revenue</t>
        </is>
      </c>
      <c r="D18959" s="3" t="inlineStr">
        <is>
          <t>2750/100</t>
        </is>
      </c>
      <c r="E18959" s="3" t="inlineStr">
        <is>
          <t>Interest Received - bank</t>
        </is>
      </c>
      <c r="F18959" s="3" t="n">
        <v>-0.59</v>
      </c>
      <c r="G18959" s="3" t="n">
        <v>-2.4</v>
      </c>
    </row>
    <row r="18960">
      <c r="A18960" s="3" t="inlineStr">
        <is>
          <t>Quinate Consulting (Pty) Ltd</t>
        </is>
      </c>
      <c r="B18960" s="4" t="n">
        <v>45351</v>
      </c>
      <c r="C18960" s="3" t="inlineStr">
        <is>
          <t>Revenue</t>
        </is>
      </c>
      <c r="D18960" s="3" t="inlineStr">
        <is>
          <t>2751/000</t>
        </is>
      </c>
      <c r="E18960" s="3" t="inlineStr">
        <is>
          <t>Interest Received - Bank</t>
        </is>
      </c>
      <c r="F18960" s="3" t="n">
        <v>-105.3</v>
      </c>
      <c r="G18960" s="3" t="n">
        <v>-4647.48</v>
      </c>
    </row>
    <row r="18961">
      <c r="A18961" s="3" t="inlineStr">
        <is>
          <t>Opportunity Global Investment (PTY) LTD</t>
        </is>
      </c>
      <c r="B18961" s="4" t="n">
        <v>45351</v>
      </c>
      <c r="C18961" s="3" t="inlineStr">
        <is>
          <t>Revenue</t>
        </is>
      </c>
      <c r="D18961" s="3" t="inlineStr">
        <is>
          <t>2753/000</t>
        </is>
      </c>
      <c r="E18961" s="3" t="inlineStr">
        <is>
          <t>Interest received - Momentum</t>
        </is>
      </c>
      <c r="F18961" s="3" t="n">
        <v>-108.08</v>
      </c>
      <c r="G18961" s="3" t="n">
        <v>-405.77</v>
      </c>
    </row>
    <row r="18962">
      <c r="A18962" s="3" t="inlineStr">
        <is>
          <t>Opportunity Private Capital (PTY) LTD</t>
        </is>
      </c>
      <c r="B18962" s="4" t="n">
        <v>45351</v>
      </c>
      <c r="C18962" s="3" t="inlineStr">
        <is>
          <t>Revenue</t>
        </is>
      </c>
      <c r="D18962" s="3" t="inlineStr">
        <is>
          <t>2753/000</t>
        </is>
      </c>
      <c r="E18962" s="3" t="inlineStr">
        <is>
          <t>Interest received - Momentum</t>
        </is>
      </c>
      <c r="F18962" s="3" t="n">
        <v>-108.08</v>
      </c>
      <c r="G18962" s="3" t="n">
        <v>-405.77</v>
      </c>
    </row>
    <row r="18963">
      <c r="A18963" s="3" t="inlineStr">
        <is>
          <t>Endulini (Pty) Ltd</t>
        </is>
      </c>
      <c r="B18963" s="4" t="n">
        <v>45351</v>
      </c>
      <c r="C18963" s="3" t="inlineStr">
        <is>
          <t>Revenue</t>
        </is>
      </c>
      <c r="D18963" s="3" t="inlineStr">
        <is>
          <t>2755/001</t>
        </is>
      </c>
      <c r="E18963" s="3" t="inlineStr">
        <is>
          <t>Interest Received - Momentum</t>
        </is>
      </c>
      <c r="F18963" s="3" t="n">
        <v>-0.53</v>
      </c>
      <c r="G18963" s="3" t="n">
        <v>-118.32</v>
      </c>
    </row>
    <row r="18964">
      <c r="A18964" s="3" t="inlineStr">
        <is>
          <t>Quinate Consulting (Pty) Ltd</t>
        </is>
      </c>
      <c r="B18964" s="4" t="n">
        <v>45351</v>
      </c>
      <c r="C18964" s="3" t="inlineStr">
        <is>
          <t>Revenue</t>
        </is>
      </c>
      <c r="D18964" s="3" t="inlineStr">
        <is>
          <t>2755/001</t>
        </is>
      </c>
      <c r="E18964" s="3" t="inlineStr">
        <is>
          <t>Interest Received - Momentum</t>
        </is>
      </c>
      <c r="F18964" s="3" t="n">
        <v>-12.24</v>
      </c>
      <c r="G18964" s="3" t="n">
        <v>-42.91</v>
      </c>
    </row>
    <row r="18965">
      <c r="A18965" s="3" t="inlineStr">
        <is>
          <t>Opportunity Global Investment (PTY) LTD</t>
        </is>
      </c>
      <c r="B18965" s="4" t="n">
        <v>45351</v>
      </c>
      <c r="C18965" s="3" t="inlineStr">
        <is>
          <t>Expenses</t>
        </is>
      </c>
      <c r="D18965" s="3" t="inlineStr">
        <is>
          <t>3000/100</t>
        </is>
      </c>
      <c r="E18965" s="3" t="inlineStr">
        <is>
          <t>Accounting Fees - Secretarial</t>
        </is>
      </c>
      <c r="F18965" s="3" t="n">
        <v>1000</v>
      </c>
      <c r="G18965" s="3" t="n">
        <v>1890</v>
      </c>
    </row>
    <row r="18966">
      <c r="A18966" s="3" t="inlineStr">
        <is>
          <t>Opportunity Private Capital (PTY) LTD</t>
        </is>
      </c>
      <c r="B18966" s="4" t="n">
        <v>45351</v>
      </c>
      <c r="C18966" s="3" t="inlineStr">
        <is>
          <t>Expenses</t>
        </is>
      </c>
      <c r="D18966" s="3" t="inlineStr">
        <is>
          <t>3000/100</t>
        </is>
      </c>
      <c r="E18966" s="3" t="inlineStr">
        <is>
          <t>Accounting Fees - Secretarial</t>
        </is>
      </c>
      <c r="F18966" s="3" t="n">
        <v>1000</v>
      </c>
      <c r="G18966" s="3" t="n">
        <v>1890</v>
      </c>
    </row>
    <row r="18967">
      <c r="A18967" s="3" t="inlineStr">
        <is>
          <t>Opportunity Global Investment (PTY) LTD</t>
        </is>
      </c>
      <c r="B18967" s="4" t="n">
        <v>45351</v>
      </c>
      <c r="C18967" s="3" t="inlineStr">
        <is>
          <t>Expenses</t>
        </is>
      </c>
      <c r="D18967" s="3" t="inlineStr">
        <is>
          <t>3000/150</t>
        </is>
      </c>
      <c r="E18967" s="3" t="inlineStr">
        <is>
          <t>Accounting Fees - Audit</t>
        </is>
      </c>
      <c r="F18967" s="3" t="n">
        <v>0</v>
      </c>
      <c r="G18967" s="3" t="n">
        <v>12217.01</v>
      </c>
    </row>
    <row r="18968">
      <c r="A18968" s="3" t="inlineStr">
        <is>
          <t>Opportunity Private Capital (PTY) LTD</t>
        </is>
      </c>
      <c r="B18968" s="4" t="n">
        <v>45351</v>
      </c>
      <c r="C18968" s="3" t="inlineStr">
        <is>
          <t>Expenses</t>
        </is>
      </c>
      <c r="D18968" s="3" t="inlineStr">
        <is>
          <t>3000/150</t>
        </is>
      </c>
      <c r="E18968" s="3" t="inlineStr">
        <is>
          <t>Accounting Fees - Audit</t>
        </is>
      </c>
      <c r="F18968" s="3" t="n">
        <v>0</v>
      </c>
      <c r="G18968" s="3" t="n">
        <v>12217.01</v>
      </c>
    </row>
    <row r="18969">
      <c r="A18969" s="3" t="inlineStr">
        <is>
          <t>Trademark Holdings (Pty) Ltd</t>
        </is>
      </c>
      <c r="B18969" s="4" t="n">
        <v>45351</v>
      </c>
      <c r="C18969" s="3" t="inlineStr">
        <is>
          <t>Expenses</t>
        </is>
      </c>
      <c r="D18969" s="3" t="inlineStr">
        <is>
          <t>3000/300</t>
        </is>
      </c>
      <c r="E18969" s="3" t="inlineStr">
        <is>
          <t>Accounting Fees - Audit</t>
        </is>
      </c>
      <c r="F18969" s="3" t="n">
        <v>0</v>
      </c>
      <c r="G18969" s="3" t="n">
        <v>22517</v>
      </c>
    </row>
    <row r="18970">
      <c r="A18970" s="3" t="inlineStr">
        <is>
          <t>Trademark Holdings (Pty) Ltd</t>
        </is>
      </c>
      <c r="B18970" s="4" t="n">
        <v>45351</v>
      </c>
      <c r="C18970" s="3" t="inlineStr">
        <is>
          <t>Expenses</t>
        </is>
      </c>
      <c r="D18970" s="3" t="inlineStr">
        <is>
          <t>3000/400</t>
        </is>
      </c>
      <c r="E18970" s="3" t="inlineStr">
        <is>
          <t>Accounting Fees - CiPC</t>
        </is>
      </c>
      <c r="F18970" s="3" t="n">
        <v>0</v>
      </c>
      <c r="G18970" s="3" t="n">
        <v>1322.5</v>
      </c>
    </row>
    <row r="18971">
      <c r="A18971" s="3" t="inlineStr">
        <is>
          <t>Quinate Consulting (Pty) Ltd</t>
        </is>
      </c>
      <c r="B18971" s="4" t="n">
        <v>45351</v>
      </c>
      <c r="C18971" s="3" t="inlineStr">
        <is>
          <t>Expenses</t>
        </is>
      </c>
      <c r="D18971" s="3" t="inlineStr">
        <is>
          <t>3001/000</t>
        </is>
      </c>
      <c r="E18971" s="3" t="inlineStr">
        <is>
          <t>Accounting fees - Other</t>
        </is>
      </c>
      <c r="F18971" s="3" t="n">
        <v>0</v>
      </c>
      <c r="G18971" s="3" t="n">
        <v>12640</v>
      </c>
    </row>
    <row r="18972">
      <c r="A18972" s="3" t="inlineStr">
        <is>
          <t>Quinate Consulting (Pty) Ltd</t>
        </is>
      </c>
      <c r="B18972" s="4" t="n">
        <v>45351</v>
      </c>
      <c r="C18972" s="3" t="inlineStr">
        <is>
          <t>Expenses</t>
        </is>
      </c>
      <c r="D18972" s="3" t="inlineStr">
        <is>
          <t>3002/000</t>
        </is>
      </c>
      <c r="E18972" s="3" t="inlineStr">
        <is>
          <t>Accounting Fees - Tax Dept.</t>
        </is>
      </c>
      <c r="F18972" s="3" t="n">
        <v>0</v>
      </c>
      <c r="G18972" s="3" t="n">
        <v>540</v>
      </c>
    </row>
    <row r="18973">
      <c r="A18973" s="3" t="inlineStr">
        <is>
          <t>Quinate Consulting (Pty) Ltd</t>
        </is>
      </c>
      <c r="B18973" s="4" t="n">
        <v>45351</v>
      </c>
      <c r="C18973" s="3" t="inlineStr">
        <is>
          <t>Expenses</t>
        </is>
      </c>
      <c r="D18973" s="3" t="inlineStr">
        <is>
          <t>3005/000</t>
        </is>
      </c>
      <c r="E18973" s="3" t="inlineStr">
        <is>
          <t>Accounting fees - Audit</t>
        </is>
      </c>
      <c r="F18973" s="3" t="n">
        <v>0</v>
      </c>
      <c r="G18973" s="3" t="n">
        <v>41581</v>
      </c>
    </row>
    <row r="18974">
      <c r="A18974" s="3" t="inlineStr">
        <is>
          <t>Opportunity Management Holdings (PTY) LTD</t>
        </is>
      </c>
      <c r="B18974" s="4" t="n">
        <v>45351</v>
      </c>
      <c r="C18974" s="3" t="inlineStr">
        <is>
          <t>Expenses</t>
        </is>
      </c>
      <c r="D18974" s="3" t="inlineStr">
        <is>
          <t>3005/000</t>
        </is>
      </c>
      <c r="E18974" s="3" t="inlineStr">
        <is>
          <t>Accounting fees - Deric Dudley</t>
        </is>
      </c>
      <c r="F18974" s="3" t="n">
        <v>0</v>
      </c>
      <c r="G18974" s="3" t="n">
        <v>289427.94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3006/000</t>
        </is>
      </c>
      <c r="E18975" s="3" t="inlineStr">
        <is>
          <t>Accounting fees - CIPC</t>
        </is>
      </c>
      <c r="F18975" s="3" t="n">
        <v>0</v>
      </c>
      <c r="G18975" s="3" t="n">
        <v>500</v>
      </c>
    </row>
    <row r="18976">
      <c r="A18976" s="3" t="inlineStr">
        <is>
          <t>Endulini (Pty) Ltd</t>
        </is>
      </c>
      <c r="B18976" s="4" t="n">
        <v>45351</v>
      </c>
      <c r="C18976" s="3" t="inlineStr">
        <is>
          <t>Expenses</t>
        </is>
      </c>
      <c r="D18976" s="3" t="inlineStr">
        <is>
          <t>3050/000</t>
        </is>
      </c>
      <c r="E18976" s="3" t="inlineStr">
        <is>
          <t>Advertising _AND_ Promotions</t>
        </is>
      </c>
      <c r="F18976" s="3" t="n">
        <v>0</v>
      </c>
      <c r="G18976" s="3" t="n">
        <v>4595</v>
      </c>
    </row>
    <row r="18977">
      <c r="A18977" s="3" t="inlineStr">
        <is>
          <t>Noble Shield (Pty) Ltd ta Go Letting</t>
        </is>
      </c>
      <c r="B18977" s="4" t="n">
        <v>45351</v>
      </c>
      <c r="C18977" s="3" t="inlineStr">
        <is>
          <t>Expenses</t>
        </is>
      </c>
      <c r="D18977" s="3" t="inlineStr">
        <is>
          <t>3050/000</t>
        </is>
      </c>
      <c r="E18977" s="3" t="inlineStr">
        <is>
          <t>Advertising _AND_ Promotions</t>
        </is>
      </c>
      <c r="F18977" s="3" t="n">
        <v>0</v>
      </c>
      <c r="G18977" s="3" t="n">
        <v>1322.5</v>
      </c>
    </row>
    <row r="18978">
      <c r="A18978" s="3" t="inlineStr">
        <is>
          <t>Opportunity Management Holdings (PTY) LTD</t>
        </is>
      </c>
      <c r="B18978" s="4" t="n">
        <v>45351</v>
      </c>
      <c r="C18978" s="3" t="inlineStr">
        <is>
          <t>Expenses</t>
        </is>
      </c>
      <c r="D18978" s="3" t="inlineStr">
        <is>
          <t>3050/000</t>
        </is>
      </c>
      <c r="E18978" s="3" t="inlineStr">
        <is>
          <t>Advertising _AND_ Promotions</t>
        </is>
      </c>
      <c r="F18978" s="3" t="n">
        <v>0</v>
      </c>
      <c r="G18978" s="3" t="n">
        <v>3761.41</v>
      </c>
    </row>
    <row r="18979">
      <c r="A18979" s="3" t="inlineStr">
        <is>
          <t>Opportunity Global Investment (PTY) LTD</t>
        </is>
      </c>
      <c r="B18979" s="4" t="n">
        <v>45351</v>
      </c>
      <c r="C18979" s="3" t="inlineStr">
        <is>
          <t>Expenses</t>
        </is>
      </c>
      <c r="D18979" s="3" t="inlineStr">
        <is>
          <t>3050/000</t>
        </is>
      </c>
      <c r="E18979" s="3" t="inlineStr">
        <is>
          <t>Advertising and Promotions</t>
        </is>
      </c>
      <c r="F18979" s="3" t="n">
        <v>0</v>
      </c>
      <c r="G18979" s="3" t="n">
        <v>3510.76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3050/000</t>
        </is>
      </c>
      <c r="E18980" s="3" t="inlineStr">
        <is>
          <t>Advertising and Promotions</t>
        </is>
      </c>
      <c r="F18980" s="3" t="n">
        <v>0</v>
      </c>
      <c r="G18980" s="3" t="n">
        <v>18164.18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3050/000</t>
        </is>
      </c>
      <c r="E18981" s="3" t="inlineStr">
        <is>
          <t>Advertising and Promotions</t>
        </is>
      </c>
      <c r="F18981" s="3" t="n">
        <v>0</v>
      </c>
      <c r="G18981" s="3" t="n">
        <v>18164.18</v>
      </c>
    </row>
    <row r="18982">
      <c r="A18982" s="3" t="inlineStr">
        <is>
          <t>Opportunity Private Capital (PTY) LTD</t>
        </is>
      </c>
      <c r="B18982" s="4" t="n">
        <v>45351</v>
      </c>
      <c r="C18982" s="3" t="inlineStr">
        <is>
          <t>Expenses</t>
        </is>
      </c>
      <c r="D18982" s="3" t="inlineStr">
        <is>
          <t>3050/000</t>
        </is>
      </c>
      <c r="E18982" s="3" t="inlineStr">
        <is>
          <t>Advertising and Promotions</t>
        </is>
      </c>
      <c r="F18982" s="3" t="n">
        <v>0</v>
      </c>
      <c r="G18982" s="3" t="n">
        <v>3510.76</v>
      </c>
    </row>
    <row r="18983">
      <c r="A18983" s="3" t="inlineStr">
        <is>
          <t>Endulini (Pty) Ltd</t>
        </is>
      </c>
      <c r="B18983" s="4" t="n">
        <v>45351</v>
      </c>
      <c r="C18983" s="3" t="inlineStr">
        <is>
          <t>Expenses</t>
        </is>
      </c>
      <c r="D18983" s="3" t="inlineStr">
        <is>
          <t>3050/001</t>
        </is>
      </c>
      <c r="E18983" s="3" t="inlineStr">
        <is>
          <t>Advertising _AND_ Promotions - Media Agenda</t>
        </is>
      </c>
      <c r="F18983" s="3" t="n">
        <v>0</v>
      </c>
      <c r="G18983" s="3" t="n">
        <v>4887.5</v>
      </c>
    </row>
    <row r="18984">
      <c r="A18984" s="3" t="inlineStr">
        <is>
          <t>Endulini (Pty) Ltd</t>
        </is>
      </c>
      <c r="B18984" s="4" t="n">
        <v>45351</v>
      </c>
      <c r="C18984" s="3" t="inlineStr">
        <is>
          <t>Expenses</t>
        </is>
      </c>
      <c r="D18984" s="3" t="inlineStr">
        <is>
          <t>3050/002</t>
        </is>
      </c>
      <c r="E18984" s="3" t="inlineStr">
        <is>
          <t>Advertising - Other</t>
        </is>
      </c>
      <c r="F18984" s="3" t="n">
        <v>1150</v>
      </c>
      <c r="G18984" s="3" t="n">
        <v>1150</v>
      </c>
    </row>
    <row r="18985">
      <c r="A18985" s="3" t="inlineStr">
        <is>
          <t>Noble Shield (Pty) Ltd ta Go Letting</t>
        </is>
      </c>
      <c r="B18985" s="4" t="n">
        <v>45351</v>
      </c>
      <c r="C18985" s="3" t="inlineStr">
        <is>
          <t>Expenses</t>
        </is>
      </c>
      <c r="D18985" s="3" t="inlineStr">
        <is>
          <t>3050/020</t>
        </is>
      </c>
      <c r="E18985" s="3" t="inlineStr">
        <is>
          <t>Adverting &amp; Marketing - Other</t>
        </is>
      </c>
      <c r="F18985" s="3" t="n">
        <v>0</v>
      </c>
      <c r="G18985" s="3" t="n">
        <v>134.9</v>
      </c>
    </row>
    <row r="18986">
      <c r="A18986" s="3" t="inlineStr">
        <is>
          <t>Noble Shield (Pty) Ltd ta Go Letting</t>
        </is>
      </c>
      <c r="B18986" s="4" t="n">
        <v>45351</v>
      </c>
      <c r="C18986" s="3" t="inlineStr">
        <is>
          <t>Expenses</t>
        </is>
      </c>
      <c r="D18986" s="3" t="inlineStr">
        <is>
          <t>3050/050</t>
        </is>
      </c>
      <c r="E18986" s="3" t="inlineStr">
        <is>
          <t>Advertising - Prop 24</t>
        </is>
      </c>
      <c r="F18986" s="3" t="n">
        <v>4491.9</v>
      </c>
      <c r="G18986" s="3" t="n">
        <v>21860.35</v>
      </c>
    </row>
    <row r="18987">
      <c r="A18987" s="3" t="inlineStr">
        <is>
          <t>Opportunity Global Property (PTY) LTD</t>
        </is>
      </c>
      <c r="B18987" s="4" t="n">
        <v>45351</v>
      </c>
      <c r="C18987" s="3" t="inlineStr">
        <is>
          <t>Expenses</t>
        </is>
      </c>
      <c r="D18987" s="3" t="inlineStr">
        <is>
          <t>3050/100</t>
        </is>
      </c>
      <c r="E18987" s="3" t="inlineStr">
        <is>
          <t>Advertising - Facebook</t>
        </is>
      </c>
      <c r="F18987" s="3" t="n">
        <v>0</v>
      </c>
      <c r="G18987" s="3" t="n">
        <v>2279.78</v>
      </c>
    </row>
    <row r="18988">
      <c r="A18988" s="3" t="inlineStr">
        <is>
          <t>Opportunity Global Sales (PTY) LTD</t>
        </is>
      </c>
      <c r="B18988" s="4" t="n">
        <v>45351</v>
      </c>
      <c r="C18988" s="3" t="inlineStr">
        <is>
          <t>Expenses</t>
        </is>
      </c>
      <c r="D18988" s="3" t="inlineStr">
        <is>
          <t>3050/100</t>
        </is>
      </c>
      <c r="E18988" s="3" t="inlineStr">
        <is>
          <t>Advertising - Facebook</t>
        </is>
      </c>
      <c r="F18988" s="3" t="n">
        <v>0</v>
      </c>
      <c r="G18988" s="3" t="n">
        <v>2279.78</v>
      </c>
    </row>
    <row r="18989">
      <c r="A18989" s="3" t="inlineStr">
        <is>
          <t>Opportunity Global Property (PTY) LTD</t>
        </is>
      </c>
      <c r="B18989" s="4" t="n">
        <v>45351</v>
      </c>
      <c r="C18989" s="3" t="inlineStr">
        <is>
          <t>Expenses</t>
        </is>
      </c>
      <c r="D18989" s="3" t="inlineStr">
        <is>
          <t>3050/140</t>
        </is>
      </c>
      <c r="E18989" s="3" t="inlineStr">
        <is>
          <t>Advertising - Media Agenda</t>
        </is>
      </c>
      <c r="F18989" s="3" t="n">
        <v>0</v>
      </c>
      <c r="G18989" s="3" t="n">
        <v>18462.5</v>
      </c>
    </row>
    <row r="18990">
      <c r="A18990" s="3" t="inlineStr">
        <is>
          <t>Opportunity Global Sales (PTY) LTD</t>
        </is>
      </c>
      <c r="B18990" s="4" t="n">
        <v>45351</v>
      </c>
      <c r="C18990" s="3" t="inlineStr">
        <is>
          <t>Expenses</t>
        </is>
      </c>
      <c r="D18990" s="3" t="inlineStr">
        <is>
          <t>3050/140</t>
        </is>
      </c>
      <c r="E18990" s="3" t="inlineStr">
        <is>
          <t>Advertising - Media Agenda</t>
        </is>
      </c>
      <c r="F18990" s="3" t="n">
        <v>0</v>
      </c>
      <c r="G18990" s="3" t="n">
        <v>18462.5</v>
      </c>
    </row>
    <row r="18991">
      <c r="A18991" s="3" t="inlineStr">
        <is>
          <t>Opportunity Global Property (PTY) LTD</t>
        </is>
      </c>
      <c r="B18991" s="4" t="n">
        <v>45351</v>
      </c>
      <c r="C18991" s="3" t="inlineStr">
        <is>
          <t>Expenses</t>
        </is>
      </c>
      <c r="D18991" s="3" t="inlineStr">
        <is>
          <t>3050/200</t>
        </is>
      </c>
      <c r="E18991" s="3" t="inlineStr">
        <is>
          <t>Advertising - Design</t>
        </is>
      </c>
      <c r="F18991" s="3" t="n">
        <v>0</v>
      </c>
      <c r="G18991" s="3" t="n">
        <v>35000</v>
      </c>
    </row>
    <row r="18992">
      <c r="A18992" s="3" t="inlineStr">
        <is>
          <t>Opportunity Global Sales (PTY) LTD</t>
        </is>
      </c>
      <c r="B18992" s="4" t="n">
        <v>45351</v>
      </c>
      <c r="C18992" s="3" t="inlineStr">
        <is>
          <t>Expenses</t>
        </is>
      </c>
      <c r="D18992" s="3" t="inlineStr">
        <is>
          <t>3050/200</t>
        </is>
      </c>
      <c r="E18992" s="3" t="inlineStr">
        <is>
          <t>Advertising - Design</t>
        </is>
      </c>
      <c r="F18992" s="3" t="n">
        <v>0</v>
      </c>
      <c r="G18992" s="3" t="n">
        <v>35000</v>
      </c>
    </row>
    <row r="18993">
      <c r="A18993" s="3" t="inlineStr">
        <is>
          <t>Opportunity Global Investment (PTY) LTD</t>
        </is>
      </c>
      <c r="B18993" s="4" t="n">
        <v>45351</v>
      </c>
      <c r="C18993" s="3" t="inlineStr">
        <is>
          <t>Expenses</t>
        </is>
      </c>
      <c r="D18993" s="3" t="inlineStr">
        <is>
          <t>3050/230</t>
        </is>
      </c>
      <c r="E18993" s="3" t="inlineStr">
        <is>
          <t>Advertising - Link on Advertising</t>
        </is>
      </c>
      <c r="F18993" s="3" t="n">
        <v>395</v>
      </c>
      <c r="G18993" s="3" t="n">
        <v>2765</v>
      </c>
    </row>
    <row r="18994">
      <c r="A18994" s="3" t="inlineStr">
        <is>
          <t>Opportunity Private Capital (PTY) LTD</t>
        </is>
      </c>
      <c r="B18994" s="4" t="n">
        <v>45351</v>
      </c>
      <c r="C18994" s="3" t="inlineStr">
        <is>
          <t>Expenses</t>
        </is>
      </c>
      <c r="D18994" s="3" t="inlineStr">
        <is>
          <t>3050/230</t>
        </is>
      </c>
      <c r="E18994" s="3" t="inlineStr">
        <is>
          <t>Advertising - Link on Advertising</t>
        </is>
      </c>
      <c r="F18994" s="3" t="n">
        <v>395</v>
      </c>
      <c r="G18994" s="3" t="n">
        <v>2765</v>
      </c>
    </row>
    <row r="18995">
      <c r="A18995" s="3" t="inlineStr">
        <is>
          <t>Opportunity Global Investment (PTY) LTD</t>
        </is>
      </c>
      <c r="B18995" s="4" t="n">
        <v>45351</v>
      </c>
      <c r="C18995" s="3" t="inlineStr">
        <is>
          <t>Expenses</t>
        </is>
      </c>
      <c r="D18995" s="3" t="inlineStr">
        <is>
          <t>3050/240</t>
        </is>
      </c>
      <c r="E18995" s="3" t="inlineStr">
        <is>
          <t>Advertising - Realmarketing</t>
        </is>
      </c>
      <c r="F18995" s="3" t="n">
        <v>0</v>
      </c>
      <c r="G18995" s="3" t="n">
        <v>191000</v>
      </c>
    </row>
    <row r="18996">
      <c r="A18996" s="3" t="inlineStr">
        <is>
          <t>Opportunity Private Capital (PTY) LTD</t>
        </is>
      </c>
      <c r="B18996" s="4" t="n">
        <v>45351</v>
      </c>
      <c r="C18996" s="3" t="inlineStr">
        <is>
          <t>Expenses</t>
        </is>
      </c>
      <c r="D18996" s="3" t="inlineStr">
        <is>
          <t>3050/240</t>
        </is>
      </c>
      <c r="E18996" s="3" t="inlineStr">
        <is>
          <t>Advertising - Realmarketing</t>
        </is>
      </c>
      <c r="F18996" s="3" t="n">
        <v>0</v>
      </c>
      <c r="G18996" s="3" t="n">
        <v>191000</v>
      </c>
    </row>
    <row r="18997">
      <c r="A18997" s="3" t="inlineStr">
        <is>
          <t>Opportunity Global Investment (PTY) LTD</t>
        </is>
      </c>
      <c r="B18997" s="4" t="n">
        <v>45351</v>
      </c>
      <c r="C18997" s="3" t="inlineStr">
        <is>
          <t>Expenses</t>
        </is>
      </c>
      <c r="D18997" s="3" t="inlineStr">
        <is>
          <t>3050/250</t>
        </is>
      </c>
      <c r="E18997" s="3" t="inlineStr">
        <is>
          <t>Advertising - General</t>
        </is>
      </c>
      <c r="F18997" s="3" t="n">
        <v>95.64</v>
      </c>
      <c r="G18997" s="3" t="n">
        <v>52695.24</v>
      </c>
    </row>
    <row r="18998">
      <c r="A18998" s="3" t="inlineStr">
        <is>
          <t>Opportunity Global Property (PTY) LTD</t>
        </is>
      </c>
      <c r="B18998" s="4" t="n">
        <v>45351</v>
      </c>
      <c r="C18998" s="3" t="inlineStr">
        <is>
          <t>Expenses</t>
        </is>
      </c>
      <c r="D18998" s="3" t="inlineStr">
        <is>
          <t>3050/250</t>
        </is>
      </c>
      <c r="E18998" s="3" t="inlineStr">
        <is>
          <t>Advertising - General</t>
        </is>
      </c>
      <c r="F18998" s="3" t="n">
        <v>25338.76</v>
      </c>
      <c r="G18998" s="3" t="n">
        <v>106435.84</v>
      </c>
    </row>
    <row r="18999">
      <c r="A18999" s="3" t="inlineStr">
        <is>
          <t>Opportunity Global Sales (PTY) LTD</t>
        </is>
      </c>
      <c r="B18999" s="4" t="n">
        <v>45351</v>
      </c>
      <c r="C18999" s="3" t="inlineStr">
        <is>
          <t>Expenses</t>
        </is>
      </c>
      <c r="D18999" s="3" t="inlineStr">
        <is>
          <t>3050/250</t>
        </is>
      </c>
      <c r="E18999" s="3" t="inlineStr">
        <is>
          <t>Advertising - General</t>
        </is>
      </c>
      <c r="F18999" s="3" t="n">
        <v>25338.76</v>
      </c>
      <c r="G18999" s="3" t="n">
        <v>106435.84</v>
      </c>
    </row>
    <row r="19000">
      <c r="A19000" s="3" t="inlineStr">
        <is>
          <t>Opportunity Private Capital (PTY) LTD</t>
        </is>
      </c>
      <c r="B19000" s="4" t="n">
        <v>45351</v>
      </c>
      <c r="C19000" s="3" t="inlineStr">
        <is>
          <t>Expenses</t>
        </is>
      </c>
      <c r="D19000" s="3" t="inlineStr">
        <is>
          <t>3050/250</t>
        </is>
      </c>
      <c r="E19000" s="3" t="inlineStr">
        <is>
          <t>Advertising - General</t>
        </is>
      </c>
      <c r="F19000" s="3" t="n">
        <v>95.64</v>
      </c>
      <c r="G19000" s="3" t="n">
        <v>52695.24</v>
      </c>
    </row>
    <row r="19001">
      <c r="A19001" s="3" t="inlineStr">
        <is>
          <t>Opportunity Global Investment (PTY) LTD</t>
        </is>
      </c>
      <c r="B19001" s="4" t="n">
        <v>45351</v>
      </c>
      <c r="C19001" s="3" t="inlineStr">
        <is>
          <t>Expenses</t>
        </is>
      </c>
      <c r="D19001" s="3" t="inlineStr">
        <is>
          <t>3050/260</t>
        </is>
      </c>
      <c r="E19001" s="3" t="inlineStr">
        <is>
          <t>Advertising - Media Agenda</t>
        </is>
      </c>
      <c r="F19001" s="3" t="n">
        <v>0</v>
      </c>
      <c r="G19001" s="3" t="n">
        <v>1437.5</v>
      </c>
    </row>
    <row r="19002">
      <c r="A19002" s="3" t="inlineStr">
        <is>
          <t>Opportunity Private Capital (PTY) LTD</t>
        </is>
      </c>
      <c r="B19002" s="4" t="n">
        <v>45351</v>
      </c>
      <c r="C19002" s="3" t="inlineStr">
        <is>
          <t>Expenses</t>
        </is>
      </c>
      <c r="D19002" s="3" t="inlineStr">
        <is>
          <t>3050/260</t>
        </is>
      </c>
      <c r="E19002" s="3" t="inlineStr">
        <is>
          <t>Advertising - Media Agenda</t>
        </is>
      </c>
      <c r="F19002" s="3" t="n">
        <v>0</v>
      </c>
      <c r="G19002" s="3" t="n">
        <v>1437.5</v>
      </c>
    </row>
    <row r="19003">
      <c r="A19003" s="3" t="inlineStr">
        <is>
          <t>Opportunity Global Investment (PTY) LTD</t>
        </is>
      </c>
      <c r="B19003" s="4" t="n">
        <v>45351</v>
      </c>
      <c r="C19003" s="3" t="inlineStr">
        <is>
          <t>Expenses</t>
        </is>
      </c>
      <c r="D19003" s="3" t="inlineStr">
        <is>
          <t>3050/270</t>
        </is>
      </c>
      <c r="E19003" s="3" t="inlineStr">
        <is>
          <t>Advertising - Radia and TV Interviews</t>
        </is>
      </c>
      <c r="F19003" s="3" t="n">
        <v>0</v>
      </c>
      <c r="G19003" s="3" t="n">
        <v>140897.5</v>
      </c>
    </row>
    <row r="19004">
      <c r="A19004" s="3" t="inlineStr">
        <is>
          <t>Opportunity Private Capital (PTY) LTD</t>
        </is>
      </c>
      <c r="B19004" s="4" t="n">
        <v>45351</v>
      </c>
      <c r="C19004" s="3" t="inlineStr">
        <is>
          <t>Expenses</t>
        </is>
      </c>
      <c r="D19004" s="3" t="inlineStr">
        <is>
          <t>3050/270</t>
        </is>
      </c>
      <c r="E19004" s="3" t="inlineStr">
        <is>
          <t>Advertising - Radia and TV Interviews</t>
        </is>
      </c>
      <c r="F19004" s="3" t="n">
        <v>0</v>
      </c>
      <c r="G19004" s="3" t="n">
        <v>140897.5</v>
      </c>
    </row>
    <row r="19005">
      <c r="A19005" s="3" t="inlineStr">
        <is>
          <t>Opportunity Global Investment (PTY) LTD</t>
        </is>
      </c>
      <c r="B19005" s="4" t="n">
        <v>45351</v>
      </c>
      <c r="C19005" s="3" t="inlineStr">
        <is>
          <t>Expenses</t>
        </is>
      </c>
      <c r="D19005" s="3" t="inlineStr">
        <is>
          <t>3050/290</t>
        </is>
      </c>
      <c r="E19005" s="3" t="inlineStr">
        <is>
          <t>Advertising - Serene Living</t>
        </is>
      </c>
      <c r="F19005" s="3" t="n">
        <v>65086</v>
      </c>
      <c r="G19005" s="3" t="n">
        <v>781032</v>
      </c>
    </row>
    <row r="19006">
      <c r="A19006" s="3" t="inlineStr">
        <is>
          <t>Opportunity Private Capital (PTY) LTD</t>
        </is>
      </c>
      <c r="B19006" s="4" t="n">
        <v>45351</v>
      </c>
      <c r="C19006" s="3" t="inlineStr">
        <is>
          <t>Expenses</t>
        </is>
      </c>
      <c r="D19006" s="3" t="inlineStr">
        <is>
          <t>3050/290</t>
        </is>
      </c>
      <c r="E19006" s="3" t="inlineStr">
        <is>
          <t>Advertising - Serene Living</t>
        </is>
      </c>
      <c r="F19006" s="3" t="n">
        <v>65086</v>
      </c>
      <c r="G19006" s="3" t="n">
        <v>781032</v>
      </c>
    </row>
    <row r="19007">
      <c r="A19007" s="3" t="inlineStr">
        <is>
          <t>Opportunity Global Investment (PTY) LTD</t>
        </is>
      </c>
      <c r="B19007" s="4" t="n">
        <v>45351</v>
      </c>
      <c r="C19007" s="3" t="inlineStr">
        <is>
          <t>Expenses</t>
        </is>
      </c>
      <c r="D19007" s="3" t="inlineStr">
        <is>
          <t>3050/295</t>
        </is>
      </c>
      <c r="E19007" s="3" t="inlineStr">
        <is>
          <t>Advertising - Reale Activation</t>
        </is>
      </c>
      <c r="F19007" s="3" t="n">
        <v>0</v>
      </c>
      <c r="G19007" s="3" t="n">
        <v>30397.22</v>
      </c>
    </row>
    <row r="19008">
      <c r="A19008" s="3" t="inlineStr">
        <is>
          <t>Opportunity Private Capital (PTY) LTD</t>
        </is>
      </c>
      <c r="B19008" s="4" t="n">
        <v>45351</v>
      </c>
      <c r="C19008" s="3" t="inlineStr">
        <is>
          <t>Expenses</t>
        </is>
      </c>
      <c r="D19008" s="3" t="inlineStr">
        <is>
          <t>3050/295</t>
        </is>
      </c>
      <c r="E19008" s="3" t="inlineStr">
        <is>
          <t>Advertising - Reale Activation</t>
        </is>
      </c>
      <c r="F19008" s="3" t="n">
        <v>0</v>
      </c>
      <c r="G19008" s="3" t="n">
        <v>30397.22</v>
      </c>
    </row>
    <row r="19009">
      <c r="A19009" s="3" t="inlineStr">
        <is>
          <t>Opportunity Global Investment (PTY) LTD</t>
        </is>
      </c>
      <c r="B19009" s="4" t="n">
        <v>45351</v>
      </c>
      <c r="C19009" s="3" t="inlineStr">
        <is>
          <t>Expenses</t>
        </is>
      </c>
      <c r="D19009" s="3" t="inlineStr">
        <is>
          <t>3050/300</t>
        </is>
      </c>
      <c r="E19009" s="3" t="inlineStr">
        <is>
          <t>Advertising - Design</t>
        </is>
      </c>
      <c r="F19009" s="3" t="n">
        <v>0</v>
      </c>
      <c r="G19009" s="3" t="n">
        <v>7750</v>
      </c>
    </row>
    <row r="19010">
      <c r="A19010" s="3" t="inlineStr">
        <is>
          <t>Opportunity Private Capital (PTY) LTD</t>
        </is>
      </c>
      <c r="B19010" s="4" t="n">
        <v>45351</v>
      </c>
      <c r="C19010" s="3" t="inlineStr">
        <is>
          <t>Expenses</t>
        </is>
      </c>
      <c r="D19010" s="3" t="inlineStr">
        <is>
          <t>3050/300</t>
        </is>
      </c>
      <c r="E19010" s="3" t="inlineStr">
        <is>
          <t>Advertising - Design</t>
        </is>
      </c>
      <c r="F19010" s="3" t="n">
        <v>0</v>
      </c>
      <c r="G19010" s="3" t="n">
        <v>7750</v>
      </c>
    </row>
    <row r="19011">
      <c r="A19011" s="3" t="inlineStr">
        <is>
          <t>Endulini (Pty) Ltd</t>
        </is>
      </c>
      <c r="B19011" s="4" t="n">
        <v>45351</v>
      </c>
      <c r="C19011" s="3" t="inlineStr">
        <is>
          <t>Expenses</t>
        </is>
      </c>
      <c r="D19011" s="3" t="inlineStr">
        <is>
          <t>3050/300</t>
        </is>
      </c>
      <c r="E19011" s="3" t="inlineStr">
        <is>
          <t>Advertiving - Real Marketing</t>
        </is>
      </c>
      <c r="F19011" s="3" t="n">
        <v>0</v>
      </c>
      <c r="G19011" s="3" t="n">
        <v>10250</v>
      </c>
    </row>
    <row r="19012">
      <c r="A19012" s="3" t="inlineStr">
        <is>
          <t>Opportunity Global Property (PTY) LTD</t>
        </is>
      </c>
      <c r="B19012" s="4" t="n">
        <v>45351</v>
      </c>
      <c r="C19012" s="3" t="inlineStr">
        <is>
          <t>Expenses</t>
        </is>
      </c>
      <c r="D19012" s="3" t="inlineStr">
        <is>
          <t>3050/300</t>
        </is>
      </c>
      <c r="E19012" s="3" t="inlineStr">
        <is>
          <t>Repairs and Maintenance - Endulini Sales Office</t>
        </is>
      </c>
      <c r="F19012" s="3" t="n">
        <v>0</v>
      </c>
      <c r="G19012" s="3" t="n">
        <v>86.95999999999999</v>
      </c>
    </row>
    <row r="19013">
      <c r="A19013" s="3" t="inlineStr">
        <is>
          <t>Opportunity Global Sales (PTY) LTD</t>
        </is>
      </c>
      <c r="B19013" s="4" t="n">
        <v>45351</v>
      </c>
      <c r="C19013" s="3" t="inlineStr">
        <is>
          <t>Expenses</t>
        </is>
      </c>
      <c r="D19013" s="3" t="inlineStr">
        <is>
          <t>3050/300</t>
        </is>
      </c>
      <c r="E19013" s="3" t="inlineStr">
        <is>
          <t>Repairs and Maintenance - Endulini Sales Office</t>
        </is>
      </c>
      <c r="F19013" s="3" t="n">
        <v>0</v>
      </c>
      <c r="G19013" s="3" t="n">
        <v>86.95999999999999</v>
      </c>
    </row>
    <row r="19014">
      <c r="A19014" s="3" t="inlineStr">
        <is>
          <t>Quinate Consulting (Pty) Ltd</t>
        </is>
      </c>
      <c r="B19014" s="4" t="n">
        <v>45351</v>
      </c>
      <c r="C19014" s="3" t="inlineStr">
        <is>
          <t>Expenses</t>
        </is>
      </c>
      <c r="D19014" s="3" t="inlineStr">
        <is>
          <t>3050/400</t>
        </is>
      </c>
      <c r="E19014" s="3" t="inlineStr">
        <is>
          <t>Advertising - Prop24</t>
        </is>
      </c>
      <c r="F19014" s="3" t="n">
        <v>9701</v>
      </c>
      <c r="G19014" s="3" t="n">
        <v>128557.75</v>
      </c>
    </row>
    <row r="19015">
      <c r="A19015" s="3" t="inlineStr">
        <is>
          <t>Opportunity Global Property (PTY) LTD</t>
        </is>
      </c>
      <c r="B19015" s="4" t="n">
        <v>45351</v>
      </c>
      <c r="C19015" s="3" t="inlineStr">
        <is>
          <t>Expenses</t>
        </is>
      </c>
      <c r="D19015" s="3" t="inlineStr">
        <is>
          <t>3050/400</t>
        </is>
      </c>
      <c r="E19015" s="3" t="inlineStr">
        <is>
          <t>Repairs &amp; Maintenance Heron sales office</t>
        </is>
      </c>
      <c r="F19015" s="3" t="n">
        <v>0</v>
      </c>
      <c r="G19015" s="3" t="n">
        <v>196.5</v>
      </c>
    </row>
    <row r="19016">
      <c r="A19016" s="3" t="inlineStr">
        <is>
          <t>Opportunity Global Sales (PTY) LTD</t>
        </is>
      </c>
      <c r="B19016" s="4" t="n">
        <v>45351</v>
      </c>
      <c r="C19016" s="3" t="inlineStr">
        <is>
          <t>Expenses</t>
        </is>
      </c>
      <c r="D19016" s="3" t="inlineStr">
        <is>
          <t>3050/400</t>
        </is>
      </c>
      <c r="E19016" s="3" t="inlineStr">
        <is>
          <t>Repairs &amp; Maintenance Heron sales office</t>
        </is>
      </c>
      <c r="F19016" s="3" t="n">
        <v>0</v>
      </c>
      <c r="G19016" s="3" t="n">
        <v>196.5</v>
      </c>
    </row>
    <row r="19017">
      <c r="A19017" s="3" t="inlineStr">
        <is>
          <t>Quinate Consulting (Pty) Ltd</t>
        </is>
      </c>
      <c r="B19017" s="4" t="n">
        <v>45351</v>
      </c>
      <c r="C19017" s="3" t="inlineStr">
        <is>
          <t>Expenses</t>
        </is>
      </c>
      <c r="D19017" s="3" t="inlineStr">
        <is>
          <t>3050/450</t>
        </is>
      </c>
      <c r="E19017" s="3" t="inlineStr">
        <is>
          <t>Advertising - Facebook</t>
        </is>
      </c>
      <c r="F19017" s="3" t="n">
        <v>0</v>
      </c>
      <c r="G19017" s="3" t="n">
        <v>51955.16</v>
      </c>
    </row>
    <row r="19018">
      <c r="A19018" s="3" t="inlineStr">
        <is>
          <t>Opportunity Global Investment (PTY) LTD</t>
        </is>
      </c>
      <c r="B19018" s="4" t="n">
        <v>45351</v>
      </c>
      <c r="C19018" s="3" t="inlineStr">
        <is>
          <t>Expenses</t>
        </is>
      </c>
      <c r="D19018" s="3" t="inlineStr">
        <is>
          <t>3051/000</t>
        </is>
      </c>
      <c r="E19018" s="3" t="inlineStr">
        <is>
          <t>Advertising - Facebook</t>
        </is>
      </c>
      <c r="F19018" s="3" t="n">
        <v>18723.74</v>
      </c>
      <c r="G19018" s="3" t="n">
        <v>205621.28</v>
      </c>
    </row>
    <row r="19019">
      <c r="A19019" s="3" t="inlineStr">
        <is>
          <t>Opportunity Private Capital (PTY) LTD</t>
        </is>
      </c>
      <c r="B19019" s="4" t="n">
        <v>45351</v>
      </c>
      <c r="C19019" s="3" t="inlineStr">
        <is>
          <t>Expenses</t>
        </is>
      </c>
      <c r="D19019" s="3" t="inlineStr">
        <is>
          <t>3051/000</t>
        </is>
      </c>
      <c r="E19019" s="3" t="inlineStr">
        <is>
          <t>Advertising - Facebook</t>
        </is>
      </c>
      <c r="F19019" s="3" t="n">
        <v>18723.74</v>
      </c>
      <c r="G19019" s="3" t="n">
        <v>205621.28</v>
      </c>
    </row>
    <row r="19020">
      <c r="A19020" s="3" t="inlineStr">
        <is>
          <t>Opportunity Global Investment (PTY) LTD</t>
        </is>
      </c>
      <c r="B19020" s="4" t="n">
        <v>45351</v>
      </c>
      <c r="C19020" s="3" t="inlineStr">
        <is>
          <t>Expenses</t>
        </is>
      </c>
      <c r="D19020" s="3" t="inlineStr">
        <is>
          <t>3053/000</t>
        </is>
      </c>
      <c r="E19020" s="3" t="inlineStr">
        <is>
          <t>Advertising - Google Ads</t>
        </is>
      </c>
      <c r="F19020" s="3" t="n">
        <v>0</v>
      </c>
      <c r="G19020" s="3" t="n">
        <v>7619.61</v>
      </c>
    </row>
    <row r="19021">
      <c r="A19021" s="3" t="inlineStr">
        <is>
          <t>Opportunity Private Capital (PTY) LTD</t>
        </is>
      </c>
      <c r="B19021" s="4" t="n">
        <v>45351</v>
      </c>
      <c r="C19021" s="3" t="inlineStr">
        <is>
          <t>Expenses</t>
        </is>
      </c>
      <c r="D19021" s="3" t="inlineStr">
        <is>
          <t>3053/000</t>
        </is>
      </c>
      <c r="E19021" s="3" t="inlineStr">
        <is>
          <t>Advertising - Google Ads</t>
        </is>
      </c>
      <c r="F19021" s="3" t="n">
        <v>0</v>
      </c>
      <c r="G19021" s="3" t="n">
        <v>7619.61</v>
      </c>
    </row>
    <row r="19022">
      <c r="A19022" s="3" t="inlineStr">
        <is>
          <t>Endulini (Pty) Ltd</t>
        </is>
      </c>
      <c r="B19022" s="4" t="n">
        <v>45351</v>
      </c>
      <c r="C19022" s="3" t="inlineStr">
        <is>
          <t>Expenses</t>
        </is>
      </c>
      <c r="D19022" s="3" t="inlineStr">
        <is>
          <t>3200/000</t>
        </is>
      </c>
      <c r="E19022" s="3" t="inlineStr">
        <is>
          <t>Bank Charges</t>
        </is>
      </c>
      <c r="F19022" s="3" t="n">
        <v>126.88</v>
      </c>
      <c r="G19022" s="3" t="n">
        <v>2322.28</v>
      </c>
    </row>
    <row r="19023">
      <c r="A19023" s="3" t="inlineStr">
        <is>
          <t>Noble Shield (Pty) Ltd ta Go Letting</t>
        </is>
      </c>
      <c r="B19023" s="4" t="n">
        <v>45351</v>
      </c>
      <c r="C19023" s="3" t="inlineStr">
        <is>
          <t>Expenses</t>
        </is>
      </c>
      <c r="D19023" s="3" t="inlineStr">
        <is>
          <t>3200/000</t>
        </is>
      </c>
      <c r="E19023" s="3" t="inlineStr">
        <is>
          <t>Bank Charges</t>
        </is>
      </c>
      <c r="F19023" s="3" t="n">
        <v>656.1900000000001</v>
      </c>
      <c r="G19023" s="3" t="n">
        <v>3492.43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3200/000</t>
        </is>
      </c>
      <c r="E19024" s="3" t="inlineStr">
        <is>
          <t>Bank Charges</t>
        </is>
      </c>
      <c r="F19024" s="3" t="n">
        <v>1088.54</v>
      </c>
      <c r="G19024" s="3" t="n">
        <v>7260.1</v>
      </c>
    </row>
    <row r="19025">
      <c r="A19025" s="3" t="inlineStr">
        <is>
          <t>Opportunity Global Property (PTY) LTD</t>
        </is>
      </c>
      <c r="B19025" s="4" t="n">
        <v>45351</v>
      </c>
      <c r="C19025" s="3" t="inlineStr">
        <is>
          <t>Expenses</t>
        </is>
      </c>
      <c r="D19025" s="3" t="inlineStr">
        <is>
          <t>3200/000</t>
        </is>
      </c>
      <c r="E19025" s="3" t="inlineStr">
        <is>
          <t>Bank Charges</t>
        </is>
      </c>
      <c r="F19025" s="3" t="n">
        <v>556.96</v>
      </c>
      <c r="G19025" s="3" t="n">
        <v>6138.42</v>
      </c>
    </row>
    <row r="19026">
      <c r="A19026" s="3" t="inlineStr">
        <is>
          <t>Opportunity Global Sales (PTY) LTD</t>
        </is>
      </c>
      <c r="B19026" s="4" t="n">
        <v>45351</v>
      </c>
      <c r="C19026" s="3" t="inlineStr">
        <is>
          <t>Expenses</t>
        </is>
      </c>
      <c r="D19026" s="3" t="inlineStr">
        <is>
          <t>3200/000</t>
        </is>
      </c>
      <c r="E19026" s="3" t="inlineStr">
        <is>
          <t>Bank Charges</t>
        </is>
      </c>
      <c r="F19026" s="3" t="n">
        <v>556.96</v>
      </c>
      <c r="G19026" s="3" t="n">
        <v>6138.42</v>
      </c>
    </row>
    <row r="19027">
      <c r="A19027" s="3" t="inlineStr">
        <is>
          <t>Opportunity Management Holdings (PTY) LTD</t>
        </is>
      </c>
      <c r="B19027" s="4" t="n">
        <v>45351</v>
      </c>
      <c r="C19027" s="3" t="inlineStr">
        <is>
          <t>Expenses</t>
        </is>
      </c>
      <c r="D19027" s="3" t="inlineStr">
        <is>
          <t>3200/000</t>
        </is>
      </c>
      <c r="E19027" s="3" t="inlineStr">
        <is>
          <t>Bank Charges</t>
        </is>
      </c>
      <c r="F19027" s="3" t="n">
        <v>898.75</v>
      </c>
      <c r="G19027" s="3" t="n">
        <v>5101.58</v>
      </c>
    </row>
    <row r="19028">
      <c r="A19028" s="3" t="inlineStr">
        <is>
          <t>Opportunity Private Capital (PTY) LTD</t>
        </is>
      </c>
      <c r="B19028" s="4" t="n">
        <v>45351</v>
      </c>
      <c r="C19028" s="3" t="inlineStr">
        <is>
          <t>Expenses</t>
        </is>
      </c>
      <c r="D19028" s="3" t="inlineStr">
        <is>
          <t>3200/000</t>
        </is>
      </c>
      <c r="E19028" s="3" t="inlineStr">
        <is>
          <t>Bank Charges</t>
        </is>
      </c>
      <c r="F19028" s="3" t="n">
        <v>1088.54</v>
      </c>
      <c r="G19028" s="3" t="n">
        <v>7260.1</v>
      </c>
    </row>
    <row r="19029">
      <c r="A19029" s="3" t="inlineStr">
        <is>
          <t>Quinate Consulting (Pty) Ltd</t>
        </is>
      </c>
      <c r="B19029" s="4" t="n">
        <v>45351</v>
      </c>
      <c r="C19029" s="3" t="inlineStr">
        <is>
          <t>Expenses</t>
        </is>
      </c>
      <c r="D19029" s="3" t="inlineStr">
        <is>
          <t>3200/000</t>
        </is>
      </c>
      <c r="E19029" s="3" t="inlineStr">
        <is>
          <t>Bank Charges</t>
        </is>
      </c>
      <c r="F19029" s="3" t="n">
        <v>471.98</v>
      </c>
      <c r="G19029" s="3" t="n">
        <v>9703.389999999999</v>
      </c>
    </row>
    <row r="19030">
      <c r="A19030" s="3" t="inlineStr">
        <is>
          <t>Trademark Holdings (Pty) Ltd</t>
        </is>
      </c>
      <c r="B19030" s="4" t="n">
        <v>45351</v>
      </c>
      <c r="C19030" s="3" t="inlineStr">
        <is>
          <t>Expenses</t>
        </is>
      </c>
      <c r="D19030" s="3" t="inlineStr">
        <is>
          <t>3200/000</t>
        </is>
      </c>
      <c r="E19030" s="3" t="inlineStr">
        <is>
          <t>Bank Charges</t>
        </is>
      </c>
      <c r="F19030" s="3" t="n">
        <v>326.28</v>
      </c>
      <c r="G19030" s="3" t="n">
        <v>1911.93</v>
      </c>
    </row>
    <row r="19031">
      <c r="A19031" s="3" t="inlineStr">
        <is>
          <t>Quinate Consulting (Pty) Ltd</t>
        </is>
      </c>
      <c r="B19031" s="4" t="n">
        <v>45351</v>
      </c>
      <c r="C19031" s="3" t="inlineStr">
        <is>
          <t>Expenses</t>
        </is>
      </c>
      <c r="D19031" s="3" t="inlineStr">
        <is>
          <t>3220/000</t>
        </is>
      </c>
      <c r="E19031" s="3" t="inlineStr">
        <is>
          <t>Bank Charges - Bond Fees</t>
        </is>
      </c>
      <c r="F19031" s="3" t="n">
        <v>1043.5</v>
      </c>
      <c r="G19031" s="3" t="n">
        <v>13321.98</v>
      </c>
    </row>
    <row r="19032">
      <c r="A19032" s="3" t="inlineStr">
        <is>
          <t>Noble Shield (Pty) Ltd ta Go Letting</t>
        </is>
      </c>
      <c r="B19032" s="4" t="n">
        <v>45351</v>
      </c>
      <c r="C19032" s="3" t="inlineStr">
        <is>
          <t>Expenses</t>
        </is>
      </c>
      <c r="D19032" s="3" t="inlineStr">
        <is>
          <t>3230/000</t>
        </is>
      </c>
      <c r="E19032" s="3" t="inlineStr">
        <is>
          <t>Cell Phone - NM</t>
        </is>
      </c>
      <c r="F19032" s="3" t="n">
        <v>2276.34</v>
      </c>
      <c r="G19032" s="3" t="n">
        <v>13664.18</v>
      </c>
    </row>
    <row r="19033">
      <c r="A19033" s="3" t="inlineStr">
        <is>
          <t>Noble Shield (Pty) Ltd ta Go Letting</t>
        </is>
      </c>
      <c r="B19033" s="4" t="n">
        <v>45351</v>
      </c>
      <c r="C19033" s="3" t="inlineStr">
        <is>
          <t>Expenses</t>
        </is>
      </c>
      <c r="D19033" s="3" t="inlineStr">
        <is>
          <t>3233/000</t>
        </is>
      </c>
      <c r="E19033" s="3" t="inlineStr">
        <is>
          <t>Cell Data - Other</t>
        </is>
      </c>
      <c r="F19033" s="3" t="n">
        <v>199</v>
      </c>
      <c r="G19033" s="3" t="n">
        <v>770.04</v>
      </c>
    </row>
    <row r="19034">
      <c r="A19034" s="3" t="inlineStr">
        <is>
          <t>Noble Shield (Pty) Ltd ta Go Letting</t>
        </is>
      </c>
      <c r="B19034" s="4" t="n">
        <v>45351</v>
      </c>
      <c r="C19034" s="3" t="inlineStr">
        <is>
          <t>Expenses</t>
        </is>
      </c>
      <c r="D19034" s="3" t="inlineStr">
        <is>
          <t>3233/100</t>
        </is>
      </c>
      <c r="E19034" s="3" t="inlineStr">
        <is>
          <t>Cell Data - Sales office Wifi</t>
        </is>
      </c>
      <c r="F19034" s="3" t="n">
        <v>315</v>
      </c>
      <c r="G19034" s="3" t="n">
        <v>2386.91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3250/000</t>
        </is>
      </c>
      <c r="E19035" s="3" t="inlineStr">
        <is>
          <t>Cleaning</t>
        </is>
      </c>
      <c r="F19035" s="3" t="n">
        <v>2700</v>
      </c>
      <c r="G19035" s="3" t="n">
        <v>32400</v>
      </c>
    </row>
    <row r="19036">
      <c r="A19036" s="3" t="inlineStr">
        <is>
          <t>Opportunity Global Property (PTY) LTD</t>
        </is>
      </c>
      <c r="B19036" s="4" t="n">
        <v>45351</v>
      </c>
      <c r="C19036" s="3" t="inlineStr">
        <is>
          <t>Expenses</t>
        </is>
      </c>
      <c r="D19036" s="3" t="inlineStr">
        <is>
          <t>3250/000</t>
        </is>
      </c>
      <c r="E19036" s="3" t="inlineStr">
        <is>
          <t>Cleaning</t>
        </is>
      </c>
      <c r="F19036" s="3" t="n">
        <v>3326.87</v>
      </c>
      <c r="G19036" s="3" t="n">
        <v>12888.78</v>
      </c>
    </row>
    <row r="19037">
      <c r="A19037" s="3" t="inlineStr">
        <is>
          <t>Opportunity Global Sales (PTY) LTD</t>
        </is>
      </c>
      <c r="B19037" s="4" t="n">
        <v>45351</v>
      </c>
      <c r="C19037" s="3" t="inlineStr">
        <is>
          <t>Expenses</t>
        </is>
      </c>
      <c r="D19037" s="3" t="inlineStr">
        <is>
          <t>3250/000</t>
        </is>
      </c>
      <c r="E19037" s="3" t="inlineStr">
        <is>
          <t>Cleaning</t>
        </is>
      </c>
      <c r="F19037" s="3" t="n">
        <v>3326.87</v>
      </c>
      <c r="G19037" s="3" t="n">
        <v>12888.78</v>
      </c>
    </row>
    <row r="19038">
      <c r="A19038" s="3" t="inlineStr">
        <is>
          <t>Opportunity Management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3250/000</t>
        </is>
      </c>
      <c r="E19038" s="3" t="inlineStr">
        <is>
          <t>Cleaning</t>
        </is>
      </c>
      <c r="F19038" s="3" t="n">
        <v>2982.83</v>
      </c>
      <c r="G19038" s="3" t="n">
        <v>17545.15</v>
      </c>
    </row>
    <row r="19039">
      <c r="A19039" s="3" t="inlineStr">
        <is>
          <t>Opportunity Private Capital (PTY) LTD</t>
        </is>
      </c>
      <c r="B19039" s="4" t="n">
        <v>45351</v>
      </c>
      <c r="C19039" s="3" t="inlineStr">
        <is>
          <t>Expenses</t>
        </is>
      </c>
      <c r="D19039" s="3" t="inlineStr">
        <is>
          <t>3250/000</t>
        </is>
      </c>
      <c r="E19039" s="3" t="inlineStr">
        <is>
          <t>Cleaning</t>
        </is>
      </c>
      <c r="F19039" s="3" t="n">
        <v>2700</v>
      </c>
      <c r="G19039" s="3" t="n">
        <v>32400</v>
      </c>
    </row>
    <row r="19040">
      <c r="A19040" s="3" t="inlineStr">
        <is>
          <t>Trademark Holdings (Pty) Ltd</t>
        </is>
      </c>
      <c r="B19040" s="4" t="n">
        <v>45351</v>
      </c>
      <c r="C19040" s="3" t="inlineStr">
        <is>
          <t>Expenses</t>
        </is>
      </c>
      <c r="D19040" s="3" t="inlineStr">
        <is>
          <t>3250/000</t>
        </is>
      </c>
      <c r="E19040" s="3" t="inlineStr">
        <is>
          <t>Cleaning</t>
        </is>
      </c>
      <c r="F19040" s="3" t="n">
        <v>1144</v>
      </c>
      <c r="G19040" s="3" t="n">
        <v>6578</v>
      </c>
    </row>
    <row r="19041">
      <c r="A19041" s="3" t="inlineStr">
        <is>
          <t>Opportunity Global Investment (PTY) LTD</t>
        </is>
      </c>
      <c r="B19041" s="4" t="n">
        <v>45351</v>
      </c>
      <c r="C19041" s="3" t="inlineStr">
        <is>
          <t>Expenses</t>
        </is>
      </c>
      <c r="D19041" s="3" t="inlineStr">
        <is>
          <t>3300/000</t>
        </is>
      </c>
      <c r="E19041" s="3" t="inlineStr">
        <is>
          <t>Computer Expenses</t>
        </is>
      </c>
      <c r="F19041" s="3" t="n">
        <v>3004.34</v>
      </c>
      <c r="G19041" s="3" t="n">
        <v>7152.78</v>
      </c>
    </row>
    <row r="19042">
      <c r="A19042" s="3" t="inlineStr">
        <is>
          <t>Opportunity Management Holdings (PTY) LTD</t>
        </is>
      </c>
      <c r="B19042" s="4" t="n">
        <v>45351</v>
      </c>
      <c r="C19042" s="3" t="inlineStr">
        <is>
          <t>Expenses</t>
        </is>
      </c>
      <c r="D19042" s="3" t="inlineStr">
        <is>
          <t>3300/000</t>
        </is>
      </c>
      <c r="E19042" s="3" t="inlineStr">
        <is>
          <t>Computer Expenses</t>
        </is>
      </c>
      <c r="F19042" s="3" t="n">
        <v>112.17</v>
      </c>
      <c r="G19042" s="3" t="n">
        <v>1266.08</v>
      </c>
    </row>
    <row r="19043">
      <c r="A19043" s="3" t="inlineStr">
        <is>
          <t>Opportunity Private Capital (PTY) LTD</t>
        </is>
      </c>
      <c r="B19043" s="4" t="n">
        <v>45351</v>
      </c>
      <c r="C19043" s="3" t="inlineStr">
        <is>
          <t>Expenses</t>
        </is>
      </c>
      <c r="D19043" s="3" t="inlineStr">
        <is>
          <t>3300/000</t>
        </is>
      </c>
      <c r="E19043" s="3" t="inlineStr">
        <is>
          <t>Computer Expenses</t>
        </is>
      </c>
      <c r="F19043" s="3" t="n">
        <v>3004.34</v>
      </c>
      <c r="G19043" s="3" t="n">
        <v>7152.78</v>
      </c>
    </row>
    <row r="19044">
      <c r="A19044" s="3" t="inlineStr">
        <is>
          <t>Noble Shield (Pty) Ltd ta Go Letting</t>
        </is>
      </c>
      <c r="B19044" s="4" t="n">
        <v>45351</v>
      </c>
      <c r="C19044" s="3" t="inlineStr">
        <is>
          <t>Expenses</t>
        </is>
      </c>
      <c r="D19044" s="3" t="inlineStr">
        <is>
          <t>3300/120</t>
        </is>
      </c>
      <c r="E19044" s="3" t="inlineStr">
        <is>
          <t>Computer IT - Software Propworx</t>
        </is>
      </c>
      <c r="F19044" s="3" t="n">
        <v>2576</v>
      </c>
      <c r="G19044" s="3" t="n">
        <v>15456</v>
      </c>
    </row>
    <row r="19045">
      <c r="A19045" s="3" t="inlineStr">
        <is>
          <t>Noble Shield (Pty) Ltd ta Go Letting</t>
        </is>
      </c>
      <c r="B19045" s="4" t="n">
        <v>45351</v>
      </c>
      <c r="C19045" s="3" t="inlineStr">
        <is>
          <t>Expenses</t>
        </is>
      </c>
      <c r="D19045" s="3" t="inlineStr">
        <is>
          <t>3300/130</t>
        </is>
      </c>
      <c r="E19045" s="3" t="inlineStr">
        <is>
          <t>Computer IT - Internet/Hosting Fees</t>
        </is>
      </c>
      <c r="F19045" s="3" t="n">
        <v>790</v>
      </c>
      <c r="G19045" s="3" t="n">
        <v>1580</v>
      </c>
    </row>
    <row r="19046">
      <c r="A19046" s="3" t="inlineStr">
        <is>
          <t>Noble Shield (Pty) Ltd ta Go Letting</t>
        </is>
      </c>
      <c r="B19046" s="4" t="n">
        <v>45351</v>
      </c>
      <c r="C19046" s="3" t="inlineStr">
        <is>
          <t>Expenses</t>
        </is>
      </c>
      <c r="D19046" s="3" t="inlineStr">
        <is>
          <t>3300/170</t>
        </is>
      </c>
      <c r="E19046" s="3" t="inlineStr">
        <is>
          <t>Computer IT - VDB office Fibre</t>
        </is>
      </c>
      <c r="F19046" s="3" t="n">
        <v>790</v>
      </c>
      <c r="G19046" s="3" t="n">
        <v>3950</v>
      </c>
    </row>
    <row r="19047">
      <c r="A19047" s="3" t="inlineStr">
        <is>
          <t>Trademark Holdings (Pty) Ltd</t>
        </is>
      </c>
      <c r="B19047" s="4" t="n">
        <v>45351</v>
      </c>
      <c r="C19047" s="3" t="inlineStr">
        <is>
          <t>Expenses</t>
        </is>
      </c>
      <c r="D19047" s="3" t="inlineStr">
        <is>
          <t>3350/000</t>
        </is>
      </c>
      <c r="E19047" s="3" t="inlineStr">
        <is>
          <t>Consulting Fees</t>
        </is>
      </c>
      <c r="F19047" s="3" t="n">
        <v>22000</v>
      </c>
      <c r="G19047" s="3" t="n">
        <v>132400</v>
      </c>
    </row>
    <row r="19048">
      <c r="A19048" s="3" t="inlineStr">
        <is>
          <t>Opportunity Management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3350/100</t>
        </is>
      </c>
      <c r="E19048" s="3" t="inlineStr">
        <is>
          <t>Consulting Fee - Dirk Coetzee</t>
        </is>
      </c>
      <c r="F19048" s="3" t="n">
        <v>17000</v>
      </c>
      <c r="G19048" s="3" t="n">
        <v>102000</v>
      </c>
    </row>
    <row r="19049">
      <c r="A19049" s="3" t="inlineStr">
        <is>
          <t>Endulini (Pty) Ltd</t>
        </is>
      </c>
      <c r="B19049" s="4" t="n">
        <v>45351</v>
      </c>
      <c r="C19049" s="3" t="inlineStr">
        <is>
          <t>Expenses</t>
        </is>
      </c>
      <c r="D19049" s="3" t="inlineStr">
        <is>
          <t>3350/100</t>
        </is>
      </c>
      <c r="E19049" s="3" t="inlineStr">
        <is>
          <t>Consulting Fees - Admin and Finance</t>
        </is>
      </c>
      <c r="F19049" s="3" t="n">
        <v>39928.83</v>
      </c>
      <c r="G19049" s="3" t="n">
        <v>517020.59</v>
      </c>
    </row>
    <row r="19050">
      <c r="A19050" s="3" t="inlineStr">
        <is>
          <t>Opportunity Global Investment (PTY) LTD</t>
        </is>
      </c>
      <c r="B19050" s="4" t="n">
        <v>45351</v>
      </c>
      <c r="C19050" s="3" t="inlineStr">
        <is>
          <t>Expenses</t>
        </is>
      </c>
      <c r="D19050" s="3" t="inlineStr">
        <is>
          <t>3350/100</t>
        </is>
      </c>
      <c r="E19050" s="3" t="inlineStr">
        <is>
          <t>Consulting Fees - Admin and Finance</t>
        </is>
      </c>
      <c r="F19050" s="3" t="n">
        <v>11955</v>
      </c>
      <c r="G19050" s="3" t="n">
        <v>182574.06</v>
      </c>
    </row>
    <row r="19051">
      <c r="A19051" s="3" t="inlineStr">
        <is>
          <t>Opportunity Global Property (PTY) LTD</t>
        </is>
      </c>
      <c r="B19051" s="4" t="n">
        <v>45351</v>
      </c>
      <c r="C19051" s="3" t="inlineStr">
        <is>
          <t>Expenses</t>
        </is>
      </c>
      <c r="D19051" s="3" t="inlineStr">
        <is>
          <t>3350/100</t>
        </is>
      </c>
      <c r="E19051" s="3" t="inlineStr">
        <is>
          <t>Consulting Fees - Admin and Finance</t>
        </is>
      </c>
      <c r="F19051" s="3" t="n">
        <v>10355</v>
      </c>
      <c r="G19051" s="3" t="n">
        <v>160082</v>
      </c>
    </row>
    <row r="19052">
      <c r="A19052" s="3" t="inlineStr">
        <is>
          <t>Opportunity Global Sales (PTY) LTD</t>
        </is>
      </c>
      <c r="B19052" s="4" t="n">
        <v>45351</v>
      </c>
      <c r="C19052" s="3" t="inlineStr">
        <is>
          <t>Expenses</t>
        </is>
      </c>
      <c r="D19052" s="3" t="inlineStr">
        <is>
          <t>3350/100</t>
        </is>
      </c>
      <c r="E19052" s="3" t="inlineStr">
        <is>
          <t>Consulting Fees - Admin and Finance</t>
        </is>
      </c>
      <c r="F19052" s="3" t="n">
        <v>10355</v>
      </c>
      <c r="G19052" s="3" t="n">
        <v>160082</v>
      </c>
    </row>
    <row r="19053">
      <c r="A19053" s="3" t="inlineStr">
        <is>
          <t>Opportunity Private Capital (PTY) LTD</t>
        </is>
      </c>
      <c r="B19053" s="4" t="n">
        <v>45351</v>
      </c>
      <c r="C19053" s="3" t="inlineStr">
        <is>
          <t>Expenses</t>
        </is>
      </c>
      <c r="D19053" s="3" t="inlineStr">
        <is>
          <t>3350/100</t>
        </is>
      </c>
      <c r="E19053" s="3" t="inlineStr">
        <is>
          <t>Consulting Fees - Admin and Finance</t>
        </is>
      </c>
      <c r="F19053" s="3" t="n">
        <v>11955</v>
      </c>
      <c r="G19053" s="3" t="n">
        <v>182574.06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3350/200</t>
        </is>
      </c>
      <c r="E19054" s="3" t="inlineStr">
        <is>
          <t>Consulting Fees - Agent Karien Muller</t>
        </is>
      </c>
      <c r="F19054" s="3" t="n">
        <v>0</v>
      </c>
      <c r="G19054" s="3" t="n">
        <v>10000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3350/200</t>
        </is>
      </c>
      <c r="E19055" s="3" t="inlineStr">
        <is>
          <t>Consulting Fees - Agent Karien Muller</t>
        </is>
      </c>
      <c r="F19055" s="3" t="n">
        <v>0</v>
      </c>
      <c r="G19055" s="3" t="n">
        <v>10000</v>
      </c>
    </row>
    <row r="19056">
      <c r="A19056" s="3" t="inlineStr">
        <is>
          <t>Opportunity Global Investment (PTY) LTD</t>
        </is>
      </c>
      <c r="B19056" s="4" t="n">
        <v>45351</v>
      </c>
      <c r="C19056" s="3" t="inlineStr">
        <is>
          <t>Expenses</t>
        </is>
      </c>
      <c r="D19056" s="3" t="inlineStr">
        <is>
          <t>3350/200</t>
        </is>
      </c>
      <c r="E19056" s="3" t="inlineStr">
        <is>
          <t>Consulting Fees - Rockfin</t>
        </is>
      </c>
      <c r="F19056" s="3" t="n">
        <v>0</v>
      </c>
      <c r="G19056" s="3" t="n">
        <v>101700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3350/200</t>
        </is>
      </c>
      <c r="E19057" s="3" t="inlineStr">
        <is>
          <t>Consulting Fees - Rockfin</t>
        </is>
      </c>
      <c r="F19057" s="3" t="n">
        <v>0</v>
      </c>
      <c r="G19057" s="3" t="n">
        <v>101700</v>
      </c>
    </row>
    <row r="19058">
      <c r="A19058" s="3" t="inlineStr">
        <is>
          <t>Opportunity Management Holdings (PTY) LTD</t>
        </is>
      </c>
      <c r="B19058" s="4" t="n">
        <v>45351</v>
      </c>
      <c r="C19058" s="3" t="inlineStr">
        <is>
          <t>Expenses</t>
        </is>
      </c>
      <c r="D19058" s="3" t="inlineStr">
        <is>
          <t>3350/300</t>
        </is>
      </c>
      <c r="E19058" s="3" t="inlineStr">
        <is>
          <t>Consulting Fee - HR Joblaw</t>
        </is>
      </c>
      <c r="F19058" s="3" t="n">
        <v>1600.83</v>
      </c>
      <c r="G19058" s="3" t="n">
        <v>9604.98</v>
      </c>
    </row>
    <row r="19059">
      <c r="A19059" s="3" t="inlineStr">
        <is>
          <t>Quinate Consulting (Pty) Ltd</t>
        </is>
      </c>
      <c r="B19059" s="4" t="n">
        <v>45351</v>
      </c>
      <c r="C19059" s="3" t="inlineStr">
        <is>
          <t>Expenses</t>
        </is>
      </c>
      <c r="D19059" s="3" t="inlineStr">
        <is>
          <t>3350/300</t>
        </is>
      </c>
      <c r="E19059" s="3" t="inlineStr">
        <is>
          <t>Consulting Fees - Admin and Finance</t>
        </is>
      </c>
      <c r="F19059" s="3" t="n">
        <v>15000</v>
      </c>
      <c r="G19059" s="3" t="n">
        <v>73025</v>
      </c>
    </row>
    <row r="19060">
      <c r="A19060" s="3" t="inlineStr">
        <is>
          <t>Opportunity Global Investment (PTY) LTD</t>
        </is>
      </c>
      <c r="B19060" s="4" t="n">
        <v>45351</v>
      </c>
      <c r="C19060" s="3" t="inlineStr">
        <is>
          <t>Expenses</t>
        </is>
      </c>
      <c r="D19060" s="3" t="inlineStr">
        <is>
          <t>3350/300</t>
        </is>
      </c>
      <c r="E19060" s="3" t="inlineStr">
        <is>
          <t>Consulting Fees - BLCS</t>
        </is>
      </c>
      <c r="F19060" s="3" t="n">
        <v>0</v>
      </c>
      <c r="G19060" s="3" t="n">
        <v>22000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3350/300</t>
        </is>
      </c>
      <c r="E19061" s="3" t="inlineStr">
        <is>
          <t>Consulting Fees - BLCS</t>
        </is>
      </c>
      <c r="F19061" s="3" t="n">
        <v>0</v>
      </c>
      <c r="G19061" s="3" t="n">
        <v>22000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3350/400</t>
        </is>
      </c>
      <c r="E19062" s="3" t="inlineStr">
        <is>
          <t>Consulting Fees - Johan Prinsloo</t>
        </is>
      </c>
      <c r="F19062" s="3" t="n">
        <v>50992.16</v>
      </c>
      <c r="G19062" s="3" t="n">
        <v>50992.16</v>
      </c>
    </row>
    <row r="19063">
      <c r="A19063" s="3" t="inlineStr">
        <is>
          <t>Opportunity Global Investment (PTY) LTD</t>
        </is>
      </c>
      <c r="B19063" s="4" t="n">
        <v>45351</v>
      </c>
      <c r="C19063" s="3" t="inlineStr">
        <is>
          <t>Expenses</t>
        </is>
      </c>
      <c r="D19063" s="3" t="inlineStr">
        <is>
          <t>3350/400</t>
        </is>
      </c>
      <c r="E19063" s="3" t="inlineStr">
        <is>
          <t>Consulting Fees: Solaris Law</t>
        </is>
      </c>
      <c r="F19063" s="3" t="n">
        <v>0</v>
      </c>
      <c r="G19063" s="3" t="n">
        <v>80145</v>
      </c>
    </row>
    <row r="19064">
      <c r="A19064" s="3" t="inlineStr">
        <is>
          <t>Opportunity Private Capital (PTY) LTD</t>
        </is>
      </c>
      <c r="B19064" s="4" t="n">
        <v>45351</v>
      </c>
      <c r="C19064" s="3" t="inlineStr">
        <is>
          <t>Expenses</t>
        </is>
      </c>
      <c r="D19064" s="3" t="inlineStr">
        <is>
          <t>3350/400</t>
        </is>
      </c>
      <c r="E19064" s="3" t="inlineStr">
        <is>
          <t>Consulting Fees: Solaris Law</t>
        </is>
      </c>
      <c r="F19064" s="3" t="n">
        <v>0</v>
      </c>
      <c r="G19064" s="3" t="n">
        <v>80145</v>
      </c>
    </row>
    <row r="19065">
      <c r="A19065" s="3" t="inlineStr">
        <is>
          <t>Opportunity Global Investment (PTY) LTD</t>
        </is>
      </c>
      <c r="B19065" s="4" t="n">
        <v>45351</v>
      </c>
      <c r="C19065" s="3" t="inlineStr">
        <is>
          <t>Expenses</t>
        </is>
      </c>
      <c r="D19065" s="3" t="inlineStr">
        <is>
          <t>3351/000</t>
        </is>
      </c>
      <c r="E19065" s="3" t="inlineStr">
        <is>
          <t>Consulting Fees - HR Joblaw</t>
        </is>
      </c>
      <c r="F19065" s="3" t="n">
        <v>1600.83</v>
      </c>
      <c r="G19065" s="3" t="n">
        <v>4802.49</v>
      </c>
    </row>
    <row r="19066">
      <c r="A19066" s="3" t="inlineStr">
        <is>
          <t>Opportunity Private Capital (PTY) LTD</t>
        </is>
      </c>
      <c r="B19066" s="4" t="n">
        <v>45351</v>
      </c>
      <c r="C19066" s="3" t="inlineStr">
        <is>
          <t>Expenses</t>
        </is>
      </c>
      <c r="D19066" s="3" t="inlineStr">
        <is>
          <t>3351/000</t>
        </is>
      </c>
      <c r="E19066" s="3" t="inlineStr">
        <is>
          <t>Consulting Fees - HR Joblaw</t>
        </is>
      </c>
      <c r="F19066" s="3" t="n">
        <v>1600.83</v>
      </c>
      <c r="G19066" s="3" t="n">
        <v>4802.49</v>
      </c>
    </row>
    <row r="19067">
      <c r="A19067" s="3" t="inlineStr">
        <is>
          <t>Quinate Consulting (Pty) Ltd</t>
        </is>
      </c>
      <c r="B19067" s="4" t="n">
        <v>45351</v>
      </c>
      <c r="C19067" s="3" t="inlineStr">
        <is>
          <t>Expenses</t>
        </is>
      </c>
      <c r="D19067" s="3" t="inlineStr">
        <is>
          <t>3351/000</t>
        </is>
      </c>
      <c r="E19067" s="3" t="inlineStr">
        <is>
          <t>Consulting fees - Trustees</t>
        </is>
      </c>
      <c r="F19067" s="3" t="n">
        <v>4200</v>
      </c>
      <c r="G19067" s="3" t="n">
        <v>114021.74</v>
      </c>
    </row>
    <row r="19068">
      <c r="A19068" s="3" t="inlineStr">
        <is>
          <t>Opportunity Global Investment (PTY) LTD</t>
        </is>
      </c>
      <c r="B19068" s="4" t="n">
        <v>45351</v>
      </c>
      <c r="C19068" s="3" t="inlineStr">
        <is>
          <t>Expenses</t>
        </is>
      </c>
      <c r="D19068" s="3" t="inlineStr">
        <is>
          <t>3354/000</t>
        </is>
      </c>
      <c r="E19068" s="3" t="inlineStr">
        <is>
          <t>Consulting Fees - Karien Muller</t>
        </is>
      </c>
      <c r="F19068" s="3" t="n">
        <v>0</v>
      </c>
      <c r="G19068" s="3" t="n">
        <v>12500</v>
      </c>
    </row>
    <row r="19069">
      <c r="A19069" s="3" t="inlineStr">
        <is>
          <t>Opportunity Private Capital (PTY) LTD</t>
        </is>
      </c>
      <c r="B19069" s="4" t="n">
        <v>45351</v>
      </c>
      <c r="C19069" s="3" t="inlineStr">
        <is>
          <t>Expenses</t>
        </is>
      </c>
      <c r="D19069" s="3" t="inlineStr">
        <is>
          <t>3354/000</t>
        </is>
      </c>
      <c r="E19069" s="3" t="inlineStr">
        <is>
          <t>Consulting Fees - Karien Muller</t>
        </is>
      </c>
      <c r="F19069" s="3" t="n">
        <v>0</v>
      </c>
      <c r="G19069" s="3" t="n">
        <v>12500</v>
      </c>
    </row>
    <row r="19070">
      <c r="A19070" s="3" t="inlineStr">
        <is>
          <t>Opportunity Global Investment (PTY) LTD</t>
        </is>
      </c>
      <c r="B19070" s="4" t="n">
        <v>45351</v>
      </c>
      <c r="C19070" s="3" t="inlineStr">
        <is>
          <t>Expenses</t>
        </is>
      </c>
      <c r="D19070" s="3" t="inlineStr">
        <is>
          <t>3355/00</t>
        </is>
      </c>
      <c r="E19070" s="3" t="inlineStr">
        <is>
          <t>Consulting fees - F Geldenhuys</t>
        </is>
      </c>
      <c r="F19070" s="3" t="n">
        <v>10000</v>
      </c>
      <c r="G19070" s="3" t="n">
        <v>71500</v>
      </c>
    </row>
    <row r="19071">
      <c r="A19071" s="3" t="inlineStr">
        <is>
          <t>Opportunity Private Capital (PTY) LTD</t>
        </is>
      </c>
      <c r="B19071" s="4" t="n">
        <v>45351</v>
      </c>
      <c r="C19071" s="3" t="inlineStr">
        <is>
          <t>Expenses</t>
        </is>
      </c>
      <c r="D19071" s="3" t="inlineStr">
        <is>
          <t>3355/00</t>
        </is>
      </c>
      <c r="E19071" s="3" t="inlineStr">
        <is>
          <t>Consulting fees - F Geldenhuys</t>
        </is>
      </c>
      <c r="F19071" s="3" t="n">
        <v>10000</v>
      </c>
      <c r="G19071" s="3" t="n">
        <v>71500</v>
      </c>
    </row>
    <row r="19072">
      <c r="A19072" s="3" t="inlineStr">
        <is>
          <t>Opportunity Management Holdings (PTY) LTD</t>
        </is>
      </c>
      <c r="B19072" s="4" t="n">
        <v>45351</v>
      </c>
      <c r="C19072" s="3" t="inlineStr">
        <is>
          <t>Expenses</t>
        </is>
      </c>
      <c r="D19072" s="3" t="inlineStr">
        <is>
          <t>3400/000</t>
        </is>
      </c>
      <c r="E19072" s="3" t="inlineStr">
        <is>
          <t>Courier _AND_ Postage</t>
        </is>
      </c>
      <c r="F19072" s="3" t="n">
        <v>0</v>
      </c>
      <c r="G19072" s="3" t="n">
        <v>664.3200000000001</v>
      </c>
    </row>
    <row r="19073">
      <c r="A19073" s="3" t="inlineStr">
        <is>
          <t>Quinate Consulting (Pty) Ltd</t>
        </is>
      </c>
      <c r="B19073" s="4" t="n">
        <v>45351</v>
      </c>
      <c r="C19073" s="3" t="inlineStr">
        <is>
          <t>Expenses</t>
        </is>
      </c>
      <c r="D19073" s="3" t="inlineStr">
        <is>
          <t>3450/001</t>
        </is>
      </c>
      <c r="E19073" s="3" t="inlineStr">
        <is>
          <t>Depreciation - Computer Equipment</t>
        </is>
      </c>
      <c r="F19073" s="3" t="n">
        <v>1571.06</v>
      </c>
      <c r="G19073" s="3" t="n">
        <v>26408.2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Expenses</t>
        </is>
      </c>
      <c r="D19074" s="3" t="inlineStr">
        <is>
          <t>3450/001</t>
        </is>
      </c>
      <c r="E19074" s="3" t="inlineStr">
        <is>
          <t>Depreciation - Computer equipment</t>
        </is>
      </c>
      <c r="F19074" s="3" t="n">
        <v>880.08</v>
      </c>
      <c r="G19074" s="3" t="n">
        <v>10561.02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Expenses</t>
        </is>
      </c>
      <c r="D19075" s="3" t="inlineStr">
        <is>
          <t>3450/001</t>
        </is>
      </c>
      <c r="E19075" s="3" t="inlineStr">
        <is>
          <t>Depreciation - Computer equipment</t>
        </is>
      </c>
      <c r="F19075" s="3" t="n">
        <v>880.08</v>
      </c>
      <c r="G19075" s="3" t="n">
        <v>10561.02</v>
      </c>
    </row>
    <row r="19076">
      <c r="A19076" s="3" t="inlineStr">
        <is>
          <t>Quinate Consulting (Pty) Ltd</t>
        </is>
      </c>
      <c r="B19076" s="4" t="n">
        <v>45351</v>
      </c>
      <c r="C19076" s="3" t="inlineStr">
        <is>
          <t>Expenses</t>
        </is>
      </c>
      <c r="D19076" s="3" t="inlineStr">
        <is>
          <t>3450/002</t>
        </is>
      </c>
      <c r="E19076" s="3" t="inlineStr">
        <is>
          <t>Depreciation - Site Containers</t>
        </is>
      </c>
      <c r="F19076" s="3" t="n">
        <v>318.84</v>
      </c>
      <c r="G19076" s="3" t="n">
        <v>3826.08</v>
      </c>
    </row>
    <row r="19077">
      <c r="A19077" s="3" t="inlineStr">
        <is>
          <t>Opportunity Global Property (PTY) LTD</t>
        </is>
      </c>
      <c r="B19077" s="4" t="n">
        <v>45351</v>
      </c>
      <c r="C19077" s="3" t="inlineStr">
        <is>
          <t>Expenses</t>
        </is>
      </c>
      <c r="D19077" s="3" t="inlineStr">
        <is>
          <t>3450/030</t>
        </is>
      </c>
      <c r="E19077" s="3" t="inlineStr">
        <is>
          <t>Depreciation - Furniture and Fittings</t>
        </is>
      </c>
      <c r="F19077" s="3" t="n">
        <v>408.05</v>
      </c>
      <c r="G19077" s="3" t="n">
        <v>4896.62</v>
      </c>
    </row>
    <row r="19078">
      <c r="A19078" s="3" t="inlineStr">
        <is>
          <t>Opportunity Global Sales (PTY) LTD</t>
        </is>
      </c>
      <c r="B19078" s="4" t="n">
        <v>45351</v>
      </c>
      <c r="C19078" s="3" t="inlineStr">
        <is>
          <t>Expenses</t>
        </is>
      </c>
      <c r="D19078" s="3" t="inlineStr">
        <is>
          <t>3450/030</t>
        </is>
      </c>
      <c r="E19078" s="3" t="inlineStr">
        <is>
          <t>Depreciation - Furniture and Fittings</t>
        </is>
      </c>
      <c r="F19078" s="3" t="n">
        <v>408.05</v>
      </c>
      <c r="G19078" s="3" t="n">
        <v>4896.62</v>
      </c>
    </row>
    <row r="19079">
      <c r="A19079" s="3" t="inlineStr">
        <is>
          <t>Opportunity Management Holdings (PTY) LTD</t>
        </is>
      </c>
      <c r="B19079" s="4" t="n">
        <v>45351</v>
      </c>
      <c r="C19079" s="3" t="inlineStr">
        <is>
          <t>Expenses</t>
        </is>
      </c>
      <c r="D19079" s="3" t="inlineStr">
        <is>
          <t>3451/000</t>
        </is>
      </c>
      <c r="E19079" s="3" t="inlineStr">
        <is>
          <t>Depreciation - Computer Equipment</t>
        </is>
      </c>
      <c r="F19079" s="3" t="n">
        <v>1035.18</v>
      </c>
      <c r="G19079" s="3" t="n">
        <v>6211.08</v>
      </c>
    </row>
    <row r="19080">
      <c r="A19080" s="3" t="inlineStr">
        <is>
          <t>Quinate Consulting (Pty) Ltd</t>
        </is>
      </c>
      <c r="B19080" s="4" t="n">
        <v>45351</v>
      </c>
      <c r="C19080" s="3" t="inlineStr">
        <is>
          <t>Expenses</t>
        </is>
      </c>
      <c r="D19080" s="3" t="inlineStr">
        <is>
          <t>3600/000</t>
        </is>
      </c>
      <c r="E19080" s="3" t="inlineStr">
        <is>
          <t>Donations</t>
        </is>
      </c>
      <c r="F19080" s="3" t="n">
        <v>572.45</v>
      </c>
      <c r="G19080" s="3" t="n">
        <v>6869.4</v>
      </c>
    </row>
    <row r="19081">
      <c r="A19081" s="3" t="inlineStr">
        <is>
          <t>Noble Shield (Pty) Ltd ta Go Letting</t>
        </is>
      </c>
      <c r="B19081" s="4" t="n">
        <v>45351</v>
      </c>
      <c r="C19081" s="3" t="inlineStr">
        <is>
          <t>Expenses</t>
        </is>
      </c>
      <c r="D19081" s="3" t="inlineStr">
        <is>
          <t>3650/000</t>
        </is>
      </c>
      <c r="E19081" s="3" t="inlineStr">
        <is>
          <t>Electricity _AND_ Water</t>
        </is>
      </c>
      <c r="F19081" s="3" t="n">
        <v>0</v>
      </c>
      <c r="G19081" s="3" t="n">
        <v>2500</v>
      </c>
    </row>
    <row r="19082">
      <c r="A19082" s="3" t="inlineStr">
        <is>
          <t>Opportunity Global Investment (PTY) LTD</t>
        </is>
      </c>
      <c r="B19082" s="4" t="n">
        <v>45351</v>
      </c>
      <c r="C19082" s="3" t="inlineStr">
        <is>
          <t>Expenses</t>
        </is>
      </c>
      <c r="D19082" s="3" t="inlineStr">
        <is>
          <t>3650/000</t>
        </is>
      </c>
      <c r="E19082" s="3" t="inlineStr">
        <is>
          <t>Electricity _AND_ Water</t>
        </is>
      </c>
      <c r="F19082" s="3" t="n">
        <v>2950</v>
      </c>
      <c r="G19082" s="3" t="n">
        <v>35400</v>
      </c>
    </row>
    <row r="19083">
      <c r="A19083" s="3" t="inlineStr">
        <is>
          <t>Opportunity Private Capital (PTY) LTD</t>
        </is>
      </c>
      <c r="B19083" s="4" t="n">
        <v>45351</v>
      </c>
      <c r="C19083" s="3" t="inlineStr">
        <is>
          <t>Expenses</t>
        </is>
      </c>
      <c r="D19083" s="3" t="inlineStr">
        <is>
          <t>3650/000</t>
        </is>
      </c>
      <c r="E19083" s="3" t="inlineStr">
        <is>
          <t>Electricity _AND_ Water</t>
        </is>
      </c>
      <c r="F19083" s="3" t="n">
        <v>2950</v>
      </c>
      <c r="G19083" s="3" t="n">
        <v>35400</v>
      </c>
    </row>
    <row r="19084">
      <c r="A19084" s="3" t="inlineStr">
        <is>
          <t>Noble Shield (Pty) Ltd ta Go Letting</t>
        </is>
      </c>
      <c r="B19084" s="4" t="n">
        <v>45351</v>
      </c>
      <c r="C19084" s="3" t="inlineStr">
        <is>
          <t>Expenses</t>
        </is>
      </c>
      <c r="D19084" s="3" t="inlineStr">
        <is>
          <t>3651/000</t>
        </is>
      </c>
      <c r="E19084" s="3" t="inlineStr">
        <is>
          <t>Electricity _AND_ Water - Rentals</t>
        </is>
      </c>
      <c r="F19084" s="3" t="n">
        <v>-1000</v>
      </c>
      <c r="G19084" s="3" t="n">
        <v>1000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Expenses</t>
        </is>
      </c>
      <c r="D19085" s="3" t="inlineStr">
        <is>
          <t>3651/000</t>
        </is>
      </c>
      <c r="E19085" s="3" t="inlineStr">
        <is>
          <t>Electricity _AND_ Water - Southwark</t>
        </is>
      </c>
      <c r="F19085" s="3" t="n">
        <v>11424.78</v>
      </c>
      <c r="G19085" s="3" t="n">
        <v>290836.04</v>
      </c>
    </row>
    <row r="19086">
      <c r="A19086" s="3" t="inlineStr">
        <is>
          <t>Quinate Consulting (Pty) Ltd</t>
        </is>
      </c>
      <c r="B19086" s="4" t="n">
        <v>45351</v>
      </c>
      <c r="C19086" s="3" t="inlineStr">
        <is>
          <t>Expenses</t>
        </is>
      </c>
      <c r="D19086" s="3" t="inlineStr">
        <is>
          <t>3652/000</t>
        </is>
      </c>
      <c r="E19086" s="3" t="inlineStr">
        <is>
          <t>Electricity _AND_ Water - Soho</t>
        </is>
      </c>
      <c r="F19086" s="3" t="n">
        <v>22284.44</v>
      </c>
      <c r="G19086" s="3" t="n">
        <v>316194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Expenses</t>
        </is>
      </c>
      <c r="D19087" s="3" t="inlineStr">
        <is>
          <t>3653/000</t>
        </is>
      </c>
      <c r="E19087" s="3" t="inlineStr">
        <is>
          <t>Electricity _AND_ Water - Endulini</t>
        </is>
      </c>
      <c r="F19087" s="3" t="n">
        <v>-517.14</v>
      </c>
      <c r="G19087" s="3" t="n">
        <v>-3547.79</v>
      </c>
    </row>
    <row r="19088">
      <c r="A19088" s="3" t="inlineStr">
        <is>
          <t>Noble Shield (Pty) Ltd ta Go Letting</t>
        </is>
      </c>
      <c r="B19088" s="4" t="n">
        <v>45351</v>
      </c>
      <c r="C19088" s="3" t="inlineStr">
        <is>
          <t>Expenses</t>
        </is>
      </c>
      <c r="D19088" s="3" t="inlineStr">
        <is>
          <t>3700/000</t>
        </is>
      </c>
      <c r="E19088" s="3" t="inlineStr">
        <is>
          <t>Entertainment Expenses</t>
        </is>
      </c>
      <c r="F19088" s="3" t="n">
        <v>0</v>
      </c>
      <c r="G19088" s="3" t="n">
        <v>1650</v>
      </c>
    </row>
    <row r="19089">
      <c r="A19089" s="3" t="inlineStr">
        <is>
          <t>Opportunity Global Investment (PTY) LTD</t>
        </is>
      </c>
      <c r="B19089" s="4" t="n">
        <v>45351</v>
      </c>
      <c r="C19089" s="3" t="inlineStr">
        <is>
          <t>Expenses</t>
        </is>
      </c>
      <c r="D19089" s="3" t="inlineStr">
        <is>
          <t>3700/000</t>
        </is>
      </c>
      <c r="E19089" s="3" t="inlineStr">
        <is>
          <t>Entertainment Expenses</t>
        </is>
      </c>
      <c r="F19089" s="3" t="n">
        <v>293.04</v>
      </c>
      <c r="G19089" s="3" t="n">
        <v>7031.03</v>
      </c>
    </row>
    <row r="19090">
      <c r="A19090" s="3" t="inlineStr">
        <is>
          <t>Opportunity Global Property (PTY) LTD</t>
        </is>
      </c>
      <c r="B19090" s="4" t="n">
        <v>45351</v>
      </c>
      <c r="C19090" s="3" t="inlineStr">
        <is>
          <t>Expenses</t>
        </is>
      </c>
      <c r="D19090" s="3" t="inlineStr">
        <is>
          <t>3700/000</t>
        </is>
      </c>
      <c r="E19090" s="3" t="inlineStr">
        <is>
          <t>Entertainment Expenses</t>
        </is>
      </c>
      <c r="F19090" s="3" t="n">
        <v>0</v>
      </c>
      <c r="G19090" s="3" t="n">
        <v>3970</v>
      </c>
    </row>
    <row r="19091">
      <c r="A19091" s="3" t="inlineStr">
        <is>
          <t>Opportunity Global Sales (PTY) LTD</t>
        </is>
      </c>
      <c r="B19091" s="4" t="n">
        <v>45351</v>
      </c>
      <c r="C19091" s="3" t="inlineStr">
        <is>
          <t>Expenses</t>
        </is>
      </c>
      <c r="D19091" s="3" t="inlineStr">
        <is>
          <t>3700/000</t>
        </is>
      </c>
      <c r="E19091" s="3" t="inlineStr">
        <is>
          <t>Entertainment Expenses</t>
        </is>
      </c>
      <c r="F19091" s="3" t="n">
        <v>0</v>
      </c>
      <c r="G19091" s="3" t="n">
        <v>3970</v>
      </c>
    </row>
    <row r="19092">
      <c r="A19092" s="3" t="inlineStr">
        <is>
          <t>Opportunity Management Holdings (PTY) LTD</t>
        </is>
      </c>
      <c r="B19092" s="4" t="n">
        <v>45351</v>
      </c>
      <c r="C19092" s="3" t="inlineStr">
        <is>
          <t>Expenses</t>
        </is>
      </c>
      <c r="D19092" s="3" t="inlineStr">
        <is>
          <t>3700/000</t>
        </is>
      </c>
      <c r="E19092" s="3" t="inlineStr">
        <is>
          <t>Entertainment Expenses</t>
        </is>
      </c>
      <c r="F19092" s="3" t="n">
        <v>0</v>
      </c>
      <c r="G19092" s="3" t="n">
        <v>1126.13</v>
      </c>
    </row>
    <row r="19093">
      <c r="A19093" s="3" t="inlineStr">
        <is>
          <t>Opportunity Private Capital (PTY) LTD</t>
        </is>
      </c>
      <c r="B19093" s="4" t="n">
        <v>45351</v>
      </c>
      <c r="C19093" s="3" t="inlineStr">
        <is>
          <t>Expenses</t>
        </is>
      </c>
      <c r="D19093" s="3" t="inlineStr">
        <is>
          <t>3700/000</t>
        </is>
      </c>
      <c r="E19093" s="3" t="inlineStr">
        <is>
          <t>Entertainment Expenses</t>
        </is>
      </c>
      <c r="F19093" s="3" t="n">
        <v>293.04</v>
      </c>
      <c r="G19093" s="3" t="n">
        <v>7031.03</v>
      </c>
    </row>
    <row r="19094">
      <c r="A19094" s="3" t="inlineStr">
        <is>
          <t>Quinate Consulting (Pty) Ltd</t>
        </is>
      </c>
      <c r="B19094" s="4" t="n">
        <v>45351</v>
      </c>
      <c r="C19094" s="3" t="inlineStr">
        <is>
          <t>Expenses</t>
        </is>
      </c>
      <c r="D19094" s="3" t="inlineStr">
        <is>
          <t>3700/000</t>
        </is>
      </c>
      <c r="E19094" s="3" t="inlineStr">
        <is>
          <t>Entertainment Expenses</t>
        </is>
      </c>
      <c r="F19094" s="3" t="n">
        <v>1593.07</v>
      </c>
      <c r="G19094" s="3" t="n">
        <v>13338.12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Expenses</t>
        </is>
      </c>
      <c r="D19095" s="3" t="inlineStr">
        <is>
          <t>3800/000</t>
        </is>
      </c>
      <c r="E19095" s="3" t="inlineStr">
        <is>
          <t>General Expenses</t>
        </is>
      </c>
      <c r="F19095" s="3" t="n">
        <v>49.99</v>
      </c>
      <c r="G19095" s="3" t="n">
        <v>49.99</v>
      </c>
    </row>
    <row r="19096">
      <c r="A19096" s="3" t="inlineStr">
        <is>
          <t>Opportunity Global Property (PTY) LTD</t>
        </is>
      </c>
      <c r="B19096" s="4" t="n">
        <v>45351</v>
      </c>
      <c r="C19096" s="3" t="inlineStr">
        <is>
          <t>Expenses</t>
        </is>
      </c>
      <c r="D19096" s="3" t="inlineStr">
        <is>
          <t>3800/000</t>
        </is>
      </c>
      <c r="E19096" s="3" t="inlineStr">
        <is>
          <t>General Expenses</t>
        </is>
      </c>
      <c r="F19096" s="3" t="n">
        <v>596.27</v>
      </c>
      <c r="G19096" s="3" t="n">
        <v>596.27</v>
      </c>
    </row>
    <row r="19097">
      <c r="A19097" s="3" t="inlineStr">
        <is>
          <t>Opportunity Global Sales (PTY) LTD</t>
        </is>
      </c>
      <c r="B19097" s="4" t="n">
        <v>45351</v>
      </c>
      <c r="C19097" s="3" t="inlineStr">
        <is>
          <t>Expenses</t>
        </is>
      </c>
      <c r="D19097" s="3" t="inlineStr">
        <is>
          <t>3800/000</t>
        </is>
      </c>
      <c r="E19097" s="3" t="inlineStr">
        <is>
          <t>General Expenses</t>
        </is>
      </c>
      <c r="F19097" s="3" t="n">
        <v>596.27</v>
      </c>
      <c r="G19097" s="3" t="n">
        <v>596.27</v>
      </c>
    </row>
    <row r="19098">
      <c r="A19098" s="3" t="inlineStr">
        <is>
          <t>Opportunity Management Holdings (PTY) LTD</t>
        </is>
      </c>
      <c r="B19098" s="4" t="n">
        <v>45351</v>
      </c>
      <c r="C19098" s="3" t="inlineStr">
        <is>
          <t>Expenses</t>
        </is>
      </c>
      <c r="D19098" s="3" t="inlineStr">
        <is>
          <t>3800/000</t>
        </is>
      </c>
      <c r="E19098" s="3" t="inlineStr">
        <is>
          <t>General Expenses</t>
        </is>
      </c>
      <c r="F19098" s="3" t="n">
        <v>1093.68</v>
      </c>
      <c r="G19098" s="3" t="n">
        <v>1512.62</v>
      </c>
    </row>
    <row r="19099">
      <c r="A19099" s="3" t="inlineStr">
        <is>
          <t>Opportunity Global Investment (PTY) LTD</t>
        </is>
      </c>
      <c r="B19099" s="4" t="n">
        <v>45351</v>
      </c>
      <c r="C19099" s="3" t="inlineStr">
        <is>
          <t>Expenses</t>
        </is>
      </c>
      <c r="D19099" s="3" t="inlineStr">
        <is>
          <t>3800/010</t>
        </is>
      </c>
      <c r="E19099" s="3" t="inlineStr">
        <is>
          <t>General Expences - Gifts</t>
        </is>
      </c>
      <c r="F19099" s="3" t="n">
        <v>0</v>
      </c>
      <c r="G19099" s="3" t="n">
        <v>8198.870000000001</v>
      </c>
    </row>
    <row r="19100">
      <c r="A19100" s="3" t="inlineStr">
        <is>
          <t>Opportunity Global Property (PTY) LTD</t>
        </is>
      </c>
      <c r="B19100" s="4" t="n">
        <v>45351</v>
      </c>
      <c r="C19100" s="3" t="inlineStr">
        <is>
          <t>Expenses</t>
        </is>
      </c>
      <c r="D19100" s="3" t="inlineStr">
        <is>
          <t>3800/010</t>
        </is>
      </c>
      <c r="E19100" s="3" t="inlineStr">
        <is>
          <t>General Expences - Gifts</t>
        </is>
      </c>
      <c r="F19100" s="3" t="n">
        <v>842.24</v>
      </c>
      <c r="G19100" s="3" t="n">
        <v>2561.99</v>
      </c>
    </row>
    <row r="19101">
      <c r="A19101" s="3" t="inlineStr">
        <is>
          <t>Opportunity Global Sales (PTY) LTD</t>
        </is>
      </c>
      <c r="B19101" s="4" t="n">
        <v>45351</v>
      </c>
      <c r="C19101" s="3" t="inlineStr">
        <is>
          <t>Expenses</t>
        </is>
      </c>
      <c r="D19101" s="3" t="inlineStr">
        <is>
          <t>3800/010</t>
        </is>
      </c>
      <c r="E19101" s="3" t="inlineStr">
        <is>
          <t>General Expences - Gifts</t>
        </is>
      </c>
      <c r="F19101" s="3" t="n">
        <v>842.24</v>
      </c>
      <c r="G19101" s="3" t="n">
        <v>2561.99</v>
      </c>
    </row>
    <row r="19102">
      <c r="A19102" s="3" t="inlineStr">
        <is>
          <t>Opportunity Private Capital (PTY) LTD</t>
        </is>
      </c>
      <c r="B19102" s="4" t="n">
        <v>45351</v>
      </c>
      <c r="C19102" s="3" t="inlineStr">
        <is>
          <t>Expenses</t>
        </is>
      </c>
      <c r="D19102" s="3" t="inlineStr">
        <is>
          <t>3800/010</t>
        </is>
      </c>
      <c r="E19102" s="3" t="inlineStr">
        <is>
          <t>General Expences - Gifts</t>
        </is>
      </c>
      <c r="F19102" s="3" t="n">
        <v>0</v>
      </c>
      <c r="G19102" s="3" t="n">
        <v>8198.870000000001</v>
      </c>
    </row>
    <row r="19103">
      <c r="A19103" s="3" t="inlineStr">
        <is>
          <t>Opportunity Management Holdings (PTY) LTD</t>
        </is>
      </c>
      <c r="B19103" s="4" t="n">
        <v>45351</v>
      </c>
      <c r="C19103" s="3" t="inlineStr">
        <is>
          <t>Expenses</t>
        </is>
      </c>
      <c r="D19103" s="3" t="inlineStr">
        <is>
          <t>3800/010</t>
        </is>
      </c>
      <c r="E19103" s="3" t="inlineStr">
        <is>
          <t>General Expenses - Gifts</t>
        </is>
      </c>
      <c r="F19103" s="3" t="n">
        <v>8400</v>
      </c>
      <c r="G19103" s="3" t="n">
        <v>9208.57</v>
      </c>
    </row>
    <row r="19104">
      <c r="A19104" s="3" t="inlineStr">
        <is>
          <t>Opportunity Management Holdings (PTY) LTD</t>
        </is>
      </c>
      <c r="B19104" s="4" t="n">
        <v>45351</v>
      </c>
      <c r="C19104" s="3" t="inlineStr">
        <is>
          <t>Expenses</t>
        </is>
      </c>
      <c r="D19104" s="3" t="inlineStr">
        <is>
          <t>3800/030</t>
        </is>
      </c>
      <c r="E19104" s="3" t="inlineStr">
        <is>
          <t>General Expenses: Showhouse Heron View</t>
        </is>
      </c>
      <c r="F19104" s="3" t="n">
        <v>0</v>
      </c>
      <c r="G19104" s="3" t="n">
        <v>987.72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Expenses</t>
        </is>
      </c>
      <c r="D19105" s="3" t="inlineStr">
        <is>
          <t>3850/000</t>
        </is>
      </c>
      <c r="E19105" s="3" t="inlineStr">
        <is>
          <t>Insurance - Momentum</t>
        </is>
      </c>
      <c r="F19105" s="3" t="n">
        <v>1969.99</v>
      </c>
      <c r="G19105" s="3" t="n">
        <v>10724.22</v>
      </c>
    </row>
    <row r="19106">
      <c r="A19106" s="3" t="inlineStr">
        <is>
          <t>Noble Shield (Pty) Ltd ta Go Letting</t>
        </is>
      </c>
      <c r="B19106" s="4" t="n">
        <v>45351</v>
      </c>
      <c r="C19106" s="3" t="inlineStr">
        <is>
          <t>Expenses</t>
        </is>
      </c>
      <c r="D19106" s="3" t="inlineStr">
        <is>
          <t>3850/100</t>
        </is>
      </c>
      <c r="E19106" s="3" t="inlineStr">
        <is>
          <t>Insurance - Santam</t>
        </is>
      </c>
      <c r="F19106" s="3" t="n">
        <v>4249.41</v>
      </c>
      <c r="G19106" s="3" t="n">
        <v>25496.46</v>
      </c>
    </row>
    <row r="19107">
      <c r="A19107" s="3" t="inlineStr">
        <is>
          <t>Noble Shield (Pty) Ltd ta Go Letting</t>
        </is>
      </c>
      <c r="B19107" s="4" t="n">
        <v>45351</v>
      </c>
      <c r="C19107" s="3" t="inlineStr">
        <is>
          <t>Expenses</t>
        </is>
      </c>
      <c r="D19107" s="3" t="inlineStr">
        <is>
          <t>3850/200</t>
        </is>
      </c>
      <c r="E19107" s="3" t="inlineStr">
        <is>
          <t>Insurance - A_AND_G</t>
        </is>
      </c>
      <c r="F19107" s="3" t="n">
        <v>2244.46</v>
      </c>
      <c r="G19107" s="3" t="n">
        <v>13466.76</v>
      </c>
    </row>
    <row r="19108">
      <c r="A19108" s="3" t="inlineStr">
        <is>
          <t>Quinate Consulting (Pty) Ltd</t>
        </is>
      </c>
      <c r="B19108" s="4" t="n">
        <v>45351</v>
      </c>
      <c r="C19108" s="3" t="inlineStr">
        <is>
          <t>Expenses</t>
        </is>
      </c>
      <c r="D19108" s="3" t="inlineStr">
        <is>
          <t>3851/000</t>
        </is>
      </c>
      <c r="E19108" s="3" t="inlineStr">
        <is>
          <t>Insurance - Momentum</t>
        </is>
      </c>
      <c r="F19108" s="3" t="n">
        <v>9274.969999999999</v>
      </c>
      <c r="G19108" s="3" t="n">
        <v>102309.33</v>
      </c>
    </row>
    <row r="19109">
      <c r="A19109" s="3" t="inlineStr">
        <is>
          <t>Quinate Consulting (Pty) Ltd</t>
        </is>
      </c>
      <c r="B19109" s="4" t="n">
        <v>45351</v>
      </c>
      <c r="C19109" s="3" t="inlineStr">
        <is>
          <t>Expenses</t>
        </is>
      </c>
      <c r="D19109" s="3" t="inlineStr">
        <is>
          <t>3900/000</t>
        </is>
      </c>
      <c r="E19109" s="3" t="inlineStr">
        <is>
          <t>Interest Paid</t>
        </is>
      </c>
      <c r="F19109" s="3" t="n">
        <v>0</v>
      </c>
      <c r="G19109" s="3" t="n">
        <v>1307.76</v>
      </c>
    </row>
    <row r="19110">
      <c r="A19110" s="3" t="inlineStr">
        <is>
          <t>Quinate Consulting (Pty) Ltd</t>
        </is>
      </c>
      <c r="B19110" s="4" t="n">
        <v>45351</v>
      </c>
      <c r="C19110" s="3" t="inlineStr">
        <is>
          <t>Expenses</t>
        </is>
      </c>
      <c r="D19110" s="3" t="inlineStr">
        <is>
          <t>3900/050</t>
        </is>
      </c>
      <c r="E19110" s="3" t="inlineStr">
        <is>
          <t>Interest Paid - STD Bond Accounts</t>
        </is>
      </c>
      <c r="F19110" s="3" t="n">
        <v>58957.48</v>
      </c>
      <c r="G19110" s="3" t="n">
        <v>786624.08</v>
      </c>
    </row>
    <row r="19111">
      <c r="A19111" s="3" t="inlineStr">
        <is>
          <t>Endulini (Pty) Ltd</t>
        </is>
      </c>
      <c r="B19111" s="4" t="n">
        <v>45351</v>
      </c>
      <c r="C19111" s="3" t="inlineStr">
        <is>
          <t>Expenses</t>
        </is>
      </c>
      <c r="D19111" s="3" t="inlineStr">
        <is>
          <t>3900/111</t>
        </is>
      </c>
      <c r="E19111" s="3" t="inlineStr">
        <is>
          <t>Interest Paid - Investors @ 6.25%</t>
        </is>
      </c>
      <c r="F19111" s="3" t="n">
        <v>0</v>
      </c>
      <c r="G19111" s="3" t="n">
        <v>34051.46</v>
      </c>
    </row>
    <row r="19112">
      <c r="A19112" s="3" t="inlineStr">
        <is>
          <t>Endulini (Pty) Ltd</t>
        </is>
      </c>
      <c r="B19112" s="4" t="n">
        <v>45351</v>
      </c>
      <c r="C19112" s="3" t="inlineStr">
        <is>
          <t>Expenses</t>
        </is>
      </c>
      <c r="D19112" s="3" t="inlineStr">
        <is>
          <t>3900/112</t>
        </is>
      </c>
      <c r="E19112" s="3" t="inlineStr">
        <is>
          <t>Interest Paid - Investors @ 6.5%</t>
        </is>
      </c>
      <c r="F19112" s="3" t="n">
        <v>0</v>
      </c>
      <c r="G19112" s="3" t="n">
        <v>3437</v>
      </c>
    </row>
    <row r="19113">
      <c r="A19113" s="3" t="inlineStr">
        <is>
          <t>Endulini (Pty) Ltd</t>
        </is>
      </c>
      <c r="B19113" s="4" t="n">
        <v>45351</v>
      </c>
      <c r="C19113" s="3" t="inlineStr">
        <is>
          <t>Expenses</t>
        </is>
      </c>
      <c r="D19113" s="3" t="inlineStr">
        <is>
          <t>3900/113</t>
        </is>
      </c>
      <c r="E19113" s="3" t="inlineStr">
        <is>
          <t>Interest Paid - Investors @ 6.75%</t>
        </is>
      </c>
      <c r="F19113" s="3" t="n">
        <v>0</v>
      </c>
      <c r="G19113" s="3" t="n">
        <v>4281.16</v>
      </c>
    </row>
    <row r="19114">
      <c r="A19114" s="3" t="inlineStr">
        <is>
          <t>Endulini (Pty) Ltd</t>
        </is>
      </c>
      <c r="B19114" s="4" t="n">
        <v>45351</v>
      </c>
      <c r="C19114" s="3" t="inlineStr">
        <is>
          <t>Expenses</t>
        </is>
      </c>
      <c r="D19114" s="3" t="inlineStr">
        <is>
          <t>3900/120</t>
        </is>
      </c>
      <c r="E19114" s="3" t="inlineStr">
        <is>
          <t>Interest Paid - Investors @ 7%</t>
        </is>
      </c>
      <c r="F19114" s="3" t="n">
        <v>0</v>
      </c>
      <c r="G19114" s="3" t="n">
        <v>12250.2</v>
      </c>
    </row>
    <row r="19115">
      <c r="A19115" s="3" t="inlineStr">
        <is>
          <t>Endulini (Pty) Ltd</t>
        </is>
      </c>
      <c r="B19115" s="4" t="n">
        <v>45351</v>
      </c>
      <c r="C19115" s="3" t="inlineStr">
        <is>
          <t>Expenses</t>
        </is>
      </c>
      <c r="D19115" s="3" t="inlineStr">
        <is>
          <t>3900/122</t>
        </is>
      </c>
      <c r="E19115" s="3" t="inlineStr">
        <is>
          <t>Interest Paid - Investors @ 7.5%</t>
        </is>
      </c>
      <c r="F19115" s="3" t="n">
        <v>0</v>
      </c>
      <c r="G19115" s="3" t="n">
        <v>200.84</v>
      </c>
    </row>
    <row r="19116">
      <c r="A19116" s="3" t="inlineStr">
        <is>
          <t>Quinate Consulting (Pty) Ltd</t>
        </is>
      </c>
      <c r="B19116" s="4" t="n">
        <v>45351</v>
      </c>
      <c r="C19116" s="3" t="inlineStr">
        <is>
          <t>Expenses</t>
        </is>
      </c>
      <c r="D19116" s="3" t="inlineStr">
        <is>
          <t>3900/152</t>
        </is>
      </c>
      <c r="E19116" s="3" t="inlineStr">
        <is>
          <t>Interest Paid - Gengis</t>
        </is>
      </c>
      <c r="F19116" s="3" t="n">
        <v>269769.14</v>
      </c>
      <c r="G19116" s="3" t="n">
        <v>307993.24</v>
      </c>
    </row>
    <row r="19117">
      <c r="A19117" s="3" t="inlineStr">
        <is>
          <t>Endulini (Pty) Ltd</t>
        </is>
      </c>
      <c r="B19117" s="4" t="n">
        <v>45351</v>
      </c>
      <c r="C19117" s="3" t="inlineStr">
        <is>
          <t>Expenses</t>
        </is>
      </c>
      <c r="D19117" s="3" t="inlineStr">
        <is>
          <t>3900/190</t>
        </is>
      </c>
      <c r="E19117" s="3" t="inlineStr">
        <is>
          <t>Interest Paid - Investors @ 14%</t>
        </is>
      </c>
      <c r="F19117" s="3" t="n">
        <v>0</v>
      </c>
      <c r="G19117" s="3" t="n">
        <v>348884.25</v>
      </c>
    </row>
    <row r="19118">
      <c r="A19118" s="3" t="inlineStr">
        <is>
          <t>Endulini (Pty) Ltd</t>
        </is>
      </c>
      <c r="B19118" s="4" t="n">
        <v>45351</v>
      </c>
      <c r="C19118" s="3" t="inlineStr">
        <is>
          <t>Expenses</t>
        </is>
      </c>
      <c r="D19118" s="3" t="inlineStr">
        <is>
          <t>3900/200</t>
        </is>
      </c>
      <c r="E19118" s="3" t="inlineStr">
        <is>
          <t>Interest Paid - Investors @ 15%</t>
        </is>
      </c>
      <c r="F19118" s="3" t="n">
        <v>0</v>
      </c>
      <c r="G19118" s="3" t="n">
        <v>155679.44</v>
      </c>
    </row>
    <row r="19119">
      <c r="A19119" s="3" t="inlineStr">
        <is>
          <t>Endulini (Pty) Ltd</t>
        </is>
      </c>
      <c r="B19119" s="4" t="n">
        <v>45351</v>
      </c>
      <c r="C19119" s="3" t="inlineStr">
        <is>
          <t>Expenses</t>
        </is>
      </c>
      <c r="D19119" s="3" t="inlineStr">
        <is>
          <t>3900/210</t>
        </is>
      </c>
      <c r="E19119" s="3" t="inlineStr">
        <is>
          <t>Interest Paid - Investors @ 16%</t>
        </is>
      </c>
      <c r="F19119" s="3" t="n">
        <v>0</v>
      </c>
      <c r="G19119" s="3" t="n">
        <v>125545.2</v>
      </c>
    </row>
    <row r="19120">
      <c r="A19120" s="3" t="inlineStr">
        <is>
          <t>Endulini (Pty) Ltd</t>
        </is>
      </c>
      <c r="B19120" s="4" t="n">
        <v>45351</v>
      </c>
      <c r="C19120" s="3" t="inlineStr">
        <is>
          <t>Expenses</t>
        </is>
      </c>
      <c r="D19120" s="3" t="inlineStr">
        <is>
          <t>3900/230</t>
        </is>
      </c>
      <c r="E19120" s="3" t="inlineStr">
        <is>
          <t>Interest Paid - Investors @ 18%</t>
        </is>
      </c>
      <c r="F19120" s="3" t="n">
        <v>0</v>
      </c>
      <c r="G19120" s="3" t="n">
        <v>1123218.86</v>
      </c>
    </row>
    <row r="19121">
      <c r="A19121" s="3" t="inlineStr">
        <is>
          <t>Opportunity Management Holdings (PTY) LTD</t>
        </is>
      </c>
      <c r="B19121" s="4" t="n">
        <v>45351</v>
      </c>
      <c r="C19121" s="3" t="inlineStr">
        <is>
          <t>Expenses</t>
        </is>
      </c>
      <c r="D19121" s="3" t="inlineStr">
        <is>
          <t>3960/000</t>
        </is>
      </c>
      <c r="E19121" s="3" t="inlineStr">
        <is>
          <t>Internet Fees</t>
        </is>
      </c>
      <c r="F19121" s="3" t="n">
        <v>0</v>
      </c>
      <c r="G19121" s="3" t="n">
        <v>3353.24</v>
      </c>
    </row>
    <row r="19122">
      <c r="A19122" s="3" t="inlineStr">
        <is>
          <t>Quinate Consulting (Pty) Ltd</t>
        </is>
      </c>
      <c r="B19122" s="4" t="n">
        <v>45351</v>
      </c>
      <c r="C19122" s="3" t="inlineStr">
        <is>
          <t>Expenses</t>
        </is>
      </c>
      <c r="D19122" s="3" t="inlineStr">
        <is>
          <t>4000/000</t>
        </is>
      </c>
      <c r="E19122" s="3" t="inlineStr">
        <is>
          <t>Legal Fees</t>
        </is>
      </c>
      <c r="F19122" s="3" t="n">
        <v>0</v>
      </c>
      <c r="G19122" s="3" t="n">
        <v>32576</v>
      </c>
    </row>
    <row r="19123">
      <c r="A19123" s="3" t="inlineStr">
        <is>
          <t>Quinate Consulting (Pty) Ltd</t>
        </is>
      </c>
      <c r="B19123" s="4" t="n">
        <v>45351</v>
      </c>
      <c r="C19123" s="3" t="inlineStr">
        <is>
          <t>Expenses</t>
        </is>
      </c>
      <c r="D19123" s="3" t="inlineStr">
        <is>
          <t>4065/000</t>
        </is>
      </c>
      <c r="E19123" s="3" t="inlineStr">
        <is>
          <t>Levies - SoHo</t>
        </is>
      </c>
      <c r="F19123" s="3" t="n">
        <v>13987.53</v>
      </c>
      <c r="G19123" s="3" t="n">
        <v>88348.49000000001</v>
      </c>
    </row>
    <row r="19124">
      <c r="A19124" s="3" t="inlineStr">
        <is>
          <t>Quinate Consulting (Pty) Ltd</t>
        </is>
      </c>
      <c r="B19124" s="4" t="n">
        <v>45351</v>
      </c>
      <c r="C19124" s="3" t="inlineStr">
        <is>
          <t>Expenses</t>
        </is>
      </c>
      <c r="D19124" s="3" t="inlineStr">
        <is>
          <t>4066/000</t>
        </is>
      </c>
      <c r="E19124" s="3" t="inlineStr">
        <is>
          <t>Levies - Southwark</t>
        </is>
      </c>
      <c r="F19124" s="3" t="n">
        <v>3422.18</v>
      </c>
      <c r="G19124" s="3" t="n">
        <v>41066.16</v>
      </c>
    </row>
    <row r="19125">
      <c r="A19125" s="3" t="inlineStr">
        <is>
          <t>Quinate Consulting (Pty) Ltd</t>
        </is>
      </c>
      <c r="B19125" s="4" t="n">
        <v>45351</v>
      </c>
      <c r="C19125" s="3" t="inlineStr">
        <is>
          <t>Expenses</t>
        </is>
      </c>
      <c r="D19125" s="3" t="inlineStr">
        <is>
          <t>4067/000</t>
        </is>
      </c>
      <c r="E19125" s="3" t="inlineStr">
        <is>
          <t>Levies - C4 Property</t>
        </is>
      </c>
      <c r="F19125" s="3" t="n">
        <v>14735.82</v>
      </c>
      <c r="G19125" s="3" t="n">
        <v>110478.76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Expenses</t>
        </is>
      </c>
      <c r="D19126" s="3" t="inlineStr">
        <is>
          <t>4068/000</t>
        </is>
      </c>
      <c r="E19126" s="3" t="inlineStr">
        <is>
          <t>Levies Endulini</t>
        </is>
      </c>
      <c r="F19126" s="3" t="n">
        <v>0</v>
      </c>
      <c r="G19126" s="3" t="n">
        <v>5049.31</v>
      </c>
    </row>
    <row r="19127">
      <c r="A19127" s="3" t="inlineStr">
        <is>
          <t>Endulini (Pty) Ltd</t>
        </is>
      </c>
      <c r="B19127" s="4" t="n">
        <v>45351</v>
      </c>
      <c r="C19127" s="3" t="inlineStr">
        <is>
          <t>Expenses</t>
        </is>
      </c>
      <c r="D19127" s="3" t="inlineStr">
        <is>
          <t>4100/001</t>
        </is>
      </c>
      <c r="E19127" s="3" t="inlineStr">
        <is>
          <t>Momentum Admin Fee</t>
        </is>
      </c>
      <c r="F19127" s="3" t="n">
        <v>0.03</v>
      </c>
      <c r="G19127" s="3" t="n">
        <v>7.45</v>
      </c>
    </row>
    <row r="19128">
      <c r="A19128" s="3" t="inlineStr">
        <is>
          <t>Quinate Consulting (Pty) Ltd</t>
        </is>
      </c>
      <c r="B19128" s="4" t="n">
        <v>45351</v>
      </c>
      <c r="C19128" s="3" t="inlineStr">
        <is>
          <t>Expenses</t>
        </is>
      </c>
      <c r="D19128" s="3" t="inlineStr">
        <is>
          <t>4100/001</t>
        </is>
      </c>
      <c r="E19128" s="3" t="inlineStr">
        <is>
          <t>Momentum Advise Fee</t>
        </is>
      </c>
      <c r="F19128" s="3" t="n">
        <v>0.96</v>
      </c>
      <c r="G19128" s="3" t="n">
        <v>2.78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Expenses</t>
        </is>
      </c>
      <c r="D19129" s="3" t="inlineStr">
        <is>
          <t>4100/100</t>
        </is>
      </c>
      <c r="E19129" s="3" t="inlineStr">
        <is>
          <t>Members Salaries - Nick Morgan</t>
        </is>
      </c>
      <c r="F19129" s="3" t="n">
        <v>41251.62</v>
      </c>
      <c r="G19129" s="3" t="n">
        <v>495019.36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Expenses</t>
        </is>
      </c>
      <c r="D19130" s="3" t="inlineStr">
        <is>
          <t>4100/100</t>
        </is>
      </c>
      <c r="E19130" s="3" t="inlineStr">
        <is>
          <t>Members Salaries - Nick Morgan</t>
        </is>
      </c>
      <c r="F19130" s="3" t="n">
        <v>41251.62</v>
      </c>
      <c r="G19130" s="3" t="n">
        <v>495019.36</v>
      </c>
    </row>
    <row r="19131">
      <c r="A19131" s="3" t="inlineStr">
        <is>
          <t>Opportunity Management Holdings (PTY) LTD</t>
        </is>
      </c>
      <c r="B19131" s="4" t="n">
        <v>45351</v>
      </c>
      <c r="C19131" s="3" t="inlineStr">
        <is>
          <t>Expenses</t>
        </is>
      </c>
      <c r="D19131" s="3" t="inlineStr">
        <is>
          <t>4150/010</t>
        </is>
      </c>
      <c r="E19131" s="3" t="inlineStr">
        <is>
          <t>Motor Vehicle - Petrol _AND_ Oil</t>
        </is>
      </c>
      <c r="F19131" s="3" t="n">
        <v>1350</v>
      </c>
      <c r="G19131" s="3" t="n">
        <v>1350</v>
      </c>
    </row>
    <row r="19132">
      <c r="A19132" s="3" t="inlineStr">
        <is>
          <t>Opportunity Global Investment (PTY) LTD</t>
        </is>
      </c>
      <c r="B19132" s="4" t="n">
        <v>45351</v>
      </c>
      <c r="C19132" s="3" t="inlineStr">
        <is>
          <t>Expenses</t>
        </is>
      </c>
      <c r="D19132" s="3" t="inlineStr">
        <is>
          <t>4200/000</t>
        </is>
      </c>
      <c r="E19132" s="3" t="inlineStr">
        <is>
          <t>Printing _AND_ Stationery</t>
        </is>
      </c>
      <c r="F19132" s="3" t="n">
        <v>2367</v>
      </c>
      <c r="G19132" s="3" t="n">
        <v>28813.57</v>
      </c>
    </row>
    <row r="19133">
      <c r="A19133" s="3" t="inlineStr">
        <is>
          <t>Opportunity Global Property (PTY) LTD</t>
        </is>
      </c>
      <c r="B19133" s="4" t="n">
        <v>45351</v>
      </c>
      <c r="C19133" s="3" t="inlineStr">
        <is>
          <t>Expenses</t>
        </is>
      </c>
      <c r="D19133" s="3" t="inlineStr">
        <is>
          <t>4200/000</t>
        </is>
      </c>
      <c r="E19133" s="3" t="inlineStr">
        <is>
          <t>Printing _AND_ Stationery</t>
        </is>
      </c>
      <c r="F19133" s="3" t="n">
        <v>0</v>
      </c>
      <c r="G19133" s="3" t="n">
        <v>286.96</v>
      </c>
    </row>
    <row r="19134">
      <c r="A19134" s="3" t="inlineStr">
        <is>
          <t>Opportunity Global Sales (PTY) LTD</t>
        </is>
      </c>
      <c r="B19134" s="4" t="n">
        <v>45351</v>
      </c>
      <c r="C19134" s="3" t="inlineStr">
        <is>
          <t>Expenses</t>
        </is>
      </c>
      <c r="D19134" s="3" t="inlineStr">
        <is>
          <t>4200/000</t>
        </is>
      </c>
      <c r="E19134" s="3" t="inlineStr">
        <is>
          <t>Printing _AND_ Stationery</t>
        </is>
      </c>
      <c r="F19134" s="3" t="n">
        <v>0</v>
      </c>
      <c r="G19134" s="3" t="n">
        <v>286.96</v>
      </c>
    </row>
    <row r="19135">
      <c r="A19135" s="3" t="inlineStr">
        <is>
          <t>Opportunity Management Holdings (PTY) LTD</t>
        </is>
      </c>
      <c r="B19135" s="4" t="n">
        <v>45351</v>
      </c>
      <c r="C19135" s="3" t="inlineStr">
        <is>
          <t>Expenses</t>
        </is>
      </c>
      <c r="D19135" s="3" t="inlineStr">
        <is>
          <t>4200/000</t>
        </is>
      </c>
      <c r="E19135" s="3" t="inlineStr">
        <is>
          <t>Printing _AND_ Stationery</t>
        </is>
      </c>
      <c r="F19135" s="3" t="n">
        <v>0</v>
      </c>
      <c r="G19135" s="3" t="n">
        <v>1147.8</v>
      </c>
    </row>
    <row r="19136">
      <c r="A19136" s="3" t="inlineStr">
        <is>
          <t>Opportunity Private Capital (PTY) LTD</t>
        </is>
      </c>
      <c r="B19136" s="4" t="n">
        <v>45351</v>
      </c>
      <c r="C19136" s="3" t="inlineStr">
        <is>
          <t>Expenses</t>
        </is>
      </c>
      <c r="D19136" s="3" t="inlineStr">
        <is>
          <t>4200/000</t>
        </is>
      </c>
      <c r="E19136" s="3" t="inlineStr">
        <is>
          <t>Printing _AND_ Stationery</t>
        </is>
      </c>
      <c r="F19136" s="3" t="n">
        <v>2367</v>
      </c>
      <c r="G19136" s="3" t="n">
        <v>28813.57</v>
      </c>
    </row>
    <row r="19137">
      <c r="A19137" s="3" t="inlineStr">
        <is>
          <t>Quinate Consulting (Pty) Ltd</t>
        </is>
      </c>
      <c r="B19137" s="4" t="n">
        <v>45351</v>
      </c>
      <c r="C19137" s="3" t="inlineStr">
        <is>
          <t>Expenses</t>
        </is>
      </c>
      <c r="D19137" s="3" t="inlineStr">
        <is>
          <t>4200/000</t>
        </is>
      </c>
      <c r="E19137" s="3" t="inlineStr">
        <is>
          <t>Printing _AND_ Stationery</t>
        </is>
      </c>
      <c r="F19137" s="3" t="n">
        <v>2930.73</v>
      </c>
      <c r="G19137" s="3" t="n">
        <v>2993.34</v>
      </c>
    </row>
    <row r="19138">
      <c r="A19138" s="3" t="inlineStr">
        <is>
          <t>Noble Shield (Pty) Ltd ta Go Letting</t>
        </is>
      </c>
      <c r="B19138" s="4" t="n">
        <v>45351</v>
      </c>
      <c r="C19138" s="3" t="inlineStr">
        <is>
          <t>Expenses</t>
        </is>
      </c>
      <c r="D19138" s="3" t="inlineStr">
        <is>
          <t>4200/100</t>
        </is>
      </c>
      <c r="E19138" s="3" t="inlineStr">
        <is>
          <t>Printing - Merchant West- Printer Rental</t>
        </is>
      </c>
      <c r="F19138" s="3" t="n">
        <v>1953.85</v>
      </c>
      <c r="G19138" s="3" t="n">
        <v>14124.77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Expenses</t>
        </is>
      </c>
      <c r="D19139" s="3" t="inlineStr">
        <is>
          <t>4200/120</t>
        </is>
      </c>
      <c r="E19139" s="3" t="inlineStr">
        <is>
          <t>Printing - Ivy Line - Prints</t>
        </is>
      </c>
      <c r="F19139" s="3" t="n">
        <v>591.51</v>
      </c>
      <c r="G19139" s="3" t="n">
        <v>5107.04</v>
      </c>
    </row>
    <row r="19140">
      <c r="A19140" s="3" t="inlineStr">
        <is>
          <t>Noble Shield (Pty) Ltd ta Go Letting</t>
        </is>
      </c>
      <c r="B19140" s="4" t="n">
        <v>45351</v>
      </c>
      <c r="C19140" s="3" t="inlineStr">
        <is>
          <t>Expenses</t>
        </is>
      </c>
      <c r="D19140" s="3" t="inlineStr">
        <is>
          <t>4200/180</t>
        </is>
      </c>
      <c r="E19140" s="3" t="inlineStr">
        <is>
          <t>Printing - Ikon</t>
        </is>
      </c>
      <c r="F19140" s="3" t="n">
        <v>675.74</v>
      </c>
      <c r="G19140" s="3" t="n">
        <v>1943.83</v>
      </c>
    </row>
    <row r="19141">
      <c r="A19141" s="3" t="inlineStr">
        <is>
          <t>Noble Shield (Pty) Ltd ta Go Letting</t>
        </is>
      </c>
      <c r="B19141" s="4" t="n">
        <v>45351</v>
      </c>
      <c r="C19141" s="3" t="inlineStr">
        <is>
          <t>Expenses</t>
        </is>
      </c>
      <c r="D19141" s="3" t="inlineStr">
        <is>
          <t>4200/190</t>
        </is>
      </c>
      <c r="E19141" s="3" t="inlineStr">
        <is>
          <t>Printing - Centrafin printer rental</t>
        </is>
      </c>
      <c r="F19141" s="3" t="n">
        <v>3211.18</v>
      </c>
      <c r="G19141" s="3" t="n">
        <v>18099.36</v>
      </c>
    </row>
    <row r="19142">
      <c r="A19142" s="3" t="inlineStr">
        <is>
          <t>Noble Shield (Pty) Ltd ta Go Letting</t>
        </is>
      </c>
      <c r="B19142" s="4" t="n">
        <v>45351</v>
      </c>
      <c r="C19142" s="3" t="inlineStr">
        <is>
          <t>Expenses</t>
        </is>
      </c>
      <c r="D19142" s="3" t="inlineStr">
        <is>
          <t>4200/200</t>
        </is>
      </c>
      <c r="E19142" s="3" t="inlineStr">
        <is>
          <t>Printing - General Stationery VDB Office</t>
        </is>
      </c>
      <c r="F19142" s="3" t="n">
        <v>0</v>
      </c>
      <c r="G19142" s="3" t="n">
        <v>4845.69</v>
      </c>
    </row>
    <row r="19143">
      <c r="A19143" s="3" t="inlineStr">
        <is>
          <t>Opportunity Global Investment (PTY) LTD</t>
        </is>
      </c>
      <c r="B19143" s="4" t="n">
        <v>45351</v>
      </c>
      <c r="C19143" s="3" t="inlineStr">
        <is>
          <t>Expenses</t>
        </is>
      </c>
      <c r="D19143" s="3" t="inlineStr">
        <is>
          <t>4220/000</t>
        </is>
      </c>
      <c r="E19143" s="3" t="inlineStr">
        <is>
          <t>Motor Vehicle Expenses - Petrol _AND_ Oil</t>
        </is>
      </c>
      <c r="F19143" s="3" t="n">
        <v>3319.44</v>
      </c>
      <c r="G19143" s="3" t="n">
        <v>27860.8</v>
      </c>
    </row>
    <row r="19144">
      <c r="A19144" s="3" t="inlineStr">
        <is>
          <t>Opportunity Global Property (PTY) LTD</t>
        </is>
      </c>
      <c r="B19144" s="4" t="n">
        <v>45351</v>
      </c>
      <c r="C19144" s="3" t="inlineStr">
        <is>
          <t>Expenses</t>
        </is>
      </c>
      <c r="D19144" s="3" t="inlineStr">
        <is>
          <t>4220/000</t>
        </is>
      </c>
      <c r="E19144" s="3" t="inlineStr">
        <is>
          <t>Motor Vehicle Expenses - Petrol _AND_ Oil</t>
        </is>
      </c>
      <c r="F19144" s="3" t="n">
        <v>347.83</v>
      </c>
      <c r="G19144" s="3" t="n">
        <v>347.83</v>
      </c>
    </row>
    <row r="19145">
      <c r="A19145" s="3" t="inlineStr">
        <is>
          <t>Opportunity Global Sales (PTY) LTD</t>
        </is>
      </c>
      <c r="B19145" s="4" t="n">
        <v>45351</v>
      </c>
      <c r="C19145" s="3" t="inlineStr">
        <is>
          <t>Expenses</t>
        </is>
      </c>
      <c r="D19145" s="3" t="inlineStr">
        <is>
          <t>4220/000</t>
        </is>
      </c>
      <c r="E19145" s="3" t="inlineStr">
        <is>
          <t>Motor Vehicle Expenses - Petrol _AND_ Oil</t>
        </is>
      </c>
      <c r="F19145" s="3" t="n">
        <v>347.83</v>
      </c>
      <c r="G19145" s="3" t="n">
        <v>347.83</v>
      </c>
    </row>
    <row r="19146">
      <c r="A19146" s="3" t="inlineStr">
        <is>
          <t>Opportunity Private Capital (PTY) LTD</t>
        </is>
      </c>
      <c r="B19146" s="4" t="n">
        <v>45351</v>
      </c>
      <c r="C19146" s="3" t="inlineStr">
        <is>
          <t>Expenses</t>
        </is>
      </c>
      <c r="D19146" s="3" t="inlineStr">
        <is>
          <t>4220/000</t>
        </is>
      </c>
      <c r="E19146" s="3" t="inlineStr">
        <is>
          <t>Motor Vehicle Expenses - Petrol _AND_ Oil</t>
        </is>
      </c>
      <c r="F19146" s="3" t="n">
        <v>3319.44</v>
      </c>
      <c r="G19146" s="3" t="n">
        <v>27860.8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Expenses</t>
        </is>
      </c>
      <c r="D19147" s="3" t="inlineStr">
        <is>
          <t>4290/000</t>
        </is>
      </c>
      <c r="E19147" s="3" t="inlineStr">
        <is>
          <t>Refreshments - CT Office</t>
        </is>
      </c>
      <c r="F19147" s="3" t="n">
        <v>3199.66</v>
      </c>
      <c r="G19147" s="3" t="n">
        <v>9657.459999999999</v>
      </c>
    </row>
    <row r="19148">
      <c r="A19148" s="3" t="inlineStr">
        <is>
          <t>Opportunity Global Investment (PTY) LTD</t>
        </is>
      </c>
      <c r="B19148" s="4" t="n">
        <v>45351</v>
      </c>
      <c r="C19148" s="3" t="inlineStr">
        <is>
          <t>Expenses</t>
        </is>
      </c>
      <c r="D19148" s="3" t="inlineStr">
        <is>
          <t>4290/000</t>
        </is>
      </c>
      <c r="E19148" s="3" t="inlineStr">
        <is>
          <t>Rent</t>
        </is>
      </c>
      <c r="F19148" s="3" t="n">
        <v>8770</v>
      </c>
      <c r="G19148" s="3" t="n">
        <v>105240</v>
      </c>
    </row>
    <row r="19149">
      <c r="A19149" s="3" t="inlineStr">
        <is>
          <t>Opportunity Private Capital (PTY) LTD</t>
        </is>
      </c>
      <c r="B19149" s="4" t="n">
        <v>45351</v>
      </c>
      <c r="C19149" s="3" t="inlineStr">
        <is>
          <t>Expenses</t>
        </is>
      </c>
      <c r="D19149" s="3" t="inlineStr">
        <is>
          <t>4290/000</t>
        </is>
      </c>
      <c r="E19149" s="3" t="inlineStr">
        <is>
          <t>Rent</t>
        </is>
      </c>
      <c r="F19149" s="3" t="n">
        <v>8770</v>
      </c>
      <c r="G19149" s="3" t="n">
        <v>105240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Expenses</t>
        </is>
      </c>
      <c r="D19150" s="3" t="inlineStr">
        <is>
          <t>4291/000</t>
        </is>
      </c>
      <c r="E19150" s="3" t="inlineStr">
        <is>
          <t>Refreshments - VDB Office</t>
        </is>
      </c>
      <c r="F19150" s="3" t="n">
        <v>0</v>
      </c>
      <c r="G19150" s="3" t="n">
        <v>3286.69</v>
      </c>
    </row>
    <row r="19151">
      <c r="A19151" s="3" t="inlineStr">
        <is>
          <t>Trademark Holdings (Pty) Ltd</t>
        </is>
      </c>
      <c r="B19151" s="4" t="n">
        <v>45351</v>
      </c>
      <c r="C19151" s="3" t="inlineStr">
        <is>
          <t>Expenses</t>
        </is>
      </c>
      <c r="D19151" s="3" t="inlineStr">
        <is>
          <t>4300/000</t>
        </is>
      </c>
      <c r="E19151" s="3" t="inlineStr">
        <is>
          <t>Rent Paid</t>
        </is>
      </c>
      <c r="F19151" s="3" t="n">
        <v>6940</v>
      </c>
      <c r="G19151" s="3" t="n">
        <v>41440</v>
      </c>
    </row>
    <row r="19152">
      <c r="A19152" s="3" t="inlineStr">
        <is>
          <t>Opportunity Global Investment (PTY) LTD</t>
        </is>
      </c>
      <c r="B19152" s="4" t="n">
        <v>45351</v>
      </c>
      <c r="C19152" s="3" t="inlineStr">
        <is>
          <t>Expenses</t>
        </is>
      </c>
      <c r="D19152" s="3" t="inlineStr">
        <is>
          <t>4310/000</t>
        </is>
      </c>
      <c r="E19152" s="3" t="inlineStr">
        <is>
          <t>Refreshments</t>
        </is>
      </c>
      <c r="F19152" s="3" t="n">
        <v>2521</v>
      </c>
      <c r="G19152" s="3" t="n">
        <v>30300.26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Expenses</t>
        </is>
      </c>
      <c r="D19153" s="3" t="inlineStr">
        <is>
          <t>4310/000</t>
        </is>
      </c>
      <c r="E19153" s="3" t="inlineStr">
        <is>
          <t>Refreshments</t>
        </is>
      </c>
      <c r="F19153" s="3" t="n">
        <v>821.65</v>
      </c>
      <c r="G19153" s="3" t="n">
        <v>44375.02</v>
      </c>
    </row>
    <row r="19154">
      <c r="A19154" s="3" t="inlineStr">
        <is>
          <t>Opportunity Private Capital (PTY) LTD</t>
        </is>
      </c>
      <c r="B19154" s="4" t="n">
        <v>45351</v>
      </c>
      <c r="C19154" s="3" t="inlineStr">
        <is>
          <t>Expenses</t>
        </is>
      </c>
      <c r="D19154" s="3" t="inlineStr">
        <is>
          <t>4310/000</t>
        </is>
      </c>
      <c r="E19154" s="3" t="inlineStr">
        <is>
          <t>Refreshments</t>
        </is>
      </c>
      <c r="F19154" s="3" t="n">
        <v>2521</v>
      </c>
      <c r="G19154" s="3" t="n">
        <v>30300.26</v>
      </c>
    </row>
    <row r="19155">
      <c r="A19155" s="3" t="inlineStr">
        <is>
          <t>Quinate Consulting (Pty) Ltd</t>
        </is>
      </c>
      <c r="B19155" s="4" t="n">
        <v>45351</v>
      </c>
      <c r="C19155" s="3" t="inlineStr">
        <is>
          <t>Expenses</t>
        </is>
      </c>
      <c r="D19155" s="3" t="inlineStr">
        <is>
          <t>4312/000</t>
        </is>
      </c>
      <c r="E19155" s="3" t="inlineStr">
        <is>
          <t>Rates - SoHo Units</t>
        </is>
      </c>
      <c r="F19155" s="3" t="n">
        <v>2357.41</v>
      </c>
      <c r="G19155" s="3" t="n">
        <v>31838.55</v>
      </c>
    </row>
    <row r="19156">
      <c r="A19156" s="3" t="inlineStr">
        <is>
          <t>Endulini (Pty) Ltd</t>
        </is>
      </c>
      <c r="B19156" s="4" t="n">
        <v>45351</v>
      </c>
      <c r="C19156" s="3" t="inlineStr">
        <is>
          <t>Expenses</t>
        </is>
      </c>
      <c r="D19156" s="3" t="inlineStr">
        <is>
          <t>4350/000</t>
        </is>
      </c>
      <c r="E19156" s="3" t="inlineStr">
        <is>
          <t>Repairs _AND_ Maintenance</t>
        </is>
      </c>
      <c r="F19156" s="3" t="n">
        <v>0</v>
      </c>
      <c r="G19156" s="3" t="n">
        <v>32808.94</v>
      </c>
    </row>
    <row r="19157">
      <c r="A19157" s="3" t="inlineStr">
        <is>
          <t>Opportunity Global Property (PTY) LTD</t>
        </is>
      </c>
      <c r="B19157" s="4" t="n">
        <v>45351</v>
      </c>
      <c r="C19157" s="3" t="inlineStr">
        <is>
          <t>Expenses</t>
        </is>
      </c>
      <c r="D19157" s="3" t="inlineStr">
        <is>
          <t>4350/000</t>
        </is>
      </c>
      <c r="E19157" s="3" t="inlineStr">
        <is>
          <t>Repairs _AND_ Maintenance</t>
        </is>
      </c>
      <c r="F19157" s="3" t="n">
        <v>0</v>
      </c>
      <c r="G19157" s="3" t="n">
        <v>469.52</v>
      </c>
    </row>
    <row r="19158">
      <c r="A19158" s="3" t="inlineStr">
        <is>
          <t>Opportunity Global Sales (PTY) LTD</t>
        </is>
      </c>
      <c r="B19158" s="4" t="n">
        <v>45351</v>
      </c>
      <c r="C19158" s="3" t="inlineStr">
        <is>
          <t>Expenses</t>
        </is>
      </c>
      <c r="D19158" s="3" t="inlineStr">
        <is>
          <t>4350/000</t>
        </is>
      </c>
      <c r="E19158" s="3" t="inlineStr">
        <is>
          <t>Repairs _AND_ Maintenance</t>
        </is>
      </c>
      <c r="F19158" s="3" t="n">
        <v>0</v>
      </c>
      <c r="G19158" s="3" t="n">
        <v>469.52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Expenses</t>
        </is>
      </c>
      <c r="D19159" s="3" t="inlineStr">
        <is>
          <t>4350/000</t>
        </is>
      </c>
      <c r="E19159" s="3" t="inlineStr">
        <is>
          <t>Repairs _AND_ Maintenance</t>
        </is>
      </c>
      <c r="F19159" s="3" t="n">
        <v>0</v>
      </c>
      <c r="G19159" s="3" t="n">
        <v>1641.09</v>
      </c>
    </row>
    <row r="19160">
      <c r="A19160" s="3" t="inlineStr">
        <is>
          <t>Quinate Consulting (Pty) Ltd</t>
        </is>
      </c>
      <c r="B19160" s="4" t="n">
        <v>45351</v>
      </c>
      <c r="C19160" s="3" t="inlineStr">
        <is>
          <t>Expenses</t>
        </is>
      </c>
      <c r="D19160" s="3" t="inlineStr">
        <is>
          <t>4350/000</t>
        </is>
      </c>
      <c r="E19160" s="3" t="inlineStr">
        <is>
          <t>Repairs and Maintenance - Southwark Units</t>
        </is>
      </c>
      <c r="F19160" s="3" t="n">
        <v>3573</v>
      </c>
      <c r="G19160" s="3" t="n">
        <v>8333.700000000001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Expenses</t>
        </is>
      </c>
      <c r="D19161" s="3" t="inlineStr">
        <is>
          <t>4351/000</t>
        </is>
      </c>
      <c r="E19161" s="3" t="inlineStr">
        <is>
          <t>Repair &amp; Maintenance - Rentals</t>
        </is>
      </c>
      <c r="F19161" s="3" t="n">
        <v>0</v>
      </c>
      <c r="G19161" s="3" t="n">
        <v>2015.79</v>
      </c>
    </row>
    <row r="19162">
      <c r="A19162" s="3" t="inlineStr">
        <is>
          <t>Noble Shield (Pty) Ltd ta Go Letting</t>
        </is>
      </c>
      <c r="B19162" s="4" t="n">
        <v>45351</v>
      </c>
      <c r="C19162" s="3" t="inlineStr">
        <is>
          <t>Expenses</t>
        </is>
      </c>
      <c r="D19162" s="3" t="inlineStr">
        <is>
          <t>4351/000</t>
        </is>
      </c>
      <c r="E19162" s="3" t="inlineStr">
        <is>
          <t>Repairs _AND_ Maintanence - Rentals</t>
        </is>
      </c>
      <c r="F19162" s="3" t="n">
        <v>0</v>
      </c>
      <c r="G19162" s="3" t="n">
        <v>286.75</v>
      </c>
    </row>
    <row r="19163">
      <c r="A19163" s="3" t="inlineStr">
        <is>
          <t>Quinate Consulting (Pty) Ltd</t>
        </is>
      </c>
      <c r="B19163" s="4" t="n">
        <v>45351</v>
      </c>
      <c r="C19163" s="3" t="inlineStr">
        <is>
          <t>Expenses</t>
        </is>
      </c>
      <c r="D19163" s="3" t="inlineStr">
        <is>
          <t>4351/100</t>
        </is>
      </c>
      <c r="E19163" s="3" t="inlineStr">
        <is>
          <t>Repairs and Maintenance -  Soho Units</t>
        </is>
      </c>
      <c r="F19163" s="3" t="n">
        <v>0</v>
      </c>
      <c r="G19163" s="3" t="n">
        <v>2400</v>
      </c>
    </row>
    <row r="19164">
      <c r="A19164" s="3" t="inlineStr">
        <is>
          <t>Opportunity Global Investment (PTY) LTD</t>
        </is>
      </c>
      <c r="B19164" s="4" t="n">
        <v>45351</v>
      </c>
      <c r="C19164" s="3" t="inlineStr">
        <is>
          <t>Expenses</t>
        </is>
      </c>
      <c r="D19164" s="3" t="inlineStr">
        <is>
          <t>4360/000</t>
        </is>
      </c>
      <c r="E19164" s="3" t="inlineStr">
        <is>
          <t>Secretarial - CIPC</t>
        </is>
      </c>
      <c r="F19164" s="3" t="n">
        <v>0</v>
      </c>
      <c r="G19164" s="3" t="n">
        <v>800</v>
      </c>
    </row>
    <row r="19165">
      <c r="A19165" s="3" t="inlineStr">
        <is>
          <t>Opportunity Private Capital (PTY) LTD</t>
        </is>
      </c>
      <c r="B19165" s="4" t="n">
        <v>45351</v>
      </c>
      <c r="C19165" s="3" t="inlineStr">
        <is>
          <t>Expenses</t>
        </is>
      </c>
      <c r="D19165" s="3" t="inlineStr">
        <is>
          <t>4360/000</t>
        </is>
      </c>
      <c r="E19165" s="3" t="inlineStr">
        <is>
          <t>Secretarial - CIPC</t>
        </is>
      </c>
      <c r="F19165" s="3" t="n">
        <v>0</v>
      </c>
      <c r="G19165" s="3" t="n">
        <v>800</v>
      </c>
    </row>
    <row r="19166">
      <c r="A19166" s="3" t="inlineStr">
        <is>
          <t>Opportunity Global Investment (PTY) LTD</t>
        </is>
      </c>
      <c r="B19166" s="4" t="n">
        <v>45351</v>
      </c>
      <c r="C19166" s="3" t="inlineStr">
        <is>
          <t>Expenses</t>
        </is>
      </c>
      <c r="D19166" s="3" t="inlineStr">
        <is>
          <t>4390/000</t>
        </is>
      </c>
      <c r="E19166" s="3" t="inlineStr">
        <is>
          <t>Small Assets</t>
        </is>
      </c>
      <c r="F19166" s="3" t="n">
        <v>0</v>
      </c>
      <c r="G19166" s="3" t="n">
        <v>4693.04</v>
      </c>
    </row>
    <row r="19167">
      <c r="A19167" s="3" t="inlineStr">
        <is>
          <t>Opportunity Global Property (PTY) LTD</t>
        </is>
      </c>
      <c r="B19167" s="4" t="n">
        <v>45351</v>
      </c>
      <c r="C19167" s="3" t="inlineStr">
        <is>
          <t>Expenses</t>
        </is>
      </c>
      <c r="D19167" s="3" t="inlineStr">
        <is>
          <t>4390/000</t>
        </is>
      </c>
      <c r="E19167" s="3" t="inlineStr">
        <is>
          <t>Small Assets</t>
        </is>
      </c>
      <c r="F19167" s="3" t="n">
        <v>0</v>
      </c>
      <c r="G19167" s="3" t="n">
        <v>1477.39</v>
      </c>
    </row>
    <row r="19168">
      <c r="A19168" s="3" t="inlineStr">
        <is>
          <t>Opportunity Global Sales (PTY) LTD</t>
        </is>
      </c>
      <c r="B19168" s="4" t="n">
        <v>45351</v>
      </c>
      <c r="C19168" s="3" t="inlineStr">
        <is>
          <t>Expenses</t>
        </is>
      </c>
      <c r="D19168" s="3" t="inlineStr">
        <is>
          <t>4390/000</t>
        </is>
      </c>
      <c r="E19168" s="3" t="inlineStr">
        <is>
          <t>Small Assets</t>
        </is>
      </c>
      <c r="F19168" s="3" t="n">
        <v>0</v>
      </c>
      <c r="G19168" s="3" t="n">
        <v>1477.39</v>
      </c>
    </row>
    <row r="19169">
      <c r="A19169" s="3" t="inlineStr">
        <is>
          <t>Opportunity Management Holdings (PTY) LTD</t>
        </is>
      </c>
      <c r="B19169" s="4" t="n">
        <v>45351</v>
      </c>
      <c r="C19169" s="3" t="inlineStr">
        <is>
          <t>Expenses</t>
        </is>
      </c>
      <c r="D19169" s="3" t="inlineStr">
        <is>
          <t>4390/000</t>
        </is>
      </c>
      <c r="E19169" s="3" t="inlineStr">
        <is>
          <t>Small Assets</t>
        </is>
      </c>
      <c r="F19169" s="3" t="n">
        <v>0</v>
      </c>
      <c r="G19169" s="3" t="n">
        <v>7208.26</v>
      </c>
    </row>
    <row r="19170">
      <c r="A19170" s="3" t="inlineStr">
        <is>
          <t>Opportunity Private Capital (PTY) LTD</t>
        </is>
      </c>
      <c r="B19170" s="4" t="n">
        <v>45351</v>
      </c>
      <c r="C19170" s="3" t="inlineStr">
        <is>
          <t>Expenses</t>
        </is>
      </c>
      <c r="D19170" s="3" t="inlineStr">
        <is>
          <t>4390/000</t>
        </is>
      </c>
      <c r="E19170" s="3" t="inlineStr">
        <is>
          <t>Small Assets</t>
        </is>
      </c>
      <c r="F19170" s="3" t="n">
        <v>0</v>
      </c>
      <c r="G19170" s="3" t="n">
        <v>4693.04</v>
      </c>
    </row>
    <row r="19171">
      <c r="A19171" s="3" t="inlineStr">
        <is>
          <t>Noble Shield (Pty) Ltd ta Go Letting</t>
        </is>
      </c>
      <c r="B19171" s="4" t="n">
        <v>45351</v>
      </c>
      <c r="C19171" s="3" t="inlineStr">
        <is>
          <t>Expenses</t>
        </is>
      </c>
      <c r="D19171" s="3" t="inlineStr">
        <is>
          <t>4400/000</t>
        </is>
      </c>
      <c r="E19171" s="3" t="inlineStr">
        <is>
          <t>Salaries _AND_ Wages</t>
        </is>
      </c>
      <c r="F19171" s="3" t="n">
        <v>29656.2</v>
      </c>
      <c r="G19171" s="3" t="n">
        <v>164234.7</v>
      </c>
    </row>
    <row r="19172">
      <c r="A19172" s="3" t="inlineStr">
        <is>
          <t>Opportunity Global Property (PTY) LTD</t>
        </is>
      </c>
      <c r="B19172" s="4" t="n">
        <v>45351</v>
      </c>
      <c r="C19172" s="3" t="inlineStr">
        <is>
          <t>Expenses</t>
        </is>
      </c>
      <c r="D19172" s="3" t="inlineStr">
        <is>
          <t>4400/000</t>
        </is>
      </c>
      <c r="E19172" s="3" t="inlineStr">
        <is>
          <t>Salaries _AND_ Wages</t>
        </is>
      </c>
      <c r="F19172" s="3" t="n">
        <v>66098.89999999999</v>
      </c>
      <c r="G19172" s="3" t="n">
        <v>653949.92</v>
      </c>
    </row>
    <row r="19173">
      <c r="A19173" s="3" t="inlineStr">
        <is>
          <t>Opportunity Global Sales (PTY) LTD</t>
        </is>
      </c>
      <c r="B19173" s="4" t="n">
        <v>45351</v>
      </c>
      <c r="C19173" s="3" t="inlineStr">
        <is>
          <t>Expenses</t>
        </is>
      </c>
      <c r="D19173" s="3" t="inlineStr">
        <is>
          <t>4400/000</t>
        </is>
      </c>
      <c r="E19173" s="3" t="inlineStr">
        <is>
          <t>Salaries _AND_ Wages</t>
        </is>
      </c>
      <c r="F19173" s="3" t="n">
        <v>66098.89999999999</v>
      </c>
      <c r="G19173" s="3" t="n">
        <v>653949.92</v>
      </c>
    </row>
    <row r="19174">
      <c r="A19174" s="3" t="inlineStr">
        <is>
          <t>Opportunity Management Holdings (PTY) LTD</t>
        </is>
      </c>
      <c r="B19174" s="4" t="n">
        <v>45351</v>
      </c>
      <c r="C19174" s="3" t="inlineStr">
        <is>
          <t>Expenses</t>
        </is>
      </c>
      <c r="D19174" s="3" t="inlineStr">
        <is>
          <t>4400/000</t>
        </is>
      </c>
      <c r="E19174" s="3" t="inlineStr">
        <is>
          <t>Salaries _AND_ Wages</t>
        </is>
      </c>
      <c r="F19174" s="3" t="n">
        <v>219127.6</v>
      </c>
      <c r="G19174" s="3" t="n">
        <v>1305053.04</v>
      </c>
    </row>
    <row r="19175">
      <c r="A19175" s="3" t="inlineStr">
        <is>
          <t>Trademark Holdings (Pty) Ltd</t>
        </is>
      </c>
      <c r="B19175" s="4" t="n">
        <v>45351</v>
      </c>
      <c r="C19175" s="3" t="inlineStr">
        <is>
          <t>Expenses</t>
        </is>
      </c>
      <c r="D19175" s="3" t="inlineStr">
        <is>
          <t>4400/000</t>
        </is>
      </c>
      <c r="E19175" s="3" t="inlineStr">
        <is>
          <t>Salaries _AND_ Wages</t>
        </is>
      </c>
      <c r="F19175" s="3" t="n">
        <v>12429.45</v>
      </c>
      <c r="G19175" s="3" t="n">
        <v>74576.7</v>
      </c>
    </row>
    <row r="19176">
      <c r="A19176" s="3" t="inlineStr">
        <is>
          <t>Opportunity Global Investment (PTY) LTD</t>
        </is>
      </c>
      <c r="B19176" s="4" t="n">
        <v>45351</v>
      </c>
      <c r="C19176" s="3" t="inlineStr">
        <is>
          <t>Expenses</t>
        </is>
      </c>
      <c r="D19176" s="3" t="inlineStr">
        <is>
          <t>4450/000</t>
        </is>
      </c>
      <c r="E19176" s="3" t="inlineStr">
        <is>
          <t>Staff Training</t>
        </is>
      </c>
      <c r="F19176" s="3" t="n">
        <v>4781.74</v>
      </c>
      <c r="G19176" s="3" t="n">
        <v>10677.38</v>
      </c>
    </row>
    <row r="19177">
      <c r="A19177" s="3" t="inlineStr">
        <is>
          <t>Opportunity Global Property (PTY) LTD</t>
        </is>
      </c>
      <c r="B19177" s="4" t="n">
        <v>45351</v>
      </c>
      <c r="C19177" s="3" t="inlineStr">
        <is>
          <t>Expenses</t>
        </is>
      </c>
      <c r="D19177" s="3" t="inlineStr">
        <is>
          <t>4450/000</t>
        </is>
      </c>
      <c r="E19177" s="3" t="inlineStr">
        <is>
          <t>Staff Training</t>
        </is>
      </c>
      <c r="F19177" s="3" t="n">
        <v>0</v>
      </c>
      <c r="G19177" s="3" t="n">
        <v>695.65</v>
      </c>
    </row>
    <row r="19178">
      <c r="A19178" s="3" t="inlineStr">
        <is>
          <t>Opportunity Global Sales (PTY) LTD</t>
        </is>
      </c>
      <c r="B19178" s="4" t="n">
        <v>45351</v>
      </c>
      <c r="C19178" s="3" t="inlineStr">
        <is>
          <t>Expenses</t>
        </is>
      </c>
      <c r="D19178" s="3" t="inlineStr">
        <is>
          <t>4450/000</t>
        </is>
      </c>
      <c r="E19178" s="3" t="inlineStr">
        <is>
          <t>Staff Training</t>
        </is>
      </c>
      <c r="F19178" s="3" t="n">
        <v>0</v>
      </c>
      <c r="G19178" s="3" t="n">
        <v>695.65</v>
      </c>
    </row>
    <row r="19179">
      <c r="A19179" s="3" t="inlineStr">
        <is>
          <t>Opportunity Private Capital (PTY) LTD</t>
        </is>
      </c>
      <c r="B19179" s="4" t="n">
        <v>45351</v>
      </c>
      <c r="C19179" s="3" t="inlineStr">
        <is>
          <t>Expenses</t>
        </is>
      </c>
      <c r="D19179" s="3" t="inlineStr">
        <is>
          <t>4450/000</t>
        </is>
      </c>
      <c r="E19179" s="3" t="inlineStr">
        <is>
          <t>Staff Training</t>
        </is>
      </c>
      <c r="F19179" s="3" t="n">
        <v>4781.74</v>
      </c>
      <c r="G19179" s="3" t="n">
        <v>10677.38</v>
      </c>
    </row>
    <row r="19180">
      <c r="A19180" s="3" t="inlineStr">
        <is>
          <t>Noble Shield (Pty) Ltd ta Go Letting</t>
        </is>
      </c>
      <c r="B19180" s="4" t="n">
        <v>45351</v>
      </c>
      <c r="C19180" s="3" t="inlineStr">
        <is>
          <t>Expenses</t>
        </is>
      </c>
      <c r="D19180" s="3" t="inlineStr">
        <is>
          <t>4500/000</t>
        </is>
      </c>
      <c r="E19180" s="3" t="inlineStr">
        <is>
          <t>Staff Welfare</t>
        </is>
      </c>
      <c r="F19180" s="3" t="n">
        <v>1837.15</v>
      </c>
      <c r="G19180" s="3" t="n">
        <v>5599.4</v>
      </c>
    </row>
    <row r="19181">
      <c r="A19181" s="3" t="inlineStr">
        <is>
          <t>Opportunity Global Investment (PTY) LTD</t>
        </is>
      </c>
      <c r="B19181" s="4" t="n">
        <v>45351</v>
      </c>
      <c r="C19181" s="3" t="inlineStr">
        <is>
          <t>Expenses</t>
        </is>
      </c>
      <c r="D19181" s="3" t="inlineStr">
        <is>
          <t>4500/000</t>
        </is>
      </c>
      <c r="E19181" s="3" t="inlineStr">
        <is>
          <t>Staff Welfare</t>
        </is>
      </c>
      <c r="F19181" s="3" t="n">
        <v>0</v>
      </c>
      <c r="G19181" s="3" t="n">
        <v>2654.34</v>
      </c>
    </row>
    <row r="19182">
      <c r="A19182" s="3" t="inlineStr">
        <is>
          <t>Opportunity Global Property (PTY) LTD</t>
        </is>
      </c>
      <c r="B19182" s="4" t="n">
        <v>45351</v>
      </c>
      <c r="C19182" s="3" t="inlineStr">
        <is>
          <t>Expenses</t>
        </is>
      </c>
      <c r="D19182" s="3" t="inlineStr">
        <is>
          <t>4500/000</t>
        </is>
      </c>
      <c r="E19182" s="3" t="inlineStr">
        <is>
          <t>Staff Welfare</t>
        </is>
      </c>
      <c r="F19182" s="3" t="n">
        <v>172</v>
      </c>
      <c r="G19182" s="3" t="n">
        <v>3127.21</v>
      </c>
    </row>
    <row r="19183">
      <c r="A19183" s="3" t="inlineStr">
        <is>
          <t>Opportunity Global Sales (PTY) LTD</t>
        </is>
      </c>
      <c r="B19183" s="4" t="n">
        <v>45351</v>
      </c>
      <c r="C19183" s="3" t="inlineStr">
        <is>
          <t>Expenses</t>
        </is>
      </c>
      <c r="D19183" s="3" t="inlineStr">
        <is>
          <t>4500/000</t>
        </is>
      </c>
      <c r="E19183" s="3" t="inlineStr">
        <is>
          <t>Staff Welfare</t>
        </is>
      </c>
      <c r="F19183" s="3" t="n">
        <v>172</v>
      </c>
      <c r="G19183" s="3" t="n">
        <v>3127.21</v>
      </c>
    </row>
    <row r="19184">
      <c r="A19184" s="3" t="inlineStr">
        <is>
          <t>Opportunity Management Holdings (PTY) LTD</t>
        </is>
      </c>
      <c r="B19184" s="4" t="n">
        <v>45351</v>
      </c>
      <c r="C19184" s="3" t="inlineStr">
        <is>
          <t>Expenses</t>
        </is>
      </c>
      <c r="D19184" s="3" t="inlineStr">
        <is>
          <t>4500/000</t>
        </is>
      </c>
      <c r="E19184" s="3" t="inlineStr">
        <is>
          <t>Staff Welfare</t>
        </is>
      </c>
      <c r="F19184" s="3" t="n">
        <v>16548.7</v>
      </c>
      <c r="G19184" s="3" t="n">
        <v>65614.42</v>
      </c>
    </row>
    <row r="19185">
      <c r="A19185" s="3" t="inlineStr">
        <is>
          <t>Opportunity Private Capital (PTY) LTD</t>
        </is>
      </c>
      <c r="B19185" s="4" t="n">
        <v>45351</v>
      </c>
      <c r="C19185" s="3" t="inlineStr">
        <is>
          <t>Expenses</t>
        </is>
      </c>
      <c r="D19185" s="3" t="inlineStr">
        <is>
          <t>4500/000</t>
        </is>
      </c>
      <c r="E19185" s="3" t="inlineStr">
        <is>
          <t>Staff Welfare</t>
        </is>
      </c>
      <c r="F19185" s="3" t="n">
        <v>0</v>
      </c>
      <c r="G19185" s="3" t="n">
        <v>2654.34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Expenses</t>
        </is>
      </c>
      <c r="D19186" s="3" t="inlineStr">
        <is>
          <t>4500/000</t>
        </is>
      </c>
      <c r="E19186" s="3" t="inlineStr">
        <is>
          <t>Staff Welfare</t>
        </is>
      </c>
      <c r="F19186" s="3" t="n">
        <v>76</v>
      </c>
      <c r="G19186" s="3" t="n">
        <v>1539.8</v>
      </c>
    </row>
    <row r="19187">
      <c r="A19187" s="3" t="inlineStr">
        <is>
          <t>Noble Shield (Pty) Ltd ta Go Letting</t>
        </is>
      </c>
      <c r="B19187" s="4" t="n">
        <v>45351</v>
      </c>
      <c r="C19187" s="3" t="inlineStr">
        <is>
          <t>Expenses</t>
        </is>
      </c>
      <c r="D19187" s="3" t="inlineStr">
        <is>
          <t>4520/000</t>
        </is>
      </c>
      <c r="E19187" s="3" t="inlineStr">
        <is>
          <t>Security</t>
        </is>
      </c>
      <c r="F19187" s="3" t="n">
        <v>884</v>
      </c>
      <c r="G19187" s="3" t="n">
        <v>5459.44</v>
      </c>
    </row>
    <row r="19188">
      <c r="A19188" s="3" t="inlineStr">
        <is>
          <t>Opportunity Global Investment (PTY) LTD</t>
        </is>
      </c>
      <c r="B19188" s="4" t="n">
        <v>45351</v>
      </c>
      <c r="C19188" s="3" t="inlineStr">
        <is>
          <t>Expenses</t>
        </is>
      </c>
      <c r="D19188" s="3" t="inlineStr">
        <is>
          <t>4550/000</t>
        </is>
      </c>
      <c r="E19188" s="3" t="inlineStr">
        <is>
          <t>Subscriptions</t>
        </is>
      </c>
      <c r="F19188" s="3" t="n">
        <v>0</v>
      </c>
      <c r="G19188" s="3" t="n">
        <v>8643.32</v>
      </c>
    </row>
    <row r="19189">
      <c r="A19189" s="3" t="inlineStr">
        <is>
          <t>Opportunity Private Capital (PTY) LTD</t>
        </is>
      </c>
      <c r="B19189" s="4" t="n">
        <v>45351</v>
      </c>
      <c r="C19189" s="3" t="inlineStr">
        <is>
          <t>Expenses</t>
        </is>
      </c>
      <c r="D19189" s="3" t="inlineStr">
        <is>
          <t>4550/000</t>
        </is>
      </c>
      <c r="E19189" s="3" t="inlineStr">
        <is>
          <t>Subscriptions</t>
        </is>
      </c>
      <c r="F19189" s="3" t="n">
        <v>0</v>
      </c>
      <c r="G19189" s="3" t="n">
        <v>8643.32</v>
      </c>
    </row>
    <row r="19190">
      <c r="A19190" s="3" t="inlineStr">
        <is>
          <t>Opportunity Global Property (PTY) LTD</t>
        </is>
      </c>
      <c r="B19190" s="4" t="n">
        <v>45351</v>
      </c>
      <c r="C19190" s="3" t="inlineStr">
        <is>
          <t>Expenses</t>
        </is>
      </c>
      <c r="D19190" s="3" t="inlineStr">
        <is>
          <t>4550/000</t>
        </is>
      </c>
      <c r="E19190" s="3" t="inlineStr">
        <is>
          <t>Subscriptions - General</t>
        </is>
      </c>
      <c r="F19190" s="3" t="n">
        <v>239.13</v>
      </c>
      <c r="G19190" s="3" t="n">
        <v>1661.74</v>
      </c>
    </row>
    <row r="19191">
      <c r="A19191" s="3" t="inlineStr">
        <is>
          <t>Opportunity Global Sales (PTY) LTD</t>
        </is>
      </c>
      <c r="B19191" s="4" t="n">
        <v>45351</v>
      </c>
      <c r="C19191" s="3" t="inlineStr">
        <is>
          <t>Expenses</t>
        </is>
      </c>
      <c r="D19191" s="3" t="inlineStr">
        <is>
          <t>4550/000</t>
        </is>
      </c>
      <c r="E19191" s="3" t="inlineStr">
        <is>
          <t>Subscriptions - General</t>
        </is>
      </c>
      <c r="F19191" s="3" t="n">
        <v>239.13</v>
      </c>
      <c r="G19191" s="3" t="n">
        <v>1661.74</v>
      </c>
    </row>
    <row r="19192">
      <c r="A19192" s="3" t="inlineStr">
        <is>
          <t>Quinate Consulting (Pty) Ltd</t>
        </is>
      </c>
      <c r="B19192" s="4" t="n">
        <v>45351</v>
      </c>
      <c r="C19192" s="3" t="inlineStr">
        <is>
          <t>Expenses</t>
        </is>
      </c>
      <c r="D19192" s="3" t="inlineStr">
        <is>
          <t>4550/000</t>
        </is>
      </c>
      <c r="E19192" s="3" t="inlineStr">
        <is>
          <t>Subscriptions / Licenses</t>
        </is>
      </c>
      <c r="F19192" s="3" t="n">
        <v>15315.89</v>
      </c>
      <c r="G19192" s="3" t="n">
        <v>148371.85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Expenses</t>
        </is>
      </c>
      <c r="D19193" s="3" t="inlineStr">
        <is>
          <t>4550/000</t>
        </is>
      </c>
      <c r="E19193" s="3" t="inlineStr">
        <is>
          <t>Subscriptions _AND_ Lisences</t>
        </is>
      </c>
      <c r="F19193" s="3" t="n">
        <v>12487</v>
      </c>
      <c r="G19193" s="3" t="n">
        <v>35896.11</v>
      </c>
    </row>
    <row r="19194">
      <c r="A19194" s="3" t="inlineStr">
        <is>
          <t>Noble Shield (Pty) Ltd ta Go Letting</t>
        </is>
      </c>
      <c r="B19194" s="4" t="n">
        <v>45351</v>
      </c>
      <c r="C19194" s="3" t="inlineStr">
        <is>
          <t>Expenses</t>
        </is>
      </c>
      <c r="D19194" s="3" t="inlineStr">
        <is>
          <t>4550/100</t>
        </is>
      </c>
      <c r="E19194" s="3" t="inlineStr">
        <is>
          <t>Subscriptions - EAAB</t>
        </is>
      </c>
      <c r="F19194" s="3" t="n">
        <v>0</v>
      </c>
      <c r="G19194" s="3" t="n">
        <v>1604</v>
      </c>
    </row>
    <row r="19195">
      <c r="A19195" s="3" t="inlineStr">
        <is>
          <t>Trademark Holdings (Pty) Ltd</t>
        </is>
      </c>
      <c r="B19195" s="4" t="n">
        <v>45351</v>
      </c>
      <c r="C19195" s="3" t="inlineStr">
        <is>
          <t>Expenses</t>
        </is>
      </c>
      <c r="D19195" s="3" t="inlineStr">
        <is>
          <t>4550/100</t>
        </is>
      </c>
      <c r="E19195" s="3" t="inlineStr">
        <is>
          <t>Subscriptions - EAAB</t>
        </is>
      </c>
      <c r="F19195" s="3" t="n">
        <v>0</v>
      </c>
      <c r="G19195" s="3" t="n">
        <v>1604</v>
      </c>
    </row>
    <row r="19196">
      <c r="A19196" s="3" t="inlineStr">
        <is>
          <t>Opportunity Global Investment (PTY) LTD</t>
        </is>
      </c>
      <c r="B19196" s="4" t="n">
        <v>45351</v>
      </c>
      <c r="C19196" s="3" t="inlineStr">
        <is>
          <t>Expenses</t>
        </is>
      </c>
      <c r="D19196" s="3" t="inlineStr">
        <is>
          <t>4550/100</t>
        </is>
      </c>
      <c r="E19196" s="3" t="inlineStr">
        <is>
          <t>Subscriptions - Zoho</t>
        </is>
      </c>
      <c r="F19196" s="3" t="n">
        <v>1125</v>
      </c>
      <c r="G19196" s="3" t="n">
        <v>13500</v>
      </c>
    </row>
    <row r="19197">
      <c r="A19197" s="3" t="inlineStr">
        <is>
          <t>Opportunity Private Capital (PTY) LTD</t>
        </is>
      </c>
      <c r="B19197" s="4" t="n">
        <v>45351</v>
      </c>
      <c r="C19197" s="3" t="inlineStr">
        <is>
          <t>Expenses</t>
        </is>
      </c>
      <c r="D19197" s="3" t="inlineStr">
        <is>
          <t>4550/100</t>
        </is>
      </c>
      <c r="E19197" s="3" t="inlineStr">
        <is>
          <t>Subscriptions - Zoho</t>
        </is>
      </c>
      <c r="F19197" s="3" t="n">
        <v>1125</v>
      </c>
      <c r="G19197" s="3" t="n">
        <v>13500</v>
      </c>
    </row>
    <row r="19198">
      <c r="A19198" s="3" t="inlineStr">
        <is>
          <t>Opportunity Global Property (PTY) LTD</t>
        </is>
      </c>
      <c r="B19198" s="4" t="n">
        <v>45351</v>
      </c>
      <c r="C19198" s="3" t="inlineStr">
        <is>
          <t>Expenses</t>
        </is>
      </c>
      <c r="D19198" s="3" t="inlineStr">
        <is>
          <t>4550/150</t>
        </is>
      </c>
      <c r="E19198" s="3" t="inlineStr">
        <is>
          <t>Subscription - Webbox</t>
        </is>
      </c>
      <c r="F19198" s="3" t="n">
        <v>0</v>
      </c>
      <c r="G19198" s="3" t="n">
        <v>6743</v>
      </c>
    </row>
    <row r="19199">
      <c r="A19199" s="3" t="inlineStr">
        <is>
          <t>Opportunity Global Sales (PTY) LTD</t>
        </is>
      </c>
      <c r="B19199" s="4" t="n">
        <v>45351</v>
      </c>
      <c r="C19199" s="3" t="inlineStr">
        <is>
          <t>Expenses</t>
        </is>
      </c>
      <c r="D19199" s="3" t="inlineStr">
        <is>
          <t>4550/150</t>
        </is>
      </c>
      <c r="E19199" s="3" t="inlineStr">
        <is>
          <t>Subscription - Webbox</t>
        </is>
      </c>
      <c r="F19199" s="3" t="n">
        <v>0</v>
      </c>
      <c r="G19199" s="3" t="n">
        <v>6743</v>
      </c>
    </row>
    <row r="19200">
      <c r="A19200" s="3" t="inlineStr">
        <is>
          <t>Opportunity Global Investment (PTY) LTD</t>
        </is>
      </c>
      <c r="B19200" s="4" t="n">
        <v>45351</v>
      </c>
      <c r="C19200" s="3" t="inlineStr">
        <is>
          <t>Expenses</t>
        </is>
      </c>
      <c r="D19200" s="3" t="inlineStr">
        <is>
          <t>4550/250</t>
        </is>
      </c>
      <c r="E19200" s="3" t="inlineStr">
        <is>
          <t>Subscriptions - LinkedIn</t>
        </is>
      </c>
      <c r="F19200" s="3" t="n">
        <v>1000.49</v>
      </c>
      <c r="G19200" s="3" t="n">
        <v>13006.37</v>
      </c>
    </row>
    <row r="19201">
      <c r="A19201" s="3" t="inlineStr">
        <is>
          <t>Opportunity Private Capital (PTY) LTD</t>
        </is>
      </c>
      <c r="B19201" s="4" t="n">
        <v>45351</v>
      </c>
      <c r="C19201" s="3" t="inlineStr">
        <is>
          <t>Expenses</t>
        </is>
      </c>
      <c r="D19201" s="3" t="inlineStr">
        <is>
          <t>4550/250</t>
        </is>
      </c>
      <c r="E19201" s="3" t="inlineStr">
        <is>
          <t>Subscriptions - LinkedIn</t>
        </is>
      </c>
      <c r="F19201" s="3" t="n">
        <v>1000.49</v>
      </c>
      <c r="G19201" s="3" t="n">
        <v>13006.37</v>
      </c>
    </row>
    <row r="19202">
      <c r="A19202" s="3" t="inlineStr">
        <is>
          <t>Opportunity Global Investment (PTY) LTD</t>
        </is>
      </c>
      <c r="B19202" s="4" t="n">
        <v>45351</v>
      </c>
      <c r="C19202" s="3" t="inlineStr">
        <is>
          <t>Expenses</t>
        </is>
      </c>
      <c r="D19202" s="3" t="inlineStr">
        <is>
          <t>4550/350</t>
        </is>
      </c>
      <c r="E19202" s="3" t="inlineStr">
        <is>
          <t>Subscriptions - Xero</t>
        </is>
      </c>
      <c r="F19202" s="3" t="n">
        <v>600</v>
      </c>
      <c r="G19202" s="3" t="n">
        <v>7200</v>
      </c>
    </row>
    <row r="19203">
      <c r="A19203" s="3" t="inlineStr">
        <is>
          <t>Opportunity Private Capital (PTY) LTD</t>
        </is>
      </c>
      <c r="B19203" s="4" t="n">
        <v>45351</v>
      </c>
      <c r="C19203" s="3" t="inlineStr">
        <is>
          <t>Expenses</t>
        </is>
      </c>
      <c r="D19203" s="3" t="inlineStr">
        <is>
          <t>4550/350</t>
        </is>
      </c>
      <c r="E19203" s="3" t="inlineStr">
        <is>
          <t>Subscriptions - Xero</t>
        </is>
      </c>
      <c r="F19203" s="3" t="n">
        <v>600</v>
      </c>
      <c r="G19203" s="3" t="n">
        <v>7200</v>
      </c>
    </row>
    <row r="19204">
      <c r="A19204" s="3" t="inlineStr">
        <is>
          <t>Opportunity Global Investment (PTY) LTD</t>
        </is>
      </c>
      <c r="B19204" s="4" t="n">
        <v>45351</v>
      </c>
      <c r="C19204" s="3" t="inlineStr">
        <is>
          <t>Expenses</t>
        </is>
      </c>
      <c r="D19204" s="3" t="inlineStr">
        <is>
          <t>4550/400</t>
        </is>
      </c>
      <c r="E19204" s="3" t="inlineStr">
        <is>
          <t>Subscriptions - Moneyweb</t>
        </is>
      </c>
      <c r="F19204" s="3" t="n">
        <v>60.87</v>
      </c>
      <c r="G19204" s="3" t="n">
        <v>718.26</v>
      </c>
    </row>
    <row r="19205">
      <c r="A19205" s="3" t="inlineStr">
        <is>
          <t>Opportunity Private Capital (PTY) LTD</t>
        </is>
      </c>
      <c r="B19205" s="4" t="n">
        <v>45351</v>
      </c>
      <c r="C19205" s="3" t="inlineStr">
        <is>
          <t>Expenses</t>
        </is>
      </c>
      <c r="D19205" s="3" t="inlineStr">
        <is>
          <t>4550/400</t>
        </is>
      </c>
      <c r="E19205" s="3" t="inlineStr">
        <is>
          <t>Subscriptions - Moneyweb</t>
        </is>
      </c>
      <c r="F19205" s="3" t="n">
        <v>60.87</v>
      </c>
      <c r="G19205" s="3" t="n">
        <v>718.26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Expenses</t>
        </is>
      </c>
      <c r="D19206" s="3" t="inlineStr">
        <is>
          <t>4550/400</t>
        </is>
      </c>
      <c r="E19206" s="3" t="inlineStr">
        <is>
          <t>Subscriptions - Xero</t>
        </is>
      </c>
      <c r="F19206" s="3" t="n">
        <v>600</v>
      </c>
      <c r="G19206" s="3" t="n">
        <v>3600</v>
      </c>
    </row>
    <row r="19207">
      <c r="A19207" s="3" t="inlineStr">
        <is>
          <t>Opportunity Global Investment (PTY) LTD</t>
        </is>
      </c>
      <c r="B19207" s="4" t="n">
        <v>45351</v>
      </c>
      <c r="C19207" s="3" t="inlineStr">
        <is>
          <t>Expenses</t>
        </is>
      </c>
      <c r="D19207" s="3" t="inlineStr">
        <is>
          <t>4550/450</t>
        </is>
      </c>
      <c r="E19207" s="3" t="inlineStr">
        <is>
          <t>Subscriptions - Adobe</t>
        </is>
      </c>
      <c r="F19207" s="3" t="n">
        <v>869.62</v>
      </c>
      <c r="G19207" s="3" t="n">
        <v>7517.62</v>
      </c>
    </row>
    <row r="19208">
      <c r="A19208" s="3" t="inlineStr">
        <is>
          <t>Opportunity Private Capital (PTY) LTD</t>
        </is>
      </c>
      <c r="B19208" s="4" t="n">
        <v>45351</v>
      </c>
      <c r="C19208" s="3" t="inlineStr">
        <is>
          <t>Expenses</t>
        </is>
      </c>
      <c r="D19208" s="3" t="inlineStr">
        <is>
          <t>4550/450</t>
        </is>
      </c>
      <c r="E19208" s="3" t="inlineStr">
        <is>
          <t>Subscriptions - Adobe</t>
        </is>
      </c>
      <c r="F19208" s="3" t="n">
        <v>869.62</v>
      </c>
      <c r="G19208" s="3" t="n">
        <v>7517.62</v>
      </c>
    </row>
    <row r="19209">
      <c r="A19209" s="3" t="inlineStr">
        <is>
          <t>Opportunity Global Investment (PTY) LTD</t>
        </is>
      </c>
      <c r="B19209" s="4" t="n">
        <v>45351</v>
      </c>
      <c r="C19209" s="3" t="inlineStr">
        <is>
          <t>Expenses</t>
        </is>
      </c>
      <c r="D19209" s="3" t="inlineStr">
        <is>
          <t>4550/500</t>
        </is>
      </c>
      <c r="E19209" s="3" t="inlineStr">
        <is>
          <t>Subscriptions - Pandadoc</t>
        </is>
      </c>
      <c r="F19209" s="3" t="n">
        <v>678.65</v>
      </c>
      <c r="G19209" s="3" t="n">
        <v>6947.52</v>
      </c>
    </row>
    <row r="19210">
      <c r="A19210" s="3" t="inlineStr">
        <is>
          <t>Opportunity Private Capital (PTY) LTD</t>
        </is>
      </c>
      <c r="B19210" s="4" t="n">
        <v>45351</v>
      </c>
      <c r="C19210" s="3" t="inlineStr">
        <is>
          <t>Expenses</t>
        </is>
      </c>
      <c r="D19210" s="3" t="inlineStr">
        <is>
          <t>4550/500</t>
        </is>
      </c>
      <c r="E19210" s="3" t="inlineStr">
        <is>
          <t>Subscriptions - Pandadoc</t>
        </is>
      </c>
      <c r="F19210" s="3" t="n">
        <v>678.65</v>
      </c>
      <c r="G19210" s="3" t="n">
        <v>6947.52</v>
      </c>
    </row>
    <row r="19211">
      <c r="A19211" s="3" t="inlineStr">
        <is>
          <t>Noble Shield (Pty) Ltd ta Go Letting</t>
        </is>
      </c>
      <c r="B19211" s="4" t="n">
        <v>45351</v>
      </c>
      <c r="C19211" s="3" t="inlineStr">
        <is>
          <t>Expenses</t>
        </is>
      </c>
      <c r="D19211" s="3" t="inlineStr">
        <is>
          <t>4550/600</t>
        </is>
      </c>
      <c r="E19211" s="3" t="inlineStr">
        <is>
          <t>Subscriptions - Webbox</t>
        </is>
      </c>
      <c r="F19211" s="3" t="n">
        <v>1753.75</v>
      </c>
      <c r="G19211" s="3" t="n">
        <v>10325.85</v>
      </c>
    </row>
    <row r="19212">
      <c r="A19212" s="3" t="inlineStr">
        <is>
          <t>Noble Shield (Pty) Ltd ta Go Letting</t>
        </is>
      </c>
      <c r="B19212" s="4" t="n">
        <v>45351</v>
      </c>
      <c r="C19212" s="3" t="inlineStr">
        <is>
          <t>Expenses</t>
        </is>
      </c>
      <c r="D19212" s="3" t="inlineStr">
        <is>
          <t>4550/650</t>
        </is>
      </c>
      <c r="E19212" s="3" t="inlineStr">
        <is>
          <t>Subscriptions - Xero</t>
        </is>
      </c>
      <c r="F19212" s="3" t="n">
        <v>600</v>
      </c>
      <c r="G19212" s="3" t="n">
        <v>3600</v>
      </c>
    </row>
    <row r="19213">
      <c r="A19213" s="3" t="inlineStr">
        <is>
          <t>Noble Shield (Pty) Ltd ta Go Letting</t>
        </is>
      </c>
      <c r="B19213" s="4" t="n">
        <v>45351</v>
      </c>
      <c r="C19213" s="3" t="inlineStr">
        <is>
          <t>Expenses</t>
        </is>
      </c>
      <c r="D19213" s="3" t="inlineStr">
        <is>
          <t>4550/800</t>
        </is>
      </c>
      <c r="E19213" s="3" t="inlineStr">
        <is>
          <t>Subscriptions - Adobe</t>
        </is>
      </c>
      <c r="F19213" s="3" t="n">
        <v>0</v>
      </c>
      <c r="G19213" s="3" t="n">
        <v>914.5599999999999</v>
      </c>
    </row>
    <row r="19214">
      <c r="A19214" s="3" t="inlineStr">
        <is>
          <t>Opportunity Global Property (PTY) LTD</t>
        </is>
      </c>
      <c r="B19214" s="4" t="n">
        <v>45351</v>
      </c>
      <c r="C19214" s="3" t="inlineStr">
        <is>
          <t>Expenses</t>
        </is>
      </c>
      <c r="D19214" s="3" t="inlineStr">
        <is>
          <t>4551/000</t>
        </is>
      </c>
      <c r="E19214" s="3" t="inlineStr">
        <is>
          <t>Subscriptions - Payprop</t>
        </is>
      </c>
      <c r="F19214" s="3" t="n">
        <v>1409.09</v>
      </c>
      <c r="G19214" s="3" t="n">
        <v>15770.59</v>
      </c>
    </row>
    <row r="19215">
      <c r="A19215" s="3" t="inlineStr">
        <is>
          <t>Opportunity Global Sales (PTY) LTD</t>
        </is>
      </c>
      <c r="B19215" s="4" t="n">
        <v>45351</v>
      </c>
      <c r="C19215" s="3" t="inlineStr">
        <is>
          <t>Expenses</t>
        </is>
      </c>
      <c r="D19215" s="3" t="inlineStr">
        <is>
          <t>4551/000</t>
        </is>
      </c>
      <c r="E19215" s="3" t="inlineStr">
        <is>
          <t>Subscriptions - Payprop</t>
        </is>
      </c>
      <c r="F19215" s="3" t="n">
        <v>1409.09</v>
      </c>
      <c r="G19215" s="3" t="n">
        <v>15770.59</v>
      </c>
    </row>
    <row r="19216">
      <c r="A19216" s="3" t="inlineStr">
        <is>
          <t>Quinate Consulting (Pty) Ltd</t>
        </is>
      </c>
      <c r="B19216" s="4" t="n">
        <v>45351</v>
      </c>
      <c r="C19216" s="3" t="inlineStr">
        <is>
          <t>Expenses</t>
        </is>
      </c>
      <c r="D19216" s="3" t="inlineStr">
        <is>
          <t>4552/000</t>
        </is>
      </c>
      <c r="E19216" s="3" t="inlineStr">
        <is>
          <t>Subscriptions - CIPC</t>
        </is>
      </c>
      <c r="F19216" s="3" t="n">
        <v>0</v>
      </c>
      <c r="G19216" s="3" t="n">
        <v>4050</v>
      </c>
    </row>
    <row r="19217">
      <c r="A19217" s="3" t="inlineStr">
        <is>
          <t>Endulini (Pty) Ltd</t>
        </is>
      </c>
      <c r="B19217" s="4" t="n">
        <v>45351</v>
      </c>
      <c r="C19217" s="3" t="inlineStr">
        <is>
          <t>Expenses</t>
        </is>
      </c>
      <c r="D19217" s="3" t="inlineStr">
        <is>
          <t>4552/000</t>
        </is>
      </c>
      <c r="E19217" s="3" t="inlineStr">
        <is>
          <t>Subscriptions - Xero</t>
        </is>
      </c>
      <c r="F19217" s="3" t="n">
        <v>600</v>
      </c>
      <c r="G19217" s="3" t="n">
        <v>7200</v>
      </c>
    </row>
    <row r="19218">
      <c r="A19218" s="3" t="inlineStr">
        <is>
          <t>Opportunity Global Property (PTY) LTD</t>
        </is>
      </c>
      <c r="B19218" s="4" t="n">
        <v>45351</v>
      </c>
      <c r="C19218" s="3" t="inlineStr">
        <is>
          <t>Expenses</t>
        </is>
      </c>
      <c r="D19218" s="3" t="inlineStr">
        <is>
          <t>4552/000</t>
        </is>
      </c>
      <c r="E19218" s="3" t="inlineStr">
        <is>
          <t>Subscriptions - Xero</t>
        </is>
      </c>
      <c r="F19218" s="3" t="n">
        <v>600</v>
      </c>
      <c r="G19218" s="3" t="n">
        <v>7200</v>
      </c>
    </row>
    <row r="19219">
      <c r="A19219" s="3" t="inlineStr">
        <is>
          <t>Opportunity Global Sales (PTY) LTD</t>
        </is>
      </c>
      <c r="B19219" s="4" t="n">
        <v>45351</v>
      </c>
      <c r="C19219" s="3" t="inlineStr">
        <is>
          <t>Expenses</t>
        </is>
      </c>
      <c r="D19219" s="3" t="inlineStr">
        <is>
          <t>4552/000</t>
        </is>
      </c>
      <c r="E19219" s="3" t="inlineStr">
        <is>
          <t>Subscriptions - Xero</t>
        </is>
      </c>
      <c r="F19219" s="3" t="n">
        <v>600</v>
      </c>
      <c r="G19219" s="3" t="n">
        <v>7200</v>
      </c>
    </row>
    <row r="19220">
      <c r="A19220" s="3" t="inlineStr">
        <is>
          <t>Opportunity Management Holdings (PTY) LTD</t>
        </is>
      </c>
      <c r="B19220" s="4" t="n">
        <v>45351</v>
      </c>
      <c r="C19220" s="3" t="inlineStr">
        <is>
          <t>Expenses</t>
        </is>
      </c>
      <c r="D19220" s="3" t="inlineStr">
        <is>
          <t>4552/000</t>
        </is>
      </c>
      <c r="E19220" s="3" t="inlineStr">
        <is>
          <t>Subscriptions - Xero</t>
        </is>
      </c>
      <c r="F19220" s="3" t="n">
        <v>600</v>
      </c>
      <c r="G19220" s="3" t="n">
        <v>3600</v>
      </c>
    </row>
    <row r="19221">
      <c r="A19221" s="3" t="inlineStr">
        <is>
          <t>Opportunity Global Property (PTY) LTD</t>
        </is>
      </c>
      <c r="B19221" s="4" t="n">
        <v>45351</v>
      </c>
      <c r="C19221" s="3" t="inlineStr">
        <is>
          <t>Expenses</t>
        </is>
      </c>
      <c r="D19221" s="3" t="inlineStr">
        <is>
          <t>4553/000</t>
        </is>
      </c>
      <c r="E19221" s="3" t="inlineStr">
        <is>
          <t>Subscriptions - CMA</t>
        </is>
      </c>
      <c r="F19221" s="3" t="n">
        <v>680</v>
      </c>
      <c r="G19221" s="3" t="n">
        <v>8160</v>
      </c>
    </row>
    <row r="19222">
      <c r="A19222" s="3" t="inlineStr">
        <is>
          <t>Opportunity Global Sales (PTY) LTD</t>
        </is>
      </c>
      <c r="B19222" s="4" t="n">
        <v>45351</v>
      </c>
      <c r="C19222" s="3" t="inlineStr">
        <is>
          <t>Expenses</t>
        </is>
      </c>
      <c r="D19222" s="3" t="inlineStr">
        <is>
          <t>4553/000</t>
        </is>
      </c>
      <c r="E19222" s="3" t="inlineStr">
        <is>
          <t>Subscriptions - CMA</t>
        </is>
      </c>
      <c r="F19222" s="3" t="n">
        <v>680</v>
      </c>
      <c r="G19222" s="3" t="n">
        <v>8160</v>
      </c>
    </row>
    <row r="19223">
      <c r="A19223" s="3" t="inlineStr">
        <is>
          <t>Quinate Consulting (Pty) Ltd</t>
        </is>
      </c>
      <c r="B19223" s="4" t="n">
        <v>45351</v>
      </c>
      <c r="C19223" s="3" t="inlineStr">
        <is>
          <t>Expenses</t>
        </is>
      </c>
      <c r="D19223" s="3" t="inlineStr">
        <is>
          <t>4554/000</t>
        </is>
      </c>
      <c r="E19223" s="3" t="inlineStr">
        <is>
          <t>Subscriptions - Xero</t>
        </is>
      </c>
      <c r="F19223" s="3" t="n">
        <v>600</v>
      </c>
      <c r="G19223" s="3" t="n">
        <v>7200</v>
      </c>
    </row>
    <row r="19224">
      <c r="A19224" s="3" t="inlineStr">
        <is>
          <t>Opportunity Global Property (PTY) LTD</t>
        </is>
      </c>
      <c r="B19224" s="4" t="n">
        <v>45351</v>
      </c>
      <c r="C19224" s="3" t="inlineStr">
        <is>
          <t>Expenses</t>
        </is>
      </c>
      <c r="D19224" s="3" t="inlineStr">
        <is>
          <t>4554/000</t>
        </is>
      </c>
      <c r="E19224" s="3" t="inlineStr">
        <is>
          <t>Subscriptions - Zoho</t>
        </is>
      </c>
      <c r="F19224" s="3" t="n">
        <v>750</v>
      </c>
      <c r="G19224" s="3" t="n">
        <v>9000</v>
      </c>
    </row>
    <row r="19225">
      <c r="A19225" s="3" t="inlineStr">
        <is>
          <t>Opportunity Global Sales (PTY) LTD</t>
        </is>
      </c>
      <c r="B19225" s="4" t="n">
        <v>45351</v>
      </c>
      <c r="C19225" s="3" t="inlineStr">
        <is>
          <t>Expenses</t>
        </is>
      </c>
      <c r="D19225" s="3" t="inlineStr">
        <is>
          <t>4554/000</t>
        </is>
      </c>
      <c r="E19225" s="3" t="inlineStr">
        <is>
          <t>Subscriptions - Zoho</t>
        </is>
      </c>
      <c r="F19225" s="3" t="n">
        <v>750</v>
      </c>
      <c r="G19225" s="3" t="n">
        <v>9000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Expenses</t>
        </is>
      </c>
      <c r="D19226" s="3" t="inlineStr">
        <is>
          <t>4555/000</t>
        </is>
      </c>
      <c r="E19226" s="3" t="inlineStr">
        <is>
          <t>Subscriptions - OUMS</t>
        </is>
      </c>
      <c r="F19226" s="3" t="n">
        <v>13465.42</v>
      </c>
      <c r="G19226" s="3" t="n">
        <v>111087.91</v>
      </c>
    </row>
    <row r="19227">
      <c r="A19227" s="3" t="inlineStr">
        <is>
          <t>Opportunity Global Property (PTY) LTD</t>
        </is>
      </c>
      <c r="B19227" s="4" t="n">
        <v>45351</v>
      </c>
      <c r="C19227" s="3" t="inlineStr">
        <is>
          <t>Expenses</t>
        </is>
      </c>
      <c r="D19227" s="3" t="inlineStr">
        <is>
          <t>4556/000</t>
        </is>
      </c>
      <c r="E19227" s="3" t="inlineStr">
        <is>
          <t>Subscription: Sjoon</t>
        </is>
      </c>
      <c r="F19227" s="3" t="n">
        <v>217.39</v>
      </c>
      <c r="G19227" s="3" t="n">
        <v>1626.08</v>
      </c>
    </row>
    <row r="19228">
      <c r="A19228" s="3" t="inlineStr">
        <is>
          <t>Opportunity Global Sales (PTY) LTD</t>
        </is>
      </c>
      <c r="B19228" s="4" t="n">
        <v>45351</v>
      </c>
      <c r="C19228" s="3" t="inlineStr">
        <is>
          <t>Expenses</t>
        </is>
      </c>
      <c r="D19228" s="3" t="inlineStr">
        <is>
          <t>4556/000</t>
        </is>
      </c>
      <c r="E19228" s="3" t="inlineStr">
        <is>
          <t>Subscription: Sjoon</t>
        </is>
      </c>
      <c r="F19228" s="3" t="n">
        <v>217.39</v>
      </c>
      <c r="G19228" s="3" t="n">
        <v>1626.08</v>
      </c>
    </row>
    <row r="19229">
      <c r="A19229" s="3" t="inlineStr">
        <is>
          <t>Noble Shield (Pty) Ltd ta Go Letting</t>
        </is>
      </c>
      <c r="B19229" s="4" t="n">
        <v>45351</v>
      </c>
      <c r="C19229" s="3" t="inlineStr">
        <is>
          <t>Expenses</t>
        </is>
      </c>
      <c r="D19229" s="3" t="inlineStr">
        <is>
          <t>4560/000</t>
        </is>
      </c>
      <c r="E19229" s="3" t="inlineStr">
        <is>
          <t>Small Assets - under R7000</t>
        </is>
      </c>
      <c r="F19229" s="3" t="n">
        <v>0</v>
      </c>
      <c r="G19229" s="3" t="n">
        <v>6716</v>
      </c>
    </row>
    <row r="19230">
      <c r="A19230" s="3" t="inlineStr">
        <is>
          <t>Opportunity Global Investment (PTY) LTD</t>
        </is>
      </c>
      <c r="B19230" s="4" t="n">
        <v>45351</v>
      </c>
      <c r="C19230" s="3" t="inlineStr">
        <is>
          <t>Expenses</t>
        </is>
      </c>
      <c r="D19230" s="3" t="inlineStr">
        <is>
          <t>4600/000</t>
        </is>
      </c>
      <c r="E19230" s="3" t="inlineStr">
        <is>
          <t>Telephone _AND_ Fax</t>
        </is>
      </c>
      <c r="F19230" s="3" t="n">
        <v>3355</v>
      </c>
      <c r="G19230" s="3" t="n">
        <v>40260</v>
      </c>
    </row>
    <row r="19231">
      <c r="A19231" s="3" t="inlineStr">
        <is>
          <t>Opportunity Management Holdings (PTY) LTD</t>
        </is>
      </c>
      <c r="B19231" s="4" t="n">
        <v>45351</v>
      </c>
      <c r="C19231" s="3" t="inlineStr">
        <is>
          <t>Expenses</t>
        </is>
      </c>
      <c r="D19231" s="3" t="inlineStr">
        <is>
          <t>4600/000</t>
        </is>
      </c>
      <c r="E19231" s="3" t="inlineStr">
        <is>
          <t>Telephone _AND_ Fax</t>
        </is>
      </c>
      <c r="F19231" s="3" t="n">
        <v>173.91</v>
      </c>
      <c r="G19231" s="3" t="n">
        <v>352.17</v>
      </c>
    </row>
    <row r="19232">
      <c r="A19232" s="3" t="inlineStr">
        <is>
          <t>Opportunity Private Capital (PTY) LTD</t>
        </is>
      </c>
      <c r="B19232" s="4" t="n">
        <v>45351</v>
      </c>
      <c r="C19232" s="3" t="inlineStr">
        <is>
          <t>Expenses</t>
        </is>
      </c>
      <c r="D19232" s="3" t="inlineStr">
        <is>
          <t>4600/000</t>
        </is>
      </c>
      <c r="E19232" s="3" t="inlineStr">
        <is>
          <t>Telephone _AND_ Fax</t>
        </is>
      </c>
      <c r="F19232" s="3" t="n">
        <v>3355</v>
      </c>
      <c r="G19232" s="3" t="n">
        <v>40260</v>
      </c>
    </row>
    <row r="19233">
      <c r="A19233" s="3" t="inlineStr">
        <is>
          <t>Trademark Holdings (Pty) Ltd</t>
        </is>
      </c>
      <c r="B19233" s="4" t="n">
        <v>45351</v>
      </c>
      <c r="C19233" s="3" t="inlineStr">
        <is>
          <t>Expenses</t>
        </is>
      </c>
      <c r="D19233" s="3" t="inlineStr">
        <is>
          <t>4600/000</t>
        </is>
      </c>
      <c r="E19233" s="3" t="inlineStr">
        <is>
          <t>Telephone _AND_ Fax</t>
        </is>
      </c>
      <c r="F19233" s="3" t="n">
        <v>1146.82</v>
      </c>
      <c r="G19233" s="3" t="n">
        <v>7893.31</v>
      </c>
    </row>
    <row r="19234">
      <c r="A19234" s="3" t="inlineStr">
        <is>
          <t>Noble Shield (Pty) Ltd ta Go Letting</t>
        </is>
      </c>
      <c r="B19234" s="4" t="n">
        <v>45351</v>
      </c>
      <c r="C19234" s="3" t="inlineStr">
        <is>
          <t>Expenses</t>
        </is>
      </c>
      <c r="D19234" s="3" t="inlineStr">
        <is>
          <t>4610/000</t>
        </is>
      </c>
      <c r="E19234" s="3" t="inlineStr">
        <is>
          <t>Telephone - CT Office</t>
        </is>
      </c>
      <c r="F19234" s="3" t="n">
        <v>1097.08</v>
      </c>
      <c r="G19234" s="3" t="n">
        <v>7777.44</v>
      </c>
    </row>
    <row r="19235">
      <c r="A19235" s="3" t="inlineStr">
        <is>
          <t>Opportunity Global Investment (PTY) LTD</t>
        </is>
      </c>
      <c r="B19235" s="4" t="n">
        <v>45351</v>
      </c>
      <c r="C19235" s="3" t="inlineStr">
        <is>
          <t>Expenses</t>
        </is>
      </c>
      <c r="D19235" s="3" t="inlineStr">
        <is>
          <t>4650/000</t>
        </is>
      </c>
      <c r="E19235" s="3" t="inlineStr">
        <is>
          <t>Travel _AND_ Accommodation</t>
        </is>
      </c>
      <c r="F19235" s="3" t="n">
        <v>0</v>
      </c>
      <c r="G19235" s="3" t="n">
        <v>3435.65</v>
      </c>
    </row>
    <row r="19236">
      <c r="A19236" s="3" t="inlineStr">
        <is>
          <t>Opportunity Private Capital (PTY) LTD</t>
        </is>
      </c>
      <c r="B19236" s="4" t="n">
        <v>45351</v>
      </c>
      <c r="C19236" s="3" t="inlineStr">
        <is>
          <t>Expenses</t>
        </is>
      </c>
      <c r="D19236" s="3" t="inlineStr">
        <is>
          <t>4650/000</t>
        </is>
      </c>
      <c r="E19236" s="3" t="inlineStr">
        <is>
          <t>Travel _AND_ Accommodation</t>
        </is>
      </c>
      <c r="F19236" s="3" t="n">
        <v>0</v>
      </c>
      <c r="G19236" s="3" t="n">
        <v>3435.65</v>
      </c>
    </row>
    <row r="19237">
      <c r="A19237" s="3" t="inlineStr">
        <is>
          <t>Quinate Consulting (Pty) Ltd</t>
        </is>
      </c>
      <c r="B19237" s="4" t="n">
        <v>45351</v>
      </c>
      <c r="C19237" s="3" t="inlineStr">
        <is>
          <t>Expenses</t>
        </is>
      </c>
      <c r="D19237" s="3" t="inlineStr">
        <is>
          <t>4650/010</t>
        </is>
      </c>
      <c r="E19237" s="3" t="inlineStr">
        <is>
          <t>Travel - Local Flights</t>
        </is>
      </c>
      <c r="F19237" s="3" t="n">
        <v>0</v>
      </c>
      <c r="G19237" s="3" t="n">
        <v>6253.04</v>
      </c>
    </row>
    <row r="19238">
      <c r="A19238" s="3" t="inlineStr">
        <is>
          <t>Quinate Consulting (Pty) Ltd</t>
        </is>
      </c>
      <c r="B19238" s="4" t="n">
        <v>45351</v>
      </c>
      <c r="C19238" s="3" t="inlineStr">
        <is>
          <t>Expenses</t>
        </is>
      </c>
      <c r="D19238" s="3" t="inlineStr">
        <is>
          <t>4650/020</t>
        </is>
      </c>
      <c r="E19238" s="3" t="inlineStr">
        <is>
          <t>Travel - Local Accomodation - B_AND_B</t>
        </is>
      </c>
      <c r="F19238" s="3" t="n">
        <v>0</v>
      </c>
      <c r="G19238" s="3" t="n">
        <v>6998.26</v>
      </c>
    </row>
    <row r="19239">
      <c r="A19239" s="3" t="inlineStr">
        <is>
          <t>Opportunity Global Investment (PTY) LTD</t>
        </is>
      </c>
      <c r="B19239" s="4" t="n">
        <v>45351</v>
      </c>
      <c r="C19239" s="3" t="inlineStr">
        <is>
          <t>Expenses</t>
        </is>
      </c>
      <c r="D19239" s="3" t="inlineStr">
        <is>
          <t>4650/020</t>
        </is>
      </c>
      <c r="E19239" s="3" t="inlineStr">
        <is>
          <t>Travel Accomodation - Car Hire</t>
        </is>
      </c>
      <c r="F19239" s="3" t="n">
        <v>0</v>
      </c>
      <c r="G19239" s="3" t="n">
        <v>1581.74</v>
      </c>
    </row>
    <row r="19240">
      <c r="A19240" s="3" t="inlineStr">
        <is>
          <t>Opportunity Private Capital (PTY) LTD</t>
        </is>
      </c>
      <c r="B19240" s="4" t="n">
        <v>45351</v>
      </c>
      <c r="C19240" s="3" t="inlineStr">
        <is>
          <t>Expenses</t>
        </is>
      </c>
      <c r="D19240" s="3" t="inlineStr">
        <is>
          <t>4650/020</t>
        </is>
      </c>
      <c r="E19240" s="3" t="inlineStr">
        <is>
          <t>Travel Accomodation - Car Hire</t>
        </is>
      </c>
      <c r="F19240" s="3" t="n">
        <v>0</v>
      </c>
      <c r="G19240" s="3" t="n">
        <v>1581.74</v>
      </c>
    </row>
    <row r="19241">
      <c r="A19241" s="3" t="inlineStr">
        <is>
          <t>Quinate Consulting (Pty) Ltd</t>
        </is>
      </c>
      <c r="B19241" s="4" t="n">
        <v>45351</v>
      </c>
      <c r="C19241" s="3" t="inlineStr">
        <is>
          <t>Expenses</t>
        </is>
      </c>
      <c r="D19241" s="3" t="inlineStr">
        <is>
          <t>4650/030</t>
        </is>
      </c>
      <c r="E19241" s="3" t="inlineStr">
        <is>
          <t>Travel - Parking</t>
        </is>
      </c>
      <c r="F19241" s="3" t="n">
        <v>0</v>
      </c>
      <c r="G19241" s="3" t="n">
        <v>10</v>
      </c>
    </row>
    <row r="19242">
      <c r="A19242" s="3" t="inlineStr">
        <is>
          <t>Opportunity Global Investment (PTY) LTD</t>
        </is>
      </c>
      <c r="B19242" s="4" t="n">
        <v>45351</v>
      </c>
      <c r="C19242" s="3" t="inlineStr">
        <is>
          <t>Expenses</t>
        </is>
      </c>
      <c r="D19242" s="3" t="inlineStr">
        <is>
          <t>4650/030</t>
        </is>
      </c>
      <c r="E19242" s="3" t="inlineStr">
        <is>
          <t>Travel _AND_ Accomodation - Local Accom</t>
        </is>
      </c>
      <c r="F19242" s="3" t="n">
        <v>0</v>
      </c>
      <c r="G19242" s="3" t="n">
        <v>1282.6</v>
      </c>
    </row>
    <row r="19243">
      <c r="A19243" s="3" t="inlineStr">
        <is>
          <t>Opportunity Private Capital (PTY) LTD</t>
        </is>
      </c>
      <c r="B19243" s="4" t="n">
        <v>45351</v>
      </c>
      <c r="C19243" s="3" t="inlineStr">
        <is>
          <t>Expenses</t>
        </is>
      </c>
      <c r="D19243" s="3" t="inlineStr">
        <is>
          <t>4650/030</t>
        </is>
      </c>
      <c r="E19243" s="3" t="inlineStr">
        <is>
          <t>Travel _AND_ Accomodation - Local Accom</t>
        </is>
      </c>
      <c r="F19243" s="3" t="n">
        <v>0</v>
      </c>
      <c r="G19243" s="3" t="n">
        <v>1282.6</v>
      </c>
    </row>
    <row r="19244">
      <c r="A19244" s="3" t="inlineStr">
        <is>
          <t>Quinate Consulting (Pty) Ltd</t>
        </is>
      </c>
      <c r="B19244" s="4" t="n">
        <v>45351</v>
      </c>
      <c r="C19244" s="3" t="inlineStr">
        <is>
          <t>Expenses</t>
        </is>
      </c>
      <c r="D19244" s="3" t="inlineStr">
        <is>
          <t>4650/040</t>
        </is>
      </c>
      <c r="E19244" s="3" t="inlineStr">
        <is>
          <t>Travel - Local Car Hire</t>
        </is>
      </c>
      <c r="F19244" s="3" t="n">
        <v>0</v>
      </c>
      <c r="G19244" s="3" t="n">
        <v>510.6</v>
      </c>
    </row>
    <row r="19245">
      <c r="A19245" s="3" t="inlineStr">
        <is>
          <t>Opportunity Global Investment (PTY) LTD</t>
        </is>
      </c>
      <c r="B19245" s="4" t="n">
        <v>45351</v>
      </c>
      <c r="C19245" s="3" t="inlineStr">
        <is>
          <t>Expenses</t>
        </is>
      </c>
      <c r="D19245" s="3" t="inlineStr">
        <is>
          <t>4650/060</t>
        </is>
      </c>
      <c r="E19245" s="3" t="inlineStr">
        <is>
          <t>Travel _AND_ Accomodation - Parking_AND_Toll fee</t>
        </is>
      </c>
      <c r="F19245" s="3" t="n">
        <v>143.48</v>
      </c>
      <c r="G19245" s="3" t="n">
        <v>143.48</v>
      </c>
    </row>
    <row r="19246">
      <c r="A19246" s="3" t="inlineStr">
        <is>
          <t>Opportunity Global Property (PTY) LTD</t>
        </is>
      </c>
      <c r="B19246" s="4" t="n">
        <v>45351</v>
      </c>
      <c r="C19246" s="3" t="inlineStr">
        <is>
          <t>Expenses</t>
        </is>
      </c>
      <c r="D19246" s="3" t="inlineStr">
        <is>
          <t>4650/060</t>
        </is>
      </c>
      <c r="E19246" s="3" t="inlineStr">
        <is>
          <t>Travel _AND_ Accomodation - Parking_AND_Toll fee</t>
        </is>
      </c>
      <c r="F19246" s="3" t="n">
        <v>0</v>
      </c>
      <c r="G19246" s="3" t="n">
        <v>104.36</v>
      </c>
    </row>
    <row r="19247">
      <c r="A19247" s="3" t="inlineStr">
        <is>
          <t>Opportunity Global Sales (PTY) LTD</t>
        </is>
      </c>
      <c r="B19247" s="4" t="n">
        <v>45351</v>
      </c>
      <c r="C19247" s="3" t="inlineStr">
        <is>
          <t>Expenses</t>
        </is>
      </c>
      <c r="D19247" s="3" t="inlineStr">
        <is>
          <t>4650/060</t>
        </is>
      </c>
      <c r="E19247" s="3" t="inlineStr">
        <is>
          <t>Travel _AND_ Accomodation - Parking_AND_Toll fee</t>
        </is>
      </c>
      <c r="F19247" s="3" t="n">
        <v>0</v>
      </c>
      <c r="G19247" s="3" t="n">
        <v>104.36</v>
      </c>
    </row>
    <row r="19248">
      <c r="A19248" s="3" t="inlineStr">
        <is>
          <t>Opportunity Private Capital (PTY) LTD</t>
        </is>
      </c>
      <c r="B19248" s="4" t="n">
        <v>45351</v>
      </c>
      <c r="C19248" s="3" t="inlineStr">
        <is>
          <t>Expenses</t>
        </is>
      </c>
      <c r="D19248" s="3" t="inlineStr">
        <is>
          <t>4650/060</t>
        </is>
      </c>
      <c r="E19248" s="3" t="inlineStr">
        <is>
          <t>Travel _AND_ Accomodation - Parking_AND_Toll fee</t>
        </is>
      </c>
      <c r="F19248" s="3" t="n">
        <v>143.48</v>
      </c>
      <c r="G19248" s="3" t="n">
        <v>143.48</v>
      </c>
    </row>
    <row r="19249">
      <c r="A19249" s="3" t="inlineStr">
        <is>
          <t>Opportunity Global Property (PTY) LTD</t>
        </is>
      </c>
      <c r="B19249" s="4" t="n">
        <v>45351</v>
      </c>
      <c r="C19249" s="3" t="inlineStr">
        <is>
          <t>Expenses</t>
        </is>
      </c>
      <c r="D19249" s="3" t="inlineStr">
        <is>
          <t>4650/070</t>
        </is>
      </c>
      <c r="E19249" s="3" t="inlineStr">
        <is>
          <t>Travel &amp; Accommodation - Petrol</t>
        </is>
      </c>
      <c r="F19249" s="3" t="n">
        <v>392.08</v>
      </c>
      <c r="G19249" s="3" t="n">
        <v>1120.23</v>
      </c>
    </row>
    <row r="19250">
      <c r="A19250" s="3" t="inlineStr">
        <is>
          <t>Opportunity Global Sales (PTY) LTD</t>
        </is>
      </c>
      <c r="B19250" s="4" t="n">
        <v>45351</v>
      </c>
      <c r="C19250" s="3" t="inlineStr">
        <is>
          <t>Expenses</t>
        </is>
      </c>
      <c r="D19250" s="3" t="inlineStr">
        <is>
          <t>4650/070</t>
        </is>
      </c>
      <c r="E19250" s="3" t="inlineStr">
        <is>
          <t>Travel &amp; Accommodation - Petrol</t>
        </is>
      </c>
      <c r="F19250" s="3" t="n">
        <v>392.08</v>
      </c>
      <c r="G19250" s="3" t="n">
        <v>1120.23</v>
      </c>
    </row>
    <row r="19251">
      <c r="A19251" s="3" t="inlineStr">
        <is>
          <t>Opportunity Global Investment (PTY) LTD</t>
        </is>
      </c>
      <c r="B19251" s="4" t="n">
        <v>45351</v>
      </c>
      <c r="C19251" s="3" t="inlineStr">
        <is>
          <t>Expenses</t>
        </is>
      </c>
      <c r="D19251" s="3" t="inlineStr">
        <is>
          <t>4650/090</t>
        </is>
      </c>
      <c r="E19251" s="3" t="inlineStr">
        <is>
          <t>Travel &amp; Accom - Fuel</t>
        </is>
      </c>
      <c r="F19251" s="3" t="n">
        <v>0</v>
      </c>
      <c r="G19251" s="3" t="n">
        <v>7651.54</v>
      </c>
    </row>
    <row r="19252">
      <c r="A19252" s="3" t="inlineStr">
        <is>
          <t>Opportunity Private Capital (PTY) LTD</t>
        </is>
      </c>
      <c r="B19252" s="4" t="n">
        <v>45351</v>
      </c>
      <c r="C19252" s="3" t="inlineStr">
        <is>
          <t>Expenses</t>
        </is>
      </c>
      <c r="D19252" s="3" t="inlineStr">
        <is>
          <t>4650/090</t>
        </is>
      </c>
      <c r="E19252" s="3" t="inlineStr">
        <is>
          <t>Travel &amp; Accom - Fuel</t>
        </is>
      </c>
      <c r="F19252" s="3" t="n">
        <v>0</v>
      </c>
      <c r="G19252" s="3" t="n">
        <v>7651.54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Expenses</t>
        </is>
      </c>
      <c r="D19253" s="3" t="inlineStr">
        <is>
          <t>4650/100</t>
        </is>
      </c>
      <c r="E19253" s="3" t="inlineStr">
        <is>
          <t>Travel &amp; Accomodation: Uber</t>
        </is>
      </c>
      <c r="F19253" s="3" t="n">
        <v>0</v>
      </c>
      <c r="G19253" s="3" t="n">
        <v>1609</v>
      </c>
    </row>
    <row r="19254">
      <c r="A19254" s="3" t="inlineStr">
        <is>
          <t>Opportunity Private Capital (PTY) LTD</t>
        </is>
      </c>
      <c r="B19254" s="4" t="n">
        <v>45351</v>
      </c>
      <c r="C19254" s="3" t="inlineStr">
        <is>
          <t>Expenses</t>
        </is>
      </c>
      <c r="D19254" s="3" t="inlineStr">
        <is>
          <t>4650/100</t>
        </is>
      </c>
      <c r="E19254" s="3" t="inlineStr">
        <is>
          <t>Travel &amp; Accomodation: Uber</t>
        </is>
      </c>
      <c r="F19254" s="3" t="n">
        <v>0</v>
      </c>
      <c r="G19254" s="3" t="n">
        <v>1609</v>
      </c>
    </row>
    <row r="19255">
      <c r="A19255" s="3" t="inlineStr">
        <is>
          <t>Noble Shield (Pty) Ltd ta Go Letting</t>
        </is>
      </c>
      <c r="B19255" s="4" t="n">
        <v>45351</v>
      </c>
      <c r="C19255" s="3" t="inlineStr">
        <is>
          <t>Expenses</t>
        </is>
      </c>
      <c r="D19255" s="3" t="inlineStr">
        <is>
          <t>4700/000</t>
        </is>
      </c>
      <c r="E19255" s="3" t="inlineStr">
        <is>
          <t>PAYE Contributions</t>
        </is>
      </c>
      <c r="F19255" s="3" t="n">
        <v>5510.31</v>
      </c>
      <c r="G19255" s="3" t="n">
        <v>31197.69</v>
      </c>
    </row>
    <row r="19256">
      <c r="A19256" s="3" t="inlineStr">
        <is>
          <t>Trademark Holdings (Pty) Ltd</t>
        </is>
      </c>
      <c r="B19256" s="4" t="n">
        <v>45351</v>
      </c>
      <c r="C19256" s="3" t="inlineStr">
        <is>
          <t>Expenses</t>
        </is>
      </c>
      <c r="D19256" s="3" t="inlineStr">
        <is>
          <t>4700/000</t>
        </is>
      </c>
      <c r="E19256" s="3" t="inlineStr">
        <is>
          <t>PAYE Contributions</t>
        </is>
      </c>
      <c r="F19256" s="3" t="n">
        <v>10570.51</v>
      </c>
      <c r="G19256" s="3" t="n">
        <v>35962.74</v>
      </c>
    </row>
    <row r="19257">
      <c r="A19257" s="3" t="inlineStr">
        <is>
          <t>Opportunity Global Investment (PTY) LTD</t>
        </is>
      </c>
      <c r="B19257" s="4" t="n">
        <v>45351</v>
      </c>
      <c r="C19257" s="3" t="inlineStr">
        <is>
          <t>Expenses</t>
        </is>
      </c>
      <c r="D19257" s="3" t="inlineStr">
        <is>
          <t>4700/000</t>
        </is>
      </c>
      <c r="E19257" s="3" t="inlineStr">
        <is>
          <t>UIF Contributions</t>
        </is>
      </c>
      <c r="F19257" s="3" t="n">
        <v>177.12</v>
      </c>
      <c r="G19257" s="3" t="n">
        <v>2125.44</v>
      </c>
    </row>
    <row r="19258">
      <c r="A19258" s="3" t="inlineStr">
        <is>
          <t>Opportunity Global Property (PTY) LTD</t>
        </is>
      </c>
      <c r="B19258" s="4" t="n">
        <v>45351</v>
      </c>
      <c r="C19258" s="3" t="inlineStr">
        <is>
          <t>Expenses</t>
        </is>
      </c>
      <c r="D19258" s="3" t="inlineStr">
        <is>
          <t>4700/000</t>
        </is>
      </c>
      <c r="E19258" s="3" t="inlineStr">
        <is>
          <t>UIF Contributions</t>
        </is>
      </c>
      <c r="F19258" s="3" t="n">
        <v>317.12</v>
      </c>
      <c r="G19258" s="3" t="n">
        <v>3401.2</v>
      </c>
    </row>
    <row r="19259">
      <c r="A19259" s="3" t="inlineStr">
        <is>
          <t>Opportunity Global Sales (PTY) LTD</t>
        </is>
      </c>
      <c r="B19259" s="4" t="n">
        <v>45351</v>
      </c>
      <c r="C19259" s="3" t="inlineStr">
        <is>
          <t>Expenses</t>
        </is>
      </c>
      <c r="D19259" s="3" t="inlineStr">
        <is>
          <t>4700/000</t>
        </is>
      </c>
      <c r="E19259" s="3" t="inlineStr">
        <is>
          <t>UIF Contributions</t>
        </is>
      </c>
      <c r="F19259" s="3" t="n">
        <v>317.12</v>
      </c>
      <c r="G19259" s="3" t="n">
        <v>3401.2</v>
      </c>
    </row>
    <row r="19260">
      <c r="A19260" s="3" t="inlineStr">
        <is>
          <t>Opportunity Private Capital (PTY) LTD</t>
        </is>
      </c>
      <c r="B19260" s="4" t="n">
        <v>45351</v>
      </c>
      <c r="C19260" s="3" t="inlineStr">
        <is>
          <t>Expenses</t>
        </is>
      </c>
      <c r="D19260" s="3" t="inlineStr">
        <is>
          <t>4700/000</t>
        </is>
      </c>
      <c r="E19260" s="3" t="inlineStr">
        <is>
          <t>UIF Contributions</t>
        </is>
      </c>
      <c r="F19260" s="3" t="n">
        <v>177.12</v>
      </c>
      <c r="G19260" s="3" t="n">
        <v>2125.44</v>
      </c>
    </row>
    <row r="19261">
      <c r="A19261" s="3" t="inlineStr">
        <is>
          <t>Opportunity Global Property (PTY) LTD</t>
        </is>
      </c>
      <c r="B19261" s="4" t="n">
        <v>45351</v>
      </c>
      <c r="C19261" s="3" t="inlineStr">
        <is>
          <t>Expenses</t>
        </is>
      </c>
      <c r="D19261" s="3" t="inlineStr">
        <is>
          <t>4701/000</t>
        </is>
      </c>
      <c r="E19261" s="3" t="inlineStr">
        <is>
          <t>UIF Employee Contribution</t>
        </is>
      </c>
      <c r="F19261" s="3" t="n">
        <v>317.12</v>
      </c>
      <c r="G19261" s="3" t="n">
        <v>3401.2</v>
      </c>
    </row>
    <row r="19262">
      <c r="A19262" s="3" t="inlineStr">
        <is>
          <t>Opportunity Global Sales (PTY) LTD</t>
        </is>
      </c>
      <c r="B19262" s="4" t="n">
        <v>45351</v>
      </c>
      <c r="C19262" s="3" t="inlineStr">
        <is>
          <t>Expenses</t>
        </is>
      </c>
      <c r="D19262" s="3" t="inlineStr">
        <is>
          <t>4701/000</t>
        </is>
      </c>
      <c r="E19262" s="3" t="inlineStr">
        <is>
          <t>UIF Employee Contribution</t>
        </is>
      </c>
      <c r="F19262" s="3" t="n">
        <v>317.12</v>
      </c>
      <c r="G19262" s="3" t="n">
        <v>3401.2</v>
      </c>
    </row>
    <row r="19263">
      <c r="A19263" s="3" t="inlineStr">
        <is>
          <t>Opportunity Global Investment (PTY) LTD</t>
        </is>
      </c>
      <c r="B19263" s="4" t="n">
        <v>45351</v>
      </c>
      <c r="C19263" s="3" t="inlineStr">
        <is>
          <t>Expenses</t>
        </is>
      </c>
      <c r="D19263" s="3" t="inlineStr">
        <is>
          <t>4701/000</t>
        </is>
      </c>
      <c r="E19263" s="3" t="inlineStr">
        <is>
          <t>UIF Employee Contributions</t>
        </is>
      </c>
      <c r="F19263" s="3" t="n">
        <v>177.12</v>
      </c>
      <c r="G19263" s="3" t="n">
        <v>2125.44</v>
      </c>
    </row>
    <row r="19264">
      <c r="A19264" s="3" t="inlineStr">
        <is>
          <t>Opportunity Private Capital (PTY) LTD</t>
        </is>
      </c>
      <c r="B19264" s="4" t="n">
        <v>45351</v>
      </c>
      <c r="C19264" s="3" t="inlineStr">
        <is>
          <t>Expenses</t>
        </is>
      </c>
      <c r="D19264" s="3" t="inlineStr">
        <is>
          <t>4701/000</t>
        </is>
      </c>
      <c r="E19264" s="3" t="inlineStr">
        <is>
          <t>UIF Employee Contributions</t>
        </is>
      </c>
      <c r="F19264" s="3" t="n">
        <v>177.12</v>
      </c>
      <c r="G19264" s="3" t="n">
        <v>2125.44</v>
      </c>
    </row>
    <row r="19265">
      <c r="A19265" s="3" t="inlineStr">
        <is>
          <t>Noble Shield (Pty) Ltd ta Go Letting</t>
        </is>
      </c>
      <c r="B19265" s="4" t="n">
        <v>45351</v>
      </c>
      <c r="C19265" s="3" t="inlineStr">
        <is>
          <t>Expenses</t>
        </is>
      </c>
      <c r="D19265" s="3" t="inlineStr">
        <is>
          <t>4710/000</t>
        </is>
      </c>
      <c r="E19265" s="3" t="inlineStr">
        <is>
          <t>UIF Company Contributions</t>
        </is>
      </c>
      <c r="F19265" s="3" t="n">
        <v>276.75</v>
      </c>
      <c r="G19265" s="3" t="n">
        <v>1503</v>
      </c>
    </row>
    <row r="19266">
      <c r="A19266" s="3" t="inlineStr">
        <is>
          <t>Trademark Holdings (Pty) Ltd</t>
        </is>
      </c>
      <c r="B19266" s="4" t="n">
        <v>45351</v>
      </c>
      <c r="C19266" s="3" t="inlineStr">
        <is>
          <t>Expenses</t>
        </is>
      </c>
      <c r="D19266" s="3" t="inlineStr">
        <is>
          <t>4710/000</t>
        </is>
      </c>
      <c r="E19266" s="3" t="inlineStr">
        <is>
          <t>UIF Company Contributions</t>
        </is>
      </c>
      <c r="F19266" s="3" t="n">
        <v>95.25</v>
      </c>
      <c r="G19266" s="3" t="n">
        <v>571.5</v>
      </c>
    </row>
    <row r="19267">
      <c r="A19267" s="3" t="inlineStr">
        <is>
          <t>Noble Shield (Pty) Ltd ta Go Letting</t>
        </is>
      </c>
      <c r="B19267" s="4" t="n">
        <v>45351</v>
      </c>
      <c r="C19267" s="3" t="inlineStr">
        <is>
          <t>Expenses</t>
        </is>
      </c>
      <c r="D19267" s="3" t="inlineStr">
        <is>
          <t>4711/000</t>
        </is>
      </c>
      <c r="E19267" s="3" t="inlineStr">
        <is>
          <t>UIF Employee Contribution</t>
        </is>
      </c>
      <c r="F19267" s="3" t="n">
        <v>276.75</v>
      </c>
      <c r="G19267" s="3" t="n">
        <v>1503</v>
      </c>
    </row>
    <row r="19268">
      <c r="A19268" s="3" t="inlineStr">
        <is>
          <t>Trademark Holdings (Pty) Ltd</t>
        </is>
      </c>
      <c r="B19268" s="4" t="n">
        <v>45351</v>
      </c>
      <c r="C19268" s="3" t="inlineStr">
        <is>
          <t>Expenses</t>
        </is>
      </c>
      <c r="D19268" s="3" t="inlineStr">
        <is>
          <t>4711/000</t>
        </is>
      </c>
      <c r="E19268" s="3" t="inlineStr">
        <is>
          <t>UIF Employee Contributions</t>
        </is>
      </c>
      <c r="F19268" s="3" t="n">
        <v>95.25</v>
      </c>
      <c r="G19268" s="3" t="n">
        <v>571.5</v>
      </c>
    </row>
    <row r="19269">
      <c r="A19269" s="3" t="inlineStr">
        <is>
          <t>Noble Shield (Pty) Ltd ta Go Letting</t>
        </is>
      </c>
      <c r="B19269" s="4" t="n">
        <v>45351</v>
      </c>
      <c r="C19269" s="3" t="inlineStr">
        <is>
          <t>Expenses</t>
        </is>
      </c>
      <c r="D19269" s="3" t="inlineStr">
        <is>
          <t>4720/000</t>
        </is>
      </c>
      <c r="E19269" s="3" t="inlineStr">
        <is>
          <t>SDL Contributions</t>
        </is>
      </c>
      <c r="F19269" s="3" t="n">
        <v>480.94</v>
      </c>
      <c r="G19269" s="3" t="n">
        <v>2729.15</v>
      </c>
    </row>
    <row r="19270">
      <c r="A19270" s="3" t="inlineStr">
        <is>
          <t>Trademark Holdings (Pty) Ltd</t>
        </is>
      </c>
      <c r="B19270" s="4" t="n">
        <v>45351</v>
      </c>
      <c r="C19270" s="3" t="inlineStr">
        <is>
          <t>Expenses</t>
        </is>
      </c>
      <c r="D19270" s="3" t="inlineStr">
        <is>
          <t>4720/000</t>
        </is>
      </c>
      <c r="E19270" s="3" t="inlineStr">
        <is>
          <t>SDL Contributions</t>
        </is>
      </c>
      <c r="F19270" s="3" t="n">
        <v>321.71</v>
      </c>
      <c r="G19270" s="3" t="n">
        <v>1878.51</v>
      </c>
    </row>
    <row r="19271">
      <c r="A19271" s="3" t="inlineStr">
        <is>
          <t>Opportunity Global Investment (PTY) LTD</t>
        </is>
      </c>
      <c r="B19271" s="4" t="n">
        <v>45351</v>
      </c>
      <c r="C19271" s="3" t="inlineStr">
        <is>
          <t>Expenses</t>
        </is>
      </c>
      <c r="D19271" s="3" t="inlineStr">
        <is>
          <t>4730/000</t>
        </is>
      </c>
      <c r="E19271" s="3" t="inlineStr">
        <is>
          <t>PAYE Contributions</t>
        </is>
      </c>
      <c r="F19271" s="3" t="n">
        <v>8822.27</v>
      </c>
      <c r="G19271" s="3" t="n">
        <v>105867.21</v>
      </c>
    </row>
    <row r="19272">
      <c r="A19272" s="3" t="inlineStr">
        <is>
          <t>Opportunity Global Property (PTY) LTD</t>
        </is>
      </c>
      <c r="B19272" s="4" t="n">
        <v>45351</v>
      </c>
      <c r="C19272" s="3" t="inlineStr">
        <is>
          <t>Expenses</t>
        </is>
      </c>
      <c r="D19272" s="3" t="inlineStr">
        <is>
          <t>4730/000</t>
        </is>
      </c>
      <c r="E19272" s="3" t="inlineStr">
        <is>
          <t>PAYE Contributions</t>
        </is>
      </c>
      <c r="F19272" s="3" t="n">
        <v>6389.98</v>
      </c>
      <c r="G19272" s="3" t="n">
        <v>99880.53999999999</v>
      </c>
    </row>
    <row r="19273">
      <c r="A19273" s="3" t="inlineStr">
        <is>
          <t>Opportunity Global Sales (PTY) LTD</t>
        </is>
      </c>
      <c r="B19273" s="4" t="n">
        <v>45351</v>
      </c>
      <c r="C19273" s="3" t="inlineStr">
        <is>
          <t>Expenses</t>
        </is>
      </c>
      <c r="D19273" s="3" t="inlineStr">
        <is>
          <t>4730/000</t>
        </is>
      </c>
      <c r="E19273" s="3" t="inlineStr">
        <is>
          <t>PAYE Contributions</t>
        </is>
      </c>
      <c r="F19273" s="3" t="n">
        <v>6389.98</v>
      </c>
      <c r="G19273" s="3" t="n">
        <v>99880.53999999999</v>
      </c>
    </row>
    <row r="19274">
      <c r="A19274" s="3" t="inlineStr">
        <is>
          <t>Opportunity Management Holdings (PTY) LTD</t>
        </is>
      </c>
      <c r="B19274" s="4" t="n">
        <v>45351</v>
      </c>
      <c r="C19274" s="3" t="inlineStr">
        <is>
          <t>Expenses</t>
        </is>
      </c>
      <c r="D19274" s="3" t="inlineStr">
        <is>
          <t>4730/000</t>
        </is>
      </c>
      <c r="E19274" s="3" t="inlineStr">
        <is>
          <t>PAYE Contributions</t>
        </is>
      </c>
      <c r="F19274" s="3" t="n">
        <v>38987.59</v>
      </c>
      <c r="G19274" s="3" t="n">
        <v>240404.91</v>
      </c>
    </row>
    <row r="19275">
      <c r="A19275" s="3" t="inlineStr">
        <is>
          <t>Opportunity Private Capital (PTY) LTD</t>
        </is>
      </c>
      <c r="B19275" s="4" t="n">
        <v>45351</v>
      </c>
      <c r="C19275" s="3" t="inlineStr">
        <is>
          <t>Expenses</t>
        </is>
      </c>
      <c r="D19275" s="3" t="inlineStr">
        <is>
          <t>4730/000</t>
        </is>
      </c>
      <c r="E19275" s="3" t="inlineStr">
        <is>
          <t>PAYE Contributions</t>
        </is>
      </c>
      <c r="F19275" s="3" t="n">
        <v>8822.27</v>
      </c>
      <c r="G19275" s="3" t="n">
        <v>105867.21</v>
      </c>
    </row>
    <row r="19276">
      <c r="A19276" s="3" t="inlineStr">
        <is>
          <t>Opportunity Global Investment (PTY) LTD</t>
        </is>
      </c>
      <c r="B19276" s="4" t="n">
        <v>45351</v>
      </c>
      <c r="C19276" s="3" t="inlineStr">
        <is>
          <t>Expenses</t>
        </is>
      </c>
      <c r="D19276" s="3" t="inlineStr">
        <is>
          <t>4740/000</t>
        </is>
      </c>
      <c r="E19276" s="3" t="inlineStr">
        <is>
          <t>SDL Contributions</t>
        </is>
      </c>
      <c r="F19276" s="3" t="n">
        <v>431.1</v>
      </c>
      <c r="G19276" s="3" t="n">
        <v>5173.2</v>
      </c>
    </row>
    <row r="19277">
      <c r="A19277" s="3" t="inlineStr">
        <is>
          <t>Opportunity Global Property (PTY) LTD</t>
        </is>
      </c>
      <c r="B19277" s="4" t="n">
        <v>45351</v>
      </c>
      <c r="C19277" s="3" t="inlineStr">
        <is>
          <t>Expenses</t>
        </is>
      </c>
      <c r="D19277" s="3" t="inlineStr">
        <is>
          <t>4740/000</t>
        </is>
      </c>
      <c r="E19277" s="3" t="inlineStr">
        <is>
          <t>SDL Contributions</t>
        </is>
      </c>
      <c r="F19277" s="3" t="n">
        <v>1450.33</v>
      </c>
      <c r="G19277" s="3" t="n">
        <v>22485.73</v>
      </c>
    </row>
    <row r="19278">
      <c r="A19278" s="3" t="inlineStr">
        <is>
          <t>Opportunity Global Sales (PTY) LTD</t>
        </is>
      </c>
      <c r="B19278" s="4" t="n">
        <v>45351</v>
      </c>
      <c r="C19278" s="3" t="inlineStr">
        <is>
          <t>Expenses</t>
        </is>
      </c>
      <c r="D19278" s="3" t="inlineStr">
        <is>
          <t>4740/000</t>
        </is>
      </c>
      <c r="E19278" s="3" t="inlineStr">
        <is>
          <t>SDL Contributions</t>
        </is>
      </c>
      <c r="F19278" s="3" t="n">
        <v>1450.33</v>
      </c>
      <c r="G19278" s="3" t="n">
        <v>22485.73</v>
      </c>
    </row>
    <row r="19279">
      <c r="A19279" s="3" t="inlineStr">
        <is>
          <t>Opportunity Private Capital (PTY) LTD</t>
        </is>
      </c>
      <c r="B19279" s="4" t="n">
        <v>45351</v>
      </c>
      <c r="C19279" s="3" t="inlineStr">
        <is>
          <t>Expenses</t>
        </is>
      </c>
      <c r="D19279" s="3" t="inlineStr">
        <is>
          <t>4740/000</t>
        </is>
      </c>
      <c r="E19279" s="3" t="inlineStr">
        <is>
          <t>SDL Contributions</t>
        </is>
      </c>
      <c r="F19279" s="3" t="n">
        <v>431.1</v>
      </c>
      <c r="G19279" s="3" t="n">
        <v>5173.2</v>
      </c>
    </row>
    <row r="19280">
      <c r="A19280" s="3" t="inlineStr">
        <is>
          <t>Opportunity Management Holdings (PTY) LTD</t>
        </is>
      </c>
      <c r="B19280" s="4" t="n">
        <v>45351</v>
      </c>
      <c r="C19280" s="3" t="inlineStr">
        <is>
          <t>Expenses</t>
        </is>
      </c>
      <c r="D19280" s="3" t="inlineStr">
        <is>
          <t>4740/000</t>
        </is>
      </c>
      <c r="E19280" s="3" t="inlineStr">
        <is>
          <t>UIF Company Contribution</t>
        </is>
      </c>
      <c r="F19280" s="3" t="n">
        <v>1604.8</v>
      </c>
      <c r="G19280" s="3" t="n">
        <v>9563.4</v>
      </c>
    </row>
    <row r="19281">
      <c r="A19281" s="3" t="inlineStr">
        <is>
          <t>Opportunity Management Holdings (PTY) LTD</t>
        </is>
      </c>
      <c r="B19281" s="4" t="n">
        <v>45351</v>
      </c>
      <c r="C19281" s="3" t="inlineStr">
        <is>
          <t>Expenses</t>
        </is>
      </c>
      <c r="D19281" s="3" t="inlineStr">
        <is>
          <t>4741/000</t>
        </is>
      </c>
      <c r="E19281" s="3" t="inlineStr">
        <is>
          <t>UIF Employee Contribution</t>
        </is>
      </c>
      <c r="F19281" s="3" t="n">
        <v>1604.8</v>
      </c>
      <c r="G19281" s="3" t="n">
        <v>9563.4</v>
      </c>
    </row>
    <row r="19282">
      <c r="A19282" s="3" t="inlineStr">
        <is>
          <t>Opportunity Management Holdings (PTY) LTD</t>
        </is>
      </c>
      <c r="B19282" s="4" t="n">
        <v>45351</v>
      </c>
      <c r="C19282" s="3" t="inlineStr">
        <is>
          <t>Expenses</t>
        </is>
      </c>
      <c r="D19282" s="3" t="inlineStr">
        <is>
          <t>4750/000</t>
        </is>
      </c>
      <c r="E19282" s="3" t="inlineStr">
        <is>
          <t>SDL Contribution</t>
        </is>
      </c>
      <c r="F19282" s="3" t="n">
        <v>2411.2</v>
      </c>
      <c r="G19282" s="3" t="n">
        <v>14401.8</v>
      </c>
    </row>
    <row r="19283">
      <c r="A19283" s="3" t="inlineStr">
        <is>
          <t>Opportunity Global Property (PTY) LTD</t>
        </is>
      </c>
      <c r="B19283" s="4" t="n">
        <v>45351</v>
      </c>
      <c r="C19283" s="3" t="inlineStr">
        <is>
          <t>Assets</t>
        </is>
      </c>
      <c r="D19283" s="3" t="inlineStr">
        <is>
          <t>5000/001</t>
        </is>
      </c>
      <c r="E19283" s="3" t="inlineStr">
        <is>
          <t>Loan - Cape Projects</t>
        </is>
      </c>
      <c r="F19283" s="3" t="n">
        <v>235000</v>
      </c>
      <c r="G19283" s="3" t="n">
        <v>235000</v>
      </c>
    </row>
    <row r="19284">
      <c r="A19284" s="3" t="inlineStr">
        <is>
          <t>Opportunity Global Sales (PTY) LTD</t>
        </is>
      </c>
      <c r="B19284" s="4" t="n">
        <v>45351</v>
      </c>
      <c r="C19284" s="3" t="inlineStr">
        <is>
          <t>Assets</t>
        </is>
      </c>
      <c r="D19284" s="3" t="inlineStr">
        <is>
          <t>5000/001</t>
        </is>
      </c>
      <c r="E19284" s="3" t="inlineStr">
        <is>
          <t>Loan - Cape Projects</t>
        </is>
      </c>
      <c r="F19284" s="3" t="n">
        <v>235000</v>
      </c>
      <c r="G19284" s="3" t="n">
        <v>235000</v>
      </c>
    </row>
    <row r="19285">
      <c r="A19285" s="3" t="inlineStr">
        <is>
          <t>Opportunity Global Property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5000/006</t>
        </is>
      </c>
      <c r="E19285" s="3" t="inlineStr">
        <is>
          <t>Loan - Purple Blok</t>
        </is>
      </c>
      <c r="F19285" s="3" t="n">
        <v>44000</v>
      </c>
      <c r="G19285" s="3" t="n">
        <v>44000</v>
      </c>
    </row>
    <row r="19286">
      <c r="A19286" s="3" t="inlineStr">
        <is>
          <t>Opportunity Global Sales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5000/006</t>
        </is>
      </c>
      <c r="E19286" s="3" t="inlineStr">
        <is>
          <t>Loan - Purple Blok</t>
        </is>
      </c>
      <c r="F19286" s="3" t="n">
        <v>44000</v>
      </c>
      <c r="G19286" s="3" t="n">
        <v>44000</v>
      </c>
    </row>
    <row r="19287">
      <c r="A19287" s="3" t="inlineStr">
        <is>
          <t>Noble Shield (Pty) Ltd ta Go Letting</t>
        </is>
      </c>
      <c r="B19287" s="4" t="n">
        <v>45351</v>
      </c>
      <c r="C19287" s="3" t="inlineStr">
        <is>
          <t>Equity</t>
        </is>
      </c>
      <c r="D19287" s="3" t="inlineStr">
        <is>
          <t>5100/000</t>
        </is>
      </c>
      <c r="E19287" s="3" t="inlineStr">
        <is>
          <t>Share Capital</t>
        </is>
      </c>
      <c r="F19287" s="3" t="n">
        <v>0</v>
      </c>
      <c r="G19287" s="3" t="n">
        <v>-1</v>
      </c>
    </row>
    <row r="19288">
      <c r="A19288" s="3" t="inlineStr">
        <is>
          <t>Opportunity Management Holdings (PTY) LTD</t>
        </is>
      </c>
      <c r="B19288" s="4" t="n">
        <v>45351</v>
      </c>
      <c r="C19288" s="3" t="inlineStr">
        <is>
          <t>Equity</t>
        </is>
      </c>
      <c r="D19288" s="3" t="inlineStr">
        <is>
          <t>5100/000</t>
        </is>
      </c>
      <c r="E19288" s="3" t="inlineStr">
        <is>
          <t>Share Capital / Members Contribution</t>
        </is>
      </c>
      <c r="F19288" s="3" t="n">
        <v>0</v>
      </c>
      <c r="G19288" s="3" t="n">
        <v>-120</v>
      </c>
    </row>
    <row r="19289">
      <c r="A19289" s="3" t="inlineStr">
        <is>
          <t>Quinate Consulting (Pty) Ltd</t>
        </is>
      </c>
      <c r="B19289" s="4" t="n">
        <v>45351</v>
      </c>
      <c r="C19289" s="3" t="inlineStr">
        <is>
          <t>Equity</t>
        </is>
      </c>
      <c r="D19289" s="3" t="inlineStr">
        <is>
          <t>5100/000</t>
        </is>
      </c>
      <c r="E19289" s="3" t="inlineStr">
        <is>
          <t>Share Capital / Members Contribution</t>
        </is>
      </c>
      <c r="F19289" s="3" t="n">
        <v>0</v>
      </c>
      <c r="G19289" s="3" t="n">
        <v>-120</v>
      </c>
    </row>
    <row r="19290">
      <c r="A19290" s="3" t="inlineStr">
        <is>
          <t>Trademark Holdings (Pty) Ltd</t>
        </is>
      </c>
      <c r="B19290" s="4" t="n">
        <v>45351</v>
      </c>
      <c r="C19290" s="3" t="inlineStr">
        <is>
          <t>Equity</t>
        </is>
      </c>
      <c r="D19290" s="3" t="inlineStr">
        <is>
          <t>5100/001</t>
        </is>
      </c>
      <c r="E19290" s="3" t="inlineStr">
        <is>
          <t>Share Capital - GFY Investments</t>
        </is>
      </c>
      <c r="F19290" s="3" t="n">
        <v>0</v>
      </c>
      <c r="G19290" s="3" t="n">
        <v>-60</v>
      </c>
    </row>
    <row r="19291">
      <c r="A19291" s="3" t="inlineStr">
        <is>
          <t>Trademark Holdings (Pty) Ltd</t>
        </is>
      </c>
      <c r="B19291" s="4" t="n">
        <v>45351</v>
      </c>
      <c r="C19291" s="3" t="inlineStr">
        <is>
          <t>Equity</t>
        </is>
      </c>
      <c r="D19291" s="3" t="inlineStr">
        <is>
          <t>5100/002</t>
        </is>
      </c>
      <c r="E19291" s="3" t="inlineStr">
        <is>
          <t>Share Capital - Zak Trust</t>
        </is>
      </c>
      <c r="F19291" s="3" t="n">
        <v>0</v>
      </c>
      <c r="G19291" s="3" t="n">
        <v>-60</v>
      </c>
    </row>
    <row r="19292">
      <c r="A19292" s="3" t="inlineStr">
        <is>
          <t>Opportunity Global Investment (PTY) LTD</t>
        </is>
      </c>
      <c r="B19292" s="4" t="n">
        <v>45351</v>
      </c>
      <c r="C19292" s="3" t="inlineStr">
        <is>
          <t>Equity</t>
        </is>
      </c>
      <c r="D19292" s="3" t="inlineStr">
        <is>
          <t>5101/000</t>
        </is>
      </c>
      <c r="E19292" s="3" t="inlineStr">
        <is>
          <t>Share Capital - Ordinary Type A</t>
        </is>
      </c>
      <c r="F19292" s="3" t="n">
        <v>0</v>
      </c>
      <c r="G19292" s="3" t="n">
        <v>-70</v>
      </c>
    </row>
    <row r="19293">
      <c r="A19293" s="3" t="inlineStr">
        <is>
          <t>Opportunity Private Capital (PTY) LTD</t>
        </is>
      </c>
      <c r="B19293" s="4" t="n">
        <v>45351</v>
      </c>
      <c r="C19293" s="3" t="inlineStr">
        <is>
          <t>Equity</t>
        </is>
      </c>
      <c r="D19293" s="3" t="inlineStr">
        <is>
          <t>5101/000</t>
        </is>
      </c>
      <c r="E19293" s="3" t="inlineStr">
        <is>
          <t>Share Capital - Ordinary Type A</t>
        </is>
      </c>
      <c r="F19293" s="3" t="n">
        <v>0</v>
      </c>
      <c r="G19293" s="3" t="n">
        <v>-70</v>
      </c>
    </row>
    <row r="19294">
      <c r="A19294" s="3" t="inlineStr">
        <is>
          <t>Opportunity Global Investment (PTY) LTD</t>
        </is>
      </c>
      <c r="B19294" s="4" t="n">
        <v>45351</v>
      </c>
      <c r="C19294" s="3" t="inlineStr">
        <is>
          <t>Equity</t>
        </is>
      </c>
      <c r="D19294" s="3" t="inlineStr">
        <is>
          <t>5102/000</t>
        </is>
      </c>
      <c r="E19294" s="3" t="inlineStr">
        <is>
          <t>Share Capital - Ordinary Type B</t>
        </is>
      </c>
      <c r="F19294" s="3" t="n">
        <v>0</v>
      </c>
      <c r="G19294" s="3" t="n">
        <v>-30</v>
      </c>
    </row>
    <row r="19295">
      <c r="A19295" s="3" t="inlineStr">
        <is>
          <t>Opportunity Private Capital (PTY) LTD</t>
        </is>
      </c>
      <c r="B19295" s="4" t="n">
        <v>45351</v>
      </c>
      <c r="C19295" s="3" t="inlineStr">
        <is>
          <t>Equity</t>
        </is>
      </c>
      <c r="D19295" s="3" t="inlineStr">
        <is>
          <t>5102/000</t>
        </is>
      </c>
      <c r="E19295" s="3" t="inlineStr">
        <is>
          <t>Share Capital - Ordinary Type B</t>
        </is>
      </c>
      <c r="F19295" s="3" t="n">
        <v>0</v>
      </c>
      <c r="G19295" s="3" t="n">
        <v>-30</v>
      </c>
    </row>
    <row r="19296">
      <c r="A19296" s="3" t="inlineStr">
        <is>
          <t>Endulini (Pty) Ltd</t>
        </is>
      </c>
      <c r="B19296" s="4" t="n">
        <v>45351</v>
      </c>
      <c r="C19296" s="3" t="inlineStr">
        <is>
          <t>Equity</t>
        </is>
      </c>
      <c r="D19296" s="3" t="inlineStr">
        <is>
          <t>5200/000</t>
        </is>
      </c>
      <c r="E19296" s="3" t="inlineStr">
        <is>
          <t>Retained Earnings / Loss</t>
        </is>
      </c>
      <c r="F19296" s="3" t="n">
        <v>0</v>
      </c>
      <c r="G19296" s="3" t="n">
        <v>-6017232.05</v>
      </c>
    </row>
    <row r="19297">
      <c r="A19297" s="3" t="inlineStr">
        <is>
          <t>Noble Shield (Pty) Ltd ta Go Letting</t>
        </is>
      </c>
      <c r="B19297" s="4" t="n">
        <v>45351</v>
      </c>
      <c r="C19297" s="3" t="inlineStr">
        <is>
          <t>Equity</t>
        </is>
      </c>
      <c r="D19297" s="3" t="inlineStr">
        <is>
          <t>5200/000</t>
        </is>
      </c>
      <c r="E19297" s="3" t="inlineStr">
        <is>
          <t>Retained Earnings / Loss</t>
        </is>
      </c>
      <c r="F19297" s="3" t="n">
        <v>0</v>
      </c>
      <c r="G19297" s="3" t="n">
        <v>-91943.62</v>
      </c>
    </row>
    <row r="19298">
      <c r="A19298" s="3" t="inlineStr">
        <is>
          <t>Opportunity Global Investment (PTY) LTD</t>
        </is>
      </c>
      <c r="B19298" s="4" t="n">
        <v>45351</v>
      </c>
      <c r="C19298" s="3" t="inlineStr">
        <is>
          <t>Equity</t>
        </is>
      </c>
      <c r="D19298" s="3" t="inlineStr">
        <is>
          <t>5200/000</t>
        </is>
      </c>
      <c r="E19298" s="3" t="inlineStr">
        <is>
          <t>Retained Earnings / Loss</t>
        </is>
      </c>
      <c r="F19298" s="3" t="n">
        <v>0</v>
      </c>
      <c r="G19298" s="3" t="n">
        <v>2134849.73</v>
      </c>
    </row>
    <row r="19299">
      <c r="A19299" s="3" t="inlineStr">
        <is>
          <t>Opportunity Global Property (PTY) LTD</t>
        </is>
      </c>
      <c r="B19299" s="4" t="n">
        <v>45351</v>
      </c>
      <c r="C19299" s="3" t="inlineStr">
        <is>
          <t>Equity</t>
        </is>
      </c>
      <c r="D19299" s="3" t="inlineStr">
        <is>
          <t>5200/000</t>
        </is>
      </c>
      <c r="E19299" s="3" t="inlineStr">
        <is>
          <t>Retained Earnings / Loss</t>
        </is>
      </c>
      <c r="F19299" s="3" t="n">
        <v>0</v>
      </c>
      <c r="G19299" s="3" t="n">
        <v>-2287097.79</v>
      </c>
    </row>
    <row r="19300">
      <c r="A19300" s="3" t="inlineStr">
        <is>
          <t>Opportunity Global Sales (PTY) LTD</t>
        </is>
      </c>
      <c r="B19300" s="4" t="n">
        <v>45351</v>
      </c>
      <c r="C19300" s="3" t="inlineStr">
        <is>
          <t>Equity</t>
        </is>
      </c>
      <c r="D19300" s="3" t="inlineStr">
        <is>
          <t>5200/000</t>
        </is>
      </c>
      <c r="E19300" s="3" t="inlineStr">
        <is>
          <t>Retained Earnings / Loss</t>
        </is>
      </c>
      <c r="F19300" s="3" t="n">
        <v>0</v>
      </c>
      <c r="G19300" s="3" t="n">
        <v>-2287097.79</v>
      </c>
    </row>
    <row r="19301">
      <c r="A19301" s="3" t="inlineStr">
        <is>
          <t>Opportunity Management Holdings (PTY) LTD</t>
        </is>
      </c>
      <c r="B19301" s="4" t="n">
        <v>45351</v>
      </c>
      <c r="C19301" s="3" t="inlineStr">
        <is>
          <t>Equity</t>
        </is>
      </c>
      <c r="D19301" s="3" t="inlineStr">
        <is>
          <t>5200/000</t>
        </is>
      </c>
      <c r="E19301" s="3" t="inlineStr">
        <is>
          <t>Retained Earnings / Loss</t>
        </is>
      </c>
      <c r="F19301" s="3" t="n">
        <v>0</v>
      </c>
      <c r="G19301" s="3" t="n">
        <v>1215864.15</v>
      </c>
    </row>
    <row r="19302">
      <c r="A19302" s="3" t="inlineStr">
        <is>
          <t>Opportunity Private Capital (PTY) LTD</t>
        </is>
      </c>
      <c r="B19302" s="4" t="n">
        <v>45351</v>
      </c>
      <c r="C19302" s="3" t="inlineStr">
        <is>
          <t>Equity</t>
        </is>
      </c>
      <c r="D19302" s="3" t="inlineStr">
        <is>
          <t>5200/000</t>
        </is>
      </c>
      <c r="E19302" s="3" t="inlineStr">
        <is>
          <t>Retained Earnings / Loss</t>
        </is>
      </c>
      <c r="F19302" s="3" t="n">
        <v>0</v>
      </c>
      <c r="G19302" s="3" t="n">
        <v>2134849.73</v>
      </c>
    </row>
    <row r="19303">
      <c r="A19303" s="3" t="inlineStr">
        <is>
          <t>Quinate Consulting (Pty) Ltd</t>
        </is>
      </c>
      <c r="B19303" s="4" t="n">
        <v>45351</v>
      </c>
      <c r="C19303" s="3" t="inlineStr">
        <is>
          <t>Equity</t>
        </is>
      </c>
      <c r="D19303" s="3" t="inlineStr">
        <is>
          <t>5200/000</t>
        </is>
      </c>
      <c r="E19303" s="3" t="inlineStr">
        <is>
          <t>Retained Earnings / Loss</t>
        </is>
      </c>
      <c r="F19303" s="3" t="n">
        <v>0</v>
      </c>
      <c r="G19303" s="3" t="n">
        <v>1549164.28</v>
      </c>
    </row>
    <row r="19304">
      <c r="A19304" s="3" t="inlineStr">
        <is>
          <t>Trademark Holdings (Pty) Ltd</t>
        </is>
      </c>
      <c r="B19304" s="4" t="n">
        <v>45351</v>
      </c>
      <c r="C19304" s="3" t="inlineStr">
        <is>
          <t>Equity</t>
        </is>
      </c>
      <c r="D19304" s="3" t="inlineStr">
        <is>
          <t>5200/000</t>
        </is>
      </c>
      <c r="E19304" s="3" t="inlineStr">
        <is>
          <t>Retained Earnings / Loss</t>
        </is>
      </c>
      <c r="F19304" s="3" t="n">
        <v>0</v>
      </c>
      <c r="G19304" s="3" t="n">
        <v>-163666.44</v>
      </c>
    </row>
    <row r="19305">
      <c r="A19305" s="3" t="inlineStr">
        <is>
          <t>Quinate Consulting (Pty) Ltd</t>
        </is>
      </c>
      <c r="B19305" s="4" t="n">
        <v>45351</v>
      </c>
      <c r="C19305" s="3" t="inlineStr">
        <is>
          <t>Assets</t>
        </is>
      </c>
      <c r="D19305" s="3" t="inlineStr">
        <is>
          <t>5400/011</t>
        </is>
      </c>
      <c r="E19305" s="3" t="inlineStr">
        <is>
          <t>Members Loan - Nick Morgan</t>
        </is>
      </c>
      <c r="F19305" s="3" t="n">
        <v>0</v>
      </c>
      <c r="G19305" s="3" t="n">
        <v>-85743.69</v>
      </c>
    </row>
    <row r="19306">
      <c r="A19306" s="3" t="inlineStr">
        <is>
          <t>Opportunity Management Holdings (PTY) LTD</t>
        </is>
      </c>
      <c r="B19306" s="4" t="n">
        <v>45351</v>
      </c>
      <c r="C19306" s="3" t="inlineStr">
        <is>
          <t>Assets</t>
        </is>
      </c>
      <c r="D19306" s="3" t="inlineStr">
        <is>
          <t>5400/500</t>
        </is>
      </c>
      <c r="E19306" s="3" t="inlineStr">
        <is>
          <t>Shareholder - Zak Loan</t>
        </is>
      </c>
      <c r="F19306" s="3" t="n">
        <v>0</v>
      </c>
      <c r="G19306" s="3" t="n">
        <v>-171798.21</v>
      </c>
    </row>
    <row r="19307">
      <c r="A19307" s="3" t="inlineStr">
        <is>
          <t>Quinate Consulting (Pty) Ltd</t>
        </is>
      </c>
      <c r="B19307" s="4" t="n">
        <v>45351</v>
      </c>
      <c r="C19307" s="3" t="inlineStr">
        <is>
          <t>Liabilities</t>
        </is>
      </c>
      <c r="D19307" s="3" t="inlineStr">
        <is>
          <t>5500/010</t>
        </is>
      </c>
      <c r="E19307" s="3" t="inlineStr">
        <is>
          <t>Loan - Wynand Haywood</t>
        </is>
      </c>
      <c r="F19307" s="3" t="n">
        <v>0</v>
      </c>
      <c r="G19307" s="3" t="n">
        <v>1928.67</v>
      </c>
    </row>
    <row r="19308">
      <c r="A19308" s="3" t="inlineStr">
        <is>
          <t>Quinate Consulting (Pty) Ltd</t>
        </is>
      </c>
      <c r="B19308" s="4" t="n">
        <v>45351</v>
      </c>
      <c r="C19308" s="3" t="inlineStr">
        <is>
          <t>Liabilities</t>
        </is>
      </c>
      <c r="D19308" s="3" t="inlineStr">
        <is>
          <t>5500/023</t>
        </is>
      </c>
      <c r="E19308" s="3" t="inlineStr">
        <is>
          <t>Loan - Noble Shield 1 Security Trust</t>
        </is>
      </c>
      <c r="F19308" s="3" t="n">
        <v>0</v>
      </c>
      <c r="G19308" s="3" t="n">
        <v>600</v>
      </c>
    </row>
    <row r="19309">
      <c r="A19309" s="3" t="inlineStr">
        <is>
          <t>Quinate Consulting (Pty) Ltd</t>
        </is>
      </c>
      <c r="B19309" s="4" t="n">
        <v>45351</v>
      </c>
      <c r="C19309" s="3" t="inlineStr">
        <is>
          <t>Liabilities</t>
        </is>
      </c>
      <c r="D19309" s="3" t="inlineStr">
        <is>
          <t>5500/025</t>
        </is>
      </c>
      <c r="E19309" s="3" t="inlineStr">
        <is>
          <t>Loan - Noble Shield 2 Security Trust</t>
        </is>
      </c>
      <c r="F19309" s="3" t="n">
        <v>0</v>
      </c>
      <c r="G19309" s="3" t="n">
        <v>250</v>
      </c>
    </row>
    <row r="19310">
      <c r="A19310" s="3" t="inlineStr">
        <is>
          <t>Quinate Consulting (Pty) Ltd</t>
        </is>
      </c>
      <c r="B19310" s="4" t="n">
        <v>45351</v>
      </c>
      <c r="C19310" s="3" t="inlineStr">
        <is>
          <t>Liabilities</t>
        </is>
      </c>
      <c r="D19310" s="3" t="inlineStr">
        <is>
          <t>5500/030</t>
        </is>
      </c>
      <c r="E19310" s="3" t="inlineStr">
        <is>
          <t>Loan - Heron Projects</t>
        </is>
      </c>
      <c r="F19310" s="3" t="n">
        <v>0</v>
      </c>
      <c r="G19310" s="3" t="n">
        <v>36800</v>
      </c>
    </row>
    <row r="19311">
      <c r="A19311" s="3" t="inlineStr">
        <is>
          <t>Opportunity Global Investment (PTY) LTD</t>
        </is>
      </c>
      <c r="B19311" s="4" t="n">
        <v>45351</v>
      </c>
      <c r="C19311" s="3" t="inlineStr">
        <is>
          <t>Liabilities</t>
        </is>
      </c>
      <c r="D19311" s="3" t="inlineStr">
        <is>
          <t>5500/100</t>
        </is>
      </c>
      <c r="E19311" s="3" t="inlineStr">
        <is>
          <t>Loan - Cape Projects Construction</t>
        </is>
      </c>
      <c r="F19311" s="3" t="n">
        <v>-50000</v>
      </c>
      <c r="G19311" s="3" t="n">
        <v>1521000</v>
      </c>
    </row>
    <row r="19312">
      <c r="A19312" s="3" t="inlineStr">
        <is>
          <t>Opportunity Private Capital (PTY) LTD</t>
        </is>
      </c>
      <c r="B19312" s="4" t="n">
        <v>45351</v>
      </c>
      <c r="C19312" s="3" t="inlineStr">
        <is>
          <t>Liabilities</t>
        </is>
      </c>
      <c r="D19312" s="3" t="inlineStr">
        <is>
          <t>5500/100</t>
        </is>
      </c>
      <c r="E19312" s="3" t="inlineStr">
        <is>
          <t>Loan - Cape Projects Construction</t>
        </is>
      </c>
      <c r="F19312" s="3" t="n">
        <v>-50000</v>
      </c>
      <c r="G19312" s="3" t="n">
        <v>1521000</v>
      </c>
    </row>
    <row r="19313">
      <c r="A19313" s="3" t="inlineStr">
        <is>
          <t>Noble Shield (Pty) Ltd ta Go Letting</t>
        </is>
      </c>
      <c r="B19313" s="4" t="n">
        <v>45351</v>
      </c>
      <c r="C19313" s="3" t="inlineStr">
        <is>
          <t>Liabilities</t>
        </is>
      </c>
      <c r="D19313" s="3" t="inlineStr">
        <is>
          <t>5500/100</t>
        </is>
      </c>
      <c r="E19313" s="3" t="inlineStr">
        <is>
          <t>Loan - Jupiter Trust</t>
        </is>
      </c>
      <c r="F19313" s="3" t="n">
        <v>0</v>
      </c>
      <c r="G19313" s="3" t="n">
        <v>-100228.75</v>
      </c>
    </row>
    <row r="19314">
      <c r="A19314" s="3" t="inlineStr">
        <is>
          <t>Opportunity Management Holdings (PTY) LTD</t>
        </is>
      </c>
      <c r="B19314" s="4" t="n">
        <v>45351</v>
      </c>
      <c r="C19314" s="3" t="inlineStr">
        <is>
          <t>Liabilities</t>
        </is>
      </c>
      <c r="D19314" s="3" t="inlineStr">
        <is>
          <t>5500/100</t>
        </is>
      </c>
      <c r="E19314" s="3" t="inlineStr">
        <is>
          <t>Loan - Opportunity Global</t>
        </is>
      </c>
      <c r="F19314" s="3" t="n">
        <v>0</v>
      </c>
      <c r="G19314" s="3" t="n">
        <v>-20000</v>
      </c>
    </row>
    <row r="19315">
      <c r="A19315" s="3" t="inlineStr">
        <is>
          <t>Endulini (Pty) Ltd</t>
        </is>
      </c>
      <c r="B19315" s="4" t="n">
        <v>45351</v>
      </c>
      <c r="C19315" s="3" t="inlineStr">
        <is>
          <t>Liabilities</t>
        </is>
      </c>
      <c r="D19315" s="3" t="inlineStr">
        <is>
          <t>5500/100</t>
        </is>
      </c>
      <c r="E19315" s="3" t="inlineStr">
        <is>
          <t>Loan - Quinate Consulting</t>
        </is>
      </c>
      <c r="F19315" s="3" t="n">
        <v>29400</v>
      </c>
      <c r="G19315" s="3" t="n">
        <v>-5682037.9</v>
      </c>
    </row>
    <row r="19316">
      <c r="A19316" s="3" t="inlineStr">
        <is>
          <t>Endulini (Pty) Ltd</t>
        </is>
      </c>
      <c r="B19316" s="4" t="n">
        <v>45351</v>
      </c>
      <c r="C19316" s="3" t="inlineStr">
        <is>
          <t>Liabilities</t>
        </is>
      </c>
      <c r="D19316" s="3" t="inlineStr">
        <is>
          <t>5500/150</t>
        </is>
      </c>
      <c r="E19316" s="3" t="inlineStr">
        <is>
          <t>Loan - Cape Projects Construction</t>
        </is>
      </c>
      <c r="F19316" s="3" t="n">
        <v>-2580000</v>
      </c>
      <c r="G19316" s="3" t="n">
        <v>-17191500</v>
      </c>
    </row>
    <row r="19317">
      <c r="A19317" s="3" t="inlineStr">
        <is>
          <t>Quinate Consulting (Pty) Ltd</t>
        </is>
      </c>
      <c r="B19317" s="4" t="n">
        <v>45351</v>
      </c>
      <c r="C19317" s="3" t="inlineStr">
        <is>
          <t>Liabilities</t>
        </is>
      </c>
      <c r="D19317" s="3" t="inlineStr">
        <is>
          <t>5500/160</t>
        </is>
      </c>
      <c r="E19317" s="3" t="inlineStr">
        <is>
          <t>Loan - GFY Investment and Consulting</t>
        </is>
      </c>
      <c r="F19317" s="3" t="n">
        <v>344962.46</v>
      </c>
      <c r="G19317" s="3" t="n">
        <v>-1405287.47</v>
      </c>
    </row>
    <row r="19318">
      <c r="A19318" s="3" t="inlineStr">
        <is>
          <t>Opportunity Management Holdings (PTY) LTD</t>
        </is>
      </c>
      <c r="B19318" s="4" t="n">
        <v>45351</v>
      </c>
      <c r="C19318" s="3" t="inlineStr">
        <is>
          <t>Liabilities</t>
        </is>
      </c>
      <c r="D19318" s="3" t="inlineStr">
        <is>
          <t>5500/200</t>
        </is>
      </c>
      <c r="E19318" s="3" t="inlineStr">
        <is>
          <t>Loan - Cape Projects</t>
        </is>
      </c>
      <c r="F19318" s="3" t="n">
        <v>-130000</v>
      </c>
      <c r="G19318" s="3" t="n">
        <v>-267399</v>
      </c>
    </row>
    <row r="19319">
      <c r="A19319" s="3" t="inlineStr">
        <is>
          <t>Endulini (Pty) Ltd</t>
        </is>
      </c>
      <c r="B19319" s="4" t="n">
        <v>45351</v>
      </c>
      <c r="C19319" s="3" t="inlineStr">
        <is>
          <t>Liabilities</t>
        </is>
      </c>
      <c r="D19319" s="3" t="inlineStr">
        <is>
          <t>5500/200</t>
        </is>
      </c>
      <c r="E19319" s="3" t="inlineStr">
        <is>
          <t>Loan - Opportunity Management Holdings</t>
        </is>
      </c>
      <c r="F19319" s="3" t="n">
        <v>-1780000</v>
      </c>
      <c r="G19319" s="3" t="n">
        <v>-1780000</v>
      </c>
    </row>
    <row r="19320">
      <c r="A19320" s="3" t="inlineStr">
        <is>
          <t>Trademark Holdings (Pty) Ltd</t>
        </is>
      </c>
      <c r="B19320" s="4" t="n">
        <v>45351</v>
      </c>
      <c r="C19320" s="3" t="inlineStr">
        <is>
          <t>Liabilities</t>
        </is>
      </c>
      <c r="D19320" s="3" t="inlineStr">
        <is>
          <t>5500/250</t>
        </is>
      </c>
      <c r="E19320" s="3" t="inlineStr">
        <is>
          <t>Loan - Noble Shield</t>
        </is>
      </c>
      <c r="F19320" s="3" t="n">
        <v>0</v>
      </c>
      <c r="G19320" s="3" t="n">
        <v>65165.59</v>
      </c>
    </row>
    <row r="19321">
      <c r="A19321" s="3" t="inlineStr">
        <is>
          <t>Opportunity Global Property (PTY) LTD</t>
        </is>
      </c>
      <c r="B19321" s="4" t="n">
        <v>45351</v>
      </c>
      <c r="C19321" s="3" t="inlineStr">
        <is>
          <t>Liabilities</t>
        </is>
      </c>
      <c r="D19321" s="3" t="inlineStr">
        <is>
          <t>5500/250</t>
        </is>
      </c>
      <c r="E19321" s="3" t="inlineStr">
        <is>
          <t>Loan - OPP Residential</t>
        </is>
      </c>
      <c r="F19321" s="3" t="n">
        <v>150000</v>
      </c>
      <c r="G19321" s="3" t="n">
        <v>150000</v>
      </c>
    </row>
    <row r="19322">
      <c r="A19322" s="3" t="inlineStr">
        <is>
          <t>Opportunity Global Sales (PTY) LTD</t>
        </is>
      </c>
      <c r="B19322" s="4" t="n">
        <v>45351</v>
      </c>
      <c r="C19322" s="3" t="inlineStr">
        <is>
          <t>Liabilities</t>
        </is>
      </c>
      <c r="D19322" s="3" t="inlineStr">
        <is>
          <t>5500/250</t>
        </is>
      </c>
      <c r="E19322" s="3" t="inlineStr">
        <is>
          <t>Loan - OPP Residential</t>
        </is>
      </c>
      <c r="F19322" s="3" t="n">
        <v>150000</v>
      </c>
      <c r="G19322" s="3" t="n">
        <v>150000</v>
      </c>
    </row>
    <row r="19323">
      <c r="A19323" s="3" t="inlineStr">
        <is>
          <t>Opportunity Management Holdings (PTY) LTD</t>
        </is>
      </c>
      <c r="B19323" s="4" t="n">
        <v>45351</v>
      </c>
      <c r="C19323" s="3" t="inlineStr">
        <is>
          <t>Liabilities</t>
        </is>
      </c>
      <c r="D19323" s="3" t="inlineStr">
        <is>
          <t>5500/250</t>
        </is>
      </c>
      <c r="E19323" s="3" t="inlineStr">
        <is>
          <t>Loan - Quinate</t>
        </is>
      </c>
      <c r="F19323" s="3" t="n">
        <v>-60000</v>
      </c>
      <c r="G19323" s="3" t="n">
        <v>-130000</v>
      </c>
    </row>
    <row r="19324">
      <c r="A19324" s="3" t="inlineStr">
        <is>
          <t>Quinate Consulting (Pty) Ltd</t>
        </is>
      </c>
      <c r="B19324" s="4" t="n">
        <v>45351</v>
      </c>
      <c r="C19324" s="3" t="inlineStr">
        <is>
          <t>Liabilities</t>
        </is>
      </c>
      <c r="D19324" s="3" t="inlineStr">
        <is>
          <t>5500/300</t>
        </is>
      </c>
      <c r="E19324" s="3" t="inlineStr">
        <is>
          <t>Loan - Gengis</t>
        </is>
      </c>
      <c r="F19324" s="3" t="n">
        <v>-685694.84</v>
      </c>
      <c r="G19324" s="3" t="n">
        <v>-1029301.95</v>
      </c>
    </row>
    <row r="19325">
      <c r="A19325" s="3" t="inlineStr">
        <is>
          <t>Opportunity Management Holdings (PTY) LTD</t>
        </is>
      </c>
      <c r="B19325" s="4" t="n">
        <v>45351</v>
      </c>
      <c r="C19325" s="3" t="inlineStr">
        <is>
          <t>Liabilities</t>
        </is>
      </c>
      <c r="D19325" s="3" t="inlineStr">
        <is>
          <t>5500/300</t>
        </is>
      </c>
      <c r="E19325" s="3" t="inlineStr">
        <is>
          <t>Loan - Opportunity Prop Management</t>
        </is>
      </c>
      <c r="F19325" s="3" t="n">
        <v>0</v>
      </c>
      <c r="G19325" s="3" t="n">
        <v>-1220204.15</v>
      </c>
    </row>
    <row r="19326">
      <c r="A19326" s="3" t="inlineStr">
        <is>
          <t>Noble Shield (Pty) Ltd ta Go Letting</t>
        </is>
      </c>
      <c r="B19326" s="4" t="n">
        <v>45351</v>
      </c>
      <c r="C19326" s="3" t="inlineStr">
        <is>
          <t>Liabilities</t>
        </is>
      </c>
      <c r="D19326" s="3" t="inlineStr">
        <is>
          <t>5500/300</t>
        </is>
      </c>
      <c r="E19326" s="3" t="inlineStr">
        <is>
          <t>Loan - Trademark Holdings</t>
        </is>
      </c>
      <c r="F19326" s="3" t="n">
        <v>0</v>
      </c>
      <c r="G19326" s="3" t="n">
        <v>-65165.59</v>
      </c>
    </row>
    <row r="19327">
      <c r="A19327" s="3" t="inlineStr">
        <is>
          <t>Opportunity Management Holdings (PTY) LTD</t>
        </is>
      </c>
      <c r="B19327" s="4" t="n">
        <v>45351</v>
      </c>
      <c r="C19327" s="3" t="inlineStr">
        <is>
          <t>Liabilities</t>
        </is>
      </c>
      <c r="D19327" s="3" t="inlineStr">
        <is>
          <t>5500/350</t>
        </is>
      </c>
      <c r="E19327" s="3" t="inlineStr">
        <is>
          <t>Loan - Endulini</t>
        </is>
      </c>
      <c r="F19327" s="3" t="n">
        <v>-20000</v>
      </c>
      <c r="G19327" s="3" t="n">
        <v>-20000</v>
      </c>
    </row>
    <row r="19328">
      <c r="A19328" s="3" t="inlineStr">
        <is>
          <t>Opportunity Global Investment (PTY) LTD</t>
        </is>
      </c>
      <c r="B19328" s="4" t="n">
        <v>45351</v>
      </c>
      <c r="C19328" s="3" t="inlineStr">
        <is>
          <t>Liabilities</t>
        </is>
      </c>
      <c r="D19328" s="3" t="inlineStr">
        <is>
          <t>5500/350</t>
        </is>
      </c>
      <c r="E19328" s="3" t="inlineStr">
        <is>
          <t>Loan - Opportunity Management Holdings</t>
        </is>
      </c>
      <c r="F19328" s="3" t="n">
        <v>0</v>
      </c>
      <c r="G19328" s="3" t="n">
        <v>500</v>
      </c>
    </row>
    <row r="19329">
      <c r="A19329" s="3" t="inlineStr">
        <is>
          <t>Opportunity Private Capital (PTY) LTD</t>
        </is>
      </c>
      <c r="B19329" s="4" t="n">
        <v>45351</v>
      </c>
      <c r="C19329" s="3" t="inlineStr">
        <is>
          <t>Liabilities</t>
        </is>
      </c>
      <c r="D19329" s="3" t="inlineStr">
        <is>
          <t>5500/350</t>
        </is>
      </c>
      <c r="E19329" s="3" t="inlineStr">
        <is>
          <t>Loan - Opportunity Management Holdings</t>
        </is>
      </c>
      <c r="F19329" s="3" t="n">
        <v>0</v>
      </c>
      <c r="G19329" s="3" t="n">
        <v>500</v>
      </c>
    </row>
    <row r="19330">
      <c r="A19330" s="3" t="inlineStr">
        <is>
          <t>Trademark Holdings (Pty) Ltd</t>
        </is>
      </c>
      <c r="B19330" s="4" t="n">
        <v>45351</v>
      </c>
      <c r="C19330" s="3" t="inlineStr">
        <is>
          <t>Liabilities</t>
        </is>
      </c>
      <c r="D19330" s="3" t="inlineStr">
        <is>
          <t>5500/350</t>
        </is>
      </c>
      <c r="E19330" s="3" t="inlineStr">
        <is>
          <t>Loan - Quinate Consulting</t>
        </is>
      </c>
      <c r="F19330" s="3" t="n">
        <v>0</v>
      </c>
      <c r="G19330" s="3" t="n">
        <v>-16413.38</v>
      </c>
    </row>
    <row r="19331">
      <c r="A19331" s="3" t="inlineStr">
        <is>
          <t>Trademark Holdings (Pty) Ltd</t>
        </is>
      </c>
      <c r="B19331" s="4" t="n">
        <v>45351</v>
      </c>
      <c r="C19331" s="3" t="inlineStr">
        <is>
          <t>Liabilities</t>
        </is>
      </c>
      <c r="D19331" s="3" t="inlineStr">
        <is>
          <t>5500/375</t>
        </is>
      </c>
      <c r="E19331" s="3" t="inlineStr">
        <is>
          <t>Loan - Opportunity Management Holdings Pty Ltd</t>
        </is>
      </c>
      <c r="F19331" s="3" t="n">
        <v>0</v>
      </c>
      <c r="G19331" s="3" t="n">
        <v>158800</v>
      </c>
    </row>
    <row r="19332">
      <c r="A19332" s="3" t="inlineStr">
        <is>
          <t>Trademark Holdings (Pty) Ltd</t>
        </is>
      </c>
      <c r="B19332" s="4" t="n">
        <v>45351</v>
      </c>
      <c r="C19332" s="3" t="inlineStr">
        <is>
          <t>Liabilities</t>
        </is>
      </c>
      <c r="D19332" s="3" t="inlineStr">
        <is>
          <t>5500/450</t>
        </is>
      </c>
      <c r="E19332" s="3" t="inlineStr">
        <is>
          <t>Loan - Cape Projects Construction</t>
        </is>
      </c>
      <c r="F19332" s="3" t="n">
        <v>-600</v>
      </c>
      <c r="G19332" s="3" t="n">
        <v>17600</v>
      </c>
    </row>
    <row r="19333">
      <c r="A19333" s="3" t="inlineStr">
        <is>
          <t>Trademark Holdings (Pty) Ltd</t>
        </is>
      </c>
      <c r="B19333" s="4" t="n">
        <v>45351</v>
      </c>
      <c r="C19333" s="3" t="inlineStr">
        <is>
          <t>Liabilities</t>
        </is>
      </c>
      <c r="D19333" s="3" t="inlineStr">
        <is>
          <t>5500/500</t>
        </is>
      </c>
      <c r="E19333" s="3" t="inlineStr">
        <is>
          <t>Go Letting Brand Name</t>
        </is>
      </c>
      <c r="F19333" s="3" t="n">
        <v>0</v>
      </c>
      <c r="G19333" s="3" t="n">
        <v>93420</v>
      </c>
    </row>
    <row r="19334">
      <c r="A19334" s="3" t="inlineStr">
        <is>
          <t>Noble Shield (Pty) Ltd ta Go Letting</t>
        </is>
      </c>
      <c r="B19334" s="4" t="n">
        <v>45351</v>
      </c>
      <c r="C19334" s="3" t="inlineStr">
        <is>
          <t>Liabilities</t>
        </is>
      </c>
      <c r="D19334" s="3" t="inlineStr">
        <is>
          <t>5500/500</t>
        </is>
      </c>
      <c r="E19334" s="3" t="inlineStr">
        <is>
          <t>Loan - Cape Projects Construction</t>
        </is>
      </c>
      <c r="F19334" s="3" t="n">
        <v>-600</v>
      </c>
      <c r="G19334" s="3" t="n">
        <v>200189.44</v>
      </c>
    </row>
    <row r="19335">
      <c r="A19335" s="3" t="inlineStr">
        <is>
          <t>Quinate Consulting (Pty) Ltd</t>
        </is>
      </c>
      <c r="B19335" s="4" t="n">
        <v>45351</v>
      </c>
      <c r="C19335" s="3" t="inlineStr">
        <is>
          <t>Liabilities</t>
        </is>
      </c>
      <c r="D19335" s="3" t="inlineStr">
        <is>
          <t>5500/500</t>
        </is>
      </c>
      <c r="E19335" s="3" t="inlineStr">
        <is>
          <t>Loan - Opportunity Development Struct.</t>
        </is>
      </c>
      <c r="F19335" s="3" t="n">
        <v>0</v>
      </c>
      <c r="G19335" s="3" t="n">
        <v>-2380000</v>
      </c>
    </row>
    <row r="19336">
      <c r="A19336" s="3" t="inlineStr">
        <is>
          <t>Opportunity Management Holdings (PTY) LTD</t>
        </is>
      </c>
      <c r="B19336" s="4" t="n">
        <v>45351</v>
      </c>
      <c r="C19336" s="3" t="inlineStr">
        <is>
          <t>Liabilities</t>
        </is>
      </c>
      <c r="D19336" s="3" t="inlineStr">
        <is>
          <t>5500/500</t>
        </is>
      </c>
      <c r="E19336" s="3" t="inlineStr">
        <is>
          <t>Loan - Opportunity Tradermark Holdings</t>
        </is>
      </c>
      <c r="F19336" s="3" t="n">
        <v>0</v>
      </c>
      <c r="G19336" s="3" t="n">
        <v>-158800</v>
      </c>
    </row>
    <row r="19337">
      <c r="A19337" s="3" t="inlineStr">
        <is>
          <t>Quinate Consulting (Pty) Ltd</t>
        </is>
      </c>
      <c r="B19337" s="4" t="n">
        <v>45351</v>
      </c>
      <c r="C19337" s="3" t="inlineStr">
        <is>
          <t>Liabilities</t>
        </is>
      </c>
      <c r="D19337" s="3" t="inlineStr">
        <is>
          <t>5500/520</t>
        </is>
      </c>
      <c r="E19337" s="3" t="inlineStr">
        <is>
          <t>Loan - Opportunity Management Holdings</t>
        </is>
      </c>
      <c r="F19337" s="3" t="n">
        <v>60000</v>
      </c>
      <c r="G19337" s="3" t="n">
        <v>126100</v>
      </c>
    </row>
    <row r="19338">
      <c r="A19338" s="3" t="inlineStr">
        <is>
          <t>Opportunity Management Holdings (PTY) LTD</t>
        </is>
      </c>
      <c r="B19338" s="4" t="n">
        <v>45351</v>
      </c>
      <c r="C19338" s="3" t="inlineStr">
        <is>
          <t>Liabilities</t>
        </is>
      </c>
      <c r="D19338" s="3" t="inlineStr">
        <is>
          <t>5500/550</t>
        </is>
      </c>
      <c r="E19338" s="3" t="inlineStr">
        <is>
          <t>Loan - Heron Projects</t>
        </is>
      </c>
      <c r="F19338" s="3" t="n">
        <v>140000</v>
      </c>
      <c r="G19338" s="3" t="n">
        <v>84900</v>
      </c>
    </row>
    <row r="19339">
      <c r="A19339" s="3" t="inlineStr">
        <is>
          <t>Opportunity Global Investment (PTY) LTD</t>
        </is>
      </c>
      <c r="B19339" s="4" t="n">
        <v>45351</v>
      </c>
      <c r="C19339" s="3" t="inlineStr">
        <is>
          <t>Liabilities</t>
        </is>
      </c>
      <c r="D19339" s="3" t="inlineStr">
        <is>
          <t>5500/650</t>
        </is>
      </c>
      <c r="E19339" s="3" t="inlineStr">
        <is>
          <t>Loan - Opportunit Global - Sales</t>
        </is>
      </c>
      <c r="F19339" s="3" t="n">
        <v>-223135.13</v>
      </c>
      <c r="G19339" s="3" t="n">
        <v>-4170730.55</v>
      </c>
    </row>
    <row r="19340">
      <c r="A19340" s="3" t="inlineStr">
        <is>
          <t>Opportunity Private Capital (PTY) LTD</t>
        </is>
      </c>
      <c r="B19340" s="4" t="n">
        <v>45351</v>
      </c>
      <c r="C19340" s="3" t="inlineStr">
        <is>
          <t>Liabilities</t>
        </is>
      </c>
      <c r="D19340" s="3" t="inlineStr">
        <is>
          <t>5500/650</t>
        </is>
      </c>
      <c r="E19340" s="3" t="inlineStr">
        <is>
          <t>Loan - Opportunit Global - Sales</t>
        </is>
      </c>
      <c r="F19340" s="3" t="n">
        <v>-223135.13</v>
      </c>
      <c r="G19340" s="3" t="n">
        <v>-4170730.55</v>
      </c>
    </row>
    <row r="19341">
      <c r="A19341" s="3" t="inlineStr">
        <is>
          <t>Opportunity Global Property (PTY) LTD</t>
        </is>
      </c>
      <c r="B19341" s="4" t="n">
        <v>45351</v>
      </c>
      <c r="C19341" s="3" t="inlineStr">
        <is>
          <t>Liabilities</t>
        </is>
      </c>
      <c r="D19341" s="3" t="inlineStr">
        <is>
          <t>5500/650</t>
        </is>
      </c>
      <c r="E19341" s="3" t="inlineStr">
        <is>
          <t>Loan - Opportunity Investments</t>
        </is>
      </c>
      <c r="F19341" s="3" t="n">
        <v>73135.13</v>
      </c>
      <c r="G19341" s="3" t="n">
        <v>4020730.55</v>
      </c>
    </row>
    <row r="19342">
      <c r="A19342" s="3" t="inlineStr">
        <is>
          <t>Opportunity Global Sales (PTY) LTD</t>
        </is>
      </c>
      <c r="B19342" s="4" t="n">
        <v>45351</v>
      </c>
      <c r="C19342" s="3" t="inlineStr">
        <is>
          <t>Liabilities</t>
        </is>
      </c>
      <c r="D19342" s="3" t="inlineStr">
        <is>
          <t>5500/650</t>
        </is>
      </c>
      <c r="E19342" s="3" t="inlineStr">
        <is>
          <t>Loan - Opportunity Investments</t>
        </is>
      </c>
      <c r="F19342" s="3" t="n">
        <v>73135.13</v>
      </c>
      <c r="G19342" s="3" t="n">
        <v>4020730.55</v>
      </c>
    </row>
    <row r="19343">
      <c r="A19343" s="3" t="inlineStr">
        <is>
          <t>Opportunity Management Holdings (PTY) LTD</t>
        </is>
      </c>
      <c r="B19343" s="4" t="n">
        <v>45351</v>
      </c>
      <c r="C19343" s="3" t="inlineStr">
        <is>
          <t>Liabilities</t>
        </is>
      </c>
      <c r="D19343" s="3" t="inlineStr">
        <is>
          <t>5500/700</t>
        </is>
      </c>
      <c r="E19343" s="3" t="inlineStr">
        <is>
          <t>Loan - Go Letting</t>
        </is>
      </c>
      <c r="F19343" s="3" t="n">
        <v>0</v>
      </c>
      <c r="G19343" s="3" t="n">
        <v>-120</v>
      </c>
    </row>
    <row r="19344">
      <c r="A19344" s="3" t="inlineStr">
        <is>
          <t>Quinate Consulting (Pty) Ltd</t>
        </is>
      </c>
      <c r="B19344" s="4" t="n">
        <v>45351</v>
      </c>
      <c r="C19344" s="3" t="inlineStr">
        <is>
          <t>Liabilities</t>
        </is>
      </c>
      <c r="D19344" s="3" t="inlineStr">
        <is>
          <t>5500/700</t>
        </is>
      </c>
      <c r="E19344" s="3" t="inlineStr">
        <is>
          <t>Loan - Trademark Holdings</t>
        </is>
      </c>
      <c r="F19344" s="3" t="n">
        <v>0</v>
      </c>
      <c r="G19344" s="3" t="n">
        <v>16413.38</v>
      </c>
    </row>
    <row r="19345">
      <c r="A19345" s="3" t="inlineStr">
        <is>
          <t>Opportunity Global Investment (PTY) LTD</t>
        </is>
      </c>
      <c r="B19345" s="4" t="n">
        <v>45351</v>
      </c>
      <c r="C19345" s="3" t="inlineStr">
        <is>
          <t>Liabilities</t>
        </is>
      </c>
      <c r="D19345" s="3" t="inlineStr">
        <is>
          <t>5500/750</t>
        </is>
      </c>
      <c r="E19345" s="3" t="inlineStr">
        <is>
          <t>Loan - Heron Projects</t>
        </is>
      </c>
      <c r="F19345" s="3" t="n">
        <v>-80000</v>
      </c>
      <c r="G19345" s="3" t="n">
        <v>-2053000</v>
      </c>
    </row>
    <row r="19346">
      <c r="A19346" s="3" t="inlineStr">
        <is>
          <t>Opportunity Private Capital (PTY) LTD</t>
        </is>
      </c>
      <c r="B19346" s="4" t="n">
        <v>45351</v>
      </c>
      <c r="C19346" s="3" t="inlineStr">
        <is>
          <t>Liabilities</t>
        </is>
      </c>
      <c r="D19346" s="3" t="inlineStr">
        <is>
          <t>5500/750</t>
        </is>
      </c>
      <c r="E19346" s="3" t="inlineStr">
        <is>
          <t>Loan - Heron Projects</t>
        </is>
      </c>
      <c r="F19346" s="3" t="n">
        <v>-80000</v>
      </c>
      <c r="G19346" s="3" t="n">
        <v>-2053000</v>
      </c>
    </row>
    <row r="19347">
      <c r="A19347" s="3" t="inlineStr">
        <is>
          <t>Opportunity Global Investment (PTY) LTD</t>
        </is>
      </c>
      <c r="B19347" s="4" t="n">
        <v>45351</v>
      </c>
      <c r="C19347" s="3" t="inlineStr">
        <is>
          <t>Liabilities</t>
        </is>
      </c>
      <c r="D19347" s="3" t="inlineStr">
        <is>
          <t>5500/850</t>
        </is>
      </c>
      <c r="E19347" s="3" t="inlineStr">
        <is>
          <t>Loan - Nick Morgan</t>
        </is>
      </c>
      <c r="F19347" s="3" t="n">
        <v>0</v>
      </c>
      <c r="G19347" s="3" t="n">
        <v>6200</v>
      </c>
    </row>
    <row r="19348">
      <c r="A19348" s="3" t="inlineStr">
        <is>
          <t>Opportunity Private Capital (PTY) LTD</t>
        </is>
      </c>
      <c r="B19348" s="4" t="n">
        <v>45351</v>
      </c>
      <c r="C19348" s="3" t="inlineStr">
        <is>
          <t>Liabilities</t>
        </is>
      </c>
      <c r="D19348" s="3" t="inlineStr">
        <is>
          <t>5500/850</t>
        </is>
      </c>
      <c r="E19348" s="3" t="inlineStr">
        <is>
          <t>Loan - Nick Morgan</t>
        </is>
      </c>
      <c r="F19348" s="3" t="n">
        <v>0</v>
      </c>
      <c r="G19348" s="3" t="n">
        <v>6200</v>
      </c>
    </row>
    <row r="19349">
      <c r="A19349" s="3" t="inlineStr">
        <is>
          <t>Quinate Consulting (Pty) Ltd</t>
        </is>
      </c>
      <c r="B19349" s="4" t="n">
        <v>45351</v>
      </c>
      <c r="C19349" s="3" t="inlineStr">
        <is>
          <t>Liabilities</t>
        </is>
      </c>
      <c r="D19349" s="3" t="inlineStr">
        <is>
          <t>5501/000</t>
        </is>
      </c>
      <c r="E19349" s="3" t="inlineStr">
        <is>
          <t>Loan - Endulini Project</t>
        </is>
      </c>
      <c r="F19349" s="3" t="n">
        <v>-30000</v>
      </c>
      <c r="G19349" s="3" t="n">
        <v>-32756.97</v>
      </c>
    </row>
    <row r="19350">
      <c r="A19350" s="3" t="inlineStr">
        <is>
          <t>Quinate Consulting (Pty) Ltd</t>
        </is>
      </c>
      <c r="B19350" s="4" t="n">
        <v>45351</v>
      </c>
      <c r="C19350" s="3" t="inlineStr">
        <is>
          <t>Liabilities</t>
        </is>
      </c>
      <c r="D19350" s="3" t="inlineStr">
        <is>
          <t>5501/001</t>
        </is>
      </c>
      <c r="E19350" s="3" t="inlineStr">
        <is>
          <t>Loan - Endulini CIP Costs</t>
        </is>
      </c>
      <c r="F19350" s="3" t="n">
        <v>600</v>
      </c>
      <c r="G19350" s="3" t="n">
        <v>5714794.87</v>
      </c>
    </row>
    <row r="19351">
      <c r="A19351" s="3" t="inlineStr">
        <is>
          <t>Quinate Consulting (Pty) Ltd</t>
        </is>
      </c>
      <c r="B19351" s="4" t="n">
        <v>45351</v>
      </c>
      <c r="C19351" s="3" t="inlineStr">
        <is>
          <t>Liabilities</t>
        </is>
      </c>
      <c r="D19351" s="3" t="inlineStr">
        <is>
          <t>5501/002</t>
        </is>
      </c>
      <c r="E19351" s="3" t="inlineStr">
        <is>
          <t>Loan - Purple Block</t>
        </is>
      </c>
      <c r="F19351" s="3" t="n">
        <v>0</v>
      </c>
      <c r="G19351" s="3" t="n">
        <v>171148.82</v>
      </c>
    </row>
    <row r="19352">
      <c r="A19352" s="3" t="inlineStr">
        <is>
          <t>Noble Shield (Pty) Ltd ta Go Letting</t>
        </is>
      </c>
      <c r="B19352" s="4" t="n">
        <v>45351</v>
      </c>
      <c r="C19352" s="3" t="inlineStr">
        <is>
          <t>Assets</t>
        </is>
      </c>
      <c r="D19352" s="3" t="inlineStr">
        <is>
          <t>6250/010</t>
        </is>
      </c>
      <c r="E19352" s="3" t="inlineStr">
        <is>
          <t>Computer Equipment - @ Cost</t>
        </is>
      </c>
      <c r="F19352" s="3" t="n">
        <v>0</v>
      </c>
      <c r="G19352" s="3" t="n">
        <v>20397</v>
      </c>
    </row>
    <row r="19353">
      <c r="A19353" s="3" t="inlineStr">
        <is>
          <t>Opportunity Global Investment (PTY) LTD</t>
        </is>
      </c>
      <c r="B19353" s="4" t="n">
        <v>45351</v>
      </c>
      <c r="C19353" s="3" t="inlineStr">
        <is>
          <t>Assets</t>
        </is>
      </c>
      <c r="D19353" s="3" t="inlineStr">
        <is>
          <t>6250/010</t>
        </is>
      </c>
      <c r="E19353" s="3" t="inlineStr">
        <is>
          <t>Computer Equipment - @ Cost</t>
        </is>
      </c>
      <c r="F19353" s="3" t="n">
        <v>0</v>
      </c>
      <c r="G19353" s="3" t="n">
        <v>31683.04</v>
      </c>
    </row>
    <row r="19354">
      <c r="A19354" s="3" t="inlineStr">
        <is>
          <t>Opportunity Management Holdings (PTY) LTD</t>
        </is>
      </c>
      <c r="B19354" s="4" t="n">
        <v>45351</v>
      </c>
      <c r="C19354" s="3" t="inlineStr">
        <is>
          <t>Assets</t>
        </is>
      </c>
      <c r="D19354" s="3" t="inlineStr">
        <is>
          <t>6250/010</t>
        </is>
      </c>
      <c r="E19354" s="3" t="inlineStr">
        <is>
          <t>Computer Equipment - @ Cost</t>
        </is>
      </c>
      <c r="F19354" s="3" t="n">
        <v>0</v>
      </c>
      <c r="G19354" s="3" t="n">
        <v>52177.85</v>
      </c>
    </row>
    <row r="19355">
      <c r="A19355" s="3" t="inlineStr">
        <is>
          <t>Opportunity Private Capital (PTY) LTD</t>
        </is>
      </c>
      <c r="B19355" s="4" t="n">
        <v>45351</v>
      </c>
      <c r="C19355" s="3" t="inlineStr">
        <is>
          <t>Assets</t>
        </is>
      </c>
      <c r="D19355" s="3" t="inlineStr">
        <is>
          <t>6250/010</t>
        </is>
      </c>
      <c r="E19355" s="3" t="inlineStr">
        <is>
          <t>Computer Equipment - @ Cost</t>
        </is>
      </c>
      <c r="F19355" s="3" t="n">
        <v>0</v>
      </c>
      <c r="G19355" s="3" t="n">
        <v>31683.04</v>
      </c>
    </row>
    <row r="19356">
      <c r="A19356" s="3" t="inlineStr">
        <is>
          <t>Quinate Consulting (Pty) Ltd</t>
        </is>
      </c>
      <c r="B19356" s="4" t="n">
        <v>45351</v>
      </c>
      <c r="C19356" s="3" t="inlineStr">
        <is>
          <t>Assets</t>
        </is>
      </c>
      <c r="D19356" s="3" t="inlineStr">
        <is>
          <t>6250/010</t>
        </is>
      </c>
      <c r="E19356" s="3" t="inlineStr">
        <is>
          <t>Computer Equipment - @ Cost</t>
        </is>
      </c>
      <c r="F19356" s="3" t="n">
        <v>0</v>
      </c>
      <c r="G19356" s="3" t="n">
        <v>137059.7</v>
      </c>
    </row>
    <row r="19357">
      <c r="A19357" s="3" t="inlineStr">
        <is>
          <t>Noble Shield (Pty) Ltd ta Go Letting</t>
        </is>
      </c>
      <c r="B19357" s="4" t="n">
        <v>45351</v>
      </c>
      <c r="C19357" s="3" t="inlineStr">
        <is>
          <t>Assets</t>
        </is>
      </c>
      <c r="D19357" s="3" t="inlineStr">
        <is>
          <t>6250/020</t>
        </is>
      </c>
      <c r="E19357" s="3" t="inlineStr">
        <is>
          <t>Computer Equipment - Accum Depre</t>
        </is>
      </c>
      <c r="F19357" s="3" t="n">
        <v>0</v>
      </c>
      <c r="G19357" s="3" t="n">
        <v>-12040.89</v>
      </c>
    </row>
    <row r="19358">
      <c r="A19358" s="3" t="inlineStr">
        <is>
          <t>Opportunity Global Investment (PTY) LTD</t>
        </is>
      </c>
      <c r="B19358" s="4" t="n">
        <v>45351</v>
      </c>
      <c r="C19358" s="3" t="inlineStr">
        <is>
          <t>Assets</t>
        </is>
      </c>
      <c r="D19358" s="3" t="inlineStr">
        <is>
          <t>6250/020</t>
        </is>
      </c>
      <c r="E19358" s="3" t="inlineStr">
        <is>
          <t>Computer Equipment - Accum Depre</t>
        </is>
      </c>
      <c r="F19358" s="3" t="n">
        <v>-880.08</v>
      </c>
      <c r="G19358" s="3" t="n">
        <v>-12321.18</v>
      </c>
    </row>
    <row r="19359">
      <c r="A19359" s="3" t="inlineStr">
        <is>
          <t>Opportunity Management Holdings (PTY) LTD</t>
        </is>
      </c>
      <c r="B19359" s="4" t="n">
        <v>45351</v>
      </c>
      <c r="C19359" s="3" t="inlineStr">
        <is>
          <t>Assets</t>
        </is>
      </c>
      <c r="D19359" s="3" t="inlineStr">
        <is>
          <t>6250/020</t>
        </is>
      </c>
      <c r="E19359" s="3" t="inlineStr">
        <is>
          <t>Computer Equipment - Accum Depre</t>
        </is>
      </c>
      <c r="F19359" s="3" t="n">
        <v>-1035.18</v>
      </c>
      <c r="G19359" s="3" t="n">
        <v>-18031.35</v>
      </c>
    </row>
    <row r="19360">
      <c r="A19360" s="3" t="inlineStr">
        <is>
          <t>Opportunity Private Capital (PTY) LTD</t>
        </is>
      </c>
      <c r="B19360" s="4" t="n">
        <v>45351</v>
      </c>
      <c r="C19360" s="3" t="inlineStr">
        <is>
          <t>Assets</t>
        </is>
      </c>
      <c r="D19360" s="3" t="inlineStr">
        <is>
          <t>6250/020</t>
        </is>
      </c>
      <c r="E19360" s="3" t="inlineStr">
        <is>
          <t>Computer Equipment - Accum Depre</t>
        </is>
      </c>
      <c r="F19360" s="3" t="n">
        <v>-880.08</v>
      </c>
      <c r="G19360" s="3" t="n">
        <v>-12321.18</v>
      </c>
    </row>
    <row r="19361">
      <c r="A19361" s="3" t="inlineStr">
        <is>
          <t>Quinate Consulting (Pty) Ltd</t>
        </is>
      </c>
      <c r="B19361" s="4" t="n">
        <v>45351</v>
      </c>
      <c r="C19361" s="3" t="inlineStr">
        <is>
          <t>Assets</t>
        </is>
      </c>
      <c r="D19361" s="3" t="inlineStr">
        <is>
          <t>6250/020</t>
        </is>
      </c>
      <c r="E19361" s="3" t="inlineStr">
        <is>
          <t>Computer Equipment - Accum Depre</t>
        </is>
      </c>
      <c r="F19361" s="3" t="n">
        <v>-1571.06</v>
      </c>
      <c r="G19361" s="3" t="n">
        <v>-124782.02</v>
      </c>
    </row>
    <row r="19362">
      <c r="A19362" s="3" t="inlineStr">
        <is>
          <t>Opportunity Management Holdings (PTY) LTD</t>
        </is>
      </c>
      <c r="B19362" s="4" t="n">
        <v>45351</v>
      </c>
      <c r="C19362" s="3" t="inlineStr">
        <is>
          <t>Assets</t>
        </is>
      </c>
      <c r="D19362" s="3" t="inlineStr">
        <is>
          <t>6250/030</t>
        </is>
      </c>
      <c r="E19362" s="3" t="inlineStr">
        <is>
          <t>Acc Depreciation - Computer Equipment</t>
        </is>
      </c>
      <c r="F19362" s="3" t="n">
        <v>0</v>
      </c>
      <c r="G19362" s="3" t="n">
        <v>-9441.25</v>
      </c>
    </row>
    <row r="19363">
      <c r="A19363" s="3" t="inlineStr">
        <is>
          <t>Quinate Consulting (Pty) Ltd</t>
        </is>
      </c>
      <c r="B19363" s="4" t="n">
        <v>45351</v>
      </c>
      <c r="C19363" s="3" t="inlineStr">
        <is>
          <t>Assets</t>
        </is>
      </c>
      <c r="D19363" s="3" t="inlineStr">
        <is>
          <t>6270/010</t>
        </is>
      </c>
      <c r="E19363" s="3" t="inlineStr">
        <is>
          <t>Site Containers - @ Cost</t>
        </is>
      </c>
      <c r="F19363" s="3" t="n">
        <v>0</v>
      </c>
      <c r="G19363" s="3" t="n">
        <v>19130.44</v>
      </c>
    </row>
    <row r="19364">
      <c r="A19364" s="3" t="inlineStr">
        <is>
          <t>Quinate Consulting (Pty) Ltd</t>
        </is>
      </c>
      <c r="B19364" s="4" t="n">
        <v>45351</v>
      </c>
      <c r="C19364" s="3" t="inlineStr">
        <is>
          <t>Assets</t>
        </is>
      </c>
      <c r="D19364" s="3" t="inlineStr">
        <is>
          <t>6270/020</t>
        </is>
      </c>
      <c r="E19364" s="3" t="inlineStr">
        <is>
          <t>Site Containers - Accum Depre</t>
        </is>
      </c>
      <c r="F19364" s="3" t="n">
        <v>-318.84</v>
      </c>
      <c r="G19364" s="3" t="n">
        <v>-11478.26</v>
      </c>
    </row>
    <row r="19365">
      <c r="A19365" s="3" t="inlineStr">
        <is>
          <t>Noble Shield (Pty) Ltd ta Go Letting</t>
        </is>
      </c>
      <c r="B19365" s="4" t="n">
        <v>45351</v>
      </c>
      <c r="C19365" s="3" t="inlineStr">
        <is>
          <t>Assets</t>
        </is>
      </c>
      <c r="D19365" s="3" t="inlineStr">
        <is>
          <t>6350/010</t>
        </is>
      </c>
      <c r="E19365" s="3" t="inlineStr">
        <is>
          <t>Furniture _AND_ Fittings - @ Cost</t>
        </is>
      </c>
      <c r="F19365" s="3" t="n">
        <v>0</v>
      </c>
      <c r="G19365" s="3" t="n">
        <v>2242</v>
      </c>
    </row>
    <row r="19366">
      <c r="A19366" s="3" t="inlineStr">
        <is>
          <t>Opportunity Global Property (PTY) LTD</t>
        </is>
      </c>
      <c r="B19366" s="4" t="n">
        <v>45351</v>
      </c>
      <c r="C19366" s="3" t="inlineStr">
        <is>
          <t>Assets</t>
        </is>
      </c>
      <c r="D19366" s="3" t="inlineStr">
        <is>
          <t>6350/010</t>
        </is>
      </c>
      <c r="E19366" s="3" t="inlineStr">
        <is>
          <t>Furniture _AND_ Fittings - @ Cost</t>
        </is>
      </c>
      <c r="F19366" s="3" t="n">
        <v>0</v>
      </c>
      <c r="G19366" s="3" t="n">
        <v>29379.7</v>
      </c>
    </row>
    <row r="19367">
      <c r="A19367" s="3" t="inlineStr">
        <is>
          <t>Opportunity Global Sales (PTY) LTD</t>
        </is>
      </c>
      <c r="B19367" s="4" t="n">
        <v>45351</v>
      </c>
      <c r="C19367" s="3" t="inlineStr">
        <is>
          <t>Assets</t>
        </is>
      </c>
      <c r="D19367" s="3" t="inlineStr">
        <is>
          <t>6350/010</t>
        </is>
      </c>
      <c r="E19367" s="3" t="inlineStr">
        <is>
          <t>Furniture _AND_ Fittings - @ Cost</t>
        </is>
      </c>
      <c r="F19367" s="3" t="n">
        <v>0</v>
      </c>
      <c r="G19367" s="3" t="n">
        <v>29379.7</v>
      </c>
    </row>
    <row r="19368">
      <c r="A19368" s="3" t="inlineStr">
        <is>
          <t>Noble Shield (Pty) Ltd ta Go Letting</t>
        </is>
      </c>
      <c r="B19368" s="4" t="n">
        <v>45351</v>
      </c>
      <c r="C19368" s="3" t="inlineStr">
        <is>
          <t>Assets</t>
        </is>
      </c>
      <c r="D19368" s="3" t="inlineStr">
        <is>
          <t>6350/020</t>
        </is>
      </c>
      <c r="E19368" s="3" t="inlineStr">
        <is>
          <t>Furniture _AND_ Fittings - Accum Depre</t>
        </is>
      </c>
      <c r="F19368" s="3" t="n">
        <v>0</v>
      </c>
      <c r="G19368" s="3" t="n">
        <v>-2239</v>
      </c>
    </row>
    <row r="19369">
      <c r="A19369" s="3" t="inlineStr">
        <is>
          <t>Opportunity Global Property (PTY) LTD</t>
        </is>
      </c>
      <c r="B19369" s="4" t="n">
        <v>45351</v>
      </c>
      <c r="C19369" s="3" t="inlineStr">
        <is>
          <t>Assets</t>
        </is>
      </c>
      <c r="D19369" s="3" t="inlineStr">
        <is>
          <t>6350/020</t>
        </is>
      </c>
      <c r="E19369" s="3" t="inlineStr">
        <is>
          <t>Furniture _AND_ Fittings - Accum Depre</t>
        </is>
      </c>
      <c r="F19369" s="3" t="n">
        <v>-408.05</v>
      </c>
      <c r="G19369" s="3" t="n">
        <v>-8161.03</v>
      </c>
    </row>
    <row r="19370">
      <c r="A19370" s="3" t="inlineStr">
        <is>
          <t>Opportunity Global Sales (PTY) LTD</t>
        </is>
      </c>
      <c r="B19370" s="4" t="n">
        <v>45351</v>
      </c>
      <c r="C19370" s="3" t="inlineStr">
        <is>
          <t>Assets</t>
        </is>
      </c>
      <c r="D19370" s="3" t="inlineStr">
        <is>
          <t>6350/020</t>
        </is>
      </c>
      <c r="E19370" s="3" t="inlineStr">
        <is>
          <t>Furniture _AND_ Fittings - Accum Depre</t>
        </is>
      </c>
      <c r="F19370" s="3" t="n">
        <v>-408.05</v>
      </c>
      <c r="G19370" s="3" t="n">
        <v>-8161.03</v>
      </c>
    </row>
    <row r="19371">
      <c r="A19371" s="3" t="inlineStr">
        <is>
          <t>Opportunity Management Holdings (PTY) LTD</t>
        </is>
      </c>
      <c r="B19371" s="4" t="n">
        <v>45351</v>
      </c>
      <c r="C19371" s="3" t="inlineStr">
        <is>
          <t>Liabilities</t>
        </is>
      </c>
      <c r="D19371" s="3" t="inlineStr">
        <is>
          <t>6500/000</t>
        </is>
      </c>
      <c r="E19371" s="3" t="inlineStr">
        <is>
          <t>Deposits - Held</t>
        </is>
      </c>
      <c r="F19371" s="3" t="n">
        <v>0</v>
      </c>
      <c r="G19371" s="3" t="n">
        <v>-12028.1</v>
      </c>
    </row>
    <row r="19372">
      <c r="A19372" s="3" t="inlineStr">
        <is>
          <t>Opportunity Management Holdings (PTY) LTD</t>
        </is>
      </c>
      <c r="B19372" s="4" t="n">
        <v>45351</v>
      </c>
      <c r="C19372" s="3" t="inlineStr">
        <is>
          <t>Liabilities</t>
        </is>
      </c>
      <c r="D19372" s="3" t="inlineStr">
        <is>
          <t>6510/000</t>
        </is>
      </c>
      <c r="E19372" s="3" t="inlineStr">
        <is>
          <t>Deposits Paid - Anicol Properties</t>
        </is>
      </c>
      <c r="F19372" s="3" t="n">
        <v>0</v>
      </c>
      <c r="G19372" s="3" t="n">
        <v>13755</v>
      </c>
    </row>
    <row r="19373">
      <c r="A19373" s="3" t="inlineStr">
        <is>
          <t>Opportunity Management Holdings (PTY) LTD</t>
        </is>
      </c>
      <c r="B19373" s="4" t="n">
        <v>45351</v>
      </c>
      <c r="C19373" s="3" t="inlineStr">
        <is>
          <t>Liabilities</t>
        </is>
      </c>
      <c r="D19373" s="3" t="inlineStr">
        <is>
          <t>6515/000</t>
        </is>
      </c>
      <c r="E19373" s="3" t="inlineStr">
        <is>
          <t>Deposits Paid</t>
        </is>
      </c>
      <c r="F19373" s="3" t="n">
        <v>0</v>
      </c>
      <c r="G19373" s="3" t="n">
        <v>3852.5</v>
      </c>
    </row>
    <row r="19374">
      <c r="A19374" s="3" t="inlineStr">
        <is>
          <t>Quinate Consulting (Pty) Ltd</t>
        </is>
      </c>
      <c r="B19374" s="4" t="n">
        <v>45351</v>
      </c>
      <c r="C19374" s="3" t="inlineStr">
        <is>
          <t>Assets</t>
        </is>
      </c>
      <c r="D19374" s="3" t="inlineStr">
        <is>
          <t>6600/010</t>
        </is>
      </c>
      <c r="E19374" s="3" t="inlineStr">
        <is>
          <t>Other Fixed Assets - @ Cost</t>
        </is>
      </c>
      <c r="F19374" s="3" t="n">
        <v>0</v>
      </c>
      <c r="G19374" s="3" t="n">
        <v>14442.5</v>
      </c>
    </row>
    <row r="19375">
      <c r="A19375" s="3" t="inlineStr">
        <is>
          <t>Quinate Consulting (Pty) Ltd</t>
        </is>
      </c>
      <c r="B19375" s="4" t="n">
        <v>45351</v>
      </c>
      <c r="C19375" s="3" t="inlineStr">
        <is>
          <t>Assets</t>
        </is>
      </c>
      <c r="D19375" s="3" t="inlineStr">
        <is>
          <t>6600/020</t>
        </is>
      </c>
      <c r="E19375" s="3" t="inlineStr">
        <is>
          <t>Other Fixed Assets - Accum Depre</t>
        </is>
      </c>
      <c r="F19375" s="3" t="n">
        <v>0</v>
      </c>
      <c r="G19375" s="3" t="n">
        <v>-14441.5</v>
      </c>
    </row>
    <row r="19376">
      <c r="A19376" s="3" t="inlineStr">
        <is>
          <t>Noble Shield (Pty) Ltd ta Go Letting</t>
        </is>
      </c>
      <c r="B19376" s="4" t="n">
        <v>45351</v>
      </c>
      <c r="C19376" s="3" t="inlineStr">
        <is>
          <t>Assets</t>
        </is>
      </c>
      <c r="D19376" s="3" t="inlineStr">
        <is>
          <t>7000/100</t>
        </is>
      </c>
      <c r="E19376" s="3" t="inlineStr">
        <is>
          <t>Goodwill - Purchase of Go Letting</t>
        </is>
      </c>
      <c r="F19376" s="3" t="n">
        <v>0</v>
      </c>
      <c r="G19376" s="3" t="n">
        <v>106580</v>
      </c>
    </row>
    <row r="19377">
      <c r="A19377" s="3" t="inlineStr">
        <is>
          <t>Opportunity Management Holdings (PTY) LTD</t>
        </is>
      </c>
      <c r="B19377" s="4" t="n">
        <v>45351</v>
      </c>
      <c r="C19377" s="3" t="inlineStr">
        <is>
          <t>Assets</t>
        </is>
      </c>
      <c r="D19377" s="3" t="inlineStr">
        <is>
          <t>7200/000</t>
        </is>
      </c>
      <c r="E19377" s="3" t="inlineStr">
        <is>
          <t>Shares in Subsidiary Companies</t>
        </is>
      </c>
      <c r="F19377" s="3" t="n">
        <v>0</v>
      </c>
      <c r="G19377" s="3" t="n">
        <v>120</v>
      </c>
    </row>
    <row r="19378">
      <c r="A19378" s="3" t="inlineStr">
        <is>
          <t>Endulini (Pty) Ltd</t>
        </is>
      </c>
      <c r="B19378" s="4" t="n">
        <v>45351</v>
      </c>
      <c r="C19378" s="3" t="inlineStr">
        <is>
          <t>Assets</t>
        </is>
      </c>
      <c r="D19378" s="3" t="inlineStr">
        <is>
          <t>7610/100</t>
        </is>
      </c>
      <c r="E19378" s="3" t="inlineStr">
        <is>
          <t>Endulini Land</t>
        </is>
      </c>
      <c r="F19378" s="3" t="n">
        <v>0</v>
      </c>
      <c r="G19378" s="3" t="n">
        <v>10572851.37</v>
      </c>
    </row>
    <row r="19379">
      <c r="A19379" s="3" t="inlineStr">
        <is>
          <t>Endulini (Pty) Ltd</t>
        </is>
      </c>
      <c r="B19379" s="4" t="n">
        <v>45351</v>
      </c>
      <c r="C19379" s="3" t="inlineStr">
        <is>
          <t>Assets</t>
        </is>
      </c>
      <c r="D19379" s="3" t="inlineStr">
        <is>
          <t>7610/111</t>
        </is>
      </c>
      <c r="E19379" s="3" t="inlineStr">
        <is>
          <t>Endulini Closing Stock February 2021</t>
        </is>
      </c>
      <c r="F19379" s="3" t="n">
        <v>0</v>
      </c>
      <c r="G19379" s="3" t="n">
        <v>14368610.11</v>
      </c>
    </row>
    <row r="19380">
      <c r="A19380" s="3" t="inlineStr">
        <is>
          <t>Endulini (Pty) Ltd</t>
        </is>
      </c>
      <c r="B19380" s="4" t="n">
        <v>45351</v>
      </c>
      <c r="C19380" s="3" t="inlineStr">
        <is>
          <t>Assets</t>
        </is>
      </c>
      <c r="D19380" s="3" t="inlineStr">
        <is>
          <t>7610/180</t>
        </is>
      </c>
      <c r="E19380" s="3" t="inlineStr">
        <is>
          <t>Endulini CIP Architects</t>
        </is>
      </c>
      <c r="F19380" s="3" t="n">
        <v>0</v>
      </c>
      <c r="G19380" s="3" t="n">
        <v>1292111.71</v>
      </c>
    </row>
    <row r="19381">
      <c r="A19381" s="3" t="inlineStr">
        <is>
          <t>Endulini (Pty) Ltd</t>
        </is>
      </c>
      <c r="B19381" s="4" t="n">
        <v>45351</v>
      </c>
      <c r="C19381" s="3" t="inlineStr">
        <is>
          <t>Assets</t>
        </is>
      </c>
      <c r="D19381" s="3" t="inlineStr">
        <is>
          <t>7610/200</t>
        </is>
      </c>
      <c r="E19381" s="3" t="inlineStr">
        <is>
          <t>Endulini CIP CoCT Land Use App</t>
        </is>
      </c>
      <c r="F19381" s="3" t="n">
        <v>0</v>
      </c>
      <c r="G19381" s="3" t="n">
        <v>232891.06</v>
      </c>
    </row>
    <row r="19382">
      <c r="A19382" s="3" t="inlineStr">
        <is>
          <t>Endulini (Pty) Ltd</t>
        </is>
      </c>
      <c r="B19382" s="4" t="n">
        <v>45351</v>
      </c>
      <c r="C19382" s="3" t="inlineStr">
        <is>
          <t>Assets</t>
        </is>
      </c>
      <c r="D19382" s="3" t="inlineStr">
        <is>
          <t>7610/205</t>
        </is>
      </c>
      <c r="E19382" s="3" t="inlineStr">
        <is>
          <t>Endulini CIP Site Establishments</t>
        </is>
      </c>
      <c r="F19382" s="3" t="n">
        <v>0</v>
      </c>
      <c r="G19382" s="3" t="n">
        <v>32428975.01</v>
      </c>
    </row>
    <row r="19383">
      <c r="A19383" s="3" t="inlineStr">
        <is>
          <t>Endulini (Pty) Ltd</t>
        </is>
      </c>
      <c r="B19383" s="4" t="n">
        <v>45351</v>
      </c>
      <c r="C19383" s="3" t="inlineStr">
        <is>
          <t>Assets</t>
        </is>
      </c>
      <c r="D19383" s="3" t="inlineStr">
        <is>
          <t>7610/209</t>
        </is>
      </c>
      <c r="E19383" s="3" t="inlineStr">
        <is>
          <t>Endulini CIP Construction Management</t>
        </is>
      </c>
      <c r="F19383" s="3" t="n">
        <v>0</v>
      </c>
      <c r="G19383" s="3" t="n">
        <v>223375</v>
      </c>
    </row>
    <row r="19384">
      <c r="A19384" s="3" t="inlineStr">
        <is>
          <t>Endulini (Pty) Ltd</t>
        </is>
      </c>
      <c r="B19384" s="4" t="n">
        <v>45351</v>
      </c>
      <c r="C19384" s="3" t="inlineStr">
        <is>
          <t>Assets</t>
        </is>
      </c>
      <c r="D19384" s="3" t="inlineStr">
        <is>
          <t>7610/210</t>
        </is>
      </c>
      <c r="E19384" s="3" t="inlineStr">
        <is>
          <t>Endulini CIP Civil Works</t>
        </is>
      </c>
      <c r="F19384" s="3" t="n">
        <v>0</v>
      </c>
      <c r="G19384" s="3" t="n">
        <v>6295702.14</v>
      </c>
    </row>
    <row r="19385">
      <c r="A19385" s="3" t="inlineStr">
        <is>
          <t>Endulini (Pty) Ltd</t>
        </is>
      </c>
      <c r="B19385" s="4" t="n">
        <v>45351</v>
      </c>
      <c r="C19385" s="3" t="inlineStr">
        <is>
          <t>Assets</t>
        </is>
      </c>
      <c r="D19385" s="3" t="inlineStr">
        <is>
          <t>7610/215</t>
        </is>
      </c>
      <c r="E19385" s="3" t="inlineStr">
        <is>
          <t>Endulini CIP Civil Engineers</t>
        </is>
      </c>
      <c r="F19385" s="3" t="n">
        <v>0</v>
      </c>
      <c r="G19385" s="3" t="n">
        <v>183000</v>
      </c>
    </row>
    <row r="19386">
      <c r="A19386" s="3" t="inlineStr">
        <is>
          <t>Endulini (Pty) Ltd</t>
        </is>
      </c>
      <c r="B19386" s="4" t="n">
        <v>45351</v>
      </c>
      <c r="C19386" s="3" t="inlineStr">
        <is>
          <t>Assets</t>
        </is>
      </c>
      <c r="D19386" s="3" t="inlineStr">
        <is>
          <t>7610/220</t>
        </is>
      </c>
      <c r="E19386" s="3" t="inlineStr">
        <is>
          <t>Endulini CIP Structuring Project Fee Opp Invest</t>
        </is>
      </c>
      <c r="F19386" s="3" t="n">
        <v>0</v>
      </c>
      <c r="G19386" s="3" t="n">
        <v>483735.96</v>
      </c>
    </row>
    <row r="19387">
      <c r="A19387" s="3" t="inlineStr">
        <is>
          <t>Endulini (Pty) Ltd</t>
        </is>
      </c>
      <c r="B19387" s="4" t="n">
        <v>45351</v>
      </c>
      <c r="C19387" s="3" t="inlineStr">
        <is>
          <t>Assets</t>
        </is>
      </c>
      <c r="D19387" s="3" t="inlineStr">
        <is>
          <t>7610/225</t>
        </is>
      </c>
      <c r="E19387" s="3" t="inlineStr">
        <is>
          <t>Endulini CIP Structural engineering fee</t>
        </is>
      </c>
      <c r="F19387" s="3" t="n">
        <v>0</v>
      </c>
      <c r="G19387" s="3" t="n">
        <v>288645.08</v>
      </c>
    </row>
    <row r="19388">
      <c r="A19388" s="3" t="inlineStr">
        <is>
          <t>Endulini (Pty) Ltd</t>
        </is>
      </c>
      <c r="B19388" s="4" t="n">
        <v>45351</v>
      </c>
      <c r="C19388" s="3" t="inlineStr">
        <is>
          <t>Assets</t>
        </is>
      </c>
      <c r="D19388" s="3" t="inlineStr">
        <is>
          <t>7610/230</t>
        </is>
      </c>
      <c r="E19388" s="3" t="inlineStr">
        <is>
          <t>Endulini CIP Mechanical Engineering</t>
        </is>
      </c>
      <c r="F19388" s="3" t="n">
        <v>0</v>
      </c>
      <c r="G19388" s="3" t="n">
        <v>15570</v>
      </c>
    </row>
    <row r="19389">
      <c r="A19389" s="3" t="inlineStr">
        <is>
          <t>Endulini (Pty) Ltd</t>
        </is>
      </c>
      <c r="B19389" s="4" t="n">
        <v>45351</v>
      </c>
      <c r="C19389" s="3" t="inlineStr">
        <is>
          <t>Assets</t>
        </is>
      </c>
      <c r="D19389" s="3" t="inlineStr">
        <is>
          <t>7610/235</t>
        </is>
      </c>
      <c r="E19389" s="3" t="inlineStr">
        <is>
          <t>Endulini CIP Electrical Installation</t>
        </is>
      </c>
      <c r="F19389" s="3" t="n">
        <v>0</v>
      </c>
      <c r="G19389" s="3" t="n">
        <v>1034019.08</v>
      </c>
    </row>
    <row r="19390">
      <c r="A19390" s="3" t="inlineStr">
        <is>
          <t>Endulini (Pty) Ltd</t>
        </is>
      </c>
      <c r="B19390" s="4" t="n">
        <v>45351</v>
      </c>
      <c r="C19390" s="3" t="inlineStr">
        <is>
          <t>Assets</t>
        </is>
      </c>
      <c r="D19390" s="3" t="inlineStr">
        <is>
          <t>7610/250</t>
        </is>
      </c>
      <c r="E19390" s="3" t="inlineStr">
        <is>
          <t>Endulini CIP Boundary Wall</t>
        </is>
      </c>
      <c r="F19390" s="3" t="n">
        <v>0</v>
      </c>
      <c r="G19390" s="3" t="n">
        <v>88400.8</v>
      </c>
    </row>
    <row r="19391">
      <c r="A19391" s="3" t="inlineStr">
        <is>
          <t>Endulini (Pty) Ltd</t>
        </is>
      </c>
      <c r="B19391" s="4" t="n">
        <v>45351</v>
      </c>
      <c r="C19391" s="3" t="inlineStr">
        <is>
          <t>Assets</t>
        </is>
      </c>
      <c r="D19391" s="3" t="inlineStr">
        <is>
          <t>7610/290</t>
        </is>
      </c>
      <c r="E19391" s="3" t="inlineStr">
        <is>
          <t>Endulini CIP Development Management Fees</t>
        </is>
      </c>
      <c r="F19391" s="3" t="n">
        <v>0</v>
      </c>
      <c r="G19391" s="3" t="n">
        <v>665322.71</v>
      </c>
    </row>
    <row r="19392">
      <c r="A19392" s="3" t="inlineStr">
        <is>
          <t>Endulini (Pty) Ltd</t>
        </is>
      </c>
      <c r="B19392" s="4" t="n">
        <v>45351</v>
      </c>
      <c r="C19392" s="3" t="inlineStr">
        <is>
          <t>Assets</t>
        </is>
      </c>
      <c r="D19392" s="3" t="inlineStr">
        <is>
          <t>7610/310</t>
        </is>
      </c>
      <c r="E19392" s="3" t="inlineStr">
        <is>
          <t>Endulini CIP Enviromental consultants</t>
        </is>
      </c>
      <c r="F19392" s="3" t="n">
        <v>0</v>
      </c>
      <c r="G19392" s="3" t="n">
        <v>115730</v>
      </c>
    </row>
    <row r="19393">
      <c r="A19393" s="3" t="inlineStr">
        <is>
          <t>Endulini (Pty) Ltd</t>
        </is>
      </c>
      <c r="B19393" s="4" t="n">
        <v>45351</v>
      </c>
      <c r="C19393" s="3" t="inlineStr">
        <is>
          <t>Assets</t>
        </is>
      </c>
      <c r="D19393" s="3" t="inlineStr">
        <is>
          <t>7610/320</t>
        </is>
      </c>
      <c r="E19393" s="3" t="inlineStr">
        <is>
          <t>Endulini CIP Geotechnical</t>
        </is>
      </c>
      <c r="F19393" s="3" t="n">
        <v>0</v>
      </c>
      <c r="G19393" s="3" t="n">
        <v>13575</v>
      </c>
    </row>
    <row r="19394">
      <c r="A19394" s="3" t="inlineStr">
        <is>
          <t>Endulini (Pty) Ltd</t>
        </is>
      </c>
      <c r="B19394" s="4" t="n">
        <v>45351</v>
      </c>
      <c r="C19394" s="3" t="inlineStr">
        <is>
          <t>Assets</t>
        </is>
      </c>
      <c r="D19394" s="3" t="inlineStr">
        <is>
          <t>7610/330</t>
        </is>
      </c>
      <c r="E19394" s="3" t="inlineStr">
        <is>
          <t>Endulini CIP Health and Safety</t>
        </is>
      </c>
      <c r="F19394" s="3" t="n">
        <v>0</v>
      </c>
      <c r="G19394" s="3" t="n">
        <v>40200</v>
      </c>
    </row>
    <row r="19395">
      <c r="A19395" s="3" t="inlineStr">
        <is>
          <t>Endulini (Pty) Ltd</t>
        </is>
      </c>
      <c r="B19395" s="4" t="n">
        <v>45351</v>
      </c>
      <c r="C19395" s="3" t="inlineStr">
        <is>
          <t>Assets</t>
        </is>
      </c>
      <c r="D19395" s="3" t="inlineStr">
        <is>
          <t>7610/390</t>
        </is>
      </c>
      <c r="E19395" s="3" t="inlineStr">
        <is>
          <t>Endulini CIP Land Surveyor</t>
        </is>
      </c>
      <c r="F19395" s="3" t="n">
        <v>0</v>
      </c>
      <c r="G19395" s="3" t="n">
        <v>186021.2</v>
      </c>
    </row>
    <row r="19396">
      <c r="A19396" s="3" t="inlineStr">
        <is>
          <t>Endulini (Pty) Ltd</t>
        </is>
      </c>
      <c r="B19396" s="4" t="n">
        <v>45351</v>
      </c>
      <c r="C19396" s="3" t="inlineStr">
        <is>
          <t>Assets</t>
        </is>
      </c>
      <c r="D19396" s="3" t="inlineStr">
        <is>
          <t>7610/392</t>
        </is>
      </c>
      <c r="E19396" s="3" t="inlineStr">
        <is>
          <t>Endulini CIP Landscaping</t>
        </is>
      </c>
      <c r="F19396" s="3" t="n">
        <v>0</v>
      </c>
      <c r="G19396" s="3" t="n">
        <v>6100</v>
      </c>
    </row>
    <row r="19397">
      <c r="A19397" s="3" t="inlineStr">
        <is>
          <t>Endulini (Pty) Ltd</t>
        </is>
      </c>
      <c r="B19397" s="4" t="n">
        <v>45351</v>
      </c>
      <c r="C19397" s="3" t="inlineStr">
        <is>
          <t>Assets</t>
        </is>
      </c>
      <c r="D19397" s="3" t="inlineStr">
        <is>
          <t>7610/395</t>
        </is>
      </c>
      <c r="E19397" s="3" t="inlineStr">
        <is>
          <t>Endulini CIP NHBRC</t>
        </is>
      </c>
      <c r="F19397" s="3" t="n">
        <v>0</v>
      </c>
      <c r="G19397" s="3" t="n">
        <v>928847.49</v>
      </c>
    </row>
    <row r="19398">
      <c r="A19398" s="3" t="inlineStr">
        <is>
          <t>Endulini (Pty) Ltd</t>
        </is>
      </c>
      <c r="B19398" s="4" t="n">
        <v>45351</v>
      </c>
      <c r="C19398" s="3" t="inlineStr">
        <is>
          <t>Assets</t>
        </is>
      </c>
      <c r="D19398" s="3" t="inlineStr">
        <is>
          <t>7610/400</t>
        </is>
      </c>
      <c r="E19398" s="3" t="inlineStr">
        <is>
          <t>Endulini CIP Quantity Surveyor</t>
        </is>
      </c>
      <c r="F19398" s="3" t="n">
        <v>0</v>
      </c>
      <c r="G19398" s="3" t="n">
        <v>82136.36</v>
      </c>
    </row>
    <row r="19399">
      <c r="A19399" s="3" t="inlineStr">
        <is>
          <t>Endulini (Pty) Ltd</t>
        </is>
      </c>
      <c r="B19399" s="4" t="n">
        <v>45351</v>
      </c>
      <c r="C19399" s="3" t="inlineStr">
        <is>
          <t>Assets</t>
        </is>
      </c>
      <c r="D19399" s="3" t="inlineStr">
        <is>
          <t>7610/600</t>
        </is>
      </c>
      <c r="E19399" s="3" t="inlineStr">
        <is>
          <t>Endulini CIP Town Planning</t>
        </is>
      </c>
      <c r="F19399" s="3" t="n">
        <v>0</v>
      </c>
      <c r="G19399" s="3" t="n">
        <v>21105</v>
      </c>
    </row>
    <row r="19400">
      <c r="A19400" s="3" t="inlineStr">
        <is>
          <t>Endulini (Pty) Ltd</t>
        </is>
      </c>
      <c r="B19400" s="4" t="n">
        <v>45351</v>
      </c>
      <c r="C19400" s="3" t="inlineStr">
        <is>
          <t>Assets</t>
        </is>
      </c>
      <c r="D19400" s="3" t="inlineStr">
        <is>
          <t>7610/620</t>
        </is>
      </c>
      <c r="E19400" s="3" t="inlineStr">
        <is>
          <t>Endulini CIP Traffic Impact</t>
        </is>
      </c>
      <c r="F19400" s="3" t="n">
        <v>0</v>
      </c>
      <c r="G19400" s="3" t="n">
        <v>24915</v>
      </c>
    </row>
    <row r="19401">
      <c r="A19401" s="3" t="inlineStr">
        <is>
          <t>Endulini (Pty) Ltd</t>
        </is>
      </c>
      <c r="B19401" s="4" t="n">
        <v>45351</v>
      </c>
      <c r="C19401" s="3" t="inlineStr">
        <is>
          <t>Assets</t>
        </is>
      </c>
      <c r="D19401" s="3" t="inlineStr">
        <is>
          <t>7610/630</t>
        </is>
      </c>
      <c r="E19401" s="3" t="inlineStr">
        <is>
          <t>Endulini CIP CoCT Development Contributi</t>
        </is>
      </c>
      <c r="F19401" s="3" t="n">
        <v>0</v>
      </c>
      <c r="G19401" s="3" t="n">
        <v>661860.3100000001</v>
      </c>
    </row>
    <row r="19402">
      <c r="A19402" s="3" t="inlineStr">
        <is>
          <t>Endulini (Pty) Ltd</t>
        </is>
      </c>
      <c r="B19402" s="4" t="n">
        <v>45351</v>
      </c>
      <c r="C19402" s="3" t="inlineStr">
        <is>
          <t>Assets</t>
        </is>
      </c>
      <c r="D19402" s="3" t="inlineStr">
        <is>
          <t>7610/640</t>
        </is>
      </c>
      <c r="E19402" s="3" t="inlineStr">
        <is>
          <t>Endulini CIP CoCT Building plan application</t>
        </is>
      </c>
      <c r="F19402" s="3" t="n">
        <v>0</v>
      </c>
      <c r="G19402" s="3" t="n">
        <v>111203.22</v>
      </c>
    </row>
    <row r="19403">
      <c r="A19403" s="3" t="inlineStr">
        <is>
          <t>Endulini (Pty) Ltd</t>
        </is>
      </c>
      <c r="B19403" s="4" t="n">
        <v>45351</v>
      </c>
      <c r="C19403" s="3" t="inlineStr">
        <is>
          <t>Assets</t>
        </is>
      </c>
      <c r="D19403" s="3" t="inlineStr">
        <is>
          <t>7610/900</t>
        </is>
      </c>
      <c r="E19403" s="3" t="inlineStr">
        <is>
          <t>Endulini CIP Cost of Sales</t>
        </is>
      </c>
      <c r="F19403" s="3" t="n">
        <v>0</v>
      </c>
      <c r="G19403" s="3" t="n">
        <v>-28210981.9</v>
      </c>
    </row>
    <row r="19404">
      <c r="A19404" s="3" t="inlineStr">
        <is>
          <t>Quinate Consulting (Pty) Ltd</t>
        </is>
      </c>
      <c r="B19404" s="4" t="n">
        <v>45351</v>
      </c>
      <c r="C19404" s="3" t="inlineStr">
        <is>
          <t>Assets</t>
        </is>
      </c>
      <c r="D19404" s="3" t="inlineStr">
        <is>
          <t>7800/104</t>
        </is>
      </c>
      <c r="E19404" s="3" t="inlineStr">
        <is>
          <t>Stock - Closing Stock SW - 28 Feb 21</t>
        </is>
      </c>
      <c r="F19404" s="3" t="n">
        <v>0</v>
      </c>
      <c r="G19404" s="3" t="n">
        <v>2874478.88</v>
      </c>
    </row>
    <row r="19405">
      <c r="A19405" s="3" t="inlineStr">
        <is>
          <t>Quinate Consulting (Pty) Ltd</t>
        </is>
      </c>
      <c r="B19405" s="4" t="n">
        <v>45351</v>
      </c>
      <c r="C19405" s="3" t="inlineStr">
        <is>
          <t>Assets</t>
        </is>
      </c>
      <c r="D19405" s="3" t="inlineStr">
        <is>
          <t>7800/105</t>
        </is>
      </c>
      <c r="E19405" s="3" t="inlineStr">
        <is>
          <t>Stock - Closing Stock SH - 28 Feb 21</t>
        </is>
      </c>
      <c r="F19405" s="3" t="n">
        <v>0</v>
      </c>
      <c r="G19405" s="3" t="n">
        <v>2843477.6</v>
      </c>
    </row>
    <row r="19406">
      <c r="A19406" s="3" t="inlineStr">
        <is>
          <t>Endulini (Pty) Ltd</t>
        </is>
      </c>
      <c r="B19406" s="4" t="n">
        <v>45351</v>
      </c>
      <c r="C19406" s="3" t="inlineStr">
        <is>
          <t>Assets</t>
        </is>
      </c>
      <c r="D19406" s="3" t="inlineStr">
        <is>
          <t>8000/000</t>
        </is>
      </c>
      <c r="E19406" s="3" t="inlineStr">
        <is>
          <t>Customer Control Account</t>
        </is>
      </c>
      <c r="F19406" s="3" t="n">
        <v>0</v>
      </c>
      <c r="G19406" s="3" t="n">
        <v>335821.57</v>
      </c>
    </row>
    <row r="19407">
      <c r="A19407" s="3" t="inlineStr">
        <is>
          <t>Noble Shield (Pty) Ltd ta Go Letting</t>
        </is>
      </c>
      <c r="B19407" s="4" t="n">
        <v>45351</v>
      </c>
      <c r="C19407" s="3" t="inlineStr">
        <is>
          <t>Assets</t>
        </is>
      </c>
      <c r="D19407" s="3" t="inlineStr">
        <is>
          <t>8000/000</t>
        </is>
      </c>
      <c r="E19407" s="3" t="inlineStr">
        <is>
          <t>Customer Control Account</t>
        </is>
      </c>
      <c r="F19407" s="3" t="n">
        <v>0</v>
      </c>
      <c r="G19407" s="3" t="n">
        <v>60289.32</v>
      </c>
    </row>
    <row r="19408">
      <c r="A19408" s="3" t="inlineStr">
        <is>
          <t>Opportunity Global Investment (PTY) LTD</t>
        </is>
      </c>
      <c r="B19408" s="4" t="n">
        <v>45351</v>
      </c>
      <c r="C19408" s="3" t="inlineStr">
        <is>
          <t>Assets</t>
        </is>
      </c>
      <c r="D19408" s="3" t="inlineStr">
        <is>
          <t>8000/000</t>
        </is>
      </c>
      <c r="E19408" s="3" t="inlineStr">
        <is>
          <t>Customer Control Account</t>
        </is>
      </c>
      <c r="F19408" s="3" t="n">
        <v>38216.43</v>
      </c>
      <c r="G19408" s="3" t="n">
        <v>54115.58</v>
      </c>
    </row>
    <row r="19409">
      <c r="A19409" s="3" t="inlineStr">
        <is>
          <t>Opportunity Global Property (PTY) LTD</t>
        </is>
      </c>
      <c r="B19409" s="4" t="n">
        <v>45351</v>
      </c>
      <c r="C19409" s="3" t="inlineStr">
        <is>
          <t>Assets</t>
        </is>
      </c>
      <c r="D19409" s="3" t="inlineStr">
        <is>
          <t>8000/000</t>
        </is>
      </c>
      <c r="E19409" s="3" t="inlineStr">
        <is>
          <t>Customer Control Account</t>
        </is>
      </c>
      <c r="F19409" s="3" t="n">
        <v>-45000</v>
      </c>
      <c r="G19409" s="3" t="n">
        <v>536498.33</v>
      </c>
    </row>
    <row r="19410">
      <c r="A19410" s="3" t="inlineStr">
        <is>
          <t>Opportunity Global Sales (PTY) LTD</t>
        </is>
      </c>
      <c r="B19410" s="4" t="n">
        <v>45351</v>
      </c>
      <c r="C19410" s="3" t="inlineStr">
        <is>
          <t>Assets</t>
        </is>
      </c>
      <c r="D19410" s="3" t="inlineStr">
        <is>
          <t>8000/000</t>
        </is>
      </c>
      <c r="E19410" s="3" t="inlineStr">
        <is>
          <t>Customer Control Account</t>
        </is>
      </c>
      <c r="F19410" s="3" t="n">
        <v>-45000</v>
      </c>
      <c r="G19410" s="3" t="n">
        <v>536498.33</v>
      </c>
    </row>
    <row r="19411">
      <c r="A19411" s="3" t="inlineStr">
        <is>
          <t>Opportunity Management Holdings (PTY) LTD</t>
        </is>
      </c>
      <c r="B19411" s="4" t="n">
        <v>45351</v>
      </c>
      <c r="C19411" s="3" t="inlineStr">
        <is>
          <t>Assets</t>
        </is>
      </c>
      <c r="D19411" s="3" t="inlineStr">
        <is>
          <t>8000/000</t>
        </is>
      </c>
      <c r="E19411" s="3" t="inlineStr">
        <is>
          <t>Customer Control Account</t>
        </is>
      </c>
      <c r="F19411" s="3" t="n">
        <v>38558.15</v>
      </c>
      <c r="G19411" s="3" t="n">
        <v>554326.47</v>
      </c>
    </row>
    <row r="19412">
      <c r="A19412" s="3" t="inlineStr">
        <is>
          <t>Opportunity Private Capital (PTY) LTD</t>
        </is>
      </c>
      <c r="B19412" s="4" t="n">
        <v>45351</v>
      </c>
      <c r="C19412" s="3" t="inlineStr">
        <is>
          <t>Assets</t>
        </is>
      </c>
      <c r="D19412" s="3" t="inlineStr">
        <is>
          <t>8000/000</t>
        </is>
      </c>
      <c r="E19412" s="3" t="inlineStr">
        <is>
          <t>Customer Control Account</t>
        </is>
      </c>
      <c r="F19412" s="3" t="n">
        <v>38216.43</v>
      </c>
      <c r="G19412" s="3" t="n">
        <v>54115.58</v>
      </c>
    </row>
    <row r="19413">
      <c r="A19413" s="3" t="inlineStr">
        <is>
          <t>Quinate Consulting (Pty) Ltd</t>
        </is>
      </c>
      <c r="B19413" s="4" t="n">
        <v>45351</v>
      </c>
      <c r="C19413" s="3" t="inlineStr">
        <is>
          <t>Assets</t>
        </is>
      </c>
      <c r="D19413" s="3" t="inlineStr">
        <is>
          <t>8000/000</t>
        </is>
      </c>
      <c r="E19413" s="3" t="inlineStr">
        <is>
          <t>Customer Control Account</t>
        </is>
      </c>
      <c r="F19413" s="3" t="n">
        <v>1771.76</v>
      </c>
      <c r="G19413" s="3" t="n">
        <v>66526.64</v>
      </c>
    </row>
    <row r="19414">
      <c r="A19414" s="3" t="inlineStr">
        <is>
          <t>Quinate Consulting (Pty) Ltd</t>
        </is>
      </c>
      <c r="B19414" s="4" t="n">
        <v>45351</v>
      </c>
      <c r="C19414" s="3" t="inlineStr">
        <is>
          <t>Assets</t>
        </is>
      </c>
      <c r="D19414" s="3" t="inlineStr">
        <is>
          <t>8001</t>
        </is>
      </c>
      <c r="E19414" s="3" t="inlineStr">
        <is>
          <t>Customer Control</t>
        </is>
      </c>
      <c r="F19414" s="3" t="n">
        <v>0</v>
      </c>
      <c r="G19414" s="3" t="n">
        <v>29487.49</v>
      </c>
    </row>
    <row r="19415">
      <c r="A19415" s="3" t="inlineStr">
        <is>
          <t>Quinate Consulting (Pty) Ltd</t>
        </is>
      </c>
      <c r="B19415" s="4" t="n">
        <v>45351</v>
      </c>
      <c r="C19415" s="3" t="inlineStr">
        <is>
          <t>Assets</t>
        </is>
      </c>
      <c r="D19415" s="3" t="inlineStr">
        <is>
          <t>8200/010</t>
        </is>
      </c>
      <c r="E19415" s="3" t="inlineStr">
        <is>
          <t>Prepayments / Prepaid Expenses</t>
        </is>
      </c>
      <c r="F19415" s="3" t="n">
        <v>0</v>
      </c>
      <c r="G19415" s="3" t="n">
        <v>109675</v>
      </c>
    </row>
    <row r="19416">
      <c r="A19416" s="3" t="inlineStr">
        <is>
          <t>Opportunity Management Holdings (PTY) LTD</t>
        </is>
      </c>
      <c r="B19416" s="4" t="n">
        <v>45351</v>
      </c>
      <c r="C19416" s="3" t="inlineStr">
        <is>
          <t>Assets</t>
        </is>
      </c>
      <c r="D19416" s="3" t="inlineStr">
        <is>
          <t>8200/020</t>
        </is>
      </c>
      <c r="E19416" s="3" t="inlineStr">
        <is>
          <t>Staff Loan - Nicolene Smit</t>
        </is>
      </c>
      <c r="F19416" s="3" t="n">
        <v>-500</v>
      </c>
      <c r="G19416" s="3" t="n">
        <v>1000</v>
      </c>
    </row>
    <row r="19417">
      <c r="A19417" s="3" t="inlineStr">
        <is>
          <t>Opportunity Global Property (PTY) LTD</t>
        </is>
      </c>
      <c r="B19417" s="4" t="n">
        <v>45351</v>
      </c>
      <c r="C19417" s="3" t="inlineStr">
        <is>
          <t>Assets</t>
        </is>
      </c>
      <c r="D19417" s="3" t="inlineStr">
        <is>
          <t>8300/200</t>
        </is>
      </c>
      <c r="E19417" s="3" t="inlineStr">
        <is>
          <t>Staff Loan - Mario Stoop</t>
        </is>
      </c>
      <c r="F19417" s="3" t="n">
        <v>-1500</v>
      </c>
      <c r="G19417" s="3" t="n">
        <v>3000</v>
      </c>
    </row>
    <row r="19418">
      <c r="A19418" s="3" t="inlineStr">
        <is>
          <t>Opportunity Global Sales (PTY) LTD</t>
        </is>
      </c>
      <c r="B19418" s="4" t="n">
        <v>45351</v>
      </c>
      <c r="C19418" s="3" t="inlineStr">
        <is>
          <t>Assets</t>
        </is>
      </c>
      <c r="D19418" s="3" t="inlineStr">
        <is>
          <t>8300/200</t>
        </is>
      </c>
      <c r="E19418" s="3" t="inlineStr">
        <is>
          <t>Staff Loan - Mario Stoop</t>
        </is>
      </c>
      <c r="F19418" s="3" t="n">
        <v>-1500</v>
      </c>
      <c r="G19418" s="3" t="n">
        <v>3000</v>
      </c>
    </row>
    <row r="19419">
      <c r="A19419" s="3" t="inlineStr">
        <is>
          <t>Opportunity Global Investment (PTY) LTD</t>
        </is>
      </c>
      <c r="B19419" s="4" t="n">
        <v>45351</v>
      </c>
      <c r="C19419" s="3" t="inlineStr">
        <is>
          <t>Assets</t>
        </is>
      </c>
      <c r="D19419" s="3" t="inlineStr">
        <is>
          <t>8400/000</t>
        </is>
      </c>
      <c r="E19419" s="3" t="inlineStr">
        <is>
          <t>FNB 62093491696</t>
        </is>
      </c>
      <c r="F19419" s="3" t="n">
        <v>-7145.17</v>
      </c>
      <c r="G19419" s="3" t="n">
        <v>49422.18</v>
      </c>
    </row>
    <row r="19420">
      <c r="A19420" s="3" t="inlineStr">
        <is>
          <t>Opportunity Private Capital (PTY) LTD</t>
        </is>
      </c>
      <c r="B19420" s="4" t="n">
        <v>45351</v>
      </c>
      <c r="C19420" s="3" t="inlineStr">
        <is>
          <t>Assets</t>
        </is>
      </c>
      <c r="D19420" s="3" t="inlineStr">
        <is>
          <t>8400/000</t>
        </is>
      </c>
      <c r="E19420" s="3" t="inlineStr">
        <is>
          <t>FNB 62093491696</t>
        </is>
      </c>
      <c r="F19420" s="3" t="n">
        <v>-7145.17</v>
      </c>
      <c r="G19420" s="3" t="n">
        <v>49422.18</v>
      </c>
    </row>
    <row r="19421">
      <c r="A19421" s="3" t="inlineStr">
        <is>
          <t>Opportunity Global Property (PTY) LTD</t>
        </is>
      </c>
      <c r="B19421" s="4" t="n">
        <v>45351</v>
      </c>
      <c r="C19421" s="3" t="inlineStr">
        <is>
          <t>Assets</t>
        </is>
      </c>
      <c r="D19421" s="3" t="inlineStr">
        <is>
          <t>8400/000</t>
        </is>
      </c>
      <c r="E19421" s="3" t="inlineStr">
        <is>
          <t>FNB 62835620875</t>
        </is>
      </c>
      <c r="F19421" s="3" t="n">
        <v>8654.15</v>
      </c>
      <c r="G19421" s="3" t="n">
        <v>62149.08</v>
      </c>
    </row>
    <row r="19422">
      <c r="A19422" s="3" t="inlineStr">
        <is>
          <t>Opportunity Global Sales (PTY) LTD</t>
        </is>
      </c>
      <c r="B19422" s="4" t="n">
        <v>45351</v>
      </c>
      <c r="C19422" s="3" t="inlineStr">
        <is>
          <t>Assets</t>
        </is>
      </c>
      <c r="D19422" s="3" t="inlineStr">
        <is>
          <t>8400/000</t>
        </is>
      </c>
      <c r="E19422" s="3" t="inlineStr">
        <is>
          <t>FNB 62835620875</t>
        </is>
      </c>
      <c r="F19422" s="3" t="n">
        <v>8654.15</v>
      </c>
      <c r="G19422" s="3" t="n">
        <v>62149.08</v>
      </c>
    </row>
    <row r="19423">
      <c r="A19423" s="3" t="inlineStr">
        <is>
          <t>Quinate Consulting (Pty) Ltd</t>
        </is>
      </c>
      <c r="B19423" s="4" t="n">
        <v>45351</v>
      </c>
      <c r="C19423" s="3" t="inlineStr">
        <is>
          <t>Assets</t>
        </is>
      </c>
      <c r="D19423" s="3" t="inlineStr">
        <is>
          <t>8400/000</t>
        </is>
      </c>
      <c r="E19423" s="3" t="inlineStr">
        <is>
          <t>RMB - 62736659189 - Call Acc</t>
        </is>
      </c>
      <c r="F19423" s="3" t="n">
        <v>-487498.9</v>
      </c>
      <c r="G19423" s="3" t="n">
        <v>808842.0600000001</v>
      </c>
    </row>
    <row r="19424">
      <c r="A19424" s="3" t="inlineStr">
        <is>
          <t>Trademark Holdings (Pty) Ltd</t>
        </is>
      </c>
      <c r="B19424" s="4" t="n">
        <v>45351</v>
      </c>
      <c r="C19424" s="3" t="inlineStr">
        <is>
          <t>Assets</t>
        </is>
      </c>
      <c r="D19424" s="3" t="inlineStr">
        <is>
          <t>8400/000</t>
        </is>
      </c>
      <c r="E19424" s="3" t="inlineStr">
        <is>
          <t>RMB 623 693 03640</t>
        </is>
      </c>
      <c r="F19424" s="3" t="n">
        <v>30137.7</v>
      </c>
      <c r="G19424" s="3" t="n">
        <v>70155.39</v>
      </c>
    </row>
    <row r="19425">
      <c r="A19425" s="3" t="inlineStr">
        <is>
          <t>Noble Shield (Pty) Ltd ta Go Letting</t>
        </is>
      </c>
      <c r="B19425" s="4" t="n">
        <v>45351</v>
      </c>
      <c r="C19425" s="3" t="inlineStr">
        <is>
          <t>Assets</t>
        </is>
      </c>
      <c r="D19425" s="3" t="inlineStr">
        <is>
          <t>8400/000</t>
        </is>
      </c>
      <c r="E19425" s="3" t="inlineStr">
        <is>
          <t>RMB 6250 573 3833</t>
        </is>
      </c>
      <c r="F19425" s="3" t="n">
        <v>3706.19</v>
      </c>
      <c r="G19425" s="3" t="n">
        <v>48104.19</v>
      </c>
    </row>
    <row r="19426">
      <c r="A19426" s="3" t="inlineStr">
        <is>
          <t>Endulini (Pty) Ltd</t>
        </is>
      </c>
      <c r="B19426" s="4" t="n">
        <v>45351</v>
      </c>
      <c r="C19426" s="3" t="inlineStr">
        <is>
          <t>Assets</t>
        </is>
      </c>
      <c r="D19426" s="3" t="inlineStr">
        <is>
          <t>8400/000</t>
        </is>
      </c>
      <c r="E19426" s="3" t="inlineStr">
        <is>
          <t>RMB 62906944576</t>
        </is>
      </c>
      <c r="F19426" s="3" t="n">
        <v>8597.379999999999</v>
      </c>
      <c r="G19426" s="3" t="n">
        <v>34067.41</v>
      </c>
    </row>
    <row r="19427">
      <c r="A19427" s="3" t="inlineStr">
        <is>
          <t>Opportunity Management Holdings (PTY) LTD</t>
        </is>
      </c>
      <c r="B19427" s="4" t="n">
        <v>45351</v>
      </c>
      <c r="C19427" s="3" t="inlineStr">
        <is>
          <t>Assets</t>
        </is>
      </c>
      <c r="D19427" s="3" t="inlineStr">
        <is>
          <t>8400/000</t>
        </is>
      </c>
      <c r="E19427" s="3" t="inlineStr">
        <is>
          <t>RMB Cheq - 62312246920</t>
        </is>
      </c>
      <c r="F19427" s="3" t="n">
        <v>-67757.13</v>
      </c>
      <c r="G19427" s="3" t="n">
        <v>62245.02</v>
      </c>
    </row>
    <row r="19428">
      <c r="A19428" s="3" t="inlineStr">
        <is>
          <t>Opportunity Global Investment (PTY) LTD</t>
        </is>
      </c>
      <c r="B19428" s="4" t="n">
        <v>45351</v>
      </c>
      <c r="C19428" s="3" t="inlineStr">
        <is>
          <t>Assets</t>
        </is>
      </c>
      <c r="D19428" s="3" t="inlineStr">
        <is>
          <t>8405/000</t>
        </is>
      </c>
      <c r="E19428" s="3" t="inlineStr">
        <is>
          <t>FNB Trust 62762449265</t>
        </is>
      </c>
      <c r="F19428" s="3" t="n">
        <v>0</v>
      </c>
      <c r="G19428" s="3" t="n">
        <v>1141.1</v>
      </c>
    </row>
    <row r="19429">
      <c r="A19429" s="3" t="inlineStr">
        <is>
          <t>Opportunity Private Capital (PTY) LTD</t>
        </is>
      </c>
      <c r="B19429" s="4" t="n">
        <v>45351</v>
      </c>
      <c r="C19429" s="3" t="inlineStr">
        <is>
          <t>Assets</t>
        </is>
      </c>
      <c r="D19429" s="3" t="inlineStr">
        <is>
          <t>8405/000</t>
        </is>
      </c>
      <c r="E19429" s="3" t="inlineStr">
        <is>
          <t>FNB Trust 62762449265</t>
        </is>
      </c>
      <c r="F19429" s="3" t="n">
        <v>0</v>
      </c>
      <c r="G19429" s="3" t="n">
        <v>1141.1</v>
      </c>
    </row>
    <row r="19430">
      <c r="A19430" s="3" t="inlineStr">
        <is>
          <t>Endulini (Pty) Ltd</t>
        </is>
      </c>
      <c r="B19430" s="4" t="n">
        <v>45351</v>
      </c>
      <c r="C19430" s="3" t="inlineStr">
        <is>
          <t>Assets</t>
        </is>
      </c>
      <c r="D19430" s="3" t="inlineStr">
        <is>
          <t>8410/000</t>
        </is>
      </c>
      <c r="E19430" s="3" t="inlineStr">
        <is>
          <t>Momentum Investor Account : RU 502229883</t>
        </is>
      </c>
      <c r="F19430" s="3" t="n">
        <v>0.49</v>
      </c>
      <c r="G19430" s="3" t="n">
        <v>24.52</v>
      </c>
    </row>
    <row r="19431">
      <c r="A19431" s="3" t="inlineStr">
        <is>
          <t>Opportunity Management Holdings (PTY) LTD</t>
        </is>
      </c>
      <c r="B19431" s="4" t="n">
        <v>45351</v>
      </c>
      <c r="C19431" s="3" t="inlineStr">
        <is>
          <t>Assets</t>
        </is>
      </c>
      <c r="D19431" s="3" t="inlineStr">
        <is>
          <t>8410/000</t>
        </is>
      </c>
      <c r="E19431" s="3" t="inlineStr">
        <is>
          <t>RMB Call Acc - 62312248851</t>
        </is>
      </c>
      <c r="F19431" s="3" t="n">
        <v>0</v>
      </c>
      <c r="G19431" s="3" t="n">
        <v>1432.34</v>
      </c>
    </row>
    <row r="19432">
      <c r="A19432" s="3" t="inlineStr">
        <is>
          <t>Noble Shield (Pty) Ltd ta Go Letting</t>
        </is>
      </c>
      <c r="B19432" s="4" t="n">
        <v>45351</v>
      </c>
      <c r="C19432" s="3" t="inlineStr">
        <is>
          <t>Assets</t>
        </is>
      </c>
      <c r="D19432" s="3" t="inlineStr">
        <is>
          <t>8410/000</t>
        </is>
      </c>
      <c r="E19432" s="3" t="inlineStr">
        <is>
          <t>RMB Trust Acc - 6250 615 1365</t>
        </is>
      </c>
      <c r="F19432" s="3" t="n">
        <v>-149.06</v>
      </c>
      <c r="G19432" s="3" t="n">
        <v>480.07</v>
      </c>
    </row>
    <row r="19433">
      <c r="A19433" s="3" t="inlineStr">
        <is>
          <t>Quinate Consulting (Pty) Ltd</t>
        </is>
      </c>
      <c r="B19433" s="4" t="n">
        <v>45351</v>
      </c>
      <c r="C19433" s="3" t="inlineStr">
        <is>
          <t>Assets</t>
        </is>
      </c>
      <c r="D19433" s="3" t="inlineStr">
        <is>
          <t>8415/000</t>
        </is>
      </c>
      <c r="E19433" s="3" t="inlineStr">
        <is>
          <t>STD Acc 071 958 959 - Facility Acc</t>
        </is>
      </c>
      <c r="F19433" s="3" t="n">
        <v>-85</v>
      </c>
      <c r="G19433" s="3" t="n">
        <v>2276.21</v>
      </c>
    </row>
    <row r="19434">
      <c r="A19434" s="3" t="inlineStr">
        <is>
          <t>Trademark Holdings (Pty) Ltd</t>
        </is>
      </c>
      <c r="B19434" s="4" t="n">
        <v>45351</v>
      </c>
      <c r="C19434" s="3" t="inlineStr">
        <is>
          <t>Assets</t>
        </is>
      </c>
      <c r="D19434" s="3" t="inlineStr">
        <is>
          <t>8420/000</t>
        </is>
      </c>
      <c r="E19434" s="3" t="inlineStr">
        <is>
          <t>FNB Credit Card</t>
        </is>
      </c>
      <c r="F19434" s="3" t="n">
        <v>0</v>
      </c>
      <c r="G19434" s="3" t="n">
        <v>624</v>
      </c>
    </row>
    <row r="19435">
      <c r="A19435" s="3" t="inlineStr">
        <is>
          <t>Quinate Consulting (Pty) Ltd</t>
        </is>
      </c>
      <c r="B19435" s="4" t="n">
        <v>45351</v>
      </c>
      <c r="C19435" s="3" t="inlineStr">
        <is>
          <t>Assets</t>
        </is>
      </c>
      <c r="D19435" s="3" t="inlineStr">
        <is>
          <t>8430/000</t>
        </is>
      </c>
      <c r="E19435" s="3" t="inlineStr">
        <is>
          <t>Momentum Investment Acc - RU502230185</t>
        </is>
      </c>
      <c r="F19435" s="3" t="n">
        <v>11.14</v>
      </c>
      <c r="G19435" s="3" t="n">
        <v>574.88</v>
      </c>
    </row>
    <row r="19436">
      <c r="A19436" s="3" t="inlineStr">
        <is>
          <t>Opportunity Global Investment (PTY) LTD</t>
        </is>
      </c>
      <c r="B19436" s="4" t="n">
        <v>45351</v>
      </c>
      <c r="C19436" s="3" t="inlineStr">
        <is>
          <t>Assets</t>
        </is>
      </c>
      <c r="D19436" s="3" t="inlineStr">
        <is>
          <t>8440/000</t>
        </is>
      </c>
      <c r="E19436" s="3" t="inlineStr">
        <is>
          <t>FNB - Call 627602764438</t>
        </is>
      </c>
      <c r="F19436" s="3" t="n">
        <v>-838.77</v>
      </c>
      <c r="G19436" s="3" t="n">
        <v>-1680.7</v>
      </c>
    </row>
    <row r="19437">
      <c r="A19437" s="3" t="inlineStr">
        <is>
          <t>Opportunity Private Capital (PTY) LTD</t>
        </is>
      </c>
      <c r="B19437" s="4" t="n">
        <v>45351</v>
      </c>
      <c r="C19437" s="3" t="inlineStr">
        <is>
          <t>Assets</t>
        </is>
      </c>
      <c r="D19437" s="3" t="inlineStr">
        <is>
          <t>8440/000</t>
        </is>
      </c>
      <c r="E19437" s="3" t="inlineStr">
        <is>
          <t>FNB - Call 627602764438</t>
        </is>
      </c>
      <c r="F19437" s="3" t="n">
        <v>-838.77</v>
      </c>
      <c r="G19437" s="3" t="n">
        <v>-1680.7</v>
      </c>
    </row>
    <row r="19438">
      <c r="A19438" s="3" t="inlineStr">
        <is>
          <t>Opportunity Global Investment (PTY) LTD</t>
        </is>
      </c>
      <c r="B19438" s="4" t="n">
        <v>45351</v>
      </c>
      <c r="C19438" s="3" t="inlineStr">
        <is>
          <t>Assets</t>
        </is>
      </c>
      <c r="D19438" s="3" t="inlineStr">
        <is>
          <t>8445/000</t>
        </is>
      </c>
      <c r="E19438" s="3" t="inlineStr">
        <is>
          <t>Momentum RU502230096</t>
        </is>
      </c>
      <c r="F19438" s="3" t="n">
        <v>108.08</v>
      </c>
      <c r="G19438" s="3" t="n">
        <v>5081.89</v>
      </c>
    </row>
    <row r="19439">
      <c r="A19439" s="3" t="inlineStr">
        <is>
          <t>Opportunity Private Capital (PTY) LTD</t>
        </is>
      </c>
      <c r="B19439" s="4" t="n">
        <v>45351</v>
      </c>
      <c r="C19439" s="3" t="inlineStr">
        <is>
          <t>Assets</t>
        </is>
      </c>
      <c r="D19439" s="3" t="inlineStr">
        <is>
          <t>8445/000</t>
        </is>
      </c>
      <c r="E19439" s="3" t="inlineStr">
        <is>
          <t>Momentum RU502230096</t>
        </is>
      </c>
      <c r="F19439" s="3" t="n">
        <v>108.08</v>
      </c>
      <c r="G19439" s="3" t="n">
        <v>5081.89</v>
      </c>
    </row>
    <row r="19440">
      <c r="A19440" s="3" t="inlineStr">
        <is>
          <t>Quinate Consulting (Pty) Ltd</t>
        </is>
      </c>
      <c r="B19440" s="4" t="n">
        <v>45351</v>
      </c>
      <c r="C19440" s="3" t="inlineStr">
        <is>
          <t>Assets</t>
        </is>
      </c>
      <c r="D19440" s="3" t="inlineStr">
        <is>
          <t>8450/000</t>
        </is>
      </c>
      <c r="E19440" s="3" t="inlineStr">
        <is>
          <t>A RMB 62275810820</t>
        </is>
      </c>
      <c r="F19440" s="3" t="n">
        <v>-1097566.61</v>
      </c>
      <c r="G19440" s="3" t="n">
        <v>178893.35</v>
      </c>
    </row>
    <row r="19441">
      <c r="A19441" s="3" t="inlineStr">
        <is>
          <t>Opportunity Management Holdings (PTY) LTD</t>
        </is>
      </c>
      <c r="B19441" s="4" t="n">
        <v>45351</v>
      </c>
      <c r="C19441" s="3" t="inlineStr">
        <is>
          <t>Assets</t>
        </is>
      </c>
      <c r="D19441" s="3" t="inlineStr">
        <is>
          <t>8450/000</t>
        </is>
      </c>
      <c r="E19441" s="3" t="inlineStr">
        <is>
          <t>Petty Cash - CT Office</t>
        </is>
      </c>
      <c r="F19441" s="3" t="n">
        <v>0</v>
      </c>
      <c r="G19441" s="3" t="n">
        <v>1016.2</v>
      </c>
    </row>
    <row r="19442">
      <c r="A19442" s="3" t="inlineStr">
        <is>
          <t>Quinate Consulting (Pty) Ltd</t>
        </is>
      </c>
      <c r="B19442" s="4" t="n">
        <v>45351</v>
      </c>
      <c r="C19442" s="3" t="inlineStr">
        <is>
          <t>Assets</t>
        </is>
      </c>
      <c r="D19442" s="3" t="inlineStr">
        <is>
          <t>8470/000</t>
        </is>
      </c>
      <c r="E19442" s="3" t="inlineStr">
        <is>
          <t>ABSA: Quinate</t>
        </is>
      </c>
      <c r="F19442" s="3" t="n">
        <v>0</v>
      </c>
      <c r="G19442" s="3" t="n">
        <v>500</v>
      </c>
    </row>
    <row r="19443">
      <c r="A19443" s="3" t="inlineStr">
        <is>
          <t>Quinate Consulting (Pty) Ltd</t>
        </is>
      </c>
      <c r="B19443" s="4" t="n">
        <v>45351</v>
      </c>
      <c r="C19443" s="3" t="inlineStr">
        <is>
          <t>Liabilities</t>
        </is>
      </c>
      <c r="D19443" s="3" t="inlineStr">
        <is>
          <t>8480/100</t>
        </is>
      </c>
      <c r="E19443" s="3" t="inlineStr">
        <is>
          <t>Bond - SH20 - STD Bank 532010558</t>
        </is>
      </c>
      <c r="F19443" s="3" t="n">
        <v>4305.39</v>
      </c>
      <c r="G19443" s="3" t="n">
        <v>-1320214.7</v>
      </c>
    </row>
    <row r="19444">
      <c r="A19444" s="3" t="inlineStr">
        <is>
          <t>Quinate Consulting (Pty) Ltd</t>
        </is>
      </c>
      <c r="B19444" s="4" t="n">
        <v>45351</v>
      </c>
      <c r="C19444" s="3" t="inlineStr">
        <is>
          <t>Liabilities</t>
        </is>
      </c>
      <c r="D19444" s="3" t="inlineStr">
        <is>
          <t>8480/200</t>
        </is>
      </c>
      <c r="E19444" s="3" t="inlineStr">
        <is>
          <t>Bond - SH23 - STD Bank 532010035</t>
        </is>
      </c>
      <c r="F19444" s="3" t="n">
        <v>4541.13</v>
      </c>
      <c r="G19444" s="3" t="n">
        <v>-1320104.64</v>
      </c>
    </row>
    <row r="19445">
      <c r="A19445" s="3" t="inlineStr">
        <is>
          <t>Quinate Consulting (Pty) Ltd</t>
        </is>
      </c>
      <c r="B19445" s="4" t="n">
        <v>45351</v>
      </c>
      <c r="C19445" s="3" t="inlineStr">
        <is>
          <t>Liabilities</t>
        </is>
      </c>
      <c r="D19445" s="3" t="inlineStr">
        <is>
          <t>8480/300</t>
        </is>
      </c>
      <c r="E19445" s="3" t="inlineStr">
        <is>
          <t>Bond - SH24 - STD Bank 532372662</t>
        </is>
      </c>
      <c r="F19445" s="3" t="n">
        <v>2549.98</v>
      </c>
      <c r="G19445" s="3" t="n">
        <v>-1438504.16</v>
      </c>
    </row>
    <row r="19446">
      <c r="A19446" s="3" t="inlineStr">
        <is>
          <t>Quinate Consulting (Pty) Ltd</t>
        </is>
      </c>
      <c r="B19446" s="4" t="n">
        <v>45351</v>
      </c>
      <c r="C19446" s="3" t="inlineStr">
        <is>
          <t>Liabilities</t>
        </is>
      </c>
      <c r="D19446" s="3" t="inlineStr">
        <is>
          <t>8480/400</t>
        </is>
      </c>
      <c r="E19446" s="3" t="inlineStr">
        <is>
          <t>Bond - SW01 - STD Bank 532920627</t>
        </is>
      </c>
      <c r="F19446" s="3" t="n">
        <v>2169.61</v>
      </c>
      <c r="G19446" s="3" t="n">
        <v>-1286487.85</v>
      </c>
    </row>
    <row r="19447">
      <c r="A19447" s="3" t="inlineStr">
        <is>
          <t>Quinate Consulting (Pty) Ltd</t>
        </is>
      </c>
      <c r="B19447" s="4" t="n">
        <v>45351</v>
      </c>
      <c r="C19447" s="3" t="inlineStr">
        <is>
          <t>Liabilities</t>
        </is>
      </c>
      <c r="D19447" s="3" t="inlineStr">
        <is>
          <t>8480/401</t>
        </is>
      </c>
      <c r="E19447" s="3" t="inlineStr">
        <is>
          <t>Bond - SW21 - STD Bank 532920597</t>
        </is>
      </c>
      <c r="F19447" s="3" t="n">
        <v>2170.49</v>
      </c>
      <c r="G19447" s="3" t="n">
        <v>-1286998.3</v>
      </c>
    </row>
    <row r="19448">
      <c r="A19448" s="3" t="inlineStr">
        <is>
          <t>Endulini (Pty) Ltd</t>
        </is>
      </c>
      <c r="B19448" s="4" t="n">
        <v>45351</v>
      </c>
      <c r="C19448" s="3" t="inlineStr">
        <is>
          <t>Liabilities</t>
        </is>
      </c>
      <c r="D19448" s="3" t="inlineStr">
        <is>
          <t>860</t>
        </is>
      </c>
      <c r="E19448" s="3" t="inlineStr">
        <is>
          <t>Rounding</t>
        </is>
      </c>
      <c r="F19448" s="3" t="n">
        <v>0</v>
      </c>
      <c r="G19448" s="3" t="n">
        <v>0.04</v>
      </c>
    </row>
    <row r="19449">
      <c r="A19449" s="3" t="inlineStr">
        <is>
          <t>Opportunity Global Investment (PTY) LTD</t>
        </is>
      </c>
      <c r="B19449" s="4" t="n">
        <v>45351</v>
      </c>
      <c r="C19449" s="3" t="inlineStr">
        <is>
          <t>Liabilities</t>
        </is>
      </c>
      <c r="D19449" s="3" t="inlineStr">
        <is>
          <t>860</t>
        </is>
      </c>
      <c r="E19449" s="3" t="inlineStr">
        <is>
          <t>Rounding</t>
        </is>
      </c>
      <c r="F19449" s="3" t="n">
        <v>0</v>
      </c>
      <c r="G19449" s="3" t="n">
        <v>-0.29</v>
      </c>
    </row>
    <row r="19450">
      <c r="A19450" s="3" t="inlineStr">
        <is>
          <t>Opportunity Global Property (PTY) LTD</t>
        </is>
      </c>
      <c r="B19450" s="4" t="n">
        <v>45351</v>
      </c>
      <c r="C19450" s="3" t="inlineStr">
        <is>
          <t>Liabilities</t>
        </is>
      </c>
      <c r="D19450" s="3" t="inlineStr">
        <is>
          <t>860</t>
        </is>
      </c>
      <c r="E19450" s="3" t="inlineStr">
        <is>
          <t>Rounding</t>
        </is>
      </c>
      <c r="F19450" s="3" t="n">
        <v>0</v>
      </c>
      <c r="G19450" s="3" t="n">
        <v>-0.99</v>
      </c>
    </row>
    <row r="19451">
      <c r="A19451" s="3" t="inlineStr">
        <is>
          <t>Opportunity Global Sales (PTY) LTD</t>
        </is>
      </c>
      <c r="B19451" s="4" t="n">
        <v>45351</v>
      </c>
      <c r="C19451" s="3" t="inlineStr">
        <is>
          <t>Liabilities</t>
        </is>
      </c>
      <c r="D19451" s="3" t="inlineStr">
        <is>
          <t>860</t>
        </is>
      </c>
      <c r="E19451" s="3" t="inlineStr">
        <is>
          <t>Rounding</t>
        </is>
      </c>
      <c r="F19451" s="3" t="n">
        <v>0</v>
      </c>
      <c r="G19451" s="3" t="n">
        <v>-0.99</v>
      </c>
    </row>
    <row r="19452">
      <c r="A19452" s="3" t="inlineStr">
        <is>
          <t>Opportunity Management Holdings (PTY) LTD</t>
        </is>
      </c>
      <c r="B19452" s="4" t="n">
        <v>45351</v>
      </c>
      <c r="C19452" s="3" t="inlineStr">
        <is>
          <t>Liabilities</t>
        </is>
      </c>
      <c r="D19452" s="3" t="inlineStr">
        <is>
          <t>860</t>
        </is>
      </c>
      <c r="E19452" s="3" t="inlineStr">
        <is>
          <t>Rounding</t>
        </is>
      </c>
      <c r="F19452" s="3" t="n">
        <v>0</v>
      </c>
      <c r="G19452" s="3" t="n">
        <v>-0.01</v>
      </c>
    </row>
    <row r="19453">
      <c r="A19453" s="3" t="inlineStr">
        <is>
          <t>Opportunity Private Capital (PTY) LTD</t>
        </is>
      </c>
      <c r="B19453" s="4" t="n">
        <v>45351</v>
      </c>
      <c r="C19453" s="3" t="inlineStr">
        <is>
          <t>Liabilities</t>
        </is>
      </c>
      <c r="D19453" s="3" t="inlineStr">
        <is>
          <t>860</t>
        </is>
      </c>
      <c r="E19453" s="3" t="inlineStr">
        <is>
          <t>Rounding</t>
        </is>
      </c>
      <c r="F19453" s="3" t="n">
        <v>0</v>
      </c>
      <c r="G19453" s="3" t="n">
        <v>-0.29</v>
      </c>
    </row>
    <row r="19454">
      <c r="A19454" s="3" t="inlineStr">
        <is>
          <t>Quinate Consulting (Pty) Ltd</t>
        </is>
      </c>
      <c r="B19454" s="4" t="n">
        <v>45351</v>
      </c>
      <c r="C19454" s="3" t="inlineStr">
        <is>
          <t>Liabilities</t>
        </is>
      </c>
      <c r="D19454" s="3" t="inlineStr">
        <is>
          <t>860</t>
        </is>
      </c>
      <c r="E19454" s="3" t="inlineStr">
        <is>
          <t>Rounding</t>
        </is>
      </c>
      <c r="F19454" s="3" t="n">
        <v>-1.06</v>
      </c>
      <c r="G19454" s="3" t="n">
        <v>-6.02</v>
      </c>
    </row>
    <row r="19455">
      <c r="A19455" s="3" t="inlineStr">
        <is>
          <t>Trademark Holdings (Pty) Ltd</t>
        </is>
      </c>
      <c r="B19455" s="4" t="n">
        <v>45351</v>
      </c>
      <c r="C19455" s="3" t="inlineStr">
        <is>
          <t>Liabilities</t>
        </is>
      </c>
      <c r="D19455" s="3" t="inlineStr">
        <is>
          <t>860</t>
        </is>
      </c>
      <c r="E19455" s="3" t="inlineStr">
        <is>
          <t>Rounding</t>
        </is>
      </c>
      <c r="F19455" s="3" t="n">
        <v>0</v>
      </c>
      <c r="G19455" s="3" t="n">
        <v>0.2</v>
      </c>
    </row>
    <row r="19456">
      <c r="A19456" s="3" t="inlineStr">
        <is>
          <t>Endulini (Pty) Ltd</t>
        </is>
      </c>
      <c r="B19456" s="4" t="n">
        <v>45351</v>
      </c>
      <c r="C19456" s="3" t="inlineStr">
        <is>
          <t>Liabilities</t>
        </is>
      </c>
      <c r="D19456" s="3" t="inlineStr">
        <is>
          <t>9000/000</t>
        </is>
      </c>
      <c r="E19456" s="3" t="inlineStr">
        <is>
          <t>Supplier Control Account</t>
        </is>
      </c>
      <c r="F19456" s="3" t="n">
        <v>4271921.5</v>
      </c>
      <c r="G19456" s="3" t="n">
        <v>3931272.79</v>
      </c>
    </row>
    <row r="19457">
      <c r="A19457" s="3" t="inlineStr">
        <is>
          <t>Noble Shield (Pty) Ltd ta Go Letting</t>
        </is>
      </c>
      <c r="B19457" s="4" t="n">
        <v>45351</v>
      </c>
      <c r="C19457" s="3" t="inlineStr">
        <is>
          <t>Liabilities</t>
        </is>
      </c>
      <c r="D19457" s="3" t="inlineStr">
        <is>
          <t>9000/000</t>
        </is>
      </c>
      <c r="E19457" s="3" t="inlineStr">
        <is>
          <t>Supplier Control Account</t>
        </is>
      </c>
      <c r="F19457" s="3" t="n">
        <v>-2688.71</v>
      </c>
      <c r="G19457" s="3" t="n">
        <v>-26508.71</v>
      </c>
    </row>
    <row r="19458">
      <c r="A19458" s="3" t="inlineStr">
        <is>
          <t>Opportunity Global Investment (PTY) LTD</t>
        </is>
      </c>
      <c r="B19458" s="4" t="n">
        <v>45351</v>
      </c>
      <c r="C19458" s="3" t="inlineStr">
        <is>
          <t>Liabilities</t>
        </is>
      </c>
      <c r="D19458" s="3" t="inlineStr">
        <is>
          <t>9000/000</t>
        </is>
      </c>
      <c r="E19458" s="3" t="inlineStr">
        <is>
          <t>Supplier Control Account</t>
        </is>
      </c>
      <c r="F19458" s="3" t="n">
        <v>87118.75</v>
      </c>
      <c r="G19458" s="3" t="n">
        <v>-26300.41</v>
      </c>
    </row>
    <row r="19459">
      <c r="A19459" s="3" t="inlineStr">
        <is>
          <t>Opportunity Global Property (PTY) LTD</t>
        </is>
      </c>
      <c r="B19459" s="4" t="n">
        <v>45351</v>
      </c>
      <c r="C19459" s="3" t="inlineStr">
        <is>
          <t>Liabilities</t>
        </is>
      </c>
      <c r="D19459" s="3" t="inlineStr">
        <is>
          <t>9000/000</t>
        </is>
      </c>
      <c r="E19459" s="3" t="inlineStr">
        <is>
          <t>Supplier Control Account</t>
        </is>
      </c>
      <c r="F19459" s="3" t="n">
        <v>-20377.65</v>
      </c>
      <c r="G19459" s="3" t="n">
        <v>-24194.56</v>
      </c>
    </row>
    <row r="19460">
      <c r="A19460" s="3" t="inlineStr">
        <is>
          <t>Opportunity Global Sales (PTY) LTD</t>
        </is>
      </c>
      <c r="B19460" s="4" t="n">
        <v>45351</v>
      </c>
      <c r="C19460" s="3" t="inlineStr">
        <is>
          <t>Liabilities</t>
        </is>
      </c>
      <c r="D19460" s="3" t="inlineStr">
        <is>
          <t>9000/000</t>
        </is>
      </c>
      <c r="E19460" s="3" t="inlineStr">
        <is>
          <t>Supplier Control Account</t>
        </is>
      </c>
      <c r="F19460" s="3" t="n">
        <v>-20377.65</v>
      </c>
      <c r="G19460" s="3" t="n">
        <v>-24194.56</v>
      </c>
    </row>
    <row r="19461">
      <c r="A19461" s="3" t="inlineStr">
        <is>
          <t>Opportunity Management Holdings (PTY) LTD</t>
        </is>
      </c>
      <c r="B19461" s="4" t="n">
        <v>45351</v>
      </c>
      <c r="C19461" s="3" t="inlineStr">
        <is>
          <t>Liabilities</t>
        </is>
      </c>
      <c r="D19461" s="3" t="inlineStr">
        <is>
          <t>9000/000</t>
        </is>
      </c>
      <c r="E19461" s="3" t="inlineStr">
        <is>
          <t>Supplier Control Account</t>
        </is>
      </c>
      <c r="F19461" s="3" t="n">
        <v>-1113.23</v>
      </c>
      <c r="G19461" s="3" t="n">
        <v>-287542</v>
      </c>
    </row>
    <row r="19462">
      <c r="A19462" s="3" t="inlineStr">
        <is>
          <t>Opportunity Private Capital (PTY) LTD</t>
        </is>
      </c>
      <c r="B19462" s="4" t="n">
        <v>45351</v>
      </c>
      <c r="C19462" s="3" t="inlineStr">
        <is>
          <t>Liabilities</t>
        </is>
      </c>
      <c r="D19462" s="3" t="inlineStr">
        <is>
          <t>9000/000</t>
        </is>
      </c>
      <c r="E19462" s="3" t="inlineStr">
        <is>
          <t>Supplier Control Account</t>
        </is>
      </c>
      <c r="F19462" s="3" t="n">
        <v>87118.75</v>
      </c>
      <c r="G19462" s="3" t="n">
        <v>-26300.41</v>
      </c>
    </row>
    <row r="19463">
      <c r="A19463" s="3" t="inlineStr">
        <is>
          <t>Quinate Consulting (Pty) Ltd</t>
        </is>
      </c>
      <c r="B19463" s="4" t="n">
        <v>45351</v>
      </c>
      <c r="C19463" s="3" t="inlineStr">
        <is>
          <t>Liabilities</t>
        </is>
      </c>
      <c r="D19463" s="3" t="inlineStr">
        <is>
          <t>9000/000</t>
        </is>
      </c>
      <c r="E19463" s="3" t="inlineStr">
        <is>
          <t>Supplier Control Account</t>
        </is>
      </c>
      <c r="F19463" s="3" t="n">
        <v>-25289.08</v>
      </c>
      <c r="G19463" s="3" t="n">
        <v>406336.1</v>
      </c>
    </row>
    <row r="19464">
      <c r="A19464" s="3" t="inlineStr">
        <is>
          <t>Trademark Holdings (Pty) Ltd</t>
        </is>
      </c>
      <c r="B19464" s="4" t="n">
        <v>45351</v>
      </c>
      <c r="C19464" s="3" t="inlineStr">
        <is>
          <t>Liabilities</t>
        </is>
      </c>
      <c r="D19464" s="3" t="inlineStr">
        <is>
          <t>9000/000</t>
        </is>
      </c>
      <c r="E19464" s="3" t="inlineStr">
        <is>
          <t>Supplier Control Account</t>
        </is>
      </c>
      <c r="F19464" s="3" t="n">
        <v>282.12</v>
      </c>
      <c r="G19464" s="3" t="n">
        <v>-16220.29</v>
      </c>
    </row>
    <row r="19465">
      <c r="A19465" s="3" t="inlineStr">
        <is>
          <t>Quinate Consulting (Pty) Ltd</t>
        </is>
      </c>
      <c r="B19465" s="4" t="n">
        <v>45351</v>
      </c>
      <c r="C19465" s="3" t="inlineStr">
        <is>
          <t>Liabilities</t>
        </is>
      </c>
      <c r="D19465" s="3" t="inlineStr">
        <is>
          <t>9001</t>
        </is>
      </c>
      <c r="E19465" s="3" t="inlineStr">
        <is>
          <t>Supplier Control</t>
        </is>
      </c>
      <c r="F19465" s="3" t="n">
        <v>0</v>
      </c>
      <c r="G19465" s="3" t="n">
        <v>-347315.41</v>
      </c>
    </row>
    <row r="19466">
      <c r="A19466" s="3" t="inlineStr">
        <is>
          <t>Opportunity Management Holdings (PTY) LTD</t>
        </is>
      </c>
      <c r="B19466" s="4" t="n">
        <v>45351</v>
      </c>
      <c r="C19466" s="3" t="inlineStr">
        <is>
          <t>Liabilities</t>
        </is>
      </c>
      <c r="D19466" s="3" t="inlineStr">
        <is>
          <t>9100/000</t>
        </is>
      </c>
      <c r="E19466" s="3" t="inlineStr">
        <is>
          <t>PAYE/UIF/SDL Accrual - Prior Years ADJ</t>
        </is>
      </c>
      <c r="F19466" s="3" t="n">
        <v>0</v>
      </c>
      <c r="G19466" s="3" t="n">
        <v>-33739.36</v>
      </c>
    </row>
    <row r="19467">
      <c r="A19467" s="3" t="inlineStr">
        <is>
          <t>Opportunity Management Holdings (PTY) LTD</t>
        </is>
      </c>
      <c r="B19467" s="4" t="n">
        <v>45351</v>
      </c>
      <c r="C19467" s="3" t="inlineStr">
        <is>
          <t>Assets</t>
        </is>
      </c>
      <c r="D19467" s="3" t="inlineStr">
        <is>
          <t>9110/000</t>
        </is>
      </c>
      <c r="E19467" s="3" t="inlineStr">
        <is>
          <t>Deposit Received</t>
        </is>
      </c>
      <c r="F19467" s="3" t="n">
        <v>0</v>
      </c>
      <c r="G19467" s="3" t="n">
        <v>-3852.5</v>
      </c>
    </row>
    <row r="19468">
      <c r="A19468" s="3" t="inlineStr">
        <is>
          <t>Opportunity Global Investment (PTY) LTD</t>
        </is>
      </c>
      <c r="B19468" s="4" t="n">
        <v>45351</v>
      </c>
      <c r="C19468" s="3" t="inlineStr">
        <is>
          <t>Liabilities</t>
        </is>
      </c>
      <c r="D19468" s="3" t="inlineStr">
        <is>
          <t>9110/000</t>
        </is>
      </c>
      <c r="E19468" s="3" t="inlineStr">
        <is>
          <t>Taxation B/S</t>
        </is>
      </c>
      <c r="F19468" s="3" t="n">
        <v>30114.18</v>
      </c>
      <c r="G19468" s="3" t="n">
        <v>97277.99000000001</v>
      </c>
    </row>
    <row r="19469">
      <c r="A19469" s="3" t="inlineStr">
        <is>
          <t>Opportunity Private Capital (PTY) LTD</t>
        </is>
      </c>
      <c r="B19469" s="4" t="n">
        <v>45351</v>
      </c>
      <c r="C19469" s="3" t="inlineStr">
        <is>
          <t>Liabilities</t>
        </is>
      </c>
      <c r="D19469" s="3" t="inlineStr">
        <is>
          <t>9110/000</t>
        </is>
      </c>
      <c r="E19469" s="3" t="inlineStr">
        <is>
          <t>Taxation B/S</t>
        </is>
      </c>
      <c r="F19469" s="3" t="n">
        <v>30114.18</v>
      </c>
      <c r="G19469" s="3" t="n">
        <v>97277.99000000001</v>
      </c>
    </row>
    <row r="19470">
      <c r="A19470" s="3" t="inlineStr">
        <is>
          <t>Noble Shield (Pty) Ltd ta Go Letting</t>
        </is>
      </c>
      <c r="B19470" s="4" t="n">
        <v>45351</v>
      </c>
      <c r="C19470" s="3" t="inlineStr">
        <is>
          <t>Liabilities</t>
        </is>
      </c>
      <c r="D19470" s="3" t="inlineStr">
        <is>
          <t>9250/010</t>
        </is>
      </c>
      <c r="E19470" s="3" t="inlineStr">
        <is>
          <t>SALARY CONTROL</t>
        </is>
      </c>
      <c r="F19470" s="3" t="n">
        <v>-97.68000000000001</v>
      </c>
      <c r="G19470" s="3" t="n">
        <v>-18555.63</v>
      </c>
    </row>
    <row r="19471">
      <c r="A19471" s="3" t="inlineStr">
        <is>
          <t>Opportunity Global Investment (PTY) LTD</t>
        </is>
      </c>
      <c r="B19471" s="4" t="n">
        <v>45351</v>
      </c>
      <c r="C19471" s="3" t="inlineStr">
        <is>
          <t>Liabilities</t>
        </is>
      </c>
      <c r="D19471" s="3" t="inlineStr">
        <is>
          <t>9250/010</t>
        </is>
      </c>
      <c r="E19471" s="3" t="inlineStr">
        <is>
          <t>SALARY CONTROL</t>
        </is>
      </c>
      <c r="F19471" s="3" t="n">
        <v>-0.01</v>
      </c>
      <c r="G19471" s="3" t="n">
        <v>0</v>
      </c>
    </row>
    <row r="19472">
      <c r="A19472" s="3" t="inlineStr">
        <is>
          <t>Opportunity Global Property (PTY) LTD</t>
        </is>
      </c>
      <c r="B19472" s="4" t="n">
        <v>45351</v>
      </c>
      <c r="C19472" s="3" t="inlineStr">
        <is>
          <t>Liabilities</t>
        </is>
      </c>
      <c r="D19472" s="3" t="inlineStr">
        <is>
          <t>9250/010</t>
        </is>
      </c>
      <c r="E19472" s="3" t="inlineStr">
        <is>
          <t>SALARY CONTROL</t>
        </is>
      </c>
      <c r="F19472" s="3" t="n">
        <v>-5541.79</v>
      </c>
      <c r="G19472" s="3" t="n">
        <v>-7573.4</v>
      </c>
    </row>
    <row r="19473">
      <c r="A19473" s="3" t="inlineStr">
        <is>
          <t>Opportunity Global Sales (PTY) LTD</t>
        </is>
      </c>
      <c r="B19473" s="4" t="n">
        <v>45351</v>
      </c>
      <c r="C19473" s="3" t="inlineStr">
        <is>
          <t>Liabilities</t>
        </is>
      </c>
      <c r="D19473" s="3" t="inlineStr">
        <is>
          <t>9250/010</t>
        </is>
      </c>
      <c r="E19473" s="3" t="inlineStr">
        <is>
          <t>SALARY CONTROL</t>
        </is>
      </c>
      <c r="F19473" s="3" t="n">
        <v>-5541.79</v>
      </c>
      <c r="G19473" s="3" t="n">
        <v>-7573.4</v>
      </c>
    </row>
    <row r="19474">
      <c r="A19474" s="3" t="inlineStr">
        <is>
          <t>Opportunity Private Capital (PTY) LTD</t>
        </is>
      </c>
      <c r="B19474" s="4" t="n">
        <v>45351</v>
      </c>
      <c r="C19474" s="3" t="inlineStr">
        <is>
          <t>Liabilities</t>
        </is>
      </c>
      <c r="D19474" s="3" t="inlineStr">
        <is>
          <t>9250/010</t>
        </is>
      </c>
      <c r="E19474" s="3" t="inlineStr">
        <is>
          <t>SALARY CONTROL</t>
        </is>
      </c>
      <c r="F19474" s="3" t="n">
        <v>-0.01</v>
      </c>
      <c r="G19474" s="3" t="n">
        <v>0</v>
      </c>
    </row>
    <row r="19475">
      <c r="A19475" s="3" t="inlineStr">
        <is>
          <t>Trademark Holdings (Pty) Ltd</t>
        </is>
      </c>
      <c r="B19475" s="4" t="n">
        <v>45351</v>
      </c>
      <c r="C19475" s="3" t="inlineStr">
        <is>
          <t>Liabilities</t>
        </is>
      </c>
      <c r="D19475" s="3" t="inlineStr">
        <is>
          <t>9250/010</t>
        </is>
      </c>
      <c r="E19475" s="3" t="inlineStr">
        <is>
          <t>SALARY CONTROL</t>
        </is>
      </c>
      <c r="F19475" s="3" t="n">
        <v>-1747.23</v>
      </c>
      <c r="G19475" s="3" t="n">
        <v>-20205.96</v>
      </c>
    </row>
    <row r="19476">
      <c r="A19476" s="3" t="inlineStr">
        <is>
          <t>Noble Shield (Pty) Ltd ta Go Letting</t>
        </is>
      </c>
      <c r="B19476" s="4" t="n">
        <v>45351</v>
      </c>
      <c r="C19476" s="3" t="inlineStr">
        <is>
          <t>Liabilities</t>
        </is>
      </c>
      <c r="D19476" s="3" t="inlineStr">
        <is>
          <t>9250/020</t>
        </is>
      </c>
      <c r="E19476" s="3" t="inlineStr">
        <is>
          <t>PAYE, UIF AND SDL CONTROL</t>
        </is>
      </c>
      <c r="F19476" s="3" t="n">
        <v>-508.13</v>
      </c>
      <c r="G19476" s="3" t="n">
        <v>-6544.75</v>
      </c>
    </row>
    <row r="19477">
      <c r="A19477" s="3" t="inlineStr">
        <is>
          <t>Opportunity Global Investment (PTY) LTD</t>
        </is>
      </c>
      <c r="B19477" s="4" t="n">
        <v>45351</v>
      </c>
      <c r="C19477" s="3" t="inlineStr">
        <is>
          <t>Liabilities</t>
        </is>
      </c>
      <c r="D19477" s="3" t="inlineStr">
        <is>
          <t>9250/020</t>
        </is>
      </c>
      <c r="E19477" s="3" t="inlineStr">
        <is>
          <t>PAYE, UIF AND SDL CONTROL</t>
        </is>
      </c>
      <c r="F19477" s="3" t="n">
        <v>995.78</v>
      </c>
      <c r="G19477" s="3" t="n">
        <v>-85802.27</v>
      </c>
    </row>
    <row r="19478">
      <c r="A19478" s="3" t="inlineStr">
        <is>
          <t>Opportunity Management Holdings (PTY) LTD</t>
        </is>
      </c>
      <c r="B19478" s="4" t="n">
        <v>45351</v>
      </c>
      <c r="C19478" s="3" t="inlineStr">
        <is>
          <t>Liabilities</t>
        </is>
      </c>
      <c r="D19478" s="3" t="inlineStr">
        <is>
          <t>9250/020</t>
        </is>
      </c>
      <c r="E19478" s="3" t="inlineStr">
        <is>
          <t>PAYE, UIF AND SDL CONTROL</t>
        </is>
      </c>
      <c r="F19478" s="3" t="n">
        <v>-368.82</v>
      </c>
      <c r="G19478" s="3" t="n">
        <v>-44608.39</v>
      </c>
    </row>
    <row r="19479">
      <c r="A19479" s="3" t="inlineStr">
        <is>
          <t>Opportunity Private Capital (PTY) LTD</t>
        </is>
      </c>
      <c r="B19479" s="4" t="n">
        <v>45351</v>
      </c>
      <c r="C19479" s="3" t="inlineStr">
        <is>
          <t>Liabilities</t>
        </is>
      </c>
      <c r="D19479" s="3" t="inlineStr">
        <is>
          <t>9250/020</t>
        </is>
      </c>
      <c r="E19479" s="3" t="inlineStr">
        <is>
          <t>PAYE, UIF AND SDL CONTROL</t>
        </is>
      </c>
      <c r="F19479" s="3" t="n">
        <v>995.78</v>
      </c>
      <c r="G19479" s="3" t="n">
        <v>-85802.27</v>
      </c>
    </row>
    <row r="19480">
      <c r="A19480" s="3" t="inlineStr">
        <is>
          <t>Quinate Consulting (Pty) Ltd</t>
        </is>
      </c>
      <c r="B19480" s="4" t="n">
        <v>45351</v>
      </c>
      <c r="C19480" s="3" t="inlineStr">
        <is>
          <t>Liabilities</t>
        </is>
      </c>
      <c r="D19480" s="3" t="inlineStr">
        <is>
          <t>9250/020</t>
        </is>
      </c>
      <c r="E19480" s="3" t="inlineStr">
        <is>
          <t>PAYE, UIF AND SDL CONTROL</t>
        </is>
      </c>
      <c r="F19480" s="3" t="n">
        <v>0</v>
      </c>
      <c r="G19480" s="3" t="n">
        <v>-10759.36</v>
      </c>
    </row>
    <row r="19481">
      <c r="A19481" s="3" t="inlineStr">
        <is>
          <t>Trademark Holdings (Pty) Ltd</t>
        </is>
      </c>
      <c r="B19481" s="4" t="n">
        <v>45351</v>
      </c>
      <c r="C19481" s="3" t="inlineStr">
        <is>
          <t>Liabilities</t>
        </is>
      </c>
      <c r="D19481" s="3" t="inlineStr">
        <is>
          <t>9250/020</t>
        </is>
      </c>
      <c r="E19481" s="3" t="inlineStr">
        <is>
          <t>PAYE, UIF AND SDL CONTROL</t>
        </is>
      </c>
      <c r="F19481" s="3" t="n">
        <v>-5859.71</v>
      </c>
      <c r="G19481" s="3" t="n">
        <v>-11081.92</v>
      </c>
    </row>
    <row r="19482">
      <c r="A19482" s="3" t="inlineStr">
        <is>
          <t>Opportunity Management Holdings (PTY) LTD</t>
        </is>
      </c>
      <c r="B19482" s="4" t="n">
        <v>45351</v>
      </c>
      <c r="C19482" s="3" t="inlineStr">
        <is>
          <t>Liabilities</t>
        </is>
      </c>
      <c r="D19482" s="3" t="inlineStr">
        <is>
          <t>9300/000</t>
        </is>
      </c>
      <c r="E19482" s="3" t="inlineStr">
        <is>
          <t>Taxation Payable B/S</t>
        </is>
      </c>
      <c r="F19482" s="3" t="n">
        <v>89955.09</v>
      </c>
      <c r="G19482" s="3" t="n">
        <v>89955.09</v>
      </c>
    </row>
    <row r="19483">
      <c r="A19483" s="3" t="inlineStr">
        <is>
          <t>Opportunity Global Investment (PTY) LTD</t>
        </is>
      </c>
      <c r="B19483" s="4" t="n">
        <v>45351</v>
      </c>
      <c r="C19483" s="3" t="inlineStr">
        <is>
          <t>Liabilities</t>
        </is>
      </c>
      <c r="D19483" s="3" t="inlineStr">
        <is>
          <t>9400/030</t>
        </is>
      </c>
      <c r="E19483" s="3" t="inlineStr">
        <is>
          <t>Accrued Expenses - PAYE_AND_UIF</t>
        </is>
      </c>
      <c r="F19483" s="3" t="n">
        <v>0</v>
      </c>
      <c r="G19483" s="3" t="n">
        <v>-2</v>
      </c>
    </row>
    <row r="19484">
      <c r="A19484" s="3" t="inlineStr">
        <is>
          <t>Opportunity Private Capital (PTY) LTD</t>
        </is>
      </c>
      <c r="B19484" s="4" t="n">
        <v>45351</v>
      </c>
      <c r="C19484" s="3" t="inlineStr">
        <is>
          <t>Liabilities</t>
        </is>
      </c>
      <c r="D19484" s="3" t="inlineStr">
        <is>
          <t>9400/030</t>
        </is>
      </c>
      <c r="E19484" s="3" t="inlineStr">
        <is>
          <t>Accrued Expenses - PAYE_AND_UIF</t>
        </is>
      </c>
      <c r="F19484" s="3" t="n">
        <v>0</v>
      </c>
      <c r="G19484" s="3" t="n">
        <v>-2</v>
      </c>
    </row>
    <row r="19485">
      <c r="A19485" s="3" t="inlineStr">
        <is>
          <t>Trademark Holdings (Pty) Ltd</t>
        </is>
      </c>
      <c r="B19485" s="4" t="n">
        <v>45351</v>
      </c>
      <c r="C19485" s="3" t="inlineStr">
        <is>
          <t>Liabilities</t>
        </is>
      </c>
      <c r="D19485" s="3" t="inlineStr">
        <is>
          <t>9400/400</t>
        </is>
      </c>
      <c r="E19485" s="3" t="inlineStr">
        <is>
          <t>Deemed Dividend Tax</t>
        </is>
      </c>
      <c r="F19485" s="3" t="n">
        <v>0</v>
      </c>
      <c r="G19485" s="3" t="n">
        <v>-699.13</v>
      </c>
    </row>
    <row r="19486">
      <c r="A19486" s="3" t="inlineStr">
        <is>
          <t>Opportunity Global Investment (PTY) LTD</t>
        </is>
      </c>
      <c r="B19486" s="4" t="n">
        <v>45351</v>
      </c>
      <c r="C19486" s="3" t="inlineStr">
        <is>
          <t>Liabilities</t>
        </is>
      </c>
      <c r="D19486" s="3" t="inlineStr">
        <is>
          <t>9500/000</t>
        </is>
      </c>
      <c r="E19486" s="3" t="inlineStr">
        <is>
          <t>VAT Control Account</t>
        </is>
      </c>
      <c r="F19486" s="3" t="n">
        <v>38561.97</v>
      </c>
      <c r="G19486" s="3" t="n">
        <v>1162808.71</v>
      </c>
    </row>
    <row r="19487">
      <c r="A19487" s="3" t="inlineStr">
        <is>
          <t>Opportunity Global Property (PTY) LTD</t>
        </is>
      </c>
      <c r="B19487" s="4" t="n">
        <v>45351</v>
      </c>
      <c r="C19487" s="3" t="inlineStr">
        <is>
          <t>Liabilities</t>
        </is>
      </c>
      <c r="D19487" s="3" t="inlineStr">
        <is>
          <t>9500/000</t>
        </is>
      </c>
      <c r="E19487" s="3" t="inlineStr">
        <is>
          <t>VAT Control Account</t>
        </is>
      </c>
      <c r="F19487" s="3" t="n">
        <v>-85202.08</v>
      </c>
      <c r="G19487" s="3" t="n">
        <v>-1286503.65</v>
      </c>
    </row>
    <row r="19488">
      <c r="A19488" s="3" t="inlineStr">
        <is>
          <t>Opportunity Global Sales (PTY) LTD</t>
        </is>
      </c>
      <c r="B19488" s="4" t="n">
        <v>45351</v>
      </c>
      <c r="C19488" s="3" t="inlineStr">
        <is>
          <t>Liabilities</t>
        </is>
      </c>
      <c r="D19488" s="3" t="inlineStr">
        <is>
          <t>9500/000</t>
        </is>
      </c>
      <c r="E19488" s="3" t="inlineStr">
        <is>
          <t>VAT Control Account</t>
        </is>
      </c>
      <c r="F19488" s="3" t="n">
        <v>-85202.08</v>
      </c>
      <c r="G19488" s="3" t="n">
        <v>-1286503.65</v>
      </c>
    </row>
    <row r="19489">
      <c r="A19489" s="3" t="inlineStr">
        <is>
          <t>Opportunity Management Holdings (PTY) LTD</t>
        </is>
      </c>
      <c r="B19489" s="4" t="n">
        <v>45351</v>
      </c>
      <c r="C19489" s="3" t="inlineStr">
        <is>
          <t>Liabilities</t>
        </is>
      </c>
      <c r="D19489" s="3" t="inlineStr">
        <is>
          <t>9500/000</t>
        </is>
      </c>
      <c r="E19489" s="3" t="inlineStr">
        <is>
          <t>VAT Control Account</t>
        </is>
      </c>
      <c r="F19489" s="3" t="n">
        <v>-41829.56</v>
      </c>
      <c r="G19489" s="3" t="n">
        <v>34547.39</v>
      </c>
    </row>
    <row r="19490">
      <c r="A19490" s="3" t="inlineStr">
        <is>
          <t>Opportunity Private Capital (PTY) LTD</t>
        </is>
      </c>
      <c r="B19490" s="4" t="n">
        <v>45351</v>
      </c>
      <c r="C19490" s="3" t="inlineStr">
        <is>
          <t>Liabilities</t>
        </is>
      </c>
      <c r="D19490" s="3" t="inlineStr">
        <is>
          <t>9500/000</t>
        </is>
      </c>
      <c r="E19490" s="3" t="inlineStr">
        <is>
          <t>VAT Control Account</t>
        </is>
      </c>
      <c r="F19490" s="3" t="n">
        <v>38561.97</v>
      </c>
      <c r="G19490" s="3" t="n">
        <v>1162808.71</v>
      </c>
    </row>
    <row r="19491">
      <c r="A19491" s="3" t="inlineStr">
        <is>
          <t>Endulini (Pty) Ltd</t>
        </is>
      </c>
      <c r="B19491" s="4" t="n">
        <v>45351</v>
      </c>
      <c r="C19491" s="3" t="inlineStr">
        <is>
          <t>Liabilities</t>
        </is>
      </c>
      <c r="D19491" s="3" t="inlineStr">
        <is>
          <t>9500/000</t>
        </is>
      </c>
      <c r="E19491" s="3" t="inlineStr">
        <is>
          <t>Vat / Tax Control Account</t>
        </is>
      </c>
      <c r="F19491" s="3" t="n">
        <v>6008.37</v>
      </c>
      <c r="G19491" s="3" t="n">
        <v>-3446451.92</v>
      </c>
    </row>
    <row r="19492">
      <c r="A19492" s="3" t="inlineStr">
        <is>
          <t>Noble Shield (Pty) Ltd ta Go Letting</t>
        </is>
      </c>
      <c r="B19492" s="4" t="n">
        <v>45351</v>
      </c>
      <c r="C19492" s="3" t="inlineStr">
        <is>
          <t>Liabilities</t>
        </is>
      </c>
      <c r="D19492" s="3" t="inlineStr">
        <is>
          <t>9500/000</t>
        </is>
      </c>
      <c r="E19492" s="3" t="inlineStr">
        <is>
          <t>Vat / Tax Control Account</t>
        </is>
      </c>
      <c r="F19492" s="3" t="n">
        <v>0</v>
      </c>
      <c r="G19492" s="3" t="n">
        <v>2461.52</v>
      </c>
    </row>
    <row r="19493">
      <c r="A19493" s="3" t="inlineStr">
        <is>
          <t>Quinate Consulting (Pty) Ltd</t>
        </is>
      </c>
      <c r="B19493" s="4" t="n">
        <v>45351</v>
      </c>
      <c r="C19493" s="3" t="inlineStr">
        <is>
          <t>Liabilities</t>
        </is>
      </c>
      <c r="D19493" s="3" t="inlineStr">
        <is>
          <t>9500/000</t>
        </is>
      </c>
      <c r="E19493" s="3" t="inlineStr">
        <is>
          <t>Vat Control Account</t>
        </is>
      </c>
      <c r="F19493" s="3" t="n">
        <v>1069197.57</v>
      </c>
      <c r="G19493" s="3" t="n">
        <v>3231506.98</v>
      </c>
    </row>
    <row r="19494">
      <c r="A19494" s="3" t="inlineStr">
        <is>
          <t>Opportunity Management Holdings (PTY) LTD</t>
        </is>
      </c>
      <c r="B19494" s="4" t="n">
        <v>45351</v>
      </c>
      <c r="C19494" s="3" t="inlineStr">
        <is>
          <t>Liabilities</t>
        </is>
      </c>
      <c r="D19494" s="3" t="inlineStr">
        <is>
          <t>9501/000</t>
        </is>
      </c>
      <c r="E19494" s="3" t="inlineStr">
        <is>
          <t>Vat Adjustments - C2M</t>
        </is>
      </c>
      <c r="F19494" s="3" t="n">
        <v>0</v>
      </c>
      <c r="G19494" s="3" t="n">
        <v>47274.04</v>
      </c>
    </row>
    <row r="19495">
      <c r="A19495" s="3" t="inlineStr">
        <is>
          <t>Endulini (Pty) Ltd</t>
        </is>
      </c>
      <c r="B19495" s="4" t="n">
        <v>45351</v>
      </c>
      <c r="C19495" s="3" t="inlineStr">
        <is>
          <t>Liabilities</t>
        </is>
      </c>
      <c r="D19495" s="3" t="inlineStr">
        <is>
          <t>9899/A202</t>
        </is>
      </c>
      <c r="E19495" s="3" t="inlineStr">
        <is>
          <t>Sales - Unit Reg Control A202</t>
        </is>
      </c>
      <c r="F19495" s="3" t="n">
        <v>0</v>
      </c>
      <c r="G19495" s="3" t="n">
        <v>-1086734.26</v>
      </c>
    </row>
    <row r="19496">
      <c r="A19496" s="3" t="inlineStr">
        <is>
          <t>Endulini (Pty) Ltd</t>
        </is>
      </c>
      <c r="B19496" s="4" t="n">
        <v>45351</v>
      </c>
      <c r="C19496" s="3" t="inlineStr">
        <is>
          <t>Liabilities</t>
        </is>
      </c>
      <c r="D19496" s="3" t="inlineStr">
        <is>
          <t>9899/A209</t>
        </is>
      </c>
      <c r="E19496" s="3" t="inlineStr">
        <is>
          <t>Sales - Unit Reg Control A209</t>
        </is>
      </c>
      <c r="F19496" s="3" t="n">
        <v>0</v>
      </c>
      <c r="G19496" s="3" t="n">
        <v>-1218800.14</v>
      </c>
    </row>
    <row r="19497">
      <c r="A19497" s="3" t="inlineStr">
        <is>
          <t>Endulini (Pty) Ltd</t>
        </is>
      </c>
      <c r="B19497" s="4" t="n">
        <v>45351</v>
      </c>
      <c r="C19497" s="3" t="inlineStr">
        <is>
          <t>Liabilities</t>
        </is>
      </c>
      <c r="D19497" s="3" t="inlineStr">
        <is>
          <t>9899/B203</t>
        </is>
      </c>
      <c r="E19497" s="3" t="inlineStr">
        <is>
          <t>Sales - Unit Reg Control B203</t>
        </is>
      </c>
      <c r="F19497" s="3" t="n">
        <v>0</v>
      </c>
      <c r="G19497" s="3" t="n">
        <v>-1179884.01</v>
      </c>
    </row>
    <row r="19498">
      <c r="A19498" s="3" t="inlineStr">
        <is>
          <t>Endulini (Pty) Ltd</t>
        </is>
      </c>
      <c r="B19498" s="4" t="n">
        <v>45351</v>
      </c>
      <c r="C19498" s="3" t="inlineStr">
        <is>
          <t>Liabilities</t>
        </is>
      </c>
      <c r="D19498" s="3" t="inlineStr">
        <is>
          <t>9899/C302</t>
        </is>
      </c>
      <c r="E19498" s="3" t="inlineStr">
        <is>
          <t>Sales - Unit Reg Control C302</t>
        </is>
      </c>
      <c r="F19498" s="3" t="n">
        <v>0</v>
      </c>
      <c r="G19498" s="3" t="n">
        <v>-1253795.14</v>
      </c>
    </row>
    <row r="19499">
      <c r="A19499" s="3" t="inlineStr">
        <is>
          <t>Quinate Consulting (Pty) Ltd</t>
        </is>
      </c>
      <c r="B19499" s="4" t="n">
        <v>45351</v>
      </c>
      <c r="C19499" s="3" t="inlineStr">
        <is>
          <t>Liabilities</t>
        </is>
      </c>
      <c r="D19499" s="3" t="inlineStr">
        <is>
          <t>9960/000</t>
        </is>
      </c>
      <c r="E19499" s="3" t="inlineStr">
        <is>
          <t>Deposits - Southwark Rentals</t>
        </is>
      </c>
      <c r="F19499" s="3" t="n">
        <v>0</v>
      </c>
      <c r="G19499" s="3" t="n">
        <v>-23000</v>
      </c>
    </row>
    <row r="19500">
      <c r="A19500" s="3" t="inlineStr">
        <is>
          <t>Noble Shield (Pty) Ltd ta Go Letting</t>
        </is>
      </c>
      <c r="B19500" s="4" t="n">
        <v>45351</v>
      </c>
      <c r="C19500" s="3" t="inlineStr">
        <is>
          <t>Expenses</t>
        </is>
      </c>
      <c r="D19500" s="3" t="inlineStr">
        <is>
          <t>ACB Link</t>
        </is>
      </c>
      <c r="E19500" s="3" t="inlineStr">
        <is>
          <t>Subscriptions - TPN</t>
        </is>
      </c>
      <c r="F19500" s="3" t="n">
        <v>0</v>
      </c>
      <c r="G19500" s="3" t="n">
        <v>14874.69</v>
      </c>
    </row>
    <row r="19501">
      <c r="A19501" s="3" t="inlineStr">
        <is>
          <t>Trademark Holdings (Pty) Ltd</t>
        </is>
      </c>
      <c r="B19501" s="4" t="n">
        <v>45351</v>
      </c>
      <c r="C19501" s="3" t="inlineStr">
        <is>
          <t>Liabilities</t>
        </is>
      </c>
      <c r="D19501" s="3" t="inlineStr">
        <is>
          <t>B/S</t>
        </is>
      </c>
      <c r="E19501" s="3" t="inlineStr">
        <is>
          <t>Taxation Payable</t>
        </is>
      </c>
      <c r="F19501" s="3" t="n">
        <v>0</v>
      </c>
      <c r="G19501" s="3" t="n">
        <v>1722</v>
      </c>
    </row>
    <row r="19502">
      <c r="A19502" s="3" t="inlineStr">
        <is>
          <t>Quinate Consulting (Pty) Ltd</t>
        </is>
      </c>
      <c r="B19502" s="4" t="n">
        <v>45351</v>
      </c>
      <c r="C19502" s="3" t="inlineStr">
        <is>
          <t>Liabilities</t>
        </is>
      </c>
      <c r="D19502" s="3" t="inlineStr">
        <is>
          <t xml:space="preserve">B/S </t>
        </is>
      </c>
      <c r="E19502" s="3" t="inlineStr">
        <is>
          <t>Taxation Payable</t>
        </is>
      </c>
      <c r="F19502" s="3" t="n">
        <v>0</v>
      </c>
      <c r="G19502" s="3" t="n">
        <v>-15486</v>
      </c>
    </row>
    <row r="19503">
      <c r="A19503" s="3" t="inlineStr">
        <is>
          <t>Quinate Consulting (Pty) Ltd</t>
        </is>
      </c>
      <c r="B19503" s="4" t="n">
        <v>45351</v>
      </c>
      <c r="C19503" s="3" t="inlineStr">
        <is>
          <t>Liabilities</t>
        </is>
      </c>
      <c r="D19503" s="3" t="inlineStr">
        <is>
          <t>FV</t>
        </is>
      </c>
      <c r="E19503" s="3" t="inlineStr">
        <is>
          <t>Loan - Cape Projects Constuction</t>
        </is>
      </c>
      <c r="F19503" s="3" t="n">
        <v>-40000</v>
      </c>
      <c r="G19503" s="3" t="n">
        <v>-6333763.77</v>
      </c>
    </row>
    <row r="19504">
      <c r="A19504" s="3" t="inlineStr">
        <is>
          <t>Quinate Consulting (Pty) Ltd</t>
        </is>
      </c>
      <c r="B19504" s="4" t="n">
        <v>45351</v>
      </c>
      <c r="C19504" s="3" t="inlineStr">
        <is>
          <t>Liabilities</t>
        </is>
      </c>
      <c r="D19504" s="3" t="inlineStr">
        <is>
          <t>Sharehold OppDev</t>
        </is>
      </c>
      <c r="E19504" s="3" t="inlineStr">
        <is>
          <t>Loan - Justine Morgan</t>
        </is>
      </c>
      <c r="F19504" s="3" t="n">
        <v>563766.76</v>
      </c>
      <c r="G19504" s="3" t="n">
        <v>0</v>
      </c>
    </row>
    <row r="19505">
      <c r="A19505" s="3" t="inlineStr">
        <is>
          <t>Opportunity Global Investment (PTY) LTD</t>
        </is>
      </c>
      <c r="B19505" s="4" t="n">
        <v>45351</v>
      </c>
      <c r="C19505" s="3" t="inlineStr">
        <is>
          <t>Expenses</t>
        </is>
      </c>
      <c r="D19505" s="3" t="inlineStr">
        <is>
          <t>Swiftshutter</t>
        </is>
      </c>
      <c r="E19505" s="3" t="inlineStr">
        <is>
          <t>Advertising - Rousseau Lotter</t>
        </is>
      </c>
      <c r="F19505" s="3" t="n">
        <v>0</v>
      </c>
      <c r="G19505" s="3" t="n">
        <v>15400</v>
      </c>
    </row>
    <row r="19506">
      <c r="A19506" s="3" t="inlineStr">
        <is>
          <t>Opportunity Private Capital (PTY) LTD</t>
        </is>
      </c>
      <c r="B19506" s="4" t="n">
        <v>45351</v>
      </c>
      <c r="C19506" s="3" t="inlineStr">
        <is>
          <t>Expenses</t>
        </is>
      </c>
      <c r="D19506" s="3" t="inlineStr">
        <is>
          <t>Swiftshutter</t>
        </is>
      </c>
      <c r="E19506" s="3" t="inlineStr">
        <is>
          <t>Advertising - Rousseau Lotter</t>
        </is>
      </c>
      <c r="F19506" s="3" t="n">
        <v>0</v>
      </c>
      <c r="G19506" s="3" t="n">
        <v>15400</v>
      </c>
    </row>
    <row r="19507">
      <c r="A19507" s="3" t="inlineStr">
        <is>
          <t>Opportunity Global Property (PTY) LTD</t>
        </is>
      </c>
      <c r="B19507" s="4" t="n">
        <v>45352</v>
      </c>
      <c r="C19507" s="3" t="inlineStr">
        <is>
          <t>Revenue</t>
        </is>
      </c>
      <c r="D19507" s="3" t="inlineStr">
        <is>
          <t>1000/009</t>
        </is>
      </c>
      <c r="E19507" s="3" t="inlineStr">
        <is>
          <t>Sales - Comm on Payprop</t>
        </is>
      </c>
      <c r="F19507" s="3" t="n">
        <v>-1565.63</v>
      </c>
      <c r="G19507" s="3" t="n">
        <v>-1565.63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Revenue</t>
        </is>
      </c>
      <c r="D19508" s="3" t="inlineStr">
        <is>
          <t>1000/012</t>
        </is>
      </c>
      <c r="E19508" s="3" t="inlineStr">
        <is>
          <t>Rent Received - Soho Unit 24</t>
        </is>
      </c>
      <c r="F19508" s="3" t="n">
        <v>-13565.22</v>
      </c>
      <c r="G19508" s="3" t="n">
        <v>-13565.22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Revenue</t>
        </is>
      </c>
      <c r="D19509" s="3" t="inlineStr">
        <is>
          <t>1000/013</t>
        </is>
      </c>
      <c r="E19509" s="3" t="inlineStr">
        <is>
          <t>Rent Recieved - Soho Unit 20</t>
        </is>
      </c>
      <c r="F19509" s="3" t="n">
        <v>-13750</v>
      </c>
      <c r="G19509" s="3" t="n">
        <v>-13750</v>
      </c>
    </row>
    <row r="19510">
      <c r="A19510" s="3" t="inlineStr">
        <is>
          <t>Quinate Consulting (Pty) Ltd</t>
        </is>
      </c>
      <c r="B19510" s="4" t="n">
        <v>45352</v>
      </c>
      <c r="C19510" s="3" t="inlineStr">
        <is>
          <t>Revenue</t>
        </is>
      </c>
      <c r="D19510" s="3" t="inlineStr">
        <is>
          <t>1000/016</t>
        </is>
      </c>
      <c r="E19510" s="3" t="inlineStr">
        <is>
          <t>Rent Recieved - Southwark Unit 21</t>
        </is>
      </c>
      <c r="F19510" s="3" t="n">
        <v>-11000</v>
      </c>
      <c r="G19510" s="3" t="n">
        <v>-11000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Revenue</t>
        </is>
      </c>
      <c r="D19511" s="3" t="inlineStr">
        <is>
          <t>1000/100</t>
        </is>
      </c>
      <c r="E19511" s="3" t="inlineStr">
        <is>
          <t>Sales - Payprop 328 - Michelle</t>
        </is>
      </c>
      <c r="F19511" s="3" t="n">
        <v>-17079.52</v>
      </c>
      <c r="G19511" s="3" t="n">
        <v>-633142.53</v>
      </c>
    </row>
    <row r="19512">
      <c r="A19512" s="3" t="inlineStr">
        <is>
          <t>Trademark Holdings (Pty) Ltd</t>
        </is>
      </c>
      <c r="B19512" s="4" t="n">
        <v>45352</v>
      </c>
      <c r="C19512" s="3" t="inlineStr">
        <is>
          <t>Revenue</t>
        </is>
      </c>
      <c r="D19512" s="3" t="inlineStr">
        <is>
          <t>1000/300</t>
        </is>
      </c>
      <c r="E19512" s="3" t="inlineStr">
        <is>
          <t>Sales - Payprop - Lara</t>
        </is>
      </c>
      <c r="F19512" s="3" t="n">
        <v>-18318.16</v>
      </c>
      <c r="G19512" s="3" t="n">
        <v>-695188.89</v>
      </c>
    </row>
    <row r="19513">
      <c r="A19513" s="3" t="inlineStr">
        <is>
          <t>Noble Shield (Pty) Ltd ta Go Letting</t>
        </is>
      </c>
      <c r="B19513" s="4" t="n">
        <v>45352</v>
      </c>
      <c r="C19513" s="3" t="inlineStr">
        <is>
          <t>Revenue</t>
        </is>
      </c>
      <c r="D19513" s="3" t="inlineStr">
        <is>
          <t>1000/420</t>
        </is>
      </c>
      <c r="E19513" s="3" t="inlineStr">
        <is>
          <t>Sales - Commission Received - External</t>
        </is>
      </c>
      <c r="F19513" s="3" t="n">
        <v>-40000</v>
      </c>
      <c r="G19513" s="3" t="n">
        <v>-174000</v>
      </c>
    </row>
    <row r="19514">
      <c r="A19514" s="3" t="inlineStr">
        <is>
          <t>Trademark Holdings (Pty) Ltd</t>
        </is>
      </c>
      <c r="B19514" s="4" t="n">
        <v>45352</v>
      </c>
      <c r="C19514" s="3" t="inlineStr">
        <is>
          <t>Revenue</t>
        </is>
      </c>
      <c r="D19514" s="3" t="inlineStr">
        <is>
          <t>1000/500</t>
        </is>
      </c>
      <c r="E19514" s="3" t="inlineStr">
        <is>
          <t>Sales - Commission external sale</t>
        </is>
      </c>
      <c r="F19514" s="3" t="n">
        <v>0</v>
      </c>
      <c r="G19514" s="3" t="n">
        <v>-50000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Revenue</t>
        </is>
      </c>
      <c r="D19515" s="3" t="inlineStr">
        <is>
          <t>1006/100</t>
        </is>
      </c>
      <c r="E19515" s="3" t="inlineStr">
        <is>
          <t>Rental income - Payprop</t>
        </is>
      </c>
      <c r="F19515" s="3" t="n">
        <v>-9500</v>
      </c>
      <c r="G19515" s="3" t="n">
        <v>-9500</v>
      </c>
    </row>
    <row r="19516">
      <c r="A19516" s="3" t="inlineStr">
        <is>
          <t>Opportunity Management Holdings (PTY) LTD</t>
        </is>
      </c>
      <c r="B19516" s="4" t="n">
        <v>45352</v>
      </c>
      <c r="C19516" s="3" t="inlineStr">
        <is>
          <t>Revenue</t>
        </is>
      </c>
      <c r="D19516" s="3" t="inlineStr">
        <is>
          <t>1100/001</t>
        </is>
      </c>
      <c r="E19516" s="3" t="inlineStr">
        <is>
          <t>Salary Recharges</t>
        </is>
      </c>
      <c r="F19516" s="3" t="n">
        <v>0</v>
      </c>
      <c r="G19516" s="3" t="n">
        <v>-2018940.35</v>
      </c>
    </row>
    <row r="19517">
      <c r="A19517" s="3" t="inlineStr">
        <is>
          <t>Noble Shield (Pty) Ltd ta Go Letting</t>
        </is>
      </c>
      <c r="B19517" s="4" t="n">
        <v>45352</v>
      </c>
      <c r="C19517" s="3" t="inlineStr">
        <is>
          <t>Expenses</t>
        </is>
      </c>
      <c r="D19517" s="3" t="inlineStr">
        <is>
          <t>2000/100</t>
        </is>
      </c>
      <c r="E19517" s="3" t="inlineStr">
        <is>
          <t>COS - Commission Paid</t>
        </is>
      </c>
      <c r="F19517" s="3" t="n">
        <v>0</v>
      </c>
      <c r="G19517" s="3" t="n">
        <v>93978.78</v>
      </c>
    </row>
    <row r="19518">
      <c r="A19518" s="3" t="inlineStr">
        <is>
          <t>Endulini (Pty) Ltd</t>
        </is>
      </c>
      <c r="B19518" s="4" t="n">
        <v>45352</v>
      </c>
      <c r="C19518" s="3" t="inlineStr">
        <is>
          <t>Expenses</t>
        </is>
      </c>
      <c r="D19518" s="3" t="inlineStr">
        <is>
          <t>2000/150</t>
        </is>
      </c>
      <c r="E19518" s="3" t="inlineStr">
        <is>
          <t>COS - Levies special agreement</t>
        </is>
      </c>
      <c r="F19518" s="3" t="n">
        <v>2267.05</v>
      </c>
      <c r="G19518" s="3" t="n">
        <v>2267.05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Expenses</t>
        </is>
      </c>
      <c r="D19519" s="3" t="inlineStr">
        <is>
          <t>2000/166</t>
        </is>
      </c>
      <c r="E19519" s="3" t="inlineStr">
        <is>
          <t>COS - Sales Comm Heron View - Morne</t>
        </is>
      </c>
      <c r="F19519" s="3" t="n">
        <v>40606.09</v>
      </c>
      <c r="G19519" s="3" t="n">
        <v>40606.09</v>
      </c>
    </row>
    <row r="19520">
      <c r="A19520" s="3" t="inlineStr">
        <is>
          <t>Noble Shield (Pty) Ltd ta Go Letting</t>
        </is>
      </c>
      <c r="B19520" s="4" t="n">
        <v>45352</v>
      </c>
      <c r="C19520" s="3" t="inlineStr">
        <is>
          <t>Expenses</t>
        </is>
      </c>
      <c r="D19520" s="3" t="inlineStr">
        <is>
          <t>2000/200</t>
        </is>
      </c>
      <c r="E19520" s="3" t="inlineStr">
        <is>
          <t>COS - Commission on external sales</t>
        </is>
      </c>
      <c r="F19520" s="3" t="n">
        <v>0</v>
      </c>
      <c r="G19520" s="3" t="n">
        <v>115400</v>
      </c>
    </row>
    <row r="19521">
      <c r="A19521" s="3" t="inlineStr">
        <is>
          <t>Trademark Holdings (Pty) Ltd</t>
        </is>
      </c>
      <c r="B19521" s="4" t="n">
        <v>45352</v>
      </c>
      <c r="C19521" s="3" t="inlineStr">
        <is>
          <t>Expenses</t>
        </is>
      </c>
      <c r="D19521" s="3" t="inlineStr">
        <is>
          <t>2000/300</t>
        </is>
      </c>
      <c r="E19521" s="3" t="inlineStr">
        <is>
          <t>COS - Commission Paid</t>
        </is>
      </c>
      <c r="F19521" s="3" t="n">
        <v>0</v>
      </c>
      <c r="G19521" s="3" t="n">
        <v>99962.98</v>
      </c>
    </row>
    <row r="19522">
      <c r="A19522" s="3" t="inlineStr">
        <is>
          <t>Trademark Holdings (Pty) Ltd</t>
        </is>
      </c>
      <c r="B19522" s="4" t="n">
        <v>45352</v>
      </c>
      <c r="C19522" s="3" t="inlineStr">
        <is>
          <t>Expenses</t>
        </is>
      </c>
      <c r="D19522" s="3" t="inlineStr">
        <is>
          <t>2000/400</t>
        </is>
      </c>
      <c r="E19522" s="3" t="inlineStr">
        <is>
          <t>COS - Commission on external sales</t>
        </is>
      </c>
      <c r="F19522" s="3" t="n">
        <v>0</v>
      </c>
      <c r="G19522" s="3" t="n">
        <v>115000</v>
      </c>
    </row>
    <row r="19523">
      <c r="A19523" s="3" t="inlineStr">
        <is>
          <t>Noble Shield (Pty) Ltd ta Go Letting</t>
        </is>
      </c>
      <c r="B19523" s="4" t="n">
        <v>45352</v>
      </c>
      <c r="C19523" s="3" t="inlineStr">
        <is>
          <t>Revenue</t>
        </is>
      </c>
      <c r="D19523" s="3" t="inlineStr">
        <is>
          <t>2400/011</t>
        </is>
      </c>
      <c r="E19523" s="3" t="inlineStr">
        <is>
          <t>Recovery of Electrity _AND_ Water - Rentals</t>
        </is>
      </c>
      <c r="F19523" s="3" t="n">
        <v>0</v>
      </c>
      <c r="G19523" s="3" t="n">
        <v>-1000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Revenue</t>
        </is>
      </c>
      <c r="D19524" s="3" t="inlineStr">
        <is>
          <t>2750/100</t>
        </is>
      </c>
      <c r="E19524" s="3" t="inlineStr">
        <is>
          <t>Interest Received - bank</t>
        </is>
      </c>
      <c r="F19524" s="3" t="n">
        <v>0</v>
      </c>
      <c r="G19524" s="3" t="n">
        <v>-2.4</v>
      </c>
    </row>
    <row r="19525">
      <c r="A19525" s="3" t="inlineStr">
        <is>
          <t>Trademark Holdings (Pty) Ltd</t>
        </is>
      </c>
      <c r="B19525" s="4" t="n">
        <v>45352</v>
      </c>
      <c r="C19525" s="3" t="inlineStr">
        <is>
          <t>Expenses</t>
        </is>
      </c>
      <c r="D19525" s="3" t="inlineStr">
        <is>
          <t>3000/300</t>
        </is>
      </c>
      <c r="E19525" s="3" t="inlineStr">
        <is>
          <t>Accounting Fees - Audit</t>
        </is>
      </c>
      <c r="F19525" s="3" t="n">
        <v>0</v>
      </c>
      <c r="G19525" s="3" t="n">
        <v>22517</v>
      </c>
    </row>
    <row r="19526">
      <c r="A19526" s="3" t="inlineStr">
        <is>
          <t>Trademark Holdings (Pty) Ltd</t>
        </is>
      </c>
      <c r="B19526" s="4" t="n">
        <v>45352</v>
      </c>
      <c r="C19526" s="3" t="inlineStr">
        <is>
          <t>Expenses</t>
        </is>
      </c>
      <c r="D19526" s="3" t="inlineStr">
        <is>
          <t>3000/400</t>
        </is>
      </c>
      <c r="E19526" s="3" t="inlineStr">
        <is>
          <t>Accounting Fees - CiPC</t>
        </is>
      </c>
      <c r="F19526" s="3" t="n">
        <v>0</v>
      </c>
      <c r="G19526" s="3" t="n">
        <v>1322.5</v>
      </c>
    </row>
    <row r="19527">
      <c r="A19527" s="3" t="inlineStr">
        <is>
          <t>Opportunity Management Holdings (PTY) LTD</t>
        </is>
      </c>
      <c r="B19527" s="4" t="n">
        <v>45352</v>
      </c>
      <c r="C19527" s="3" t="inlineStr">
        <is>
          <t>Expenses</t>
        </is>
      </c>
      <c r="D19527" s="3" t="inlineStr">
        <is>
          <t>3005/000</t>
        </is>
      </c>
      <c r="E19527" s="3" t="inlineStr">
        <is>
          <t>Accounting fees - Deric Dudley</t>
        </is>
      </c>
      <c r="F19527" s="3" t="n">
        <v>0</v>
      </c>
      <c r="G19527" s="3" t="n">
        <v>289427.94</v>
      </c>
    </row>
    <row r="19528">
      <c r="A19528" s="3" t="inlineStr">
        <is>
          <t>Opportunity Management Holdings (PTY) LTD</t>
        </is>
      </c>
      <c r="B19528" s="4" t="n">
        <v>45352</v>
      </c>
      <c r="C19528" s="3" t="inlineStr">
        <is>
          <t>Expenses</t>
        </is>
      </c>
      <c r="D19528" s="3" t="inlineStr">
        <is>
          <t>3006/000</t>
        </is>
      </c>
      <c r="E19528" s="3" t="inlineStr">
        <is>
          <t>Accounting fees - CIPC</t>
        </is>
      </c>
      <c r="F19528" s="3" t="n">
        <v>0</v>
      </c>
      <c r="G19528" s="3" t="n">
        <v>500</v>
      </c>
    </row>
    <row r="19529">
      <c r="A19529" s="3" t="inlineStr">
        <is>
          <t>Noble Shield (Pty) Ltd ta Go Letting</t>
        </is>
      </c>
      <c r="B19529" s="4" t="n">
        <v>45352</v>
      </c>
      <c r="C19529" s="3" t="inlineStr">
        <is>
          <t>Expenses</t>
        </is>
      </c>
      <c r="D19529" s="3" t="inlineStr">
        <is>
          <t>3050/000</t>
        </is>
      </c>
      <c r="E19529" s="3" t="inlineStr">
        <is>
          <t>Advertising _AND_ Promotions</t>
        </is>
      </c>
      <c r="F19529" s="3" t="n">
        <v>0</v>
      </c>
      <c r="G19529" s="3" t="n">
        <v>1322.5</v>
      </c>
    </row>
    <row r="19530">
      <c r="A19530" s="3" t="inlineStr">
        <is>
          <t>Opportunity Management Holdings (PTY) LTD</t>
        </is>
      </c>
      <c r="B19530" s="4" t="n">
        <v>45352</v>
      </c>
      <c r="C19530" s="3" t="inlineStr">
        <is>
          <t>Expenses</t>
        </is>
      </c>
      <c r="D19530" s="3" t="inlineStr">
        <is>
          <t>3050/000</t>
        </is>
      </c>
      <c r="E19530" s="3" t="inlineStr">
        <is>
          <t>Advertising _AND_ Promotions</t>
        </is>
      </c>
      <c r="F19530" s="3" t="n">
        <v>0</v>
      </c>
      <c r="G19530" s="3" t="n">
        <v>3761.41</v>
      </c>
    </row>
    <row r="19531">
      <c r="A19531" s="3" t="inlineStr">
        <is>
          <t>Noble Shield (Pty) Ltd ta Go Letting</t>
        </is>
      </c>
      <c r="B19531" s="4" t="n">
        <v>45352</v>
      </c>
      <c r="C19531" s="3" t="inlineStr">
        <is>
          <t>Expenses</t>
        </is>
      </c>
      <c r="D19531" s="3" t="inlineStr">
        <is>
          <t>3050/020</t>
        </is>
      </c>
      <c r="E19531" s="3" t="inlineStr">
        <is>
          <t>Adverting &amp; Marketing - Other</t>
        </is>
      </c>
      <c r="F19531" s="3" t="n">
        <v>0</v>
      </c>
      <c r="G19531" s="3" t="n">
        <v>134.9</v>
      </c>
    </row>
    <row r="19532">
      <c r="A19532" s="3" t="inlineStr">
        <is>
          <t>Noble Shield (Pty) Ltd ta Go Letting</t>
        </is>
      </c>
      <c r="B19532" s="4" t="n">
        <v>45352</v>
      </c>
      <c r="C19532" s="3" t="inlineStr">
        <is>
          <t>Expenses</t>
        </is>
      </c>
      <c r="D19532" s="3" t="inlineStr">
        <is>
          <t>3050/050</t>
        </is>
      </c>
      <c r="E19532" s="3" t="inlineStr">
        <is>
          <t>Advertising - Prop 24</t>
        </is>
      </c>
      <c r="F19532" s="3" t="n">
        <v>0</v>
      </c>
      <c r="G19532" s="3" t="n">
        <v>21860.35</v>
      </c>
    </row>
    <row r="19533">
      <c r="A19533" s="3" t="inlineStr">
        <is>
          <t>Opportunity Global Property (PTY) LTD</t>
        </is>
      </c>
      <c r="B19533" s="4" t="n">
        <v>45352</v>
      </c>
      <c r="C19533" s="3" t="inlineStr">
        <is>
          <t>Expenses</t>
        </is>
      </c>
      <c r="D19533" s="3" t="inlineStr">
        <is>
          <t>3050/250</t>
        </is>
      </c>
      <c r="E19533" s="3" t="inlineStr">
        <is>
          <t>Advertising - General</t>
        </is>
      </c>
      <c r="F19533" s="3" t="n">
        <v>10000</v>
      </c>
      <c r="G19533" s="3" t="n">
        <v>10000</v>
      </c>
    </row>
    <row r="19534">
      <c r="A19534" s="3" t="inlineStr">
        <is>
          <t>Opportunity Global Property (PTY) LTD</t>
        </is>
      </c>
      <c r="B19534" s="4" t="n">
        <v>45352</v>
      </c>
      <c r="C19534" s="3" t="inlineStr">
        <is>
          <t>Expenses</t>
        </is>
      </c>
      <c r="D19534" s="3" t="inlineStr">
        <is>
          <t>3050/380</t>
        </is>
      </c>
      <c r="E19534" s="3" t="inlineStr">
        <is>
          <t>Advertising &amp; Marketing - Syte</t>
        </is>
      </c>
      <c r="F19534" s="3" t="n">
        <v>23750</v>
      </c>
      <c r="G19534" s="3" t="n">
        <v>23750</v>
      </c>
    </row>
    <row r="19535">
      <c r="A19535" s="3" t="inlineStr">
        <is>
          <t>Noble Shield (Pty) Ltd ta Go Letting</t>
        </is>
      </c>
      <c r="B19535" s="4" t="n">
        <v>45352</v>
      </c>
      <c r="C19535" s="3" t="inlineStr">
        <is>
          <t>Expenses</t>
        </is>
      </c>
      <c r="D19535" s="3" t="inlineStr">
        <is>
          <t>3200/000</t>
        </is>
      </c>
      <c r="E19535" s="3" t="inlineStr">
        <is>
          <t>Bank Charges</t>
        </is>
      </c>
      <c r="F19535" s="3" t="n">
        <v>0</v>
      </c>
      <c r="G19535" s="3" t="n">
        <v>3492.43</v>
      </c>
    </row>
    <row r="19536">
      <c r="A19536" s="3" t="inlineStr">
        <is>
          <t>Opportunity Management Holdings (PTY) LTD</t>
        </is>
      </c>
      <c r="B19536" s="4" t="n">
        <v>45352</v>
      </c>
      <c r="C19536" s="3" t="inlineStr">
        <is>
          <t>Expenses</t>
        </is>
      </c>
      <c r="D19536" s="3" t="inlineStr">
        <is>
          <t>3200/000</t>
        </is>
      </c>
      <c r="E19536" s="3" t="inlineStr">
        <is>
          <t>Bank Charges</t>
        </is>
      </c>
      <c r="F19536" s="3" t="n">
        <v>0</v>
      </c>
      <c r="G19536" s="3" t="n">
        <v>5101.58</v>
      </c>
    </row>
    <row r="19537">
      <c r="A19537" s="3" t="inlineStr">
        <is>
          <t>Trademark Holdings (Pty) Ltd</t>
        </is>
      </c>
      <c r="B19537" s="4" t="n">
        <v>45352</v>
      </c>
      <c r="C19537" s="3" t="inlineStr">
        <is>
          <t>Expenses</t>
        </is>
      </c>
      <c r="D19537" s="3" t="inlineStr">
        <is>
          <t>3200/000</t>
        </is>
      </c>
      <c r="E19537" s="3" t="inlineStr">
        <is>
          <t>Bank Charges</t>
        </is>
      </c>
      <c r="F19537" s="3" t="n">
        <v>0</v>
      </c>
      <c r="G19537" s="3" t="n">
        <v>1911.93</v>
      </c>
    </row>
    <row r="19538">
      <c r="A19538" s="3" t="inlineStr">
        <is>
          <t>Noble Shield (Pty) Ltd ta Go Letting</t>
        </is>
      </c>
      <c r="B19538" s="4" t="n">
        <v>45352</v>
      </c>
      <c r="C19538" s="3" t="inlineStr">
        <is>
          <t>Expenses</t>
        </is>
      </c>
      <c r="D19538" s="3" t="inlineStr">
        <is>
          <t>3230/000</t>
        </is>
      </c>
      <c r="E19538" s="3" t="inlineStr">
        <is>
          <t>Cell Phone - NM</t>
        </is>
      </c>
      <c r="F19538" s="3" t="n">
        <v>0</v>
      </c>
      <c r="G19538" s="3" t="n">
        <v>13664.18</v>
      </c>
    </row>
    <row r="19539">
      <c r="A19539" s="3" t="inlineStr">
        <is>
          <t>Noble Shield (Pty) Ltd ta Go Letting</t>
        </is>
      </c>
      <c r="B19539" s="4" t="n">
        <v>45352</v>
      </c>
      <c r="C19539" s="3" t="inlineStr">
        <is>
          <t>Expenses</t>
        </is>
      </c>
      <c r="D19539" s="3" t="inlineStr">
        <is>
          <t>3233/000</t>
        </is>
      </c>
      <c r="E19539" s="3" t="inlineStr">
        <is>
          <t>Cell Data - Other</t>
        </is>
      </c>
      <c r="F19539" s="3" t="n">
        <v>199</v>
      </c>
      <c r="G19539" s="3" t="n">
        <v>969.04</v>
      </c>
    </row>
    <row r="19540">
      <c r="A19540" s="3" t="inlineStr">
        <is>
          <t>Noble Shield (Pty) Ltd ta Go Letting</t>
        </is>
      </c>
      <c r="B19540" s="4" t="n">
        <v>45352</v>
      </c>
      <c r="C19540" s="3" t="inlineStr">
        <is>
          <t>Expenses</t>
        </is>
      </c>
      <c r="D19540" s="3" t="inlineStr">
        <is>
          <t>3233/100</t>
        </is>
      </c>
      <c r="E19540" s="3" t="inlineStr">
        <is>
          <t>Cell Data - Sales office Wifi</t>
        </is>
      </c>
      <c r="F19540" s="3" t="n">
        <v>315</v>
      </c>
      <c r="G19540" s="3" t="n">
        <v>2701.91</v>
      </c>
    </row>
    <row r="19541">
      <c r="A19541" s="3" t="inlineStr">
        <is>
          <t>Opportunity Global Property (PTY) LTD</t>
        </is>
      </c>
      <c r="B19541" s="4" t="n">
        <v>45352</v>
      </c>
      <c r="C19541" s="3" t="inlineStr">
        <is>
          <t>Expenses</t>
        </is>
      </c>
      <c r="D19541" s="3" t="inlineStr">
        <is>
          <t>3250/000</t>
        </is>
      </c>
      <c r="E19541" s="3" t="inlineStr">
        <is>
          <t>Cleaning</t>
        </is>
      </c>
      <c r="F19541" s="3" t="n">
        <v>1078.16</v>
      </c>
      <c r="G19541" s="3" t="n">
        <v>1078.16</v>
      </c>
    </row>
    <row r="19542">
      <c r="A19542" s="3" t="inlineStr">
        <is>
          <t>Opportunity Management Holdings (PTY) LTD</t>
        </is>
      </c>
      <c r="B19542" s="4" t="n">
        <v>45352</v>
      </c>
      <c r="C19542" s="3" t="inlineStr">
        <is>
          <t>Expenses</t>
        </is>
      </c>
      <c r="D19542" s="3" t="inlineStr">
        <is>
          <t>3250/000</t>
        </is>
      </c>
      <c r="E19542" s="3" t="inlineStr">
        <is>
          <t>Cleaning</t>
        </is>
      </c>
      <c r="F19542" s="3" t="n">
        <v>0</v>
      </c>
      <c r="G19542" s="3" t="n">
        <v>17545.15</v>
      </c>
    </row>
    <row r="19543">
      <c r="A19543" s="3" t="inlineStr">
        <is>
          <t>Trademark Holdings (Pty) Ltd</t>
        </is>
      </c>
      <c r="B19543" s="4" t="n">
        <v>45352</v>
      </c>
      <c r="C19543" s="3" t="inlineStr">
        <is>
          <t>Expenses</t>
        </is>
      </c>
      <c r="D19543" s="3" t="inlineStr">
        <is>
          <t>3250/000</t>
        </is>
      </c>
      <c r="E19543" s="3" t="inlineStr">
        <is>
          <t>Cleaning</t>
        </is>
      </c>
      <c r="F19543" s="3" t="n">
        <v>0</v>
      </c>
      <c r="G19543" s="3" t="n">
        <v>6578</v>
      </c>
    </row>
    <row r="19544">
      <c r="A19544" s="3" t="inlineStr">
        <is>
          <t>Opportunity Management Holdings (PTY) LTD</t>
        </is>
      </c>
      <c r="B19544" s="4" t="n">
        <v>45352</v>
      </c>
      <c r="C19544" s="3" t="inlineStr">
        <is>
          <t>Expenses</t>
        </is>
      </c>
      <c r="D19544" s="3" t="inlineStr">
        <is>
          <t>3300/000</t>
        </is>
      </c>
      <c r="E19544" s="3" t="inlineStr">
        <is>
          <t>Computer Expenses</t>
        </is>
      </c>
      <c r="F19544" s="3" t="n">
        <v>0</v>
      </c>
      <c r="G19544" s="3" t="n">
        <v>1266.08</v>
      </c>
    </row>
    <row r="19545">
      <c r="A19545" s="3" t="inlineStr">
        <is>
          <t>Noble Shield (Pty) Ltd ta Go Letting</t>
        </is>
      </c>
      <c r="B19545" s="4" t="n">
        <v>45352</v>
      </c>
      <c r="C19545" s="3" t="inlineStr">
        <is>
          <t>Expenses</t>
        </is>
      </c>
      <c r="D19545" s="3" t="inlineStr">
        <is>
          <t>3300/120</t>
        </is>
      </c>
      <c r="E19545" s="3" t="inlineStr">
        <is>
          <t>Computer IT - Software Propworx</t>
        </is>
      </c>
      <c r="F19545" s="3" t="n">
        <v>2576</v>
      </c>
      <c r="G19545" s="3" t="n">
        <v>18032</v>
      </c>
    </row>
    <row r="19546">
      <c r="A19546" s="3" t="inlineStr">
        <is>
          <t>Noble Shield (Pty) Ltd ta Go Letting</t>
        </is>
      </c>
      <c r="B19546" s="4" t="n">
        <v>45352</v>
      </c>
      <c r="C19546" s="3" t="inlineStr">
        <is>
          <t>Expenses</t>
        </is>
      </c>
      <c r="D19546" s="3" t="inlineStr">
        <is>
          <t>3300/130</t>
        </is>
      </c>
      <c r="E19546" s="3" t="inlineStr">
        <is>
          <t>Computer IT - Internet/Hosting Fees</t>
        </is>
      </c>
      <c r="F19546" s="3" t="n">
        <v>0</v>
      </c>
      <c r="G19546" s="3" t="n">
        <v>1580</v>
      </c>
    </row>
    <row r="19547">
      <c r="A19547" s="3" t="inlineStr">
        <is>
          <t>Noble Shield (Pty) Ltd ta Go Letting</t>
        </is>
      </c>
      <c r="B19547" s="4" t="n">
        <v>45352</v>
      </c>
      <c r="C19547" s="3" t="inlineStr">
        <is>
          <t>Expenses</t>
        </is>
      </c>
      <c r="D19547" s="3" t="inlineStr">
        <is>
          <t>3300/170</t>
        </is>
      </c>
      <c r="E19547" s="3" t="inlineStr">
        <is>
          <t>Computer IT - VDB office Fibre</t>
        </is>
      </c>
      <c r="F19547" s="3" t="n">
        <v>0</v>
      </c>
      <c r="G19547" s="3" t="n">
        <v>3950</v>
      </c>
    </row>
    <row r="19548">
      <c r="A19548" s="3" t="inlineStr">
        <is>
          <t>Trademark Holdings (Pty) Ltd</t>
        </is>
      </c>
      <c r="B19548" s="4" t="n">
        <v>45352</v>
      </c>
      <c r="C19548" s="3" t="inlineStr">
        <is>
          <t>Expenses</t>
        </is>
      </c>
      <c r="D19548" s="3" t="inlineStr">
        <is>
          <t>3350/000</t>
        </is>
      </c>
      <c r="E19548" s="3" t="inlineStr">
        <is>
          <t>Consulting Fees</t>
        </is>
      </c>
      <c r="F19548" s="3" t="n">
        <v>0</v>
      </c>
      <c r="G19548" s="3" t="n">
        <v>132400</v>
      </c>
    </row>
    <row r="19549">
      <c r="A19549" s="3" t="inlineStr">
        <is>
          <t>Opportunity Management Holdings (PTY) LTD</t>
        </is>
      </c>
      <c r="B19549" s="4" t="n">
        <v>45352</v>
      </c>
      <c r="C19549" s="3" t="inlineStr">
        <is>
          <t>Expenses</t>
        </is>
      </c>
      <c r="D19549" s="3" t="inlineStr">
        <is>
          <t>3350/100</t>
        </is>
      </c>
      <c r="E19549" s="3" t="inlineStr">
        <is>
          <t>Consulting Fee - Dirk Coetzee</t>
        </is>
      </c>
      <c r="F19549" s="3" t="n">
        <v>0</v>
      </c>
      <c r="G19549" s="3" t="n">
        <v>102000</v>
      </c>
    </row>
    <row r="19550">
      <c r="A19550" s="3" t="inlineStr">
        <is>
          <t>Opportunity Management Holdings (PTY) LTD</t>
        </is>
      </c>
      <c r="B19550" s="4" t="n">
        <v>45352</v>
      </c>
      <c r="C19550" s="3" t="inlineStr">
        <is>
          <t>Expenses</t>
        </is>
      </c>
      <c r="D19550" s="3" t="inlineStr">
        <is>
          <t>3350/300</t>
        </is>
      </c>
      <c r="E19550" s="3" t="inlineStr">
        <is>
          <t>Consulting Fee - HR Joblaw</t>
        </is>
      </c>
      <c r="F19550" s="3" t="n">
        <v>1600.83</v>
      </c>
      <c r="G19550" s="3" t="n">
        <v>11205.81</v>
      </c>
    </row>
    <row r="19551">
      <c r="A19551" s="3" t="inlineStr">
        <is>
          <t>Opportunity Management Holdings (PTY) LTD</t>
        </is>
      </c>
      <c r="B19551" s="4" t="n">
        <v>45352</v>
      </c>
      <c r="C19551" s="3" t="inlineStr">
        <is>
          <t>Expenses</t>
        </is>
      </c>
      <c r="D19551" s="3" t="inlineStr">
        <is>
          <t>3350/400</t>
        </is>
      </c>
      <c r="E19551" s="3" t="inlineStr">
        <is>
          <t>Consulting Fees - Johan Prinsloo</t>
        </is>
      </c>
      <c r="F19551" s="3" t="n">
        <v>0</v>
      </c>
      <c r="G19551" s="3" t="n">
        <v>50992.16</v>
      </c>
    </row>
    <row r="19552">
      <c r="A19552" s="3" t="inlineStr">
        <is>
          <t>Opportunity Private Capital (PTY) LTD</t>
        </is>
      </c>
      <c r="B19552" s="4" t="n">
        <v>45352</v>
      </c>
      <c r="C19552" s="3" t="inlineStr">
        <is>
          <t>Expenses</t>
        </is>
      </c>
      <c r="D19552" s="3" t="inlineStr">
        <is>
          <t>3351/000</t>
        </is>
      </c>
      <c r="E19552" s="3" t="inlineStr">
        <is>
          <t>Consulting Fees - HR Joblaw</t>
        </is>
      </c>
      <c r="F19552" s="3" t="n">
        <v>1600.83</v>
      </c>
      <c r="G19552" s="3" t="n">
        <v>1600.83</v>
      </c>
    </row>
    <row r="19553">
      <c r="A19553" s="3" t="inlineStr">
        <is>
          <t>Opportunity Private Capital (PTY) LTD</t>
        </is>
      </c>
      <c r="B19553" s="4" t="n">
        <v>45352</v>
      </c>
      <c r="C19553" s="3" t="inlineStr">
        <is>
          <t>Expenses</t>
        </is>
      </c>
      <c r="D19553" s="3" t="inlineStr">
        <is>
          <t>3355/00</t>
        </is>
      </c>
      <c r="E19553" s="3" t="inlineStr">
        <is>
          <t>Consulting fees - F Geldenhuys</t>
        </is>
      </c>
      <c r="F19553" s="3" t="n">
        <v>30000</v>
      </c>
      <c r="G19553" s="3" t="n">
        <v>30000</v>
      </c>
    </row>
    <row r="19554">
      <c r="A19554" s="3" t="inlineStr">
        <is>
          <t>Opportunity Management Holdings (PTY) LTD</t>
        </is>
      </c>
      <c r="B19554" s="4" t="n">
        <v>45352</v>
      </c>
      <c r="C19554" s="3" t="inlineStr">
        <is>
          <t>Expenses</t>
        </is>
      </c>
      <c r="D19554" s="3" t="inlineStr">
        <is>
          <t>3400/000</t>
        </is>
      </c>
      <c r="E19554" s="3" t="inlineStr">
        <is>
          <t>Courier _AND_ Postage</t>
        </is>
      </c>
      <c r="F19554" s="3" t="n">
        <v>0</v>
      </c>
      <c r="G19554" s="3" t="n">
        <v>664.3200000000001</v>
      </c>
    </row>
    <row r="19555">
      <c r="A19555" s="3" t="inlineStr">
        <is>
          <t>Opportunity Management Holdings (PTY) LTD</t>
        </is>
      </c>
      <c r="B19555" s="4" t="n">
        <v>45352</v>
      </c>
      <c r="C19555" s="3" t="inlineStr">
        <is>
          <t>Expenses</t>
        </is>
      </c>
      <c r="D19555" s="3" t="inlineStr">
        <is>
          <t>3451/000</t>
        </is>
      </c>
      <c r="E19555" s="3" t="inlineStr">
        <is>
          <t>Depreciation - Computer Equipment</t>
        </is>
      </c>
      <c r="F19555" s="3" t="n">
        <v>0</v>
      </c>
      <c r="G19555" s="3" t="n">
        <v>6211.08</v>
      </c>
    </row>
    <row r="19556">
      <c r="A19556" s="3" t="inlineStr">
        <is>
          <t>Quinate Consulting (Pty) Ltd</t>
        </is>
      </c>
      <c r="B19556" s="4" t="n">
        <v>45352</v>
      </c>
      <c r="C19556" s="3" t="inlineStr">
        <is>
          <t>Expenses</t>
        </is>
      </c>
      <c r="D19556" s="3" t="inlineStr">
        <is>
          <t>3600/000</t>
        </is>
      </c>
      <c r="E19556" s="3" t="inlineStr">
        <is>
          <t>Donations</t>
        </is>
      </c>
      <c r="F19556" s="3" t="n">
        <v>572.45</v>
      </c>
      <c r="G19556" s="3" t="n">
        <v>572.45</v>
      </c>
    </row>
    <row r="19557">
      <c r="A19557" s="3" t="inlineStr">
        <is>
          <t>Noble Shield (Pty) Ltd ta Go Letting</t>
        </is>
      </c>
      <c r="B19557" s="4" t="n">
        <v>45352</v>
      </c>
      <c r="C19557" s="3" t="inlineStr">
        <is>
          <t>Expenses</t>
        </is>
      </c>
      <c r="D19557" s="3" t="inlineStr">
        <is>
          <t>3650/000</t>
        </is>
      </c>
      <c r="E19557" s="3" t="inlineStr">
        <is>
          <t>Electricity _AND_ Water</t>
        </is>
      </c>
      <c r="F19557" s="3" t="n">
        <v>1000</v>
      </c>
      <c r="G19557" s="3" t="n">
        <v>3500</v>
      </c>
    </row>
    <row r="19558">
      <c r="A19558" s="3" t="inlineStr">
        <is>
          <t>Noble Shield (Pty) Ltd ta Go Letting</t>
        </is>
      </c>
      <c r="B19558" s="4" t="n">
        <v>45352</v>
      </c>
      <c r="C19558" s="3" t="inlineStr">
        <is>
          <t>Expenses</t>
        </is>
      </c>
      <c r="D19558" s="3" t="inlineStr">
        <is>
          <t>3651/000</t>
        </is>
      </c>
      <c r="E19558" s="3" t="inlineStr">
        <is>
          <t>Electricity _AND_ Water - Rentals</t>
        </is>
      </c>
      <c r="F19558" s="3" t="n">
        <v>0</v>
      </c>
      <c r="G19558" s="3" t="n">
        <v>1000</v>
      </c>
    </row>
    <row r="19559">
      <c r="A19559" s="3" t="inlineStr">
        <is>
          <t>Quinate Consulting (Pty) Ltd</t>
        </is>
      </c>
      <c r="B19559" s="4" t="n">
        <v>45352</v>
      </c>
      <c r="C19559" s="3" t="inlineStr">
        <is>
          <t>Expenses</t>
        </is>
      </c>
      <c r="D19559" s="3" t="inlineStr">
        <is>
          <t>3652/000</t>
        </is>
      </c>
      <c r="E19559" s="3" t="inlineStr">
        <is>
          <t>Electricity _AND_ Water - Soho</t>
        </is>
      </c>
      <c r="F19559" s="3" t="n">
        <v>773.66</v>
      </c>
      <c r="G19559" s="3" t="n">
        <v>773.66</v>
      </c>
    </row>
    <row r="19560">
      <c r="A19560" s="3" t="inlineStr">
        <is>
          <t>Noble Shield (Pty) Ltd ta Go Letting</t>
        </is>
      </c>
      <c r="B19560" s="4" t="n">
        <v>45352</v>
      </c>
      <c r="C19560" s="3" t="inlineStr">
        <is>
          <t>Expenses</t>
        </is>
      </c>
      <c r="D19560" s="3" t="inlineStr">
        <is>
          <t>3700/000</t>
        </is>
      </c>
      <c r="E19560" s="3" t="inlineStr">
        <is>
          <t>Entertainment Expenses</t>
        </is>
      </c>
      <c r="F19560" s="3" t="n">
        <v>0</v>
      </c>
      <c r="G19560" s="3" t="n">
        <v>1650</v>
      </c>
    </row>
    <row r="19561">
      <c r="A19561" s="3" t="inlineStr">
        <is>
          <t>Opportunity Management Holdings (PTY) LTD</t>
        </is>
      </c>
      <c r="B19561" s="4" t="n">
        <v>45352</v>
      </c>
      <c r="C19561" s="3" t="inlineStr">
        <is>
          <t>Expenses</t>
        </is>
      </c>
      <c r="D19561" s="3" t="inlineStr">
        <is>
          <t>3700/000</t>
        </is>
      </c>
      <c r="E19561" s="3" t="inlineStr">
        <is>
          <t>Entertainment Expenses</t>
        </is>
      </c>
      <c r="F19561" s="3" t="n">
        <v>0</v>
      </c>
      <c r="G19561" s="3" t="n">
        <v>1126.13</v>
      </c>
    </row>
    <row r="19562">
      <c r="A19562" s="3" t="inlineStr">
        <is>
          <t>Noble Shield (Pty) Ltd ta Go Letting</t>
        </is>
      </c>
      <c r="B19562" s="4" t="n">
        <v>45352</v>
      </c>
      <c r="C19562" s="3" t="inlineStr">
        <is>
          <t>Expenses</t>
        </is>
      </c>
      <c r="D19562" s="3" t="inlineStr">
        <is>
          <t>3800/000</t>
        </is>
      </c>
      <c r="E19562" s="3" t="inlineStr">
        <is>
          <t>General Expenses</t>
        </is>
      </c>
      <c r="F19562" s="3" t="n">
        <v>0</v>
      </c>
      <c r="G19562" s="3" t="n">
        <v>49.99</v>
      </c>
    </row>
    <row r="19563">
      <c r="A19563" s="3" t="inlineStr">
        <is>
          <t>Opportunity Global Property (PTY) LTD</t>
        </is>
      </c>
      <c r="B19563" s="4" t="n">
        <v>45352</v>
      </c>
      <c r="C19563" s="3" t="inlineStr">
        <is>
          <t>Expenses</t>
        </is>
      </c>
      <c r="D19563" s="3" t="inlineStr">
        <is>
          <t>3800/000</t>
        </is>
      </c>
      <c r="E19563" s="3" t="inlineStr">
        <is>
          <t>General Expenses</t>
        </is>
      </c>
      <c r="F19563" s="3" t="n">
        <v>156.5</v>
      </c>
      <c r="G19563" s="3" t="n">
        <v>156.5</v>
      </c>
    </row>
    <row r="19564">
      <c r="A19564" s="3" t="inlineStr">
        <is>
          <t>Opportunity Management Holdings (PTY) LTD</t>
        </is>
      </c>
      <c r="B19564" s="4" t="n">
        <v>45352</v>
      </c>
      <c r="C19564" s="3" t="inlineStr">
        <is>
          <t>Expenses</t>
        </is>
      </c>
      <c r="D19564" s="3" t="inlineStr">
        <is>
          <t>3800/000</t>
        </is>
      </c>
      <c r="E19564" s="3" t="inlineStr">
        <is>
          <t>General Expenses</t>
        </is>
      </c>
      <c r="F19564" s="3" t="n">
        <v>0</v>
      </c>
      <c r="G19564" s="3" t="n">
        <v>1512.62</v>
      </c>
    </row>
    <row r="19565">
      <c r="A19565" s="3" t="inlineStr">
        <is>
          <t>Quinate Consulting (Pty) Ltd</t>
        </is>
      </c>
      <c r="B19565" s="4" t="n">
        <v>45352</v>
      </c>
      <c r="C19565" s="3" t="inlineStr">
        <is>
          <t>Expenses</t>
        </is>
      </c>
      <c r="D19565" s="3" t="inlineStr">
        <is>
          <t>3800/000</t>
        </is>
      </c>
      <c r="E19565" s="3" t="inlineStr">
        <is>
          <t>General Expenses</t>
        </is>
      </c>
      <c r="F19565" s="3" t="n">
        <v>1338.11</v>
      </c>
      <c r="G19565" s="3" t="n">
        <v>1338.11</v>
      </c>
    </row>
    <row r="19566">
      <c r="A19566" s="3" t="inlineStr">
        <is>
          <t>Opportunity Management Holdings (PTY) LTD</t>
        </is>
      </c>
      <c r="B19566" s="4" t="n">
        <v>45352</v>
      </c>
      <c r="C19566" s="3" t="inlineStr">
        <is>
          <t>Expenses</t>
        </is>
      </c>
      <c r="D19566" s="3" t="inlineStr">
        <is>
          <t>3800/010</t>
        </is>
      </c>
      <c r="E19566" s="3" t="inlineStr">
        <is>
          <t>General Expenses - Gifts</t>
        </is>
      </c>
      <c r="F19566" s="3" t="n">
        <v>0</v>
      </c>
      <c r="G19566" s="3" t="n">
        <v>9208.57</v>
      </c>
    </row>
    <row r="19567">
      <c r="A19567" s="3" t="inlineStr">
        <is>
          <t>Opportunity Management Holdings (PTY) LTD</t>
        </is>
      </c>
      <c r="B19567" s="4" t="n">
        <v>45352</v>
      </c>
      <c r="C19567" s="3" t="inlineStr">
        <is>
          <t>Expenses</t>
        </is>
      </c>
      <c r="D19567" s="3" t="inlineStr">
        <is>
          <t>3800/030</t>
        </is>
      </c>
      <c r="E19567" s="3" t="inlineStr">
        <is>
          <t>General Expenses: Showhouse Heron View</t>
        </is>
      </c>
      <c r="F19567" s="3" t="n">
        <v>0</v>
      </c>
      <c r="G19567" s="3" t="n">
        <v>987.72</v>
      </c>
    </row>
    <row r="19568">
      <c r="A19568" s="3" t="inlineStr">
        <is>
          <t>Opportunity Management Holdings (PTY) LTD</t>
        </is>
      </c>
      <c r="B19568" s="4" t="n">
        <v>45352</v>
      </c>
      <c r="C19568" s="3" t="inlineStr">
        <is>
          <t>Expenses</t>
        </is>
      </c>
      <c r="D19568" s="3" t="inlineStr">
        <is>
          <t>3850/000</t>
        </is>
      </c>
      <c r="E19568" s="3" t="inlineStr">
        <is>
          <t>Insurance - Momentum</t>
        </is>
      </c>
      <c r="F19568" s="3" t="n">
        <v>1969.99</v>
      </c>
      <c r="G19568" s="3" t="n">
        <v>12694.21</v>
      </c>
    </row>
    <row r="19569">
      <c r="A19569" s="3" t="inlineStr">
        <is>
          <t>Noble Shield (Pty) Ltd ta Go Letting</t>
        </is>
      </c>
      <c r="B19569" s="4" t="n">
        <v>45352</v>
      </c>
      <c r="C19569" s="3" t="inlineStr">
        <is>
          <t>Expenses</t>
        </is>
      </c>
      <c r="D19569" s="3" t="inlineStr">
        <is>
          <t>3850/100</t>
        </is>
      </c>
      <c r="E19569" s="3" t="inlineStr">
        <is>
          <t>Insurance - Santam</t>
        </is>
      </c>
      <c r="F19569" s="3" t="n">
        <v>4249.41</v>
      </c>
      <c r="G19569" s="3" t="n">
        <v>29745.87</v>
      </c>
    </row>
    <row r="19570">
      <c r="A19570" s="3" t="inlineStr">
        <is>
          <t>Noble Shield (Pty) Ltd ta Go Letting</t>
        </is>
      </c>
      <c r="B19570" s="4" t="n">
        <v>45352</v>
      </c>
      <c r="C19570" s="3" t="inlineStr">
        <is>
          <t>Expenses</t>
        </is>
      </c>
      <c r="D19570" s="3" t="inlineStr">
        <is>
          <t>3850/200</t>
        </is>
      </c>
      <c r="E19570" s="3" t="inlineStr">
        <is>
          <t>Insurance - A_AND_G</t>
        </is>
      </c>
      <c r="F19570" s="3" t="n">
        <v>2394.42</v>
      </c>
      <c r="G19570" s="3" t="n">
        <v>15861.18</v>
      </c>
    </row>
    <row r="19571">
      <c r="A19571" s="3" t="inlineStr">
        <is>
          <t>Opportunity Management Holdings (PTY) LTD</t>
        </is>
      </c>
      <c r="B19571" s="4" t="n">
        <v>45352</v>
      </c>
      <c r="C19571" s="3" t="inlineStr">
        <is>
          <t>Expenses</t>
        </is>
      </c>
      <c r="D19571" s="3" t="inlineStr">
        <is>
          <t>3960/000</t>
        </is>
      </c>
      <c r="E19571" s="3" t="inlineStr">
        <is>
          <t>Internet Fees</t>
        </is>
      </c>
      <c r="F19571" s="3" t="n">
        <v>0</v>
      </c>
      <c r="G19571" s="3" t="n">
        <v>3353.24</v>
      </c>
    </row>
    <row r="19572">
      <c r="A19572" s="3" t="inlineStr">
        <is>
          <t>Quinate Consulting (Pty) Ltd</t>
        </is>
      </c>
      <c r="B19572" s="4" t="n">
        <v>45352</v>
      </c>
      <c r="C19572" s="3" t="inlineStr">
        <is>
          <t>Expenses</t>
        </is>
      </c>
      <c r="D19572" s="3" t="inlineStr">
        <is>
          <t>4066/000</t>
        </is>
      </c>
      <c r="E19572" s="3" t="inlineStr">
        <is>
          <t>Levies - Southwark</t>
        </is>
      </c>
      <c r="F19572" s="3" t="n">
        <v>3650.29</v>
      </c>
      <c r="G19572" s="3" t="n">
        <v>3650.29</v>
      </c>
    </row>
    <row r="19573">
      <c r="A19573" s="3" t="inlineStr">
        <is>
          <t>Quinate Consulting (Pty) Ltd</t>
        </is>
      </c>
      <c r="B19573" s="4" t="n">
        <v>45352</v>
      </c>
      <c r="C19573" s="3" t="inlineStr">
        <is>
          <t>Expenses</t>
        </is>
      </c>
      <c r="D19573" s="3" t="inlineStr">
        <is>
          <t>4067/000</t>
        </is>
      </c>
      <c r="E19573" s="3" t="inlineStr">
        <is>
          <t>Levies - C4 Property</t>
        </is>
      </c>
      <c r="F19573" s="3" t="n">
        <v>21276.19</v>
      </c>
      <c r="G19573" s="3" t="n">
        <v>21276.19</v>
      </c>
    </row>
    <row r="19574">
      <c r="A19574" s="3" t="inlineStr">
        <is>
          <t>Opportunity Management Holdings (PTY) LTD</t>
        </is>
      </c>
      <c r="B19574" s="4" t="n">
        <v>45352</v>
      </c>
      <c r="C19574" s="3" t="inlineStr">
        <is>
          <t>Expenses</t>
        </is>
      </c>
      <c r="D19574" s="3" t="inlineStr">
        <is>
          <t>4150/010</t>
        </is>
      </c>
      <c r="E19574" s="3" t="inlineStr">
        <is>
          <t>Motor Vehicle - Petrol _AND_ Oil</t>
        </is>
      </c>
      <c r="F19574" s="3" t="n">
        <v>0</v>
      </c>
      <c r="G19574" s="3" t="n">
        <v>1350</v>
      </c>
    </row>
    <row r="19575">
      <c r="A19575" s="3" t="inlineStr">
        <is>
          <t>Opportunity Management Holdings (PTY) LTD</t>
        </is>
      </c>
      <c r="B19575" s="4" t="n">
        <v>45352</v>
      </c>
      <c r="C19575" s="3" t="inlineStr">
        <is>
          <t>Expenses</t>
        </is>
      </c>
      <c r="D19575" s="3" t="inlineStr">
        <is>
          <t>4200/000</t>
        </is>
      </c>
      <c r="E19575" s="3" t="inlineStr">
        <is>
          <t>Printing _AND_ Stationery</t>
        </is>
      </c>
      <c r="F19575" s="3" t="n">
        <v>0</v>
      </c>
      <c r="G19575" s="3" t="n">
        <v>1147.8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Expenses</t>
        </is>
      </c>
      <c r="D19576" s="3" t="inlineStr">
        <is>
          <t>4200/100</t>
        </is>
      </c>
      <c r="E19576" s="3" t="inlineStr">
        <is>
          <t>Printing - Merchant West- Printer Rental</t>
        </is>
      </c>
      <c r="F19576" s="3" t="n">
        <v>0</v>
      </c>
      <c r="G19576" s="3" t="n">
        <v>14124.77</v>
      </c>
    </row>
    <row r="19577">
      <c r="A19577" s="3" t="inlineStr">
        <is>
          <t>Noble Shield (Pty) Ltd ta Go Letting</t>
        </is>
      </c>
      <c r="B19577" s="4" t="n">
        <v>45352</v>
      </c>
      <c r="C19577" s="3" t="inlineStr">
        <is>
          <t>Expenses</t>
        </is>
      </c>
      <c r="D19577" s="3" t="inlineStr">
        <is>
          <t>4200/120</t>
        </is>
      </c>
      <c r="E19577" s="3" t="inlineStr">
        <is>
          <t>Printing - Ivy Line - Prints</t>
        </is>
      </c>
      <c r="F19577" s="3" t="n">
        <v>0</v>
      </c>
      <c r="G19577" s="3" t="n">
        <v>5107.04</v>
      </c>
    </row>
    <row r="19578">
      <c r="A19578" s="3" t="inlineStr">
        <is>
          <t>Noble Shield (Pty) Ltd ta Go Letting</t>
        </is>
      </c>
      <c r="B19578" s="4" t="n">
        <v>45352</v>
      </c>
      <c r="C19578" s="3" t="inlineStr">
        <is>
          <t>Expenses</t>
        </is>
      </c>
      <c r="D19578" s="3" t="inlineStr">
        <is>
          <t>4200/180</t>
        </is>
      </c>
      <c r="E19578" s="3" t="inlineStr">
        <is>
          <t>Printing - Ikon</t>
        </is>
      </c>
      <c r="F19578" s="3" t="n">
        <v>0</v>
      </c>
      <c r="G19578" s="3" t="n">
        <v>1943.83</v>
      </c>
    </row>
    <row r="19579">
      <c r="A19579" s="3" t="inlineStr">
        <is>
          <t>Noble Shield (Pty) Ltd ta Go Letting</t>
        </is>
      </c>
      <c r="B19579" s="4" t="n">
        <v>45352</v>
      </c>
      <c r="C19579" s="3" t="inlineStr">
        <is>
          <t>Expenses</t>
        </is>
      </c>
      <c r="D19579" s="3" t="inlineStr">
        <is>
          <t>4200/190</t>
        </is>
      </c>
      <c r="E19579" s="3" t="inlineStr">
        <is>
          <t>Printing - Centrafin printer rental</t>
        </is>
      </c>
      <c r="F19579" s="3" t="n">
        <v>6422.36</v>
      </c>
      <c r="G19579" s="3" t="n">
        <v>24521.72</v>
      </c>
    </row>
    <row r="19580">
      <c r="A19580" s="3" t="inlineStr">
        <is>
          <t>Noble Shield (Pty) Ltd ta Go Letting</t>
        </is>
      </c>
      <c r="B19580" s="4" t="n">
        <v>45352</v>
      </c>
      <c r="C19580" s="3" t="inlineStr">
        <is>
          <t>Expenses</t>
        </is>
      </c>
      <c r="D19580" s="3" t="inlineStr">
        <is>
          <t>4200/200</t>
        </is>
      </c>
      <c r="E19580" s="3" t="inlineStr">
        <is>
          <t>Printing - General Stationery VDB Office</t>
        </is>
      </c>
      <c r="F19580" s="3" t="n">
        <v>0</v>
      </c>
      <c r="G19580" s="3" t="n">
        <v>4845.69</v>
      </c>
    </row>
    <row r="19581">
      <c r="A19581" s="3" t="inlineStr">
        <is>
          <t>Opportunity Private Capital (PTY) LTD</t>
        </is>
      </c>
      <c r="B19581" s="4" t="n">
        <v>45352</v>
      </c>
      <c r="C19581" s="3" t="inlineStr">
        <is>
          <t>Expenses</t>
        </is>
      </c>
      <c r="D19581" s="3" t="inlineStr">
        <is>
          <t>4220/000</t>
        </is>
      </c>
      <c r="E19581" s="3" t="inlineStr">
        <is>
          <t>Motor Vehicle Expenses - Petrol _AND_ Oil</t>
        </is>
      </c>
      <c r="F19581" s="3" t="n">
        <v>780.09</v>
      </c>
      <c r="G19581" s="3" t="n">
        <v>780.09</v>
      </c>
    </row>
    <row r="19582">
      <c r="A19582" s="3" t="inlineStr">
        <is>
          <t>Noble Shield (Pty) Ltd ta Go Letting</t>
        </is>
      </c>
      <c r="B19582" s="4" t="n">
        <v>45352</v>
      </c>
      <c r="C19582" s="3" t="inlineStr">
        <is>
          <t>Expenses</t>
        </is>
      </c>
      <c r="D19582" s="3" t="inlineStr">
        <is>
          <t>4290/000</t>
        </is>
      </c>
      <c r="E19582" s="3" t="inlineStr">
        <is>
          <t>Refreshments - CT Office</t>
        </is>
      </c>
      <c r="F19582" s="3" t="n">
        <v>0</v>
      </c>
      <c r="G19582" s="3" t="n">
        <v>9657.459999999999</v>
      </c>
    </row>
    <row r="19583">
      <c r="A19583" s="3" t="inlineStr">
        <is>
          <t>Noble Shield (Pty) Ltd ta Go Letting</t>
        </is>
      </c>
      <c r="B19583" s="4" t="n">
        <v>45352</v>
      </c>
      <c r="C19583" s="3" t="inlineStr">
        <is>
          <t>Expenses</t>
        </is>
      </c>
      <c r="D19583" s="3" t="inlineStr">
        <is>
          <t>4291/000</t>
        </is>
      </c>
      <c r="E19583" s="3" t="inlineStr">
        <is>
          <t>Refreshments - VDB Office</t>
        </is>
      </c>
      <c r="F19583" s="3" t="n">
        <v>0</v>
      </c>
      <c r="G19583" s="3" t="n">
        <v>3286.69</v>
      </c>
    </row>
    <row r="19584">
      <c r="A19584" s="3" t="inlineStr">
        <is>
          <t>Trademark Holdings (Pty) Ltd</t>
        </is>
      </c>
      <c r="B19584" s="4" t="n">
        <v>45352</v>
      </c>
      <c r="C19584" s="3" t="inlineStr">
        <is>
          <t>Expenses</t>
        </is>
      </c>
      <c r="D19584" s="3" t="inlineStr">
        <is>
          <t>4300/000</t>
        </is>
      </c>
      <c r="E19584" s="3" t="inlineStr">
        <is>
          <t>Rent Paid</t>
        </is>
      </c>
      <c r="F19584" s="3" t="n">
        <v>6000</v>
      </c>
      <c r="G19584" s="3" t="n">
        <v>47440</v>
      </c>
    </row>
    <row r="19585">
      <c r="A19585" s="3" t="inlineStr">
        <is>
          <t>Opportunity Management Holdings (PTY) LTD</t>
        </is>
      </c>
      <c r="B19585" s="4" t="n">
        <v>45352</v>
      </c>
      <c r="C19585" s="3" t="inlineStr">
        <is>
          <t>Expenses</t>
        </is>
      </c>
      <c r="D19585" s="3" t="inlineStr">
        <is>
          <t>4310/000</t>
        </is>
      </c>
      <c r="E19585" s="3" t="inlineStr">
        <is>
          <t>Refreshments</t>
        </is>
      </c>
      <c r="F19585" s="3" t="n">
        <v>58.03</v>
      </c>
      <c r="G19585" s="3" t="n">
        <v>44433.05</v>
      </c>
    </row>
    <row r="19586">
      <c r="A19586" s="3" t="inlineStr">
        <is>
          <t>Opportunity Management Holdings (PTY) LTD</t>
        </is>
      </c>
      <c r="B19586" s="4" t="n">
        <v>45352</v>
      </c>
      <c r="C19586" s="3" t="inlineStr">
        <is>
          <t>Expenses</t>
        </is>
      </c>
      <c r="D19586" s="3" t="inlineStr">
        <is>
          <t>4350/000</t>
        </is>
      </c>
      <c r="E19586" s="3" t="inlineStr">
        <is>
          <t>Repairs _AND_ Maintenance</t>
        </is>
      </c>
      <c r="F19586" s="3" t="n">
        <v>0</v>
      </c>
      <c r="G19586" s="3" t="n">
        <v>1641.09</v>
      </c>
    </row>
    <row r="19587">
      <c r="A19587" s="3" t="inlineStr">
        <is>
          <t>Noble Shield (Pty) Ltd ta Go Letting</t>
        </is>
      </c>
      <c r="B19587" s="4" t="n">
        <v>45352</v>
      </c>
      <c r="C19587" s="3" t="inlineStr">
        <is>
          <t>Expenses</t>
        </is>
      </c>
      <c r="D19587" s="3" t="inlineStr">
        <is>
          <t>4351/000</t>
        </is>
      </c>
      <c r="E19587" s="3" t="inlineStr">
        <is>
          <t>Repairs _AND_ Maintanence - Rentals</t>
        </is>
      </c>
      <c r="F19587" s="3" t="n">
        <v>0</v>
      </c>
      <c r="G19587" s="3" t="n">
        <v>286.75</v>
      </c>
    </row>
    <row r="19588">
      <c r="A19588" s="3" t="inlineStr">
        <is>
          <t>Opportunity Management Holdings (PTY) LTD</t>
        </is>
      </c>
      <c r="B19588" s="4" t="n">
        <v>45352</v>
      </c>
      <c r="C19588" s="3" t="inlineStr">
        <is>
          <t>Expenses</t>
        </is>
      </c>
      <c r="D19588" s="3" t="inlineStr">
        <is>
          <t>4390/000</t>
        </is>
      </c>
      <c r="E19588" s="3" t="inlineStr">
        <is>
          <t>Small Assets</t>
        </is>
      </c>
      <c r="F19588" s="3" t="n">
        <v>0</v>
      </c>
      <c r="G19588" s="3" t="n">
        <v>7208.26</v>
      </c>
    </row>
    <row r="19589">
      <c r="A19589" s="3" t="inlineStr">
        <is>
          <t>Noble Shield (Pty) Ltd ta Go Letting</t>
        </is>
      </c>
      <c r="B19589" s="4" t="n">
        <v>45352</v>
      </c>
      <c r="C19589" s="3" t="inlineStr">
        <is>
          <t>Expenses</t>
        </is>
      </c>
      <c r="D19589" s="3" t="inlineStr">
        <is>
          <t>4400/000</t>
        </is>
      </c>
      <c r="E19589" s="3" t="inlineStr">
        <is>
          <t>Salaries _AND_ Wages</t>
        </is>
      </c>
      <c r="F19589" s="3" t="n">
        <v>0</v>
      </c>
      <c r="G19589" s="3" t="n">
        <v>164234.7</v>
      </c>
    </row>
    <row r="19590">
      <c r="A19590" s="3" t="inlineStr">
        <is>
          <t>Opportunity Management Holdings (PTY) LTD</t>
        </is>
      </c>
      <c r="B19590" s="4" t="n">
        <v>45352</v>
      </c>
      <c r="C19590" s="3" t="inlineStr">
        <is>
          <t>Expenses</t>
        </is>
      </c>
      <c r="D19590" s="3" t="inlineStr">
        <is>
          <t>4400/000</t>
        </is>
      </c>
      <c r="E19590" s="3" t="inlineStr">
        <is>
          <t>Salaries _AND_ Wages</t>
        </is>
      </c>
      <c r="F19590" s="3" t="n">
        <v>0</v>
      </c>
      <c r="G19590" s="3" t="n">
        <v>1305053.04</v>
      </c>
    </row>
    <row r="19591">
      <c r="A19591" s="3" t="inlineStr">
        <is>
          <t>Trademark Holdings (Pty) Ltd</t>
        </is>
      </c>
      <c r="B19591" s="4" t="n">
        <v>45352</v>
      </c>
      <c r="C19591" s="3" t="inlineStr">
        <is>
          <t>Expenses</t>
        </is>
      </c>
      <c r="D19591" s="3" t="inlineStr">
        <is>
          <t>4400/000</t>
        </is>
      </c>
      <c r="E19591" s="3" t="inlineStr">
        <is>
          <t>Salaries _AND_ Wages</t>
        </is>
      </c>
      <c r="F19591" s="3" t="n">
        <v>0</v>
      </c>
      <c r="G19591" s="3" t="n">
        <v>74576.7</v>
      </c>
    </row>
    <row r="19592">
      <c r="A19592" s="3" t="inlineStr">
        <is>
          <t>Noble Shield (Pty) Ltd ta Go Letting</t>
        </is>
      </c>
      <c r="B19592" s="4" t="n">
        <v>45352</v>
      </c>
      <c r="C19592" s="3" t="inlineStr">
        <is>
          <t>Expenses</t>
        </is>
      </c>
      <c r="D19592" s="3" t="inlineStr">
        <is>
          <t>4500/000</t>
        </is>
      </c>
      <c r="E19592" s="3" t="inlineStr">
        <is>
          <t>Staff Welfare</t>
        </is>
      </c>
      <c r="F19592" s="3" t="n">
        <v>0</v>
      </c>
      <c r="G19592" s="3" t="n">
        <v>5599.4</v>
      </c>
    </row>
    <row r="19593">
      <c r="A19593" s="3" t="inlineStr">
        <is>
          <t>Opportunity Management Holdings (PTY) LTD</t>
        </is>
      </c>
      <c r="B19593" s="4" t="n">
        <v>45352</v>
      </c>
      <c r="C19593" s="3" t="inlineStr">
        <is>
          <t>Expenses</t>
        </is>
      </c>
      <c r="D19593" s="3" t="inlineStr">
        <is>
          <t>4500/000</t>
        </is>
      </c>
      <c r="E19593" s="3" t="inlineStr">
        <is>
          <t>Staff Welfare</t>
        </is>
      </c>
      <c r="F19593" s="3" t="n">
        <v>0</v>
      </c>
      <c r="G19593" s="3" t="n">
        <v>65614.42</v>
      </c>
    </row>
    <row r="19594">
      <c r="A19594" s="3" t="inlineStr">
        <is>
          <t>Noble Shield (Pty) Ltd ta Go Letting</t>
        </is>
      </c>
      <c r="B19594" s="4" t="n">
        <v>45352</v>
      </c>
      <c r="C19594" s="3" t="inlineStr">
        <is>
          <t>Expenses</t>
        </is>
      </c>
      <c r="D19594" s="3" t="inlineStr">
        <is>
          <t>4520/000</t>
        </is>
      </c>
      <c r="E19594" s="3" t="inlineStr">
        <is>
          <t>Security</t>
        </is>
      </c>
      <c r="F19594" s="3" t="n">
        <v>884</v>
      </c>
      <c r="G19594" s="3" t="n">
        <v>6343.44</v>
      </c>
    </row>
    <row r="19595">
      <c r="A19595" s="3" t="inlineStr">
        <is>
          <t>Opportunity Management Holdings (PTY) LTD</t>
        </is>
      </c>
      <c r="B19595" s="4" t="n">
        <v>45352</v>
      </c>
      <c r="C19595" s="3" t="inlineStr">
        <is>
          <t>Expenses</t>
        </is>
      </c>
      <c r="D19595" s="3" t="inlineStr">
        <is>
          <t>4550/000</t>
        </is>
      </c>
      <c r="E19595" s="3" t="inlineStr">
        <is>
          <t>Subscriptions _AND_ Lisences</t>
        </is>
      </c>
      <c r="F19595" s="3" t="n">
        <v>2130</v>
      </c>
      <c r="G19595" s="3" t="n">
        <v>38026.11</v>
      </c>
    </row>
    <row r="19596">
      <c r="A19596" s="3" t="inlineStr">
        <is>
          <t>Noble Shield (Pty) Ltd ta Go Letting</t>
        </is>
      </c>
      <c r="B19596" s="4" t="n">
        <v>45352</v>
      </c>
      <c r="C19596" s="3" t="inlineStr">
        <is>
          <t>Expenses</t>
        </is>
      </c>
      <c r="D19596" s="3" t="inlineStr">
        <is>
          <t>4550/100</t>
        </is>
      </c>
      <c r="E19596" s="3" t="inlineStr">
        <is>
          <t>Subscriptions - EAAB</t>
        </is>
      </c>
      <c r="F19596" s="3" t="n">
        <v>0</v>
      </c>
      <c r="G19596" s="3" t="n">
        <v>1604</v>
      </c>
    </row>
    <row r="19597">
      <c r="A19597" s="3" t="inlineStr">
        <is>
          <t>Trademark Holdings (Pty) Ltd</t>
        </is>
      </c>
      <c r="B19597" s="4" t="n">
        <v>45352</v>
      </c>
      <c r="C19597" s="3" t="inlineStr">
        <is>
          <t>Expenses</t>
        </is>
      </c>
      <c r="D19597" s="3" t="inlineStr">
        <is>
          <t>4550/100</t>
        </is>
      </c>
      <c r="E19597" s="3" t="inlineStr">
        <is>
          <t>Subscriptions - EAAB</t>
        </is>
      </c>
      <c r="F19597" s="3" t="n">
        <v>0</v>
      </c>
      <c r="G19597" s="3" t="n">
        <v>1604</v>
      </c>
    </row>
    <row r="19598">
      <c r="A19598" s="3" t="inlineStr">
        <is>
          <t>Trademark Holdings (Pty) Ltd</t>
        </is>
      </c>
      <c r="B19598" s="4" t="n">
        <v>45352</v>
      </c>
      <c r="C19598" s="3" t="inlineStr">
        <is>
          <t>Expenses</t>
        </is>
      </c>
      <c r="D19598" s="3" t="inlineStr">
        <is>
          <t>4550/400</t>
        </is>
      </c>
      <c r="E19598" s="3" t="inlineStr">
        <is>
          <t>Subscriptions - Xero</t>
        </is>
      </c>
      <c r="F19598" s="3" t="n">
        <v>0</v>
      </c>
      <c r="G19598" s="3" t="n">
        <v>3600</v>
      </c>
    </row>
    <row r="19599">
      <c r="A19599" s="3" t="inlineStr">
        <is>
          <t>Opportunity Private Capital (PTY) LTD</t>
        </is>
      </c>
      <c r="B19599" s="4" t="n">
        <v>45352</v>
      </c>
      <c r="C19599" s="3" t="inlineStr">
        <is>
          <t>Expenses</t>
        </is>
      </c>
      <c r="D19599" s="3" t="inlineStr">
        <is>
          <t>4550/600</t>
        </is>
      </c>
      <c r="E19599" s="3" t="inlineStr">
        <is>
          <t>Subscription - Private Property</t>
        </is>
      </c>
      <c r="F19599" s="3" t="n">
        <v>2679</v>
      </c>
      <c r="G19599" s="3" t="n">
        <v>2679</v>
      </c>
    </row>
    <row r="19600">
      <c r="A19600" s="3" t="inlineStr">
        <is>
          <t>Noble Shield (Pty) Ltd ta Go Letting</t>
        </is>
      </c>
      <c r="B19600" s="4" t="n">
        <v>45352</v>
      </c>
      <c r="C19600" s="3" t="inlineStr">
        <is>
          <t>Expenses</t>
        </is>
      </c>
      <c r="D19600" s="3" t="inlineStr">
        <is>
          <t>4550/600</t>
        </is>
      </c>
      <c r="E19600" s="3" t="inlineStr">
        <is>
          <t>Subscriptions - Webbox</t>
        </is>
      </c>
      <c r="F19600" s="3" t="n">
        <v>1753.75</v>
      </c>
      <c r="G19600" s="3" t="n">
        <v>12079.6</v>
      </c>
    </row>
    <row r="19601">
      <c r="A19601" s="3" t="inlineStr">
        <is>
          <t>Noble Shield (Pty) Ltd ta Go Letting</t>
        </is>
      </c>
      <c r="B19601" s="4" t="n">
        <v>45352</v>
      </c>
      <c r="C19601" s="3" t="inlineStr">
        <is>
          <t>Expenses</t>
        </is>
      </c>
      <c r="D19601" s="3" t="inlineStr">
        <is>
          <t>4550/650</t>
        </is>
      </c>
      <c r="E19601" s="3" t="inlineStr">
        <is>
          <t>Subscriptions - Xero</t>
        </is>
      </c>
      <c r="F19601" s="3" t="n">
        <v>0</v>
      </c>
      <c r="G19601" s="3" t="n">
        <v>3600</v>
      </c>
    </row>
    <row r="19602">
      <c r="A19602" s="3" t="inlineStr">
        <is>
          <t>Noble Shield (Pty) Ltd ta Go Letting</t>
        </is>
      </c>
      <c r="B19602" s="4" t="n">
        <v>45352</v>
      </c>
      <c r="C19602" s="3" t="inlineStr">
        <is>
          <t>Expenses</t>
        </is>
      </c>
      <c r="D19602" s="3" t="inlineStr">
        <is>
          <t>4550/800</t>
        </is>
      </c>
      <c r="E19602" s="3" t="inlineStr">
        <is>
          <t>Subscriptions - Adobe</t>
        </is>
      </c>
      <c r="F19602" s="3" t="n">
        <v>0</v>
      </c>
      <c r="G19602" s="3" t="n">
        <v>914.5599999999999</v>
      </c>
    </row>
    <row r="19603">
      <c r="A19603" s="3" t="inlineStr">
        <is>
          <t>Opportunity Management Holdings (PTY) LTD</t>
        </is>
      </c>
      <c r="B19603" s="4" t="n">
        <v>45352</v>
      </c>
      <c r="C19603" s="3" t="inlineStr">
        <is>
          <t>Expenses</t>
        </is>
      </c>
      <c r="D19603" s="3" t="inlineStr">
        <is>
          <t>4552/000</t>
        </is>
      </c>
      <c r="E19603" s="3" t="inlineStr">
        <is>
          <t>Subscriptions - Xero</t>
        </is>
      </c>
      <c r="F19603" s="3" t="n">
        <v>0</v>
      </c>
      <c r="G19603" s="3" t="n">
        <v>3600</v>
      </c>
    </row>
    <row r="19604">
      <c r="A19604" s="3" t="inlineStr">
        <is>
          <t>Quinate Consulting (Pty) Ltd</t>
        </is>
      </c>
      <c r="B19604" s="4" t="n">
        <v>45352</v>
      </c>
      <c r="C19604" s="3" t="inlineStr">
        <is>
          <t>Expenses</t>
        </is>
      </c>
      <c r="D19604" s="3" t="inlineStr">
        <is>
          <t>4555/000</t>
        </is>
      </c>
      <c r="E19604" s="3" t="inlineStr">
        <is>
          <t>Subscriptions - OUMS</t>
        </is>
      </c>
      <c r="F19604" s="3" t="n">
        <v>13465.42</v>
      </c>
      <c r="G19604" s="3" t="n">
        <v>13465.42</v>
      </c>
    </row>
    <row r="19605">
      <c r="A19605" s="3" t="inlineStr">
        <is>
          <t>Noble Shield (Pty) Ltd ta Go Letting</t>
        </is>
      </c>
      <c r="B19605" s="4" t="n">
        <v>45352</v>
      </c>
      <c r="C19605" s="3" t="inlineStr">
        <is>
          <t>Expenses</t>
        </is>
      </c>
      <c r="D19605" s="3" t="inlineStr">
        <is>
          <t>4560/000</t>
        </is>
      </c>
      <c r="E19605" s="3" t="inlineStr">
        <is>
          <t>Small Assets - under R7000</t>
        </is>
      </c>
      <c r="F19605" s="3" t="n">
        <v>0</v>
      </c>
      <c r="G19605" s="3" t="n">
        <v>6716</v>
      </c>
    </row>
    <row r="19606">
      <c r="A19606" s="3" t="inlineStr">
        <is>
          <t>Opportunity Management Holdings (PTY) LTD</t>
        </is>
      </c>
      <c r="B19606" s="4" t="n">
        <v>45352</v>
      </c>
      <c r="C19606" s="3" t="inlineStr">
        <is>
          <t>Expenses</t>
        </is>
      </c>
      <c r="D19606" s="3" t="inlineStr">
        <is>
          <t>4600/000</t>
        </is>
      </c>
      <c r="E19606" s="3" t="inlineStr">
        <is>
          <t>Telephone _AND_ Fax</t>
        </is>
      </c>
      <c r="F19606" s="3" t="n">
        <v>0</v>
      </c>
      <c r="G19606" s="3" t="n">
        <v>352.17</v>
      </c>
    </row>
    <row r="19607">
      <c r="A19607" s="3" t="inlineStr">
        <is>
          <t>Opportunity Private Capital (PTY) LTD</t>
        </is>
      </c>
      <c r="B19607" s="4" t="n">
        <v>45352</v>
      </c>
      <c r="C19607" s="3" t="inlineStr">
        <is>
          <t>Expenses</t>
        </is>
      </c>
      <c r="D19607" s="3" t="inlineStr">
        <is>
          <t>4600/000</t>
        </is>
      </c>
      <c r="E19607" s="3" t="inlineStr">
        <is>
          <t>Telephone _AND_ Fax</t>
        </is>
      </c>
      <c r="F19607" s="3" t="n">
        <v>320</v>
      </c>
      <c r="G19607" s="3" t="n">
        <v>320</v>
      </c>
    </row>
    <row r="19608">
      <c r="A19608" s="3" t="inlineStr">
        <is>
          <t>Trademark Holdings (Pty) Ltd</t>
        </is>
      </c>
      <c r="B19608" s="4" t="n">
        <v>45352</v>
      </c>
      <c r="C19608" s="3" t="inlineStr">
        <is>
          <t>Expenses</t>
        </is>
      </c>
      <c r="D19608" s="3" t="inlineStr">
        <is>
          <t>4600/000</t>
        </is>
      </c>
      <c r="E19608" s="3" t="inlineStr">
        <is>
          <t>Telephone _AND_ Fax</t>
        </is>
      </c>
      <c r="F19608" s="3" t="n">
        <v>406.74</v>
      </c>
      <c r="G19608" s="3" t="n">
        <v>8300.049999999999</v>
      </c>
    </row>
    <row r="19609">
      <c r="A19609" s="3" t="inlineStr">
        <is>
          <t>Noble Shield (Pty) Ltd ta Go Letting</t>
        </is>
      </c>
      <c r="B19609" s="4" t="n">
        <v>45352</v>
      </c>
      <c r="C19609" s="3" t="inlineStr">
        <is>
          <t>Expenses</t>
        </is>
      </c>
      <c r="D19609" s="3" t="inlineStr">
        <is>
          <t>4610/000</t>
        </is>
      </c>
      <c r="E19609" s="3" t="inlineStr">
        <is>
          <t>Telephone - CT Office</t>
        </is>
      </c>
      <c r="F19609" s="3" t="n">
        <v>1173.69</v>
      </c>
      <c r="G19609" s="3" t="n">
        <v>8951.129999999999</v>
      </c>
    </row>
    <row r="19610">
      <c r="A19610" s="3" t="inlineStr">
        <is>
          <t>Noble Shield (Pty) Ltd ta Go Letting</t>
        </is>
      </c>
      <c r="B19610" s="4" t="n">
        <v>45352</v>
      </c>
      <c r="C19610" s="3" t="inlineStr">
        <is>
          <t>Expenses</t>
        </is>
      </c>
      <c r="D19610" s="3" t="inlineStr">
        <is>
          <t>4700/000</t>
        </is>
      </c>
      <c r="E19610" s="3" t="inlineStr">
        <is>
          <t>PAYE Contributions</t>
        </is>
      </c>
      <c r="F19610" s="3" t="n">
        <v>0</v>
      </c>
      <c r="G19610" s="3" t="n">
        <v>31197.69</v>
      </c>
    </row>
    <row r="19611">
      <c r="A19611" s="3" t="inlineStr">
        <is>
          <t>Trademark Holdings (Pty) Ltd</t>
        </is>
      </c>
      <c r="B19611" s="4" t="n">
        <v>45352</v>
      </c>
      <c r="C19611" s="3" t="inlineStr">
        <is>
          <t>Expenses</t>
        </is>
      </c>
      <c r="D19611" s="3" t="inlineStr">
        <is>
          <t>4700/000</t>
        </is>
      </c>
      <c r="E19611" s="3" t="inlineStr">
        <is>
          <t>PAYE Contributions</t>
        </is>
      </c>
      <c r="F19611" s="3" t="n">
        <v>0</v>
      </c>
      <c r="G19611" s="3" t="n">
        <v>35962.74</v>
      </c>
    </row>
    <row r="19612">
      <c r="A19612" s="3" t="inlineStr">
        <is>
          <t>Noble Shield (Pty) Ltd ta Go Letting</t>
        </is>
      </c>
      <c r="B19612" s="4" t="n">
        <v>45352</v>
      </c>
      <c r="C19612" s="3" t="inlineStr">
        <is>
          <t>Expenses</t>
        </is>
      </c>
      <c r="D19612" s="3" t="inlineStr">
        <is>
          <t>4710/000</t>
        </is>
      </c>
      <c r="E19612" s="3" t="inlineStr">
        <is>
          <t>UIF Company Contributions</t>
        </is>
      </c>
      <c r="F19612" s="3" t="n">
        <v>0</v>
      </c>
      <c r="G19612" s="3" t="n">
        <v>1503</v>
      </c>
    </row>
    <row r="19613">
      <c r="A19613" s="3" t="inlineStr">
        <is>
          <t>Trademark Holdings (Pty) Ltd</t>
        </is>
      </c>
      <c r="B19613" s="4" t="n">
        <v>45352</v>
      </c>
      <c r="C19613" s="3" t="inlineStr">
        <is>
          <t>Expenses</t>
        </is>
      </c>
      <c r="D19613" s="3" t="inlineStr">
        <is>
          <t>4710/000</t>
        </is>
      </c>
      <c r="E19613" s="3" t="inlineStr">
        <is>
          <t>UIF Company Contributions</t>
        </is>
      </c>
      <c r="F19613" s="3" t="n">
        <v>0</v>
      </c>
      <c r="G19613" s="3" t="n">
        <v>571.5</v>
      </c>
    </row>
    <row r="19614">
      <c r="A19614" s="3" t="inlineStr">
        <is>
          <t>Noble Shield (Pty) Ltd ta Go Letting</t>
        </is>
      </c>
      <c r="B19614" s="4" t="n">
        <v>45352</v>
      </c>
      <c r="C19614" s="3" t="inlineStr">
        <is>
          <t>Expenses</t>
        </is>
      </c>
      <c r="D19614" s="3" t="inlineStr">
        <is>
          <t>4711/000</t>
        </is>
      </c>
      <c r="E19614" s="3" t="inlineStr">
        <is>
          <t>UIF Employee Contribution</t>
        </is>
      </c>
      <c r="F19614" s="3" t="n">
        <v>0</v>
      </c>
      <c r="G19614" s="3" t="n">
        <v>1503</v>
      </c>
    </row>
    <row r="19615">
      <c r="A19615" s="3" t="inlineStr">
        <is>
          <t>Trademark Holdings (Pty) Ltd</t>
        </is>
      </c>
      <c r="B19615" s="4" t="n">
        <v>45352</v>
      </c>
      <c r="C19615" s="3" t="inlineStr">
        <is>
          <t>Expenses</t>
        </is>
      </c>
      <c r="D19615" s="3" t="inlineStr">
        <is>
          <t>4711/000</t>
        </is>
      </c>
      <c r="E19615" s="3" t="inlineStr">
        <is>
          <t>UIF Employee Contributions</t>
        </is>
      </c>
      <c r="F19615" s="3" t="n">
        <v>0</v>
      </c>
      <c r="G19615" s="3" t="n">
        <v>571.5</v>
      </c>
    </row>
    <row r="19616">
      <c r="A19616" s="3" t="inlineStr">
        <is>
          <t>Noble Shield (Pty) Ltd ta Go Letting</t>
        </is>
      </c>
      <c r="B19616" s="4" t="n">
        <v>45352</v>
      </c>
      <c r="C19616" s="3" t="inlineStr">
        <is>
          <t>Expenses</t>
        </is>
      </c>
      <c r="D19616" s="3" t="inlineStr">
        <is>
          <t>4720/000</t>
        </is>
      </c>
      <c r="E19616" s="3" t="inlineStr">
        <is>
          <t>SDL Contributions</t>
        </is>
      </c>
      <c r="F19616" s="3" t="n">
        <v>0</v>
      </c>
      <c r="G19616" s="3" t="n">
        <v>2729.15</v>
      </c>
    </row>
    <row r="19617">
      <c r="A19617" s="3" t="inlineStr">
        <is>
          <t>Trademark Holdings (Pty) Ltd</t>
        </is>
      </c>
      <c r="B19617" s="4" t="n">
        <v>45352</v>
      </c>
      <c r="C19617" s="3" t="inlineStr">
        <is>
          <t>Expenses</t>
        </is>
      </c>
      <c r="D19617" s="3" t="inlineStr">
        <is>
          <t>4720/000</t>
        </is>
      </c>
      <c r="E19617" s="3" t="inlineStr">
        <is>
          <t>SDL Contributions</t>
        </is>
      </c>
      <c r="F19617" s="3" t="n">
        <v>0</v>
      </c>
      <c r="G19617" s="3" t="n">
        <v>1878.51</v>
      </c>
    </row>
    <row r="19618">
      <c r="A19618" s="3" t="inlineStr">
        <is>
          <t>Opportunity Management Holdings (PTY) LTD</t>
        </is>
      </c>
      <c r="B19618" s="4" t="n">
        <v>45352</v>
      </c>
      <c r="C19618" s="3" t="inlineStr">
        <is>
          <t>Expenses</t>
        </is>
      </c>
      <c r="D19618" s="3" t="inlineStr">
        <is>
          <t>4730/000</t>
        </is>
      </c>
      <c r="E19618" s="3" t="inlineStr">
        <is>
          <t>PAYE Contributions</t>
        </is>
      </c>
      <c r="F19618" s="3" t="n">
        <v>0</v>
      </c>
      <c r="G19618" s="3" t="n">
        <v>240404.91</v>
      </c>
    </row>
    <row r="19619">
      <c r="A19619" s="3" t="inlineStr">
        <is>
          <t>Opportunity Management Holdings (PTY) LTD</t>
        </is>
      </c>
      <c r="B19619" s="4" t="n">
        <v>45352</v>
      </c>
      <c r="C19619" s="3" t="inlineStr">
        <is>
          <t>Expenses</t>
        </is>
      </c>
      <c r="D19619" s="3" t="inlineStr">
        <is>
          <t>4740/000</t>
        </is>
      </c>
      <c r="E19619" s="3" t="inlineStr">
        <is>
          <t>UIF Company Contribution</t>
        </is>
      </c>
      <c r="F19619" s="3" t="n">
        <v>0</v>
      </c>
      <c r="G19619" s="3" t="n">
        <v>9563.4</v>
      </c>
    </row>
    <row r="19620">
      <c r="A19620" s="3" t="inlineStr">
        <is>
          <t>Opportunity Management Holdings (PTY) LTD</t>
        </is>
      </c>
      <c r="B19620" s="4" t="n">
        <v>45352</v>
      </c>
      <c r="C19620" s="3" t="inlineStr">
        <is>
          <t>Expenses</t>
        </is>
      </c>
      <c r="D19620" s="3" t="inlineStr">
        <is>
          <t>4741/000</t>
        </is>
      </c>
      <c r="E19620" s="3" t="inlineStr">
        <is>
          <t>UIF Employee Contribution</t>
        </is>
      </c>
      <c r="F19620" s="3" t="n">
        <v>0</v>
      </c>
      <c r="G19620" s="3" t="n">
        <v>9563.4</v>
      </c>
    </row>
    <row r="19621">
      <c r="A19621" s="3" t="inlineStr">
        <is>
          <t>Opportunity Management Holdings (PTY) LTD</t>
        </is>
      </c>
      <c r="B19621" s="4" t="n">
        <v>45352</v>
      </c>
      <c r="C19621" s="3" t="inlineStr">
        <is>
          <t>Expenses</t>
        </is>
      </c>
      <c r="D19621" s="3" t="inlineStr">
        <is>
          <t>4750/000</t>
        </is>
      </c>
      <c r="E19621" s="3" t="inlineStr">
        <is>
          <t>SDL Contribution</t>
        </is>
      </c>
      <c r="F19621" s="3" t="n">
        <v>0</v>
      </c>
      <c r="G19621" s="3" t="n">
        <v>14401.8</v>
      </c>
    </row>
    <row r="19622">
      <c r="A19622" s="3" t="inlineStr">
        <is>
          <t>Opportunity Global Property (PTY) LTD</t>
        </is>
      </c>
      <c r="B19622" s="4" t="n">
        <v>45352</v>
      </c>
      <c r="C19622" s="3" t="inlineStr">
        <is>
          <t>Assets</t>
        </is>
      </c>
      <c r="D19622" s="3" t="inlineStr">
        <is>
          <t>5000/001</t>
        </is>
      </c>
      <c r="E19622" s="3" t="inlineStr">
        <is>
          <t>Loan - Cape Projects</t>
        </is>
      </c>
      <c r="F19622" s="3" t="n">
        <v>0</v>
      </c>
      <c r="G19622" s="3" t="n">
        <v>235000</v>
      </c>
    </row>
    <row r="19623">
      <c r="A19623" s="3" t="inlineStr">
        <is>
          <t>Opportunity Global Property (PTY) LTD</t>
        </is>
      </c>
      <c r="B19623" s="4" t="n">
        <v>45352</v>
      </c>
      <c r="C19623" s="3" t="inlineStr">
        <is>
          <t>Liabilities</t>
        </is>
      </c>
      <c r="D19623" s="3" t="inlineStr">
        <is>
          <t>5000/006</t>
        </is>
      </c>
      <c r="E19623" s="3" t="inlineStr">
        <is>
          <t>Loan - Purple Blok</t>
        </is>
      </c>
      <c r="F19623" s="3" t="n">
        <v>0</v>
      </c>
      <c r="G19623" s="3" t="n">
        <v>44000</v>
      </c>
    </row>
    <row r="19624">
      <c r="A19624" s="3" t="inlineStr">
        <is>
          <t>Noble Shield (Pty) Ltd ta Go Letting</t>
        </is>
      </c>
      <c r="B19624" s="4" t="n">
        <v>45352</v>
      </c>
      <c r="C19624" s="3" t="inlineStr">
        <is>
          <t>Equity</t>
        </is>
      </c>
      <c r="D19624" s="3" t="inlineStr">
        <is>
          <t>5100/000</t>
        </is>
      </c>
      <c r="E19624" s="3" t="inlineStr">
        <is>
          <t>Share Capital</t>
        </is>
      </c>
      <c r="F19624" s="3" t="n">
        <v>0</v>
      </c>
      <c r="G19624" s="3" t="n">
        <v>-1</v>
      </c>
    </row>
    <row r="19625">
      <c r="A19625" s="3" t="inlineStr">
        <is>
          <t>Opportunity Management Holdings (PTY) LTD</t>
        </is>
      </c>
      <c r="B19625" s="4" t="n">
        <v>45352</v>
      </c>
      <c r="C19625" s="3" t="inlineStr">
        <is>
          <t>Equity</t>
        </is>
      </c>
      <c r="D19625" s="3" t="inlineStr">
        <is>
          <t>5100/000</t>
        </is>
      </c>
      <c r="E19625" s="3" t="inlineStr">
        <is>
          <t>Share Capital / Members Contribution</t>
        </is>
      </c>
      <c r="F19625" s="3" t="n">
        <v>0</v>
      </c>
      <c r="G19625" s="3" t="n">
        <v>-120</v>
      </c>
    </row>
    <row r="19626">
      <c r="A19626" s="3" t="inlineStr">
        <is>
          <t>Quinate Consulting (Pty) Ltd</t>
        </is>
      </c>
      <c r="B19626" s="4" t="n">
        <v>45352</v>
      </c>
      <c r="C19626" s="3" t="inlineStr">
        <is>
          <t>Equity</t>
        </is>
      </c>
      <c r="D19626" s="3" t="inlineStr">
        <is>
          <t>5100/000</t>
        </is>
      </c>
      <c r="E19626" s="3" t="inlineStr">
        <is>
          <t>Share Capital / Members Contribution</t>
        </is>
      </c>
      <c r="F19626" s="3" t="n">
        <v>0</v>
      </c>
      <c r="G19626" s="3" t="n">
        <v>-120</v>
      </c>
    </row>
    <row r="19627">
      <c r="A19627" s="3" t="inlineStr">
        <is>
          <t>Trademark Holdings (Pty) Ltd</t>
        </is>
      </c>
      <c r="B19627" s="4" t="n">
        <v>45352</v>
      </c>
      <c r="C19627" s="3" t="inlineStr">
        <is>
          <t>Equity</t>
        </is>
      </c>
      <c r="D19627" s="3" t="inlineStr">
        <is>
          <t>5100/001</t>
        </is>
      </c>
      <c r="E19627" s="3" t="inlineStr">
        <is>
          <t>Share Capital - GFY Investments</t>
        </is>
      </c>
      <c r="F19627" s="3" t="n">
        <v>0</v>
      </c>
      <c r="G19627" s="3" t="n">
        <v>-60</v>
      </c>
    </row>
    <row r="19628">
      <c r="A19628" s="3" t="inlineStr">
        <is>
          <t>Trademark Holdings (Pty) Ltd</t>
        </is>
      </c>
      <c r="B19628" s="4" t="n">
        <v>45352</v>
      </c>
      <c r="C19628" s="3" t="inlineStr">
        <is>
          <t>Equity</t>
        </is>
      </c>
      <c r="D19628" s="3" t="inlineStr">
        <is>
          <t>5100/002</t>
        </is>
      </c>
      <c r="E19628" s="3" t="inlineStr">
        <is>
          <t>Share Capital - Zak Trust</t>
        </is>
      </c>
      <c r="F19628" s="3" t="n">
        <v>0</v>
      </c>
      <c r="G19628" s="3" t="n">
        <v>-60</v>
      </c>
    </row>
    <row r="19629">
      <c r="A19629" s="3" t="inlineStr">
        <is>
          <t>Opportunity Private Capital (PTY) LTD</t>
        </is>
      </c>
      <c r="B19629" s="4" t="n">
        <v>45352</v>
      </c>
      <c r="C19629" s="3" t="inlineStr">
        <is>
          <t>Equity</t>
        </is>
      </c>
      <c r="D19629" s="3" t="inlineStr">
        <is>
          <t>5101/000</t>
        </is>
      </c>
      <c r="E19629" s="3" t="inlineStr">
        <is>
          <t>Share Capital - Ordinary Type A</t>
        </is>
      </c>
      <c r="F19629" s="3" t="n">
        <v>0</v>
      </c>
      <c r="G19629" s="3" t="n">
        <v>-70</v>
      </c>
    </row>
    <row r="19630">
      <c r="A19630" s="3" t="inlineStr">
        <is>
          <t>Opportunity Private Capital (PTY) LTD</t>
        </is>
      </c>
      <c r="B19630" s="4" t="n">
        <v>45352</v>
      </c>
      <c r="C19630" s="3" t="inlineStr">
        <is>
          <t>Equity</t>
        </is>
      </c>
      <c r="D19630" s="3" t="inlineStr">
        <is>
          <t>5102/000</t>
        </is>
      </c>
      <c r="E19630" s="3" t="inlineStr">
        <is>
          <t>Share Capital - Ordinary Type B</t>
        </is>
      </c>
      <c r="F19630" s="3" t="n">
        <v>0</v>
      </c>
      <c r="G19630" s="3" t="n">
        <v>-30</v>
      </c>
    </row>
    <row r="19631">
      <c r="A19631" s="3" t="inlineStr">
        <is>
          <t>Endulini (Pty) Ltd</t>
        </is>
      </c>
      <c r="B19631" s="4" t="n">
        <v>45352</v>
      </c>
      <c r="C19631" s="3" t="inlineStr">
        <is>
          <t>Equity</t>
        </is>
      </c>
      <c r="D19631" s="3" t="inlineStr">
        <is>
          <t>5200/000</t>
        </is>
      </c>
      <c r="E19631" s="3" t="inlineStr">
        <is>
          <t>Retained Earnings / Loss</t>
        </is>
      </c>
      <c r="F19631" s="3" t="n">
        <v>0</v>
      </c>
      <c r="G19631" s="3" t="n">
        <v>-13615904.67</v>
      </c>
    </row>
    <row r="19632">
      <c r="A19632" s="3" t="inlineStr">
        <is>
          <t>Noble Shield (Pty) Ltd ta Go Letting</t>
        </is>
      </c>
      <c r="B19632" s="4" t="n">
        <v>45352</v>
      </c>
      <c r="C19632" s="3" t="inlineStr">
        <is>
          <t>Equity</t>
        </is>
      </c>
      <c r="D19632" s="3" t="inlineStr">
        <is>
          <t>5200/000</t>
        </is>
      </c>
      <c r="E19632" s="3" t="inlineStr">
        <is>
          <t>Retained Earnings / Loss</t>
        </is>
      </c>
      <c r="F19632" s="3" t="n">
        <v>0</v>
      </c>
      <c r="G19632" s="3" t="n">
        <v>-91943.62</v>
      </c>
    </row>
    <row r="19633">
      <c r="A19633" s="3" t="inlineStr">
        <is>
          <t>Opportunity Global Property (PTY) LTD</t>
        </is>
      </c>
      <c r="B19633" s="4" t="n">
        <v>45352</v>
      </c>
      <c r="C19633" s="3" t="inlineStr">
        <is>
          <t>Equity</t>
        </is>
      </c>
      <c r="D19633" s="3" t="inlineStr">
        <is>
          <t>5200/000</t>
        </is>
      </c>
      <c r="E19633" s="3" t="inlineStr">
        <is>
          <t>Retained Earnings / Loss</t>
        </is>
      </c>
      <c r="F19633" s="3" t="n">
        <v>0</v>
      </c>
      <c r="G19633" s="3" t="n">
        <v>-3754324.03</v>
      </c>
    </row>
    <row r="19634">
      <c r="A19634" s="3" t="inlineStr">
        <is>
          <t>Opportunity Management Holdings (PTY) LTD</t>
        </is>
      </c>
      <c r="B19634" s="4" t="n">
        <v>45352</v>
      </c>
      <c r="C19634" s="3" t="inlineStr">
        <is>
          <t>Equity</t>
        </is>
      </c>
      <c r="D19634" s="3" t="inlineStr">
        <is>
          <t>5200/000</t>
        </is>
      </c>
      <c r="E19634" s="3" t="inlineStr">
        <is>
          <t>Retained Earnings / Loss</t>
        </is>
      </c>
      <c r="F19634" s="3" t="n">
        <v>0</v>
      </c>
      <c r="G19634" s="3" t="n">
        <v>1215864.15</v>
      </c>
    </row>
    <row r="19635">
      <c r="A19635" s="3" t="inlineStr">
        <is>
          <t>Opportunity Private Capital (PTY) LTD</t>
        </is>
      </c>
      <c r="B19635" s="4" t="n">
        <v>45352</v>
      </c>
      <c r="C19635" s="3" t="inlineStr">
        <is>
          <t>Equity</t>
        </is>
      </c>
      <c r="D19635" s="3" t="inlineStr">
        <is>
          <t>5200/000</t>
        </is>
      </c>
      <c r="E19635" s="3" t="inlineStr">
        <is>
          <t>Retained Earnings / Loss</t>
        </is>
      </c>
      <c r="F19635" s="3" t="n">
        <v>0</v>
      </c>
      <c r="G19635" s="3" t="n">
        <v>3408751.91</v>
      </c>
    </row>
    <row r="19636">
      <c r="A19636" s="3" t="inlineStr">
        <is>
          <t>Quinate Consulting (Pty) Ltd</t>
        </is>
      </c>
      <c r="B19636" s="4" t="n">
        <v>45352</v>
      </c>
      <c r="C19636" s="3" t="inlineStr">
        <is>
          <t>Equity</t>
        </is>
      </c>
      <c r="D19636" s="3" t="inlineStr">
        <is>
          <t>5200/000</t>
        </is>
      </c>
      <c r="E19636" s="3" t="inlineStr">
        <is>
          <t>Retained Earnings / Loss</t>
        </is>
      </c>
      <c r="F19636" s="3" t="n">
        <v>0</v>
      </c>
      <c r="G19636" s="3" t="n">
        <v>1654577.5</v>
      </c>
    </row>
    <row r="19637">
      <c r="A19637" s="3" t="inlineStr">
        <is>
          <t>Trademark Holdings (Pty) Ltd</t>
        </is>
      </c>
      <c r="B19637" s="4" t="n">
        <v>45352</v>
      </c>
      <c r="C19637" s="3" t="inlineStr">
        <is>
          <t>Equity</t>
        </is>
      </c>
      <c r="D19637" s="3" t="inlineStr">
        <is>
          <t>5200/000</t>
        </is>
      </c>
      <c r="E19637" s="3" t="inlineStr">
        <is>
          <t>Retained Earnings / Loss</t>
        </is>
      </c>
      <c r="F19637" s="3" t="n">
        <v>0</v>
      </c>
      <c r="G19637" s="3" t="n">
        <v>-163666.44</v>
      </c>
    </row>
    <row r="19638">
      <c r="A19638" s="3" t="inlineStr">
        <is>
          <t>Quinate Consulting (Pty) Ltd</t>
        </is>
      </c>
      <c r="B19638" s="4" t="n">
        <v>45352</v>
      </c>
      <c r="C19638" s="3" t="inlineStr">
        <is>
          <t>Assets</t>
        </is>
      </c>
      <c r="D19638" s="3" t="inlineStr">
        <is>
          <t>5400/011</t>
        </is>
      </c>
      <c r="E19638" s="3" t="inlineStr">
        <is>
          <t>Members Loan - Nick Morgan</t>
        </is>
      </c>
      <c r="F19638" s="3" t="n">
        <v>0</v>
      </c>
      <c r="G19638" s="3" t="n">
        <v>-85743.69</v>
      </c>
    </row>
    <row r="19639">
      <c r="A19639" s="3" t="inlineStr">
        <is>
          <t>Opportunity Management Holdings (PTY) LTD</t>
        </is>
      </c>
      <c r="B19639" s="4" t="n">
        <v>45352</v>
      </c>
      <c r="C19639" s="3" t="inlineStr">
        <is>
          <t>Assets</t>
        </is>
      </c>
      <c r="D19639" s="3" t="inlineStr">
        <is>
          <t>5400/500</t>
        </is>
      </c>
      <c r="E19639" s="3" t="inlineStr">
        <is>
          <t>Shareholder - Zak Loan</t>
        </is>
      </c>
      <c r="F19639" s="3" t="n">
        <v>0</v>
      </c>
      <c r="G19639" s="3" t="n">
        <v>-171798.21</v>
      </c>
    </row>
    <row r="19640">
      <c r="A19640" s="3" t="inlineStr">
        <is>
          <t>Quinate Consulting (Pty) Ltd</t>
        </is>
      </c>
      <c r="B19640" s="4" t="n">
        <v>45352</v>
      </c>
      <c r="C19640" s="3" t="inlineStr">
        <is>
          <t>Liabilities</t>
        </is>
      </c>
      <c r="D19640" s="3" t="inlineStr">
        <is>
          <t>5500/010</t>
        </is>
      </c>
      <c r="E19640" s="3" t="inlineStr">
        <is>
          <t>Loan - Wynand Haywood</t>
        </is>
      </c>
      <c r="F19640" s="3" t="n">
        <v>0</v>
      </c>
      <c r="G19640" s="3" t="n">
        <v>1928.67</v>
      </c>
    </row>
    <row r="19641">
      <c r="A19641" s="3" t="inlineStr">
        <is>
          <t>Quinate Consulting (Pty) Ltd</t>
        </is>
      </c>
      <c r="B19641" s="4" t="n">
        <v>45352</v>
      </c>
      <c r="C19641" s="3" t="inlineStr">
        <is>
          <t>Liabilities</t>
        </is>
      </c>
      <c r="D19641" s="3" t="inlineStr">
        <is>
          <t>5500/023</t>
        </is>
      </c>
      <c r="E19641" s="3" t="inlineStr">
        <is>
          <t>Loan - Noble Shield 1 Security Trust</t>
        </is>
      </c>
      <c r="F19641" s="3" t="n">
        <v>0</v>
      </c>
      <c r="G19641" s="3" t="n">
        <v>600</v>
      </c>
    </row>
    <row r="19642">
      <c r="A19642" s="3" t="inlineStr">
        <is>
          <t>Quinate Consulting (Pty) Ltd</t>
        </is>
      </c>
      <c r="B19642" s="4" t="n">
        <v>45352</v>
      </c>
      <c r="C19642" s="3" t="inlineStr">
        <is>
          <t>Liabilities</t>
        </is>
      </c>
      <c r="D19642" s="3" t="inlineStr">
        <is>
          <t>5500/025</t>
        </is>
      </c>
      <c r="E19642" s="3" t="inlineStr">
        <is>
          <t>Loan - Noble Shield 2 Security Trust</t>
        </is>
      </c>
      <c r="F19642" s="3" t="n">
        <v>0</v>
      </c>
      <c r="G19642" s="3" t="n">
        <v>250</v>
      </c>
    </row>
    <row r="19643">
      <c r="A19643" s="3" t="inlineStr">
        <is>
          <t>Quinate Consulting (Pty) Ltd</t>
        </is>
      </c>
      <c r="B19643" s="4" t="n">
        <v>45352</v>
      </c>
      <c r="C19643" s="3" t="inlineStr">
        <is>
          <t>Liabilities</t>
        </is>
      </c>
      <c r="D19643" s="3" t="inlineStr">
        <is>
          <t>5500/030</t>
        </is>
      </c>
      <c r="E19643" s="3" t="inlineStr">
        <is>
          <t>Loan - Heron Projects</t>
        </is>
      </c>
      <c r="F19643" s="3" t="n">
        <v>0</v>
      </c>
      <c r="G19643" s="3" t="n">
        <v>46000</v>
      </c>
    </row>
    <row r="19644">
      <c r="A19644" s="3" t="inlineStr">
        <is>
          <t>Quinate Consulting (Pty) Ltd</t>
        </is>
      </c>
      <c r="B19644" s="4" t="n">
        <v>45352</v>
      </c>
      <c r="C19644" s="3" t="inlineStr">
        <is>
          <t>Liabilities</t>
        </is>
      </c>
      <c r="D19644" s="3" t="inlineStr">
        <is>
          <t>5500/040</t>
        </is>
      </c>
      <c r="E19644" s="3" t="inlineStr">
        <is>
          <t>Loan - Noble Shield Holdings Pty Ltd</t>
        </is>
      </c>
      <c r="F19644" s="3" t="n">
        <v>0</v>
      </c>
      <c r="G19644" s="3" t="n">
        <v>20731</v>
      </c>
    </row>
    <row r="19645">
      <c r="A19645" s="3" t="inlineStr">
        <is>
          <t>Opportunity Private Capital (PTY) LTD</t>
        </is>
      </c>
      <c r="B19645" s="4" t="n">
        <v>45352</v>
      </c>
      <c r="C19645" s="3" t="inlineStr">
        <is>
          <t>Liabilities</t>
        </is>
      </c>
      <c r="D19645" s="3" t="inlineStr">
        <is>
          <t>5500/100</t>
        </is>
      </c>
      <c r="E19645" s="3" t="inlineStr">
        <is>
          <t>Loan - Cape Projects Construction</t>
        </is>
      </c>
      <c r="F19645" s="3" t="n">
        <v>0</v>
      </c>
      <c r="G19645" s="3" t="n">
        <v>1521000</v>
      </c>
    </row>
    <row r="19646">
      <c r="A19646" s="3" t="inlineStr">
        <is>
          <t>Noble Shield (Pty) Ltd ta Go Letting</t>
        </is>
      </c>
      <c r="B19646" s="4" t="n">
        <v>45352</v>
      </c>
      <c r="C19646" s="3" t="inlineStr">
        <is>
          <t>Liabilities</t>
        </is>
      </c>
      <c r="D19646" s="3" t="inlineStr">
        <is>
          <t>5500/100</t>
        </is>
      </c>
      <c r="E19646" s="3" t="inlineStr">
        <is>
          <t>Loan - Jupiter Trust</t>
        </is>
      </c>
      <c r="F19646" s="3" t="n">
        <v>0</v>
      </c>
      <c r="G19646" s="3" t="n">
        <v>-100228.75</v>
      </c>
    </row>
    <row r="19647">
      <c r="A19647" s="3" t="inlineStr">
        <is>
          <t>Opportunity Management Holdings (PTY) LTD</t>
        </is>
      </c>
      <c r="B19647" s="4" t="n">
        <v>45352</v>
      </c>
      <c r="C19647" s="3" t="inlineStr">
        <is>
          <t>Liabilities</t>
        </is>
      </c>
      <c r="D19647" s="3" t="inlineStr">
        <is>
          <t>5500/100</t>
        </is>
      </c>
      <c r="E19647" s="3" t="inlineStr">
        <is>
          <t>Loan - Opportunity Global</t>
        </is>
      </c>
      <c r="F19647" s="3" t="n">
        <v>0</v>
      </c>
      <c r="G19647" s="3" t="n">
        <v>-20000</v>
      </c>
    </row>
    <row r="19648">
      <c r="A19648" s="3" t="inlineStr">
        <is>
          <t>Endulini (Pty) Ltd</t>
        </is>
      </c>
      <c r="B19648" s="4" t="n">
        <v>45352</v>
      </c>
      <c r="C19648" s="3" t="inlineStr">
        <is>
          <t>Liabilities</t>
        </is>
      </c>
      <c r="D19648" s="3" t="inlineStr">
        <is>
          <t>5500/100</t>
        </is>
      </c>
      <c r="E19648" s="3" t="inlineStr">
        <is>
          <t>Loan - Quinate Consulting</t>
        </is>
      </c>
      <c r="F19648" s="3" t="n">
        <v>0</v>
      </c>
      <c r="G19648" s="3" t="n">
        <v>-5682037.9</v>
      </c>
    </row>
    <row r="19649">
      <c r="A19649" s="3" t="inlineStr">
        <is>
          <t>Endulini (Pty) Ltd</t>
        </is>
      </c>
      <c r="B19649" s="4" t="n">
        <v>45352</v>
      </c>
      <c r="C19649" s="3" t="inlineStr">
        <is>
          <t>Liabilities</t>
        </is>
      </c>
      <c r="D19649" s="3" t="inlineStr">
        <is>
          <t>5500/150</t>
        </is>
      </c>
      <c r="E19649" s="3" t="inlineStr">
        <is>
          <t>Loan - Cape Projects Construction</t>
        </is>
      </c>
      <c r="F19649" s="3" t="n">
        <v>0</v>
      </c>
      <c r="G19649" s="3" t="n">
        <v>-17191500</v>
      </c>
    </row>
    <row r="19650">
      <c r="A19650" s="3" t="inlineStr">
        <is>
          <t>Quinate Consulting (Pty) Ltd</t>
        </is>
      </c>
      <c r="B19650" s="4" t="n">
        <v>45352</v>
      </c>
      <c r="C19650" s="3" t="inlineStr">
        <is>
          <t>Liabilities</t>
        </is>
      </c>
      <c r="D19650" s="3" t="inlineStr">
        <is>
          <t>5500/160</t>
        </is>
      </c>
      <c r="E19650" s="3" t="inlineStr">
        <is>
          <t>Loan - GFY Investment and Consulting</t>
        </is>
      </c>
      <c r="F19650" s="3" t="n">
        <v>0</v>
      </c>
      <c r="G19650" s="3" t="n">
        <v>-1405287.47</v>
      </c>
    </row>
    <row r="19651">
      <c r="A19651" s="3" t="inlineStr">
        <is>
          <t>Opportunity Management Holdings (PTY) LTD</t>
        </is>
      </c>
      <c r="B19651" s="4" t="n">
        <v>45352</v>
      </c>
      <c r="C19651" s="3" t="inlineStr">
        <is>
          <t>Liabilities</t>
        </is>
      </c>
      <c r="D19651" s="3" t="inlineStr">
        <is>
          <t>5500/200</t>
        </is>
      </c>
      <c r="E19651" s="3" t="inlineStr">
        <is>
          <t>Loan - Cape Projects</t>
        </is>
      </c>
      <c r="F19651" s="3" t="n">
        <v>0</v>
      </c>
      <c r="G19651" s="3" t="n">
        <v>-267399</v>
      </c>
    </row>
    <row r="19652">
      <c r="A19652" s="3" t="inlineStr">
        <is>
          <t>Endulini (Pty) Ltd</t>
        </is>
      </c>
      <c r="B19652" s="4" t="n">
        <v>45352</v>
      </c>
      <c r="C19652" s="3" t="inlineStr">
        <is>
          <t>Liabilities</t>
        </is>
      </c>
      <c r="D19652" s="3" t="inlineStr">
        <is>
          <t>5500/200</t>
        </is>
      </c>
      <c r="E19652" s="3" t="inlineStr">
        <is>
          <t>Loan - Opportunity Management Holdings</t>
        </is>
      </c>
      <c r="F19652" s="3" t="n">
        <v>0</v>
      </c>
      <c r="G19652" s="3" t="n">
        <v>20000</v>
      </c>
    </row>
    <row r="19653">
      <c r="A19653" s="3" t="inlineStr">
        <is>
          <t>Endulini (Pty) Ltd</t>
        </is>
      </c>
      <c r="B19653" s="4" t="n">
        <v>45352</v>
      </c>
      <c r="C19653" s="3" t="inlineStr">
        <is>
          <t>Liabilities</t>
        </is>
      </c>
      <c r="D19653" s="3" t="inlineStr">
        <is>
          <t>5500/250</t>
        </is>
      </c>
      <c r="E19653" s="3" t="inlineStr">
        <is>
          <t>Loan - Heron Projects</t>
        </is>
      </c>
      <c r="F19653" s="3" t="n">
        <v>0</v>
      </c>
      <c r="G19653" s="3" t="n">
        <v>-1800000</v>
      </c>
    </row>
    <row r="19654">
      <c r="A19654" s="3" t="inlineStr">
        <is>
          <t>Trademark Holdings (Pty) Ltd</t>
        </is>
      </c>
      <c r="B19654" s="4" t="n">
        <v>45352</v>
      </c>
      <c r="C19654" s="3" t="inlineStr">
        <is>
          <t>Liabilities</t>
        </is>
      </c>
      <c r="D19654" s="3" t="inlineStr">
        <is>
          <t>5500/250</t>
        </is>
      </c>
      <c r="E19654" s="3" t="inlineStr">
        <is>
          <t>Loan - Noble Shield</t>
        </is>
      </c>
      <c r="F19654" s="3" t="n">
        <v>0</v>
      </c>
      <c r="G19654" s="3" t="n">
        <v>65165.59</v>
      </c>
    </row>
    <row r="19655">
      <c r="A19655" s="3" t="inlineStr">
        <is>
          <t>Opportunity Management Holdings (PTY) LTD</t>
        </is>
      </c>
      <c r="B19655" s="4" t="n">
        <v>45352</v>
      </c>
      <c r="C19655" s="3" t="inlineStr">
        <is>
          <t>Liabilities</t>
        </is>
      </c>
      <c r="D19655" s="3" t="inlineStr">
        <is>
          <t>5500/250</t>
        </is>
      </c>
      <c r="E19655" s="3" t="inlineStr">
        <is>
          <t>Loan - Quinate</t>
        </is>
      </c>
      <c r="F19655" s="3" t="n">
        <v>0</v>
      </c>
      <c r="G19655" s="3" t="n">
        <v>-130000</v>
      </c>
    </row>
    <row r="19656">
      <c r="A19656" s="3" t="inlineStr">
        <is>
          <t>Quinate Consulting (Pty) Ltd</t>
        </is>
      </c>
      <c r="B19656" s="4" t="n">
        <v>45352</v>
      </c>
      <c r="C19656" s="3" t="inlineStr">
        <is>
          <t>Liabilities</t>
        </is>
      </c>
      <c r="D19656" s="3" t="inlineStr">
        <is>
          <t>5500/300</t>
        </is>
      </c>
      <c r="E19656" s="3" t="inlineStr">
        <is>
          <t>Loan - Gengis</t>
        </is>
      </c>
      <c r="F19656" s="3" t="n">
        <v>0</v>
      </c>
      <c r="G19656" s="3" t="n">
        <v>-1029301.95</v>
      </c>
    </row>
    <row r="19657">
      <c r="A19657" s="3" t="inlineStr">
        <is>
          <t>Opportunity Management Holdings (PTY) LTD</t>
        </is>
      </c>
      <c r="B19657" s="4" t="n">
        <v>45352</v>
      </c>
      <c r="C19657" s="3" t="inlineStr">
        <is>
          <t>Liabilities</t>
        </is>
      </c>
      <c r="D19657" s="3" t="inlineStr">
        <is>
          <t>5500/300</t>
        </is>
      </c>
      <c r="E19657" s="3" t="inlineStr">
        <is>
          <t>Loan - Opportunity Prop Management</t>
        </is>
      </c>
      <c r="F19657" s="3" t="n">
        <v>0</v>
      </c>
      <c r="G19657" s="3" t="n">
        <v>-1220204.15</v>
      </c>
    </row>
    <row r="19658">
      <c r="A19658" s="3" t="inlineStr">
        <is>
          <t>Noble Shield (Pty) Ltd ta Go Letting</t>
        </is>
      </c>
      <c r="B19658" s="4" t="n">
        <v>45352</v>
      </c>
      <c r="C19658" s="3" t="inlineStr">
        <is>
          <t>Liabilities</t>
        </is>
      </c>
      <c r="D19658" s="3" t="inlineStr">
        <is>
          <t>5500/300</t>
        </is>
      </c>
      <c r="E19658" s="3" t="inlineStr">
        <is>
          <t>Loan - Trademark Holdings</t>
        </is>
      </c>
      <c r="F19658" s="3" t="n">
        <v>0</v>
      </c>
      <c r="G19658" s="3" t="n">
        <v>-65165.59</v>
      </c>
    </row>
    <row r="19659">
      <c r="A19659" s="3" t="inlineStr">
        <is>
          <t>Opportunity Management Holdings (PTY) LTD</t>
        </is>
      </c>
      <c r="B19659" s="4" t="n">
        <v>45352</v>
      </c>
      <c r="C19659" s="3" t="inlineStr">
        <is>
          <t>Liabilities</t>
        </is>
      </c>
      <c r="D19659" s="3" t="inlineStr">
        <is>
          <t>5500/350</t>
        </is>
      </c>
      <c r="E19659" s="3" t="inlineStr">
        <is>
          <t>Loan - Endulini</t>
        </is>
      </c>
      <c r="F19659" s="3" t="n">
        <v>0</v>
      </c>
      <c r="G19659" s="3" t="n">
        <v>-20000</v>
      </c>
    </row>
    <row r="19660">
      <c r="A19660" s="3" t="inlineStr">
        <is>
          <t>Opportunity Private Capital (PTY) LTD</t>
        </is>
      </c>
      <c r="B19660" s="4" t="n">
        <v>45352</v>
      </c>
      <c r="C19660" s="3" t="inlineStr">
        <is>
          <t>Liabilities</t>
        </is>
      </c>
      <c r="D19660" s="3" t="inlineStr">
        <is>
          <t>5500/350</t>
        </is>
      </c>
      <c r="E19660" s="3" t="inlineStr">
        <is>
          <t>Loan - Opportunity Management Holdings</t>
        </is>
      </c>
      <c r="F19660" s="3" t="n">
        <v>0</v>
      </c>
      <c r="G19660" s="3" t="n">
        <v>500</v>
      </c>
    </row>
    <row r="19661">
      <c r="A19661" s="3" t="inlineStr">
        <is>
          <t>Trademark Holdings (Pty) Ltd</t>
        </is>
      </c>
      <c r="B19661" s="4" t="n">
        <v>45352</v>
      </c>
      <c r="C19661" s="3" t="inlineStr">
        <is>
          <t>Liabilities</t>
        </is>
      </c>
      <c r="D19661" s="3" t="inlineStr">
        <is>
          <t>5500/350</t>
        </is>
      </c>
      <c r="E19661" s="3" t="inlineStr">
        <is>
          <t>Loan - Quinate Consulting</t>
        </is>
      </c>
      <c r="F19661" s="3" t="n">
        <v>0</v>
      </c>
      <c r="G19661" s="3" t="n">
        <v>-16413.38</v>
      </c>
    </row>
    <row r="19662">
      <c r="A19662" s="3" t="inlineStr">
        <is>
          <t>Trademark Holdings (Pty) Ltd</t>
        </is>
      </c>
      <c r="B19662" s="4" t="n">
        <v>45352</v>
      </c>
      <c r="C19662" s="3" t="inlineStr">
        <is>
          <t>Liabilities</t>
        </is>
      </c>
      <c r="D19662" s="3" t="inlineStr">
        <is>
          <t>5500/375</t>
        </is>
      </c>
      <c r="E19662" s="3" t="inlineStr">
        <is>
          <t>Loan - Opportunity Management Holdings Pty Ltd</t>
        </is>
      </c>
      <c r="F19662" s="3" t="n">
        <v>0</v>
      </c>
      <c r="G19662" s="3" t="n">
        <v>158800</v>
      </c>
    </row>
    <row r="19663">
      <c r="A19663" s="3" t="inlineStr">
        <is>
          <t>Trademark Holdings (Pty) Ltd</t>
        </is>
      </c>
      <c r="B19663" s="4" t="n">
        <v>45352</v>
      </c>
      <c r="C19663" s="3" t="inlineStr">
        <is>
          <t>Liabilities</t>
        </is>
      </c>
      <c r="D19663" s="3" t="inlineStr">
        <is>
          <t>5500/450</t>
        </is>
      </c>
      <c r="E19663" s="3" t="inlineStr">
        <is>
          <t>Loan - Cape Projects Construction</t>
        </is>
      </c>
      <c r="F19663" s="3" t="n">
        <v>0</v>
      </c>
      <c r="G19663" s="3" t="n">
        <v>17600</v>
      </c>
    </row>
    <row r="19664">
      <c r="A19664" s="3" t="inlineStr">
        <is>
          <t>Trademark Holdings (Pty) Ltd</t>
        </is>
      </c>
      <c r="B19664" s="4" t="n">
        <v>45352</v>
      </c>
      <c r="C19664" s="3" t="inlineStr">
        <is>
          <t>Liabilities</t>
        </is>
      </c>
      <c r="D19664" s="3" t="inlineStr">
        <is>
          <t>5500/500</t>
        </is>
      </c>
      <c r="E19664" s="3" t="inlineStr">
        <is>
          <t>Go Letting Brand Name</t>
        </is>
      </c>
      <c r="F19664" s="3" t="n">
        <v>0</v>
      </c>
      <c r="G19664" s="3" t="n">
        <v>93420</v>
      </c>
    </row>
    <row r="19665">
      <c r="A19665" s="3" t="inlineStr">
        <is>
          <t>Noble Shield (Pty) Ltd ta Go Letting</t>
        </is>
      </c>
      <c r="B19665" s="4" t="n">
        <v>45352</v>
      </c>
      <c r="C19665" s="3" t="inlineStr">
        <is>
          <t>Liabilities</t>
        </is>
      </c>
      <c r="D19665" s="3" t="inlineStr">
        <is>
          <t>5500/500</t>
        </is>
      </c>
      <c r="E19665" s="3" t="inlineStr">
        <is>
          <t>Loan - Cape Projects Construction</t>
        </is>
      </c>
      <c r="F19665" s="3" t="n">
        <v>0</v>
      </c>
      <c r="G19665" s="3" t="n">
        <v>200189.44</v>
      </c>
    </row>
    <row r="19666">
      <c r="A19666" s="3" t="inlineStr">
        <is>
          <t>Quinate Consulting (Pty) Ltd</t>
        </is>
      </c>
      <c r="B19666" s="4" t="n">
        <v>45352</v>
      </c>
      <c r="C19666" s="3" t="inlineStr">
        <is>
          <t>Liabilities</t>
        </is>
      </c>
      <c r="D19666" s="3" t="inlineStr">
        <is>
          <t>5500/500</t>
        </is>
      </c>
      <c r="E19666" s="3" t="inlineStr">
        <is>
          <t>Loan - Opportunity Development Struct.</t>
        </is>
      </c>
      <c r="F19666" s="3" t="n">
        <v>0</v>
      </c>
      <c r="G19666" s="3" t="n">
        <v>-2380000</v>
      </c>
    </row>
    <row r="19667">
      <c r="A19667" s="3" t="inlineStr">
        <is>
          <t>Opportunity Management Holdings (PTY) LTD</t>
        </is>
      </c>
      <c r="B19667" s="4" t="n">
        <v>45352</v>
      </c>
      <c r="C19667" s="3" t="inlineStr">
        <is>
          <t>Liabilities</t>
        </is>
      </c>
      <c r="D19667" s="3" t="inlineStr">
        <is>
          <t>5500/500</t>
        </is>
      </c>
      <c r="E19667" s="3" t="inlineStr">
        <is>
          <t>Loan - Opportunity Tradermark Holdings</t>
        </is>
      </c>
      <c r="F19667" s="3" t="n">
        <v>0</v>
      </c>
      <c r="G19667" s="3" t="n">
        <v>-158800</v>
      </c>
    </row>
    <row r="19668">
      <c r="A19668" s="3" t="inlineStr">
        <is>
          <t>Quinate Consulting (Pty) Ltd</t>
        </is>
      </c>
      <c r="B19668" s="4" t="n">
        <v>45352</v>
      </c>
      <c r="C19668" s="3" t="inlineStr">
        <is>
          <t>Liabilities</t>
        </is>
      </c>
      <c r="D19668" s="3" t="inlineStr">
        <is>
          <t>5500/520</t>
        </is>
      </c>
      <c r="E19668" s="3" t="inlineStr">
        <is>
          <t>Loan - Opportunity Management Holdings</t>
        </is>
      </c>
      <c r="F19668" s="3" t="n">
        <v>0</v>
      </c>
      <c r="G19668" s="3" t="n">
        <v>126100</v>
      </c>
    </row>
    <row r="19669">
      <c r="A19669" s="3" t="inlineStr">
        <is>
          <t>Opportunity Management Holdings (PTY) LTD</t>
        </is>
      </c>
      <c r="B19669" s="4" t="n">
        <v>45352</v>
      </c>
      <c r="C19669" s="3" t="inlineStr">
        <is>
          <t>Liabilities</t>
        </is>
      </c>
      <c r="D19669" s="3" t="inlineStr">
        <is>
          <t>5500/550</t>
        </is>
      </c>
      <c r="E19669" s="3" t="inlineStr">
        <is>
          <t>Loan - Heron Projects</t>
        </is>
      </c>
      <c r="F19669" s="3" t="n">
        <v>0</v>
      </c>
      <c r="G19669" s="3" t="n">
        <v>84900</v>
      </c>
    </row>
    <row r="19670">
      <c r="A19670" s="3" t="inlineStr">
        <is>
          <t>Opportunity Private Capital (PTY) LTD</t>
        </is>
      </c>
      <c r="B19670" s="4" t="n">
        <v>45352</v>
      </c>
      <c r="C19670" s="3" t="inlineStr">
        <is>
          <t>Liabilities</t>
        </is>
      </c>
      <c r="D19670" s="3" t="inlineStr">
        <is>
          <t>5500/650</t>
        </is>
      </c>
      <c r="E19670" s="3" t="inlineStr">
        <is>
          <t>Loan - Opportunit Global - Sales</t>
        </is>
      </c>
      <c r="F19670" s="3" t="n">
        <v>0</v>
      </c>
      <c r="G19670" s="3" t="n">
        <v>-4170730.55</v>
      </c>
    </row>
    <row r="19671">
      <c r="A19671" s="3" t="inlineStr">
        <is>
          <t>Opportunity Global Property (PTY) LTD</t>
        </is>
      </c>
      <c r="B19671" s="4" t="n">
        <v>45352</v>
      </c>
      <c r="C19671" s="3" t="inlineStr">
        <is>
          <t>Liabilities</t>
        </is>
      </c>
      <c r="D19671" s="3" t="inlineStr">
        <is>
          <t>5500/650</t>
        </is>
      </c>
      <c r="E19671" s="3" t="inlineStr">
        <is>
          <t>Loan - Opportunity Investments</t>
        </is>
      </c>
      <c r="F19671" s="3" t="n">
        <v>0</v>
      </c>
      <c r="G19671" s="3" t="n">
        <v>4170730.55</v>
      </c>
    </row>
    <row r="19672">
      <c r="A19672" s="3" t="inlineStr">
        <is>
          <t>Opportunity Management Holdings (PTY) LTD</t>
        </is>
      </c>
      <c r="B19672" s="4" t="n">
        <v>45352</v>
      </c>
      <c r="C19672" s="3" t="inlineStr">
        <is>
          <t>Liabilities</t>
        </is>
      </c>
      <c r="D19672" s="3" t="inlineStr">
        <is>
          <t>5500/700</t>
        </is>
      </c>
      <c r="E19672" s="3" t="inlineStr">
        <is>
          <t>Loan - Go Letting</t>
        </is>
      </c>
      <c r="F19672" s="3" t="n">
        <v>0</v>
      </c>
      <c r="G19672" s="3" t="n">
        <v>-120</v>
      </c>
    </row>
    <row r="19673">
      <c r="A19673" s="3" t="inlineStr">
        <is>
          <t>Quinate Consulting (Pty) Ltd</t>
        </is>
      </c>
      <c r="B19673" s="4" t="n">
        <v>45352</v>
      </c>
      <c r="C19673" s="3" t="inlineStr">
        <is>
          <t>Liabilities</t>
        </is>
      </c>
      <c r="D19673" s="3" t="inlineStr">
        <is>
          <t>5500/700</t>
        </is>
      </c>
      <c r="E19673" s="3" t="inlineStr">
        <is>
          <t>Loan - Trademark Holdings</t>
        </is>
      </c>
      <c r="F19673" s="3" t="n">
        <v>0</v>
      </c>
      <c r="G19673" s="3" t="n">
        <v>16413.38</v>
      </c>
    </row>
    <row r="19674">
      <c r="A19674" s="3" t="inlineStr">
        <is>
          <t>Opportunity Private Capital (PTY) LTD</t>
        </is>
      </c>
      <c r="B19674" s="4" t="n">
        <v>45352</v>
      </c>
      <c r="C19674" s="3" t="inlineStr">
        <is>
          <t>Liabilities</t>
        </is>
      </c>
      <c r="D19674" s="3" t="inlineStr">
        <is>
          <t>5500/750</t>
        </is>
      </c>
      <c r="E19674" s="3" t="inlineStr">
        <is>
          <t>Loan - Heron Projects</t>
        </is>
      </c>
      <c r="F19674" s="3" t="n">
        <v>0</v>
      </c>
      <c r="G19674" s="3" t="n">
        <v>-2053000</v>
      </c>
    </row>
    <row r="19675">
      <c r="A19675" s="3" t="inlineStr">
        <is>
          <t>Opportunity Private Capital (PTY) LTD</t>
        </is>
      </c>
      <c r="B19675" s="4" t="n">
        <v>45352</v>
      </c>
      <c r="C19675" s="3" t="inlineStr">
        <is>
          <t>Liabilities</t>
        </is>
      </c>
      <c r="D19675" s="3" t="inlineStr">
        <is>
          <t>5500/850</t>
        </is>
      </c>
      <c r="E19675" s="3" t="inlineStr">
        <is>
          <t>Loan - Nick Morgan</t>
        </is>
      </c>
      <c r="F19675" s="3" t="n">
        <v>0</v>
      </c>
      <c r="G19675" s="3" t="n">
        <v>6200</v>
      </c>
    </row>
    <row r="19676">
      <c r="A19676" s="3" t="inlineStr">
        <is>
          <t>Quinate Consulting (Pty) Ltd</t>
        </is>
      </c>
      <c r="B19676" s="4" t="n">
        <v>45352</v>
      </c>
      <c r="C19676" s="3" t="inlineStr">
        <is>
          <t>Liabilities</t>
        </is>
      </c>
      <c r="D19676" s="3" t="inlineStr">
        <is>
          <t>5501/001</t>
        </is>
      </c>
      <c r="E19676" s="3" t="inlineStr">
        <is>
          <t>Loan - Endulini CIP Costs</t>
        </is>
      </c>
      <c r="F19676" s="3" t="n">
        <v>0</v>
      </c>
      <c r="G19676" s="3" t="n">
        <v>5682037.9</v>
      </c>
    </row>
    <row r="19677">
      <c r="A19677" s="3" t="inlineStr">
        <is>
          <t>Quinate Consulting (Pty) Ltd</t>
        </is>
      </c>
      <c r="B19677" s="4" t="n">
        <v>45352</v>
      </c>
      <c r="C19677" s="3" t="inlineStr">
        <is>
          <t>Liabilities</t>
        </is>
      </c>
      <c r="D19677" s="3" t="inlineStr">
        <is>
          <t>5501/002</t>
        </is>
      </c>
      <c r="E19677" s="3" t="inlineStr">
        <is>
          <t>Loan - Purple Block</t>
        </is>
      </c>
      <c r="F19677" s="3" t="n">
        <v>0</v>
      </c>
      <c r="G19677" s="3" t="n">
        <v>171148.82</v>
      </c>
    </row>
    <row r="19678">
      <c r="A19678" s="3" t="inlineStr">
        <is>
          <t>Noble Shield (Pty) Ltd ta Go Letting</t>
        </is>
      </c>
      <c r="B19678" s="4" t="n">
        <v>45352</v>
      </c>
      <c r="C19678" s="3" t="inlineStr">
        <is>
          <t>Assets</t>
        </is>
      </c>
      <c r="D19678" s="3" t="inlineStr">
        <is>
          <t>6250/010</t>
        </is>
      </c>
      <c r="E19678" s="3" t="inlineStr">
        <is>
          <t>Computer Equipment - @ Cost</t>
        </is>
      </c>
      <c r="F19678" s="3" t="n">
        <v>0</v>
      </c>
      <c r="G19678" s="3" t="n">
        <v>20397</v>
      </c>
    </row>
    <row r="19679">
      <c r="A19679" s="3" t="inlineStr">
        <is>
          <t>Opportunity Management Holdings (PTY) LTD</t>
        </is>
      </c>
      <c r="B19679" s="4" t="n">
        <v>45352</v>
      </c>
      <c r="C19679" s="3" t="inlineStr">
        <is>
          <t>Assets</t>
        </is>
      </c>
      <c r="D19679" s="3" t="inlineStr">
        <is>
          <t>6250/010</t>
        </is>
      </c>
      <c r="E19679" s="3" t="inlineStr">
        <is>
          <t>Computer Equipment - @ Cost</t>
        </is>
      </c>
      <c r="F19679" s="3" t="n">
        <v>0</v>
      </c>
      <c r="G19679" s="3" t="n">
        <v>52177.85</v>
      </c>
    </row>
    <row r="19680">
      <c r="A19680" s="3" t="inlineStr">
        <is>
          <t>Opportunity Private Capital (PTY) LTD</t>
        </is>
      </c>
      <c r="B19680" s="4" t="n">
        <v>45352</v>
      </c>
      <c r="C19680" s="3" t="inlineStr">
        <is>
          <t>Assets</t>
        </is>
      </c>
      <c r="D19680" s="3" t="inlineStr">
        <is>
          <t>6250/010</t>
        </is>
      </c>
      <c r="E19680" s="3" t="inlineStr">
        <is>
          <t>Computer Equipment - @ Cost</t>
        </is>
      </c>
      <c r="F19680" s="3" t="n">
        <v>0</v>
      </c>
      <c r="G19680" s="3" t="n">
        <v>31683.04</v>
      </c>
    </row>
    <row r="19681">
      <c r="A19681" s="3" t="inlineStr">
        <is>
          <t>Quinate Consulting (Pty) Ltd</t>
        </is>
      </c>
      <c r="B19681" s="4" t="n">
        <v>45352</v>
      </c>
      <c r="C19681" s="3" t="inlineStr">
        <is>
          <t>Assets</t>
        </is>
      </c>
      <c r="D19681" s="3" t="inlineStr">
        <is>
          <t>6250/010</t>
        </is>
      </c>
      <c r="E19681" s="3" t="inlineStr">
        <is>
          <t>Computer Equipment - @ Cost</t>
        </is>
      </c>
      <c r="F19681" s="3" t="n">
        <v>0</v>
      </c>
      <c r="G19681" s="3" t="n">
        <v>137059.7</v>
      </c>
    </row>
    <row r="19682">
      <c r="A19682" s="3" t="inlineStr">
        <is>
          <t>Noble Shield (Pty) Ltd ta Go Letting</t>
        </is>
      </c>
      <c r="B19682" s="4" t="n">
        <v>45352</v>
      </c>
      <c r="C19682" s="3" t="inlineStr">
        <is>
          <t>Assets</t>
        </is>
      </c>
      <c r="D19682" s="3" t="inlineStr">
        <is>
          <t>6250/020</t>
        </is>
      </c>
      <c r="E19682" s="3" t="inlineStr">
        <is>
          <t>Computer Equipment - Accum Depre</t>
        </is>
      </c>
      <c r="F19682" s="3" t="n">
        <v>0</v>
      </c>
      <c r="G19682" s="3" t="n">
        <v>-12040.89</v>
      </c>
    </row>
    <row r="19683">
      <c r="A19683" s="3" t="inlineStr">
        <is>
          <t>Opportunity Management Holdings (PTY) LTD</t>
        </is>
      </c>
      <c r="B19683" s="4" t="n">
        <v>45352</v>
      </c>
      <c r="C19683" s="3" t="inlineStr">
        <is>
          <t>Assets</t>
        </is>
      </c>
      <c r="D19683" s="3" t="inlineStr">
        <is>
          <t>6250/020</t>
        </is>
      </c>
      <c r="E19683" s="3" t="inlineStr">
        <is>
          <t>Computer Equipment - Accum Depre</t>
        </is>
      </c>
      <c r="F19683" s="3" t="n">
        <v>0</v>
      </c>
      <c r="G19683" s="3" t="n">
        <v>-18031.35</v>
      </c>
    </row>
    <row r="19684">
      <c r="A19684" s="3" t="inlineStr">
        <is>
          <t>Opportunity Private Capital (PTY) LTD</t>
        </is>
      </c>
      <c r="B19684" s="4" t="n">
        <v>45352</v>
      </c>
      <c r="C19684" s="3" t="inlineStr">
        <is>
          <t>Assets</t>
        </is>
      </c>
      <c r="D19684" s="3" t="inlineStr">
        <is>
          <t>6250/020</t>
        </is>
      </c>
      <c r="E19684" s="3" t="inlineStr">
        <is>
          <t>Computer Equipment - Accum Depre</t>
        </is>
      </c>
      <c r="F19684" s="3" t="n">
        <v>0</v>
      </c>
      <c r="G19684" s="3" t="n">
        <v>-12321.18</v>
      </c>
    </row>
    <row r="19685">
      <c r="A19685" s="3" t="inlineStr">
        <is>
          <t>Quinate Consulting (Pty) Ltd</t>
        </is>
      </c>
      <c r="B19685" s="4" t="n">
        <v>45352</v>
      </c>
      <c r="C19685" s="3" t="inlineStr">
        <is>
          <t>Assets</t>
        </is>
      </c>
      <c r="D19685" s="3" t="inlineStr">
        <is>
          <t>6250/020</t>
        </is>
      </c>
      <c r="E19685" s="3" t="inlineStr">
        <is>
          <t>Computer Equipment - Accum Depre</t>
        </is>
      </c>
      <c r="F19685" s="3" t="n">
        <v>0</v>
      </c>
      <c r="G19685" s="3" t="n">
        <v>-124782.02</v>
      </c>
    </row>
    <row r="19686">
      <c r="A19686" s="3" t="inlineStr">
        <is>
          <t>Opportunity Management Holdings (PTY) LTD</t>
        </is>
      </c>
      <c r="B19686" s="4" t="n">
        <v>45352</v>
      </c>
      <c r="C19686" s="3" t="inlineStr">
        <is>
          <t>Assets</t>
        </is>
      </c>
      <c r="D19686" s="3" t="inlineStr">
        <is>
          <t>6250/030</t>
        </is>
      </c>
      <c r="E19686" s="3" t="inlineStr">
        <is>
          <t>Acc Depreciation - Computer Equipment</t>
        </is>
      </c>
      <c r="F19686" s="3" t="n">
        <v>0</v>
      </c>
      <c r="G19686" s="3" t="n">
        <v>-9441.25</v>
      </c>
    </row>
    <row r="19687">
      <c r="A19687" s="3" t="inlineStr">
        <is>
          <t>Quinate Consulting (Pty) Ltd</t>
        </is>
      </c>
      <c r="B19687" s="4" t="n">
        <v>45352</v>
      </c>
      <c r="C19687" s="3" t="inlineStr">
        <is>
          <t>Assets</t>
        </is>
      </c>
      <c r="D19687" s="3" t="inlineStr">
        <is>
          <t>6270/010</t>
        </is>
      </c>
      <c r="E19687" s="3" t="inlineStr">
        <is>
          <t>Site Containers - @ Cost</t>
        </is>
      </c>
      <c r="F19687" s="3" t="n">
        <v>0</v>
      </c>
      <c r="G19687" s="3" t="n">
        <v>19130.44</v>
      </c>
    </row>
    <row r="19688">
      <c r="A19688" s="3" t="inlineStr">
        <is>
          <t>Quinate Consulting (Pty) Ltd</t>
        </is>
      </c>
      <c r="B19688" s="4" t="n">
        <v>45352</v>
      </c>
      <c r="C19688" s="3" t="inlineStr">
        <is>
          <t>Assets</t>
        </is>
      </c>
      <c r="D19688" s="3" t="inlineStr">
        <is>
          <t>6270/020</t>
        </is>
      </c>
      <c r="E19688" s="3" t="inlineStr">
        <is>
          <t>Site Containers - Accum Depre</t>
        </is>
      </c>
      <c r="F19688" s="3" t="n">
        <v>0</v>
      </c>
      <c r="G19688" s="3" t="n">
        <v>-11478.26</v>
      </c>
    </row>
    <row r="19689">
      <c r="A19689" s="3" t="inlineStr">
        <is>
          <t>Noble Shield (Pty) Ltd ta Go Letting</t>
        </is>
      </c>
      <c r="B19689" s="4" t="n">
        <v>45352</v>
      </c>
      <c r="C19689" s="3" t="inlineStr">
        <is>
          <t>Assets</t>
        </is>
      </c>
      <c r="D19689" s="3" t="inlineStr">
        <is>
          <t>6350/010</t>
        </is>
      </c>
      <c r="E19689" s="3" t="inlineStr">
        <is>
          <t>Furniture _AND_ Fittings - @ Cost</t>
        </is>
      </c>
      <c r="F19689" s="3" t="n">
        <v>0</v>
      </c>
      <c r="G19689" s="3" t="n">
        <v>2242</v>
      </c>
    </row>
    <row r="19690">
      <c r="A19690" s="3" t="inlineStr">
        <is>
          <t>Opportunity Global Property (PTY) LTD</t>
        </is>
      </c>
      <c r="B19690" s="4" t="n">
        <v>45352</v>
      </c>
      <c r="C19690" s="3" t="inlineStr">
        <is>
          <t>Assets</t>
        </is>
      </c>
      <c r="D19690" s="3" t="inlineStr">
        <is>
          <t>6350/010</t>
        </is>
      </c>
      <c r="E19690" s="3" t="inlineStr">
        <is>
          <t>Furniture _AND_ Fittings - @ Cost</t>
        </is>
      </c>
      <c r="F19690" s="3" t="n">
        <v>0</v>
      </c>
      <c r="G19690" s="3" t="n">
        <v>29379.7</v>
      </c>
    </row>
    <row r="19691">
      <c r="A19691" s="3" t="inlineStr">
        <is>
          <t>Noble Shield (Pty) Ltd ta Go Letting</t>
        </is>
      </c>
      <c r="B19691" s="4" t="n">
        <v>45352</v>
      </c>
      <c r="C19691" s="3" t="inlineStr">
        <is>
          <t>Assets</t>
        </is>
      </c>
      <c r="D19691" s="3" t="inlineStr">
        <is>
          <t>6350/020</t>
        </is>
      </c>
      <c r="E19691" s="3" t="inlineStr">
        <is>
          <t>Furniture _AND_ Fittings - Accum Depre</t>
        </is>
      </c>
      <c r="F19691" s="3" t="n">
        <v>0</v>
      </c>
      <c r="G19691" s="3" t="n">
        <v>-2239</v>
      </c>
    </row>
    <row r="19692">
      <c r="A19692" s="3" t="inlineStr">
        <is>
          <t>Opportunity Global Property (PTY) LTD</t>
        </is>
      </c>
      <c r="B19692" s="4" t="n">
        <v>45352</v>
      </c>
      <c r="C19692" s="3" t="inlineStr">
        <is>
          <t>Assets</t>
        </is>
      </c>
      <c r="D19692" s="3" t="inlineStr">
        <is>
          <t>6350/020</t>
        </is>
      </c>
      <c r="E19692" s="3" t="inlineStr">
        <is>
          <t>Furniture _AND_ Fittings - Accum Depre</t>
        </is>
      </c>
      <c r="F19692" s="3" t="n">
        <v>0</v>
      </c>
      <c r="G19692" s="3" t="n">
        <v>-8161.03</v>
      </c>
    </row>
    <row r="19693">
      <c r="A19693" s="3" t="inlineStr">
        <is>
          <t>Opportunity Management Holdings (PTY) LTD</t>
        </is>
      </c>
      <c r="B19693" s="4" t="n">
        <v>45352</v>
      </c>
      <c r="C19693" s="3" t="inlineStr">
        <is>
          <t>Liabilities</t>
        </is>
      </c>
      <c r="D19693" s="3" t="inlineStr">
        <is>
          <t>6500/000</t>
        </is>
      </c>
      <c r="E19693" s="3" t="inlineStr">
        <is>
          <t>Deposits - Held</t>
        </is>
      </c>
      <c r="F19693" s="3" t="n">
        <v>0</v>
      </c>
      <c r="G19693" s="3" t="n">
        <v>-12028.1</v>
      </c>
    </row>
    <row r="19694">
      <c r="A19694" s="3" t="inlineStr">
        <is>
          <t>Opportunity Management Holdings (PTY) LTD</t>
        </is>
      </c>
      <c r="B19694" s="4" t="n">
        <v>45352</v>
      </c>
      <c r="C19694" s="3" t="inlineStr">
        <is>
          <t>Liabilities</t>
        </is>
      </c>
      <c r="D19694" s="3" t="inlineStr">
        <is>
          <t>6510/000</t>
        </is>
      </c>
      <c r="E19694" s="3" t="inlineStr">
        <is>
          <t>Deposits Paid - Anicol Properties</t>
        </is>
      </c>
      <c r="F19694" s="3" t="n">
        <v>0</v>
      </c>
      <c r="G19694" s="3" t="n">
        <v>13755</v>
      </c>
    </row>
    <row r="19695">
      <c r="A19695" s="3" t="inlineStr">
        <is>
          <t>Opportunity Management Holdings (PTY) LTD</t>
        </is>
      </c>
      <c r="B19695" s="4" t="n">
        <v>45352</v>
      </c>
      <c r="C19695" s="3" t="inlineStr">
        <is>
          <t>Liabilities</t>
        </is>
      </c>
      <c r="D19695" s="3" t="inlineStr">
        <is>
          <t>6515/000</t>
        </is>
      </c>
      <c r="E19695" s="3" t="inlineStr">
        <is>
          <t>Deposits Paid</t>
        </is>
      </c>
      <c r="F19695" s="3" t="n">
        <v>0</v>
      </c>
      <c r="G19695" s="3" t="n">
        <v>3852.5</v>
      </c>
    </row>
    <row r="19696">
      <c r="A19696" s="3" t="inlineStr">
        <is>
          <t>Quinate Consulting (Pty) Ltd</t>
        </is>
      </c>
      <c r="B19696" s="4" t="n">
        <v>45352</v>
      </c>
      <c r="C19696" s="3" t="inlineStr">
        <is>
          <t>Assets</t>
        </is>
      </c>
      <c r="D19696" s="3" t="inlineStr">
        <is>
          <t>6600/010</t>
        </is>
      </c>
      <c r="E19696" s="3" t="inlineStr">
        <is>
          <t>Other Fixed Assets - @ Cost</t>
        </is>
      </c>
      <c r="F19696" s="3" t="n">
        <v>0</v>
      </c>
      <c r="G19696" s="3" t="n">
        <v>14442.5</v>
      </c>
    </row>
    <row r="19697">
      <c r="A19697" s="3" t="inlineStr">
        <is>
          <t>Quinate Consulting (Pty) Ltd</t>
        </is>
      </c>
      <c r="B19697" s="4" t="n">
        <v>45352</v>
      </c>
      <c r="C19697" s="3" t="inlineStr">
        <is>
          <t>Assets</t>
        </is>
      </c>
      <c r="D19697" s="3" t="inlineStr">
        <is>
          <t>6600/020</t>
        </is>
      </c>
      <c r="E19697" s="3" t="inlineStr">
        <is>
          <t>Other Fixed Assets - Accum Depre</t>
        </is>
      </c>
      <c r="F19697" s="3" t="n">
        <v>0</v>
      </c>
      <c r="G19697" s="3" t="n">
        <v>-14441.5</v>
      </c>
    </row>
    <row r="19698">
      <c r="A19698" s="3" t="inlineStr">
        <is>
          <t>Noble Shield (Pty) Ltd ta Go Letting</t>
        </is>
      </c>
      <c r="B19698" s="4" t="n">
        <v>45352</v>
      </c>
      <c r="C19698" s="3" t="inlineStr">
        <is>
          <t>Assets</t>
        </is>
      </c>
      <c r="D19698" s="3" t="inlineStr">
        <is>
          <t>7000/100</t>
        </is>
      </c>
      <c r="E19698" s="3" t="inlineStr">
        <is>
          <t>Goodwill - Purchase of Go Letting</t>
        </is>
      </c>
      <c r="F19698" s="3" t="n">
        <v>0</v>
      </c>
      <c r="G19698" s="3" t="n">
        <v>106580</v>
      </c>
    </row>
    <row r="19699">
      <c r="A19699" s="3" t="inlineStr">
        <is>
          <t>Opportunity Management Holdings (PTY) LTD</t>
        </is>
      </c>
      <c r="B19699" s="4" t="n">
        <v>45352</v>
      </c>
      <c r="C19699" s="3" t="inlineStr">
        <is>
          <t>Assets</t>
        </is>
      </c>
      <c r="D19699" s="3" t="inlineStr">
        <is>
          <t>7200/000</t>
        </is>
      </c>
      <c r="E19699" s="3" t="inlineStr">
        <is>
          <t>Shares in Subsidiary Companies</t>
        </is>
      </c>
      <c r="F19699" s="3" t="n">
        <v>0</v>
      </c>
      <c r="G19699" s="3" t="n">
        <v>120</v>
      </c>
    </row>
    <row r="19700">
      <c r="A19700" s="3" t="inlineStr">
        <is>
          <t>Endulini (Pty) Ltd</t>
        </is>
      </c>
      <c r="B19700" s="4" t="n">
        <v>45352</v>
      </c>
      <c r="C19700" s="3" t="inlineStr">
        <is>
          <t>Assets</t>
        </is>
      </c>
      <c r="D19700" s="3" t="inlineStr">
        <is>
          <t>7610/100</t>
        </is>
      </c>
      <c r="E19700" s="3" t="inlineStr">
        <is>
          <t>Endulini Land</t>
        </is>
      </c>
      <c r="F19700" s="3" t="n">
        <v>0</v>
      </c>
      <c r="G19700" s="3" t="n">
        <v>10572851.37</v>
      </c>
    </row>
    <row r="19701">
      <c r="A19701" s="3" t="inlineStr">
        <is>
          <t>Endulini (Pty) Ltd</t>
        </is>
      </c>
      <c r="B19701" s="4" t="n">
        <v>45352</v>
      </c>
      <c r="C19701" s="3" t="inlineStr">
        <is>
          <t>Assets</t>
        </is>
      </c>
      <c r="D19701" s="3" t="inlineStr">
        <is>
          <t>7610/111</t>
        </is>
      </c>
      <c r="E19701" s="3" t="inlineStr">
        <is>
          <t>Endulini Closing Stock February 2021</t>
        </is>
      </c>
      <c r="F19701" s="3" t="n">
        <v>0</v>
      </c>
      <c r="G19701" s="3" t="n">
        <v>14368610.11</v>
      </c>
    </row>
    <row r="19702">
      <c r="A19702" s="3" t="inlineStr">
        <is>
          <t>Endulini (Pty) Ltd</t>
        </is>
      </c>
      <c r="B19702" s="4" t="n">
        <v>45352</v>
      </c>
      <c r="C19702" s="3" t="inlineStr">
        <is>
          <t>Assets</t>
        </is>
      </c>
      <c r="D19702" s="3" t="inlineStr">
        <is>
          <t>7610/180</t>
        </is>
      </c>
      <c r="E19702" s="3" t="inlineStr">
        <is>
          <t>Endulini CIP Architects</t>
        </is>
      </c>
      <c r="F19702" s="3" t="n">
        <v>0</v>
      </c>
      <c r="G19702" s="3" t="n">
        <v>1292111.71</v>
      </c>
    </row>
    <row r="19703">
      <c r="A19703" s="3" t="inlineStr">
        <is>
          <t>Endulini (Pty) Ltd</t>
        </is>
      </c>
      <c r="B19703" s="4" t="n">
        <v>45352</v>
      </c>
      <c r="C19703" s="3" t="inlineStr">
        <is>
          <t>Assets</t>
        </is>
      </c>
      <c r="D19703" s="3" t="inlineStr">
        <is>
          <t>7610/200</t>
        </is>
      </c>
      <c r="E19703" s="3" t="inlineStr">
        <is>
          <t>Endulini CIP CoCT Land Use App</t>
        </is>
      </c>
      <c r="F19703" s="3" t="n">
        <v>0</v>
      </c>
      <c r="G19703" s="3" t="n">
        <v>232891.06</v>
      </c>
    </row>
    <row r="19704">
      <c r="A19704" s="3" t="inlineStr">
        <is>
          <t>Endulini (Pty) Ltd</t>
        </is>
      </c>
      <c r="B19704" s="4" t="n">
        <v>45352</v>
      </c>
      <c r="C19704" s="3" t="inlineStr">
        <is>
          <t>Assets</t>
        </is>
      </c>
      <c r="D19704" s="3" t="inlineStr">
        <is>
          <t>7610/205</t>
        </is>
      </c>
      <c r="E19704" s="3" t="inlineStr">
        <is>
          <t>Endulini CIP Site Establishments</t>
        </is>
      </c>
      <c r="F19704" s="3" t="n">
        <v>0</v>
      </c>
      <c r="G19704" s="3" t="n">
        <v>32428975.01</v>
      </c>
    </row>
    <row r="19705">
      <c r="A19705" s="3" t="inlineStr">
        <is>
          <t>Endulini (Pty) Ltd</t>
        </is>
      </c>
      <c r="B19705" s="4" t="n">
        <v>45352</v>
      </c>
      <c r="C19705" s="3" t="inlineStr">
        <is>
          <t>Assets</t>
        </is>
      </c>
      <c r="D19705" s="3" t="inlineStr">
        <is>
          <t>7610/209</t>
        </is>
      </c>
      <c r="E19705" s="3" t="inlineStr">
        <is>
          <t>Endulini CIP Construction Management</t>
        </is>
      </c>
      <c r="F19705" s="3" t="n">
        <v>0</v>
      </c>
      <c r="G19705" s="3" t="n">
        <v>223375</v>
      </c>
    </row>
    <row r="19706">
      <c r="A19706" s="3" t="inlineStr">
        <is>
          <t>Endulini (Pty) Ltd</t>
        </is>
      </c>
      <c r="B19706" s="4" t="n">
        <v>45352</v>
      </c>
      <c r="C19706" s="3" t="inlineStr">
        <is>
          <t>Assets</t>
        </is>
      </c>
      <c r="D19706" s="3" t="inlineStr">
        <is>
          <t>7610/210</t>
        </is>
      </c>
      <c r="E19706" s="3" t="inlineStr">
        <is>
          <t>Endulini CIP Civil Works</t>
        </is>
      </c>
      <c r="F19706" s="3" t="n">
        <v>0</v>
      </c>
      <c r="G19706" s="3" t="n">
        <v>6295702.14</v>
      </c>
    </row>
    <row r="19707">
      <c r="A19707" s="3" t="inlineStr">
        <is>
          <t>Endulini (Pty) Ltd</t>
        </is>
      </c>
      <c r="B19707" s="4" t="n">
        <v>45352</v>
      </c>
      <c r="C19707" s="3" t="inlineStr">
        <is>
          <t>Assets</t>
        </is>
      </c>
      <c r="D19707" s="3" t="inlineStr">
        <is>
          <t>7610/215</t>
        </is>
      </c>
      <c r="E19707" s="3" t="inlineStr">
        <is>
          <t>Endulini CIP Civil Engineers</t>
        </is>
      </c>
      <c r="F19707" s="3" t="n">
        <v>0</v>
      </c>
      <c r="G19707" s="3" t="n">
        <v>183000</v>
      </c>
    </row>
    <row r="19708">
      <c r="A19708" s="3" t="inlineStr">
        <is>
          <t>Endulini (Pty) Ltd</t>
        </is>
      </c>
      <c r="B19708" s="4" t="n">
        <v>45352</v>
      </c>
      <c r="C19708" s="3" t="inlineStr">
        <is>
          <t>Assets</t>
        </is>
      </c>
      <c r="D19708" s="3" t="inlineStr">
        <is>
          <t>7610/220</t>
        </is>
      </c>
      <c r="E19708" s="3" t="inlineStr">
        <is>
          <t>Endulini CIP Structuring Project Fee Opp Invest</t>
        </is>
      </c>
      <c r="F19708" s="3" t="n">
        <v>0</v>
      </c>
      <c r="G19708" s="3" t="n">
        <v>483735.96</v>
      </c>
    </row>
    <row r="19709">
      <c r="A19709" s="3" t="inlineStr">
        <is>
          <t>Endulini (Pty) Ltd</t>
        </is>
      </c>
      <c r="B19709" s="4" t="n">
        <v>45352</v>
      </c>
      <c r="C19709" s="3" t="inlineStr">
        <is>
          <t>Assets</t>
        </is>
      </c>
      <c r="D19709" s="3" t="inlineStr">
        <is>
          <t>7610/225</t>
        </is>
      </c>
      <c r="E19709" s="3" t="inlineStr">
        <is>
          <t>Endulini CIP Structural engineering fee</t>
        </is>
      </c>
      <c r="F19709" s="3" t="n">
        <v>0</v>
      </c>
      <c r="G19709" s="3" t="n">
        <v>288645.08</v>
      </c>
    </row>
    <row r="19710">
      <c r="A19710" s="3" t="inlineStr">
        <is>
          <t>Endulini (Pty) Ltd</t>
        </is>
      </c>
      <c r="B19710" s="4" t="n">
        <v>45352</v>
      </c>
      <c r="C19710" s="3" t="inlineStr">
        <is>
          <t>Assets</t>
        </is>
      </c>
      <c r="D19710" s="3" t="inlineStr">
        <is>
          <t>7610/230</t>
        </is>
      </c>
      <c r="E19710" s="3" t="inlineStr">
        <is>
          <t>Endulini CIP Mechanical Engineering</t>
        </is>
      </c>
      <c r="F19710" s="3" t="n">
        <v>0</v>
      </c>
      <c r="G19710" s="3" t="n">
        <v>15570</v>
      </c>
    </row>
    <row r="19711">
      <c r="A19711" s="3" t="inlineStr">
        <is>
          <t>Endulini (Pty) Ltd</t>
        </is>
      </c>
      <c r="B19711" s="4" t="n">
        <v>45352</v>
      </c>
      <c r="C19711" s="3" t="inlineStr">
        <is>
          <t>Assets</t>
        </is>
      </c>
      <c r="D19711" s="3" t="inlineStr">
        <is>
          <t>7610/235</t>
        </is>
      </c>
      <c r="E19711" s="3" t="inlineStr">
        <is>
          <t>Endulini CIP Electrical Installation</t>
        </is>
      </c>
      <c r="F19711" s="3" t="n">
        <v>0</v>
      </c>
      <c r="G19711" s="3" t="n">
        <v>1034019.08</v>
      </c>
    </row>
    <row r="19712">
      <c r="A19712" s="3" t="inlineStr">
        <is>
          <t>Endulini (Pty) Ltd</t>
        </is>
      </c>
      <c r="B19712" s="4" t="n">
        <v>45352</v>
      </c>
      <c r="C19712" s="3" t="inlineStr">
        <is>
          <t>Assets</t>
        </is>
      </c>
      <c r="D19712" s="3" t="inlineStr">
        <is>
          <t>7610/250</t>
        </is>
      </c>
      <c r="E19712" s="3" t="inlineStr">
        <is>
          <t>Endulini CIP Boundary Wall</t>
        </is>
      </c>
      <c r="F19712" s="3" t="n">
        <v>0</v>
      </c>
      <c r="G19712" s="3" t="n">
        <v>88400.8</v>
      </c>
    </row>
    <row r="19713">
      <c r="A19713" s="3" t="inlineStr">
        <is>
          <t>Endulini (Pty) Ltd</t>
        </is>
      </c>
      <c r="B19713" s="4" t="n">
        <v>45352</v>
      </c>
      <c r="C19713" s="3" t="inlineStr">
        <is>
          <t>Assets</t>
        </is>
      </c>
      <c r="D19713" s="3" t="inlineStr">
        <is>
          <t>7610/290</t>
        </is>
      </c>
      <c r="E19713" s="3" t="inlineStr">
        <is>
          <t>Endulini CIP Development Management Fees</t>
        </is>
      </c>
      <c r="F19713" s="3" t="n">
        <v>0</v>
      </c>
      <c r="G19713" s="3" t="n">
        <v>665322.71</v>
      </c>
    </row>
    <row r="19714">
      <c r="A19714" s="3" t="inlineStr">
        <is>
          <t>Endulini (Pty) Ltd</t>
        </is>
      </c>
      <c r="B19714" s="4" t="n">
        <v>45352</v>
      </c>
      <c r="C19714" s="3" t="inlineStr">
        <is>
          <t>Assets</t>
        </is>
      </c>
      <c r="D19714" s="3" t="inlineStr">
        <is>
          <t>7610/310</t>
        </is>
      </c>
      <c r="E19714" s="3" t="inlineStr">
        <is>
          <t>Endulini CIP Enviromental consultants</t>
        </is>
      </c>
      <c r="F19714" s="3" t="n">
        <v>0</v>
      </c>
      <c r="G19714" s="3" t="n">
        <v>115730</v>
      </c>
    </row>
    <row r="19715">
      <c r="A19715" s="3" t="inlineStr">
        <is>
          <t>Endulini (Pty) Ltd</t>
        </is>
      </c>
      <c r="B19715" s="4" t="n">
        <v>45352</v>
      </c>
      <c r="C19715" s="3" t="inlineStr">
        <is>
          <t>Assets</t>
        </is>
      </c>
      <c r="D19715" s="3" t="inlineStr">
        <is>
          <t>7610/320</t>
        </is>
      </c>
      <c r="E19715" s="3" t="inlineStr">
        <is>
          <t>Endulini CIP Geotechnical</t>
        </is>
      </c>
      <c r="F19715" s="3" t="n">
        <v>0</v>
      </c>
      <c r="G19715" s="3" t="n">
        <v>13575</v>
      </c>
    </row>
    <row r="19716">
      <c r="A19716" s="3" t="inlineStr">
        <is>
          <t>Endulini (Pty) Ltd</t>
        </is>
      </c>
      <c r="B19716" s="4" t="n">
        <v>45352</v>
      </c>
      <c r="C19716" s="3" t="inlineStr">
        <is>
          <t>Assets</t>
        </is>
      </c>
      <c r="D19716" s="3" t="inlineStr">
        <is>
          <t>7610/330</t>
        </is>
      </c>
      <c r="E19716" s="3" t="inlineStr">
        <is>
          <t>Endulini CIP Health and Safety</t>
        </is>
      </c>
      <c r="F19716" s="3" t="n">
        <v>0</v>
      </c>
      <c r="G19716" s="3" t="n">
        <v>40200</v>
      </c>
    </row>
    <row r="19717">
      <c r="A19717" s="3" t="inlineStr">
        <is>
          <t>Endulini (Pty) Ltd</t>
        </is>
      </c>
      <c r="B19717" s="4" t="n">
        <v>45352</v>
      </c>
      <c r="C19717" s="3" t="inlineStr">
        <is>
          <t>Assets</t>
        </is>
      </c>
      <c r="D19717" s="3" t="inlineStr">
        <is>
          <t>7610/390</t>
        </is>
      </c>
      <c r="E19717" s="3" t="inlineStr">
        <is>
          <t>Endulini CIP Land Surveyor</t>
        </is>
      </c>
      <c r="F19717" s="3" t="n">
        <v>0</v>
      </c>
      <c r="G19717" s="3" t="n">
        <v>186021.2</v>
      </c>
    </row>
    <row r="19718">
      <c r="A19718" s="3" t="inlineStr">
        <is>
          <t>Endulini (Pty) Ltd</t>
        </is>
      </c>
      <c r="B19718" s="4" t="n">
        <v>45352</v>
      </c>
      <c r="C19718" s="3" t="inlineStr">
        <is>
          <t>Assets</t>
        </is>
      </c>
      <c r="D19718" s="3" t="inlineStr">
        <is>
          <t>7610/392</t>
        </is>
      </c>
      <c r="E19718" s="3" t="inlineStr">
        <is>
          <t>Endulini CIP Landscaping</t>
        </is>
      </c>
      <c r="F19718" s="3" t="n">
        <v>0</v>
      </c>
      <c r="G19718" s="3" t="n">
        <v>6100</v>
      </c>
    </row>
    <row r="19719">
      <c r="A19719" s="3" t="inlineStr">
        <is>
          <t>Endulini (Pty) Ltd</t>
        </is>
      </c>
      <c r="B19719" s="4" t="n">
        <v>45352</v>
      </c>
      <c r="C19719" s="3" t="inlineStr">
        <is>
          <t>Assets</t>
        </is>
      </c>
      <c r="D19719" s="3" t="inlineStr">
        <is>
          <t>7610/395</t>
        </is>
      </c>
      <c r="E19719" s="3" t="inlineStr">
        <is>
          <t>Endulini CIP NHBRC</t>
        </is>
      </c>
      <c r="F19719" s="3" t="n">
        <v>0</v>
      </c>
      <c r="G19719" s="3" t="n">
        <v>928847.49</v>
      </c>
    </row>
    <row r="19720">
      <c r="A19720" s="3" t="inlineStr">
        <is>
          <t>Endulini (Pty) Ltd</t>
        </is>
      </c>
      <c r="B19720" s="4" t="n">
        <v>45352</v>
      </c>
      <c r="C19720" s="3" t="inlineStr">
        <is>
          <t>Assets</t>
        </is>
      </c>
      <c r="D19720" s="3" t="inlineStr">
        <is>
          <t>7610/400</t>
        </is>
      </c>
      <c r="E19720" s="3" t="inlineStr">
        <is>
          <t>Endulini CIP Quantity Surveyor</t>
        </is>
      </c>
      <c r="F19720" s="3" t="n">
        <v>0</v>
      </c>
      <c r="G19720" s="3" t="n">
        <v>82136.36</v>
      </c>
    </row>
    <row r="19721">
      <c r="A19721" s="3" t="inlineStr">
        <is>
          <t>Endulini (Pty) Ltd</t>
        </is>
      </c>
      <c r="B19721" s="4" t="n">
        <v>45352</v>
      </c>
      <c r="C19721" s="3" t="inlineStr">
        <is>
          <t>Assets</t>
        </is>
      </c>
      <c r="D19721" s="3" t="inlineStr">
        <is>
          <t>7610/600</t>
        </is>
      </c>
      <c r="E19721" s="3" t="inlineStr">
        <is>
          <t>Endulini CIP Town Planning</t>
        </is>
      </c>
      <c r="F19721" s="3" t="n">
        <v>0</v>
      </c>
      <c r="G19721" s="3" t="n">
        <v>21105</v>
      </c>
    </row>
    <row r="19722">
      <c r="A19722" s="3" t="inlineStr">
        <is>
          <t>Endulini (Pty) Ltd</t>
        </is>
      </c>
      <c r="B19722" s="4" t="n">
        <v>45352</v>
      </c>
      <c r="C19722" s="3" t="inlineStr">
        <is>
          <t>Assets</t>
        </is>
      </c>
      <c r="D19722" s="3" t="inlineStr">
        <is>
          <t>7610/620</t>
        </is>
      </c>
      <c r="E19722" s="3" t="inlineStr">
        <is>
          <t>Endulini CIP Traffic Impact</t>
        </is>
      </c>
      <c r="F19722" s="3" t="n">
        <v>0</v>
      </c>
      <c r="G19722" s="3" t="n">
        <v>24915</v>
      </c>
    </row>
    <row r="19723">
      <c r="A19723" s="3" t="inlineStr">
        <is>
          <t>Endulini (Pty) Ltd</t>
        </is>
      </c>
      <c r="B19723" s="4" t="n">
        <v>45352</v>
      </c>
      <c r="C19723" s="3" t="inlineStr">
        <is>
          <t>Assets</t>
        </is>
      </c>
      <c r="D19723" s="3" t="inlineStr">
        <is>
          <t>7610/630</t>
        </is>
      </c>
      <c r="E19723" s="3" t="inlineStr">
        <is>
          <t>Endulini CIP CoCT Development Contributi</t>
        </is>
      </c>
      <c r="F19723" s="3" t="n">
        <v>0</v>
      </c>
      <c r="G19723" s="3" t="n">
        <v>661860.3100000001</v>
      </c>
    </row>
    <row r="19724">
      <c r="A19724" s="3" t="inlineStr">
        <is>
          <t>Endulini (Pty) Ltd</t>
        </is>
      </c>
      <c r="B19724" s="4" t="n">
        <v>45352</v>
      </c>
      <c r="C19724" s="3" t="inlineStr">
        <is>
          <t>Assets</t>
        </is>
      </c>
      <c r="D19724" s="3" t="inlineStr">
        <is>
          <t>7610/640</t>
        </is>
      </c>
      <c r="E19724" s="3" t="inlineStr">
        <is>
          <t>Endulini CIP CoCT Building plan application</t>
        </is>
      </c>
      <c r="F19724" s="3" t="n">
        <v>0</v>
      </c>
      <c r="G19724" s="3" t="n">
        <v>111203.22</v>
      </c>
    </row>
    <row r="19725">
      <c r="A19725" s="3" t="inlineStr">
        <is>
          <t>Endulini (Pty) Ltd</t>
        </is>
      </c>
      <c r="B19725" s="4" t="n">
        <v>45352</v>
      </c>
      <c r="C19725" s="3" t="inlineStr">
        <is>
          <t>Assets</t>
        </is>
      </c>
      <c r="D19725" s="3" t="inlineStr">
        <is>
          <t>7610/900</t>
        </is>
      </c>
      <c r="E19725" s="3" t="inlineStr">
        <is>
          <t>Endulini CIP Cost of Sales</t>
        </is>
      </c>
      <c r="F19725" s="3" t="n">
        <v>0</v>
      </c>
      <c r="G19725" s="3" t="n">
        <v>-28210981.9</v>
      </c>
    </row>
    <row r="19726">
      <c r="A19726" s="3" t="inlineStr">
        <is>
          <t>Quinate Consulting (Pty) Ltd</t>
        </is>
      </c>
      <c r="B19726" s="4" t="n">
        <v>45352</v>
      </c>
      <c r="C19726" s="3" t="inlineStr">
        <is>
          <t>Assets</t>
        </is>
      </c>
      <c r="D19726" s="3" t="inlineStr">
        <is>
          <t>7800/104</t>
        </is>
      </c>
      <c r="E19726" s="3" t="inlineStr">
        <is>
          <t>Stock - Closing Stock SW - 28 Feb 21</t>
        </is>
      </c>
      <c r="F19726" s="3" t="n">
        <v>0</v>
      </c>
      <c r="G19726" s="3" t="n">
        <v>2874478.88</v>
      </c>
    </row>
    <row r="19727">
      <c r="A19727" s="3" t="inlineStr">
        <is>
          <t>Quinate Consulting (Pty) Ltd</t>
        </is>
      </c>
      <c r="B19727" s="4" t="n">
        <v>45352</v>
      </c>
      <c r="C19727" s="3" t="inlineStr">
        <is>
          <t>Assets</t>
        </is>
      </c>
      <c r="D19727" s="3" t="inlineStr">
        <is>
          <t>7800/105</t>
        </is>
      </c>
      <c r="E19727" s="3" t="inlineStr">
        <is>
          <t>Stock - Closing Stock SH - 28 Feb 21</t>
        </is>
      </c>
      <c r="F19727" s="3" t="n">
        <v>0</v>
      </c>
      <c r="G19727" s="3" t="n">
        <v>2843477.6</v>
      </c>
    </row>
    <row r="19728">
      <c r="A19728" s="3" t="inlineStr">
        <is>
          <t>Endulini (Pty) Ltd</t>
        </is>
      </c>
      <c r="B19728" s="4" t="n">
        <v>45352</v>
      </c>
      <c r="C19728" s="3" t="inlineStr">
        <is>
          <t>Assets</t>
        </is>
      </c>
      <c r="D19728" s="3" t="inlineStr">
        <is>
          <t>8000/000</t>
        </is>
      </c>
      <c r="E19728" s="3" t="inlineStr">
        <is>
          <t>Customer Control Account</t>
        </is>
      </c>
      <c r="F19728" s="3" t="n">
        <v>0</v>
      </c>
      <c r="G19728" s="3" t="n">
        <v>335821.57</v>
      </c>
    </row>
    <row r="19729">
      <c r="A19729" s="3" t="inlineStr">
        <is>
          <t>Noble Shield (Pty) Ltd ta Go Letting</t>
        </is>
      </c>
      <c r="B19729" s="4" t="n">
        <v>45352</v>
      </c>
      <c r="C19729" s="3" t="inlineStr">
        <is>
          <t>Assets</t>
        </is>
      </c>
      <c r="D19729" s="3" t="inlineStr">
        <is>
          <t>8000/000</t>
        </is>
      </c>
      <c r="E19729" s="3" t="inlineStr">
        <is>
          <t>Customer Control Account</t>
        </is>
      </c>
      <c r="F19729" s="3" t="n">
        <v>40000</v>
      </c>
      <c r="G19729" s="3" t="n">
        <v>100289.32</v>
      </c>
    </row>
    <row r="19730">
      <c r="A19730" s="3" t="inlineStr">
        <is>
          <t>Opportunity Global Property (PTY) LTD</t>
        </is>
      </c>
      <c r="B19730" s="4" t="n">
        <v>45352</v>
      </c>
      <c r="C19730" s="3" t="inlineStr">
        <is>
          <t>Assets</t>
        </is>
      </c>
      <c r="D19730" s="3" t="inlineStr">
        <is>
          <t>8000/000</t>
        </is>
      </c>
      <c r="E19730" s="3" t="inlineStr">
        <is>
          <t>Customer Control Account</t>
        </is>
      </c>
      <c r="F19730" s="3" t="n">
        <v>0</v>
      </c>
      <c r="G19730" s="3" t="n">
        <v>536498.33</v>
      </c>
    </row>
    <row r="19731">
      <c r="A19731" s="3" t="inlineStr">
        <is>
          <t>Opportunity Management Holdings (PTY) LTD</t>
        </is>
      </c>
      <c r="B19731" s="4" t="n">
        <v>45352</v>
      </c>
      <c r="C19731" s="3" t="inlineStr">
        <is>
          <t>Assets</t>
        </is>
      </c>
      <c r="D19731" s="3" t="inlineStr">
        <is>
          <t>8000/000</t>
        </is>
      </c>
      <c r="E19731" s="3" t="inlineStr">
        <is>
          <t>Customer Control Account</t>
        </is>
      </c>
      <c r="F19731" s="3" t="n">
        <v>0</v>
      </c>
      <c r="G19731" s="3" t="n">
        <v>554326.47</v>
      </c>
    </row>
    <row r="19732">
      <c r="A19732" s="3" t="inlineStr">
        <is>
          <t>Opportunity Private Capital (PTY) LTD</t>
        </is>
      </c>
      <c r="B19732" s="4" t="n">
        <v>45352</v>
      </c>
      <c r="C19732" s="3" t="inlineStr">
        <is>
          <t>Assets</t>
        </is>
      </c>
      <c r="D19732" s="3" t="inlineStr">
        <is>
          <t>8000/000</t>
        </is>
      </c>
      <c r="E19732" s="3" t="inlineStr">
        <is>
          <t>Customer Control Account</t>
        </is>
      </c>
      <c r="F19732" s="3" t="n">
        <v>0</v>
      </c>
      <c r="G19732" s="3" t="n">
        <v>54115.58</v>
      </c>
    </row>
    <row r="19733">
      <c r="A19733" s="3" t="inlineStr">
        <is>
          <t>Quinate Consulting (Pty) Ltd</t>
        </is>
      </c>
      <c r="B19733" s="4" t="n">
        <v>45352</v>
      </c>
      <c r="C19733" s="3" t="inlineStr">
        <is>
          <t>Assets</t>
        </is>
      </c>
      <c r="D19733" s="3" t="inlineStr">
        <is>
          <t>8000/000</t>
        </is>
      </c>
      <c r="E19733" s="3" t="inlineStr">
        <is>
          <t>Customer Control Account</t>
        </is>
      </c>
      <c r="F19733" s="3" t="n">
        <v>38536.8</v>
      </c>
      <c r="G19733" s="3" t="n">
        <v>105063.44</v>
      </c>
    </row>
    <row r="19734">
      <c r="A19734" s="3" t="inlineStr">
        <is>
          <t>Quinate Consulting (Pty) Ltd</t>
        </is>
      </c>
      <c r="B19734" s="4" t="n">
        <v>45352</v>
      </c>
      <c r="C19734" s="3" t="inlineStr">
        <is>
          <t>Assets</t>
        </is>
      </c>
      <c r="D19734" s="3" t="inlineStr">
        <is>
          <t>8001</t>
        </is>
      </c>
      <c r="E19734" s="3" t="inlineStr">
        <is>
          <t>Customer Control</t>
        </is>
      </c>
      <c r="F19734" s="3" t="n">
        <v>0</v>
      </c>
      <c r="G19734" s="3" t="n">
        <v>29487.49</v>
      </c>
    </row>
    <row r="19735">
      <c r="A19735" s="3" t="inlineStr">
        <is>
          <t>Quinate Consulting (Pty) Ltd</t>
        </is>
      </c>
      <c r="B19735" s="4" t="n">
        <v>45352</v>
      </c>
      <c r="C19735" s="3" t="inlineStr">
        <is>
          <t>Assets</t>
        </is>
      </c>
      <c r="D19735" s="3" t="inlineStr">
        <is>
          <t>8200/010</t>
        </is>
      </c>
      <c r="E19735" s="3" t="inlineStr">
        <is>
          <t>Prepayments / Prepaid Expenses</t>
        </is>
      </c>
      <c r="F19735" s="3" t="n">
        <v>0</v>
      </c>
      <c r="G19735" s="3" t="n">
        <v>109675</v>
      </c>
    </row>
    <row r="19736">
      <c r="A19736" s="3" t="inlineStr">
        <is>
          <t>Opportunity Management Holdings (PTY) LTD</t>
        </is>
      </c>
      <c r="B19736" s="4" t="n">
        <v>45352</v>
      </c>
      <c r="C19736" s="3" t="inlineStr">
        <is>
          <t>Assets</t>
        </is>
      </c>
      <c r="D19736" s="3" t="inlineStr">
        <is>
          <t>8200/020</t>
        </is>
      </c>
      <c r="E19736" s="3" t="inlineStr">
        <is>
          <t>Staff Loan - Nicolene Smit</t>
        </is>
      </c>
      <c r="F19736" s="3" t="n">
        <v>0</v>
      </c>
      <c r="G19736" s="3" t="n">
        <v>1000</v>
      </c>
    </row>
    <row r="19737">
      <c r="A19737" s="3" t="inlineStr">
        <is>
          <t>Opportunity Global Property (PTY) LTD</t>
        </is>
      </c>
      <c r="B19737" s="4" t="n">
        <v>45352</v>
      </c>
      <c r="C19737" s="3" t="inlineStr">
        <is>
          <t>Assets</t>
        </is>
      </c>
      <c r="D19737" s="3" t="inlineStr">
        <is>
          <t>8300/200</t>
        </is>
      </c>
      <c r="E19737" s="3" t="inlineStr">
        <is>
          <t>Staff Loan - Mario Stoop</t>
        </is>
      </c>
      <c r="F19737" s="3" t="n">
        <v>0</v>
      </c>
      <c r="G19737" s="3" t="n">
        <v>3000</v>
      </c>
    </row>
    <row r="19738">
      <c r="A19738" s="3" t="inlineStr">
        <is>
          <t>Opportunity Private Capital (PTY) LTD</t>
        </is>
      </c>
      <c r="B19738" s="4" t="n">
        <v>45352</v>
      </c>
      <c r="C19738" s="3" t="inlineStr">
        <is>
          <t>Assets</t>
        </is>
      </c>
      <c r="D19738" s="3" t="inlineStr">
        <is>
          <t>8400/000</t>
        </is>
      </c>
      <c r="E19738" s="3" t="inlineStr">
        <is>
          <t>FNB 62093491696</t>
        </is>
      </c>
      <c r="F19738" s="3" t="n">
        <v>-4512.3</v>
      </c>
      <c r="G19738" s="3" t="n">
        <v>44909.88</v>
      </c>
    </row>
    <row r="19739">
      <c r="A19739" s="3" t="inlineStr">
        <is>
          <t>Opportunity Global Property (PTY) LTD</t>
        </is>
      </c>
      <c r="B19739" s="4" t="n">
        <v>45352</v>
      </c>
      <c r="C19739" s="3" t="inlineStr">
        <is>
          <t>Assets</t>
        </is>
      </c>
      <c r="D19739" s="3" t="inlineStr">
        <is>
          <t>8400/000</t>
        </is>
      </c>
      <c r="E19739" s="3" t="inlineStr">
        <is>
          <t>FNB 62835620875</t>
        </is>
      </c>
      <c r="F19739" s="3" t="n">
        <v>-34677.74</v>
      </c>
      <c r="G19739" s="3" t="n">
        <v>27471.34</v>
      </c>
    </row>
    <row r="19740">
      <c r="A19740" s="3" t="inlineStr">
        <is>
          <t>Quinate Consulting (Pty) Ltd</t>
        </is>
      </c>
      <c r="B19740" s="4" t="n">
        <v>45352</v>
      </c>
      <c r="C19740" s="3" t="inlineStr">
        <is>
          <t>Assets</t>
        </is>
      </c>
      <c r="D19740" s="3" t="inlineStr">
        <is>
          <t>8400/000</t>
        </is>
      </c>
      <c r="E19740" s="3" t="inlineStr">
        <is>
          <t>RMB - 62736659189 - Call Acc</t>
        </is>
      </c>
      <c r="F19740" s="3" t="n">
        <v>0</v>
      </c>
      <c r="G19740" s="3" t="n">
        <v>808842.0600000001</v>
      </c>
    </row>
    <row r="19741">
      <c r="A19741" s="3" t="inlineStr">
        <is>
          <t>Trademark Holdings (Pty) Ltd</t>
        </is>
      </c>
      <c r="B19741" s="4" t="n">
        <v>45352</v>
      </c>
      <c r="C19741" s="3" t="inlineStr">
        <is>
          <t>Assets</t>
        </is>
      </c>
      <c r="D19741" s="3" t="inlineStr">
        <is>
          <t>8400/000</t>
        </is>
      </c>
      <c r="E19741" s="3" t="inlineStr">
        <is>
          <t>RMB 623 693 03640</t>
        </is>
      </c>
      <c r="F19741" s="3" t="n">
        <v>-9969.25</v>
      </c>
      <c r="G19741" s="3" t="n">
        <v>60186.14</v>
      </c>
    </row>
    <row r="19742">
      <c r="A19742" s="3" t="inlineStr">
        <is>
          <t>Noble Shield (Pty) Ltd ta Go Letting</t>
        </is>
      </c>
      <c r="B19742" s="4" t="n">
        <v>45352</v>
      </c>
      <c r="C19742" s="3" t="inlineStr">
        <is>
          <t>Assets</t>
        </is>
      </c>
      <c r="D19742" s="3" t="inlineStr">
        <is>
          <t>8400/000</t>
        </is>
      </c>
      <c r="E19742" s="3" t="inlineStr">
        <is>
          <t>RMB 6250 573 3833</t>
        </is>
      </c>
      <c r="F19742" s="3" t="n">
        <v>-18806.37</v>
      </c>
      <c r="G19742" s="3" t="n">
        <v>29297.82</v>
      </c>
    </row>
    <row r="19743">
      <c r="A19743" s="3" t="inlineStr">
        <is>
          <t>Endulini (Pty) Ltd</t>
        </is>
      </c>
      <c r="B19743" s="4" t="n">
        <v>45352</v>
      </c>
      <c r="C19743" s="3" t="inlineStr">
        <is>
          <t>Assets</t>
        </is>
      </c>
      <c r="D19743" s="3" t="inlineStr">
        <is>
          <t>8400/000</t>
        </is>
      </c>
      <c r="E19743" s="3" t="inlineStr">
        <is>
          <t>RMB 62906944576</t>
        </is>
      </c>
      <c r="F19743" s="3" t="n">
        <v>-1150</v>
      </c>
      <c r="G19743" s="3" t="n">
        <v>32917.41</v>
      </c>
    </row>
    <row r="19744">
      <c r="A19744" s="3" t="inlineStr">
        <is>
          <t>Opportunity Management Holdings (PTY) LTD</t>
        </is>
      </c>
      <c r="B19744" s="4" t="n">
        <v>45352</v>
      </c>
      <c r="C19744" s="3" t="inlineStr">
        <is>
          <t>Assets</t>
        </is>
      </c>
      <c r="D19744" s="3" t="inlineStr">
        <is>
          <t>8400/000</t>
        </is>
      </c>
      <c r="E19744" s="3" t="inlineStr">
        <is>
          <t>RMB Cheq - 62312246920</t>
        </is>
      </c>
      <c r="F19744" s="3" t="n">
        <v>-4781.72</v>
      </c>
      <c r="G19744" s="3" t="n">
        <v>39281.47</v>
      </c>
    </row>
    <row r="19745">
      <c r="A19745" s="3" t="inlineStr">
        <is>
          <t>Opportunity Private Capital (PTY) LTD</t>
        </is>
      </c>
      <c r="B19745" s="4" t="n">
        <v>45352</v>
      </c>
      <c r="C19745" s="3" t="inlineStr">
        <is>
          <t>Assets</t>
        </is>
      </c>
      <c r="D19745" s="3" t="inlineStr">
        <is>
          <t>8405/000</t>
        </is>
      </c>
      <c r="E19745" s="3" t="inlineStr">
        <is>
          <t>FNB Trust 62762449265</t>
        </is>
      </c>
      <c r="F19745" s="3" t="n">
        <v>0</v>
      </c>
      <c r="G19745" s="3" t="n">
        <v>1141.1</v>
      </c>
    </row>
    <row r="19746">
      <c r="A19746" s="3" t="inlineStr">
        <is>
          <t>Endulini (Pty) Ltd</t>
        </is>
      </c>
      <c r="B19746" s="4" t="n">
        <v>45352</v>
      </c>
      <c r="C19746" s="3" t="inlineStr">
        <is>
          <t>Assets</t>
        </is>
      </c>
      <c r="D19746" s="3" t="inlineStr">
        <is>
          <t>8410/000</t>
        </is>
      </c>
      <c r="E19746" s="3" t="inlineStr">
        <is>
          <t>Momentum Investor Account : RU 502229883</t>
        </is>
      </c>
      <c r="F19746" s="3" t="n">
        <v>0</v>
      </c>
      <c r="G19746" s="3" t="n">
        <v>24.52</v>
      </c>
    </row>
    <row r="19747">
      <c r="A19747" s="3" t="inlineStr">
        <is>
          <t>Opportunity Management Holdings (PTY) LTD</t>
        </is>
      </c>
      <c r="B19747" s="4" t="n">
        <v>45352</v>
      </c>
      <c r="C19747" s="3" t="inlineStr">
        <is>
          <t>Assets</t>
        </is>
      </c>
      <c r="D19747" s="3" t="inlineStr">
        <is>
          <t>8410/000</t>
        </is>
      </c>
      <c r="E19747" s="3" t="inlineStr">
        <is>
          <t>RMB Call Acc - 62312248851</t>
        </is>
      </c>
      <c r="F19747" s="3" t="n">
        <v>0</v>
      </c>
      <c r="G19747" s="3" t="n">
        <v>1432.34</v>
      </c>
    </row>
    <row r="19748">
      <c r="A19748" s="3" t="inlineStr">
        <is>
          <t>Noble Shield (Pty) Ltd ta Go Letting</t>
        </is>
      </c>
      <c r="B19748" s="4" t="n">
        <v>45352</v>
      </c>
      <c r="C19748" s="3" t="inlineStr">
        <is>
          <t>Assets</t>
        </is>
      </c>
      <c r="D19748" s="3" t="inlineStr">
        <is>
          <t>8410/000</t>
        </is>
      </c>
      <c r="E19748" s="3" t="inlineStr">
        <is>
          <t>RMB Trust Acc - 6250 615 1365</t>
        </is>
      </c>
      <c r="F19748" s="3" t="n">
        <v>0</v>
      </c>
      <c r="G19748" s="3" t="n">
        <v>480.07</v>
      </c>
    </row>
    <row r="19749">
      <c r="A19749" s="3" t="inlineStr">
        <is>
          <t>Quinate Consulting (Pty) Ltd</t>
        </is>
      </c>
      <c r="B19749" s="4" t="n">
        <v>45352</v>
      </c>
      <c r="C19749" s="3" t="inlineStr">
        <is>
          <t>Assets</t>
        </is>
      </c>
      <c r="D19749" s="3" t="inlineStr">
        <is>
          <t>8415/000</t>
        </is>
      </c>
      <c r="E19749" s="3" t="inlineStr">
        <is>
          <t>STD Acc 071 958 959 - Facility Acc</t>
        </is>
      </c>
      <c r="F19749" s="3" t="n">
        <v>0</v>
      </c>
      <c r="G19749" s="3" t="n">
        <v>2276.21</v>
      </c>
    </row>
    <row r="19750">
      <c r="A19750" s="3" t="inlineStr">
        <is>
          <t>Trademark Holdings (Pty) Ltd</t>
        </is>
      </c>
      <c r="B19750" s="4" t="n">
        <v>45352</v>
      </c>
      <c r="C19750" s="3" t="inlineStr">
        <is>
          <t>Assets</t>
        </is>
      </c>
      <c r="D19750" s="3" t="inlineStr">
        <is>
          <t>8420/000</t>
        </is>
      </c>
      <c r="E19750" s="3" t="inlineStr">
        <is>
          <t>FNB Credit Card</t>
        </is>
      </c>
      <c r="F19750" s="3" t="n">
        <v>0</v>
      </c>
      <c r="G19750" s="3" t="n">
        <v>624</v>
      </c>
    </row>
    <row r="19751">
      <c r="A19751" s="3" t="inlineStr">
        <is>
          <t>Quinate Consulting (Pty) Ltd</t>
        </is>
      </c>
      <c r="B19751" s="4" t="n">
        <v>45352</v>
      </c>
      <c r="C19751" s="3" t="inlineStr">
        <is>
          <t>Assets</t>
        </is>
      </c>
      <c r="D19751" s="3" t="inlineStr">
        <is>
          <t>8430/000</t>
        </is>
      </c>
      <c r="E19751" s="3" t="inlineStr">
        <is>
          <t>Momentum Investment Acc - RU502230185</t>
        </is>
      </c>
      <c r="F19751" s="3" t="n">
        <v>0</v>
      </c>
      <c r="G19751" s="3" t="n">
        <v>574.88</v>
      </c>
    </row>
    <row r="19752">
      <c r="A19752" s="3" t="inlineStr">
        <is>
          <t>Opportunity Private Capital (PTY) LTD</t>
        </is>
      </c>
      <c r="B19752" s="4" t="n">
        <v>45352</v>
      </c>
      <c r="C19752" s="3" t="inlineStr">
        <is>
          <t>Assets</t>
        </is>
      </c>
      <c r="D19752" s="3" t="inlineStr">
        <is>
          <t>8440/000</t>
        </is>
      </c>
      <c r="E19752" s="3" t="inlineStr">
        <is>
          <t>FNB - Call 627602764438</t>
        </is>
      </c>
      <c r="F19752" s="3" t="n">
        <v>0</v>
      </c>
      <c r="G19752" s="3" t="n">
        <v>-1680.7</v>
      </c>
    </row>
    <row r="19753">
      <c r="A19753" s="3" t="inlineStr">
        <is>
          <t>Opportunity Private Capital (PTY) LTD</t>
        </is>
      </c>
      <c r="B19753" s="4" t="n">
        <v>45352</v>
      </c>
      <c r="C19753" s="3" t="inlineStr">
        <is>
          <t>Assets</t>
        </is>
      </c>
      <c r="D19753" s="3" t="inlineStr">
        <is>
          <t>8445/000</t>
        </is>
      </c>
      <c r="E19753" s="3" t="inlineStr">
        <is>
          <t>Momentum RU502230096</t>
        </is>
      </c>
      <c r="F19753" s="3" t="n">
        <v>0</v>
      </c>
      <c r="G19753" s="3" t="n">
        <v>5081.89</v>
      </c>
    </row>
    <row r="19754">
      <c r="A19754" s="3" t="inlineStr">
        <is>
          <t>Quinate Consulting (Pty) Ltd</t>
        </is>
      </c>
      <c r="B19754" s="4" t="n">
        <v>45352</v>
      </c>
      <c r="C19754" s="3" t="inlineStr">
        <is>
          <t>Assets</t>
        </is>
      </c>
      <c r="D19754" s="3" t="inlineStr">
        <is>
          <t>8450/000</t>
        </is>
      </c>
      <c r="E19754" s="3" t="inlineStr">
        <is>
          <t>A RMB 62275810820</t>
        </is>
      </c>
      <c r="F19754" s="3" t="n">
        <v>-11300.57</v>
      </c>
      <c r="G19754" s="3" t="n">
        <v>158392.78</v>
      </c>
    </row>
    <row r="19755">
      <c r="A19755" s="3" t="inlineStr">
        <is>
          <t>Opportunity Management Holdings (PTY) LTD</t>
        </is>
      </c>
      <c r="B19755" s="4" t="n">
        <v>45352</v>
      </c>
      <c r="C19755" s="3" t="inlineStr">
        <is>
          <t>Assets</t>
        </is>
      </c>
      <c r="D19755" s="3" t="inlineStr">
        <is>
          <t>8450/000</t>
        </is>
      </c>
      <c r="E19755" s="3" t="inlineStr">
        <is>
          <t>Petty Cash - CT Office</t>
        </is>
      </c>
      <c r="F19755" s="3" t="n">
        <v>0</v>
      </c>
      <c r="G19755" s="3" t="n">
        <v>1016.2</v>
      </c>
    </row>
    <row r="19756">
      <c r="A19756" s="3" t="inlineStr">
        <is>
          <t>Quinate Consulting (Pty) Ltd</t>
        </is>
      </c>
      <c r="B19756" s="4" t="n">
        <v>45352</v>
      </c>
      <c r="C19756" s="3" t="inlineStr">
        <is>
          <t>Assets</t>
        </is>
      </c>
      <c r="D19756" s="3" t="inlineStr">
        <is>
          <t>8470/000</t>
        </is>
      </c>
      <c r="E19756" s="3" t="inlineStr">
        <is>
          <t>ABSA: Quinate</t>
        </is>
      </c>
      <c r="F19756" s="3" t="n">
        <v>0</v>
      </c>
      <c r="G19756" s="3" t="n">
        <v>500</v>
      </c>
    </row>
    <row r="19757">
      <c r="A19757" s="3" t="inlineStr">
        <is>
          <t>Quinate Consulting (Pty) Ltd</t>
        </is>
      </c>
      <c r="B19757" s="4" t="n">
        <v>45352</v>
      </c>
      <c r="C19757" s="3" t="inlineStr">
        <is>
          <t>Liabilities</t>
        </is>
      </c>
      <c r="D19757" s="3" t="inlineStr">
        <is>
          <t>8480/100</t>
        </is>
      </c>
      <c r="E19757" s="3" t="inlineStr">
        <is>
          <t>Bond - SH20 - STD Bank 532010558</t>
        </is>
      </c>
      <c r="F19757" s="3" t="n">
        <v>0</v>
      </c>
      <c r="G19757" s="3" t="n">
        <v>-1320214.7</v>
      </c>
    </row>
    <row r="19758">
      <c r="A19758" s="3" t="inlineStr">
        <is>
          <t>Quinate Consulting (Pty) Ltd</t>
        </is>
      </c>
      <c r="B19758" s="4" t="n">
        <v>45352</v>
      </c>
      <c r="C19758" s="3" t="inlineStr">
        <is>
          <t>Liabilities</t>
        </is>
      </c>
      <c r="D19758" s="3" t="inlineStr">
        <is>
          <t>8480/200</t>
        </is>
      </c>
      <c r="E19758" s="3" t="inlineStr">
        <is>
          <t>Bond - SH23 - STD Bank 532010035</t>
        </is>
      </c>
      <c r="F19758" s="3" t="n">
        <v>0</v>
      </c>
      <c r="G19758" s="3" t="n">
        <v>-1320104.64</v>
      </c>
    </row>
    <row r="19759">
      <c r="A19759" s="3" t="inlineStr">
        <is>
          <t>Quinate Consulting (Pty) Ltd</t>
        </is>
      </c>
      <c r="B19759" s="4" t="n">
        <v>45352</v>
      </c>
      <c r="C19759" s="3" t="inlineStr">
        <is>
          <t>Liabilities</t>
        </is>
      </c>
      <c r="D19759" s="3" t="inlineStr">
        <is>
          <t>8480/300</t>
        </is>
      </c>
      <c r="E19759" s="3" t="inlineStr">
        <is>
          <t>Bond - SH24 - STD Bank 532372662</t>
        </is>
      </c>
      <c r="F19759" s="3" t="n">
        <v>0</v>
      </c>
      <c r="G19759" s="3" t="n">
        <v>-1438504.16</v>
      </c>
    </row>
    <row r="19760">
      <c r="A19760" s="3" t="inlineStr">
        <is>
          <t>Quinate Consulting (Pty) Ltd</t>
        </is>
      </c>
      <c r="B19760" s="4" t="n">
        <v>45352</v>
      </c>
      <c r="C19760" s="3" t="inlineStr">
        <is>
          <t>Liabilities</t>
        </is>
      </c>
      <c r="D19760" s="3" t="inlineStr">
        <is>
          <t>8480/400</t>
        </is>
      </c>
      <c r="E19760" s="3" t="inlineStr">
        <is>
          <t>Bond - SW01 - STD Bank 532920627</t>
        </is>
      </c>
      <c r="F19760" s="3" t="n">
        <v>0</v>
      </c>
      <c r="G19760" s="3" t="n">
        <v>-1286487.85</v>
      </c>
    </row>
    <row r="19761">
      <c r="A19761" s="3" t="inlineStr">
        <is>
          <t>Quinate Consulting (Pty) Ltd</t>
        </is>
      </c>
      <c r="B19761" s="4" t="n">
        <v>45352</v>
      </c>
      <c r="C19761" s="3" t="inlineStr">
        <is>
          <t>Liabilities</t>
        </is>
      </c>
      <c r="D19761" s="3" t="inlineStr">
        <is>
          <t>8480/401</t>
        </is>
      </c>
      <c r="E19761" s="3" t="inlineStr">
        <is>
          <t>Bond - SW21 - STD Bank 532920597</t>
        </is>
      </c>
      <c r="F19761" s="3" t="n">
        <v>0</v>
      </c>
      <c r="G19761" s="3" t="n">
        <v>-1286998.3</v>
      </c>
    </row>
    <row r="19762">
      <c r="A19762" s="3" t="inlineStr">
        <is>
          <t>Endulini (Pty) Ltd</t>
        </is>
      </c>
      <c r="B19762" s="4" t="n">
        <v>45352</v>
      </c>
      <c r="C19762" s="3" t="inlineStr">
        <is>
          <t>Liabilities</t>
        </is>
      </c>
      <c r="D19762" s="3" t="inlineStr">
        <is>
          <t>860</t>
        </is>
      </c>
      <c r="E19762" s="3" t="inlineStr">
        <is>
          <t>Rounding</t>
        </is>
      </c>
      <c r="F19762" s="3" t="n">
        <v>0</v>
      </c>
      <c r="G19762" s="3" t="n">
        <v>0.04</v>
      </c>
    </row>
    <row r="19763">
      <c r="A19763" s="3" t="inlineStr">
        <is>
          <t>Opportunity Global Property (PTY) LTD</t>
        </is>
      </c>
      <c r="B19763" s="4" t="n">
        <v>45352</v>
      </c>
      <c r="C19763" s="3" t="inlineStr">
        <is>
          <t>Liabilities</t>
        </is>
      </c>
      <c r="D19763" s="3" t="inlineStr">
        <is>
          <t>860</t>
        </is>
      </c>
      <c r="E19763" s="3" t="inlineStr">
        <is>
          <t>Rounding</t>
        </is>
      </c>
      <c r="F19763" s="3" t="n">
        <v>0</v>
      </c>
      <c r="G19763" s="3" t="n">
        <v>-0.99</v>
      </c>
    </row>
    <row r="19764">
      <c r="A19764" s="3" t="inlineStr">
        <is>
          <t>Opportunity Management Holdings (PTY) LTD</t>
        </is>
      </c>
      <c r="B19764" s="4" t="n">
        <v>45352</v>
      </c>
      <c r="C19764" s="3" t="inlineStr">
        <is>
          <t>Liabilities</t>
        </is>
      </c>
      <c r="D19764" s="3" t="inlineStr">
        <is>
          <t>860</t>
        </is>
      </c>
      <c r="E19764" s="3" t="inlineStr">
        <is>
          <t>Rounding</t>
        </is>
      </c>
      <c r="F19764" s="3" t="n">
        <v>0</v>
      </c>
      <c r="G19764" s="3" t="n">
        <v>-0.01</v>
      </c>
    </row>
    <row r="19765">
      <c r="A19765" s="3" t="inlineStr">
        <is>
          <t>Opportunity Private Capital (PTY) LTD</t>
        </is>
      </c>
      <c r="B19765" s="4" t="n">
        <v>45352</v>
      </c>
      <c r="C19765" s="3" t="inlineStr">
        <is>
          <t>Liabilities</t>
        </is>
      </c>
      <c r="D19765" s="3" t="inlineStr">
        <is>
          <t>860</t>
        </is>
      </c>
      <c r="E19765" s="3" t="inlineStr">
        <is>
          <t>Rounding</t>
        </is>
      </c>
      <c r="F19765" s="3" t="n">
        <v>0</v>
      </c>
      <c r="G19765" s="3" t="n">
        <v>-0.29</v>
      </c>
    </row>
    <row r="19766">
      <c r="A19766" s="3" t="inlineStr">
        <is>
          <t>Quinate Consulting (Pty) Ltd</t>
        </is>
      </c>
      <c r="B19766" s="4" t="n">
        <v>45352</v>
      </c>
      <c r="C19766" s="3" t="inlineStr">
        <is>
          <t>Liabilities</t>
        </is>
      </c>
      <c r="D19766" s="3" t="inlineStr">
        <is>
          <t>860</t>
        </is>
      </c>
      <c r="E19766" s="3" t="inlineStr">
        <is>
          <t>Rounding</t>
        </is>
      </c>
      <c r="F19766" s="3" t="n">
        <v>0.38</v>
      </c>
      <c r="G19766" s="3" t="n">
        <v>-5.64</v>
      </c>
    </row>
    <row r="19767">
      <c r="A19767" s="3" t="inlineStr">
        <is>
          <t>Trademark Holdings (Pty) Ltd</t>
        </is>
      </c>
      <c r="B19767" s="4" t="n">
        <v>45352</v>
      </c>
      <c r="C19767" s="3" t="inlineStr">
        <is>
          <t>Liabilities</t>
        </is>
      </c>
      <c r="D19767" s="3" t="inlineStr">
        <is>
          <t>860</t>
        </is>
      </c>
      <c r="E19767" s="3" t="inlineStr">
        <is>
          <t>Rounding</t>
        </is>
      </c>
      <c r="F19767" s="3" t="n">
        <v>0</v>
      </c>
      <c r="G19767" s="3" t="n">
        <v>0.2</v>
      </c>
    </row>
    <row r="19768">
      <c r="A19768" s="3" t="inlineStr">
        <is>
          <t>Endulini (Pty) Ltd</t>
        </is>
      </c>
      <c r="B19768" s="4" t="n">
        <v>45352</v>
      </c>
      <c r="C19768" s="3" t="inlineStr">
        <is>
          <t>Liabilities</t>
        </is>
      </c>
      <c r="D19768" s="3" t="inlineStr">
        <is>
          <t>9000/000</t>
        </is>
      </c>
      <c r="E19768" s="3" t="inlineStr">
        <is>
          <t>Supplier Control Account</t>
        </is>
      </c>
      <c r="F19768" s="3" t="n">
        <v>-1117.05</v>
      </c>
      <c r="G19768" s="3" t="n">
        <v>3930155.74</v>
      </c>
    </row>
    <row r="19769">
      <c r="A19769" s="3" t="inlineStr">
        <is>
          <t>Noble Shield (Pty) Ltd ta Go Letting</t>
        </is>
      </c>
      <c r="B19769" s="4" t="n">
        <v>45352</v>
      </c>
      <c r="C19769" s="3" t="inlineStr">
        <is>
          <t>Liabilities</t>
        </is>
      </c>
      <c r="D19769" s="3" t="inlineStr">
        <is>
          <t>9000/000</t>
        </is>
      </c>
      <c r="E19769" s="3" t="inlineStr">
        <is>
          <t>Supplier Control Account</t>
        </is>
      </c>
      <c r="F19769" s="3" t="n">
        <v>-5862.62</v>
      </c>
      <c r="G19769" s="3" t="n">
        <v>-32371.33</v>
      </c>
    </row>
    <row r="19770">
      <c r="A19770" s="3" t="inlineStr">
        <is>
          <t>Opportunity Global Property (PTY) LTD</t>
        </is>
      </c>
      <c r="B19770" s="4" t="n">
        <v>45352</v>
      </c>
      <c r="C19770" s="3" t="inlineStr">
        <is>
          <t>Liabilities</t>
        </is>
      </c>
      <c r="D19770" s="3" t="inlineStr">
        <is>
          <t>9000/000</t>
        </is>
      </c>
      <c r="E19770" s="3" t="inlineStr">
        <is>
          <t>Supplier Control Account</t>
        </is>
      </c>
      <c r="F19770" s="3" t="n">
        <v>-56619.51</v>
      </c>
      <c r="G19770" s="3" t="n">
        <v>-80814.07000000001</v>
      </c>
    </row>
    <row r="19771">
      <c r="A19771" s="3" t="inlineStr">
        <is>
          <t>Opportunity Management Holdings (PTY) LTD</t>
        </is>
      </c>
      <c r="B19771" s="4" t="n">
        <v>45352</v>
      </c>
      <c r="C19771" s="3" t="inlineStr">
        <is>
          <t>Liabilities</t>
        </is>
      </c>
      <c r="D19771" s="3" t="inlineStr">
        <is>
          <t>9000/000</t>
        </is>
      </c>
      <c r="E19771" s="3" t="inlineStr">
        <is>
          <t>Supplier Control Account</t>
        </is>
      </c>
      <c r="F19771" s="3" t="n">
        <v>-1840.95</v>
      </c>
      <c r="G19771" s="3" t="n">
        <v>-289382.95</v>
      </c>
    </row>
    <row r="19772">
      <c r="A19772" s="3" t="inlineStr">
        <is>
          <t>Opportunity Private Capital (PTY) LTD</t>
        </is>
      </c>
      <c r="B19772" s="4" t="n">
        <v>45352</v>
      </c>
      <c r="C19772" s="3" t="inlineStr">
        <is>
          <t>Liabilities</t>
        </is>
      </c>
      <c r="D19772" s="3" t="inlineStr">
        <is>
          <t>9000/000</t>
        </is>
      </c>
      <c r="E19772" s="3" t="inlineStr">
        <is>
          <t>Supplier Control Account</t>
        </is>
      </c>
      <c r="F19772" s="3" t="n">
        <v>-31626.6</v>
      </c>
      <c r="G19772" s="3" t="n">
        <v>-44178.76</v>
      </c>
    </row>
    <row r="19773">
      <c r="A19773" s="3" t="inlineStr">
        <is>
          <t>Quinate Consulting (Pty) Ltd</t>
        </is>
      </c>
      <c r="B19773" s="4" t="n">
        <v>45352</v>
      </c>
      <c r="C19773" s="3" t="inlineStr">
        <is>
          <t>Liabilities</t>
        </is>
      </c>
      <c r="D19773" s="3" t="inlineStr">
        <is>
          <t>9000/000</t>
        </is>
      </c>
      <c r="E19773" s="3" t="inlineStr">
        <is>
          <t>Supplier Control Account</t>
        </is>
      </c>
      <c r="F19773" s="3" t="n">
        <v>-18578.78</v>
      </c>
      <c r="G19773" s="3" t="n">
        <v>387757.32</v>
      </c>
    </row>
    <row r="19774">
      <c r="A19774" s="3" t="inlineStr">
        <is>
          <t>Trademark Holdings (Pty) Ltd</t>
        </is>
      </c>
      <c r="B19774" s="4" t="n">
        <v>45352</v>
      </c>
      <c r="C19774" s="3" t="inlineStr">
        <is>
          <t>Liabilities</t>
        </is>
      </c>
      <c r="D19774" s="3" t="inlineStr">
        <is>
          <t>9000/000</t>
        </is>
      </c>
      <c r="E19774" s="3" t="inlineStr">
        <is>
          <t>Supplier Control Account</t>
        </is>
      </c>
      <c r="F19774" s="3" t="n">
        <v>1677.26</v>
      </c>
      <c r="G19774" s="3" t="n">
        <v>-14543.03</v>
      </c>
    </row>
    <row r="19775">
      <c r="A19775" s="3" t="inlineStr">
        <is>
          <t>Quinate Consulting (Pty) Ltd</t>
        </is>
      </c>
      <c r="B19775" s="4" t="n">
        <v>45352</v>
      </c>
      <c r="C19775" s="3" t="inlineStr">
        <is>
          <t>Liabilities</t>
        </is>
      </c>
      <c r="D19775" s="3" t="inlineStr">
        <is>
          <t>9001</t>
        </is>
      </c>
      <c r="E19775" s="3" t="inlineStr">
        <is>
          <t>Supplier Control</t>
        </is>
      </c>
      <c r="F19775" s="3" t="n">
        <v>0</v>
      </c>
      <c r="G19775" s="3" t="n">
        <v>-347315.41</v>
      </c>
    </row>
    <row r="19776">
      <c r="A19776" s="3" t="inlineStr">
        <is>
          <t>Opportunity Management Holdings (PTY) LTD</t>
        </is>
      </c>
      <c r="B19776" s="4" t="n">
        <v>45352</v>
      </c>
      <c r="C19776" s="3" t="inlineStr">
        <is>
          <t>Liabilities</t>
        </is>
      </c>
      <c r="D19776" s="3" t="inlineStr">
        <is>
          <t>9100/000</t>
        </is>
      </c>
      <c r="E19776" s="3" t="inlineStr">
        <is>
          <t>PAYE/UIF/SDL Accrual - Prior Years ADJ</t>
        </is>
      </c>
      <c r="F19776" s="3" t="n">
        <v>0</v>
      </c>
      <c r="G19776" s="3" t="n">
        <v>-33739.36</v>
      </c>
    </row>
    <row r="19777">
      <c r="A19777" s="3" t="inlineStr">
        <is>
          <t>Opportunity Management Holdings (PTY) LTD</t>
        </is>
      </c>
      <c r="B19777" s="4" t="n">
        <v>45352</v>
      </c>
      <c r="C19777" s="3" t="inlineStr">
        <is>
          <t>Assets</t>
        </is>
      </c>
      <c r="D19777" s="3" t="inlineStr">
        <is>
          <t>9110/000</t>
        </is>
      </c>
      <c r="E19777" s="3" t="inlineStr">
        <is>
          <t>Deposit Received</t>
        </is>
      </c>
      <c r="F19777" s="3" t="n">
        <v>0</v>
      </c>
      <c r="G19777" s="3" t="n">
        <v>-3852.5</v>
      </c>
    </row>
    <row r="19778">
      <c r="A19778" s="3" t="inlineStr">
        <is>
          <t>Opportunity Private Capital (PTY) LTD</t>
        </is>
      </c>
      <c r="B19778" s="4" t="n">
        <v>45352</v>
      </c>
      <c r="C19778" s="3" t="inlineStr">
        <is>
          <t>Liabilities</t>
        </is>
      </c>
      <c r="D19778" s="3" t="inlineStr">
        <is>
          <t>9110/000</t>
        </is>
      </c>
      <c r="E19778" s="3" t="inlineStr">
        <is>
          <t>Taxation B/S</t>
        </is>
      </c>
      <c r="F19778" s="3" t="n">
        <v>0</v>
      </c>
      <c r="G19778" s="3" t="n">
        <v>97277.99000000001</v>
      </c>
    </row>
    <row r="19779">
      <c r="A19779" s="3" t="inlineStr">
        <is>
          <t>Noble Shield (Pty) Ltd ta Go Letting</t>
        </is>
      </c>
      <c r="B19779" s="4" t="n">
        <v>45352</v>
      </c>
      <c r="C19779" s="3" t="inlineStr">
        <is>
          <t>Liabilities</t>
        </is>
      </c>
      <c r="D19779" s="3" t="inlineStr">
        <is>
          <t>9250/010</t>
        </is>
      </c>
      <c r="E19779" s="3" t="inlineStr">
        <is>
          <t>SALARY CONTROL</t>
        </is>
      </c>
      <c r="F19779" s="3" t="n">
        <v>18555.63</v>
      </c>
      <c r="G19779" s="3" t="n">
        <v>0</v>
      </c>
    </row>
    <row r="19780">
      <c r="A19780" s="3" t="inlineStr">
        <is>
          <t>Opportunity Global Property (PTY) LTD</t>
        </is>
      </c>
      <c r="B19780" s="4" t="n">
        <v>45352</v>
      </c>
      <c r="C19780" s="3" t="inlineStr">
        <is>
          <t>Liabilities</t>
        </is>
      </c>
      <c r="D19780" s="3" t="inlineStr">
        <is>
          <t>9250/010</t>
        </is>
      </c>
      <c r="E19780" s="3" t="inlineStr">
        <is>
          <t>SALARY CONTROL</t>
        </is>
      </c>
      <c r="F19780" s="3" t="n">
        <v>13913.04</v>
      </c>
      <c r="G19780" s="3" t="n">
        <v>6339.64</v>
      </c>
    </row>
    <row r="19781">
      <c r="A19781" s="3" t="inlineStr">
        <is>
          <t>Trademark Holdings (Pty) Ltd</t>
        </is>
      </c>
      <c r="B19781" s="4" t="n">
        <v>45352</v>
      </c>
      <c r="C19781" s="3" t="inlineStr">
        <is>
          <t>Liabilities</t>
        </is>
      </c>
      <c r="D19781" s="3" t="inlineStr">
        <is>
          <t>9250/010</t>
        </is>
      </c>
      <c r="E19781" s="3" t="inlineStr">
        <is>
          <t>SALARY CONTROL</t>
        </is>
      </c>
      <c r="F19781" s="3" t="n">
        <v>20203.41</v>
      </c>
      <c r="G19781" s="3" t="n">
        <v>-2.55</v>
      </c>
    </row>
    <row r="19782">
      <c r="A19782" s="3" t="inlineStr">
        <is>
          <t>Noble Shield (Pty) Ltd ta Go Letting</t>
        </is>
      </c>
      <c r="B19782" s="4" t="n">
        <v>45352</v>
      </c>
      <c r="C19782" s="3" t="inlineStr">
        <is>
          <t>Liabilities</t>
        </is>
      </c>
      <c r="D19782" s="3" t="inlineStr">
        <is>
          <t>9250/020</t>
        </is>
      </c>
      <c r="E19782" s="3" t="inlineStr">
        <is>
          <t>PAYE, UIF AND SDL CONTROL</t>
        </is>
      </c>
      <c r="F19782" s="3" t="n">
        <v>0</v>
      </c>
      <c r="G19782" s="3" t="n">
        <v>-6544.75</v>
      </c>
    </row>
    <row r="19783">
      <c r="A19783" s="3" t="inlineStr">
        <is>
          <t>Opportunity Management Holdings (PTY) LTD</t>
        </is>
      </c>
      <c r="B19783" s="4" t="n">
        <v>45352</v>
      </c>
      <c r="C19783" s="3" t="inlineStr">
        <is>
          <t>Liabilities</t>
        </is>
      </c>
      <c r="D19783" s="3" t="inlineStr">
        <is>
          <t>9250/020</t>
        </is>
      </c>
      <c r="E19783" s="3" t="inlineStr">
        <is>
          <t>PAYE, UIF AND SDL CONTROL</t>
        </is>
      </c>
      <c r="F19783" s="3" t="n">
        <v>0</v>
      </c>
      <c r="G19783" s="3" t="n">
        <v>-44608.39</v>
      </c>
    </row>
    <row r="19784">
      <c r="A19784" s="3" t="inlineStr">
        <is>
          <t>Opportunity Private Capital (PTY) LTD</t>
        </is>
      </c>
      <c r="B19784" s="4" t="n">
        <v>45352</v>
      </c>
      <c r="C19784" s="3" t="inlineStr">
        <is>
          <t>Liabilities</t>
        </is>
      </c>
      <c r="D19784" s="3" t="inlineStr">
        <is>
          <t>9250/020</t>
        </is>
      </c>
      <c r="E19784" s="3" t="inlineStr">
        <is>
          <t>PAYE, UIF AND SDL CONTROL</t>
        </is>
      </c>
      <c r="F19784" s="3" t="n">
        <v>0</v>
      </c>
      <c r="G19784" s="3" t="n">
        <v>-85802.27</v>
      </c>
    </row>
    <row r="19785">
      <c r="A19785" s="3" t="inlineStr">
        <is>
          <t>Quinate Consulting (Pty) Ltd</t>
        </is>
      </c>
      <c r="B19785" s="4" t="n">
        <v>45352</v>
      </c>
      <c r="C19785" s="3" t="inlineStr">
        <is>
          <t>Liabilities</t>
        </is>
      </c>
      <c r="D19785" s="3" t="inlineStr">
        <is>
          <t>9250/020</t>
        </is>
      </c>
      <c r="E19785" s="3" t="inlineStr">
        <is>
          <t>PAYE, UIF AND SDL CONTROL</t>
        </is>
      </c>
      <c r="F19785" s="3" t="n">
        <v>0</v>
      </c>
      <c r="G19785" s="3" t="n">
        <v>-10759.36</v>
      </c>
    </row>
    <row r="19786">
      <c r="A19786" s="3" t="inlineStr">
        <is>
          <t>Trademark Holdings (Pty) Ltd</t>
        </is>
      </c>
      <c r="B19786" s="4" t="n">
        <v>45352</v>
      </c>
      <c r="C19786" s="3" t="inlineStr">
        <is>
          <t>Liabilities</t>
        </is>
      </c>
      <c r="D19786" s="3" t="inlineStr">
        <is>
          <t>9250/020</t>
        </is>
      </c>
      <c r="E19786" s="3" t="inlineStr">
        <is>
          <t>PAYE, UIF AND SDL CONTROL</t>
        </is>
      </c>
      <c r="F19786" s="3" t="n">
        <v>0</v>
      </c>
      <c r="G19786" s="3" t="n">
        <v>-11081.92</v>
      </c>
    </row>
    <row r="19787">
      <c r="A19787" s="3" t="inlineStr">
        <is>
          <t>Opportunity Management Holdings (PTY) LTD</t>
        </is>
      </c>
      <c r="B19787" s="4" t="n">
        <v>45352</v>
      </c>
      <c r="C19787" s="3" t="inlineStr">
        <is>
          <t>Liabilities</t>
        </is>
      </c>
      <c r="D19787" s="3" t="inlineStr">
        <is>
          <t>9300/000</t>
        </is>
      </c>
      <c r="E19787" s="3" t="inlineStr">
        <is>
          <t>Taxation Payable B/S</t>
        </is>
      </c>
      <c r="F19787" s="3" t="n">
        <v>0</v>
      </c>
      <c r="G19787" s="3" t="n">
        <v>89955.09</v>
      </c>
    </row>
    <row r="19788">
      <c r="A19788" s="3" t="inlineStr">
        <is>
          <t>Opportunity Private Capital (PTY) LTD</t>
        </is>
      </c>
      <c r="B19788" s="4" t="n">
        <v>45352</v>
      </c>
      <c r="C19788" s="3" t="inlineStr">
        <is>
          <t>Liabilities</t>
        </is>
      </c>
      <c r="D19788" s="3" t="inlineStr">
        <is>
          <t>9400/030</t>
        </is>
      </c>
      <c r="E19788" s="3" t="inlineStr">
        <is>
          <t>Accrued Expenses - PAYE_AND_UIF</t>
        </is>
      </c>
      <c r="F19788" s="3" t="n">
        <v>0</v>
      </c>
      <c r="G19788" s="3" t="n">
        <v>-2</v>
      </c>
    </row>
    <row r="19789">
      <c r="A19789" s="3" t="inlineStr">
        <is>
          <t>Trademark Holdings (Pty) Ltd</t>
        </is>
      </c>
      <c r="B19789" s="4" t="n">
        <v>45352</v>
      </c>
      <c r="C19789" s="3" t="inlineStr">
        <is>
          <t>Liabilities</t>
        </is>
      </c>
      <c r="D19789" s="3" t="inlineStr">
        <is>
          <t>9400/400</t>
        </is>
      </c>
      <c r="E19789" s="3" t="inlineStr">
        <is>
          <t>Deemed Dividend Tax</t>
        </is>
      </c>
      <c r="F19789" s="3" t="n">
        <v>0</v>
      </c>
      <c r="G19789" s="3" t="n">
        <v>-699.13</v>
      </c>
    </row>
    <row r="19790">
      <c r="A19790" s="3" t="inlineStr">
        <is>
          <t>Opportunity Global Property (PTY) LTD</t>
        </is>
      </c>
      <c r="B19790" s="4" t="n">
        <v>45352</v>
      </c>
      <c r="C19790" s="3" t="inlineStr">
        <is>
          <t>Liabilities</t>
        </is>
      </c>
      <c r="D19790" s="3" t="inlineStr">
        <is>
          <t>9500/000</t>
        </is>
      </c>
      <c r="E19790" s="3" t="inlineStr">
        <is>
          <t>VAT Control Account</t>
        </is>
      </c>
      <c r="F19790" s="3" t="n">
        <v>3359.09</v>
      </c>
      <c r="G19790" s="3" t="n">
        <v>-1283144.56</v>
      </c>
    </row>
    <row r="19791">
      <c r="A19791" s="3" t="inlineStr">
        <is>
          <t>Opportunity Management Holdings (PTY) LTD</t>
        </is>
      </c>
      <c r="B19791" s="4" t="n">
        <v>45352</v>
      </c>
      <c r="C19791" s="3" t="inlineStr">
        <is>
          <t>Liabilities</t>
        </is>
      </c>
      <c r="D19791" s="3" t="inlineStr">
        <is>
          <t>9500/000</t>
        </is>
      </c>
      <c r="E19791" s="3" t="inlineStr">
        <is>
          <t>VAT Control Account</t>
        </is>
      </c>
      <c r="F19791" s="3" t="n">
        <v>863.8200000000001</v>
      </c>
      <c r="G19791" s="3" t="n">
        <v>53593.04</v>
      </c>
    </row>
    <row r="19792">
      <c r="A19792" s="3" t="inlineStr">
        <is>
          <t>Opportunity Private Capital (PTY) LTD</t>
        </is>
      </c>
      <c r="B19792" s="4" t="n">
        <v>45352</v>
      </c>
      <c r="C19792" s="3" t="inlineStr">
        <is>
          <t>Liabilities</t>
        </is>
      </c>
      <c r="D19792" s="3" t="inlineStr">
        <is>
          <t>9500/000</t>
        </is>
      </c>
      <c r="E19792" s="3" t="inlineStr">
        <is>
          <t>VAT Control Account</t>
        </is>
      </c>
      <c r="F19792" s="3" t="n">
        <v>758.98</v>
      </c>
      <c r="G19792" s="3" t="n">
        <v>1161774.44</v>
      </c>
    </row>
    <row r="19793">
      <c r="A19793" s="3" t="inlineStr">
        <is>
          <t>Endulini (Pty) Ltd</t>
        </is>
      </c>
      <c r="B19793" s="4" t="n">
        <v>45352</v>
      </c>
      <c r="C19793" s="3" t="inlineStr">
        <is>
          <t>Liabilities</t>
        </is>
      </c>
      <c r="D19793" s="3" t="inlineStr">
        <is>
          <t>9500/000</t>
        </is>
      </c>
      <c r="E19793" s="3" t="inlineStr">
        <is>
          <t>Vat / Tax Control Account</t>
        </is>
      </c>
      <c r="F19793" s="3" t="n">
        <v>0</v>
      </c>
      <c r="G19793" s="3" t="n">
        <v>-3446451.92</v>
      </c>
    </row>
    <row r="19794">
      <c r="A19794" s="3" t="inlineStr">
        <is>
          <t>Noble Shield (Pty) Ltd ta Go Letting</t>
        </is>
      </c>
      <c r="B19794" s="4" t="n">
        <v>45352</v>
      </c>
      <c r="C19794" s="3" t="inlineStr">
        <is>
          <t>Liabilities</t>
        </is>
      </c>
      <c r="D19794" s="3" t="inlineStr">
        <is>
          <t>9500/000</t>
        </is>
      </c>
      <c r="E19794" s="3" t="inlineStr">
        <is>
          <t>Vat / Tax Control Account</t>
        </is>
      </c>
      <c r="F19794" s="3" t="n">
        <v>0</v>
      </c>
      <c r="G19794" s="3" t="n">
        <v>2461.52</v>
      </c>
    </row>
    <row r="19795">
      <c r="A19795" s="3" t="inlineStr">
        <is>
          <t>Quinate Consulting (Pty) Ltd</t>
        </is>
      </c>
      <c r="B19795" s="4" t="n">
        <v>45352</v>
      </c>
      <c r="C19795" s="3" t="inlineStr">
        <is>
          <t>Liabilities</t>
        </is>
      </c>
      <c r="D19795" s="3" t="inlineStr">
        <is>
          <t>9500/000</t>
        </is>
      </c>
      <c r="E19795" s="3" t="inlineStr">
        <is>
          <t>Vat Control Account</t>
        </is>
      </c>
      <c r="F19795" s="3" t="n">
        <v>-1918.73</v>
      </c>
      <c r="G19795" s="3" t="n">
        <v>3229588.25</v>
      </c>
    </row>
    <row r="19796">
      <c r="A19796" s="3" t="inlineStr">
        <is>
          <t>Opportunity Management Holdings (PTY) LTD</t>
        </is>
      </c>
      <c r="B19796" s="4" t="n">
        <v>45352</v>
      </c>
      <c r="C19796" s="3" t="inlineStr">
        <is>
          <t>Liabilities</t>
        </is>
      </c>
      <c r="D19796" s="3" t="inlineStr">
        <is>
          <t>9501/000</t>
        </is>
      </c>
      <c r="E19796" s="3" t="inlineStr">
        <is>
          <t>Vat Adjustments - C2M</t>
        </is>
      </c>
      <c r="F19796" s="3" t="n">
        <v>0</v>
      </c>
      <c r="G19796" s="3" t="n">
        <v>47274.04</v>
      </c>
    </row>
    <row r="19797">
      <c r="A19797" s="3" t="inlineStr">
        <is>
          <t>Endulini (Pty) Ltd</t>
        </is>
      </c>
      <c r="B19797" s="4" t="n">
        <v>45352</v>
      </c>
      <c r="C19797" s="3" t="inlineStr">
        <is>
          <t>Liabilities</t>
        </is>
      </c>
      <c r="D19797" s="3" t="inlineStr">
        <is>
          <t>9899/A202</t>
        </is>
      </c>
      <c r="E19797" s="3" t="inlineStr">
        <is>
          <t>Sales - Unit Reg Control A202</t>
        </is>
      </c>
      <c r="F19797" s="3" t="n">
        <v>0</v>
      </c>
      <c r="G19797" s="3" t="n">
        <v>-1086734.26</v>
      </c>
    </row>
    <row r="19798">
      <c r="A19798" s="3" t="inlineStr">
        <is>
          <t>Endulini (Pty) Ltd</t>
        </is>
      </c>
      <c r="B19798" s="4" t="n">
        <v>45352</v>
      </c>
      <c r="C19798" s="3" t="inlineStr">
        <is>
          <t>Liabilities</t>
        </is>
      </c>
      <c r="D19798" s="3" t="inlineStr">
        <is>
          <t>9899/A209</t>
        </is>
      </c>
      <c r="E19798" s="3" t="inlineStr">
        <is>
          <t>Sales - Unit Reg Control A209</t>
        </is>
      </c>
      <c r="F19798" s="3" t="n">
        <v>0</v>
      </c>
      <c r="G19798" s="3" t="n">
        <v>-1218800.14</v>
      </c>
    </row>
    <row r="19799">
      <c r="A19799" s="3" t="inlineStr">
        <is>
          <t>Endulini (Pty) Ltd</t>
        </is>
      </c>
      <c r="B19799" s="4" t="n">
        <v>45352</v>
      </c>
      <c r="C19799" s="3" t="inlineStr">
        <is>
          <t>Liabilities</t>
        </is>
      </c>
      <c r="D19799" s="3" t="inlineStr">
        <is>
          <t>9899/B203</t>
        </is>
      </c>
      <c r="E19799" s="3" t="inlineStr">
        <is>
          <t>Sales - Unit Reg Control B203</t>
        </is>
      </c>
      <c r="F19799" s="3" t="n">
        <v>0</v>
      </c>
      <c r="G19799" s="3" t="n">
        <v>-1179884.01</v>
      </c>
    </row>
    <row r="19800">
      <c r="A19800" s="3" t="inlineStr">
        <is>
          <t>Endulini (Pty) Ltd</t>
        </is>
      </c>
      <c r="B19800" s="4" t="n">
        <v>45352</v>
      </c>
      <c r="C19800" s="3" t="inlineStr">
        <is>
          <t>Liabilities</t>
        </is>
      </c>
      <c r="D19800" s="3" t="inlineStr">
        <is>
          <t>9899/C302</t>
        </is>
      </c>
      <c r="E19800" s="3" t="inlineStr">
        <is>
          <t>Sales - Unit Reg Control C302</t>
        </is>
      </c>
      <c r="F19800" s="3" t="n">
        <v>0</v>
      </c>
      <c r="G19800" s="3" t="n">
        <v>-1253795.14</v>
      </c>
    </row>
    <row r="19801">
      <c r="A19801" s="3" t="inlineStr">
        <is>
          <t>Quinate Consulting (Pty) Ltd</t>
        </is>
      </c>
      <c r="B19801" s="4" t="n">
        <v>45352</v>
      </c>
      <c r="C19801" s="3" t="inlineStr">
        <is>
          <t>Liabilities</t>
        </is>
      </c>
      <c r="D19801" s="3" t="inlineStr">
        <is>
          <t>9960/000</t>
        </is>
      </c>
      <c r="E19801" s="3" t="inlineStr">
        <is>
          <t>Deposits - Southwark Rentals</t>
        </is>
      </c>
      <c r="F19801" s="3" t="n">
        <v>0</v>
      </c>
      <c r="G19801" s="3" t="n">
        <v>-23000</v>
      </c>
    </row>
    <row r="19802">
      <c r="A19802" s="3" t="inlineStr">
        <is>
          <t>Noble Shield (Pty) Ltd ta Go Letting</t>
        </is>
      </c>
      <c r="B19802" s="4" t="n">
        <v>45352</v>
      </c>
      <c r="C19802" s="3" t="inlineStr">
        <is>
          <t>Expenses</t>
        </is>
      </c>
      <c r="D19802" s="3" t="inlineStr">
        <is>
          <t>ACB Link</t>
        </is>
      </c>
      <c r="E19802" s="3" t="inlineStr">
        <is>
          <t>Subscriptions - TPN</t>
        </is>
      </c>
      <c r="F19802" s="3" t="n">
        <v>2225.25</v>
      </c>
      <c r="G19802" s="3" t="n">
        <v>17099.94</v>
      </c>
    </row>
    <row r="19803">
      <c r="A19803" s="3" t="inlineStr">
        <is>
          <t>Trademark Holdings (Pty) Ltd</t>
        </is>
      </c>
      <c r="B19803" s="4" t="n">
        <v>45352</v>
      </c>
      <c r="C19803" s="3" t="inlineStr">
        <is>
          <t>Liabilities</t>
        </is>
      </c>
      <c r="D19803" s="3" t="inlineStr">
        <is>
          <t>B/S</t>
        </is>
      </c>
      <c r="E19803" s="3" t="inlineStr">
        <is>
          <t>Taxation Payable</t>
        </is>
      </c>
      <c r="F19803" s="3" t="n">
        <v>0</v>
      </c>
      <c r="G19803" s="3" t="n">
        <v>1722</v>
      </c>
    </row>
    <row r="19804">
      <c r="A19804" s="3" t="inlineStr">
        <is>
          <t>Quinate Consulting (Pty) Ltd</t>
        </is>
      </c>
      <c r="B19804" s="4" t="n">
        <v>45352</v>
      </c>
      <c r="C19804" s="3" t="inlineStr">
        <is>
          <t>Liabilities</t>
        </is>
      </c>
      <c r="D19804" s="3" t="inlineStr">
        <is>
          <t xml:space="preserve">B/S </t>
        </is>
      </c>
      <c r="E19804" s="3" t="inlineStr">
        <is>
          <t>Taxation Payable</t>
        </is>
      </c>
      <c r="F19804" s="3" t="n">
        <v>0</v>
      </c>
      <c r="G19804" s="3" t="n">
        <v>-15486</v>
      </c>
    </row>
    <row r="19805">
      <c r="A19805" s="3" t="inlineStr">
        <is>
          <t>Quinate Consulting (Pty) Ltd</t>
        </is>
      </c>
      <c r="B19805" s="4" t="n">
        <v>45352</v>
      </c>
      <c r="C19805" s="3" t="inlineStr">
        <is>
          <t>Liabilities</t>
        </is>
      </c>
      <c r="D19805" s="3" t="inlineStr">
        <is>
          <t>FV</t>
        </is>
      </c>
      <c r="E19805" s="3" t="inlineStr">
        <is>
          <t>Loan - Cape Projects Constuction</t>
        </is>
      </c>
      <c r="F19805" s="3" t="n">
        <v>0</v>
      </c>
      <c r="G19805" s="3" t="n">
        <v>-6333763.77</v>
      </c>
    </row>
    <row r="19806">
      <c r="A19806" s="3" t="inlineStr">
        <is>
          <t>Opportunity Global Property (PTY) LTD</t>
        </is>
      </c>
      <c r="B19806" s="4" t="n">
        <v>45382</v>
      </c>
      <c r="C19806" s="3" t="inlineStr">
        <is>
          <t>Revenue</t>
        </is>
      </c>
      <c r="D19806" s="3" t="inlineStr">
        <is>
          <t>1000/009</t>
        </is>
      </c>
      <c r="E19806" s="3" t="inlineStr">
        <is>
          <t>Sales - Comm on Payprop</t>
        </is>
      </c>
      <c r="F19806" s="3" t="n">
        <v>-13428.08</v>
      </c>
      <c r="G19806" s="3" t="n">
        <v>-13428.08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Revenue</t>
        </is>
      </c>
      <c r="D19807" s="3" t="inlineStr">
        <is>
          <t>1000/009</t>
        </is>
      </c>
      <c r="E19807" s="3" t="inlineStr">
        <is>
          <t>Sales - Comm on Payprop</t>
        </is>
      </c>
      <c r="F19807" s="3" t="n">
        <v>-13428.08</v>
      </c>
      <c r="G19807" s="3" t="n">
        <v>-13428.08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Revenue</t>
        </is>
      </c>
      <c r="D19808" s="3" t="inlineStr">
        <is>
          <t>1000/011</t>
        </is>
      </c>
      <c r="E19808" s="3" t="inlineStr">
        <is>
          <t>Rent Received - Soho Unit 23</t>
        </is>
      </c>
      <c r="F19808" s="3" t="n">
        <v>-12500</v>
      </c>
      <c r="G19808" s="3" t="n">
        <v>-12500</v>
      </c>
    </row>
    <row r="19809">
      <c r="A19809" s="3" t="inlineStr">
        <is>
          <t>Quinate Consulting (Pty) Ltd</t>
        </is>
      </c>
      <c r="B19809" s="4" t="n">
        <v>45382</v>
      </c>
      <c r="C19809" s="3" t="inlineStr">
        <is>
          <t>Revenue</t>
        </is>
      </c>
      <c r="D19809" s="3" t="inlineStr">
        <is>
          <t>1000/012</t>
        </is>
      </c>
      <c r="E19809" s="3" t="inlineStr">
        <is>
          <t>Rent Received - Soho Unit 24</t>
        </is>
      </c>
      <c r="F19809" s="3" t="n">
        <v>-13565.22</v>
      </c>
      <c r="G19809" s="3" t="n">
        <v>-13565.22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Revenue</t>
        </is>
      </c>
      <c r="D19810" s="3" t="inlineStr">
        <is>
          <t>1000/013</t>
        </is>
      </c>
      <c r="E19810" s="3" t="inlineStr">
        <is>
          <t>Rent Recieved - Soho Unit 20</t>
        </is>
      </c>
      <c r="F19810" s="3" t="n">
        <v>-13750</v>
      </c>
      <c r="G19810" s="3" t="n">
        <v>-13750</v>
      </c>
    </row>
    <row r="19811">
      <c r="A19811" s="3" t="inlineStr">
        <is>
          <t>Quinate Consulting (Pty) Ltd</t>
        </is>
      </c>
      <c r="B19811" s="4" t="n">
        <v>45382</v>
      </c>
      <c r="C19811" s="3" t="inlineStr">
        <is>
          <t>Revenue</t>
        </is>
      </c>
      <c r="D19811" s="3" t="inlineStr">
        <is>
          <t>1000/016</t>
        </is>
      </c>
      <c r="E19811" s="3" t="inlineStr">
        <is>
          <t>Rent Recieved - Southwark Unit 21</t>
        </is>
      </c>
      <c r="F19811" s="3" t="n">
        <v>-11000</v>
      </c>
      <c r="G19811" s="3" t="n">
        <v>-11000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Revenue</t>
        </is>
      </c>
      <c r="D19812" s="3" t="inlineStr">
        <is>
          <t>1000/060</t>
        </is>
      </c>
      <c r="E19812" s="3" t="inlineStr">
        <is>
          <t>Fees - Electricity _AND_ Water</t>
        </is>
      </c>
      <c r="F19812" s="3" t="n">
        <v>-9</v>
      </c>
      <c r="G19812" s="3" t="n">
        <v>-9</v>
      </c>
    </row>
    <row r="19813">
      <c r="A19813" s="3" t="inlineStr">
        <is>
          <t>Noble Shield (Pty) Ltd ta Go Letting</t>
        </is>
      </c>
      <c r="B19813" s="4" t="n">
        <v>45382</v>
      </c>
      <c r="C19813" s="3" t="inlineStr">
        <is>
          <t>Revenue</t>
        </is>
      </c>
      <c r="D19813" s="3" t="inlineStr">
        <is>
          <t>1000/100</t>
        </is>
      </c>
      <c r="E19813" s="3" t="inlineStr">
        <is>
          <t>Sales - Payprop 328 - Michelle</t>
        </is>
      </c>
      <c r="F19813" s="3" t="n">
        <v>-83777.88</v>
      </c>
      <c r="G19813" s="3" t="n">
        <v>-699840.89</v>
      </c>
    </row>
    <row r="19814">
      <c r="A19814" s="3" t="inlineStr">
        <is>
          <t>Opportunity Global Property (PTY) LTD</t>
        </is>
      </c>
      <c r="B19814" s="4" t="n">
        <v>45382</v>
      </c>
      <c r="C19814" s="3" t="inlineStr">
        <is>
          <t>Revenue</t>
        </is>
      </c>
      <c r="D19814" s="3" t="inlineStr">
        <is>
          <t>1000/120</t>
        </is>
      </c>
      <c r="E19814" s="3" t="inlineStr">
        <is>
          <t>Sales - Admin Fees on Rental Units</t>
        </is>
      </c>
      <c r="F19814" s="3" t="n">
        <v>-14695.69</v>
      </c>
      <c r="G19814" s="3" t="n">
        <v>-14695.69</v>
      </c>
    </row>
    <row r="19815">
      <c r="A19815" s="3" t="inlineStr">
        <is>
          <t>Opportunity Private Capital Sales (PTY) LTD</t>
        </is>
      </c>
      <c r="B19815" s="4" t="n">
        <v>45382</v>
      </c>
      <c r="C19815" s="3" t="inlineStr">
        <is>
          <t>Revenue</t>
        </is>
      </c>
      <c r="D19815" s="3" t="inlineStr">
        <is>
          <t>1000/120</t>
        </is>
      </c>
      <c r="E19815" s="3" t="inlineStr">
        <is>
          <t>Sales - Admin Fees on Rental Units</t>
        </is>
      </c>
      <c r="F19815" s="3" t="n">
        <v>-15565.26</v>
      </c>
      <c r="G19815" s="3" t="n">
        <v>-15565.26</v>
      </c>
    </row>
    <row r="19816">
      <c r="A19816" s="3" t="inlineStr">
        <is>
          <t>Opportunity Global Property (PTY) LTD</t>
        </is>
      </c>
      <c r="B19816" s="4" t="n">
        <v>45382</v>
      </c>
      <c r="C19816" s="3" t="inlineStr">
        <is>
          <t>Expenses</t>
        </is>
      </c>
      <c r="D19816" s="3" t="inlineStr">
        <is>
          <t>1000/139</t>
        </is>
      </c>
      <c r="E19816" s="3" t="inlineStr">
        <is>
          <t>Sales - Rental comm - External</t>
        </is>
      </c>
      <c r="F19816" s="3" t="n">
        <v>5000</v>
      </c>
      <c r="G19816" s="3" t="n">
        <v>5000</v>
      </c>
    </row>
    <row r="19817">
      <c r="A19817" s="3" t="inlineStr">
        <is>
          <t>Opportunity Global Property (PTY) LTD</t>
        </is>
      </c>
      <c r="B19817" s="4" t="n">
        <v>45382</v>
      </c>
      <c r="C19817" s="3" t="inlineStr">
        <is>
          <t>Revenue</t>
        </is>
      </c>
      <c r="D19817" s="3" t="inlineStr">
        <is>
          <t>1000/150</t>
        </is>
      </c>
      <c r="E19817" s="3" t="inlineStr">
        <is>
          <t>Sales - Comm on External Rental</t>
        </is>
      </c>
      <c r="F19817" s="3" t="n">
        <v>-86086.96000000001</v>
      </c>
      <c r="G19817" s="3" t="n">
        <v>-86086.96000000001</v>
      </c>
    </row>
    <row r="19818">
      <c r="A19818" s="3" t="inlineStr">
        <is>
          <t>Opportunity Private Capital Sales (PTY) LTD</t>
        </is>
      </c>
      <c r="B19818" s="4" t="n">
        <v>45382</v>
      </c>
      <c r="C19818" s="3" t="inlineStr">
        <is>
          <t>Revenue</t>
        </is>
      </c>
      <c r="D19818" s="3" t="inlineStr">
        <is>
          <t>1000/150</t>
        </is>
      </c>
      <c r="E19818" s="3" t="inlineStr">
        <is>
          <t>Sales - Comm on External Rental</t>
        </is>
      </c>
      <c r="F19818" s="3" t="n">
        <v>-86086.96000000001</v>
      </c>
      <c r="G19818" s="3" t="n">
        <v>-86086.96000000001</v>
      </c>
    </row>
    <row r="19819">
      <c r="A19819" s="3" t="inlineStr">
        <is>
          <t>Trademark Holdings (Pty) Ltd</t>
        </is>
      </c>
      <c r="B19819" s="4" t="n">
        <v>45382</v>
      </c>
      <c r="C19819" s="3" t="inlineStr">
        <is>
          <t>Revenue</t>
        </is>
      </c>
      <c r="D19819" s="3" t="inlineStr">
        <is>
          <t>1000/300</t>
        </is>
      </c>
      <c r="E19819" s="3" t="inlineStr">
        <is>
          <t>Sales - Payprop - Lara</t>
        </is>
      </c>
      <c r="F19819" s="3" t="n">
        <v>-88048.99000000001</v>
      </c>
      <c r="G19819" s="3" t="n">
        <v>-764919.72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Revenue</t>
        </is>
      </c>
      <c r="D19820" s="3" t="inlineStr">
        <is>
          <t>1000/370</t>
        </is>
      </c>
      <c r="E19820" s="3" t="inlineStr">
        <is>
          <t>Sales - Investor Management - Purple Blok</t>
        </is>
      </c>
      <c r="F19820" s="3" t="n">
        <v>-316505.89</v>
      </c>
      <c r="G19820" s="3" t="n">
        <v>-316505.89</v>
      </c>
    </row>
    <row r="19821">
      <c r="A19821" s="3" t="inlineStr">
        <is>
          <t>Opportunity Global Property (PTY) LTD</t>
        </is>
      </c>
      <c r="B19821" s="4" t="n">
        <v>45382</v>
      </c>
      <c r="C19821" s="3" t="inlineStr">
        <is>
          <t>Revenue</t>
        </is>
      </c>
      <c r="D19821" s="3" t="inlineStr">
        <is>
          <t>1000/400</t>
        </is>
      </c>
      <c r="E19821" s="3" t="inlineStr">
        <is>
          <t>Sales - Commission on Heron View</t>
        </is>
      </c>
      <c r="F19821" s="3" t="n">
        <v>-139991.31</v>
      </c>
      <c r="G19821" s="3" t="n">
        <v>-139991.31</v>
      </c>
    </row>
    <row r="19822">
      <c r="A19822" s="3" t="inlineStr">
        <is>
          <t>Opportunity Private Capital Sales (PTY) LTD</t>
        </is>
      </c>
      <c r="B19822" s="4" t="n">
        <v>45382</v>
      </c>
      <c r="C19822" s="3" t="inlineStr">
        <is>
          <t>Revenue</t>
        </is>
      </c>
      <c r="D19822" s="3" t="inlineStr">
        <is>
          <t>1000/400</t>
        </is>
      </c>
      <c r="E19822" s="3" t="inlineStr">
        <is>
          <t>Sales - Commission on Heron View</t>
        </is>
      </c>
      <c r="F19822" s="3" t="n">
        <v>-139991.31</v>
      </c>
      <c r="G19822" s="3" t="n">
        <v>-139991.31</v>
      </c>
    </row>
    <row r="19823">
      <c r="A19823" s="3" t="inlineStr">
        <is>
          <t>Noble Shield (Pty) Ltd ta Go Letting</t>
        </is>
      </c>
      <c r="B19823" s="4" t="n">
        <v>45382</v>
      </c>
      <c r="C19823" s="3" t="inlineStr">
        <is>
          <t>Revenue</t>
        </is>
      </c>
      <c r="D19823" s="3" t="inlineStr">
        <is>
          <t>1000/420</t>
        </is>
      </c>
      <c r="E19823" s="3" t="inlineStr">
        <is>
          <t>Sales - Commission Received - External</t>
        </is>
      </c>
      <c r="F19823" s="3" t="n">
        <v>-40000</v>
      </c>
      <c r="G19823" s="3" t="n">
        <v>-174000</v>
      </c>
    </row>
    <row r="19824">
      <c r="A19824" s="3" t="inlineStr">
        <is>
          <t>Trademark Holdings (Pty) Ltd</t>
        </is>
      </c>
      <c r="B19824" s="4" t="n">
        <v>45382</v>
      </c>
      <c r="C19824" s="3" t="inlineStr">
        <is>
          <t>Revenue</t>
        </is>
      </c>
      <c r="D19824" s="3" t="inlineStr">
        <is>
          <t>1000/500</t>
        </is>
      </c>
      <c r="E19824" s="3" t="inlineStr">
        <is>
          <t>Sales - Commission external sale</t>
        </is>
      </c>
      <c r="F19824" s="3" t="n">
        <v>0</v>
      </c>
      <c r="G19824" s="3" t="n">
        <v>-50000</v>
      </c>
    </row>
    <row r="19825">
      <c r="A19825" s="3" t="inlineStr">
        <is>
          <t>Quinate Consulting (Pty) Ltd</t>
        </is>
      </c>
      <c r="B19825" s="4" t="n">
        <v>45382</v>
      </c>
      <c r="C19825" s="3" t="inlineStr">
        <is>
          <t>Revenue</t>
        </is>
      </c>
      <c r="D19825" s="3" t="inlineStr">
        <is>
          <t>1006/100</t>
        </is>
      </c>
      <c r="E19825" s="3" t="inlineStr">
        <is>
          <t>Rental income - Payprop</t>
        </is>
      </c>
      <c r="F19825" s="3" t="n">
        <v>-59500</v>
      </c>
      <c r="G19825" s="3" t="n">
        <v>-59500</v>
      </c>
    </row>
    <row r="19826">
      <c r="A19826" s="3" t="inlineStr">
        <is>
          <t>Endulini (Pty) Ltd</t>
        </is>
      </c>
      <c r="B19826" s="4" t="n">
        <v>45382</v>
      </c>
      <c r="C19826" s="3" t="inlineStr">
        <is>
          <t>Revenue</t>
        </is>
      </c>
      <c r="D19826" s="3" t="inlineStr">
        <is>
          <t>1100/000</t>
        </is>
      </c>
      <c r="E19826" s="3" t="inlineStr">
        <is>
          <t>Sales - Endulini</t>
        </is>
      </c>
      <c r="F19826" s="3" t="n">
        <v>-1304347.83</v>
      </c>
      <c r="G19826" s="3" t="n">
        <v>-1304347.83</v>
      </c>
    </row>
    <row r="19827">
      <c r="A19827" s="3" t="inlineStr">
        <is>
          <t>Opportunity Management Holdings (PTY) LTD</t>
        </is>
      </c>
      <c r="B19827" s="4" t="n">
        <v>45382</v>
      </c>
      <c r="C19827" s="3" t="inlineStr">
        <is>
          <t>Revenue</t>
        </is>
      </c>
      <c r="D19827" s="3" t="inlineStr">
        <is>
          <t>1100/001</t>
        </is>
      </c>
      <c r="E19827" s="3" t="inlineStr">
        <is>
          <t>Salary Recharges</t>
        </is>
      </c>
      <c r="F19827" s="3" t="n">
        <v>-356360.8</v>
      </c>
      <c r="G19827" s="3" t="n">
        <v>-2375301.15</v>
      </c>
    </row>
    <row r="19828">
      <c r="A19828" s="3" t="inlineStr">
        <is>
          <t>Quinate Consulting (Pty) Ltd</t>
        </is>
      </c>
      <c r="B19828" s="4" t="n">
        <v>45382</v>
      </c>
      <c r="C19828" s="3" t="inlineStr">
        <is>
          <t>Expenses</t>
        </is>
      </c>
      <c r="D19828" s="3" t="inlineStr">
        <is>
          <t>2000/080</t>
        </is>
      </c>
      <c r="E19828" s="3" t="inlineStr">
        <is>
          <t>COS - Repairs &amp; Maintenance Endulini units</t>
        </is>
      </c>
      <c r="F19828" s="3" t="n">
        <v>2969.06</v>
      </c>
      <c r="G19828" s="3" t="n">
        <v>2969.06</v>
      </c>
    </row>
    <row r="19829">
      <c r="A19829" s="3" t="inlineStr">
        <is>
          <t>Noble Shield (Pty) Ltd ta Go Letting</t>
        </is>
      </c>
      <c r="B19829" s="4" t="n">
        <v>45382</v>
      </c>
      <c r="C19829" s="3" t="inlineStr">
        <is>
          <t>Expenses</t>
        </is>
      </c>
      <c r="D19829" s="3" t="inlineStr">
        <is>
          <t>2000/100</t>
        </is>
      </c>
      <c r="E19829" s="3" t="inlineStr">
        <is>
          <t>COS - Commission Paid</t>
        </is>
      </c>
      <c r="F19829" s="3" t="n">
        <v>15476.19</v>
      </c>
      <c r="G19829" s="3" t="n">
        <v>109454.97</v>
      </c>
    </row>
    <row r="19830">
      <c r="A19830" s="3" t="inlineStr">
        <is>
          <t>Endulini (Pty) Ltd</t>
        </is>
      </c>
      <c r="B19830" s="4" t="n">
        <v>45382</v>
      </c>
      <c r="C19830" s="3" t="inlineStr">
        <is>
          <t>Expenses</t>
        </is>
      </c>
      <c r="D19830" s="3" t="inlineStr">
        <is>
          <t>2000/150</t>
        </is>
      </c>
      <c r="E19830" s="3" t="inlineStr">
        <is>
          <t>COS - Levies special agreement</t>
        </is>
      </c>
      <c r="F19830" s="3" t="n">
        <v>2267.05</v>
      </c>
      <c r="G19830" s="3" t="n">
        <v>2267.05</v>
      </c>
    </row>
    <row r="19831">
      <c r="A19831" s="3" t="inlineStr">
        <is>
          <t>Opportunity Global Property (PTY) LTD</t>
        </is>
      </c>
      <c r="B19831" s="4" t="n">
        <v>45382</v>
      </c>
      <c r="C19831" s="3" t="inlineStr">
        <is>
          <t>Expenses</t>
        </is>
      </c>
      <c r="D19831" s="3" t="inlineStr">
        <is>
          <t>2000/166</t>
        </is>
      </c>
      <c r="E19831" s="3" t="inlineStr">
        <is>
          <t>COS - Sales Comm Heron View - Morne</t>
        </is>
      </c>
      <c r="F19831" s="3" t="n">
        <v>40606.09</v>
      </c>
      <c r="G19831" s="3" t="n">
        <v>40606.09</v>
      </c>
    </row>
    <row r="19832">
      <c r="A19832" s="3" t="inlineStr">
        <is>
          <t>Opportunity Private Capital Sales (PTY) LTD</t>
        </is>
      </c>
      <c r="B19832" s="4" t="n">
        <v>45382</v>
      </c>
      <c r="C19832" s="3" t="inlineStr">
        <is>
          <t>Expenses</t>
        </is>
      </c>
      <c r="D19832" s="3" t="inlineStr">
        <is>
          <t>2000/166</t>
        </is>
      </c>
      <c r="E19832" s="3" t="inlineStr">
        <is>
          <t>COS - Sales Comm Heron View - Morne</t>
        </is>
      </c>
      <c r="F19832" s="3" t="n">
        <v>40606.09</v>
      </c>
      <c r="G19832" s="3" t="n">
        <v>40606.09</v>
      </c>
    </row>
    <row r="19833">
      <c r="A19833" s="3" t="inlineStr">
        <is>
          <t>Noble Shield (Pty) Ltd ta Go Letting</t>
        </is>
      </c>
      <c r="B19833" s="4" t="n">
        <v>45382</v>
      </c>
      <c r="C19833" s="3" t="inlineStr">
        <is>
          <t>Expenses</t>
        </is>
      </c>
      <c r="D19833" s="3" t="inlineStr">
        <is>
          <t>2000/200</t>
        </is>
      </c>
      <c r="E19833" s="3" t="inlineStr">
        <is>
          <t>COS - Commission on external sales</t>
        </is>
      </c>
      <c r="F19833" s="3" t="n">
        <v>24000</v>
      </c>
      <c r="G19833" s="3" t="n">
        <v>139400</v>
      </c>
    </row>
    <row r="19834">
      <c r="A19834" s="3" t="inlineStr">
        <is>
          <t>Opportunity Global Property (PTY) LTD</t>
        </is>
      </c>
      <c r="B19834" s="4" t="n">
        <v>45382</v>
      </c>
      <c r="C19834" s="3" t="inlineStr">
        <is>
          <t>Expenses</t>
        </is>
      </c>
      <c r="D19834" s="3" t="inlineStr">
        <is>
          <t>2000/270</t>
        </is>
      </c>
      <c r="E19834" s="3" t="inlineStr">
        <is>
          <t>COS - Comm Rentals - Mario - External</t>
        </is>
      </c>
      <c r="F19834" s="3" t="n">
        <v>1102.61</v>
      </c>
      <c r="G19834" s="3" t="n">
        <v>1102.61</v>
      </c>
    </row>
    <row r="19835">
      <c r="A19835" s="3" t="inlineStr">
        <is>
          <t>Opportunity Private Capital Sales (PTY) LTD</t>
        </is>
      </c>
      <c r="B19835" s="4" t="n">
        <v>45382</v>
      </c>
      <c r="C19835" s="3" t="inlineStr">
        <is>
          <t>Expenses</t>
        </is>
      </c>
      <c r="D19835" s="3" t="inlineStr">
        <is>
          <t>2000/270</t>
        </is>
      </c>
      <c r="E19835" s="3" t="inlineStr">
        <is>
          <t>COS - Comm Rentals - Mario - External</t>
        </is>
      </c>
      <c r="F19835" s="3" t="n">
        <v>1102.61</v>
      </c>
      <c r="G19835" s="3" t="n">
        <v>1102.61</v>
      </c>
    </row>
    <row r="19836">
      <c r="A19836" s="3" t="inlineStr">
        <is>
          <t>Opportunity Global Property (PTY) LTD</t>
        </is>
      </c>
      <c r="B19836" s="4" t="n">
        <v>45382</v>
      </c>
      <c r="C19836" s="3" t="inlineStr">
        <is>
          <t>Expenses</t>
        </is>
      </c>
      <c r="D19836" s="3" t="inlineStr">
        <is>
          <t>2000/275</t>
        </is>
      </c>
      <c r="E19836" s="3" t="inlineStr">
        <is>
          <t>COS - Comm Rentals - Mario - Endulini</t>
        </is>
      </c>
      <c r="F19836" s="3" t="n">
        <v>2386.26</v>
      </c>
      <c r="G19836" s="3" t="n">
        <v>2386.26</v>
      </c>
    </row>
    <row r="19837">
      <c r="A19837" s="3" t="inlineStr">
        <is>
          <t>Opportunity Private Capital Sales (PTY) LTD</t>
        </is>
      </c>
      <c r="B19837" s="4" t="n">
        <v>45382</v>
      </c>
      <c r="C19837" s="3" t="inlineStr">
        <is>
          <t>Expenses</t>
        </is>
      </c>
      <c r="D19837" s="3" t="inlineStr">
        <is>
          <t>2000/275</t>
        </is>
      </c>
      <c r="E19837" s="3" t="inlineStr">
        <is>
          <t>COS - Comm Rentals - Mario - Endulini</t>
        </is>
      </c>
      <c r="F19837" s="3" t="n">
        <v>2386.26</v>
      </c>
      <c r="G19837" s="3" t="n">
        <v>2386.26</v>
      </c>
    </row>
    <row r="19838">
      <c r="A19838" s="3" t="inlineStr">
        <is>
          <t>Opportunity Global Property (PTY) LTD</t>
        </is>
      </c>
      <c r="B19838" s="4" t="n">
        <v>45382</v>
      </c>
      <c r="C19838" s="3" t="inlineStr">
        <is>
          <t>Expenses</t>
        </is>
      </c>
      <c r="D19838" s="3" t="inlineStr">
        <is>
          <t>2000/280</t>
        </is>
      </c>
      <c r="E19838" s="3" t="inlineStr">
        <is>
          <t>COS - Comm Rentals - Mario - Heron Fields</t>
        </is>
      </c>
      <c r="F19838" s="3" t="n">
        <v>7739.12</v>
      </c>
      <c r="G19838" s="3" t="n">
        <v>7739.12</v>
      </c>
    </row>
    <row r="19839">
      <c r="A19839" s="3" t="inlineStr">
        <is>
          <t>Opportunity Private Capital Sales (PTY) LTD</t>
        </is>
      </c>
      <c r="B19839" s="4" t="n">
        <v>45382</v>
      </c>
      <c r="C19839" s="3" t="inlineStr">
        <is>
          <t>Expenses</t>
        </is>
      </c>
      <c r="D19839" s="3" t="inlineStr">
        <is>
          <t>2000/280</t>
        </is>
      </c>
      <c r="E19839" s="3" t="inlineStr">
        <is>
          <t>COS - Comm Rentals - Mario - Heron Fields</t>
        </is>
      </c>
      <c r="F19839" s="3" t="n">
        <v>7739.12</v>
      </c>
      <c r="G19839" s="3" t="n">
        <v>7739.12</v>
      </c>
    </row>
    <row r="19840">
      <c r="A19840" s="3" t="inlineStr">
        <is>
          <t>Trademark Holdings (Pty) Ltd</t>
        </is>
      </c>
      <c r="B19840" s="4" t="n">
        <v>45382</v>
      </c>
      <c r="C19840" s="3" t="inlineStr">
        <is>
          <t>Expenses</t>
        </is>
      </c>
      <c r="D19840" s="3" t="inlineStr">
        <is>
          <t>2000/300</t>
        </is>
      </c>
      <c r="E19840" s="3" t="inlineStr">
        <is>
          <t>COS - Commission Paid</t>
        </is>
      </c>
      <c r="F19840" s="3" t="n">
        <v>16165.26</v>
      </c>
      <c r="G19840" s="3" t="n">
        <v>116128.24</v>
      </c>
    </row>
    <row r="19841">
      <c r="A19841" s="3" t="inlineStr">
        <is>
          <t>Trademark Holdings (Pty) Ltd</t>
        </is>
      </c>
      <c r="B19841" s="4" t="n">
        <v>45382</v>
      </c>
      <c r="C19841" s="3" t="inlineStr">
        <is>
          <t>Expenses</t>
        </is>
      </c>
      <c r="D19841" s="3" t="inlineStr">
        <is>
          <t>2000/400</t>
        </is>
      </c>
      <c r="E19841" s="3" t="inlineStr">
        <is>
          <t>COS - Commission on external sales</t>
        </is>
      </c>
      <c r="F19841" s="3" t="n">
        <v>0</v>
      </c>
      <c r="G19841" s="3" t="n">
        <v>115000</v>
      </c>
    </row>
    <row r="19842">
      <c r="A19842" s="3" t="inlineStr">
        <is>
          <t>Endulini (Pty) Ltd</t>
        </is>
      </c>
      <c r="B19842" s="4" t="n">
        <v>45382</v>
      </c>
      <c r="C19842" s="3" t="inlineStr">
        <is>
          <t>Expenses</t>
        </is>
      </c>
      <c r="D19842" s="3" t="inlineStr">
        <is>
          <t>2000/600</t>
        </is>
      </c>
      <c r="E19842" s="3" t="inlineStr">
        <is>
          <t>COS - Legal fees</t>
        </is>
      </c>
      <c r="F19842" s="3" t="n">
        <v>19504.25</v>
      </c>
      <c r="G19842" s="3" t="n">
        <v>19504.25</v>
      </c>
    </row>
    <row r="19843">
      <c r="A19843" s="3" t="inlineStr">
        <is>
          <t>Noble Shield (Pty) Ltd ta Go Letting</t>
        </is>
      </c>
      <c r="B19843" s="4" t="n">
        <v>45382</v>
      </c>
      <c r="C19843" s="3" t="inlineStr">
        <is>
          <t>Revenue</t>
        </is>
      </c>
      <c r="D19843" s="3" t="inlineStr">
        <is>
          <t>2400/011</t>
        </is>
      </c>
      <c r="E19843" s="3" t="inlineStr">
        <is>
          <t>Recovery of Electrity _AND_ Water - Rentals</t>
        </is>
      </c>
      <c r="F19843" s="3" t="n">
        <v>0</v>
      </c>
      <c r="G19843" s="3" t="n">
        <v>-1000</v>
      </c>
    </row>
    <row r="19844">
      <c r="A19844" s="3" t="inlineStr">
        <is>
          <t>Quinate Consulting (Pty) Ltd</t>
        </is>
      </c>
      <c r="B19844" s="4" t="n">
        <v>45382</v>
      </c>
      <c r="C19844" s="3" t="inlineStr">
        <is>
          <t>Revenue</t>
        </is>
      </c>
      <c r="D19844" s="3" t="inlineStr">
        <is>
          <t>2400/200</t>
        </is>
      </c>
      <c r="E19844" s="3" t="inlineStr">
        <is>
          <t>Recovery Acc - Electricity SH</t>
        </is>
      </c>
      <c r="F19844" s="3" t="n">
        <v>-21541.22</v>
      </c>
      <c r="G19844" s="3" t="n">
        <v>-21541.22</v>
      </c>
    </row>
    <row r="19845">
      <c r="A19845" s="3" t="inlineStr">
        <is>
          <t>Quinate Consulting (Pty) Ltd</t>
        </is>
      </c>
      <c r="B19845" s="4" t="n">
        <v>45382</v>
      </c>
      <c r="C19845" s="3" t="inlineStr">
        <is>
          <t>Revenue</t>
        </is>
      </c>
      <c r="D19845" s="3" t="inlineStr">
        <is>
          <t>2400/300</t>
        </is>
      </c>
      <c r="E19845" s="3" t="inlineStr">
        <is>
          <t>Recovery Account - Electricity SW</t>
        </is>
      </c>
      <c r="F19845" s="3" t="n">
        <v>-16215.75</v>
      </c>
      <c r="G19845" s="3" t="n">
        <v>-16215.75</v>
      </c>
    </row>
    <row r="19846">
      <c r="A19846" s="3" t="inlineStr">
        <is>
          <t>Opportunity Global Property (PTY) LTD</t>
        </is>
      </c>
      <c r="B19846" s="4" t="n">
        <v>45382</v>
      </c>
      <c r="C19846" s="3" t="inlineStr">
        <is>
          <t>Revenue</t>
        </is>
      </c>
      <c r="D19846" s="3" t="inlineStr">
        <is>
          <t>2750/000</t>
        </is>
      </c>
      <c r="E19846" s="3" t="inlineStr">
        <is>
          <t>Interest Received - Bank</t>
        </is>
      </c>
      <c r="F19846" s="3" t="n">
        <v>-0.61</v>
      </c>
      <c r="G19846" s="3" t="n">
        <v>-0.61</v>
      </c>
    </row>
    <row r="19847">
      <c r="A19847" s="3" t="inlineStr">
        <is>
          <t>Opportunity Private Capital Sales (PTY) LTD</t>
        </is>
      </c>
      <c r="B19847" s="4" t="n">
        <v>45382</v>
      </c>
      <c r="C19847" s="3" t="inlineStr">
        <is>
          <t>Revenue</t>
        </is>
      </c>
      <c r="D19847" s="3" t="inlineStr">
        <is>
          <t>2750/000</t>
        </is>
      </c>
      <c r="E19847" s="3" t="inlineStr">
        <is>
          <t>Interest Received - Bank</t>
        </is>
      </c>
      <c r="F19847" s="3" t="n">
        <v>-0.61</v>
      </c>
      <c r="G19847" s="3" t="n">
        <v>-0.61</v>
      </c>
    </row>
    <row r="19848">
      <c r="A19848" s="3" t="inlineStr">
        <is>
          <t>Noble Shield (Pty) Ltd ta Go Letting</t>
        </is>
      </c>
      <c r="B19848" s="4" t="n">
        <v>45382</v>
      </c>
      <c r="C19848" s="3" t="inlineStr">
        <is>
          <t>Revenue</t>
        </is>
      </c>
      <c r="D19848" s="3" t="inlineStr">
        <is>
          <t>2750/100</t>
        </is>
      </c>
      <c r="E19848" s="3" t="inlineStr">
        <is>
          <t>Interest Received - bank</t>
        </is>
      </c>
      <c r="F19848" s="3" t="n">
        <v>0</v>
      </c>
      <c r="G19848" s="3" t="n">
        <v>-2.4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Expenses</t>
        </is>
      </c>
      <c r="D19849" s="3" t="inlineStr">
        <is>
          <t>3000/100</t>
        </is>
      </c>
      <c r="E19849" s="3" t="inlineStr">
        <is>
          <t>Accounting Fees - Secretarial</t>
        </is>
      </c>
      <c r="F19849" s="3" t="n">
        <v>919.5700000000001</v>
      </c>
      <c r="G19849" s="3" t="n">
        <v>919.5700000000001</v>
      </c>
    </row>
    <row r="19850">
      <c r="A19850" s="3" t="inlineStr">
        <is>
          <t>Trademark Holdings (Pty) Ltd</t>
        </is>
      </c>
      <c r="B19850" s="4" t="n">
        <v>45382</v>
      </c>
      <c r="C19850" s="3" t="inlineStr">
        <is>
          <t>Expenses</t>
        </is>
      </c>
      <c r="D19850" s="3" t="inlineStr">
        <is>
          <t>3000/300</t>
        </is>
      </c>
      <c r="E19850" s="3" t="inlineStr">
        <is>
          <t>Accounting Fees - Audit</t>
        </is>
      </c>
      <c r="F19850" s="3" t="n">
        <v>0</v>
      </c>
      <c r="G19850" s="3" t="n">
        <v>22517</v>
      </c>
    </row>
    <row r="19851">
      <c r="A19851" s="3" t="inlineStr">
        <is>
          <t>Trademark Holdings (Pty) Ltd</t>
        </is>
      </c>
      <c r="B19851" s="4" t="n">
        <v>45382</v>
      </c>
      <c r="C19851" s="3" t="inlineStr">
        <is>
          <t>Expenses</t>
        </is>
      </c>
      <c r="D19851" s="3" t="inlineStr">
        <is>
          <t>3000/400</t>
        </is>
      </c>
      <c r="E19851" s="3" t="inlineStr">
        <is>
          <t>Accounting Fees - CiPC</t>
        </is>
      </c>
      <c r="F19851" s="3" t="n">
        <v>0</v>
      </c>
      <c r="G19851" s="3" t="n">
        <v>1322.5</v>
      </c>
    </row>
    <row r="19852">
      <c r="A19852" s="3" t="inlineStr">
        <is>
          <t>Opportunity Management Holdings (PTY) LTD</t>
        </is>
      </c>
      <c r="B19852" s="4" t="n">
        <v>45382</v>
      </c>
      <c r="C19852" s="3" t="inlineStr">
        <is>
          <t>Expenses</t>
        </is>
      </c>
      <c r="D19852" s="3" t="inlineStr">
        <is>
          <t>3005/000</t>
        </is>
      </c>
      <c r="E19852" s="3" t="inlineStr">
        <is>
          <t>Accounting fees - Deric Dudley</t>
        </is>
      </c>
      <c r="F19852" s="3" t="n">
        <v>0</v>
      </c>
      <c r="G19852" s="3" t="n">
        <v>289427.94</v>
      </c>
    </row>
    <row r="19853">
      <c r="A19853" s="3" t="inlineStr">
        <is>
          <t>Opportunity Management Holdings (PTY) LTD</t>
        </is>
      </c>
      <c r="B19853" s="4" t="n">
        <v>45382</v>
      </c>
      <c r="C19853" s="3" t="inlineStr">
        <is>
          <t>Expenses</t>
        </is>
      </c>
      <c r="D19853" s="3" t="inlineStr">
        <is>
          <t>3006/000</t>
        </is>
      </c>
      <c r="E19853" s="3" t="inlineStr">
        <is>
          <t>Accounting fees - CIPC</t>
        </is>
      </c>
      <c r="F19853" s="3" t="n">
        <v>0</v>
      </c>
      <c r="G19853" s="3" t="n">
        <v>500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Expenses</t>
        </is>
      </c>
      <c r="D19854" s="3" t="inlineStr">
        <is>
          <t>3050/000</t>
        </is>
      </c>
      <c r="E19854" s="3" t="inlineStr">
        <is>
          <t>Advertising _AND_ Promotions</t>
        </is>
      </c>
      <c r="F19854" s="3" t="n">
        <v>0</v>
      </c>
      <c r="G19854" s="3" t="n">
        <v>1322.5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Expenses</t>
        </is>
      </c>
      <c r="D19855" s="3" t="inlineStr">
        <is>
          <t>3050/000</t>
        </is>
      </c>
      <c r="E19855" s="3" t="inlineStr">
        <is>
          <t>Advertising _AND_ Promotions</t>
        </is>
      </c>
      <c r="F19855" s="3" t="n">
        <v>300</v>
      </c>
      <c r="G19855" s="3" t="n">
        <v>4061.41</v>
      </c>
    </row>
    <row r="19856">
      <c r="A19856" s="3" t="inlineStr">
        <is>
          <t>Opportunity Global Property (PTY) LTD</t>
        </is>
      </c>
      <c r="B19856" s="4" t="n">
        <v>45382</v>
      </c>
      <c r="C19856" s="3" t="inlineStr">
        <is>
          <t>Expenses</t>
        </is>
      </c>
      <c r="D19856" s="3" t="inlineStr">
        <is>
          <t>3050/000</t>
        </is>
      </c>
      <c r="E19856" s="3" t="inlineStr">
        <is>
          <t>Advertising and Promotions</t>
        </is>
      </c>
      <c r="F19856" s="3" t="n">
        <v>870</v>
      </c>
      <c r="G19856" s="3" t="n">
        <v>870</v>
      </c>
    </row>
    <row r="19857">
      <c r="A19857" s="3" t="inlineStr">
        <is>
          <t>Opportunity Private Capital Sales (PTY) LTD</t>
        </is>
      </c>
      <c r="B19857" s="4" t="n">
        <v>45382</v>
      </c>
      <c r="C19857" s="3" t="inlineStr">
        <is>
          <t>Expenses</t>
        </is>
      </c>
      <c r="D19857" s="3" t="inlineStr">
        <is>
          <t>3050/000</t>
        </is>
      </c>
      <c r="E19857" s="3" t="inlineStr">
        <is>
          <t>Advertising and Promotions</t>
        </is>
      </c>
      <c r="F19857" s="3" t="n">
        <v>870</v>
      </c>
      <c r="G19857" s="3" t="n">
        <v>870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Expenses</t>
        </is>
      </c>
      <c r="D19858" s="3" t="inlineStr">
        <is>
          <t>3050/020</t>
        </is>
      </c>
      <c r="E19858" s="3" t="inlineStr">
        <is>
          <t>Adverting &amp; Marketing - Other</t>
        </is>
      </c>
      <c r="F19858" s="3" t="n">
        <v>0</v>
      </c>
      <c r="G19858" s="3" t="n">
        <v>134.9</v>
      </c>
    </row>
    <row r="19859">
      <c r="A19859" s="3" t="inlineStr">
        <is>
          <t>Noble Shield (Pty) Ltd ta Go Letting</t>
        </is>
      </c>
      <c r="B19859" s="4" t="n">
        <v>45382</v>
      </c>
      <c r="C19859" s="3" t="inlineStr">
        <is>
          <t>Expenses</t>
        </is>
      </c>
      <c r="D19859" s="3" t="inlineStr">
        <is>
          <t>3050/050</t>
        </is>
      </c>
      <c r="E19859" s="3" t="inlineStr">
        <is>
          <t>Advertising - Prop 24</t>
        </is>
      </c>
      <c r="F19859" s="3" t="n">
        <v>315.1</v>
      </c>
      <c r="G19859" s="3" t="n">
        <v>22175.45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Expenses</t>
        </is>
      </c>
      <c r="D19860" s="3" t="inlineStr">
        <is>
          <t>3050/230</t>
        </is>
      </c>
      <c r="E19860" s="3" t="inlineStr">
        <is>
          <t>Advertising - Link on Advertising</t>
        </is>
      </c>
      <c r="F19860" s="3" t="n">
        <v>395</v>
      </c>
      <c r="G19860" s="3" t="n">
        <v>395</v>
      </c>
    </row>
    <row r="19861">
      <c r="A19861" s="3" t="inlineStr">
        <is>
          <t>Opportunity Global Property (PTY) LTD</t>
        </is>
      </c>
      <c r="B19861" s="4" t="n">
        <v>45382</v>
      </c>
      <c r="C19861" s="3" t="inlineStr">
        <is>
          <t>Expenses</t>
        </is>
      </c>
      <c r="D19861" s="3" t="inlineStr">
        <is>
          <t>3050/250</t>
        </is>
      </c>
      <c r="E19861" s="3" t="inlineStr">
        <is>
          <t>Advertising - General</t>
        </is>
      </c>
      <c r="F19861" s="3" t="n">
        <v>26579.08</v>
      </c>
      <c r="G19861" s="3" t="n">
        <v>26579.08</v>
      </c>
    </row>
    <row r="19862">
      <c r="A19862" s="3" t="inlineStr">
        <is>
          <t>Opportunity Private Capital (PTY) LTD</t>
        </is>
      </c>
      <c r="B19862" s="4" t="n">
        <v>45382</v>
      </c>
      <c r="C19862" s="3" t="inlineStr">
        <is>
          <t>Expenses</t>
        </is>
      </c>
      <c r="D19862" s="3" t="inlineStr">
        <is>
          <t>3050/250</t>
        </is>
      </c>
      <c r="E19862" s="3" t="inlineStr">
        <is>
          <t>Advertising - General</t>
        </is>
      </c>
      <c r="F19862" s="3" t="n">
        <v>95.64</v>
      </c>
      <c r="G19862" s="3" t="n">
        <v>95.64</v>
      </c>
    </row>
    <row r="19863">
      <c r="A19863" s="3" t="inlineStr">
        <is>
          <t>Opportunity Private Capital Sales (PTY) LTD</t>
        </is>
      </c>
      <c r="B19863" s="4" t="n">
        <v>45382</v>
      </c>
      <c r="C19863" s="3" t="inlineStr">
        <is>
          <t>Expenses</t>
        </is>
      </c>
      <c r="D19863" s="3" t="inlineStr">
        <is>
          <t>3050/250</t>
        </is>
      </c>
      <c r="E19863" s="3" t="inlineStr">
        <is>
          <t>Advertising - General</t>
        </is>
      </c>
      <c r="F19863" s="3" t="n">
        <v>26043.48</v>
      </c>
      <c r="G19863" s="3" t="n">
        <v>26043.48</v>
      </c>
    </row>
    <row r="19864">
      <c r="A19864" s="3" t="inlineStr">
        <is>
          <t>Opportunity Private Capital (PTY) LTD</t>
        </is>
      </c>
      <c r="B19864" s="4" t="n">
        <v>45382</v>
      </c>
      <c r="C19864" s="3" t="inlineStr">
        <is>
          <t>Expenses</t>
        </is>
      </c>
      <c r="D19864" s="3" t="inlineStr">
        <is>
          <t>3050/290</t>
        </is>
      </c>
      <c r="E19864" s="3" t="inlineStr">
        <is>
          <t>Advertising - Serene Living</t>
        </is>
      </c>
      <c r="F19864" s="3" t="n">
        <v>65086</v>
      </c>
      <c r="G19864" s="3" t="n">
        <v>65086</v>
      </c>
    </row>
    <row r="19865">
      <c r="A19865" s="3" t="inlineStr">
        <is>
          <t>Opportunity Global Property (PTY) LTD</t>
        </is>
      </c>
      <c r="B19865" s="4" t="n">
        <v>45382</v>
      </c>
      <c r="C19865" s="3" t="inlineStr">
        <is>
          <t>Expenses</t>
        </is>
      </c>
      <c r="D19865" s="3" t="inlineStr">
        <is>
          <t>3050/380</t>
        </is>
      </c>
      <c r="E19865" s="3" t="inlineStr">
        <is>
          <t>Advertising &amp; Marketing - Syte</t>
        </is>
      </c>
      <c r="F19865" s="3" t="n">
        <v>23750</v>
      </c>
      <c r="G19865" s="3" t="n">
        <v>23750</v>
      </c>
    </row>
    <row r="19866">
      <c r="A19866" s="3" t="inlineStr">
        <is>
          <t>Quinate Consulting (Pty) Ltd</t>
        </is>
      </c>
      <c r="B19866" s="4" t="n">
        <v>45382</v>
      </c>
      <c r="C19866" s="3" t="inlineStr">
        <is>
          <t>Expenses</t>
        </is>
      </c>
      <c r="D19866" s="3" t="inlineStr">
        <is>
          <t>3050/400</t>
        </is>
      </c>
      <c r="E19866" s="3" t="inlineStr">
        <is>
          <t>Advertising - Prop24</t>
        </is>
      </c>
      <c r="F19866" s="3" t="n">
        <v>510</v>
      </c>
      <c r="G19866" s="3" t="n">
        <v>510</v>
      </c>
    </row>
    <row r="19867">
      <c r="A19867" s="3" t="inlineStr">
        <is>
          <t>Opportunity Private Capital (PTY) LTD</t>
        </is>
      </c>
      <c r="B19867" s="4" t="n">
        <v>45382</v>
      </c>
      <c r="C19867" s="3" t="inlineStr">
        <is>
          <t>Expenses</t>
        </is>
      </c>
      <c r="D19867" s="3" t="inlineStr">
        <is>
          <t>3051/000</t>
        </is>
      </c>
      <c r="E19867" s="3" t="inlineStr">
        <is>
          <t>Advertising - Facebook</t>
        </is>
      </c>
      <c r="F19867" s="3" t="n">
        <v>21404.95</v>
      </c>
      <c r="G19867" s="3" t="n">
        <v>21404.95</v>
      </c>
    </row>
    <row r="19868">
      <c r="A19868" s="3" t="inlineStr">
        <is>
          <t>Endulini (Pty) Ltd</t>
        </is>
      </c>
      <c r="B19868" s="4" t="n">
        <v>45382</v>
      </c>
      <c r="C19868" s="3" t="inlineStr">
        <is>
          <t>Expenses</t>
        </is>
      </c>
      <c r="D19868" s="3" t="inlineStr">
        <is>
          <t>3200/000</t>
        </is>
      </c>
      <c r="E19868" s="3" t="inlineStr">
        <is>
          <t>Bank Charges</t>
        </is>
      </c>
      <c r="F19868" s="3" t="n">
        <v>226.47</v>
      </c>
      <c r="G19868" s="3" t="n">
        <v>226.47</v>
      </c>
    </row>
    <row r="19869">
      <c r="A19869" s="3" t="inlineStr">
        <is>
          <t>Noble Shield (Pty) Ltd ta Go Letting</t>
        </is>
      </c>
      <c r="B19869" s="4" t="n">
        <v>45382</v>
      </c>
      <c r="C19869" s="3" t="inlineStr">
        <is>
          <t>Expenses</t>
        </is>
      </c>
      <c r="D19869" s="3" t="inlineStr">
        <is>
          <t>3200/000</t>
        </is>
      </c>
      <c r="E19869" s="3" t="inlineStr">
        <is>
          <t>Bank Charges</t>
        </is>
      </c>
      <c r="F19869" s="3" t="n">
        <v>603.39</v>
      </c>
      <c r="G19869" s="3" t="n">
        <v>4095.82</v>
      </c>
    </row>
    <row r="19870">
      <c r="A19870" s="3" t="inlineStr">
        <is>
          <t>Opportunity Global Property (PTY) LTD</t>
        </is>
      </c>
      <c r="B19870" s="4" t="n">
        <v>45382</v>
      </c>
      <c r="C19870" s="3" t="inlineStr">
        <is>
          <t>Expenses</t>
        </is>
      </c>
      <c r="D19870" s="3" t="inlineStr">
        <is>
          <t>3200/000</t>
        </is>
      </c>
      <c r="E19870" s="3" t="inlineStr">
        <is>
          <t>Bank Charges</t>
        </is>
      </c>
      <c r="F19870" s="3" t="n">
        <v>961.24</v>
      </c>
      <c r="G19870" s="3" t="n">
        <v>961.24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Expenses</t>
        </is>
      </c>
      <c r="D19871" s="3" t="inlineStr">
        <is>
          <t>3200/000</t>
        </is>
      </c>
      <c r="E19871" s="3" t="inlineStr">
        <is>
          <t>Bank Charges</t>
        </is>
      </c>
      <c r="F19871" s="3" t="n">
        <v>974.3200000000001</v>
      </c>
      <c r="G19871" s="3" t="n">
        <v>6075.9</v>
      </c>
    </row>
    <row r="19872">
      <c r="A19872" s="3" t="inlineStr">
        <is>
          <t>Opportunity Private Capital (PTY) LTD</t>
        </is>
      </c>
      <c r="B19872" s="4" t="n">
        <v>45382</v>
      </c>
      <c r="C19872" s="3" t="inlineStr">
        <is>
          <t>Expenses</t>
        </is>
      </c>
      <c r="D19872" s="3" t="inlineStr">
        <is>
          <t>3200/000</t>
        </is>
      </c>
      <c r="E19872" s="3" t="inlineStr">
        <is>
          <t>Bank Charges</t>
        </is>
      </c>
      <c r="F19872" s="3" t="n">
        <v>430.63</v>
      </c>
      <c r="G19872" s="3" t="n">
        <v>430.63</v>
      </c>
    </row>
    <row r="19873">
      <c r="A19873" s="3" t="inlineStr">
        <is>
          <t>Opportunity Private Capital Sales (PTY) LTD</t>
        </is>
      </c>
      <c r="B19873" s="4" t="n">
        <v>45382</v>
      </c>
      <c r="C19873" s="3" t="inlineStr">
        <is>
          <t>Expenses</t>
        </is>
      </c>
      <c r="D19873" s="3" t="inlineStr">
        <is>
          <t>3200/000</t>
        </is>
      </c>
      <c r="E19873" s="3" t="inlineStr">
        <is>
          <t>Bank Charges</t>
        </is>
      </c>
      <c r="F19873" s="3" t="n">
        <v>961.24</v>
      </c>
      <c r="G19873" s="3" t="n">
        <v>961.24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Expenses</t>
        </is>
      </c>
      <c r="D19874" s="3" t="inlineStr">
        <is>
          <t>3200/000</t>
        </is>
      </c>
      <c r="E19874" s="3" t="inlineStr">
        <is>
          <t>Bank Charges</t>
        </is>
      </c>
      <c r="F19874" s="3" t="n">
        <v>490.57</v>
      </c>
      <c r="G19874" s="3" t="n">
        <v>490.57</v>
      </c>
    </row>
    <row r="19875">
      <c r="A19875" s="3" t="inlineStr">
        <is>
          <t>Trademark Holdings (Pty) Ltd</t>
        </is>
      </c>
      <c r="B19875" s="4" t="n">
        <v>45382</v>
      </c>
      <c r="C19875" s="3" t="inlineStr">
        <is>
          <t>Expenses</t>
        </is>
      </c>
      <c r="D19875" s="3" t="inlineStr">
        <is>
          <t>3200/000</t>
        </is>
      </c>
      <c r="E19875" s="3" t="inlineStr">
        <is>
          <t>Bank Charges</t>
        </is>
      </c>
      <c r="F19875" s="3" t="n">
        <v>385.31</v>
      </c>
      <c r="G19875" s="3" t="n">
        <v>2297.24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Expenses</t>
        </is>
      </c>
      <c r="D19876" s="3" t="inlineStr">
        <is>
          <t>3230/000</t>
        </is>
      </c>
      <c r="E19876" s="3" t="inlineStr">
        <is>
          <t>Cell Phone - NM</t>
        </is>
      </c>
      <c r="F19876" s="3" t="n">
        <v>2338.58</v>
      </c>
      <c r="G19876" s="3" t="n">
        <v>16002.76</v>
      </c>
    </row>
    <row r="19877">
      <c r="A19877" s="3" t="inlineStr">
        <is>
          <t>Noble Shield (Pty) Ltd ta Go Letting</t>
        </is>
      </c>
      <c r="B19877" s="4" t="n">
        <v>45382</v>
      </c>
      <c r="C19877" s="3" t="inlineStr">
        <is>
          <t>Expenses</t>
        </is>
      </c>
      <c r="D19877" s="3" t="inlineStr">
        <is>
          <t>3233/000</t>
        </is>
      </c>
      <c r="E19877" s="3" t="inlineStr">
        <is>
          <t>Cell Data - Other</t>
        </is>
      </c>
      <c r="F19877" s="3" t="n">
        <v>199</v>
      </c>
      <c r="G19877" s="3" t="n">
        <v>969.04</v>
      </c>
    </row>
    <row r="19878">
      <c r="A19878" s="3" t="inlineStr">
        <is>
          <t>Noble Shield (Pty) Ltd ta Go Letting</t>
        </is>
      </c>
      <c r="B19878" s="4" t="n">
        <v>45382</v>
      </c>
      <c r="C19878" s="3" t="inlineStr">
        <is>
          <t>Expenses</t>
        </is>
      </c>
      <c r="D19878" s="3" t="inlineStr">
        <is>
          <t>3233/100</t>
        </is>
      </c>
      <c r="E19878" s="3" t="inlineStr">
        <is>
          <t>Cell Data - Sales office Wifi</t>
        </is>
      </c>
      <c r="F19878" s="3" t="n">
        <v>315</v>
      </c>
      <c r="G19878" s="3" t="n">
        <v>2701.91</v>
      </c>
    </row>
    <row r="19879">
      <c r="A19879" s="3" t="inlineStr">
        <is>
          <t>Opportunity Global Property (PTY) LTD</t>
        </is>
      </c>
      <c r="B19879" s="4" t="n">
        <v>45382</v>
      </c>
      <c r="C19879" s="3" t="inlineStr">
        <is>
          <t>Expenses</t>
        </is>
      </c>
      <c r="D19879" s="3" t="inlineStr">
        <is>
          <t>3250/000</t>
        </is>
      </c>
      <c r="E19879" s="3" t="inlineStr">
        <is>
          <t>Cleaning</t>
        </is>
      </c>
      <c r="F19879" s="3" t="n">
        <v>3478.16</v>
      </c>
      <c r="G19879" s="3" t="n">
        <v>3478.16</v>
      </c>
    </row>
    <row r="19880">
      <c r="A19880" s="3" t="inlineStr">
        <is>
          <t>Opportunity Management Holdings (PTY) LTD</t>
        </is>
      </c>
      <c r="B19880" s="4" t="n">
        <v>45382</v>
      </c>
      <c r="C19880" s="3" t="inlineStr">
        <is>
          <t>Expenses</t>
        </is>
      </c>
      <c r="D19880" s="3" t="inlineStr">
        <is>
          <t>3250/000</t>
        </is>
      </c>
      <c r="E19880" s="3" t="inlineStr">
        <is>
          <t>Cleaning</t>
        </is>
      </c>
      <c r="F19880" s="3" t="n">
        <v>3095.63</v>
      </c>
      <c r="G19880" s="3" t="n">
        <v>20640.78</v>
      </c>
    </row>
    <row r="19881">
      <c r="A19881" s="3" t="inlineStr">
        <is>
          <t>Opportunity Private Capital (PTY) LTD</t>
        </is>
      </c>
      <c r="B19881" s="4" t="n">
        <v>45382</v>
      </c>
      <c r="C19881" s="3" t="inlineStr">
        <is>
          <t>Expenses</t>
        </is>
      </c>
      <c r="D19881" s="3" t="inlineStr">
        <is>
          <t>3250/000</t>
        </is>
      </c>
      <c r="E19881" s="3" t="inlineStr">
        <is>
          <t>Cleaning</t>
        </is>
      </c>
      <c r="F19881" s="3" t="n">
        <v>2700</v>
      </c>
      <c r="G19881" s="3" t="n">
        <v>2700</v>
      </c>
    </row>
    <row r="19882">
      <c r="A19882" s="3" t="inlineStr">
        <is>
          <t>Opportunity Private Capital Sales (PTY) LTD</t>
        </is>
      </c>
      <c r="B19882" s="4" t="n">
        <v>45382</v>
      </c>
      <c r="C19882" s="3" t="inlineStr">
        <is>
          <t>Expenses</t>
        </is>
      </c>
      <c r="D19882" s="3" t="inlineStr">
        <is>
          <t>3250/000</t>
        </is>
      </c>
      <c r="E19882" s="3" t="inlineStr">
        <is>
          <t>Cleaning</t>
        </is>
      </c>
      <c r="F19882" s="3" t="n">
        <v>2878.16</v>
      </c>
      <c r="G19882" s="3" t="n">
        <v>2878.16</v>
      </c>
    </row>
    <row r="19883">
      <c r="A19883" s="3" t="inlineStr">
        <is>
          <t>Trademark Holdings (Pty) Ltd</t>
        </is>
      </c>
      <c r="B19883" s="4" t="n">
        <v>45382</v>
      </c>
      <c r="C19883" s="3" t="inlineStr">
        <is>
          <t>Expenses</t>
        </is>
      </c>
      <c r="D19883" s="3" t="inlineStr">
        <is>
          <t>3250/000</t>
        </is>
      </c>
      <c r="E19883" s="3" t="inlineStr">
        <is>
          <t>Cleaning</t>
        </is>
      </c>
      <c r="F19883" s="3" t="n">
        <v>1144</v>
      </c>
      <c r="G19883" s="3" t="n">
        <v>7722</v>
      </c>
    </row>
    <row r="19884">
      <c r="A19884" s="3" t="inlineStr">
        <is>
          <t>Opportunity Global Property (PTY) LTD</t>
        </is>
      </c>
      <c r="B19884" s="4" t="n">
        <v>45382</v>
      </c>
      <c r="C19884" s="3" t="inlineStr">
        <is>
          <t>Expenses</t>
        </is>
      </c>
      <c r="D19884" s="3" t="inlineStr">
        <is>
          <t>3300/000</t>
        </is>
      </c>
      <c r="E19884" s="3" t="inlineStr">
        <is>
          <t>Computer Expenses</t>
        </is>
      </c>
      <c r="F19884" s="3" t="n">
        <v>782.52</v>
      </c>
      <c r="G19884" s="3" t="n">
        <v>782.52</v>
      </c>
    </row>
    <row r="19885">
      <c r="A19885" s="3" t="inlineStr">
        <is>
          <t>Opportunity Management Holdings (PTY) LTD</t>
        </is>
      </c>
      <c r="B19885" s="4" t="n">
        <v>45382</v>
      </c>
      <c r="C19885" s="3" t="inlineStr">
        <is>
          <t>Expenses</t>
        </is>
      </c>
      <c r="D19885" s="3" t="inlineStr">
        <is>
          <t>3300/000</t>
        </is>
      </c>
      <c r="E19885" s="3" t="inlineStr">
        <is>
          <t>Computer Expenses</t>
        </is>
      </c>
      <c r="F19885" s="3" t="n">
        <v>0</v>
      </c>
      <c r="G19885" s="3" t="n">
        <v>1266.08</v>
      </c>
    </row>
    <row r="19886">
      <c r="A19886" s="3" t="inlineStr">
        <is>
          <t>Opportunity Private Capital Sales (PTY) LTD</t>
        </is>
      </c>
      <c r="B19886" s="4" t="n">
        <v>45382</v>
      </c>
      <c r="C19886" s="3" t="inlineStr">
        <is>
          <t>Expenses</t>
        </is>
      </c>
      <c r="D19886" s="3" t="inlineStr">
        <is>
          <t>3300/000</t>
        </is>
      </c>
      <c r="E19886" s="3" t="inlineStr">
        <is>
          <t>Computer Expenses</t>
        </is>
      </c>
      <c r="F19886" s="3" t="n">
        <v>782.52</v>
      </c>
      <c r="G19886" s="3" t="n">
        <v>782.52</v>
      </c>
    </row>
    <row r="19887">
      <c r="A19887" s="3" t="inlineStr">
        <is>
          <t>Noble Shield (Pty) Ltd ta Go Letting</t>
        </is>
      </c>
      <c r="B19887" s="4" t="n">
        <v>45382</v>
      </c>
      <c r="C19887" s="3" t="inlineStr">
        <is>
          <t>Expenses</t>
        </is>
      </c>
      <c r="D19887" s="3" t="inlineStr">
        <is>
          <t>3300/120</t>
        </is>
      </c>
      <c r="E19887" s="3" t="inlineStr">
        <is>
          <t>Computer IT - Software Propworx</t>
        </is>
      </c>
      <c r="F19887" s="3" t="n">
        <v>2576</v>
      </c>
      <c r="G19887" s="3" t="n">
        <v>18032</v>
      </c>
    </row>
    <row r="19888">
      <c r="A19888" s="3" t="inlineStr">
        <is>
          <t>Noble Shield (Pty) Ltd ta Go Letting</t>
        </is>
      </c>
      <c r="B19888" s="4" t="n">
        <v>45382</v>
      </c>
      <c r="C19888" s="3" t="inlineStr">
        <is>
          <t>Expenses</t>
        </is>
      </c>
      <c r="D19888" s="3" t="inlineStr">
        <is>
          <t>3300/130</t>
        </is>
      </c>
      <c r="E19888" s="3" t="inlineStr">
        <is>
          <t>Computer IT - Internet/Hosting Fees</t>
        </is>
      </c>
      <c r="F19888" s="3" t="n">
        <v>0</v>
      </c>
      <c r="G19888" s="3" t="n">
        <v>1580</v>
      </c>
    </row>
    <row r="19889">
      <c r="A19889" s="3" t="inlineStr">
        <is>
          <t>Noble Shield (Pty) Ltd ta Go Letting</t>
        </is>
      </c>
      <c r="B19889" s="4" t="n">
        <v>45382</v>
      </c>
      <c r="C19889" s="3" t="inlineStr">
        <is>
          <t>Expenses</t>
        </is>
      </c>
      <c r="D19889" s="3" t="inlineStr">
        <is>
          <t>3300/170</t>
        </is>
      </c>
      <c r="E19889" s="3" t="inlineStr">
        <is>
          <t>Computer IT - VDB office Fibre</t>
        </is>
      </c>
      <c r="F19889" s="3" t="n">
        <v>790</v>
      </c>
      <c r="G19889" s="3" t="n">
        <v>4740</v>
      </c>
    </row>
    <row r="19890">
      <c r="A19890" s="3" t="inlineStr">
        <is>
          <t>Trademark Holdings (Pty) Ltd</t>
        </is>
      </c>
      <c r="B19890" s="4" t="n">
        <v>45382</v>
      </c>
      <c r="C19890" s="3" t="inlineStr">
        <is>
          <t>Expenses</t>
        </is>
      </c>
      <c r="D19890" s="3" t="inlineStr">
        <is>
          <t>3350/000</t>
        </is>
      </c>
      <c r="E19890" s="3" t="inlineStr">
        <is>
          <t>Consulting Fees</t>
        </is>
      </c>
      <c r="F19890" s="3" t="n">
        <v>26400</v>
      </c>
      <c r="G19890" s="3" t="n">
        <v>158800</v>
      </c>
    </row>
    <row r="19891">
      <c r="A19891" s="3" t="inlineStr">
        <is>
          <t>Opportunity Management Holdings (PTY) LTD</t>
        </is>
      </c>
      <c r="B19891" s="4" t="n">
        <v>45382</v>
      </c>
      <c r="C19891" s="3" t="inlineStr">
        <is>
          <t>Expenses</t>
        </is>
      </c>
      <c r="D19891" s="3" t="inlineStr">
        <is>
          <t>3350/100</t>
        </is>
      </c>
      <c r="E19891" s="3" t="inlineStr">
        <is>
          <t>Consulting Fee - Dirk Coetzee</t>
        </is>
      </c>
      <c r="F19891" s="3" t="n">
        <v>17000</v>
      </c>
      <c r="G19891" s="3" t="n">
        <v>119000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Expenses</t>
        </is>
      </c>
      <c r="D19892" s="3" t="inlineStr">
        <is>
          <t>3350/100</t>
        </is>
      </c>
      <c r="E19892" s="3" t="inlineStr">
        <is>
          <t>Consulting Fees - Admin and Finance</t>
        </is>
      </c>
      <c r="F19892" s="3" t="n">
        <v>43709</v>
      </c>
      <c r="G19892" s="3" t="n">
        <v>43709</v>
      </c>
    </row>
    <row r="19893">
      <c r="A19893" s="3" t="inlineStr">
        <is>
          <t>Opportunity Global Property (PTY) LTD</t>
        </is>
      </c>
      <c r="B19893" s="4" t="n">
        <v>45382</v>
      </c>
      <c r="C19893" s="3" t="inlineStr">
        <is>
          <t>Expenses</t>
        </is>
      </c>
      <c r="D19893" s="3" t="inlineStr">
        <is>
          <t>3350/100</t>
        </is>
      </c>
      <c r="E19893" s="3" t="inlineStr">
        <is>
          <t>Consulting Fees - Admin and Finance</t>
        </is>
      </c>
      <c r="F19893" s="3" t="n">
        <v>10870.2</v>
      </c>
      <c r="G19893" s="3" t="n">
        <v>10870.2</v>
      </c>
    </row>
    <row r="19894">
      <c r="A19894" s="3" t="inlineStr">
        <is>
          <t>Opportunity Private Capital (PTY) LTD</t>
        </is>
      </c>
      <c r="B19894" s="4" t="n">
        <v>45382</v>
      </c>
      <c r="C19894" s="3" t="inlineStr">
        <is>
          <t>Expenses</t>
        </is>
      </c>
      <c r="D19894" s="3" t="inlineStr">
        <is>
          <t>3350/100</t>
        </is>
      </c>
      <c r="E19894" s="3" t="inlineStr">
        <is>
          <t>Consulting Fees - Admin and Finance</t>
        </is>
      </c>
      <c r="F19894" s="3" t="n">
        <v>12790.2</v>
      </c>
      <c r="G19894" s="3" t="n">
        <v>12790.2</v>
      </c>
    </row>
    <row r="19895">
      <c r="A19895" s="3" t="inlineStr">
        <is>
          <t>Opportunity Private Capital Sales (PTY) LTD</t>
        </is>
      </c>
      <c r="B19895" s="4" t="n">
        <v>45382</v>
      </c>
      <c r="C19895" s="3" t="inlineStr">
        <is>
          <t>Expenses</t>
        </is>
      </c>
      <c r="D19895" s="3" t="inlineStr">
        <is>
          <t>3350/100</t>
        </is>
      </c>
      <c r="E19895" s="3" t="inlineStr">
        <is>
          <t>Consulting Fees - Admin and Finance</t>
        </is>
      </c>
      <c r="F19895" s="3" t="n">
        <v>10870.2</v>
      </c>
      <c r="G19895" s="3" t="n">
        <v>10870.2</v>
      </c>
    </row>
    <row r="19896">
      <c r="A19896" s="3" t="inlineStr">
        <is>
          <t>Opportunity Private Capital (PTY) LTD</t>
        </is>
      </c>
      <c r="B19896" s="4" t="n">
        <v>45382</v>
      </c>
      <c r="C19896" s="3" t="inlineStr">
        <is>
          <t>Expenses</t>
        </is>
      </c>
      <c r="D19896" s="3" t="inlineStr">
        <is>
          <t>3350/200</t>
        </is>
      </c>
      <c r="E19896" s="3" t="inlineStr">
        <is>
          <t>Consulting Fees - Rockfin</t>
        </is>
      </c>
      <c r="F19896" s="3" t="n">
        <v>6000</v>
      </c>
      <c r="G19896" s="3" t="n">
        <v>6000</v>
      </c>
    </row>
    <row r="19897">
      <c r="A19897" s="3" t="inlineStr">
        <is>
          <t>Opportunity Management Holdings (PTY) LTD</t>
        </is>
      </c>
      <c r="B19897" s="4" t="n">
        <v>45382</v>
      </c>
      <c r="C19897" s="3" t="inlineStr">
        <is>
          <t>Expenses</t>
        </is>
      </c>
      <c r="D19897" s="3" t="inlineStr">
        <is>
          <t>3350/300</t>
        </is>
      </c>
      <c r="E19897" s="3" t="inlineStr">
        <is>
          <t>Consulting Fee - HR Joblaw</t>
        </is>
      </c>
      <c r="F19897" s="3" t="n">
        <v>1600.83</v>
      </c>
      <c r="G19897" s="3" t="n">
        <v>11205.81</v>
      </c>
    </row>
    <row r="19898">
      <c r="A19898" s="3" t="inlineStr">
        <is>
          <t>Quinate Consulting (Pty) Ltd</t>
        </is>
      </c>
      <c r="B19898" s="4" t="n">
        <v>45382</v>
      </c>
      <c r="C19898" s="3" t="inlineStr">
        <is>
          <t>Expenses</t>
        </is>
      </c>
      <c r="D19898" s="3" t="inlineStr">
        <is>
          <t>3350/300</t>
        </is>
      </c>
      <c r="E19898" s="3" t="inlineStr">
        <is>
          <t>Consulting Fees - Admin and Finance</t>
        </is>
      </c>
      <c r="F19898" s="3" t="n">
        <v>15000</v>
      </c>
      <c r="G19898" s="3" t="n">
        <v>15000</v>
      </c>
    </row>
    <row r="19899">
      <c r="A19899" s="3" t="inlineStr">
        <is>
          <t>Opportunity Private Capital (PTY) LTD</t>
        </is>
      </c>
      <c r="B19899" s="4" t="n">
        <v>45382</v>
      </c>
      <c r="C19899" s="3" t="inlineStr">
        <is>
          <t>Expenses</t>
        </is>
      </c>
      <c r="D19899" s="3" t="inlineStr">
        <is>
          <t>3350/300</t>
        </is>
      </c>
      <c r="E19899" s="3" t="inlineStr">
        <is>
          <t>Consulting Fees - BLCS</t>
        </is>
      </c>
      <c r="F19899" s="3" t="n">
        <v>16000</v>
      </c>
      <c r="G19899" s="3" t="n">
        <v>16000</v>
      </c>
    </row>
    <row r="19900">
      <c r="A19900" s="3" t="inlineStr">
        <is>
          <t>Opportunity Management Holdings (PTY) LTD</t>
        </is>
      </c>
      <c r="B19900" s="4" t="n">
        <v>45382</v>
      </c>
      <c r="C19900" s="3" t="inlineStr">
        <is>
          <t>Expenses</t>
        </is>
      </c>
      <c r="D19900" s="3" t="inlineStr">
        <is>
          <t>3350/400</t>
        </is>
      </c>
      <c r="E19900" s="3" t="inlineStr">
        <is>
          <t>Consulting Fees - Johan Prinsloo</t>
        </is>
      </c>
      <c r="F19900" s="3" t="n">
        <v>0</v>
      </c>
      <c r="G19900" s="3" t="n">
        <v>50992.16</v>
      </c>
    </row>
    <row r="19901">
      <c r="A19901" s="3" t="inlineStr">
        <is>
          <t>Opportunity Private Capital (PTY) LTD</t>
        </is>
      </c>
      <c r="B19901" s="4" t="n">
        <v>45382</v>
      </c>
      <c r="C19901" s="3" t="inlineStr">
        <is>
          <t>Expenses</t>
        </is>
      </c>
      <c r="D19901" s="3" t="inlineStr">
        <is>
          <t>3351/000</t>
        </is>
      </c>
      <c r="E19901" s="3" t="inlineStr">
        <is>
          <t>Consulting Fees - HR Joblaw</t>
        </is>
      </c>
      <c r="F19901" s="3" t="n">
        <v>13600.83</v>
      </c>
      <c r="G19901" s="3" t="n">
        <v>13600.83</v>
      </c>
    </row>
    <row r="19902">
      <c r="A19902" s="3" t="inlineStr">
        <is>
          <t>Quinate Consulting (Pty) Ltd</t>
        </is>
      </c>
      <c r="B19902" s="4" t="n">
        <v>45382</v>
      </c>
      <c r="C19902" s="3" t="inlineStr">
        <is>
          <t>Expenses</t>
        </is>
      </c>
      <c r="D19902" s="3" t="inlineStr">
        <is>
          <t>3351/000</t>
        </is>
      </c>
      <c r="E19902" s="3" t="inlineStr">
        <is>
          <t>Consulting fees - Trustees</t>
        </is>
      </c>
      <c r="F19902" s="3" t="n">
        <v>4200</v>
      </c>
      <c r="G19902" s="3" t="n">
        <v>4200</v>
      </c>
    </row>
    <row r="19903">
      <c r="A19903" s="3" t="inlineStr">
        <is>
          <t>Opportunity Private Capital (PTY) LTD</t>
        </is>
      </c>
      <c r="B19903" s="4" t="n">
        <v>45382</v>
      </c>
      <c r="C19903" s="3" t="inlineStr">
        <is>
          <t>Expenses</t>
        </is>
      </c>
      <c r="D19903" s="3" t="inlineStr">
        <is>
          <t>3355/00</t>
        </is>
      </c>
      <c r="E19903" s="3" t="inlineStr">
        <is>
          <t>Consulting fees - F Geldenhuys</t>
        </is>
      </c>
      <c r="F19903" s="3" t="n">
        <v>35000</v>
      </c>
      <c r="G19903" s="3" t="n">
        <v>35000</v>
      </c>
    </row>
    <row r="19904">
      <c r="A19904" s="3" t="inlineStr">
        <is>
          <t>Opportunity Management Holdings (PTY) LTD</t>
        </is>
      </c>
      <c r="B19904" s="4" t="n">
        <v>45382</v>
      </c>
      <c r="C19904" s="3" t="inlineStr">
        <is>
          <t>Expenses</t>
        </is>
      </c>
      <c r="D19904" s="3" t="inlineStr">
        <is>
          <t>3400/000</t>
        </is>
      </c>
      <c r="E19904" s="3" t="inlineStr">
        <is>
          <t>Courier _AND_ Postage</t>
        </is>
      </c>
      <c r="F19904" s="3" t="n">
        <v>0</v>
      </c>
      <c r="G19904" s="3" t="n">
        <v>664.3200000000001</v>
      </c>
    </row>
    <row r="19905">
      <c r="A19905" s="3" t="inlineStr">
        <is>
          <t>Opportunity Private Capital (PTY) LTD</t>
        </is>
      </c>
      <c r="B19905" s="4" t="n">
        <v>45382</v>
      </c>
      <c r="C19905" s="3" t="inlineStr">
        <is>
          <t>Expenses</t>
        </is>
      </c>
      <c r="D19905" s="3" t="inlineStr">
        <is>
          <t>3450/001</t>
        </is>
      </c>
      <c r="E19905" s="3" t="inlineStr">
        <is>
          <t>Depreciation - Computer equipment</t>
        </is>
      </c>
      <c r="F19905" s="3" t="n">
        <v>880.08</v>
      </c>
      <c r="G19905" s="3" t="n">
        <v>880.08</v>
      </c>
    </row>
    <row r="19906">
      <c r="A19906" s="3" t="inlineStr">
        <is>
          <t>Opportunity Management Holdings (PTY) LTD</t>
        </is>
      </c>
      <c r="B19906" s="4" t="n">
        <v>45382</v>
      </c>
      <c r="C19906" s="3" t="inlineStr">
        <is>
          <t>Expenses</t>
        </is>
      </c>
      <c r="D19906" s="3" t="inlineStr">
        <is>
          <t>3451/000</t>
        </is>
      </c>
      <c r="E19906" s="3" t="inlineStr">
        <is>
          <t>Depreciation - Computer Equipment</t>
        </is>
      </c>
      <c r="F19906" s="3" t="n">
        <v>1404.94</v>
      </c>
      <c r="G19906" s="3" t="n">
        <v>7616.02</v>
      </c>
    </row>
    <row r="19907">
      <c r="A19907" s="3" t="inlineStr">
        <is>
          <t>Quinate Consulting (Pty) Ltd</t>
        </is>
      </c>
      <c r="B19907" s="4" t="n">
        <v>45382</v>
      </c>
      <c r="C19907" s="3" t="inlineStr">
        <is>
          <t>Expenses</t>
        </is>
      </c>
      <c r="D19907" s="3" t="inlineStr">
        <is>
          <t>3600/000</t>
        </is>
      </c>
      <c r="E19907" s="3" t="inlineStr">
        <is>
          <t>Donations</t>
        </is>
      </c>
      <c r="F19907" s="3" t="n">
        <v>572.45</v>
      </c>
      <c r="G19907" s="3" t="n">
        <v>572.45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Expenses</t>
        </is>
      </c>
      <c r="D19908" s="3" t="inlineStr">
        <is>
          <t>3650/000</t>
        </is>
      </c>
      <c r="E19908" s="3" t="inlineStr">
        <is>
          <t>Electricity _AND_ Water</t>
        </is>
      </c>
      <c r="F19908" s="3" t="n">
        <v>3900</v>
      </c>
      <c r="G19908" s="3" t="n">
        <v>6400</v>
      </c>
    </row>
    <row r="19909">
      <c r="A19909" s="3" t="inlineStr">
        <is>
          <t>Opportunity Private Capital (PTY) LTD</t>
        </is>
      </c>
      <c r="B19909" s="4" t="n">
        <v>45382</v>
      </c>
      <c r="C19909" s="3" t="inlineStr">
        <is>
          <t>Expenses</t>
        </is>
      </c>
      <c r="D19909" s="3" t="inlineStr">
        <is>
          <t>3650/000</t>
        </is>
      </c>
      <c r="E19909" s="3" t="inlineStr">
        <is>
          <t>Electricity _AND_ Water</t>
        </is>
      </c>
      <c r="F19909" s="3" t="n">
        <v>2950</v>
      </c>
      <c r="G19909" s="3" t="n">
        <v>2950</v>
      </c>
    </row>
    <row r="19910">
      <c r="A19910" s="3" t="inlineStr">
        <is>
          <t>Trademark Holdings (Pty) Ltd</t>
        </is>
      </c>
      <c r="B19910" s="4" t="n">
        <v>45382</v>
      </c>
      <c r="C19910" s="3" t="inlineStr">
        <is>
          <t>Expenses</t>
        </is>
      </c>
      <c r="D19910" s="3" t="inlineStr">
        <is>
          <t>3650/000</t>
        </is>
      </c>
      <c r="E19910" s="3" t="inlineStr">
        <is>
          <t>Electricity _AND_ Water</t>
        </is>
      </c>
      <c r="F19910" s="3" t="n">
        <v>15000</v>
      </c>
      <c r="G19910" s="3" t="n">
        <v>15000</v>
      </c>
    </row>
    <row r="19911">
      <c r="A19911" s="3" t="inlineStr">
        <is>
          <t>Noble Shield (Pty) Ltd ta Go Letting</t>
        </is>
      </c>
      <c r="B19911" s="4" t="n">
        <v>45382</v>
      </c>
      <c r="C19911" s="3" t="inlineStr">
        <is>
          <t>Expenses</t>
        </is>
      </c>
      <c r="D19911" s="3" t="inlineStr">
        <is>
          <t>3651/000</t>
        </is>
      </c>
      <c r="E19911" s="3" t="inlineStr">
        <is>
          <t>Electricity _AND_ Water - Rentals</t>
        </is>
      </c>
      <c r="F19911" s="3" t="n">
        <v>-1100</v>
      </c>
      <c r="G19911" s="3" t="n">
        <v>-100</v>
      </c>
    </row>
    <row r="19912">
      <c r="A19912" s="3" t="inlineStr">
        <is>
          <t>Quinate Consulting (Pty) Ltd</t>
        </is>
      </c>
      <c r="B19912" s="4" t="n">
        <v>45382</v>
      </c>
      <c r="C19912" s="3" t="inlineStr">
        <is>
          <t>Expenses</t>
        </is>
      </c>
      <c r="D19912" s="3" t="inlineStr">
        <is>
          <t>3651/000</t>
        </is>
      </c>
      <c r="E19912" s="3" t="inlineStr">
        <is>
          <t>Electricity _AND_ Water - Southwark</t>
        </is>
      </c>
      <c r="F19912" s="3" t="n">
        <v>14396.06</v>
      </c>
      <c r="G19912" s="3" t="n">
        <v>14396.06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Expenses</t>
        </is>
      </c>
      <c r="D19913" s="3" t="inlineStr">
        <is>
          <t>3652/000</t>
        </is>
      </c>
      <c r="E19913" s="3" t="inlineStr">
        <is>
          <t>Electricity _AND_ Water - Soho</t>
        </is>
      </c>
      <c r="F19913" s="3" t="n">
        <v>22670.43</v>
      </c>
      <c r="G19913" s="3" t="n">
        <v>22670.43</v>
      </c>
    </row>
    <row r="19914">
      <c r="A19914" s="3" t="inlineStr">
        <is>
          <t>Noble Shield (Pty) Ltd ta Go Letting</t>
        </is>
      </c>
      <c r="B19914" s="4" t="n">
        <v>45382</v>
      </c>
      <c r="C19914" s="3" t="inlineStr">
        <is>
          <t>Expenses</t>
        </is>
      </c>
      <c r="D19914" s="3" t="inlineStr">
        <is>
          <t>3700/000</t>
        </is>
      </c>
      <c r="E19914" s="3" t="inlineStr">
        <is>
          <t>Entertainment Expenses</t>
        </is>
      </c>
      <c r="F19914" s="3" t="n">
        <v>0</v>
      </c>
      <c r="G19914" s="3" t="n">
        <v>1650</v>
      </c>
    </row>
    <row r="19915">
      <c r="A19915" s="3" t="inlineStr">
        <is>
          <t>Opportunity Global Property (PTY) LTD</t>
        </is>
      </c>
      <c r="B19915" s="4" t="n">
        <v>45382</v>
      </c>
      <c r="C19915" s="3" t="inlineStr">
        <is>
          <t>Expenses</t>
        </is>
      </c>
      <c r="D19915" s="3" t="inlineStr">
        <is>
          <t>3700/000</t>
        </is>
      </c>
      <c r="E19915" s="3" t="inlineStr">
        <is>
          <t>Entertainment Expenses</t>
        </is>
      </c>
      <c r="F19915" s="3" t="n">
        <v>695.65</v>
      </c>
      <c r="G19915" s="3" t="n">
        <v>695.65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Expenses</t>
        </is>
      </c>
      <c r="D19916" s="3" t="inlineStr">
        <is>
          <t>3700/000</t>
        </is>
      </c>
      <c r="E19916" s="3" t="inlineStr">
        <is>
          <t>Entertainment Expenses</t>
        </is>
      </c>
      <c r="F19916" s="3" t="n">
        <v>0</v>
      </c>
      <c r="G19916" s="3" t="n">
        <v>1126.13</v>
      </c>
    </row>
    <row r="19917">
      <c r="A19917" s="3" t="inlineStr">
        <is>
          <t>Opportunity Private Capital (PTY) LTD</t>
        </is>
      </c>
      <c r="B19917" s="4" t="n">
        <v>45382</v>
      </c>
      <c r="C19917" s="3" t="inlineStr">
        <is>
          <t>Expenses</t>
        </is>
      </c>
      <c r="D19917" s="3" t="inlineStr">
        <is>
          <t>3700/000</t>
        </is>
      </c>
      <c r="E19917" s="3" t="inlineStr">
        <is>
          <t>Entertainment Expenses</t>
        </is>
      </c>
      <c r="F19917" s="3" t="n">
        <v>1117.38</v>
      </c>
      <c r="G19917" s="3" t="n">
        <v>1117.38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Expenses</t>
        </is>
      </c>
      <c r="D19918" s="3" t="inlineStr">
        <is>
          <t>3700/000</t>
        </is>
      </c>
      <c r="E19918" s="3" t="inlineStr">
        <is>
          <t>Entertainment Expenses</t>
        </is>
      </c>
      <c r="F19918" s="3" t="n">
        <v>478.26</v>
      </c>
      <c r="G19918" s="3" t="n">
        <v>478.26</v>
      </c>
    </row>
    <row r="19919">
      <c r="A19919" s="3" t="inlineStr">
        <is>
          <t>Noble Shield (Pty) Ltd ta Go Letting</t>
        </is>
      </c>
      <c r="B19919" s="4" t="n">
        <v>45382</v>
      </c>
      <c r="C19919" s="3" t="inlineStr">
        <is>
          <t>Expenses</t>
        </is>
      </c>
      <c r="D19919" s="3" t="inlineStr">
        <is>
          <t>3800/000</t>
        </is>
      </c>
      <c r="E19919" s="3" t="inlineStr">
        <is>
          <t>General Expenses</t>
        </is>
      </c>
      <c r="F19919" s="3" t="n">
        <v>269.99</v>
      </c>
      <c r="G19919" s="3" t="n">
        <v>319.98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Expenses</t>
        </is>
      </c>
      <c r="D19920" s="3" t="inlineStr">
        <is>
          <t>3800/000</t>
        </is>
      </c>
      <c r="E19920" s="3" t="inlineStr">
        <is>
          <t>General Expenses</t>
        </is>
      </c>
      <c r="F19920" s="3" t="n">
        <v>156.5</v>
      </c>
      <c r="G19920" s="3" t="n">
        <v>156.5</v>
      </c>
    </row>
    <row r="19921">
      <c r="A19921" s="3" t="inlineStr">
        <is>
          <t>Opportunity Management Holdings (PTY) LTD</t>
        </is>
      </c>
      <c r="B19921" s="4" t="n">
        <v>45382</v>
      </c>
      <c r="C19921" s="3" t="inlineStr">
        <is>
          <t>Expenses</t>
        </is>
      </c>
      <c r="D19921" s="3" t="inlineStr">
        <is>
          <t>3800/000</t>
        </is>
      </c>
      <c r="E19921" s="3" t="inlineStr">
        <is>
          <t>General Expenses</t>
        </is>
      </c>
      <c r="F19921" s="3" t="n">
        <v>5.68</v>
      </c>
      <c r="G19921" s="3" t="n">
        <v>1518.3</v>
      </c>
    </row>
    <row r="19922">
      <c r="A19922" s="3" t="inlineStr">
        <is>
          <t>Opportunity Private Capital Sales (PTY) LTD</t>
        </is>
      </c>
      <c r="B19922" s="4" t="n">
        <v>45382</v>
      </c>
      <c r="C19922" s="3" t="inlineStr">
        <is>
          <t>Expenses</t>
        </is>
      </c>
      <c r="D19922" s="3" t="inlineStr">
        <is>
          <t>3800/000</t>
        </is>
      </c>
      <c r="E19922" s="3" t="inlineStr">
        <is>
          <t>General Expenses</t>
        </is>
      </c>
      <c r="F19922" s="3" t="n">
        <v>156.5</v>
      </c>
      <c r="G19922" s="3" t="n">
        <v>156.5</v>
      </c>
    </row>
    <row r="19923">
      <c r="A19923" s="3" t="inlineStr">
        <is>
          <t>Quinate Consulting (Pty) Ltd</t>
        </is>
      </c>
      <c r="B19923" s="4" t="n">
        <v>45382</v>
      </c>
      <c r="C19923" s="3" t="inlineStr">
        <is>
          <t>Expenses</t>
        </is>
      </c>
      <c r="D19923" s="3" t="inlineStr">
        <is>
          <t>3800/000</t>
        </is>
      </c>
      <c r="E19923" s="3" t="inlineStr">
        <is>
          <t>General Expenses</t>
        </is>
      </c>
      <c r="F19923" s="3" t="n">
        <v>1338.11</v>
      </c>
      <c r="G19923" s="3" t="n">
        <v>1338.11</v>
      </c>
    </row>
    <row r="19924">
      <c r="A19924" s="3" t="inlineStr">
        <is>
          <t>Opportunity Management Holdings (PTY) LTD</t>
        </is>
      </c>
      <c r="B19924" s="4" t="n">
        <v>45382</v>
      </c>
      <c r="C19924" s="3" t="inlineStr">
        <is>
          <t>Expenses</t>
        </is>
      </c>
      <c r="D19924" s="3" t="inlineStr">
        <is>
          <t>3800/010</t>
        </is>
      </c>
      <c r="E19924" s="3" t="inlineStr">
        <is>
          <t>General Expenses - Gifts</t>
        </is>
      </c>
      <c r="F19924" s="3" t="n">
        <v>1755.08</v>
      </c>
      <c r="G19924" s="3" t="n">
        <v>10963.65</v>
      </c>
    </row>
    <row r="19925">
      <c r="A19925" s="3" t="inlineStr">
        <is>
          <t>Opportunity Management Holdings (PTY) LTD</t>
        </is>
      </c>
      <c r="B19925" s="4" t="n">
        <v>45382</v>
      </c>
      <c r="C19925" s="3" t="inlineStr">
        <is>
          <t>Expenses</t>
        </is>
      </c>
      <c r="D19925" s="3" t="inlineStr">
        <is>
          <t>3800/030</t>
        </is>
      </c>
      <c r="E19925" s="3" t="inlineStr">
        <is>
          <t>General Expenses: Showhouse Heron View</t>
        </is>
      </c>
      <c r="F19925" s="3" t="n">
        <v>0</v>
      </c>
      <c r="G19925" s="3" t="n">
        <v>987.72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Expenses</t>
        </is>
      </c>
      <c r="D19926" s="3" t="inlineStr">
        <is>
          <t>3850/000</t>
        </is>
      </c>
      <c r="E19926" s="3" t="inlineStr">
        <is>
          <t>Insurance - Momentum</t>
        </is>
      </c>
      <c r="F19926" s="3" t="n">
        <v>1969.99</v>
      </c>
      <c r="G19926" s="3" t="n">
        <v>12694.21</v>
      </c>
    </row>
    <row r="19927">
      <c r="A19927" s="3" t="inlineStr">
        <is>
          <t>Noble Shield (Pty) Ltd ta Go Letting</t>
        </is>
      </c>
      <c r="B19927" s="4" t="n">
        <v>45382</v>
      </c>
      <c r="C19927" s="3" t="inlineStr">
        <is>
          <t>Expenses</t>
        </is>
      </c>
      <c r="D19927" s="3" t="inlineStr">
        <is>
          <t>3850/100</t>
        </is>
      </c>
      <c r="E19927" s="3" t="inlineStr">
        <is>
          <t>Insurance - Santam</t>
        </is>
      </c>
      <c r="F19927" s="3" t="n">
        <v>4249.41</v>
      </c>
      <c r="G19927" s="3" t="n">
        <v>29745.87</v>
      </c>
    </row>
    <row r="19928">
      <c r="A19928" s="3" t="inlineStr">
        <is>
          <t>Noble Shield (Pty) Ltd ta Go Letting</t>
        </is>
      </c>
      <c r="B19928" s="4" t="n">
        <v>45382</v>
      </c>
      <c r="C19928" s="3" t="inlineStr">
        <is>
          <t>Expenses</t>
        </is>
      </c>
      <c r="D19928" s="3" t="inlineStr">
        <is>
          <t>3850/200</t>
        </is>
      </c>
      <c r="E19928" s="3" t="inlineStr">
        <is>
          <t>Insurance - A_AND_G</t>
        </is>
      </c>
      <c r="F19928" s="3" t="n">
        <v>4788.84</v>
      </c>
      <c r="G19928" s="3" t="n">
        <v>18255.6</v>
      </c>
    </row>
    <row r="19929">
      <c r="A19929" s="3" t="inlineStr">
        <is>
          <t>Quinate Consulting (Pty) Ltd</t>
        </is>
      </c>
      <c r="B19929" s="4" t="n">
        <v>45382</v>
      </c>
      <c r="C19929" s="3" t="inlineStr">
        <is>
          <t>Expenses</t>
        </is>
      </c>
      <c r="D19929" s="3" t="inlineStr">
        <is>
          <t>3851/000</t>
        </is>
      </c>
      <c r="E19929" s="3" t="inlineStr">
        <is>
          <t>Insurance - Momentum</t>
        </is>
      </c>
      <c r="F19929" s="3" t="n">
        <v>9274.969999999999</v>
      </c>
      <c r="G19929" s="3" t="n">
        <v>9274.969999999999</v>
      </c>
    </row>
    <row r="19930">
      <c r="A19930" s="3" t="inlineStr">
        <is>
          <t>Opportunity Management Holdings (PTY) LTD</t>
        </is>
      </c>
      <c r="B19930" s="4" t="n">
        <v>45382</v>
      </c>
      <c r="C19930" s="3" t="inlineStr">
        <is>
          <t>Expenses</t>
        </is>
      </c>
      <c r="D19930" s="3" t="inlineStr">
        <is>
          <t>3960/000</t>
        </is>
      </c>
      <c r="E19930" s="3" t="inlineStr">
        <is>
          <t>Internet Fees</t>
        </is>
      </c>
      <c r="F19930" s="3" t="n">
        <v>1256.26</v>
      </c>
      <c r="G19930" s="3" t="n">
        <v>4609.5</v>
      </c>
    </row>
    <row r="19931">
      <c r="A19931" s="3" t="inlineStr">
        <is>
          <t>Quinate Consulting (Pty) Ltd</t>
        </is>
      </c>
      <c r="B19931" s="4" t="n">
        <v>45382</v>
      </c>
      <c r="C19931" s="3" t="inlineStr">
        <is>
          <t>Expenses</t>
        </is>
      </c>
      <c r="D19931" s="3" t="inlineStr">
        <is>
          <t>4065/000</t>
        </is>
      </c>
      <c r="E19931" s="3" t="inlineStr">
        <is>
          <t>Levies - SoHo</t>
        </is>
      </c>
      <c r="F19931" s="3" t="n">
        <v>7183.38</v>
      </c>
      <c r="G19931" s="3" t="n">
        <v>7183.38</v>
      </c>
    </row>
    <row r="19932">
      <c r="A19932" s="3" t="inlineStr">
        <is>
          <t>Quinate Consulting (Pty) Ltd</t>
        </is>
      </c>
      <c r="B19932" s="4" t="n">
        <v>45382</v>
      </c>
      <c r="C19932" s="3" t="inlineStr">
        <is>
          <t>Expenses</t>
        </is>
      </c>
      <c r="D19932" s="3" t="inlineStr">
        <is>
          <t>4066/000</t>
        </is>
      </c>
      <c r="E19932" s="3" t="inlineStr">
        <is>
          <t>Levies - Southwark</t>
        </is>
      </c>
      <c r="F19932" s="3" t="n">
        <v>3650.29</v>
      </c>
      <c r="G19932" s="3" t="n">
        <v>3650.29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Expenses</t>
        </is>
      </c>
      <c r="D19933" s="3" t="inlineStr">
        <is>
          <t>4067/000</t>
        </is>
      </c>
      <c r="E19933" s="3" t="inlineStr">
        <is>
          <t>Levies - C4 Property</t>
        </is>
      </c>
      <c r="F19933" s="3" t="n">
        <v>21276.19</v>
      </c>
      <c r="G19933" s="3" t="n">
        <v>21276.19</v>
      </c>
    </row>
    <row r="19934">
      <c r="A19934" s="3" t="inlineStr">
        <is>
          <t>Opportunity Management Holdings (PTY) LTD</t>
        </is>
      </c>
      <c r="B19934" s="4" t="n">
        <v>45382</v>
      </c>
      <c r="C19934" s="3" t="inlineStr">
        <is>
          <t>Expenses</t>
        </is>
      </c>
      <c r="D19934" s="3" t="inlineStr">
        <is>
          <t>4090/000</t>
        </is>
      </c>
      <c r="E19934" s="3" t="inlineStr">
        <is>
          <t>Marketing - Website_AND_MultiMedia</t>
        </is>
      </c>
      <c r="F19934" s="3" t="n">
        <v>300</v>
      </c>
      <c r="G19934" s="3" t="n">
        <v>300</v>
      </c>
    </row>
    <row r="19935">
      <c r="A19935" s="3" t="inlineStr">
        <is>
          <t>Opportunity Management Holdings (PTY) LTD</t>
        </is>
      </c>
      <c r="B19935" s="4" t="n">
        <v>45382</v>
      </c>
      <c r="C19935" s="3" t="inlineStr">
        <is>
          <t>Expenses</t>
        </is>
      </c>
      <c r="D19935" s="3" t="inlineStr">
        <is>
          <t>4150/010</t>
        </is>
      </c>
      <c r="E19935" s="3" t="inlineStr">
        <is>
          <t>Motor Vehicle - Petrol _AND_ Oil</t>
        </is>
      </c>
      <c r="F19935" s="3" t="n">
        <v>0</v>
      </c>
      <c r="G19935" s="3" t="n">
        <v>1350</v>
      </c>
    </row>
    <row r="19936">
      <c r="A19936" s="3" t="inlineStr">
        <is>
          <t>Opportunity Management Holdings (PTY) LTD</t>
        </is>
      </c>
      <c r="B19936" s="4" t="n">
        <v>45382</v>
      </c>
      <c r="C19936" s="3" t="inlineStr">
        <is>
          <t>Expenses</t>
        </is>
      </c>
      <c r="D19936" s="3" t="inlineStr">
        <is>
          <t>4200/000</t>
        </is>
      </c>
      <c r="E19936" s="3" t="inlineStr">
        <is>
          <t>Printing _AND_ Stationery</t>
        </is>
      </c>
      <c r="F19936" s="3" t="n">
        <v>0</v>
      </c>
      <c r="G19936" s="3" t="n">
        <v>1147.8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Expenses</t>
        </is>
      </c>
      <c r="D19937" s="3" t="inlineStr">
        <is>
          <t>4200/000</t>
        </is>
      </c>
      <c r="E19937" s="3" t="inlineStr">
        <is>
          <t>Printing _AND_ Stationery</t>
        </is>
      </c>
      <c r="F19937" s="3" t="n">
        <v>2367</v>
      </c>
      <c r="G19937" s="3" t="n">
        <v>2367</v>
      </c>
    </row>
    <row r="19938">
      <c r="A19938" s="3" t="inlineStr">
        <is>
          <t>Noble Shield (Pty) Ltd ta Go Letting</t>
        </is>
      </c>
      <c r="B19938" s="4" t="n">
        <v>45382</v>
      </c>
      <c r="C19938" s="3" t="inlineStr">
        <is>
          <t>Expenses</t>
        </is>
      </c>
      <c r="D19938" s="3" t="inlineStr">
        <is>
          <t>4200/100</t>
        </is>
      </c>
      <c r="E19938" s="3" t="inlineStr">
        <is>
          <t>Printing - Merchant West- Printer Rental</t>
        </is>
      </c>
      <c r="F19938" s="3" t="n">
        <v>1953.85</v>
      </c>
      <c r="G19938" s="3" t="n">
        <v>16078.62</v>
      </c>
    </row>
    <row r="19939">
      <c r="A19939" s="3" t="inlineStr">
        <is>
          <t>Noble Shield (Pty) Ltd ta Go Letting</t>
        </is>
      </c>
      <c r="B19939" s="4" t="n">
        <v>45382</v>
      </c>
      <c r="C19939" s="3" t="inlineStr">
        <is>
          <t>Expenses</t>
        </is>
      </c>
      <c r="D19939" s="3" t="inlineStr">
        <is>
          <t>4200/120</t>
        </is>
      </c>
      <c r="E19939" s="3" t="inlineStr">
        <is>
          <t>Printing - Ivy Line - Prints</t>
        </is>
      </c>
      <c r="F19939" s="3" t="n">
        <v>1394.1</v>
      </c>
      <c r="G19939" s="3" t="n">
        <v>6501.14</v>
      </c>
    </row>
    <row r="19940">
      <c r="A19940" s="3" t="inlineStr">
        <is>
          <t>Noble Shield (Pty) Ltd ta Go Letting</t>
        </is>
      </c>
      <c r="B19940" s="4" t="n">
        <v>45382</v>
      </c>
      <c r="C19940" s="3" t="inlineStr">
        <is>
          <t>Expenses</t>
        </is>
      </c>
      <c r="D19940" s="3" t="inlineStr">
        <is>
          <t>4200/180</t>
        </is>
      </c>
      <c r="E19940" s="3" t="inlineStr">
        <is>
          <t>Printing - Ikon</t>
        </is>
      </c>
      <c r="F19940" s="3" t="n">
        <v>260.03</v>
      </c>
      <c r="G19940" s="3" t="n">
        <v>2203.86</v>
      </c>
    </row>
    <row r="19941">
      <c r="A19941" s="3" t="inlineStr">
        <is>
          <t>Noble Shield (Pty) Ltd ta Go Letting</t>
        </is>
      </c>
      <c r="B19941" s="4" t="n">
        <v>45382</v>
      </c>
      <c r="C19941" s="3" t="inlineStr">
        <is>
          <t>Expenses</t>
        </is>
      </c>
      <c r="D19941" s="3" t="inlineStr">
        <is>
          <t>4200/190</t>
        </is>
      </c>
      <c r="E19941" s="3" t="inlineStr">
        <is>
          <t>Printing - Centrafin printer rental</t>
        </is>
      </c>
      <c r="F19941" s="3" t="n">
        <v>6422.36</v>
      </c>
      <c r="G19941" s="3" t="n">
        <v>24521.72</v>
      </c>
    </row>
    <row r="19942">
      <c r="A19942" s="3" t="inlineStr">
        <is>
          <t>Noble Shield (Pty) Ltd ta Go Letting</t>
        </is>
      </c>
      <c r="B19942" s="4" t="n">
        <v>45382</v>
      </c>
      <c r="C19942" s="3" t="inlineStr">
        <is>
          <t>Expenses</t>
        </is>
      </c>
      <c r="D19942" s="3" t="inlineStr">
        <is>
          <t>4200/200</t>
        </is>
      </c>
      <c r="E19942" s="3" t="inlineStr">
        <is>
          <t>Printing - General Stationery VDB Office</t>
        </is>
      </c>
      <c r="F19942" s="3" t="n">
        <v>1820.69</v>
      </c>
      <c r="G19942" s="3" t="n">
        <v>6666.38</v>
      </c>
    </row>
    <row r="19943">
      <c r="A19943" s="3" t="inlineStr">
        <is>
          <t>Opportunity Global Property (PTY) LTD</t>
        </is>
      </c>
      <c r="B19943" s="4" t="n">
        <v>45382</v>
      </c>
      <c r="C19943" s="3" t="inlineStr">
        <is>
          <t>Expenses</t>
        </is>
      </c>
      <c r="D19943" s="3" t="inlineStr">
        <is>
          <t>4220/000</t>
        </is>
      </c>
      <c r="E19943" s="3" t="inlineStr">
        <is>
          <t>Motor Vehicle Expenses - Petrol _AND_ Oil</t>
        </is>
      </c>
      <c r="F19943" s="3" t="n">
        <v>173.91</v>
      </c>
      <c r="G19943" s="3" t="n">
        <v>173.91</v>
      </c>
    </row>
    <row r="19944">
      <c r="A19944" s="3" t="inlineStr">
        <is>
          <t>Opportunity Private Capital (PTY) LTD</t>
        </is>
      </c>
      <c r="B19944" s="4" t="n">
        <v>45382</v>
      </c>
      <c r="C19944" s="3" t="inlineStr">
        <is>
          <t>Expenses</t>
        </is>
      </c>
      <c r="D19944" s="3" t="inlineStr">
        <is>
          <t>4220/000</t>
        </is>
      </c>
      <c r="E19944" s="3" t="inlineStr">
        <is>
          <t>Motor Vehicle Expenses - Petrol _AND_ Oil</t>
        </is>
      </c>
      <c r="F19944" s="3" t="n">
        <v>4088.95</v>
      </c>
      <c r="G19944" s="3" t="n">
        <v>4088.95</v>
      </c>
    </row>
    <row r="19945">
      <c r="A19945" s="3" t="inlineStr">
        <is>
          <t>Noble Shield (Pty) Ltd ta Go Letting</t>
        </is>
      </c>
      <c r="B19945" s="4" t="n">
        <v>45382</v>
      </c>
      <c r="C19945" s="3" t="inlineStr">
        <is>
          <t>Expenses</t>
        </is>
      </c>
      <c r="D19945" s="3" t="inlineStr">
        <is>
          <t>4290/000</t>
        </is>
      </c>
      <c r="E19945" s="3" t="inlineStr">
        <is>
          <t>Refreshments - CT Office</t>
        </is>
      </c>
      <c r="F19945" s="3" t="n">
        <v>1759.49</v>
      </c>
      <c r="G19945" s="3" t="n">
        <v>11416.95</v>
      </c>
    </row>
    <row r="19946">
      <c r="A19946" s="3" t="inlineStr">
        <is>
          <t>Opportunity Private Capital (PTY) LTD</t>
        </is>
      </c>
      <c r="B19946" s="4" t="n">
        <v>45382</v>
      </c>
      <c r="C19946" s="3" t="inlineStr">
        <is>
          <t>Expenses</t>
        </is>
      </c>
      <c r="D19946" s="3" t="inlineStr">
        <is>
          <t>4290/000</t>
        </is>
      </c>
      <c r="E19946" s="3" t="inlineStr">
        <is>
          <t>Rent</t>
        </is>
      </c>
      <c r="F19946" s="3" t="n">
        <v>8770</v>
      </c>
      <c r="G19946" s="3" t="n">
        <v>8770</v>
      </c>
    </row>
    <row r="19947">
      <c r="A19947" s="3" t="inlineStr">
        <is>
          <t>Noble Shield (Pty) Ltd ta Go Letting</t>
        </is>
      </c>
      <c r="B19947" s="4" t="n">
        <v>45382</v>
      </c>
      <c r="C19947" s="3" t="inlineStr">
        <is>
          <t>Expenses</t>
        </is>
      </c>
      <c r="D19947" s="3" t="inlineStr">
        <is>
          <t>4291/000</t>
        </is>
      </c>
      <c r="E19947" s="3" t="inlineStr">
        <is>
          <t>Refreshments - VDB Office</t>
        </is>
      </c>
      <c r="F19947" s="3" t="n">
        <v>534.08</v>
      </c>
      <c r="G19947" s="3" t="n">
        <v>3820.77</v>
      </c>
    </row>
    <row r="19948">
      <c r="A19948" s="3" t="inlineStr">
        <is>
          <t>Trademark Holdings (Pty) Ltd</t>
        </is>
      </c>
      <c r="B19948" s="4" t="n">
        <v>45382</v>
      </c>
      <c r="C19948" s="3" t="inlineStr">
        <is>
          <t>Expenses</t>
        </is>
      </c>
      <c r="D19948" s="3" t="inlineStr">
        <is>
          <t>4300/000</t>
        </is>
      </c>
      <c r="E19948" s="3" t="inlineStr">
        <is>
          <t>Rent Paid</t>
        </is>
      </c>
      <c r="F19948" s="3" t="n">
        <v>6950</v>
      </c>
      <c r="G19948" s="3" t="n">
        <v>48390</v>
      </c>
    </row>
    <row r="19949">
      <c r="A19949" s="3" t="inlineStr">
        <is>
          <t>Opportunity Management Holdings (PTY) LTD</t>
        </is>
      </c>
      <c r="B19949" s="4" t="n">
        <v>45382</v>
      </c>
      <c r="C19949" s="3" t="inlineStr">
        <is>
          <t>Expenses</t>
        </is>
      </c>
      <c r="D19949" s="3" t="inlineStr">
        <is>
          <t>4310/000</t>
        </is>
      </c>
      <c r="E19949" s="3" t="inlineStr">
        <is>
          <t>Refreshments</t>
        </is>
      </c>
      <c r="F19949" s="3" t="n">
        <v>3561.95</v>
      </c>
      <c r="G19949" s="3" t="n">
        <v>47936.97</v>
      </c>
    </row>
    <row r="19950">
      <c r="A19950" s="3" t="inlineStr">
        <is>
          <t>Opportunity Private Capital (PTY) LTD</t>
        </is>
      </c>
      <c r="B19950" s="4" t="n">
        <v>45382</v>
      </c>
      <c r="C19950" s="3" t="inlineStr">
        <is>
          <t>Expenses</t>
        </is>
      </c>
      <c r="D19950" s="3" t="inlineStr">
        <is>
          <t>4310/000</t>
        </is>
      </c>
      <c r="E19950" s="3" t="inlineStr">
        <is>
          <t>Refreshments</t>
        </is>
      </c>
      <c r="F19950" s="3" t="n">
        <v>2521</v>
      </c>
      <c r="G19950" s="3" t="n">
        <v>2521</v>
      </c>
    </row>
    <row r="19951">
      <c r="A19951" s="3" t="inlineStr">
        <is>
          <t>Opportunity Management Holdings (PTY) LTD</t>
        </is>
      </c>
      <c r="B19951" s="4" t="n">
        <v>45382</v>
      </c>
      <c r="C19951" s="3" t="inlineStr">
        <is>
          <t>Expenses</t>
        </is>
      </c>
      <c r="D19951" s="3" t="inlineStr">
        <is>
          <t>4350/000</t>
        </is>
      </c>
      <c r="E19951" s="3" t="inlineStr">
        <is>
          <t>Repairs _AND_ Maintenance</t>
        </is>
      </c>
      <c r="F19951" s="3" t="n">
        <v>0</v>
      </c>
      <c r="G19951" s="3" t="n">
        <v>1641.09</v>
      </c>
    </row>
    <row r="19952">
      <c r="A19952" s="3" t="inlineStr">
        <is>
          <t>Noble Shield (Pty) Ltd ta Go Letting</t>
        </is>
      </c>
      <c r="B19952" s="4" t="n">
        <v>45382</v>
      </c>
      <c r="C19952" s="3" t="inlineStr">
        <is>
          <t>Expenses</t>
        </is>
      </c>
      <c r="D19952" s="3" t="inlineStr">
        <is>
          <t>4351/000</t>
        </is>
      </c>
      <c r="E19952" s="3" t="inlineStr">
        <is>
          <t>Repairs _AND_ Maintanence - Rentals</t>
        </is>
      </c>
      <c r="F19952" s="3" t="n">
        <v>0</v>
      </c>
      <c r="G19952" s="3" t="n">
        <v>286.75</v>
      </c>
    </row>
    <row r="19953">
      <c r="A19953" s="3" t="inlineStr">
        <is>
          <t>Opportunity Management Holdings (PTY) LTD</t>
        </is>
      </c>
      <c r="B19953" s="4" t="n">
        <v>45382</v>
      </c>
      <c r="C19953" s="3" t="inlineStr">
        <is>
          <t>Expenses</t>
        </is>
      </c>
      <c r="D19953" s="3" t="inlineStr">
        <is>
          <t>4390/000</t>
        </is>
      </c>
      <c r="E19953" s="3" t="inlineStr">
        <is>
          <t>Small Assets</t>
        </is>
      </c>
      <c r="F19953" s="3" t="n">
        <v>0</v>
      </c>
      <c r="G19953" s="3" t="n">
        <v>7208.26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Expenses</t>
        </is>
      </c>
      <c r="D19954" s="3" t="inlineStr">
        <is>
          <t>4400/000</t>
        </is>
      </c>
      <c r="E19954" s="3" t="inlineStr">
        <is>
          <t>Salaries _AND_ Wages</t>
        </is>
      </c>
      <c r="F19954" s="3" t="n">
        <v>29656.2</v>
      </c>
      <c r="G19954" s="3" t="n">
        <v>193890.9</v>
      </c>
    </row>
    <row r="19955">
      <c r="A19955" s="3" t="inlineStr">
        <is>
          <t>Opportunity Management Holdings (PTY) LTD</t>
        </is>
      </c>
      <c r="B19955" s="4" t="n">
        <v>45382</v>
      </c>
      <c r="C19955" s="3" t="inlineStr">
        <is>
          <t>Expenses</t>
        </is>
      </c>
      <c r="D19955" s="3" t="inlineStr">
        <is>
          <t>4400/000</t>
        </is>
      </c>
      <c r="E19955" s="3" t="inlineStr">
        <is>
          <t>Salaries _AND_ Wages</t>
        </is>
      </c>
      <c r="F19955" s="3" t="n">
        <v>229910.68</v>
      </c>
      <c r="G19955" s="3" t="n">
        <v>1534963.72</v>
      </c>
    </row>
    <row r="19956">
      <c r="A19956" s="3" t="inlineStr">
        <is>
          <t>Trademark Holdings (Pty) Ltd</t>
        </is>
      </c>
      <c r="B19956" s="4" t="n">
        <v>45382</v>
      </c>
      <c r="C19956" s="3" t="inlineStr">
        <is>
          <t>Expenses</t>
        </is>
      </c>
      <c r="D19956" s="3" t="inlineStr">
        <is>
          <t>4400/000</t>
        </is>
      </c>
      <c r="E19956" s="3" t="inlineStr">
        <is>
          <t>Salaries _AND_ Wages</t>
        </is>
      </c>
      <c r="F19956" s="3" t="n">
        <v>12429.45</v>
      </c>
      <c r="G19956" s="3" t="n">
        <v>87006.14999999999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Expenses</t>
        </is>
      </c>
      <c r="D19957" s="3" t="inlineStr">
        <is>
          <t>4450/000</t>
        </is>
      </c>
      <c r="E19957" s="3" t="inlineStr">
        <is>
          <t>Staff Training</t>
        </is>
      </c>
      <c r="F19957" s="3" t="n">
        <v>3022.61</v>
      </c>
      <c r="G19957" s="3" t="n">
        <v>3022.61</v>
      </c>
    </row>
    <row r="19958">
      <c r="A19958" s="3" t="inlineStr">
        <is>
          <t>Noble Shield (Pty) Ltd ta Go Letting</t>
        </is>
      </c>
      <c r="B19958" s="4" t="n">
        <v>45382</v>
      </c>
      <c r="C19958" s="3" t="inlineStr">
        <is>
          <t>Expenses</t>
        </is>
      </c>
      <c r="D19958" s="3" t="inlineStr">
        <is>
          <t>4500/000</t>
        </is>
      </c>
      <c r="E19958" s="3" t="inlineStr">
        <is>
          <t>Staff Welfare</t>
        </is>
      </c>
      <c r="F19958" s="3" t="n">
        <v>0</v>
      </c>
      <c r="G19958" s="3" t="n">
        <v>5599.4</v>
      </c>
    </row>
    <row r="19959">
      <c r="A19959" s="3" t="inlineStr">
        <is>
          <t>Opportunity Global Property (PTY) LTD</t>
        </is>
      </c>
      <c r="B19959" s="4" t="n">
        <v>45382</v>
      </c>
      <c r="C19959" s="3" t="inlineStr">
        <is>
          <t>Expenses</t>
        </is>
      </c>
      <c r="D19959" s="3" t="inlineStr">
        <is>
          <t>4500/000</t>
        </is>
      </c>
      <c r="E19959" s="3" t="inlineStr">
        <is>
          <t>Staff Welfare</t>
        </is>
      </c>
      <c r="F19959" s="3" t="n">
        <v>1939.13</v>
      </c>
      <c r="G19959" s="3" t="n">
        <v>1939.13</v>
      </c>
    </row>
    <row r="19960">
      <c r="A19960" s="3" t="inlineStr">
        <is>
          <t>Opportunity Management Holdings (PTY) LTD</t>
        </is>
      </c>
      <c r="B19960" s="4" t="n">
        <v>45382</v>
      </c>
      <c r="C19960" s="3" t="inlineStr">
        <is>
          <t>Expenses</t>
        </is>
      </c>
      <c r="D19960" s="3" t="inlineStr">
        <is>
          <t>4500/000</t>
        </is>
      </c>
      <c r="E19960" s="3" t="inlineStr">
        <is>
          <t>Staff Welfare</t>
        </is>
      </c>
      <c r="F19960" s="3" t="n">
        <v>6679.91</v>
      </c>
      <c r="G19960" s="3" t="n">
        <v>72294.33</v>
      </c>
    </row>
    <row r="19961">
      <c r="A19961" s="3" t="inlineStr">
        <is>
          <t>Opportunity Private Capital Sales (PTY) LTD</t>
        </is>
      </c>
      <c r="B19961" s="4" t="n">
        <v>45382</v>
      </c>
      <c r="C19961" s="3" t="inlineStr">
        <is>
          <t>Expenses</t>
        </is>
      </c>
      <c r="D19961" s="3" t="inlineStr">
        <is>
          <t>4500/000</t>
        </is>
      </c>
      <c r="E19961" s="3" t="inlineStr">
        <is>
          <t>Staff Welfare</t>
        </is>
      </c>
      <c r="F19961" s="3" t="n">
        <v>200</v>
      </c>
      <c r="G19961" s="3" t="n">
        <v>200</v>
      </c>
    </row>
    <row r="19962">
      <c r="A19962" s="3" t="inlineStr">
        <is>
          <t>Noble Shield (Pty) Ltd ta Go Letting</t>
        </is>
      </c>
      <c r="B19962" s="4" t="n">
        <v>45382</v>
      </c>
      <c r="C19962" s="3" t="inlineStr">
        <is>
          <t>Expenses</t>
        </is>
      </c>
      <c r="D19962" s="3" t="inlineStr">
        <is>
          <t>4520/000</t>
        </is>
      </c>
      <c r="E19962" s="3" t="inlineStr">
        <is>
          <t>Security</t>
        </is>
      </c>
      <c r="F19962" s="3" t="n">
        <v>884</v>
      </c>
      <c r="G19962" s="3" t="n">
        <v>6343.44</v>
      </c>
    </row>
    <row r="19963">
      <c r="A19963" s="3" t="inlineStr">
        <is>
          <t>Quinate Consulting (Pty) Ltd</t>
        </is>
      </c>
      <c r="B19963" s="4" t="n">
        <v>45382</v>
      </c>
      <c r="C19963" s="3" t="inlineStr">
        <is>
          <t>Expenses</t>
        </is>
      </c>
      <c r="D19963" s="3" t="inlineStr">
        <is>
          <t>4550/000</t>
        </is>
      </c>
      <c r="E19963" s="3" t="inlineStr">
        <is>
          <t>Subscriptions / Licenses</t>
        </is>
      </c>
      <c r="F19963" s="3" t="n">
        <v>14747.07</v>
      </c>
      <c r="G19963" s="3" t="n">
        <v>14747.07</v>
      </c>
    </row>
    <row r="19964">
      <c r="A19964" s="3" t="inlineStr">
        <is>
          <t>Opportunity Management Holdings (PTY) LTD</t>
        </is>
      </c>
      <c r="B19964" s="4" t="n">
        <v>45382</v>
      </c>
      <c r="C19964" s="3" t="inlineStr">
        <is>
          <t>Expenses</t>
        </is>
      </c>
      <c r="D19964" s="3" t="inlineStr">
        <is>
          <t>4550/000</t>
        </is>
      </c>
      <c r="E19964" s="3" t="inlineStr">
        <is>
          <t>Subscriptions _AND_ Lisences</t>
        </is>
      </c>
      <c r="F19964" s="3" t="n">
        <v>3452.41</v>
      </c>
      <c r="G19964" s="3" t="n">
        <v>39348.52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Expenses</t>
        </is>
      </c>
      <c r="D19965" s="3" t="inlineStr">
        <is>
          <t>4550/100</t>
        </is>
      </c>
      <c r="E19965" s="3" t="inlineStr">
        <is>
          <t>Subscriptions - EAAB</t>
        </is>
      </c>
      <c r="F19965" s="3" t="n">
        <v>3208</v>
      </c>
      <c r="G19965" s="3" t="n">
        <v>4812</v>
      </c>
    </row>
    <row r="19966">
      <c r="A19966" s="3" t="inlineStr">
        <is>
          <t>Trademark Holdings (Pty) Ltd</t>
        </is>
      </c>
      <c r="B19966" s="4" t="n">
        <v>45382</v>
      </c>
      <c r="C19966" s="3" t="inlineStr">
        <is>
          <t>Expenses</t>
        </is>
      </c>
      <c r="D19966" s="3" t="inlineStr">
        <is>
          <t>4550/100</t>
        </is>
      </c>
      <c r="E19966" s="3" t="inlineStr">
        <is>
          <t>Subscriptions - EAAB</t>
        </is>
      </c>
      <c r="F19966" s="3" t="n">
        <v>0</v>
      </c>
      <c r="G19966" s="3" t="n">
        <v>1604</v>
      </c>
    </row>
    <row r="19967">
      <c r="A19967" s="3" t="inlineStr">
        <is>
          <t>Opportunity Private Capital (PTY) LTD</t>
        </is>
      </c>
      <c r="B19967" s="4" t="n">
        <v>45382</v>
      </c>
      <c r="C19967" s="3" t="inlineStr">
        <is>
          <t>Expenses</t>
        </is>
      </c>
      <c r="D19967" s="3" t="inlineStr">
        <is>
          <t>4550/100</t>
        </is>
      </c>
      <c r="E19967" s="3" t="inlineStr">
        <is>
          <t>Subscriptions - Zoho</t>
        </is>
      </c>
      <c r="F19967" s="3" t="n">
        <v>1916.38</v>
      </c>
      <c r="G19967" s="3" t="n">
        <v>1916.38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Expenses</t>
        </is>
      </c>
      <c r="D19968" s="3" t="inlineStr">
        <is>
          <t>4550/250</t>
        </is>
      </c>
      <c r="E19968" s="3" t="inlineStr">
        <is>
          <t>Subscriptions - LinkedIn</t>
        </is>
      </c>
      <c r="F19968" s="3" t="n">
        <v>1000.49</v>
      </c>
      <c r="G19968" s="3" t="n">
        <v>1000.49</v>
      </c>
    </row>
    <row r="19969">
      <c r="A19969" s="3" t="inlineStr">
        <is>
          <t>Opportunity Private Capital (PTY) LTD</t>
        </is>
      </c>
      <c r="B19969" s="4" t="n">
        <v>45382</v>
      </c>
      <c r="C19969" s="3" t="inlineStr">
        <is>
          <t>Expenses</t>
        </is>
      </c>
      <c r="D19969" s="3" t="inlineStr">
        <is>
          <t>4550/350</t>
        </is>
      </c>
      <c r="E19969" s="3" t="inlineStr">
        <is>
          <t>Subscriptions - Xero</t>
        </is>
      </c>
      <c r="F19969" s="3" t="n">
        <v>600</v>
      </c>
      <c r="G19969" s="3" t="n">
        <v>600</v>
      </c>
    </row>
    <row r="19970">
      <c r="A19970" s="3" t="inlineStr">
        <is>
          <t>Opportunity Private Capital (PTY) LTD</t>
        </is>
      </c>
      <c r="B19970" s="4" t="n">
        <v>45382</v>
      </c>
      <c r="C19970" s="3" t="inlineStr">
        <is>
          <t>Expenses</t>
        </is>
      </c>
      <c r="D19970" s="3" t="inlineStr">
        <is>
          <t>4550/400</t>
        </is>
      </c>
      <c r="E19970" s="3" t="inlineStr">
        <is>
          <t>Subscriptions - Moneyweb</t>
        </is>
      </c>
      <c r="F19970" s="3" t="n">
        <v>60.87</v>
      </c>
      <c r="G19970" s="3" t="n">
        <v>60.87</v>
      </c>
    </row>
    <row r="19971">
      <c r="A19971" s="3" t="inlineStr">
        <is>
          <t>Trademark Holdings (Pty) Ltd</t>
        </is>
      </c>
      <c r="B19971" s="4" t="n">
        <v>45382</v>
      </c>
      <c r="C19971" s="3" t="inlineStr">
        <is>
          <t>Expenses</t>
        </is>
      </c>
      <c r="D19971" s="3" t="inlineStr">
        <is>
          <t>4550/400</t>
        </is>
      </c>
      <c r="E19971" s="3" t="inlineStr">
        <is>
          <t>Subscriptions - Xero</t>
        </is>
      </c>
      <c r="F19971" s="3" t="n">
        <v>600</v>
      </c>
      <c r="G19971" s="3" t="n">
        <v>4200</v>
      </c>
    </row>
    <row r="19972">
      <c r="A19972" s="3" t="inlineStr">
        <is>
          <t>Opportunity Private Capital (PTY) LTD</t>
        </is>
      </c>
      <c r="B19972" s="4" t="n">
        <v>45382</v>
      </c>
      <c r="C19972" s="3" t="inlineStr">
        <is>
          <t>Expenses</t>
        </is>
      </c>
      <c r="D19972" s="3" t="inlineStr">
        <is>
          <t>4550/450</t>
        </is>
      </c>
      <c r="E19972" s="3" t="inlineStr">
        <is>
          <t>Subscriptions - Adobe</t>
        </is>
      </c>
      <c r="F19972" s="3" t="n">
        <v>913.54</v>
      </c>
      <c r="G19972" s="3" t="n">
        <v>913.54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Expenses</t>
        </is>
      </c>
      <c r="D19973" s="3" t="inlineStr">
        <is>
          <t>4550/500</t>
        </is>
      </c>
      <c r="E19973" s="3" t="inlineStr">
        <is>
          <t>Subscriptions - Pandadoc</t>
        </is>
      </c>
      <c r="F19973" s="3" t="n">
        <v>670.41</v>
      </c>
      <c r="G19973" s="3" t="n">
        <v>670.41</v>
      </c>
    </row>
    <row r="19974">
      <c r="A19974" s="3" t="inlineStr">
        <is>
          <t>Opportunity Private Capital (PTY) LTD</t>
        </is>
      </c>
      <c r="B19974" s="4" t="n">
        <v>45382</v>
      </c>
      <c r="C19974" s="3" t="inlineStr">
        <is>
          <t>Expenses</t>
        </is>
      </c>
      <c r="D19974" s="3" t="inlineStr">
        <is>
          <t>4550/600</t>
        </is>
      </c>
      <c r="E19974" s="3" t="inlineStr">
        <is>
          <t>Subscription - Private Property</t>
        </is>
      </c>
      <c r="F19974" s="3" t="n">
        <v>2679</v>
      </c>
      <c r="G19974" s="3" t="n">
        <v>2679</v>
      </c>
    </row>
    <row r="19975">
      <c r="A19975" s="3" t="inlineStr">
        <is>
          <t>Noble Shield (Pty) Ltd ta Go Letting</t>
        </is>
      </c>
      <c r="B19975" s="4" t="n">
        <v>45382</v>
      </c>
      <c r="C19975" s="3" t="inlineStr">
        <is>
          <t>Expenses</t>
        </is>
      </c>
      <c r="D19975" s="3" t="inlineStr">
        <is>
          <t>4550/600</t>
        </is>
      </c>
      <c r="E19975" s="3" t="inlineStr">
        <is>
          <t>Subscriptions - Webbox</t>
        </is>
      </c>
      <c r="F19975" s="3" t="n">
        <v>1753.75</v>
      </c>
      <c r="G19975" s="3" t="n">
        <v>12079.6</v>
      </c>
    </row>
    <row r="19976">
      <c r="A19976" s="3" t="inlineStr">
        <is>
          <t>Noble Shield (Pty) Ltd ta Go Letting</t>
        </is>
      </c>
      <c r="B19976" s="4" t="n">
        <v>45382</v>
      </c>
      <c r="C19976" s="3" t="inlineStr">
        <is>
          <t>Expenses</t>
        </is>
      </c>
      <c r="D19976" s="3" t="inlineStr">
        <is>
          <t>4550/650</t>
        </is>
      </c>
      <c r="E19976" s="3" t="inlineStr">
        <is>
          <t>Subscriptions - Xero</t>
        </is>
      </c>
      <c r="F19976" s="3" t="n">
        <v>600</v>
      </c>
      <c r="G19976" s="3" t="n">
        <v>4200</v>
      </c>
    </row>
    <row r="19977">
      <c r="A19977" s="3" t="inlineStr">
        <is>
          <t>Noble Shield (Pty) Ltd ta Go Letting</t>
        </is>
      </c>
      <c r="B19977" s="4" t="n">
        <v>45382</v>
      </c>
      <c r="C19977" s="3" t="inlineStr">
        <is>
          <t>Expenses</t>
        </is>
      </c>
      <c r="D19977" s="3" t="inlineStr">
        <is>
          <t>4550/800</t>
        </is>
      </c>
      <c r="E19977" s="3" t="inlineStr">
        <is>
          <t>Subscriptions - Adobe</t>
        </is>
      </c>
      <c r="F19977" s="3" t="n">
        <v>0</v>
      </c>
      <c r="G19977" s="3" t="n">
        <v>914.5599999999999</v>
      </c>
    </row>
    <row r="19978">
      <c r="A19978" s="3" t="inlineStr">
        <is>
          <t>Opportunity Global Property (PTY) LTD</t>
        </is>
      </c>
      <c r="B19978" s="4" t="n">
        <v>45382</v>
      </c>
      <c r="C19978" s="3" t="inlineStr">
        <is>
          <t>Expenses</t>
        </is>
      </c>
      <c r="D19978" s="3" t="inlineStr">
        <is>
          <t>4551/000</t>
        </is>
      </c>
      <c r="E19978" s="3" t="inlineStr">
        <is>
          <t>Subscriptions - Payprop</t>
        </is>
      </c>
      <c r="F19978" s="3" t="n">
        <v>1740</v>
      </c>
      <c r="G19978" s="3" t="n">
        <v>1740</v>
      </c>
    </row>
    <row r="19979">
      <c r="A19979" s="3" t="inlineStr">
        <is>
          <t>Opportunity Private Capital Sales (PTY) LTD</t>
        </is>
      </c>
      <c r="B19979" s="4" t="n">
        <v>45382</v>
      </c>
      <c r="C19979" s="3" t="inlineStr">
        <is>
          <t>Expenses</t>
        </is>
      </c>
      <c r="D19979" s="3" t="inlineStr">
        <is>
          <t>4551/000</t>
        </is>
      </c>
      <c r="E19979" s="3" t="inlineStr">
        <is>
          <t>Subscriptions - Payprop</t>
        </is>
      </c>
      <c r="F19979" s="3" t="n">
        <v>1740</v>
      </c>
      <c r="G19979" s="3" t="n">
        <v>1740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Expenses</t>
        </is>
      </c>
      <c r="D19980" s="3" t="inlineStr">
        <is>
          <t>4552/000</t>
        </is>
      </c>
      <c r="E19980" s="3" t="inlineStr">
        <is>
          <t>Subscriptions - Xero</t>
        </is>
      </c>
      <c r="F19980" s="3" t="n">
        <v>600</v>
      </c>
      <c r="G19980" s="3" t="n">
        <v>4200</v>
      </c>
    </row>
    <row r="19981">
      <c r="A19981" s="3" t="inlineStr">
        <is>
          <t>Opportunity Global Property (PTY) LTD</t>
        </is>
      </c>
      <c r="B19981" s="4" t="n">
        <v>45382</v>
      </c>
      <c r="C19981" s="3" t="inlineStr">
        <is>
          <t>Expenses</t>
        </is>
      </c>
      <c r="D19981" s="3" t="inlineStr">
        <is>
          <t>4553/000</t>
        </is>
      </c>
      <c r="E19981" s="3" t="inlineStr">
        <is>
          <t>Subscriptions - CMA</t>
        </is>
      </c>
      <c r="F19981" s="3" t="n">
        <v>680</v>
      </c>
      <c r="G19981" s="3" t="n">
        <v>680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Expenses</t>
        </is>
      </c>
      <c r="D19982" s="3" t="inlineStr">
        <is>
          <t>4553/000</t>
        </is>
      </c>
      <c r="E19982" s="3" t="inlineStr">
        <is>
          <t>Subscriptions - CMA</t>
        </is>
      </c>
      <c r="F19982" s="3" t="n">
        <v>680</v>
      </c>
      <c r="G19982" s="3" t="n">
        <v>680</v>
      </c>
    </row>
    <row r="19983">
      <c r="A19983" s="3" t="inlineStr">
        <is>
          <t>Quinate Consulting (Pty) Ltd</t>
        </is>
      </c>
      <c r="B19983" s="4" t="n">
        <v>45382</v>
      </c>
      <c r="C19983" s="3" t="inlineStr">
        <is>
          <t>Expenses</t>
        </is>
      </c>
      <c r="D19983" s="3" t="inlineStr">
        <is>
          <t>4554/000</t>
        </is>
      </c>
      <c r="E19983" s="3" t="inlineStr">
        <is>
          <t>Subscriptions - Xero</t>
        </is>
      </c>
      <c r="F19983" s="3" t="n">
        <v>600</v>
      </c>
      <c r="G19983" s="3" t="n">
        <v>600</v>
      </c>
    </row>
    <row r="19984">
      <c r="A19984" s="3" t="inlineStr">
        <is>
          <t>Opportunity Global Property (PTY) LTD</t>
        </is>
      </c>
      <c r="B19984" s="4" t="n">
        <v>45382</v>
      </c>
      <c r="C19984" s="3" t="inlineStr">
        <is>
          <t>Expenses</t>
        </is>
      </c>
      <c r="D19984" s="3" t="inlineStr">
        <is>
          <t>4554/000</t>
        </is>
      </c>
      <c r="E19984" s="3" t="inlineStr">
        <is>
          <t>Subscriptions - Zoho</t>
        </is>
      </c>
      <c r="F19984" s="3" t="n">
        <v>750</v>
      </c>
      <c r="G19984" s="3" t="n">
        <v>750</v>
      </c>
    </row>
    <row r="19985">
      <c r="A19985" s="3" t="inlineStr">
        <is>
          <t>Opportunity Private Capital Sales (PTY) LTD</t>
        </is>
      </c>
      <c r="B19985" s="4" t="n">
        <v>45382</v>
      </c>
      <c r="C19985" s="3" t="inlineStr">
        <is>
          <t>Expenses</t>
        </is>
      </c>
      <c r="D19985" s="3" t="inlineStr">
        <is>
          <t>4554/000</t>
        </is>
      </c>
      <c r="E19985" s="3" t="inlineStr">
        <is>
          <t>Subscriptions - Zoho</t>
        </is>
      </c>
      <c r="F19985" s="3" t="n">
        <v>750</v>
      </c>
      <c r="G19985" s="3" t="n">
        <v>750</v>
      </c>
    </row>
    <row r="19986">
      <c r="A19986" s="3" t="inlineStr">
        <is>
          <t>Quinate Consulting (Pty) Ltd</t>
        </is>
      </c>
      <c r="B19986" s="4" t="n">
        <v>45382</v>
      </c>
      <c r="C19986" s="3" t="inlineStr">
        <is>
          <t>Expenses</t>
        </is>
      </c>
      <c r="D19986" s="3" t="inlineStr">
        <is>
          <t>4555/000</t>
        </is>
      </c>
      <c r="E19986" s="3" t="inlineStr">
        <is>
          <t>Subscriptions - OUMS</t>
        </is>
      </c>
      <c r="F19986" s="3" t="n">
        <v>13465.42</v>
      </c>
      <c r="G19986" s="3" t="n">
        <v>13465.42</v>
      </c>
    </row>
    <row r="19987">
      <c r="A19987" s="3" t="inlineStr">
        <is>
          <t>Opportunity Global Property (PTY) LTD</t>
        </is>
      </c>
      <c r="B19987" s="4" t="n">
        <v>45382</v>
      </c>
      <c r="C19987" s="3" t="inlineStr">
        <is>
          <t>Expenses</t>
        </is>
      </c>
      <c r="D19987" s="3" t="inlineStr">
        <is>
          <t>4556/000</t>
        </is>
      </c>
      <c r="E19987" s="3" t="inlineStr">
        <is>
          <t>Subscription: Sjoon</t>
        </is>
      </c>
      <c r="F19987" s="3" t="n">
        <v>217.39</v>
      </c>
      <c r="G19987" s="3" t="n">
        <v>217.39</v>
      </c>
    </row>
    <row r="19988">
      <c r="A19988" s="3" t="inlineStr">
        <is>
          <t>Opportunity Private Capital Sales (PTY) LTD</t>
        </is>
      </c>
      <c r="B19988" s="4" t="n">
        <v>45382</v>
      </c>
      <c r="C19988" s="3" t="inlineStr">
        <is>
          <t>Expenses</t>
        </is>
      </c>
      <c r="D19988" s="3" t="inlineStr">
        <is>
          <t>4556/000</t>
        </is>
      </c>
      <c r="E19988" s="3" t="inlineStr">
        <is>
          <t>Subscription: Sjoon</t>
        </is>
      </c>
      <c r="F19988" s="3" t="n">
        <v>217.39</v>
      </c>
      <c r="G19988" s="3" t="n">
        <v>217.39</v>
      </c>
    </row>
    <row r="19989">
      <c r="A19989" s="3" t="inlineStr">
        <is>
          <t>Opportunity Global Property (PTY) LTD</t>
        </is>
      </c>
      <c r="B19989" s="4" t="n">
        <v>45382</v>
      </c>
      <c r="C19989" s="3" t="inlineStr">
        <is>
          <t>Expenses</t>
        </is>
      </c>
      <c r="D19989" s="3" t="inlineStr">
        <is>
          <t>4557/000</t>
        </is>
      </c>
      <c r="E19989" s="3" t="inlineStr">
        <is>
          <t>Subscriptions - Lighthouse</t>
        </is>
      </c>
      <c r="F19989" s="3" t="n">
        <v>415</v>
      </c>
      <c r="G19989" s="3" t="n">
        <v>415</v>
      </c>
    </row>
    <row r="19990">
      <c r="A19990" s="3" t="inlineStr">
        <is>
          <t>Opportunity Private Capital Sales (PTY) LTD</t>
        </is>
      </c>
      <c r="B19990" s="4" t="n">
        <v>45382</v>
      </c>
      <c r="C19990" s="3" t="inlineStr">
        <is>
          <t>Expenses</t>
        </is>
      </c>
      <c r="D19990" s="3" t="inlineStr">
        <is>
          <t>4557/000</t>
        </is>
      </c>
      <c r="E19990" s="3" t="inlineStr">
        <is>
          <t>Subscriptions - Lighthouse</t>
        </is>
      </c>
      <c r="F19990" s="3" t="n">
        <v>415</v>
      </c>
      <c r="G19990" s="3" t="n">
        <v>415</v>
      </c>
    </row>
    <row r="19991">
      <c r="A19991" s="3" t="inlineStr">
        <is>
          <t>Noble Shield (Pty) Ltd ta Go Letting</t>
        </is>
      </c>
      <c r="B19991" s="4" t="n">
        <v>45382</v>
      </c>
      <c r="C19991" s="3" t="inlineStr">
        <is>
          <t>Expenses</t>
        </is>
      </c>
      <c r="D19991" s="3" t="inlineStr">
        <is>
          <t>4560/000</t>
        </is>
      </c>
      <c r="E19991" s="3" t="inlineStr">
        <is>
          <t>Small Assets - under R7000</t>
        </is>
      </c>
      <c r="F19991" s="3" t="n">
        <v>0</v>
      </c>
      <c r="G19991" s="3" t="n">
        <v>6716</v>
      </c>
    </row>
    <row r="19992">
      <c r="A19992" s="3" t="inlineStr">
        <is>
          <t>Opportunity Management Holdings (PTY) LTD</t>
        </is>
      </c>
      <c r="B19992" s="4" t="n">
        <v>45382</v>
      </c>
      <c r="C19992" s="3" t="inlineStr">
        <is>
          <t>Expenses</t>
        </is>
      </c>
      <c r="D19992" s="3" t="inlineStr">
        <is>
          <t>4600/000</t>
        </is>
      </c>
      <c r="E19992" s="3" t="inlineStr">
        <is>
          <t>Telephone _AND_ Fax</t>
        </is>
      </c>
      <c r="F19992" s="3" t="n">
        <v>0</v>
      </c>
      <c r="G19992" s="3" t="n">
        <v>352.17</v>
      </c>
    </row>
    <row r="19993">
      <c r="A19993" s="3" t="inlineStr">
        <is>
          <t>Opportunity Private Capital (PTY) LTD</t>
        </is>
      </c>
      <c r="B19993" s="4" t="n">
        <v>45382</v>
      </c>
      <c r="C19993" s="3" t="inlineStr">
        <is>
          <t>Expenses</t>
        </is>
      </c>
      <c r="D19993" s="3" t="inlineStr">
        <is>
          <t>4600/000</t>
        </is>
      </c>
      <c r="E19993" s="3" t="inlineStr">
        <is>
          <t>Telephone _AND_ Fax</t>
        </is>
      </c>
      <c r="F19993" s="3" t="n">
        <v>3675</v>
      </c>
      <c r="G19993" s="3" t="n">
        <v>3675</v>
      </c>
    </row>
    <row r="19994">
      <c r="A19994" s="3" t="inlineStr">
        <is>
          <t>Trademark Holdings (Pty) Ltd</t>
        </is>
      </c>
      <c r="B19994" s="4" t="n">
        <v>45382</v>
      </c>
      <c r="C19994" s="3" t="inlineStr">
        <is>
          <t>Expenses</t>
        </is>
      </c>
      <c r="D19994" s="3" t="inlineStr">
        <is>
          <t>4600/000</t>
        </is>
      </c>
      <c r="E19994" s="3" t="inlineStr">
        <is>
          <t>Telephone _AND_ Fax</t>
        </is>
      </c>
      <c r="F19994" s="3" t="n">
        <v>1545.51</v>
      </c>
      <c r="G19994" s="3" t="n">
        <v>9438.82</v>
      </c>
    </row>
    <row r="19995">
      <c r="A19995" s="3" t="inlineStr">
        <is>
          <t>Noble Shield (Pty) Ltd ta Go Letting</t>
        </is>
      </c>
      <c r="B19995" s="4" t="n">
        <v>45382</v>
      </c>
      <c r="C19995" s="3" t="inlineStr">
        <is>
          <t>Expenses</t>
        </is>
      </c>
      <c r="D19995" s="3" t="inlineStr">
        <is>
          <t>4610/000</t>
        </is>
      </c>
      <c r="E19995" s="3" t="inlineStr">
        <is>
          <t>Telephone - CT Office</t>
        </is>
      </c>
      <c r="F19995" s="3" t="n">
        <v>1173.69</v>
      </c>
      <c r="G19995" s="3" t="n">
        <v>8951.129999999999</v>
      </c>
    </row>
    <row r="19996">
      <c r="A19996" s="3" t="inlineStr">
        <is>
          <t>Opportunity Private Capital (PTY) LTD</t>
        </is>
      </c>
      <c r="B19996" s="4" t="n">
        <v>45382</v>
      </c>
      <c r="C19996" s="3" t="inlineStr">
        <is>
          <t>Expenses</t>
        </is>
      </c>
      <c r="D19996" s="3" t="inlineStr">
        <is>
          <t>4650/030</t>
        </is>
      </c>
      <c r="E19996" s="3" t="inlineStr">
        <is>
          <t>Travel _AND_ Accomodation - Local Accom</t>
        </is>
      </c>
      <c r="F19996" s="3" t="n">
        <v>5752.18</v>
      </c>
      <c r="G19996" s="3" t="n">
        <v>5752.18</v>
      </c>
    </row>
    <row r="19997">
      <c r="A19997" s="3" t="inlineStr">
        <is>
          <t>Noble Shield (Pty) Ltd ta Go Letting</t>
        </is>
      </c>
      <c r="B19997" s="4" t="n">
        <v>45382</v>
      </c>
      <c r="C19997" s="3" t="inlineStr">
        <is>
          <t>Expenses</t>
        </is>
      </c>
      <c r="D19997" s="3" t="inlineStr">
        <is>
          <t>4700/000</t>
        </is>
      </c>
      <c r="E19997" s="3" t="inlineStr">
        <is>
          <t>PAYE Contributions</t>
        </is>
      </c>
      <c r="F19997" s="3" t="n">
        <v>5448.94</v>
      </c>
      <c r="G19997" s="3" t="n">
        <v>36646.63</v>
      </c>
    </row>
    <row r="19998">
      <c r="A19998" s="3" t="inlineStr">
        <is>
          <t>Trademark Holdings (Pty) Ltd</t>
        </is>
      </c>
      <c r="B19998" s="4" t="n">
        <v>45382</v>
      </c>
      <c r="C19998" s="3" t="inlineStr">
        <is>
          <t>Expenses</t>
        </is>
      </c>
      <c r="D19998" s="3" t="inlineStr">
        <is>
          <t>4700/000</t>
        </is>
      </c>
      <c r="E19998" s="3" t="inlineStr">
        <is>
          <t>PAYE Contributions</t>
        </is>
      </c>
      <c r="F19998" s="3" t="n">
        <v>10809.9</v>
      </c>
      <c r="G19998" s="3" t="n">
        <v>46772.64</v>
      </c>
    </row>
    <row r="19999">
      <c r="A19999" s="3" t="inlineStr">
        <is>
          <t>Noble Shield (Pty) Ltd ta Go Letting</t>
        </is>
      </c>
      <c r="B19999" s="4" t="n">
        <v>45382</v>
      </c>
      <c r="C19999" s="3" t="inlineStr">
        <is>
          <t>Expenses</t>
        </is>
      </c>
      <c r="D19999" s="3" t="inlineStr">
        <is>
          <t>4710/000</t>
        </is>
      </c>
      <c r="E19999" s="3" t="inlineStr">
        <is>
          <t>UIF Company Contributions</t>
        </is>
      </c>
      <c r="F19999" s="3" t="n">
        <v>276.75</v>
      </c>
      <c r="G19999" s="3" t="n">
        <v>1779.75</v>
      </c>
    </row>
    <row r="20000">
      <c r="A20000" s="3" t="inlineStr">
        <is>
          <t>Trademark Holdings (Pty) Ltd</t>
        </is>
      </c>
      <c r="B20000" s="4" t="n">
        <v>45382</v>
      </c>
      <c r="C20000" s="3" t="inlineStr">
        <is>
          <t>Expenses</t>
        </is>
      </c>
      <c r="D20000" s="3" t="inlineStr">
        <is>
          <t>4710/000</t>
        </is>
      </c>
      <c r="E20000" s="3" t="inlineStr">
        <is>
          <t>UIF Company Contributions</t>
        </is>
      </c>
      <c r="F20000" s="3" t="n">
        <v>95.25</v>
      </c>
      <c r="G20000" s="3" t="n">
        <v>666.75</v>
      </c>
    </row>
    <row r="20001">
      <c r="A20001" s="3" t="inlineStr">
        <is>
          <t>Noble Shield (Pty) Ltd ta Go Letting</t>
        </is>
      </c>
      <c r="B20001" s="4" t="n">
        <v>45382</v>
      </c>
      <c r="C20001" s="3" t="inlineStr">
        <is>
          <t>Expenses</t>
        </is>
      </c>
      <c r="D20001" s="3" t="inlineStr">
        <is>
          <t>4711/000</t>
        </is>
      </c>
      <c r="E20001" s="3" t="inlineStr">
        <is>
          <t>UIF Employee Contribution</t>
        </is>
      </c>
      <c r="F20001" s="3" t="n">
        <v>276.75</v>
      </c>
      <c r="G20001" s="3" t="n">
        <v>1779.75</v>
      </c>
    </row>
    <row r="20002">
      <c r="A20002" s="3" t="inlineStr">
        <is>
          <t>Trademark Holdings (Pty) Ltd</t>
        </is>
      </c>
      <c r="B20002" s="4" t="n">
        <v>45382</v>
      </c>
      <c r="C20002" s="3" t="inlineStr">
        <is>
          <t>Expenses</t>
        </is>
      </c>
      <c r="D20002" s="3" t="inlineStr">
        <is>
          <t>4711/000</t>
        </is>
      </c>
      <c r="E20002" s="3" t="inlineStr">
        <is>
          <t>UIF Employee Contributions</t>
        </is>
      </c>
      <c r="F20002" s="3" t="n">
        <v>95.25</v>
      </c>
      <c r="G20002" s="3" t="n">
        <v>666.75</v>
      </c>
    </row>
    <row r="20003">
      <c r="A20003" s="3" t="inlineStr">
        <is>
          <t>Noble Shield (Pty) Ltd ta Go Letting</t>
        </is>
      </c>
      <c r="B20003" s="4" t="n">
        <v>45382</v>
      </c>
      <c r="C20003" s="3" t="inlineStr">
        <is>
          <t>Expenses</t>
        </is>
      </c>
      <c r="D20003" s="3" t="inlineStr">
        <is>
          <t>4720/000</t>
        </is>
      </c>
      <c r="E20003" s="3" t="inlineStr">
        <is>
          <t>SDL Contributions</t>
        </is>
      </c>
      <c r="F20003" s="3" t="n">
        <v>478.58</v>
      </c>
      <c r="G20003" s="3" t="n">
        <v>3207.73</v>
      </c>
    </row>
    <row r="20004">
      <c r="A20004" s="3" t="inlineStr">
        <is>
          <t>Trademark Holdings (Pty) Ltd</t>
        </is>
      </c>
      <c r="B20004" s="4" t="n">
        <v>45382</v>
      </c>
      <c r="C20004" s="3" t="inlineStr">
        <is>
          <t>Expenses</t>
        </is>
      </c>
      <c r="D20004" s="3" t="inlineStr">
        <is>
          <t>4720/000</t>
        </is>
      </c>
      <c r="E20004" s="3" t="inlineStr">
        <is>
          <t>SDL Contributions</t>
        </is>
      </c>
      <c r="F20004" s="3" t="n">
        <v>306.43</v>
      </c>
      <c r="G20004" s="3" t="n">
        <v>2184.94</v>
      </c>
    </row>
    <row r="20005">
      <c r="A20005" s="3" t="inlineStr">
        <is>
          <t>Opportunity Management Holdings (PTY) LTD</t>
        </is>
      </c>
      <c r="B20005" s="4" t="n">
        <v>45382</v>
      </c>
      <c r="C20005" s="3" t="inlineStr">
        <is>
          <t>Expenses</t>
        </is>
      </c>
      <c r="D20005" s="3" t="inlineStr">
        <is>
          <t>4730/000</t>
        </is>
      </c>
      <c r="E20005" s="3" t="inlineStr">
        <is>
          <t>PAYE Contributions</t>
        </is>
      </c>
      <c r="F20005" s="3" t="n">
        <v>40459.17</v>
      </c>
      <c r="G20005" s="3" t="n">
        <v>280864.08</v>
      </c>
    </row>
    <row r="20006">
      <c r="A20006" s="3" t="inlineStr">
        <is>
          <t>Opportunity Management Holdings (PTY) LTD</t>
        </is>
      </c>
      <c r="B20006" s="4" t="n">
        <v>45382</v>
      </c>
      <c r="C20006" s="3" t="inlineStr">
        <is>
          <t>Expenses</t>
        </is>
      </c>
      <c r="D20006" s="3" t="inlineStr">
        <is>
          <t>4740/000</t>
        </is>
      </c>
      <c r="E20006" s="3" t="inlineStr">
        <is>
          <t>UIF Company Contribution</t>
        </is>
      </c>
      <c r="F20006" s="3" t="n">
        <v>1686.89</v>
      </c>
      <c r="G20006" s="3" t="n">
        <v>11250.29</v>
      </c>
    </row>
    <row r="20007">
      <c r="A20007" s="3" t="inlineStr">
        <is>
          <t>Opportunity Management Holdings (PTY) LTD</t>
        </is>
      </c>
      <c r="B20007" s="4" t="n">
        <v>45382</v>
      </c>
      <c r="C20007" s="3" t="inlineStr">
        <is>
          <t>Expenses</t>
        </is>
      </c>
      <c r="D20007" s="3" t="inlineStr">
        <is>
          <t>4741/000</t>
        </is>
      </c>
      <c r="E20007" s="3" t="inlineStr">
        <is>
          <t>UIF Employee Contribution</t>
        </is>
      </c>
      <c r="F20007" s="3" t="n">
        <v>1686.89</v>
      </c>
      <c r="G20007" s="3" t="n">
        <v>11250.29</v>
      </c>
    </row>
    <row r="20008">
      <c r="A20008" s="3" t="inlineStr">
        <is>
          <t>Opportunity Management Holdings (PTY) LTD</t>
        </is>
      </c>
      <c r="B20008" s="4" t="n">
        <v>45382</v>
      </c>
      <c r="C20008" s="3" t="inlineStr">
        <is>
          <t>Expenses</t>
        </is>
      </c>
      <c r="D20008" s="3" t="inlineStr">
        <is>
          <t>4750/000</t>
        </is>
      </c>
      <c r="E20008" s="3" t="inlineStr">
        <is>
          <t>SDL Contribution</t>
        </is>
      </c>
      <c r="F20008" s="3" t="n">
        <v>2536.77</v>
      </c>
      <c r="G20008" s="3" t="n">
        <v>16938.57</v>
      </c>
    </row>
    <row r="20009">
      <c r="A20009" s="3" t="inlineStr">
        <is>
          <t>Opportunity Global Property (PTY) LTD</t>
        </is>
      </c>
      <c r="B20009" s="4" t="n">
        <v>45382</v>
      </c>
      <c r="C20009" s="3" t="inlineStr">
        <is>
          <t>Assets</t>
        </is>
      </c>
      <c r="D20009" s="3" t="inlineStr">
        <is>
          <t>5000/001</t>
        </is>
      </c>
      <c r="E20009" s="3" t="inlineStr">
        <is>
          <t>Loan - Cape Projects</t>
        </is>
      </c>
      <c r="F20009" s="3" t="n">
        <v>-75000</v>
      </c>
      <c r="G20009" s="3" t="n">
        <v>160000</v>
      </c>
    </row>
    <row r="20010">
      <c r="A20010" s="3" t="inlineStr">
        <is>
          <t>Opportunity Private Capital Sales (PTY) LTD</t>
        </is>
      </c>
      <c r="B20010" s="4" t="n">
        <v>45382</v>
      </c>
      <c r="C20010" s="3" t="inlineStr">
        <is>
          <t>Assets</t>
        </is>
      </c>
      <c r="D20010" s="3" t="inlineStr">
        <is>
          <t>5000/001</t>
        </is>
      </c>
      <c r="E20010" s="3" t="inlineStr">
        <is>
          <t>Loan - Cape Projects</t>
        </is>
      </c>
      <c r="F20010" s="3" t="n">
        <v>-45000</v>
      </c>
      <c r="G20010" s="3" t="n">
        <v>190000</v>
      </c>
    </row>
    <row r="20011">
      <c r="A20011" s="3" t="inlineStr">
        <is>
          <t>Opportunity Global Property (PTY) LTD</t>
        </is>
      </c>
      <c r="B20011" s="4" t="n">
        <v>45382</v>
      </c>
      <c r="C20011" s="3" t="inlineStr">
        <is>
          <t>Liabilities</t>
        </is>
      </c>
      <c r="D20011" s="3" t="inlineStr">
        <is>
          <t>5000/006</t>
        </is>
      </c>
      <c r="E20011" s="3" t="inlineStr">
        <is>
          <t>Loan - Purple Blok</t>
        </is>
      </c>
      <c r="F20011" s="3" t="n">
        <v>0</v>
      </c>
      <c r="G20011" s="3" t="n">
        <v>44000</v>
      </c>
    </row>
    <row r="20012">
      <c r="A20012" s="3" t="inlineStr">
        <is>
          <t>Opportunity Private Capital Sales (PTY) LTD</t>
        </is>
      </c>
      <c r="B20012" s="4" t="n">
        <v>45382</v>
      </c>
      <c r="C20012" s="3" t="inlineStr">
        <is>
          <t>Liabilities</t>
        </is>
      </c>
      <c r="D20012" s="3" t="inlineStr">
        <is>
          <t>5000/006</t>
        </is>
      </c>
      <c r="E20012" s="3" t="inlineStr">
        <is>
          <t>Loan - Purple Blok</t>
        </is>
      </c>
      <c r="F20012" s="3" t="n">
        <v>0</v>
      </c>
      <c r="G20012" s="3" t="n">
        <v>44000</v>
      </c>
    </row>
    <row r="20013">
      <c r="A20013" s="3" t="inlineStr">
        <is>
          <t>Noble Shield (Pty) Ltd ta Go Letting</t>
        </is>
      </c>
      <c r="B20013" s="4" t="n">
        <v>45382</v>
      </c>
      <c r="C20013" s="3" t="inlineStr">
        <is>
          <t>Equity</t>
        </is>
      </c>
      <c r="D20013" s="3" t="inlineStr">
        <is>
          <t>5100/000</t>
        </is>
      </c>
      <c r="E20013" s="3" t="inlineStr">
        <is>
          <t>Share Capital</t>
        </is>
      </c>
      <c r="F20013" s="3" t="n">
        <v>0</v>
      </c>
      <c r="G20013" s="3" t="n">
        <v>-1</v>
      </c>
    </row>
    <row r="20014">
      <c r="A20014" s="3" t="inlineStr">
        <is>
          <t>Opportunity Management Holdings (PTY) LTD</t>
        </is>
      </c>
      <c r="B20014" s="4" t="n">
        <v>45382</v>
      </c>
      <c r="C20014" s="3" t="inlineStr">
        <is>
          <t>Equity</t>
        </is>
      </c>
      <c r="D20014" s="3" t="inlineStr">
        <is>
          <t>5100/000</t>
        </is>
      </c>
      <c r="E20014" s="3" t="inlineStr">
        <is>
          <t>Share Capital / Members Contribution</t>
        </is>
      </c>
      <c r="F20014" s="3" t="n">
        <v>0</v>
      </c>
      <c r="G20014" s="3" t="n">
        <v>-120</v>
      </c>
    </row>
    <row r="20015">
      <c r="A20015" s="3" t="inlineStr">
        <is>
          <t>Quinate Consulting (Pty) Ltd</t>
        </is>
      </c>
      <c r="B20015" s="4" t="n">
        <v>45382</v>
      </c>
      <c r="C20015" s="3" t="inlineStr">
        <is>
          <t>Equity</t>
        </is>
      </c>
      <c r="D20015" s="3" t="inlineStr">
        <is>
          <t>5100/000</t>
        </is>
      </c>
      <c r="E20015" s="3" t="inlineStr">
        <is>
          <t>Share Capital / Members Contribution</t>
        </is>
      </c>
      <c r="F20015" s="3" t="n">
        <v>0</v>
      </c>
      <c r="G20015" s="3" t="n">
        <v>-120</v>
      </c>
    </row>
    <row r="20016">
      <c r="A20016" s="3" t="inlineStr">
        <is>
          <t>Trademark Holdings (Pty) Ltd</t>
        </is>
      </c>
      <c r="B20016" s="4" t="n">
        <v>45382</v>
      </c>
      <c r="C20016" s="3" t="inlineStr">
        <is>
          <t>Equity</t>
        </is>
      </c>
      <c r="D20016" s="3" t="inlineStr">
        <is>
          <t>5100/001</t>
        </is>
      </c>
      <c r="E20016" s="3" t="inlineStr">
        <is>
          <t>Share Capital - GFY Investments</t>
        </is>
      </c>
      <c r="F20016" s="3" t="n">
        <v>0</v>
      </c>
      <c r="G20016" s="3" t="n">
        <v>-60</v>
      </c>
    </row>
    <row r="20017">
      <c r="A20017" s="3" t="inlineStr">
        <is>
          <t>Trademark Holdings (Pty) Ltd</t>
        </is>
      </c>
      <c r="B20017" s="4" t="n">
        <v>45382</v>
      </c>
      <c r="C20017" s="3" t="inlineStr">
        <is>
          <t>Equity</t>
        </is>
      </c>
      <c r="D20017" s="3" t="inlineStr">
        <is>
          <t>5100/002</t>
        </is>
      </c>
      <c r="E20017" s="3" t="inlineStr">
        <is>
          <t>Share Capital - Zak Trust</t>
        </is>
      </c>
      <c r="F20017" s="3" t="n">
        <v>0</v>
      </c>
      <c r="G20017" s="3" t="n">
        <v>-60</v>
      </c>
    </row>
    <row r="20018">
      <c r="A20018" s="3" t="inlineStr">
        <is>
          <t>Opportunity Private Capital (PTY) LTD</t>
        </is>
      </c>
      <c r="B20018" s="4" t="n">
        <v>45382</v>
      </c>
      <c r="C20018" s="3" t="inlineStr">
        <is>
          <t>Equity</t>
        </is>
      </c>
      <c r="D20018" s="3" t="inlineStr">
        <is>
          <t>5101/000</t>
        </is>
      </c>
      <c r="E20018" s="3" t="inlineStr">
        <is>
          <t>Share Capital - Ordinary Type A</t>
        </is>
      </c>
      <c r="F20018" s="3" t="n">
        <v>0</v>
      </c>
      <c r="G20018" s="3" t="n">
        <v>-70</v>
      </c>
    </row>
    <row r="20019">
      <c r="A20019" s="3" t="inlineStr">
        <is>
          <t>Opportunity Private Capital (PTY) LTD</t>
        </is>
      </c>
      <c r="B20019" s="4" t="n">
        <v>45382</v>
      </c>
      <c r="C20019" s="3" t="inlineStr">
        <is>
          <t>Equity</t>
        </is>
      </c>
      <c r="D20019" s="3" t="inlineStr">
        <is>
          <t>5102/000</t>
        </is>
      </c>
      <c r="E20019" s="3" t="inlineStr">
        <is>
          <t>Share Capital - Ordinary Type B</t>
        </is>
      </c>
      <c r="F20019" s="3" t="n">
        <v>0</v>
      </c>
      <c r="G20019" s="3" t="n">
        <v>-30</v>
      </c>
    </row>
    <row r="20020">
      <c r="A20020" s="3" t="inlineStr">
        <is>
          <t>Endulini (Pty) Ltd</t>
        </is>
      </c>
      <c r="B20020" s="4" t="n">
        <v>45382</v>
      </c>
      <c r="C20020" s="3" t="inlineStr">
        <is>
          <t>Equity</t>
        </is>
      </c>
      <c r="D20020" s="3" t="inlineStr">
        <is>
          <t>5200/000</t>
        </is>
      </c>
      <c r="E20020" s="3" t="inlineStr">
        <is>
          <t>Retained Earnings / Loss</t>
        </is>
      </c>
      <c r="F20020" s="3" t="n">
        <v>0</v>
      </c>
      <c r="G20020" s="3" t="n">
        <v>-13615904.67</v>
      </c>
    </row>
    <row r="20021">
      <c r="A20021" s="3" t="inlineStr">
        <is>
          <t>Noble Shield (Pty) Ltd ta Go Letting</t>
        </is>
      </c>
      <c r="B20021" s="4" t="n">
        <v>45382</v>
      </c>
      <c r="C20021" s="3" t="inlineStr">
        <is>
          <t>Equity</t>
        </is>
      </c>
      <c r="D20021" s="3" t="inlineStr">
        <is>
          <t>5200/000</t>
        </is>
      </c>
      <c r="E20021" s="3" t="inlineStr">
        <is>
          <t>Retained Earnings / Loss</t>
        </is>
      </c>
      <c r="F20021" s="3" t="n">
        <v>0</v>
      </c>
      <c r="G20021" s="3" t="n">
        <v>-91943.62</v>
      </c>
    </row>
    <row r="20022">
      <c r="A20022" s="3" t="inlineStr">
        <is>
          <t>Opportunity Global Property (PTY) LTD</t>
        </is>
      </c>
      <c r="B20022" s="4" t="n">
        <v>45382</v>
      </c>
      <c r="C20022" s="3" t="inlineStr">
        <is>
          <t>Equity</t>
        </is>
      </c>
      <c r="D20022" s="3" t="inlineStr">
        <is>
          <t>5200/000</t>
        </is>
      </c>
      <c r="E20022" s="3" t="inlineStr">
        <is>
          <t>Retained Earnings / Loss</t>
        </is>
      </c>
      <c r="F20022" s="3" t="n">
        <v>0</v>
      </c>
      <c r="G20022" s="3" t="n">
        <v>-3754324.03</v>
      </c>
    </row>
    <row r="20023">
      <c r="A20023" s="3" t="inlineStr">
        <is>
          <t>Opportunity Management Holdings (PTY) LTD</t>
        </is>
      </c>
      <c r="B20023" s="4" t="n">
        <v>45382</v>
      </c>
      <c r="C20023" s="3" t="inlineStr">
        <is>
          <t>Equity</t>
        </is>
      </c>
      <c r="D20023" s="3" t="inlineStr">
        <is>
          <t>5200/000</t>
        </is>
      </c>
      <c r="E20023" s="3" t="inlineStr">
        <is>
          <t>Retained Earnings / Loss</t>
        </is>
      </c>
      <c r="F20023" s="3" t="n">
        <v>0</v>
      </c>
      <c r="G20023" s="3" t="n">
        <v>1215864.15</v>
      </c>
    </row>
    <row r="20024">
      <c r="A20024" s="3" t="inlineStr">
        <is>
          <t>Opportunity Private Capital (PTY) LTD</t>
        </is>
      </c>
      <c r="B20024" s="4" t="n">
        <v>45382</v>
      </c>
      <c r="C20024" s="3" t="inlineStr">
        <is>
          <t>Equity</t>
        </is>
      </c>
      <c r="D20024" s="3" t="inlineStr">
        <is>
          <t>5200/000</t>
        </is>
      </c>
      <c r="E20024" s="3" t="inlineStr">
        <is>
          <t>Retained Earnings / Loss</t>
        </is>
      </c>
      <c r="F20024" s="3" t="n">
        <v>0</v>
      </c>
      <c r="G20024" s="3" t="n">
        <v>3408751.91</v>
      </c>
    </row>
    <row r="20025">
      <c r="A20025" s="3" t="inlineStr">
        <is>
          <t>Opportunity Private Capital Sales (PTY) LTD</t>
        </is>
      </c>
      <c r="B20025" s="4" t="n">
        <v>45382</v>
      </c>
      <c r="C20025" s="3" t="inlineStr">
        <is>
          <t>Equity</t>
        </is>
      </c>
      <c r="D20025" s="3" t="inlineStr">
        <is>
          <t>5200/000</t>
        </is>
      </c>
      <c r="E20025" s="3" t="inlineStr">
        <is>
          <t>Retained Earnings / Loss</t>
        </is>
      </c>
      <c r="F20025" s="3" t="n">
        <v>0</v>
      </c>
      <c r="G20025" s="3" t="n">
        <v>-3754324.03</v>
      </c>
    </row>
    <row r="20026">
      <c r="A20026" s="3" t="inlineStr">
        <is>
          <t>Quinate Consulting (Pty) Ltd</t>
        </is>
      </c>
      <c r="B20026" s="4" t="n">
        <v>45382</v>
      </c>
      <c r="C20026" s="3" t="inlineStr">
        <is>
          <t>Equity</t>
        </is>
      </c>
      <c r="D20026" s="3" t="inlineStr">
        <is>
          <t>5200/000</t>
        </is>
      </c>
      <c r="E20026" s="3" t="inlineStr">
        <is>
          <t>Retained Earnings / Loss</t>
        </is>
      </c>
      <c r="F20026" s="3" t="n">
        <v>0</v>
      </c>
      <c r="G20026" s="3" t="n">
        <v>1675308.5</v>
      </c>
    </row>
    <row r="20027">
      <c r="A20027" s="3" t="inlineStr">
        <is>
          <t>Trademark Holdings (Pty) Ltd</t>
        </is>
      </c>
      <c r="B20027" s="4" t="n">
        <v>45382</v>
      </c>
      <c r="C20027" s="3" t="inlineStr">
        <is>
          <t>Equity</t>
        </is>
      </c>
      <c r="D20027" s="3" t="inlineStr">
        <is>
          <t>5200/000</t>
        </is>
      </c>
      <c r="E20027" s="3" t="inlineStr">
        <is>
          <t>Retained Earnings / Loss</t>
        </is>
      </c>
      <c r="F20027" s="3" t="n">
        <v>0</v>
      </c>
      <c r="G20027" s="3" t="n">
        <v>-163666.44</v>
      </c>
    </row>
    <row r="20028">
      <c r="A20028" s="3" t="inlineStr">
        <is>
          <t>Quinate Consulting (Pty) Ltd</t>
        </is>
      </c>
      <c r="B20028" s="4" t="n">
        <v>45382</v>
      </c>
      <c r="C20028" s="3" t="inlineStr">
        <is>
          <t>Assets</t>
        </is>
      </c>
      <c r="D20028" s="3" t="inlineStr">
        <is>
          <t>5400/011</t>
        </is>
      </c>
      <c r="E20028" s="3" t="inlineStr">
        <is>
          <t>Members Loan - Nick Morgan</t>
        </is>
      </c>
      <c r="F20028" s="3" t="n">
        <v>0</v>
      </c>
      <c r="G20028" s="3" t="n">
        <v>-85743.69</v>
      </c>
    </row>
    <row r="20029">
      <c r="A20029" s="3" t="inlineStr">
        <is>
          <t>Opportunity Management Holdings (PTY) LTD</t>
        </is>
      </c>
      <c r="B20029" s="4" t="n">
        <v>45382</v>
      </c>
      <c r="C20029" s="3" t="inlineStr">
        <is>
          <t>Assets</t>
        </is>
      </c>
      <c r="D20029" s="3" t="inlineStr">
        <is>
          <t>5400/500</t>
        </is>
      </c>
      <c r="E20029" s="3" t="inlineStr">
        <is>
          <t>Shareholder - Zak Loan</t>
        </is>
      </c>
      <c r="F20029" s="3" t="n">
        <v>0</v>
      </c>
      <c r="G20029" s="3" t="n">
        <v>-171798.21</v>
      </c>
    </row>
    <row r="20030">
      <c r="A20030" s="3" t="inlineStr">
        <is>
          <t>Quinate Consulting (Pty) Ltd</t>
        </is>
      </c>
      <c r="B20030" s="4" t="n">
        <v>45382</v>
      </c>
      <c r="C20030" s="3" t="inlineStr">
        <is>
          <t>Liabilities</t>
        </is>
      </c>
      <c r="D20030" s="3" t="inlineStr">
        <is>
          <t>5500/010</t>
        </is>
      </c>
      <c r="E20030" s="3" t="inlineStr">
        <is>
          <t>Loan - Wynand Haywood</t>
        </is>
      </c>
      <c r="F20030" s="3" t="n">
        <v>0</v>
      </c>
      <c r="G20030" s="3" t="n">
        <v>1928.67</v>
      </c>
    </row>
    <row r="20031">
      <c r="A20031" s="3" t="inlineStr">
        <is>
          <t>Quinate Consulting (Pty) Ltd</t>
        </is>
      </c>
      <c r="B20031" s="4" t="n">
        <v>45382</v>
      </c>
      <c r="C20031" s="3" t="inlineStr">
        <is>
          <t>Liabilities</t>
        </is>
      </c>
      <c r="D20031" s="3" t="inlineStr">
        <is>
          <t>5500/023</t>
        </is>
      </c>
      <c r="E20031" s="3" t="inlineStr">
        <is>
          <t>Loan - Noble Shield 1 Security Trust</t>
        </is>
      </c>
      <c r="F20031" s="3" t="n">
        <v>0</v>
      </c>
      <c r="G20031" s="3" t="n">
        <v>600</v>
      </c>
    </row>
    <row r="20032">
      <c r="A20032" s="3" t="inlineStr">
        <is>
          <t>Quinate Consulting (Pty) Ltd</t>
        </is>
      </c>
      <c r="B20032" s="4" t="n">
        <v>45382</v>
      </c>
      <c r="C20032" s="3" t="inlineStr">
        <is>
          <t>Liabilities</t>
        </is>
      </c>
      <c r="D20032" s="3" t="inlineStr">
        <is>
          <t>5500/025</t>
        </is>
      </c>
      <c r="E20032" s="3" t="inlineStr">
        <is>
          <t>Loan - Noble Shield 2 Security Trust</t>
        </is>
      </c>
      <c r="F20032" s="3" t="n">
        <v>0</v>
      </c>
      <c r="G20032" s="3" t="n">
        <v>250</v>
      </c>
    </row>
    <row r="20033">
      <c r="A20033" s="3" t="inlineStr">
        <is>
          <t>Quinate Consulting (Pty) Ltd</t>
        </is>
      </c>
      <c r="B20033" s="4" t="n">
        <v>45382</v>
      </c>
      <c r="C20033" s="3" t="inlineStr">
        <is>
          <t>Liabilities</t>
        </is>
      </c>
      <c r="D20033" s="3" t="inlineStr">
        <is>
          <t>5500/030</t>
        </is>
      </c>
      <c r="E20033" s="3" t="inlineStr">
        <is>
          <t>Loan - Heron Projects</t>
        </is>
      </c>
      <c r="F20033" s="3" t="n">
        <v>0</v>
      </c>
      <c r="G20033" s="3" t="n">
        <v>36800</v>
      </c>
    </row>
    <row r="20034">
      <c r="A20034" s="3" t="inlineStr">
        <is>
          <t>Opportunity Private Capital (PTY) LTD</t>
        </is>
      </c>
      <c r="B20034" s="4" t="n">
        <v>45382</v>
      </c>
      <c r="C20034" s="3" t="inlineStr">
        <is>
          <t>Liabilities</t>
        </is>
      </c>
      <c r="D20034" s="3" t="inlineStr">
        <is>
          <t>5500/100</t>
        </is>
      </c>
      <c r="E20034" s="3" t="inlineStr">
        <is>
          <t>Loan - Cape Projects Construction</t>
        </is>
      </c>
      <c r="F20034" s="3" t="n">
        <v>-275000</v>
      </c>
      <c r="G20034" s="3" t="n">
        <v>1246000</v>
      </c>
    </row>
    <row r="20035">
      <c r="A20035" s="3" t="inlineStr">
        <is>
          <t>Noble Shield (Pty) Ltd ta Go Letting</t>
        </is>
      </c>
      <c r="B20035" s="4" t="n">
        <v>45382</v>
      </c>
      <c r="C20035" s="3" t="inlineStr">
        <is>
          <t>Liabilities</t>
        </is>
      </c>
      <c r="D20035" s="3" t="inlineStr">
        <is>
          <t>5500/100</t>
        </is>
      </c>
      <c r="E20035" s="3" t="inlineStr">
        <is>
          <t>Loan - Jupiter Trust</t>
        </is>
      </c>
      <c r="F20035" s="3" t="n">
        <v>0</v>
      </c>
      <c r="G20035" s="3" t="n">
        <v>-100228.75</v>
      </c>
    </row>
    <row r="20036">
      <c r="A20036" s="3" t="inlineStr">
        <is>
          <t>Opportunity Management Holdings (PTY) LTD</t>
        </is>
      </c>
      <c r="B20036" s="4" t="n">
        <v>45382</v>
      </c>
      <c r="C20036" s="3" t="inlineStr">
        <is>
          <t>Liabilities</t>
        </is>
      </c>
      <c r="D20036" s="3" t="inlineStr">
        <is>
          <t>5500/100</t>
        </is>
      </c>
      <c r="E20036" s="3" t="inlineStr">
        <is>
          <t>Loan - Opportunity Global</t>
        </is>
      </c>
      <c r="F20036" s="3" t="n">
        <v>0</v>
      </c>
      <c r="G20036" s="3" t="n">
        <v>-20000</v>
      </c>
    </row>
    <row r="20037">
      <c r="A20037" s="3" t="inlineStr">
        <is>
          <t>Endulini (Pty) Ltd</t>
        </is>
      </c>
      <c r="B20037" s="4" t="n">
        <v>45382</v>
      </c>
      <c r="C20037" s="3" t="inlineStr">
        <is>
          <t>Liabilities</t>
        </is>
      </c>
      <c r="D20037" s="3" t="inlineStr">
        <is>
          <t>5500/100</t>
        </is>
      </c>
      <c r="E20037" s="3" t="inlineStr">
        <is>
          <t>Loan - Quinate Consulting</t>
        </is>
      </c>
      <c r="F20037" s="3" t="n">
        <v>141000</v>
      </c>
      <c r="G20037" s="3" t="n">
        <v>-5541037.9</v>
      </c>
    </row>
    <row r="20038">
      <c r="A20038" s="3" t="inlineStr">
        <is>
          <t>Opportunity Private Capital (PTY) LTD</t>
        </is>
      </c>
      <c r="B20038" s="4" t="n">
        <v>45382</v>
      </c>
      <c r="C20038" s="3" t="inlineStr">
        <is>
          <t>Liabilities</t>
        </is>
      </c>
      <c r="D20038" s="3" t="inlineStr">
        <is>
          <t>5500/140</t>
        </is>
      </c>
      <c r="E20038" s="3" t="inlineStr">
        <is>
          <t>Loan - Rockblock</t>
        </is>
      </c>
      <c r="F20038" s="3" t="n">
        <v>1000</v>
      </c>
      <c r="G20038" s="3" t="n">
        <v>1000</v>
      </c>
    </row>
    <row r="20039">
      <c r="A20039" s="3" t="inlineStr">
        <is>
          <t>Endulini (Pty) Ltd</t>
        </is>
      </c>
      <c r="B20039" s="4" t="n">
        <v>45382</v>
      </c>
      <c r="C20039" s="3" t="inlineStr">
        <is>
          <t>Liabilities</t>
        </is>
      </c>
      <c r="D20039" s="3" t="inlineStr">
        <is>
          <t>5500/150</t>
        </is>
      </c>
      <c r="E20039" s="3" t="inlineStr">
        <is>
          <t>Loan - Cape Projects Construction</t>
        </is>
      </c>
      <c r="F20039" s="3" t="n">
        <v>900000</v>
      </c>
      <c r="G20039" s="3" t="n">
        <v>-16291500</v>
      </c>
    </row>
    <row r="20040">
      <c r="A20040" s="3" t="inlineStr">
        <is>
          <t>Quinate Consulting (Pty) Ltd</t>
        </is>
      </c>
      <c r="B20040" s="4" t="n">
        <v>45382</v>
      </c>
      <c r="C20040" s="3" t="inlineStr">
        <is>
          <t>Liabilities</t>
        </is>
      </c>
      <c r="D20040" s="3" t="inlineStr">
        <is>
          <t>5500/160</t>
        </is>
      </c>
      <c r="E20040" s="3" t="inlineStr">
        <is>
          <t>Loan - GFY Investment and Consulting</t>
        </is>
      </c>
      <c r="F20040" s="3" t="n">
        <v>0</v>
      </c>
      <c r="G20040" s="3" t="n">
        <v>-1405287.47</v>
      </c>
    </row>
    <row r="20041">
      <c r="A20041" s="3" t="inlineStr">
        <is>
          <t>Opportunity Management Holdings (PTY) LTD</t>
        </is>
      </c>
      <c r="B20041" s="4" t="n">
        <v>45382</v>
      </c>
      <c r="C20041" s="3" t="inlineStr">
        <is>
          <t>Liabilities</t>
        </is>
      </c>
      <c r="D20041" s="3" t="inlineStr">
        <is>
          <t>5500/200</t>
        </is>
      </c>
      <c r="E20041" s="3" t="inlineStr">
        <is>
          <t>Loan - Cape Projects</t>
        </is>
      </c>
      <c r="F20041" s="3" t="n">
        <v>-50000</v>
      </c>
      <c r="G20041" s="3" t="n">
        <v>-317399</v>
      </c>
    </row>
    <row r="20042">
      <c r="A20042" s="3" t="inlineStr">
        <is>
          <t>Endulini (Pty) Ltd</t>
        </is>
      </c>
      <c r="B20042" s="4" t="n">
        <v>45382</v>
      </c>
      <c r="C20042" s="3" t="inlineStr">
        <is>
          <t>Liabilities</t>
        </is>
      </c>
      <c r="D20042" s="3" t="inlineStr">
        <is>
          <t>5500/200</t>
        </is>
      </c>
      <c r="E20042" s="3" t="inlineStr">
        <is>
          <t>Loan - Opportunity Management Holdings</t>
        </is>
      </c>
      <c r="F20042" s="3" t="n">
        <v>0</v>
      </c>
      <c r="G20042" s="3" t="n">
        <v>-1780000</v>
      </c>
    </row>
    <row r="20043">
      <c r="A20043" s="3" t="inlineStr">
        <is>
          <t>Trademark Holdings (Pty) Ltd</t>
        </is>
      </c>
      <c r="B20043" s="4" t="n">
        <v>45382</v>
      </c>
      <c r="C20043" s="3" t="inlineStr">
        <is>
          <t>Liabilities</t>
        </is>
      </c>
      <c r="D20043" s="3" t="inlineStr">
        <is>
          <t>5500/250</t>
        </is>
      </c>
      <c r="E20043" s="3" t="inlineStr">
        <is>
          <t>Loan - Noble Shield</t>
        </is>
      </c>
      <c r="F20043" s="3" t="n">
        <v>0</v>
      </c>
      <c r="G20043" s="3" t="n">
        <v>65165.59</v>
      </c>
    </row>
    <row r="20044">
      <c r="A20044" s="3" t="inlineStr">
        <is>
          <t>Opportunity Global Property (PTY) LTD</t>
        </is>
      </c>
      <c r="B20044" s="4" t="n">
        <v>45382</v>
      </c>
      <c r="C20044" s="3" t="inlineStr">
        <is>
          <t>Liabilities</t>
        </is>
      </c>
      <c r="D20044" s="3" t="inlineStr">
        <is>
          <t>5500/250</t>
        </is>
      </c>
      <c r="E20044" s="3" t="inlineStr">
        <is>
          <t>Loan - OPP Residential</t>
        </is>
      </c>
      <c r="F20044" s="3" t="n">
        <v>32000</v>
      </c>
      <c r="G20044" s="3" t="n">
        <v>32000</v>
      </c>
    </row>
    <row r="20045">
      <c r="A20045" s="3" t="inlineStr">
        <is>
          <t>Opportunity Private Capital Sales (PTY) LTD</t>
        </is>
      </c>
      <c r="B20045" s="4" t="n">
        <v>45382</v>
      </c>
      <c r="C20045" s="3" t="inlineStr">
        <is>
          <t>Liabilities</t>
        </is>
      </c>
      <c r="D20045" s="3" t="inlineStr">
        <is>
          <t>5500/250</t>
        </is>
      </c>
      <c r="E20045" s="3" t="inlineStr">
        <is>
          <t>Loan - OPP Residential</t>
        </is>
      </c>
      <c r="F20045" s="3" t="n">
        <v>32000</v>
      </c>
      <c r="G20045" s="3" t="n">
        <v>182000</v>
      </c>
    </row>
    <row r="20046">
      <c r="A20046" s="3" t="inlineStr">
        <is>
          <t>Opportunity Management Holdings (PTY) LTD</t>
        </is>
      </c>
      <c r="B20046" s="4" t="n">
        <v>45382</v>
      </c>
      <c r="C20046" s="3" t="inlineStr">
        <is>
          <t>Liabilities</t>
        </is>
      </c>
      <c r="D20046" s="3" t="inlineStr">
        <is>
          <t>5500/250</t>
        </is>
      </c>
      <c r="E20046" s="3" t="inlineStr">
        <is>
          <t>Loan - Quinate</t>
        </is>
      </c>
      <c r="F20046" s="3" t="n">
        <v>0</v>
      </c>
      <c r="G20046" s="3" t="n">
        <v>-130000</v>
      </c>
    </row>
    <row r="20047">
      <c r="A20047" s="3" t="inlineStr">
        <is>
          <t>Quinate Consulting (Pty) Ltd</t>
        </is>
      </c>
      <c r="B20047" s="4" t="n">
        <v>45382</v>
      </c>
      <c r="C20047" s="3" t="inlineStr">
        <is>
          <t>Liabilities</t>
        </is>
      </c>
      <c r="D20047" s="3" t="inlineStr">
        <is>
          <t>5500/300</t>
        </is>
      </c>
      <c r="E20047" s="3" t="inlineStr">
        <is>
          <t>Loan - Gengis</t>
        </is>
      </c>
      <c r="F20047" s="3" t="n">
        <v>0</v>
      </c>
      <c r="G20047" s="3" t="n">
        <v>-1029301.95</v>
      </c>
    </row>
    <row r="20048">
      <c r="A20048" s="3" t="inlineStr">
        <is>
          <t>Opportunity Management Holdings (PTY) LTD</t>
        </is>
      </c>
      <c r="B20048" s="4" t="n">
        <v>45382</v>
      </c>
      <c r="C20048" s="3" t="inlineStr">
        <is>
          <t>Liabilities</t>
        </is>
      </c>
      <c r="D20048" s="3" t="inlineStr">
        <is>
          <t>5500/300</t>
        </is>
      </c>
      <c r="E20048" s="3" t="inlineStr">
        <is>
          <t>Loan - Opportunity Prop Management</t>
        </is>
      </c>
      <c r="F20048" s="3" t="n">
        <v>0</v>
      </c>
      <c r="G20048" s="3" t="n">
        <v>-1220204.15</v>
      </c>
    </row>
    <row r="20049">
      <c r="A20049" s="3" t="inlineStr">
        <is>
          <t>Noble Shield (Pty) Ltd ta Go Letting</t>
        </is>
      </c>
      <c r="B20049" s="4" t="n">
        <v>45382</v>
      </c>
      <c r="C20049" s="3" t="inlineStr">
        <is>
          <t>Liabilities</t>
        </is>
      </c>
      <c r="D20049" s="3" t="inlineStr">
        <is>
          <t>5500/300</t>
        </is>
      </c>
      <c r="E20049" s="3" t="inlineStr">
        <is>
          <t>Loan - Trademark Holdings</t>
        </is>
      </c>
      <c r="F20049" s="3" t="n">
        <v>0</v>
      </c>
      <c r="G20049" s="3" t="n">
        <v>-65165.59</v>
      </c>
    </row>
    <row r="20050">
      <c r="A20050" s="3" t="inlineStr">
        <is>
          <t>Opportunity Management Holdings (PTY) LTD</t>
        </is>
      </c>
      <c r="B20050" s="4" t="n">
        <v>45382</v>
      </c>
      <c r="C20050" s="3" t="inlineStr">
        <is>
          <t>Liabilities</t>
        </is>
      </c>
      <c r="D20050" s="3" t="inlineStr">
        <is>
          <t>5500/350</t>
        </is>
      </c>
      <c r="E20050" s="3" t="inlineStr">
        <is>
          <t>Loan - Endulini</t>
        </is>
      </c>
      <c r="F20050" s="3" t="n">
        <v>0</v>
      </c>
      <c r="G20050" s="3" t="n">
        <v>-20000</v>
      </c>
    </row>
    <row r="20051">
      <c r="A20051" s="3" t="inlineStr">
        <is>
          <t>Opportunity Private Capital (PTY) LTD</t>
        </is>
      </c>
      <c r="B20051" s="4" t="n">
        <v>45382</v>
      </c>
      <c r="C20051" s="3" t="inlineStr">
        <is>
          <t>Liabilities</t>
        </is>
      </c>
      <c r="D20051" s="3" t="inlineStr">
        <is>
          <t>5500/350</t>
        </is>
      </c>
      <c r="E20051" s="3" t="inlineStr">
        <is>
          <t>Loan - Opportunity Management Holdings</t>
        </is>
      </c>
      <c r="F20051" s="3" t="n">
        <v>0</v>
      </c>
      <c r="G20051" s="3" t="n">
        <v>500</v>
      </c>
    </row>
    <row r="20052">
      <c r="A20052" s="3" t="inlineStr">
        <is>
          <t>Trademark Holdings (Pty) Ltd</t>
        </is>
      </c>
      <c r="B20052" s="4" t="n">
        <v>45382</v>
      </c>
      <c r="C20052" s="3" t="inlineStr">
        <is>
          <t>Liabilities</t>
        </is>
      </c>
      <c r="D20052" s="3" t="inlineStr">
        <is>
          <t>5500/350</t>
        </is>
      </c>
      <c r="E20052" s="3" t="inlineStr">
        <is>
          <t>Loan - Quinate Consulting</t>
        </is>
      </c>
      <c r="F20052" s="3" t="n">
        <v>0</v>
      </c>
      <c r="G20052" s="3" t="n">
        <v>-16413.38</v>
      </c>
    </row>
    <row r="20053">
      <c r="A20053" s="3" t="inlineStr">
        <is>
          <t>Opportunity Private Capital (PTY) LTD</t>
        </is>
      </c>
      <c r="B20053" s="4" t="n">
        <v>45382</v>
      </c>
      <c r="C20053" s="3" t="inlineStr">
        <is>
          <t>Liabilities</t>
        </is>
      </c>
      <c r="D20053" s="3" t="inlineStr">
        <is>
          <t>5500/360</t>
        </is>
      </c>
      <c r="E20053" s="3" t="inlineStr">
        <is>
          <t>Loan - Purple Block Projects</t>
        </is>
      </c>
      <c r="F20053" s="3" t="n">
        <v>-59545.78</v>
      </c>
      <c r="G20053" s="3" t="n">
        <v>-59545.78</v>
      </c>
    </row>
    <row r="20054">
      <c r="A20054" s="3" t="inlineStr">
        <is>
          <t>Trademark Holdings (Pty) Ltd</t>
        </is>
      </c>
      <c r="B20054" s="4" t="n">
        <v>45382</v>
      </c>
      <c r="C20054" s="3" t="inlineStr">
        <is>
          <t>Liabilities</t>
        </is>
      </c>
      <c r="D20054" s="3" t="inlineStr">
        <is>
          <t>5500/375</t>
        </is>
      </c>
      <c r="E20054" s="3" t="inlineStr">
        <is>
          <t>Loan - Opportunity Management Holdings Pty Ltd</t>
        </is>
      </c>
      <c r="F20054" s="3" t="n">
        <v>0</v>
      </c>
      <c r="G20054" s="3" t="n">
        <v>158800</v>
      </c>
    </row>
    <row r="20055">
      <c r="A20055" s="3" t="inlineStr">
        <is>
          <t>Trademark Holdings (Pty) Ltd</t>
        </is>
      </c>
      <c r="B20055" s="4" t="n">
        <v>45382</v>
      </c>
      <c r="C20055" s="3" t="inlineStr">
        <is>
          <t>Liabilities</t>
        </is>
      </c>
      <c r="D20055" s="3" t="inlineStr">
        <is>
          <t>5500/450</t>
        </is>
      </c>
      <c r="E20055" s="3" t="inlineStr">
        <is>
          <t>Loan - Cape Projects Construction</t>
        </is>
      </c>
      <c r="F20055" s="3" t="n">
        <v>39400</v>
      </c>
      <c r="G20055" s="3" t="n">
        <v>57000</v>
      </c>
    </row>
    <row r="20056">
      <c r="A20056" s="3" t="inlineStr">
        <is>
          <t>Trademark Holdings (Pty) Ltd</t>
        </is>
      </c>
      <c r="B20056" s="4" t="n">
        <v>45382</v>
      </c>
      <c r="C20056" s="3" t="inlineStr">
        <is>
          <t>Liabilities</t>
        </is>
      </c>
      <c r="D20056" s="3" t="inlineStr">
        <is>
          <t>5500/500</t>
        </is>
      </c>
      <c r="E20056" s="3" t="inlineStr">
        <is>
          <t>Go Letting Brand Name</t>
        </is>
      </c>
      <c r="F20056" s="3" t="n">
        <v>0</v>
      </c>
      <c r="G20056" s="3" t="n">
        <v>93420</v>
      </c>
    </row>
    <row r="20057">
      <c r="A20057" s="3" t="inlineStr">
        <is>
          <t>Noble Shield (Pty) Ltd ta Go Letting</t>
        </is>
      </c>
      <c r="B20057" s="4" t="n">
        <v>45382</v>
      </c>
      <c r="C20057" s="3" t="inlineStr">
        <is>
          <t>Liabilities</t>
        </is>
      </c>
      <c r="D20057" s="3" t="inlineStr">
        <is>
          <t>5500/500</t>
        </is>
      </c>
      <c r="E20057" s="3" t="inlineStr">
        <is>
          <t>Loan - Cape Projects Construction</t>
        </is>
      </c>
      <c r="F20057" s="3" t="n">
        <v>-600</v>
      </c>
      <c r="G20057" s="3" t="n">
        <v>199589.44</v>
      </c>
    </row>
    <row r="20058">
      <c r="A20058" s="3" t="inlineStr">
        <is>
          <t>Quinate Consulting (Pty) Ltd</t>
        </is>
      </c>
      <c r="B20058" s="4" t="n">
        <v>45382</v>
      </c>
      <c r="C20058" s="3" t="inlineStr">
        <is>
          <t>Liabilities</t>
        </is>
      </c>
      <c r="D20058" s="3" t="inlineStr">
        <is>
          <t>5500/500</t>
        </is>
      </c>
      <c r="E20058" s="3" t="inlineStr">
        <is>
          <t>Loan - Opportunity Development Struct.</t>
        </is>
      </c>
      <c r="F20058" s="3" t="n">
        <v>0</v>
      </c>
      <c r="G20058" s="3" t="n">
        <v>-2380000</v>
      </c>
    </row>
    <row r="20059">
      <c r="A20059" s="3" t="inlineStr">
        <is>
          <t>Opportunity Management Holdings (PTY) LTD</t>
        </is>
      </c>
      <c r="B20059" s="4" t="n">
        <v>45382</v>
      </c>
      <c r="C20059" s="3" t="inlineStr">
        <is>
          <t>Liabilities</t>
        </is>
      </c>
      <c r="D20059" s="3" t="inlineStr">
        <is>
          <t>5500/500</t>
        </is>
      </c>
      <c r="E20059" s="3" t="inlineStr">
        <is>
          <t>Loan - Opportunity Tradermark Holdings</t>
        </is>
      </c>
      <c r="F20059" s="3" t="n">
        <v>0</v>
      </c>
      <c r="G20059" s="3" t="n">
        <v>-158800</v>
      </c>
    </row>
    <row r="20060">
      <c r="A20060" s="3" t="inlineStr">
        <is>
          <t>Quinate Consulting (Pty) Ltd</t>
        </is>
      </c>
      <c r="B20060" s="4" t="n">
        <v>45382</v>
      </c>
      <c r="C20060" s="3" t="inlineStr">
        <is>
          <t>Liabilities</t>
        </is>
      </c>
      <c r="D20060" s="3" t="inlineStr">
        <is>
          <t>5500/520</t>
        </is>
      </c>
      <c r="E20060" s="3" t="inlineStr">
        <is>
          <t>Loan - Opportunity Management Holdings</t>
        </is>
      </c>
      <c r="F20060" s="3" t="n">
        <v>0</v>
      </c>
      <c r="G20060" s="3" t="n">
        <v>126100</v>
      </c>
    </row>
    <row r="20061">
      <c r="A20061" s="3" t="inlineStr">
        <is>
          <t>Opportunity Management Holdings (PTY) LTD</t>
        </is>
      </c>
      <c r="B20061" s="4" t="n">
        <v>45382</v>
      </c>
      <c r="C20061" s="3" t="inlineStr">
        <is>
          <t>Liabilities</t>
        </is>
      </c>
      <c r="D20061" s="3" t="inlineStr">
        <is>
          <t>5500/550</t>
        </is>
      </c>
      <c r="E20061" s="3" t="inlineStr">
        <is>
          <t>Loan - Heron Projects</t>
        </is>
      </c>
      <c r="F20061" s="3" t="n">
        <v>0</v>
      </c>
      <c r="G20061" s="3" t="n">
        <v>84900</v>
      </c>
    </row>
    <row r="20062">
      <c r="A20062" s="3" t="inlineStr">
        <is>
          <t>Opportunity Private Capital (PTY) LTD</t>
        </is>
      </c>
      <c r="B20062" s="4" t="n">
        <v>45382</v>
      </c>
      <c r="C20062" s="3" t="inlineStr">
        <is>
          <t>Liabilities</t>
        </is>
      </c>
      <c r="D20062" s="3" t="inlineStr">
        <is>
          <t>5500/650</t>
        </is>
      </c>
      <c r="E20062" s="3" t="inlineStr">
        <is>
          <t>Loan - Opportunit Global - Sales</t>
        </is>
      </c>
      <c r="F20062" s="3" t="n">
        <v>-8400</v>
      </c>
      <c r="G20062" s="3" t="n">
        <v>-4179130.55</v>
      </c>
    </row>
    <row r="20063">
      <c r="A20063" s="3" t="inlineStr">
        <is>
          <t>Opportunity Global Property (PTY) LTD</t>
        </is>
      </c>
      <c r="B20063" s="4" t="n">
        <v>45382</v>
      </c>
      <c r="C20063" s="3" t="inlineStr">
        <is>
          <t>Liabilities</t>
        </is>
      </c>
      <c r="D20063" s="3" t="inlineStr">
        <is>
          <t>5500/650</t>
        </is>
      </c>
      <c r="E20063" s="3" t="inlineStr">
        <is>
          <t>Loan - Opportunity Investments</t>
        </is>
      </c>
      <c r="F20063" s="3" t="n">
        <v>-23000</v>
      </c>
      <c r="G20063" s="3" t="n">
        <v>4147730.55</v>
      </c>
    </row>
    <row r="20064">
      <c r="A20064" s="3" t="inlineStr">
        <is>
          <t>Opportunity Private Capital Sales (PTY) LTD</t>
        </is>
      </c>
      <c r="B20064" s="4" t="n">
        <v>45382</v>
      </c>
      <c r="C20064" s="3" t="inlineStr">
        <is>
          <t>Liabilities</t>
        </is>
      </c>
      <c r="D20064" s="3" t="inlineStr">
        <is>
          <t>5500/650</t>
        </is>
      </c>
      <c r="E20064" s="3" t="inlineStr">
        <is>
          <t>Loan - Opportunity Investments</t>
        </is>
      </c>
      <c r="F20064" s="3" t="n">
        <v>-16000</v>
      </c>
      <c r="G20064" s="3" t="n">
        <v>4004730.55</v>
      </c>
    </row>
    <row r="20065">
      <c r="A20065" s="3" t="inlineStr">
        <is>
          <t>Opportunity Management Holdings (PTY) LTD</t>
        </is>
      </c>
      <c r="B20065" s="4" t="n">
        <v>45382</v>
      </c>
      <c r="C20065" s="3" t="inlineStr">
        <is>
          <t>Liabilities</t>
        </is>
      </c>
      <c r="D20065" s="3" t="inlineStr">
        <is>
          <t>5500/700</t>
        </is>
      </c>
      <c r="E20065" s="3" t="inlineStr">
        <is>
          <t>Loan - Go Letting</t>
        </is>
      </c>
      <c r="F20065" s="3" t="n">
        <v>0</v>
      </c>
      <c r="G20065" s="3" t="n">
        <v>-120</v>
      </c>
    </row>
    <row r="20066">
      <c r="A20066" s="3" t="inlineStr">
        <is>
          <t>Quinate Consulting (Pty) Ltd</t>
        </is>
      </c>
      <c r="B20066" s="4" t="n">
        <v>45382</v>
      </c>
      <c r="C20066" s="3" t="inlineStr">
        <is>
          <t>Liabilities</t>
        </is>
      </c>
      <c r="D20066" s="3" t="inlineStr">
        <is>
          <t>5500/700</t>
        </is>
      </c>
      <c r="E20066" s="3" t="inlineStr">
        <is>
          <t>Loan - Trademark Holdings</t>
        </is>
      </c>
      <c r="F20066" s="3" t="n">
        <v>0</v>
      </c>
      <c r="G20066" s="3" t="n">
        <v>16413.38</v>
      </c>
    </row>
    <row r="20067">
      <c r="A20067" s="3" t="inlineStr">
        <is>
          <t>Opportunity Private Capital (PTY) LTD</t>
        </is>
      </c>
      <c r="B20067" s="4" t="n">
        <v>45382</v>
      </c>
      <c r="C20067" s="3" t="inlineStr">
        <is>
          <t>Liabilities</t>
        </is>
      </c>
      <c r="D20067" s="3" t="inlineStr">
        <is>
          <t>5500/750</t>
        </is>
      </c>
      <c r="E20067" s="3" t="inlineStr">
        <is>
          <t>Loan - Heron Projects</t>
        </is>
      </c>
      <c r="F20067" s="3" t="n">
        <v>-410000</v>
      </c>
      <c r="G20067" s="3" t="n">
        <v>-2463000</v>
      </c>
    </row>
    <row r="20068">
      <c r="A20068" s="3" t="inlineStr">
        <is>
          <t>Opportunity Private Capital (PTY) LTD</t>
        </is>
      </c>
      <c r="B20068" s="4" t="n">
        <v>45382</v>
      </c>
      <c r="C20068" s="3" t="inlineStr">
        <is>
          <t>Liabilities</t>
        </is>
      </c>
      <c r="D20068" s="3" t="inlineStr">
        <is>
          <t>5500/850</t>
        </is>
      </c>
      <c r="E20068" s="3" t="inlineStr">
        <is>
          <t>Loan - Nick Morgan</t>
        </is>
      </c>
      <c r="F20068" s="3" t="n">
        <v>0</v>
      </c>
      <c r="G20068" s="3" t="n">
        <v>6200</v>
      </c>
    </row>
    <row r="20069">
      <c r="A20069" s="3" t="inlineStr">
        <is>
          <t>Quinate Consulting (Pty) Ltd</t>
        </is>
      </c>
      <c r="B20069" s="4" t="n">
        <v>45382</v>
      </c>
      <c r="C20069" s="3" t="inlineStr">
        <is>
          <t>Liabilities</t>
        </is>
      </c>
      <c r="D20069" s="3" t="inlineStr">
        <is>
          <t>5501/000</t>
        </is>
      </c>
      <c r="E20069" s="3" t="inlineStr">
        <is>
          <t>Loan - Endulini Project</t>
        </is>
      </c>
      <c r="F20069" s="3" t="n">
        <v>-200000</v>
      </c>
      <c r="G20069" s="3" t="n">
        <v>-232756.97</v>
      </c>
    </row>
    <row r="20070">
      <c r="A20070" s="3" t="inlineStr">
        <is>
          <t>Quinate Consulting (Pty) Ltd</t>
        </is>
      </c>
      <c r="B20070" s="4" t="n">
        <v>45382</v>
      </c>
      <c r="C20070" s="3" t="inlineStr">
        <is>
          <t>Liabilities</t>
        </is>
      </c>
      <c r="D20070" s="3" t="inlineStr">
        <is>
          <t>5501/001</t>
        </is>
      </c>
      <c r="E20070" s="3" t="inlineStr">
        <is>
          <t>Loan - Endulini CIP Costs</t>
        </is>
      </c>
      <c r="F20070" s="3" t="n">
        <v>59600</v>
      </c>
      <c r="G20070" s="3" t="n">
        <v>5774394.87</v>
      </c>
    </row>
    <row r="20071">
      <c r="A20071" s="3" t="inlineStr">
        <is>
          <t>Quinate Consulting (Pty) Ltd</t>
        </is>
      </c>
      <c r="B20071" s="4" t="n">
        <v>45382</v>
      </c>
      <c r="C20071" s="3" t="inlineStr">
        <is>
          <t>Liabilities</t>
        </is>
      </c>
      <c r="D20071" s="3" t="inlineStr">
        <is>
          <t>5501/002</t>
        </is>
      </c>
      <c r="E20071" s="3" t="inlineStr">
        <is>
          <t>Loan - Purple Block</t>
        </is>
      </c>
      <c r="F20071" s="3" t="n">
        <v>0</v>
      </c>
      <c r="G20071" s="3" t="n">
        <v>171148.82</v>
      </c>
    </row>
    <row r="20072">
      <c r="A20072" s="3" t="inlineStr">
        <is>
          <t>Noble Shield (Pty) Ltd ta Go Letting</t>
        </is>
      </c>
      <c r="B20072" s="4" t="n">
        <v>45382</v>
      </c>
      <c r="C20072" s="3" t="inlineStr">
        <is>
          <t>Assets</t>
        </is>
      </c>
      <c r="D20072" s="3" t="inlineStr">
        <is>
          <t>6250/010</t>
        </is>
      </c>
      <c r="E20072" s="3" t="inlineStr">
        <is>
          <t>Computer Equipment - @ Cost</t>
        </is>
      </c>
      <c r="F20072" s="3" t="n">
        <v>0</v>
      </c>
      <c r="G20072" s="3" t="n">
        <v>20397</v>
      </c>
    </row>
    <row r="20073">
      <c r="A20073" s="3" t="inlineStr">
        <is>
          <t>Opportunity Management Holdings (PTY) LTD</t>
        </is>
      </c>
      <c r="B20073" s="4" t="n">
        <v>45382</v>
      </c>
      <c r="C20073" s="3" t="inlineStr">
        <is>
          <t>Assets</t>
        </is>
      </c>
      <c r="D20073" s="3" t="inlineStr">
        <is>
          <t>6250/010</t>
        </is>
      </c>
      <c r="E20073" s="3" t="inlineStr">
        <is>
          <t>Computer Equipment - @ Cost</t>
        </is>
      </c>
      <c r="F20073" s="3" t="n">
        <v>14500</v>
      </c>
      <c r="G20073" s="3" t="n">
        <v>66677.85000000001</v>
      </c>
    </row>
    <row r="20074">
      <c r="A20074" s="3" t="inlineStr">
        <is>
          <t>Opportunity Private Capital (PTY) LTD</t>
        </is>
      </c>
      <c r="B20074" s="4" t="n">
        <v>45382</v>
      </c>
      <c r="C20074" s="3" t="inlineStr">
        <is>
          <t>Assets</t>
        </is>
      </c>
      <c r="D20074" s="3" t="inlineStr">
        <is>
          <t>6250/010</t>
        </is>
      </c>
      <c r="E20074" s="3" t="inlineStr">
        <is>
          <t>Computer Equipment - @ Cost</t>
        </is>
      </c>
      <c r="F20074" s="3" t="n">
        <v>0</v>
      </c>
      <c r="G20074" s="3" t="n">
        <v>31683.04</v>
      </c>
    </row>
    <row r="20075">
      <c r="A20075" s="3" t="inlineStr">
        <is>
          <t>Quinate Consulting (Pty) Ltd</t>
        </is>
      </c>
      <c r="B20075" s="4" t="n">
        <v>45382</v>
      </c>
      <c r="C20075" s="3" t="inlineStr">
        <is>
          <t>Assets</t>
        </is>
      </c>
      <c r="D20075" s="3" t="inlineStr">
        <is>
          <t>6250/010</t>
        </is>
      </c>
      <c r="E20075" s="3" t="inlineStr">
        <is>
          <t>Computer Equipment - @ Cost</t>
        </is>
      </c>
      <c r="F20075" s="3" t="n">
        <v>0</v>
      </c>
      <c r="G20075" s="3" t="n">
        <v>137059.7</v>
      </c>
    </row>
    <row r="20076">
      <c r="A20076" s="3" t="inlineStr">
        <is>
          <t>Noble Shield (Pty) Ltd ta Go Letting</t>
        </is>
      </c>
      <c r="B20076" s="4" t="n">
        <v>45382</v>
      </c>
      <c r="C20076" s="3" t="inlineStr">
        <is>
          <t>Assets</t>
        </is>
      </c>
      <c r="D20076" s="3" t="inlineStr">
        <is>
          <t>6250/020</t>
        </is>
      </c>
      <c r="E20076" s="3" t="inlineStr">
        <is>
          <t>Computer Equipment - Accum Depre</t>
        </is>
      </c>
      <c r="F20076" s="3" t="n">
        <v>0</v>
      </c>
      <c r="G20076" s="3" t="n">
        <v>-12040.89</v>
      </c>
    </row>
    <row r="20077">
      <c r="A20077" s="3" t="inlineStr">
        <is>
          <t>Opportunity Management Holdings (PTY) LTD</t>
        </is>
      </c>
      <c r="B20077" s="4" t="n">
        <v>45382</v>
      </c>
      <c r="C20077" s="3" t="inlineStr">
        <is>
          <t>Assets</t>
        </is>
      </c>
      <c r="D20077" s="3" t="inlineStr">
        <is>
          <t>6250/020</t>
        </is>
      </c>
      <c r="E20077" s="3" t="inlineStr">
        <is>
          <t>Computer Equipment - Accum Depre</t>
        </is>
      </c>
      <c r="F20077" s="3" t="n">
        <v>-1404.94</v>
      </c>
      <c r="G20077" s="3" t="n">
        <v>-19436.29</v>
      </c>
    </row>
    <row r="20078">
      <c r="A20078" s="3" t="inlineStr">
        <is>
          <t>Opportunity Private Capital (PTY) LTD</t>
        </is>
      </c>
      <c r="B20078" s="4" t="n">
        <v>45382</v>
      </c>
      <c r="C20078" s="3" t="inlineStr">
        <is>
          <t>Assets</t>
        </is>
      </c>
      <c r="D20078" s="3" t="inlineStr">
        <is>
          <t>6250/020</t>
        </is>
      </c>
      <c r="E20078" s="3" t="inlineStr">
        <is>
          <t>Computer Equipment - Accum Depre</t>
        </is>
      </c>
      <c r="F20078" s="3" t="n">
        <v>-880.08</v>
      </c>
      <c r="G20078" s="3" t="n">
        <v>-13201.26</v>
      </c>
    </row>
    <row r="20079">
      <c r="A20079" s="3" t="inlineStr">
        <is>
          <t>Quinate Consulting (Pty) Ltd</t>
        </is>
      </c>
      <c r="B20079" s="4" t="n">
        <v>45382</v>
      </c>
      <c r="C20079" s="3" t="inlineStr">
        <is>
          <t>Assets</t>
        </is>
      </c>
      <c r="D20079" s="3" t="inlineStr">
        <is>
          <t>6250/020</t>
        </is>
      </c>
      <c r="E20079" s="3" t="inlineStr">
        <is>
          <t>Computer Equipment - Accum Depre</t>
        </is>
      </c>
      <c r="F20079" s="3" t="n">
        <v>0</v>
      </c>
      <c r="G20079" s="3" t="n">
        <v>-124782.02</v>
      </c>
    </row>
    <row r="20080">
      <c r="A20080" s="3" t="inlineStr">
        <is>
          <t>Opportunity Management Holdings (PTY) LTD</t>
        </is>
      </c>
      <c r="B20080" s="4" t="n">
        <v>45382</v>
      </c>
      <c r="C20080" s="3" t="inlineStr">
        <is>
          <t>Assets</t>
        </is>
      </c>
      <c r="D20080" s="3" t="inlineStr">
        <is>
          <t>6250/030</t>
        </is>
      </c>
      <c r="E20080" s="3" t="inlineStr">
        <is>
          <t>Acc Depreciation - Computer Equipment</t>
        </is>
      </c>
      <c r="F20080" s="3" t="n">
        <v>0</v>
      </c>
      <c r="G20080" s="3" t="n">
        <v>-9441.25</v>
      </c>
    </row>
    <row r="20081">
      <c r="A20081" s="3" t="inlineStr">
        <is>
          <t>Quinate Consulting (Pty) Ltd</t>
        </is>
      </c>
      <c r="B20081" s="4" t="n">
        <v>45382</v>
      </c>
      <c r="C20081" s="3" t="inlineStr">
        <is>
          <t>Assets</t>
        </is>
      </c>
      <c r="D20081" s="3" t="inlineStr">
        <is>
          <t>6270/010</t>
        </is>
      </c>
      <c r="E20081" s="3" t="inlineStr">
        <is>
          <t>Site Containers - @ Cost</t>
        </is>
      </c>
      <c r="F20081" s="3" t="n">
        <v>0</v>
      </c>
      <c r="G20081" s="3" t="n">
        <v>19130.44</v>
      </c>
    </row>
    <row r="20082">
      <c r="A20082" s="3" t="inlineStr">
        <is>
          <t>Quinate Consulting (Pty) Ltd</t>
        </is>
      </c>
      <c r="B20082" s="4" t="n">
        <v>45382</v>
      </c>
      <c r="C20082" s="3" t="inlineStr">
        <is>
          <t>Assets</t>
        </is>
      </c>
      <c r="D20082" s="3" t="inlineStr">
        <is>
          <t>6270/020</t>
        </is>
      </c>
      <c r="E20082" s="3" t="inlineStr">
        <is>
          <t>Site Containers - Accum Depre</t>
        </is>
      </c>
      <c r="F20082" s="3" t="n">
        <v>0</v>
      </c>
      <c r="G20082" s="3" t="n">
        <v>-11478.26</v>
      </c>
    </row>
    <row r="20083">
      <c r="A20083" s="3" t="inlineStr">
        <is>
          <t>Noble Shield (Pty) Ltd ta Go Letting</t>
        </is>
      </c>
      <c r="B20083" s="4" t="n">
        <v>45382</v>
      </c>
      <c r="C20083" s="3" t="inlineStr">
        <is>
          <t>Assets</t>
        </is>
      </c>
      <c r="D20083" s="3" t="inlineStr">
        <is>
          <t>6350/010</t>
        </is>
      </c>
      <c r="E20083" s="3" t="inlineStr">
        <is>
          <t>Furniture _AND_ Fittings - @ Cost</t>
        </is>
      </c>
      <c r="F20083" s="3" t="n">
        <v>0</v>
      </c>
      <c r="G20083" s="3" t="n">
        <v>2242</v>
      </c>
    </row>
    <row r="20084">
      <c r="A20084" s="3" t="inlineStr">
        <is>
          <t>Opportunity Global Property (PTY) LTD</t>
        </is>
      </c>
      <c r="B20084" s="4" t="n">
        <v>45382</v>
      </c>
      <c r="C20084" s="3" t="inlineStr">
        <is>
          <t>Assets</t>
        </is>
      </c>
      <c r="D20084" s="3" t="inlineStr">
        <is>
          <t>6350/010</t>
        </is>
      </c>
      <c r="E20084" s="3" t="inlineStr">
        <is>
          <t>Furniture _AND_ Fittings - @ Cost</t>
        </is>
      </c>
      <c r="F20084" s="3" t="n">
        <v>0</v>
      </c>
      <c r="G20084" s="3" t="n">
        <v>29379.7</v>
      </c>
    </row>
    <row r="20085">
      <c r="A20085" s="3" t="inlineStr">
        <is>
          <t>Opportunity Private Capital Sales (PTY) LTD</t>
        </is>
      </c>
      <c r="B20085" s="4" t="n">
        <v>45382</v>
      </c>
      <c r="C20085" s="3" t="inlineStr">
        <is>
          <t>Assets</t>
        </is>
      </c>
      <c r="D20085" s="3" t="inlineStr">
        <is>
          <t>6350/010</t>
        </is>
      </c>
      <c r="E20085" s="3" t="inlineStr">
        <is>
          <t>Furniture _AND_ Fittings - @ Cost</t>
        </is>
      </c>
      <c r="F20085" s="3" t="n">
        <v>0</v>
      </c>
      <c r="G20085" s="3" t="n">
        <v>29379.7</v>
      </c>
    </row>
    <row r="20086">
      <c r="A20086" s="3" t="inlineStr">
        <is>
          <t>Noble Shield (Pty) Ltd ta Go Letting</t>
        </is>
      </c>
      <c r="B20086" s="4" t="n">
        <v>45382</v>
      </c>
      <c r="C20086" s="3" t="inlineStr">
        <is>
          <t>Assets</t>
        </is>
      </c>
      <c r="D20086" s="3" t="inlineStr">
        <is>
          <t>6350/020</t>
        </is>
      </c>
      <c r="E20086" s="3" t="inlineStr">
        <is>
          <t>Furniture _AND_ Fittings - Accum Depre</t>
        </is>
      </c>
      <c r="F20086" s="3" t="n">
        <v>0</v>
      </c>
      <c r="G20086" s="3" t="n">
        <v>-2239</v>
      </c>
    </row>
    <row r="20087">
      <c r="A20087" s="3" t="inlineStr">
        <is>
          <t>Opportunity Global Property (PTY) LTD</t>
        </is>
      </c>
      <c r="B20087" s="4" t="n">
        <v>45382</v>
      </c>
      <c r="C20087" s="3" t="inlineStr">
        <is>
          <t>Assets</t>
        </is>
      </c>
      <c r="D20087" s="3" t="inlineStr">
        <is>
          <t>6350/020</t>
        </is>
      </c>
      <c r="E20087" s="3" t="inlineStr">
        <is>
          <t>Furniture _AND_ Fittings - Accum Depre</t>
        </is>
      </c>
      <c r="F20087" s="3" t="n">
        <v>0</v>
      </c>
      <c r="G20087" s="3" t="n">
        <v>-8161.03</v>
      </c>
    </row>
    <row r="20088">
      <c r="A20088" s="3" t="inlineStr">
        <is>
          <t>Opportunity Private Capital Sales (PTY) LTD</t>
        </is>
      </c>
      <c r="B20088" s="4" t="n">
        <v>45382</v>
      </c>
      <c r="C20088" s="3" t="inlineStr">
        <is>
          <t>Assets</t>
        </is>
      </c>
      <c r="D20088" s="3" t="inlineStr">
        <is>
          <t>6350/020</t>
        </is>
      </c>
      <c r="E20088" s="3" t="inlineStr">
        <is>
          <t>Furniture _AND_ Fittings - Accum Depre</t>
        </is>
      </c>
      <c r="F20088" s="3" t="n">
        <v>0</v>
      </c>
      <c r="G20088" s="3" t="n">
        <v>-8161.03</v>
      </c>
    </row>
    <row r="20089">
      <c r="A20089" s="3" t="inlineStr">
        <is>
          <t>Opportunity Management Holdings (PTY) LTD</t>
        </is>
      </c>
      <c r="B20089" s="4" t="n">
        <v>45382</v>
      </c>
      <c r="C20089" s="3" t="inlineStr">
        <is>
          <t>Liabilities</t>
        </is>
      </c>
      <c r="D20089" s="3" t="inlineStr">
        <is>
          <t>6500/000</t>
        </is>
      </c>
      <c r="E20089" s="3" t="inlineStr">
        <is>
          <t>Deposits - Held</t>
        </is>
      </c>
      <c r="F20089" s="3" t="n">
        <v>0</v>
      </c>
      <c r="G20089" s="3" t="n">
        <v>-12028.1</v>
      </c>
    </row>
    <row r="20090">
      <c r="A20090" s="3" t="inlineStr">
        <is>
          <t>Opportunity Management Holdings (PTY) LTD</t>
        </is>
      </c>
      <c r="B20090" s="4" t="n">
        <v>45382</v>
      </c>
      <c r="C20090" s="3" t="inlineStr">
        <is>
          <t>Liabilities</t>
        </is>
      </c>
      <c r="D20090" s="3" t="inlineStr">
        <is>
          <t>6510/000</t>
        </is>
      </c>
      <c r="E20090" s="3" t="inlineStr">
        <is>
          <t>Deposits Paid - Anicol Properties</t>
        </is>
      </c>
      <c r="F20090" s="3" t="n">
        <v>0</v>
      </c>
      <c r="G20090" s="3" t="n">
        <v>13755</v>
      </c>
    </row>
    <row r="20091">
      <c r="A20091" s="3" t="inlineStr">
        <is>
          <t>Opportunity Management Holdings (PTY) LTD</t>
        </is>
      </c>
      <c r="B20091" s="4" t="n">
        <v>45382</v>
      </c>
      <c r="C20091" s="3" t="inlineStr">
        <is>
          <t>Liabilities</t>
        </is>
      </c>
      <c r="D20091" s="3" t="inlineStr">
        <is>
          <t>6515/000</t>
        </is>
      </c>
      <c r="E20091" s="3" t="inlineStr">
        <is>
          <t>Deposits Paid</t>
        </is>
      </c>
      <c r="F20091" s="3" t="n">
        <v>0</v>
      </c>
      <c r="G20091" s="3" t="n">
        <v>3852.5</v>
      </c>
    </row>
    <row r="20092">
      <c r="A20092" s="3" t="inlineStr">
        <is>
          <t>Quinate Consulting (Pty) Ltd</t>
        </is>
      </c>
      <c r="B20092" s="4" t="n">
        <v>45382</v>
      </c>
      <c r="C20092" s="3" t="inlineStr">
        <is>
          <t>Assets</t>
        </is>
      </c>
      <c r="D20092" s="3" t="inlineStr">
        <is>
          <t>6600/010</t>
        </is>
      </c>
      <c r="E20092" s="3" t="inlineStr">
        <is>
          <t>Other Fixed Assets - @ Cost</t>
        </is>
      </c>
      <c r="F20092" s="3" t="n">
        <v>0</v>
      </c>
      <c r="G20092" s="3" t="n">
        <v>14442.5</v>
      </c>
    </row>
    <row r="20093">
      <c r="A20093" s="3" t="inlineStr">
        <is>
          <t>Quinate Consulting (Pty) Ltd</t>
        </is>
      </c>
      <c r="B20093" s="4" t="n">
        <v>45382</v>
      </c>
      <c r="C20093" s="3" t="inlineStr">
        <is>
          <t>Assets</t>
        </is>
      </c>
      <c r="D20093" s="3" t="inlineStr">
        <is>
          <t>6600/020</t>
        </is>
      </c>
      <c r="E20093" s="3" t="inlineStr">
        <is>
          <t>Other Fixed Assets - Accum Depre</t>
        </is>
      </c>
      <c r="F20093" s="3" t="n">
        <v>0</v>
      </c>
      <c r="G20093" s="3" t="n">
        <v>-14441.5</v>
      </c>
    </row>
    <row r="20094">
      <c r="A20094" s="3" t="inlineStr">
        <is>
          <t>Noble Shield (Pty) Ltd ta Go Letting</t>
        </is>
      </c>
      <c r="B20094" s="4" t="n">
        <v>45382</v>
      </c>
      <c r="C20094" s="3" t="inlineStr">
        <is>
          <t>Assets</t>
        </is>
      </c>
      <c r="D20094" s="3" t="inlineStr">
        <is>
          <t>7000/100</t>
        </is>
      </c>
      <c r="E20094" s="3" t="inlineStr">
        <is>
          <t>Goodwill - Purchase of Go Letting</t>
        </is>
      </c>
      <c r="F20094" s="3" t="n">
        <v>0</v>
      </c>
      <c r="G20094" s="3" t="n">
        <v>106580</v>
      </c>
    </row>
    <row r="20095">
      <c r="A20095" s="3" t="inlineStr">
        <is>
          <t>Opportunity Private Capital (PTY) LTD</t>
        </is>
      </c>
      <c r="B20095" s="4" t="n">
        <v>45382</v>
      </c>
      <c r="C20095" s="3" t="inlineStr">
        <is>
          <t>Assets</t>
        </is>
      </c>
      <c r="D20095" s="3" t="inlineStr">
        <is>
          <t>7100/010</t>
        </is>
      </c>
      <c r="E20095" s="3" t="inlineStr">
        <is>
          <t>Investment - OMIGI D203</t>
        </is>
      </c>
      <c r="F20095" s="3" t="n">
        <v>250000</v>
      </c>
      <c r="G20095" s="3" t="n">
        <v>250000</v>
      </c>
    </row>
    <row r="20096">
      <c r="A20096" s="3" t="inlineStr">
        <is>
          <t>Opportunity Management Holdings (PTY) LTD</t>
        </is>
      </c>
      <c r="B20096" s="4" t="n">
        <v>45382</v>
      </c>
      <c r="C20096" s="3" t="inlineStr">
        <is>
          <t>Assets</t>
        </is>
      </c>
      <c r="D20096" s="3" t="inlineStr">
        <is>
          <t>7200/000</t>
        </is>
      </c>
      <c r="E20096" s="3" t="inlineStr">
        <is>
          <t>Shares in Subsidiary Companies</t>
        </is>
      </c>
      <c r="F20096" s="3" t="n">
        <v>0</v>
      </c>
      <c r="G20096" s="3" t="n">
        <v>120</v>
      </c>
    </row>
    <row r="20097">
      <c r="A20097" s="3" t="inlineStr">
        <is>
          <t>Endulini (Pty) Ltd</t>
        </is>
      </c>
      <c r="B20097" s="4" t="n">
        <v>45382</v>
      </c>
      <c r="C20097" s="3" t="inlineStr">
        <is>
          <t>Assets</t>
        </is>
      </c>
      <c r="D20097" s="3" t="inlineStr">
        <is>
          <t>7610/100</t>
        </is>
      </c>
      <c r="E20097" s="3" t="inlineStr">
        <is>
          <t>Endulini Land</t>
        </is>
      </c>
      <c r="F20097" s="3" t="n">
        <v>0</v>
      </c>
      <c r="G20097" s="3" t="n">
        <v>10572851.37</v>
      </c>
    </row>
    <row r="20098">
      <c r="A20098" s="3" t="inlineStr">
        <is>
          <t>Endulini (Pty) Ltd</t>
        </is>
      </c>
      <c r="B20098" s="4" t="n">
        <v>45382</v>
      </c>
      <c r="C20098" s="3" t="inlineStr">
        <is>
          <t>Assets</t>
        </is>
      </c>
      <c r="D20098" s="3" t="inlineStr">
        <is>
          <t>7610/111</t>
        </is>
      </c>
      <c r="E20098" s="3" t="inlineStr">
        <is>
          <t>Endulini Closing Stock February 2021</t>
        </is>
      </c>
      <c r="F20098" s="3" t="n">
        <v>0</v>
      </c>
      <c r="G20098" s="3" t="n">
        <v>14368610.11</v>
      </c>
    </row>
    <row r="20099">
      <c r="A20099" s="3" t="inlineStr">
        <is>
          <t>Endulini (Pty) Ltd</t>
        </is>
      </c>
      <c r="B20099" s="4" t="n">
        <v>45382</v>
      </c>
      <c r="C20099" s="3" t="inlineStr">
        <is>
          <t>Assets</t>
        </is>
      </c>
      <c r="D20099" s="3" t="inlineStr">
        <is>
          <t>7610/180</t>
        </is>
      </c>
      <c r="E20099" s="3" t="inlineStr">
        <is>
          <t>Endulini CIP Architects</t>
        </is>
      </c>
      <c r="F20099" s="3" t="n">
        <v>0</v>
      </c>
      <c r="G20099" s="3" t="n">
        <v>1292111.71</v>
      </c>
    </row>
    <row r="20100">
      <c r="A20100" s="3" t="inlineStr">
        <is>
          <t>Endulini (Pty) Ltd</t>
        </is>
      </c>
      <c r="B20100" s="4" t="n">
        <v>45382</v>
      </c>
      <c r="C20100" s="3" t="inlineStr">
        <is>
          <t>Assets</t>
        </is>
      </c>
      <c r="D20100" s="3" t="inlineStr">
        <is>
          <t>7610/200</t>
        </is>
      </c>
      <c r="E20100" s="3" t="inlineStr">
        <is>
          <t>Endulini CIP CoCT Land Use App</t>
        </is>
      </c>
      <c r="F20100" s="3" t="n">
        <v>0</v>
      </c>
      <c r="G20100" s="3" t="n">
        <v>232891.06</v>
      </c>
    </row>
    <row r="20101">
      <c r="A20101" s="3" t="inlineStr">
        <is>
          <t>Endulini (Pty) Ltd</t>
        </is>
      </c>
      <c r="B20101" s="4" t="n">
        <v>45382</v>
      </c>
      <c r="C20101" s="3" t="inlineStr">
        <is>
          <t>Assets</t>
        </is>
      </c>
      <c r="D20101" s="3" t="inlineStr">
        <is>
          <t>7610/205</t>
        </is>
      </c>
      <c r="E20101" s="3" t="inlineStr">
        <is>
          <t>Endulini CIP Site Establishments</t>
        </is>
      </c>
      <c r="F20101" s="3" t="n">
        <v>0</v>
      </c>
      <c r="G20101" s="3" t="n">
        <v>32428975.01</v>
      </c>
    </row>
    <row r="20102">
      <c r="A20102" s="3" t="inlineStr">
        <is>
          <t>Endulini (Pty) Ltd</t>
        </is>
      </c>
      <c r="B20102" s="4" t="n">
        <v>45382</v>
      </c>
      <c r="C20102" s="3" t="inlineStr">
        <is>
          <t>Assets</t>
        </is>
      </c>
      <c r="D20102" s="3" t="inlineStr">
        <is>
          <t>7610/209</t>
        </is>
      </c>
      <c r="E20102" s="3" t="inlineStr">
        <is>
          <t>Endulini CIP Construction Management</t>
        </is>
      </c>
      <c r="F20102" s="3" t="n">
        <v>0</v>
      </c>
      <c r="G20102" s="3" t="n">
        <v>223375</v>
      </c>
    </row>
    <row r="20103">
      <c r="A20103" s="3" t="inlineStr">
        <is>
          <t>Endulini (Pty) Ltd</t>
        </is>
      </c>
      <c r="B20103" s="4" t="n">
        <v>45382</v>
      </c>
      <c r="C20103" s="3" t="inlineStr">
        <is>
          <t>Assets</t>
        </is>
      </c>
      <c r="D20103" s="3" t="inlineStr">
        <is>
          <t>7610/210</t>
        </is>
      </c>
      <c r="E20103" s="3" t="inlineStr">
        <is>
          <t>Endulini CIP Civil Works</t>
        </is>
      </c>
      <c r="F20103" s="3" t="n">
        <v>0</v>
      </c>
      <c r="G20103" s="3" t="n">
        <v>6295702.14</v>
      </c>
    </row>
    <row r="20104">
      <c r="A20104" s="3" t="inlineStr">
        <is>
          <t>Endulini (Pty) Ltd</t>
        </is>
      </c>
      <c r="B20104" s="4" t="n">
        <v>45382</v>
      </c>
      <c r="C20104" s="3" t="inlineStr">
        <is>
          <t>Assets</t>
        </is>
      </c>
      <c r="D20104" s="3" t="inlineStr">
        <is>
          <t>7610/215</t>
        </is>
      </c>
      <c r="E20104" s="3" t="inlineStr">
        <is>
          <t>Endulini CIP Civil Engineers</t>
        </is>
      </c>
      <c r="F20104" s="3" t="n">
        <v>0</v>
      </c>
      <c r="G20104" s="3" t="n">
        <v>183000</v>
      </c>
    </row>
    <row r="20105">
      <c r="A20105" s="3" t="inlineStr">
        <is>
          <t>Endulini (Pty) Ltd</t>
        </is>
      </c>
      <c r="B20105" s="4" t="n">
        <v>45382</v>
      </c>
      <c r="C20105" s="3" t="inlineStr">
        <is>
          <t>Assets</t>
        </is>
      </c>
      <c r="D20105" s="3" t="inlineStr">
        <is>
          <t>7610/220</t>
        </is>
      </c>
      <c r="E20105" s="3" t="inlineStr">
        <is>
          <t>Endulini CIP Structuring Project Fee Opp Invest</t>
        </is>
      </c>
      <c r="F20105" s="3" t="n">
        <v>0</v>
      </c>
      <c r="G20105" s="3" t="n">
        <v>483735.96</v>
      </c>
    </row>
    <row r="20106">
      <c r="A20106" s="3" t="inlineStr">
        <is>
          <t>Endulini (Pty) Ltd</t>
        </is>
      </c>
      <c r="B20106" s="4" t="n">
        <v>45382</v>
      </c>
      <c r="C20106" s="3" t="inlineStr">
        <is>
          <t>Assets</t>
        </is>
      </c>
      <c r="D20106" s="3" t="inlineStr">
        <is>
          <t>7610/225</t>
        </is>
      </c>
      <c r="E20106" s="3" t="inlineStr">
        <is>
          <t>Endulini CIP Structural engineering fee</t>
        </is>
      </c>
      <c r="F20106" s="3" t="n">
        <v>0</v>
      </c>
      <c r="G20106" s="3" t="n">
        <v>288645.08</v>
      </c>
    </row>
    <row r="20107">
      <c r="A20107" s="3" t="inlineStr">
        <is>
          <t>Endulini (Pty) Ltd</t>
        </is>
      </c>
      <c r="B20107" s="4" t="n">
        <v>45382</v>
      </c>
      <c r="C20107" s="3" t="inlineStr">
        <is>
          <t>Assets</t>
        </is>
      </c>
      <c r="D20107" s="3" t="inlineStr">
        <is>
          <t>7610/230</t>
        </is>
      </c>
      <c r="E20107" s="3" t="inlineStr">
        <is>
          <t>Endulini CIP Mechanical Engineering</t>
        </is>
      </c>
      <c r="F20107" s="3" t="n">
        <v>0</v>
      </c>
      <c r="G20107" s="3" t="n">
        <v>15570</v>
      </c>
    </row>
    <row r="20108">
      <c r="A20108" s="3" t="inlineStr">
        <is>
          <t>Endulini (Pty) Ltd</t>
        </is>
      </c>
      <c r="B20108" s="4" t="n">
        <v>45382</v>
      </c>
      <c r="C20108" s="3" t="inlineStr">
        <is>
          <t>Assets</t>
        </is>
      </c>
      <c r="D20108" s="3" t="inlineStr">
        <is>
          <t>7610/235</t>
        </is>
      </c>
      <c r="E20108" s="3" t="inlineStr">
        <is>
          <t>Endulini CIP Electrical Installation</t>
        </is>
      </c>
      <c r="F20108" s="3" t="n">
        <v>0</v>
      </c>
      <c r="G20108" s="3" t="n">
        <v>1034019.08</v>
      </c>
    </row>
    <row r="20109">
      <c r="A20109" s="3" t="inlineStr">
        <is>
          <t>Endulini (Pty) Ltd</t>
        </is>
      </c>
      <c r="B20109" s="4" t="n">
        <v>45382</v>
      </c>
      <c r="C20109" s="3" t="inlineStr">
        <is>
          <t>Assets</t>
        </is>
      </c>
      <c r="D20109" s="3" t="inlineStr">
        <is>
          <t>7610/250</t>
        </is>
      </c>
      <c r="E20109" s="3" t="inlineStr">
        <is>
          <t>Endulini CIP Boundary Wall</t>
        </is>
      </c>
      <c r="F20109" s="3" t="n">
        <v>0</v>
      </c>
      <c r="G20109" s="3" t="n">
        <v>88400.8</v>
      </c>
    </row>
    <row r="20110">
      <c r="A20110" s="3" t="inlineStr">
        <is>
          <t>Endulini (Pty) Ltd</t>
        </is>
      </c>
      <c r="B20110" s="4" t="n">
        <v>45382</v>
      </c>
      <c r="C20110" s="3" t="inlineStr">
        <is>
          <t>Assets</t>
        </is>
      </c>
      <c r="D20110" s="3" t="inlineStr">
        <is>
          <t>7610/290</t>
        </is>
      </c>
      <c r="E20110" s="3" t="inlineStr">
        <is>
          <t>Endulini CIP Development Management Fees</t>
        </is>
      </c>
      <c r="F20110" s="3" t="n">
        <v>0</v>
      </c>
      <c r="G20110" s="3" t="n">
        <v>665322.71</v>
      </c>
    </row>
    <row r="20111">
      <c r="A20111" s="3" t="inlineStr">
        <is>
          <t>Endulini (Pty) Ltd</t>
        </is>
      </c>
      <c r="B20111" s="4" t="n">
        <v>45382</v>
      </c>
      <c r="C20111" s="3" t="inlineStr">
        <is>
          <t>Assets</t>
        </is>
      </c>
      <c r="D20111" s="3" t="inlineStr">
        <is>
          <t>7610/310</t>
        </is>
      </c>
      <c r="E20111" s="3" t="inlineStr">
        <is>
          <t>Endulini CIP Enviromental consultants</t>
        </is>
      </c>
      <c r="F20111" s="3" t="n">
        <v>0</v>
      </c>
      <c r="G20111" s="3" t="n">
        <v>115730</v>
      </c>
    </row>
    <row r="20112">
      <c r="A20112" s="3" t="inlineStr">
        <is>
          <t>Endulini (Pty) Ltd</t>
        </is>
      </c>
      <c r="B20112" s="4" t="n">
        <v>45382</v>
      </c>
      <c r="C20112" s="3" t="inlineStr">
        <is>
          <t>Assets</t>
        </is>
      </c>
      <c r="D20112" s="3" t="inlineStr">
        <is>
          <t>7610/320</t>
        </is>
      </c>
      <c r="E20112" s="3" t="inlineStr">
        <is>
          <t>Endulini CIP Geotechnical</t>
        </is>
      </c>
      <c r="F20112" s="3" t="n">
        <v>0</v>
      </c>
      <c r="G20112" s="3" t="n">
        <v>13575</v>
      </c>
    </row>
    <row r="20113">
      <c r="A20113" s="3" t="inlineStr">
        <is>
          <t>Endulini (Pty) Ltd</t>
        </is>
      </c>
      <c r="B20113" s="4" t="n">
        <v>45382</v>
      </c>
      <c r="C20113" s="3" t="inlineStr">
        <is>
          <t>Assets</t>
        </is>
      </c>
      <c r="D20113" s="3" t="inlineStr">
        <is>
          <t>7610/330</t>
        </is>
      </c>
      <c r="E20113" s="3" t="inlineStr">
        <is>
          <t>Endulini CIP Health and Safety</t>
        </is>
      </c>
      <c r="F20113" s="3" t="n">
        <v>0</v>
      </c>
      <c r="G20113" s="3" t="n">
        <v>40200</v>
      </c>
    </row>
    <row r="20114">
      <c r="A20114" s="3" t="inlineStr">
        <is>
          <t>Endulini (Pty) Ltd</t>
        </is>
      </c>
      <c r="B20114" s="4" t="n">
        <v>45382</v>
      </c>
      <c r="C20114" s="3" t="inlineStr">
        <is>
          <t>Assets</t>
        </is>
      </c>
      <c r="D20114" s="3" t="inlineStr">
        <is>
          <t>7610/390</t>
        </is>
      </c>
      <c r="E20114" s="3" t="inlineStr">
        <is>
          <t>Endulini CIP Land Surveyor</t>
        </is>
      </c>
      <c r="F20114" s="3" t="n">
        <v>0</v>
      </c>
      <c r="G20114" s="3" t="n">
        <v>186021.2</v>
      </c>
    </row>
    <row r="20115">
      <c r="A20115" s="3" t="inlineStr">
        <is>
          <t>Endulini (Pty) Ltd</t>
        </is>
      </c>
      <c r="B20115" s="4" t="n">
        <v>45382</v>
      </c>
      <c r="C20115" s="3" t="inlineStr">
        <is>
          <t>Assets</t>
        </is>
      </c>
      <c r="D20115" s="3" t="inlineStr">
        <is>
          <t>7610/392</t>
        </is>
      </c>
      <c r="E20115" s="3" t="inlineStr">
        <is>
          <t>Endulini CIP Landscaping</t>
        </is>
      </c>
      <c r="F20115" s="3" t="n">
        <v>0</v>
      </c>
      <c r="G20115" s="3" t="n">
        <v>6100</v>
      </c>
    </row>
    <row r="20116">
      <c r="A20116" s="3" t="inlineStr">
        <is>
          <t>Endulini (Pty) Ltd</t>
        </is>
      </c>
      <c r="B20116" s="4" t="n">
        <v>45382</v>
      </c>
      <c r="C20116" s="3" t="inlineStr">
        <is>
          <t>Assets</t>
        </is>
      </c>
      <c r="D20116" s="3" t="inlineStr">
        <is>
          <t>7610/395</t>
        </is>
      </c>
      <c r="E20116" s="3" t="inlineStr">
        <is>
          <t>Endulini CIP NHBRC</t>
        </is>
      </c>
      <c r="F20116" s="3" t="n">
        <v>0</v>
      </c>
      <c r="G20116" s="3" t="n">
        <v>928847.49</v>
      </c>
    </row>
    <row r="20117">
      <c r="A20117" s="3" t="inlineStr">
        <is>
          <t>Endulini (Pty) Ltd</t>
        </is>
      </c>
      <c r="B20117" s="4" t="n">
        <v>45382</v>
      </c>
      <c r="C20117" s="3" t="inlineStr">
        <is>
          <t>Assets</t>
        </is>
      </c>
      <c r="D20117" s="3" t="inlineStr">
        <is>
          <t>7610/400</t>
        </is>
      </c>
      <c r="E20117" s="3" t="inlineStr">
        <is>
          <t>Endulini CIP Quantity Surveyor</t>
        </is>
      </c>
      <c r="F20117" s="3" t="n">
        <v>0</v>
      </c>
      <c r="G20117" s="3" t="n">
        <v>82136.36</v>
      </c>
    </row>
    <row r="20118">
      <c r="A20118" s="3" t="inlineStr">
        <is>
          <t>Endulini (Pty) Ltd</t>
        </is>
      </c>
      <c r="B20118" s="4" t="n">
        <v>45382</v>
      </c>
      <c r="C20118" s="3" t="inlineStr">
        <is>
          <t>Assets</t>
        </is>
      </c>
      <c r="D20118" s="3" t="inlineStr">
        <is>
          <t>7610/600</t>
        </is>
      </c>
      <c r="E20118" s="3" t="inlineStr">
        <is>
          <t>Endulini CIP Town Planning</t>
        </is>
      </c>
      <c r="F20118" s="3" t="n">
        <v>0</v>
      </c>
      <c r="G20118" s="3" t="n">
        <v>21105</v>
      </c>
    </row>
    <row r="20119">
      <c r="A20119" s="3" t="inlineStr">
        <is>
          <t>Endulini (Pty) Ltd</t>
        </is>
      </c>
      <c r="B20119" s="4" t="n">
        <v>45382</v>
      </c>
      <c r="C20119" s="3" t="inlineStr">
        <is>
          <t>Assets</t>
        </is>
      </c>
      <c r="D20119" s="3" t="inlineStr">
        <is>
          <t>7610/620</t>
        </is>
      </c>
      <c r="E20119" s="3" t="inlineStr">
        <is>
          <t>Endulini CIP Traffic Impact</t>
        </is>
      </c>
      <c r="F20119" s="3" t="n">
        <v>0</v>
      </c>
      <c r="G20119" s="3" t="n">
        <v>24915</v>
      </c>
    </row>
    <row r="20120">
      <c r="A20120" s="3" t="inlineStr">
        <is>
          <t>Endulini (Pty) Ltd</t>
        </is>
      </c>
      <c r="B20120" s="4" t="n">
        <v>45382</v>
      </c>
      <c r="C20120" s="3" t="inlineStr">
        <is>
          <t>Assets</t>
        </is>
      </c>
      <c r="D20120" s="3" t="inlineStr">
        <is>
          <t>7610/630</t>
        </is>
      </c>
      <c r="E20120" s="3" t="inlineStr">
        <is>
          <t>Endulini CIP CoCT Development Contributi</t>
        </is>
      </c>
      <c r="F20120" s="3" t="n">
        <v>0</v>
      </c>
      <c r="G20120" s="3" t="n">
        <v>661860.3100000001</v>
      </c>
    </row>
    <row r="20121">
      <c r="A20121" s="3" t="inlineStr">
        <is>
          <t>Endulini (Pty) Ltd</t>
        </is>
      </c>
      <c r="B20121" s="4" t="n">
        <v>45382</v>
      </c>
      <c r="C20121" s="3" t="inlineStr">
        <is>
          <t>Assets</t>
        </is>
      </c>
      <c r="D20121" s="3" t="inlineStr">
        <is>
          <t>7610/640</t>
        </is>
      </c>
      <c r="E20121" s="3" t="inlineStr">
        <is>
          <t>Endulini CIP CoCT Building plan application</t>
        </is>
      </c>
      <c r="F20121" s="3" t="n">
        <v>0</v>
      </c>
      <c r="G20121" s="3" t="n">
        <v>111203.22</v>
      </c>
    </row>
    <row r="20122">
      <c r="A20122" s="3" t="inlineStr">
        <is>
          <t>Endulini (Pty) Ltd</t>
        </is>
      </c>
      <c r="B20122" s="4" t="n">
        <v>45382</v>
      </c>
      <c r="C20122" s="3" t="inlineStr">
        <is>
          <t>Assets</t>
        </is>
      </c>
      <c r="D20122" s="3" t="inlineStr">
        <is>
          <t>7610/900</t>
        </is>
      </c>
      <c r="E20122" s="3" t="inlineStr">
        <is>
          <t>Endulini CIP Cost of Sales</t>
        </is>
      </c>
      <c r="F20122" s="3" t="n">
        <v>0</v>
      </c>
      <c r="G20122" s="3" t="n">
        <v>-28210981.9</v>
      </c>
    </row>
    <row r="20123">
      <c r="A20123" s="3" t="inlineStr">
        <is>
          <t>Quinate Consulting (Pty) Ltd</t>
        </is>
      </c>
      <c r="B20123" s="4" t="n">
        <v>45382</v>
      </c>
      <c r="C20123" s="3" t="inlineStr">
        <is>
          <t>Assets</t>
        </is>
      </c>
      <c r="D20123" s="3" t="inlineStr">
        <is>
          <t>7800/104</t>
        </is>
      </c>
      <c r="E20123" s="3" t="inlineStr">
        <is>
          <t>Stock - Closing Stock SW - 28 Feb 21</t>
        </is>
      </c>
      <c r="F20123" s="3" t="n">
        <v>0</v>
      </c>
      <c r="G20123" s="3" t="n">
        <v>2874478.88</v>
      </c>
    </row>
    <row r="20124">
      <c r="A20124" s="3" t="inlineStr">
        <is>
          <t>Quinate Consulting (Pty) Ltd</t>
        </is>
      </c>
      <c r="B20124" s="4" t="n">
        <v>45382</v>
      </c>
      <c r="C20124" s="3" t="inlineStr">
        <is>
          <t>Assets</t>
        </is>
      </c>
      <c r="D20124" s="3" t="inlineStr">
        <is>
          <t>7800/105</t>
        </is>
      </c>
      <c r="E20124" s="3" t="inlineStr">
        <is>
          <t>Stock - Closing Stock SH - 28 Feb 21</t>
        </is>
      </c>
      <c r="F20124" s="3" t="n">
        <v>0</v>
      </c>
      <c r="G20124" s="3" t="n">
        <v>2843477.6</v>
      </c>
    </row>
    <row r="20125">
      <c r="A20125" s="3" t="inlineStr">
        <is>
          <t>Endulini (Pty) Ltd</t>
        </is>
      </c>
      <c r="B20125" s="4" t="n">
        <v>45382</v>
      </c>
      <c r="C20125" s="3" t="inlineStr">
        <is>
          <t>Assets</t>
        </is>
      </c>
      <c r="D20125" s="3" t="inlineStr">
        <is>
          <t>8000/000</t>
        </is>
      </c>
      <c r="E20125" s="3" t="inlineStr">
        <is>
          <t>Customer Control Account</t>
        </is>
      </c>
      <c r="F20125" s="3" t="n">
        <v>217660.67</v>
      </c>
      <c r="G20125" s="3" t="n">
        <v>553482.24</v>
      </c>
    </row>
    <row r="20126">
      <c r="A20126" s="3" t="inlineStr">
        <is>
          <t>Noble Shield (Pty) Ltd ta Go Letting</t>
        </is>
      </c>
      <c r="B20126" s="4" t="n">
        <v>45382</v>
      </c>
      <c r="C20126" s="3" t="inlineStr">
        <is>
          <t>Assets</t>
        </is>
      </c>
      <c r="D20126" s="3" t="inlineStr">
        <is>
          <t>8000/000</t>
        </is>
      </c>
      <c r="E20126" s="3" t="inlineStr">
        <is>
          <t>Customer Control Account</t>
        </is>
      </c>
      <c r="F20126" s="3" t="n">
        <v>0</v>
      </c>
      <c r="G20126" s="3" t="n">
        <v>60289.32</v>
      </c>
    </row>
    <row r="20127">
      <c r="A20127" s="3" t="inlineStr">
        <is>
          <t>Opportunity Global Property (PTY) LTD</t>
        </is>
      </c>
      <c r="B20127" s="4" t="n">
        <v>45382</v>
      </c>
      <c r="C20127" s="3" t="inlineStr">
        <is>
          <t>Assets</t>
        </is>
      </c>
      <c r="D20127" s="3" t="inlineStr">
        <is>
          <t>8000/000</t>
        </is>
      </c>
      <c r="E20127" s="3" t="inlineStr">
        <is>
          <t>Customer Control Account</t>
        </is>
      </c>
      <c r="F20127" s="3" t="n">
        <v>29400</v>
      </c>
      <c r="G20127" s="3" t="n">
        <v>565898.33</v>
      </c>
    </row>
    <row r="20128">
      <c r="A20128" s="3" t="inlineStr">
        <is>
          <t>Opportunity Management Holdings (PTY) LTD</t>
        </is>
      </c>
      <c r="B20128" s="4" t="n">
        <v>45382</v>
      </c>
      <c r="C20128" s="3" t="inlineStr">
        <is>
          <t>Assets</t>
        </is>
      </c>
      <c r="D20128" s="3" t="inlineStr">
        <is>
          <t>8000/000</t>
        </is>
      </c>
      <c r="E20128" s="3" t="inlineStr">
        <is>
          <t>Customer Control Account</t>
        </is>
      </c>
      <c r="F20128" s="3" t="n">
        <v>0</v>
      </c>
      <c r="G20128" s="3" t="n">
        <v>554326.47</v>
      </c>
    </row>
    <row r="20129">
      <c r="A20129" s="3" t="inlineStr">
        <is>
          <t>Opportunity Private Capital (PTY) LTD</t>
        </is>
      </c>
      <c r="B20129" s="4" t="n">
        <v>45382</v>
      </c>
      <c r="C20129" s="3" t="inlineStr">
        <is>
          <t>Assets</t>
        </is>
      </c>
      <c r="D20129" s="3" t="inlineStr">
        <is>
          <t>8000/000</t>
        </is>
      </c>
      <c r="E20129" s="3" t="inlineStr">
        <is>
          <t>Customer Control Account</t>
        </is>
      </c>
      <c r="F20129" s="3" t="n">
        <v>304436</v>
      </c>
      <c r="G20129" s="3" t="n">
        <v>358551.58</v>
      </c>
    </row>
    <row r="20130">
      <c r="A20130" s="3" t="inlineStr">
        <is>
          <t>Opportunity Private Capital Sales (PTY) LTD</t>
        </is>
      </c>
      <c r="B20130" s="4" t="n">
        <v>45382</v>
      </c>
      <c r="C20130" s="3" t="inlineStr">
        <is>
          <t>Assets</t>
        </is>
      </c>
      <c r="D20130" s="3" t="inlineStr">
        <is>
          <t>8000/000</t>
        </is>
      </c>
      <c r="E20130" s="3" t="inlineStr">
        <is>
          <t>Customer Control Account</t>
        </is>
      </c>
      <c r="F20130" s="3" t="n">
        <v>105395</v>
      </c>
      <c r="G20130" s="3" t="n">
        <v>641893.33</v>
      </c>
    </row>
    <row r="20131">
      <c r="A20131" s="3" t="inlineStr">
        <is>
          <t>Quinate Consulting (Pty) Ltd</t>
        </is>
      </c>
      <c r="B20131" s="4" t="n">
        <v>45382</v>
      </c>
      <c r="C20131" s="3" t="inlineStr">
        <is>
          <t>Assets</t>
        </is>
      </c>
      <c r="D20131" s="3" t="inlineStr">
        <is>
          <t>8000/000</t>
        </is>
      </c>
      <c r="E20131" s="3" t="inlineStr">
        <is>
          <t>Customer Control Account</t>
        </is>
      </c>
      <c r="F20131" s="3" t="n">
        <v>-18553.55</v>
      </c>
      <c r="G20131" s="3" t="n">
        <v>47973.09</v>
      </c>
    </row>
    <row r="20132">
      <c r="A20132" s="3" t="inlineStr">
        <is>
          <t>Quinate Consulting (Pty) Ltd</t>
        </is>
      </c>
      <c r="B20132" s="4" t="n">
        <v>45382</v>
      </c>
      <c r="C20132" s="3" t="inlineStr">
        <is>
          <t>Assets</t>
        </is>
      </c>
      <c r="D20132" s="3" t="inlineStr">
        <is>
          <t>8001</t>
        </is>
      </c>
      <c r="E20132" s="3" t="inlineStr">
        <is>
          <t>Customer Control</t>
        </is>
      </c>
      <c r="F20132" s="3" t="n">
        <v>0</v>
      </c>
      <c r="G20132" s="3" t="n">
        <v>29487.49</v>
      </c>
    </row>
    <row r="20133">
      <c r="A20133" s="3" t="inlineStr">
        <is>
          <t>Quinate Consulting (Pty) Ltd</t>
        </is>
      </c>
      <c r="B20133" s="4" t="n">
        <v>45382</v>
      </c>
      <c r="C20133" s="3" t="inlineStr">
        <is>
          <t>Assets</t>
        </is>
      </c>
      <c r="D20133" s="3" t="inlineStr">
        <is>
          <t>8200/010</t>
        </is>
      </c>
      <c r="E20133" s="3" t="inlineStr">
        <is>
          <t>Prepayments / Prepaid Expenses</t>
        </is>
      </c>
      <c r="F20133" s="3" t="n">
        <v>0</v>
      </c>
      <c r="G20133" s="3" t="n">
        <v>109675</v>
      </c>
    </row>
    <row r="20134">
      <c r="A20134" s="3" t="inlineStr">
        <is>
          <t>Opportunity Management Holdings (PTY) LTD</t>
        </is>
      </c>
      <c r="B20134" s="4" t="n">
        <v>45382</v>
      </c>
      <c r="C20134" s="3" t="inlineStr">
        <is>
          <t>Assets</t>
        </is>
      </c>
      <c r="D20134" s="3" t="inlineStr">
        <is>
          <t>8200/020</t>
        </is>
      </c>
      <c r="E20134" s="3" t="inlineStr">
        <is>
          <t>Staff Loan - Nicolene Smit</t>
        </is>
      </c>
      <c r="F20134" s="3" t="n">
        <v>-500</v>
      </c>
      <c r="G20134" s="3" t="n">
        <v>500</v>
      </c>
    </row>
    <row r="20135">
      <c r="A20135" s="3" t="inlineStr">
        <is>
          <t>Opportunity Global Property (PTY) LTD</t>
        </is>
      </c>
      <c r="B20135" s="4" t="n">
        <v>45382</v>
      </c>
      <c r="C20135" s="3" t="inlineStr">
        <is>
          <t>Assets</t>
        </is>
      </c>
      <c r="D20135" s="3" t="inlineStr">
        <is>
          <t>8300/200</t>
        </is>
      </c>
      <c r="E20135" s="3" t="inlineStr">
        <is>
          <t>Staff Loan - Mario Stoop</t>
        </is>
      </c>
      <c r="F20135" s="3" t="n">
        <v>0</v>
      </c>
      <c r="G20135" s="3" t="n">
        <v>3000</v>
      </c>
    </row>
    <row r="20136">
      <c r="A20136" s="3" t="inlineStr">
        <is>
          <t>Opportunity Private Capital Sales (PTY) LTD</t>
        </is>
      </c>
      <c r="B20136" s="4" t="n">
        <v>45382</v>
      </c>
      <c r="C20136" s="3" t="inlineStr">
        <is>
          <t>Assets</t>
        </is>
      </c>
      <c r="D20136" s="3" t="inlineStr">
        <is>
          <t>8300/200</t>
        </is>
      </c>
      <c r="E20136" s="3" t="inlineStr">
        <is>
          <t>Staff Loan - Mario Stoop</t>
        </is>
      </c>
      <c r="F20136" s="3" t="n">
        <v>0</v>
      </c>
      <c r="G20136" s="3" t="n">
        <v>3000</v>
      </c>
    </row>
    <row r="20137">
      <c r="A20137" s="3" t="inlineStr">
        <is>
          <t>Opportunity Private Capital (PTY) LTD</t>
        </is>
      </c>
      <c r="B20137" s="4" t="n">
        <v>45382</v>
      </c>
      <c r="C20137" s="3" t="inlineStr">
        <is>
          <t>Assets</t>
        </is>
      </c>
      <c r="D20137" s="3" t="inlineStr">
        <is>
          <t>8400/000</t>
        </is>
      </c>
      <c r="E20137" s="3" t="inlineStr">
        <is>
          <t>FNB 62093491696</t>
        </is>
      </c>
      <c r="F20137" s="3" t="n">
        <v>29217.06</v>
      </c>
      <c r="G20137" s="3" t="n">
        <v>78639.24000000001</v>
      </c>
    </row>
    <row r="20138">
      <c r="A20138" s="3" t="inlineStr">
        <is>
          <t>Opportunity Global Property (PTY) LTD</t>
        </is>
      </c>
      <c r="B20138" s="4" t="n">
        <v>45382</v>
      </c>
      <c r="C20138" s="3" t="inlineStr">
        <is>
          <t>Assets</t>
        </is>
      </c>
      <c r="D20138" s="3" t="inlineStr">
        <is>
          <t>8400/000</t>
        </is>
      </c>
      <c r="E20138" s="3" t="inlineStr">
        <is>
          <t>FNB 62835620875</t>
        </is>
      </c>
      <c r="F20138" s="3" t="n">
        <v>47579</v>
      </c>
      <c r="G20138" s="3" t="n">
        <v>109728.08</v>
      </c>
    </row>
    <row r="20139">
      <c r="A20139" s="3" t="inlineStr">
        <is>
          <t>Opportunity Private Capital Sales (PTY) LTD</t>
        </is>
      </c>
      <c r="B20139" s="4" t="n">
        <v>45382</v>
      </c>
      <c r="C20139" s="3" t="inlineStr">
        <is>
          <t>Assets</t>
        </is>
      </c>
      <c r="D20139" s="3" t="inlineStr">
        <is>
          <t>8400/000</t>
        </is>
      </c>
      <c r="E20139" s="3" t="inlineStr">
        <is>
          <t>FNB 62835620875</t>
        </is>
      </c>
      <c r="F20139" s="3" t="n">
        <v>-4585.24</v>
      </c>
      <c r="G20139" s="3" t="n">
        <v>57563.84</v>
      </c>
    </row>
    <row r="20140">
      <c r="A20140" s="3" t="inlineStr">
        <is>
          <t>Quinate Consulting (Pty) Ltd</t>
        </is>
      </c>
      <c r="B20140" s="4" t="n">
        <v>45382</v>
      </c>
      <c r="C20140" s="3" t="inlineStr">
        <is>
          <t>Assets</t>
        </is>
      </c>
      <c r="D20140" s="3" t="inlineStr">
        <is>
          <t>8400/000</t>
        </is>
      </c>
      <c r="E20140" s="3" t="inlineStr">
        <is>
          <t>RMB - 62736659189 - Call Acc</t>
        </is>
      </c>
      <c r="F20140" s="3" t="n">
        <v>-100099.98</v>
      </c>
      <c r="G20140" s="3" t="n">
        <v>708742.08</v>
      </c>
    </row>
    <row r="20141">
      <c r="A20141" s="3" t="inlineStr">
        <is>
          <t>Trademark Holdings (Pty) Ltd</t>
        </is>
      </c>
      <c r="B20141" s="4" t="n">
        <v>45382</v>
      </c>
      <c r="C20141" s="3" t="inlineStr">
        <is>
          <t>Assets</t>
        </is>
      </c>
      <c r="D20141" s="3" t="inlineStr">
        <is>
          <t>8400/000</t>
        </is>
      </c>
      <c r="E20141" s="3" t="inlineStr">
        <is>
          <t>RMB 623 693 03640</t>
        </is>
      </c>
      <c r="F20141" s="3" t="n">
        <v>-30690.91</v>
      </c>
      <c r="G20141" s="3" t="n">
        <v>39464.48</v>
      </c>
    </row>
    <row r="20142">
      <c r="A20142" s="3" t="inlineStr">
        <is>
          <t>Noble Shield (Pty) Ltd ta Go Letting</t>
        </is>
      </c>
      <c r="B20142" s="4" t="n">
        <v>45382</v>
      </c>
      <c r="C20142" s="3" t="inlineStr">
        <is>
          <t>Assets</t>
        </is>
      </c>
      <c r="D20142" s="3" t="inlineStr">
        <is>
          <t>8400/000</t>
        </is>
      </c>
      <c r="E20142" s="3" t="inlineStr">
        <is>
          <t>RMB 6250 573 3833</t>
        </is>
      </c>
      <c r="F20142" s="3" t="n">
        <v>2013.23</v>
      </c>
      <c r="G20142" s="3" t="n">
        <v>50117.42</v>
      </c>
    </row>
    <row r="20143">
      <c r="A20143" s="3" t="inlineStr">
        <is>
          <t>Endulini (Pty) Ltd</t>
        </is>
      </c>
      <c r="B20143" s="4" t="n">
        <v>45382</v>
      </c>
      <c r="C20143" s="3" t="inlineStr">
        <is>
          <t>Assets</t>
        </is>
      </c>
      <c r="D20143" s="3" t="inlineStr">
        <is>
          <t>8400/000</t>
        </is>
      </c>
      <c r="E20143" s="3" t="inlineStr">
        <is>
          <t>RMB 62906944576</t>
        </is>
      </c>
      <c r="F20143" s="3" t="n">
        <v>161396.64</v>
      </c>
      <c r="G20143" s="3" t="n">
        <v>195464.05</v>
      </c>
    </row>
    <row r="20144">
      <c r="A20144" s="3" t="inlineStr">
        <is>
          <t>Opportunity Management Holdings (PTY) LTD</t>
        </is>
      </c>
      <c r="B20144" s="4" t="n">
        <v>45382</v>
      </c>
      <c r="C20144" s="3" t="inlineStr">
        <is>
          <t>Assets</t>
        </is>
      </c>
      <c r="D20144" s="3" t="inlineStr">
        <is>
          <t>8400/000</t>
        </is>
      </c>
      <c r="E20144" s="3" t="inlineStr">
        <is>
          <t>RMB Cheq - 62312246920</t>
        </is>
      </c>
      <c r="F20144" s="3" t="n">
        <v>123257.53</v>
      </c>
      <c r="G20144" s="3" t="n">
        <v>167320.72</v>
      </c>
    </row>
    <row r="20145">
      <c r="A20145" s="3" t="inlineStr">
        <is>
          <t>Opportunity Global Property (PTY) LTD</t>
        </is>
      </c>
      <c r="B20145" s="4" t="n">
        <v>45382</v>
      </c>
      <c r="C20145" s="3" t="inlineStr">
        <is>
          <t>Assets</t>
        </is>
      </c>
      <c r="D20145" s="3" t="inlineStr">
        <is>
          <t>8405/000</t>
        </is>
      </c>
      <c r="E20145" s="3" t="inlineStr">
        <is>
          <t>FNB Trust 62762449265</t>
        </is>
      </c>
      <c r="F20145" s="3" t="n">
        <v>-141.72</v>
      </c>
      <c r="G20145" s="3" t="n">
        <v>-141.72</v>
      </c>
    </row>
    <row r="20146">
      <c r="A20146" s="3" t="inlineStr">
        <is>
          <t>Opportunity Private Capital (PTY) LTD</t>
        </is>
      </c>
      <c r="B20146" s="4" t="n">
        <v>45382</v>
      </c>
      <c r="C20146" s="3" t="inlineStr">
        <is>
          <t>Assets</t>
        </is>
      </c>
      <c r="D20146" s="3" t="inlineStr">
        <is>
          <t>8405/000</t>
        </is>
      </c>
      <c r="E20146" s="3" t="inlineStr">
        <is>
          <t>FNB Trust 62762449265</t>
        </is>
      </c>
      <c r="F20146" s="3" t="n">
        <v>0</v>
      </c>
      <c r="G20146" s="3" t="n">
        <v>1141.1</v>
      </c>
    </row>
    <row r="20147">
      <c r="A20147" s="3" t="inlineStr">
        <is>
          <t>Opportunity Private Capital Sales (PTY) LTD</t>
        </is>
      </c>
      <c r="B20147" s="4" t="n">
        <v>45382</v>
      </c>
      <c r="C20147" s="3" t="inlineStr">
        <is>
          <t>Assets</t>
        </is>
      </c>
      <c r="D20147" s="3" t="inlineStr">
        <is>
          <t>8405/000</t>
        </is>
      </c>
      <c r="E20147" s="3" t="inlineStr">
        <is>
          <t>FNB Trust 62762449265</t>
        </is>
      </c>
      <c r="F20147" s="3" t="n">
        <v>-141.72</v>
      </c>
      <c r="G20147" s="3" t="n">
        <v>-141.72</v>
      </c>
    </row>
    <row r="20148">
      <c r="A20148" s="3" t="inlineStr">
        <is>
          <t>Endulini (Pty) Ltd</t>
        </is>
      </c>
      <c r="B20148" s="4" t="n">
        <v>45382</v>
      </c>
      <c r="C20148" s="3" t="inlineStr">
        <is>
          <t>Assets</t>
        </is>
      </c>
      <c r="D20148" s="3" t="inlineStr">
        <is>
          <t>8410/000</t>
        </is>
      </c>
      <c r="E20148" s="3" t="inlineStr">
        <is>
          <t>Momentum Investor Account : RU 502229883</t>
        </is>
      </c>
      <c r="F20148" s="3" t="n">
        <v>0</v>
      </c>
      <c r="G20148" s="3" t="n">
        <v>24.52</v>
      </c>
    </row>
    <row r="20149">
      <c r="A20149" s="3" t="inlineStr">
        <is>
          <t>Opportunity Management Holdings (PTY) LTD</t>
        </is>
      </c>
      <c r="B20149" s="4" t="n">
        <v>45382</v>
      </c>
      <c r="C20149" s="3" t="inlineStr">
        <is>
          <t>Assets</t>
        </is>
      </c>
      <c r="D20149" s="3" t="inlineStr">
        <is>
          <t>8410/000</t>
        </is>
      </c>
      <c r="E20149" s="3" t="inlineStr">
        <is>
          <t>RMB Call Acc - 62312248851</t>
        </is>
      </c>
      <c r="F20149" s="3" t="n">
        <v>0</v>
      </c>
      <c r="G20149" s="3" t="n">
        <v>1432.34</v>
      </c>
    </row>
    <row r="20150">
      <c r="A20150" s="3" t="inlineStr">
        <is>
          <t>Noble Shield (Pty) Ltd ta Go Letting</t>
        </is>
      </c>
      <c r="B20150" s="4" t="n">
        <v>45382</v>
      </c>
      <c r="C20150" s="3" t="inlineStr">
        <is>
          <t>Assets</t>
        </is>
      </c>
      <c r="D20150" s="3" t="inlineStr">
        <is>
          <t>8410/000</t>
        </is>
      </c>
      <c r="E20150" s="3" t="inlineStr">
        <is>
          <t>RMB Trust Acc - 6250 615 1365</t>
        </is>
      </c>
      <c r="F20150" s="3" t="n">
        <v>-77.42</v>
      </c>
      <c r="G20150" s="3" t="n">
        <v>402.65</v>
      </c>
    </row>
    <row r="20151">
      <c r="A20151" s="3" t="inlineStr">
        <is>
          <t>Quinate Consulting (Pty) Ltd</t>
        </is>
      </c>
      <c r="B20151" s="4" t="n">
        <v>45382</v>
      </c>
      <c r="C20151" s="3" t="inlineStr">
        <is>
          <t>Assets</t>
        </is>
      </c>
      <c r="D20151" s="3" t="inlineStr">
        <is>
          <t>8415/000</t>
        </is>
      </c>
      <c r="E20151" s="3" t="inlineStr">
        <is>
          <t>STD Acc 071 958 959 - Facility Acc</t>
        </is>
      </c>
      <c r="F20151" s="3" t="n">
        <v>0</v>
      </c>
      <c r="G20151" s="3" t="n">
        <v>2276.21</v>
      </c>
    </row>
    <row r="20152">
      <c r="A20152" s="3" t="inlineStr">
        <is>
          <t>Trademark Holdings (Pty) Ltd</t>
        </is>
      </c>
      <c r="B20152" s="4" t="n">
        <v>45382</v>
      </c>
      <c r="C20152" s="3" t="inlineStr">
        <is>
          <t>Assets</t>
        </is>
      </c>
      <c r="D20152" s="3" t="inlineStr">
        <is>
          <t>8420/000</t>
        </is>
      </c>
      <c r="E20152" s="3" t="inlineStr">
        <is>
          <t>FNB Credit Card</t>
        </is>
      </c>
      <c r="F20152" s="3" t="n">
        <v>0</v>
      </c>
      <c r="G20152" s="3" t="n">
        <v>624</v>
      </c>
    </row>
    <row r="20153">
      <c r="A20153" s="3" t="inlineStr">
        <is>
          <t>Quinate Consulting (Pty) Ltd</t>
        </is>
      </c>
      <c r="B20153" s="4" t="n">
        <v>45382</v>
      </c>
      <c r="C20153" s="3" t="inlineStr">
        <is>
          <t>Assets</t>
        </is>
      </c>
      <c r="D20153" s="3" t="inlineStr">
        <is>
          <t>8430/000</t>
        </is>
      </c>
      <c r="E20153" s="3" t="inlineStr">
        <is>
          <t>Momentum Investment Acc - RU502230185</t>
        </is>
      </c>
      <c r="F20153" s="3" t="n">
        <v>0</v>
      </c>
      <c r="G20153" s="3" t="n">
        <v>574.88</v>
      </c>
    </row>
    <row r="20154">
      <c r="A20154" s="3" t="inlineStr">
        <is>
          <t>Opportunity Private Capital (PTY) LTD</t>
        </is>
      </c>
      <c r="B20154" s="4" t="n">
        <v>45382</v>
      </c>
      <c r="C20154" s="3" t="inlineStr">
        <is>
          <t>Assets</t>
        </is>
      </c>
      <c r="D20154" s="3" t="inlineStr">
        <is>
          <t>8440/000</t>
        </is>
      </c>
      <c r="E20154" s="3" t="inlineStr">
        <is>
          <t>FNB - Call 627602764438</t>
        </is>
      </c>
      <c r="F20154" s="3" t="n">
        <v>0</v>
      </c>
      <c r="G20154" s="3" t="n">
        <v>-1680.7</v>
      </c>
    </row>
    <row r="20155">
      <c r="A20155" s="3" t="inlineStr">
        <is>
          <t>Opportunity Private Capital (PTY) LTD</t>
        </is>
      </c>
      <c r="B20155" s="4" t="n">
        <v>45382</v>
      </c>
      <c r="C20155" s="3" t="inlineStr">
        <is>
          <t>Assets</t>
        </is>
      </c>
      <c r="D20155" s="3" t="inlineStr">
        <is>
          <t>8445/000</t>
        </is>
      </c>
      <c r="E20155" s="3" t="inlineStr">
        <is>
          <t>Momentum RU502230096</t>
        </is>
      </c>
      <c r="F20155" s="3" t="n">
        <v>0</v>
      </c>
      <c r="G20155" s="3" t="n">
        <v>5081.89</v>
      </c>
    </row>
    <row r="20156">
      <c r="A20156" s="3" t="inlineStr">
        <is>
          <t>Quinate Consulting (Pty) Ltd</t>
        </is>
      </c>
      <c r="B20156" s="4" t="n">
        <v>45382</v>
      </c>
      <c r="C20156" s="3" t="inlineStr">
        <is>
          <t>Assets</t>
        </is>
      </c>
      <c r="D20156" s="3" t="inlineStr">
        <is>
          <t>8450/000</t>
        </is>
      </c>
      <c r="E20156" s="3" t="inlineStr">
        <is>
          <t>A RMB 62275810820</t>
        </is>
      </c>
      <c r="F20156" s="3" t="n">
        <v>13051.04</v>
      </c>
      <c r="G20156" s="3" t="n">
        <v>191944.39</v>
      </c>
    </row>
    <row r="20157">
      <c r="A20157" s="3" t="inlineStr">
        <is>
          <t>Opportunity Management Holdings (PTY) LTD</t>
        </is>
      </c>
      <c r="B20157" s="4" t="n">
        <v>45382</v>
      </c>
      <c r="C20157" s="3" t="inlineStr">
        <is>
          <t>Assets</t>
        </is>
      </c>
      <c r="D20157" s="3" t="inlineStr">
        <is>
          <t>8450/000</t>
        </is>
      </c>
      <c r="E20157" s="3" t="inlineStr">
        <is>
          <t>Petty Cash - CT Office</t>
        </is>
      </c>
      <c r="F20157" s="3" t="n">
        <v>0</v>
      </c>
      <c r="G20157" s="3" t="n">
        <v>1016.2</v>
      </c>
    </row>
    <row r="20158">
      <c r="A20158" s="3" t="inlineStr">
        <is>
          <t>Quinate Consulting (Pty) Ltd</t>
        </is>
      </c>
      <c r="B20158" s="4" t="n">
        <v>45382</v>
      </c>
      <c r="C20158" s="3" t="inlineStr">
        <is>
          <t>Assets</t>
        </is>
      </c>
      <c r="D20158" s="3" t="inlineStr">
        <is>
          <t>8470/000</t>
        </is>
      </c>
      <c r="E20158" s="3" t="inlineStr">
        <is>
          <t>ABSA: Quinate</t>
        </is>
      </c>
      <c r="F20158" s="3" t="n">
        <v>0</v>
      </c>
      <c r="G20158" s="3" t="n">
        <v>500</v>
      </c>
    </row>
    <row r="20159">
      <c r="A20159" s="3" t="inlineStr">
        <is>
          <t>Quinate Consulting (Pty) Ltd</t>
        </is>
      </c>
      <c r="B20159" s="4" t="n">
        <v>45382</v>
      </c>
      <c r="C20159" s="3" t="inlineStr">
        <is>
          <t>Liabilities</t>
        </is>
      </c>
      <c r="D20159" s="3" t="inlineStr">
        <is>
          <t>8480/100</t>
        </is>
      </c>
      <c r="E20159" s="3" t="inlineStr">
        <is>
          <t>Bond - SH20 - STD Bank 532010558</t>
        </is>
      </c>
      <c r="F20159" s="3" t="n">
        <v>16629.24</v>
      </c>
      <c r="G20159" s="3" t="n">
        <v>-1303585.46</v>
      </c>
    </row>
    <row r="20160">
      <c r="A20160" s="3" t="inlineStr">
        <is>
          <t>Quinate Consulting (Pty) Ltd</t>
        </is>
      </c>
      <c r="B20160" s="4" t="n">
        <v>45382</v>
      </c>
      <c r="C20160" s="3" t="inlineStr">
        <is>
          <t>Liabilities</t>
        </is>
      </c>
      <c r="D20160" s="3" t="inlineStr">
        <is>
          <t>8480/200</t>
        </is>
      </c>
      <c r="E20160" s="3" t="inlineStr">
        <is>
          <t>Bond - SH23 - STD Bank 532010035</t>
        </is>
      </c>
      <c r="F20160" s="3" t="n">
        <v>16624.21</v>
      </c>
      <c r="G20160" s="3" t="n">
        <v>-1303480.43</v>
      </c>
    </row>
    <row r="20161">
      <c r="A20161" s="3" t="inlineStr">
        <is>
          <t>Quinate Consulting (Pty) Ltd</t>
        </is>
      </c>
      <c r="B20161" s="4" t="n">
        <v>45382</v>
      </c>
      <c r="C20161" s="3" t="inlineStr">
        <is>
          <t>Liabilities</t>
        </is>
      </c>
      <c r="D20161" s="3" t="inlineStr">
        <is>
          <t>8480/300</t>
        </is>
      </c>
      <c r="E20161" s="3" t="inlineStr">
        <is>
          <t>Bond - SH24 - STD Bank 532372662</t>
        </is>
      </c>
      <c r="F20161" s="3" t="n">
        <v>15793.82</v>
      </c>
      <c r="G20161" s="3" t="n">
        <v>-1422710.34</v>
      </c>
    </row>
    <row r="20162">
      <c r="A20162" s="3" t="inlineStr">
        <is>
          <t>Quinate Consulting (Pty) Ltd</t>
        </is>
      </c>
      <c r="B20162" s="4" t="n">
        <v>45382</v>
      </c>
      <c r="C20162" s="3" t="inlineStr">
        <is>
          <t>Liabilities</t>
        </is>
      </c>
      <c r="D20162" s="3" t="inlineStr">
        <is>
          <t>8480/400</t>
        </is>
      </c>
      <c r="E20162" s="3" t="inlineStr">
        <is>
          <t>Bond - SW01 - STD Bank 532920627</t>
        </is>
      </c>
      <c r="F20162" s="3" t="n">
        <v>13420.79</v>
      </c>
      <c r="G20162" s="3" t="n">
        <v>-1273067.06</v>
      </c>
    </row>
    <row r="20163">
      <c r="A20163" s="3" t="inlineStr">
        <is>
          <t>Quinate Consulting (Pty) Ltd</t>
        </is>
      </c>
      <c r="B20163" s="4" t="n">
        <v>45382</v>
      </c>
      <c r="C20163" s="3" t="inlineStr">
        <is>
          <t>Liabilities</t>
        </is>
      </c>
      <c r="D20163" s="3" t="inlineStr">
        <is>
          <t>8480/401</t>
        </is>
      </c>
      <c r="E20163" s="3" t="inlineStr">
        <is>
          <t>Bond - SW21 - STD Bank 532920597</t>
        </is>
      </c>
      <c r="F20163" s="3" t="n">
        <v>13426.02</v>
      </c>
      <c r="G20163" s="3" t="n">
        <v>-1273572.28</v>
      </c>
    </row>
    <row r="20164">
      <c r="A20164" s="3" t="inlineStr">
        <is>
          <t>Endulini (Pty) Ltd</t>
        </is>
      </c>
      <c r="B20164" s="4" t="n">
        <v>45382</v>
      </c>
      <c r="C20164" s="3" t="inlineStr">
        <is>
          <t>Liabilities</t>
        </is>
      </c>
      <c r="D20164" s="3" t="inlineStr">
        <is>
          <t>860</t>
        </is>
      </c>
      <c r="E20164" s="3" t="inlineStr">
        <is>
          <t>Rounding</t>
        </is>
      </c>
      <c r="F20164" s="3" t="n">
        <v>0</v>
      </c>
      <c r="G20164" s="3" t="n">
        <v>0.04</v>
      </c>
    </row>
    <row r="20165">
      <c r="A20165" s="3" t="inlineStr">
        <is>
          <t>Opportunity Global Property (PTY) LTD</t>
        </is>
      </c>
      <c r="B20165" s="4" t="n">
        <v>45382</v>
      </c>
      <c r="C20165" s="3" t="inlineStr">
        <is>
          <t>Liabilities</t>
        </is>
      </c>
      <c r="D20165" s="3" t="inlineStr">
        <is>
          <t>860</t>
        </is>
      </c>
      <c r="E20165" s="3" t="inlineStr">
        <is>
          <t>Rounding</t>
        </is>
      </c>
      <c r="F20165" s="3" t="n">
        <v>0</v>
      </c>
      <c r="G20165" s="3" t="n">
        <v>-0.99</v>
      </c>
    </row>
    <row r="20166">
      <c r="A20166" s="3" t="inlineStr">
        <is>
          <t>Opportunity Management Holdings (PTY) LTD</t>
        </is>
      </c>
      <c r="B20166" s="4" t="n">
        <v>45382</v>
      </c>
      <c r="C20166" s="3" t="inlineStr">
        <is>
          <t>Liabilities</t>
        </is>
      </c>
      <c r="D20166" s="3" t="inlineStr">
        <is>
          <t>860</t>
        </is>
      </c>
      <c r="E20166" s="3" t="inlineStr">
        <is>
          <t>Rounding</t>
        </is>
      </c>
      <c r="F20166" s="3" t="n">
        <v>0</v>
      </c>
      <c r="G20166" s="3" t="n">
        <v>-0.01</v>
      </c>
    </row>
    <row r="20167">
      <c r="A20167" s="3" t="inlineStr">
        <is>
          <t>Opportunity Private Capital (PTY) LTD</t>
        </is>
      </c>
      <c r="B20167" s="4" t="n">
        <v>45382</v>
      </c>
      <c r="C20167" s="3" t="inlineStr">
        <is>
          <t>Liabilities</t>
        </is>
      </c>
      <c r="D20167" s="3" t="inlineStr">
        <is>
          <t>860</t>
        </is>
      </c>
      <c r="E20167" s="3" t="inlineStr">
        <is>
          <t>Rounding</t>
        </is>
      </c>
      <c r="F20167" s="3" t="n">
        <v>0</v>
      </c>
      <c r="G20167" s="3" t="n">
        <v>-0.29</v>
      </c>
    </row>
    <row r="20168">
      <c r="A20168" s="3" t="inlineStr">
        <is>
          <t>Opportunity Private Capital Sales (PTY) LTD</t>
        </is>
      </c>
      <c r="B20168" s="4" t="n">
        <v>45382</v>
      </c>
      <c r="C20168" s="3" t="inlineStr">
        <is>
          <t>Liabilities</t>
        </is>
      </c>
      <c r="D20168" s="3" t="inlineStr">
        <is>
          <t>860</t>
        </is>
      </c>
      <c r="E20168" s="3" t="inlineStr">
        <is>
          <t>Rounding</t>
        </is>
      </c>
      <c r="F20168" s="3" t="n">
        <v>0</v>
      </c>
      <c r="G20168" s="3" t="n">
        <v>-0.99</v>
      </c>
    </row>
    <row r="20169">
      <c r="A20169" s="3" t="inlineStr">
        <is>
          <t>Quinate Consulting (Pty) Ltd</t>
        </is>
      </c>
      <c r="B20169" s="4" t="n">
        <v>45382</v>
      </c>
      <c r="C20169" s="3" t="inlineStr">
        <is>
          <t>Liabilities</t>
        </is>
      </c>
      <c r="D20169" s="3" t="inlineStr">
        <is>
          <t>860</t>
        </is>
      </c>
      <c r="E20169" s="3" t="inlineStr">
        <is>
          <t>Rounding</t>
        </is>
      </c>
      <c r="F20169" s="3" t="n">
        <v>0.38</v>
      </c>
      <c r="G20169" s="3" t="n">
        <v>-5.64</v>
      </c>
    </row>
    <row r="20170">
      <c r="A20170" s="3" t="inlineStr">
        <is>
          <t>Trademark Holdings (Pty) Ltd</t>
        </is>
      </c>
      <c r="B20170" s="4" t="n">
        <v>45382</v>
      </c>
      <c r="C20170" s="3" t="inlineStr">
        <is>
          <t>Liabilities</t>
        </is>
      </c>
      <c r="D20170" s="3" t="inlineStr">
        <is>
          <t>860</t>
        </is>
      </c>
      <c r="E20170" s="3" t="inlineStr">
        <is>
          <t>Rounding</t>
        </is>
      </c>
      <c r="F20170" s="3" t="n">
        <v>0</v>
      </c>
      <c r="G20170" s="3" t="n">
        <v>0.2</v>
      </c>
    </row>
    <row r="20171">
      <c r="A20171" s="3" t="inlineStr">
        <is>
          <t>Endulini (Pty) Ltd</t>
        </is>
      </c>
      <c r="B20171" s="4" t="n">
        <v>45382</v>
      </c>
      <c r="C20171" s="3" t="inlineStr">
        <is>
          <t>Liabilities</t>
        </is>
      </c>
      <c r="D20171" s="3" t="inlineStr">
        <is>
          <t>9000/000</t>
        </is>
      </c>
      <c r="E20171" s="3" t="inlineStr">
        <is>
          <t>Supplier Control Account</t>
        </is>
      </c>
      <c r="F20171" s="3" t="n">
        <v>-23125.55</v>
      </c>
      <c r="G20171" s="3" t="n">
        <v>3908147.24</v>
      </c>
    </row>
    <row r="20172">
      <c r="A20172" s="3" t="inlineStr">
        <is>
          <t>Noble Shield (Pty) Ltd ta Go Letting</t>
        </is>
      </c>
      <c r="B20172" s="4" t="n">
        <v>45382</v>
      </c>
      <c r="C20172" s="3" t="inlineStr">
        <is>
          <t>Liabilities</t>
        </is>
      </c>
      <c r="D20172" s="3" t="inlineStr">
        <is>
          <t>9000/000</t>
        </is>
      </c>
      <c r="E20172" s="3" t="inlineStr">
        <is>
          <t>Supplier Control Account</t>
        </is>
      </c>
      <c r="F20172" s="3" t="n">
        <v>1562.4</v>
      </c>
      <c r="G20172" s="3" t="n">
        <v>-24946.31</v>
      </c>
    </row>
    <row r="20173">
      <c r="A20173" s="3" t="inlineStr">
        <is>
          <t>Opportunity Global Property (PTY) LTD</t>
        </is>
      </c>
      <c r="B20173" s="4" t="n">
        <v>45382</v>
      </c>
      <c r="C20173" s="3" t="inlineStr">
        <is>
          <t>Liabilities</t>
        </is>
      </c>
      <c r="D20173" s="3" t="inlineStr">
        <is>
          <t>9000/000</t>
        </is>
      </c>
      <c r="E20173" s="3" t="inlineStr">
        <is>
          <t>Supplier Control Account</t>
        </is>
      </c>
      <c r="F20173" s="3" t="n">
        <v>-7564.77</v>
      </c>
      <c r="G20173" s="3" t="n">
        <v>-31759.33</v>
      </c>
    </row>
    <row r="20174">
      <c r="A20174" s="3" t="inlineStr">
        <is>
          <t>Opportunity Management Holdings (PTY) LTD</t>
        </is>
      </c>
      <c r="B20174" s="4" t="n">
        <v>45382</v>
      </c>
      <c r="C20174" s="3" t="inlineStr">
        <is>
          <t>Liabilities</t>
        </is>
      </c>
      <c r="D20174" s="3" t="inlineStr">
        <is>
          <t>9000/000</t>
        </is>
      </c>
      <c r="E20174" s="3" t="inlineStr">
        <is>
          <t>Supplier Control Account</t>
        </is>
      </c>
      <c r="F20174" s="3" t="n">
        <v>-3168.67</v>
      </c>
      <c r="G20174" s="3" t="n">
        <v>-290710.67</v>
      </c>
    </row>
    <row r="20175">
      <c r="A20175" s="3" t="inlineStr">
        <is>
          <t>Opportunity Private Capital (PTY) LTD</t>
        </is>
      </c>
      <c r="B20175" s="4" t="n">
        <v>45382</v>
      </c>
      <c r="C20175" s="3" t="inlineStr">
        <is>
          <t>Liabilities</t>
        </is>
      </c>
      <c r="D20175" s="3" t="inlineStr">
        <is>
          <t>9000/000</t>
        </is>
      </c>
      <c r="E20175" s="3" t="inlineStr">
        <is>
          <t>Supplier Control Account</t>
        </is>
      </c>
      <c r="F20175" s="3" t="n">
        <v>-21445.75</v>
      </c>
      <c r="G20175" s="3" t="n">
        <v>-33997.91</v>
      </c>
    </row>
    <row r="20176">
      <c r="A20176" s="3" t="inlineStr">
        <is>
          <t>Opportunity Private Capital Sales (PTY) LTD</t>
        </is>
      </c>
      <c r="B20176" s="4" t="n">
        <v>45382</v>
      </c>
      <c r="C20176" s="3" t="inlineStr">
        <is>
          <t>Liabilities</t>
        </is>
      </c>
      <c r="D20176" s="3" t="inlineStr">
        <is>
          <t>9000/000</t>
        </is>
      </c>
      <c r="E20176" s="3" t="inlineStr">
        <is>
          <t>Supplier Control Account</t>
        </is>
      </c>
      <c r="F20176" s="3" t="n">
        <v>-9453</v>
      </c>
      <c r="G20176" s="3" t="n">
        <v>-33647.56</v>
      </c>
    </row>
    <row r="20177">
      <c r="A20177" s="3" t="inlineStr">
        <is>
          <t>Quinate Consulting (Pty) Ltd</t>
        </is>
      </c>
      <c r="B20177" s="4" t="n">
        <v>45382</v>
      </c>
      <c r="C20177" s="3" t="inlineStr">
        <is>
          <t>Liabilities</t>
        </is>
      </c>
      <c r="D20177" s="3" t="inlineStr">
        <is>
          <t>9000/000</t>
        </is>
      </c>
      <c r="E20177" s="3" t="inlineStr">
        <is>
          <t>Supplier Control Account</t>
        </is>
      </c>
      <c r="F20177" s="3" t="n">
        <v>21822.73</v>
      </c>
      <c r="G20177" s="3" t="n">
        <v>428158.83</v>
      </c>
    </row>
    <row r="20178">
      <c r="A20178" s="3" t="inlineStr">
        <is>
          <t>Trademark Holdings (Pty) Ltd</t>
        </is>
      </c>
      <c r="B20178" s="4" t="n">
        <v>45382</v>
      </c>
      <c r="C20178" s="3" t="inlineStr">
        <is>
          <t>Liabilities</t>
        </is>
      </c>
      <c r="D20178" s="3" t="inlineStr">
        <is>
          <t>9000/000</t>
        </is>
      </c>
      <c r="E20178" s="3" t="inlineStr">
        <is>
          <t>Supplier Control Account</t>
        </is>
      </c>
      <c r="F20178" s="3" t="n">
        <v>6727.26</v>
      </c>
      <c r="G20178" s="3" t="n">
        <v>-9493.030000000001</v>
      </c>
    </row>
    <row r="20179">
      <c r="A20179" s="3" t="inlineStr">
        <is>
          <t>Quinate Consulting (Pty) Ltd</t>
        </is>
      </c>
      <c r="B20179" s="4" t="n">
        <v>45382</v>
      </c>
      <c r="C20179" s="3" t="inlineStr">
        <is>
          <t>Liabilities</t>
        </is>
      </c>
      <c r="D20179" s="3" t="inlineStr">
        <is>
          <t>9001</t>
        </is>
      </c>
      <c r="E20179" s="3" t="inlineStr">
        <is>
          <t>Supplier Control</t>
        </is>
      </c>
      <c r="F20179" s="3" t="n">
        <v>0</v>
      </c>
      <c r="G20179" s="3" t="n">
        <v>-347315.41</v>
      </c>
    </row>
    <row r="20180">
      <c r="A20180" s="3" t="inlineStr">
        <is>
          <t>Opportunity Management Holdings (PTY) LTD</t>
        </is>
      </c>
      <c r="B20180" s="4" t="n">
        <v>45382</v>
      </c>
      <c r="C20180" s="3" t="inlineStr">
        <is>
          <t>Liabilities</t>
        </is>
      </c>
      <c r="D20180" s="3" t="inlineStr">
        <is>
          <t>9100/000</t>
        </is>
      </c>
      <c r="E20180" s="3" t="inlineStr">
        <is>
          <t>PAYE/UIF/SDL Accrual - Prior Years ADJ</t>
        </is>
      </c>
      <c r="F20180" s="3" t="n">
        <v>0</v>
      </c>
      <c r="G20180" s="3" t="n">
        <v>-33739.36</v>
      </c>
    </row>
    <row r="20181">
      <c r="A20181" s="3" t="inlineStr">
        <is>
          <t>Opportunity Management Holdings (PTY) LTD</t>
        </is>
      </c>
      <c r="B20181" s="4" t="n">
        <v>45382</v>
      </c>
      <c r="C20181" s="3" t="inlineStr">
        <is>
          <t>Assets</t>
        </is>
      </c>
      <c r="D20181" s="3" t="inlineStr">
        <is>
          <t>9110/000</t>
        </is>
      </c>
      <c r="E20181" s="3" t="inlineStr">
        <is>
          <t>Deposit Received</t>
        </is>
      </c>
      <c r="F20181" s="3" t="n">
        <v>0</v>
      </c>
      <c r="G20181" s="3" t="n">
        <v>-3852.5</v>
      </c>
    </row>
    <row r="20182">
      <c r="A20182" s="3" t="inlineStr">
        <is>
          <t>Opportunity Private Capital (PTY) LTD</t>
        </is>
      </c>
      <c r="B20182" s="4" t="n">
        <v>45382</v>
      </c>
      <c r="C20182" s="3" t="inlineStr">
        <is>
          <t>Liabilities</t>
        </is>
      </c>
      <c r="D20182" s="3" t="inlineStr">
        <is>
          <t>9110/000</t>
        </is>
      </c>
      <c r="E20182" s="3" t="inlineStr">
        <is>
          <t>Taxation B/S</t>
        </is>
      </c>
      <c r="F20182" s="3" t="n">
        <v>0</v>
      </c>
      <c r="G20182" s="3" t="n">
        <v>97277.99000000001</v>
      </c>
    </row>
    <row r="20183">
      <c r="A20183" s="3" t="inlineStr">
        <is>
          <t>Noble Shield (Pty) Ltd ta Go Letting</t>
        </is>
      </c>
      <c r="B20183" s="4" t="n">
        <v>45382</v>
      </c>
      <c r="C20183" s="3" t="inlineStr">
        <is>
          <t>Liabilities</t>
        </is>
      </c>
      <c r="D20183" s="3" t="inlineStr">
        <is>
          <t>9250/010</t>
        </is>
      </c>
      <c r="E20183" s="3" t="inlineStr">
        <is>
          <t>SALARY CONTROL</t>
        </is>
      </c>
      <c r="F20183" s="3" t="n">
        <v>174.69</v>
      </c>
      <c r="G20183" s="3" t="n">
        <v>-18380.94</v>
      </c>
    </row>
    <row r="20184">
      <c r="A20184" s="3" t="inlineStr">
        <is>
          <t>Opportunity Global Property (PTY) LTD</t>
        </is>
      </c>
      <c r="B20184" s="4" t="n">
        <v>45382</v>
      </c>
      <c r="C20184" s="3" t="inlineStr">
        <is>
          <t>Liabilities</t>
        </is>
      </c>
      <c r="D20184" s="3" t="inlineStr">
        <is>
          <t>9250/010</t>
        </is>
      </c>
      <c r="E20184" s="3" t="inlineStr">
        <is>
          <t>SALARY CONTROL</t>
        </is>
      </c>
      <c r="F20184" s="3" t="n">
        <v>149102.55</v>
      </c>
      <c r="G20184" s="3" t="n">
        <v>141529.15</v>
      </c>
    </row>
    <row r="20185">
      <c r="A20185" s="3" t="inlineStr">
        <is>
          <t>Opportunity Management Holdings (PTY) LTD</t>
        </is>
      </c>
      <c r="B20185" s="4" t="n">
        <v>45382</v>
      </c>
      <c r="C20185" s="3" t="inlineStr">
        <is>
          <t>Liabilities</t>
        </is>
      </c>
      <c r="D20185" s="3" t="inlineStr">
        <is>
          <t>9250/010</t>
        </is>
      </c>
      <c r="E20185" s="3" t="inlineStr">
        <is>
          <t>SALARY CONTROL</t>
        </is>
      </c>
      <c r="F20185" s="3" t="n">
        <v>294410.68</v>
      </c>
      <c r="G20185" s="3" t="n">
        <v>294410.68</v>
      </c>
    </row>
    <row r="20186">
      <c r="A20186" s="3" t="inlineStr">
        <is>
          <t>Opportunity Private Capital (PTY) LTD</t>
        </is>
      </c>
      <c r="B20186" s="4" t="n">
        <v>45382</v>
      </c>
      <c r="C20186" s="3" t="inlineStr">
        <is>
          <t>Liabilities</t>
        </is>
      </c>
      <c r="D20186" s="3" t="inlineStr">
        <is>
          <t>9250/010</t>
        </is>
      </c>
      <c r="E20186" s="3" t="inlineStr">
        <is>
          <t>SALARY CONTROL</t>
        </is>
      </c>
      <c r="F20186" s="3" t="n">
        <v>81006.25</v>
      </c>
      <c r="G20186" s="3" t="n">
        <v>81006.25</v>
      </c>
    </row>
    <row r="20187">
      <c r="A20187" s="3" t="inlineStr">
        <is>
          <t>Opportunity Private Capital Sales (PTY) LTD</t>
        </is>
      </c>
      <c r="B20187" s="4" t="n">
        <v>45382</v>
      </c>
      <c r="C20187" s="3" t="inlineStr">
        <is>
          <t>Liabilities</t>
        </is>
      </c>
      <c r="D20187" s="3" t="inlineStr">
        <is>
          <t>9250/010</t>
        </is>
      </c>
      <c r="E20187" s="3" t="inlineStr">
        <is>
          <t>SALARY CONTROL</t>
        </is>
      </c>
      <c r="F20187" s="3" t="n">
        <v>127138.46</v>
      </c>
      <c r="G20187" s="3" t="n">
        <v>119565.06</v>
      </c>
    </row>
    <row r="20188">
      <c r="A20188" s="3" t="inlineStr">
        <is>
          <t>Trademark Holdings (Pty) Ltd</t>
        </is>
      </c>
      <c r="B20188" s="4" t="n">
        <v>45382</v>
      </c>
      <c r="C20188" s="3" t="inlineStr">
        <is>
          <t>Liabilities</t>
        </is>
      </c>
      <c r="D20188" s="3" t="inlineStr">
        <is>
          <t>9250/010</t>
        </is>
      </c>
      <c r="E20188" s="3" t="inlineStr">
        <is>
          <t>SALARY CONTROL</t>
        </is>
      </c>
      <c r="F20188" s="3" t="n">
        <v>1133.4</v>
      </c>
      <c r="G20188" s="3" t="n">
        <v>-19072.56</v>
      </c>
    </row>
    <row r="20189">
      <c r="A20189" s="3" t="inlineStr">
        <is>
          <t>Noble Shield (Pty) Ltd ta Go Letting</t>
        </is>
      </c>
      <c r="B20189" s="4" t="n">
        <v>45382</v>
      </c>
      <c r="C20189" s="3" t="inlineStr">
        <is>
          <t>Liabilities</t>
        </is>
      </c>
      <c r="D20189" s="3" t="inlineStr">
        <is>
          <t>9250/020</t>
        </is>
      </c>
      <c r="E20189" s="3" t="inlineStr">
        <is>
          <t>PAYE, UIF AND SDL CONTROL</t>
        </is>
      </c>
      <c r="F20189" s="3" t="n">
        <v>63.73</v>
      </c>
      <c r="G20189" s="3" t="n">
        <v>-6481.02</v>
      </c>
    </row>
    <row r="20190">
      <c r="A20190" s="3" t="inlineStr">
        <is>
          <t>Opportunity Management Holdings (PTY) LTD</t>
        </is>
      </c>
      <c r="B20190" s="4" t="n">
        <v>45382</v>
      </c>
      <c r="C20190" s="3" t="inlineStr">
        <is>
          <t>Liabilities</t>
        </is>
      </c>
      <c r="D20190" s="3" t="inlineStr">
        <is>
          <t>9250/020</t>
        </is>
      </c>
      <c r="E20190" s="3" t="inlineStr">
        <is>
          <t>PAYE, UIF AND SDL CONTROL</t>
        </is>
      </c>
      <c r="F20190" s="3" t="n">
        <v>-1761.33</v>
      </c>
      <c r="G20190" s="3" t="n">
        <v>-46369.72</v>
      </c>
    </row>
    <row r="20191">
      <c r="A20191" s="3" t="inlineStr">
        <is>
          <t>Opportunity Private Capital (PTY) LTD</t>
        </is>
      </c>
      <c r="B20191" s="4" t="n">
        <v>45382</v>
      </c>
      <c r="C20191" s="3" t="inlineStr">
        <is>
          <t>Liabilities</t>
        </is>
      </c>
      <c r="D20191" s="3" t="inlineStr">
        <is>
          <t>9250/020</t>
        </is>
      </c>
      <c r="E20191" s="3" t="inlineStr">
        <is>
          <t>PAYE, UIF AND SDL CONTROL</t>
        </is>
      </c>
      <c r="F20191" s="3" t="n">
        <v>57888.54</v>
      </c>
      <c r="G20191" s="3" t="n">
        <v>-27913.73</v>
      </c>
    </row>
    <row r="20192">
      <c r="A20192" s="3" t="inlineStr">
        <is>
          <t>Quinate Consulting (Pty) Ltd</t>
        </is>
      </c>
      <c r="B20192" s="4" t="n">
        <v>45382</v>
      </c>
      <c r="C20192" s="3" t="inlineStr">
        <is>
          <t>Liabilities</t>
        </is>
      </c>
      <c r="D20192" s="3" t="inlineStr">
        <is>
          <t>9250/020</t>
        </is>
      </c>
      <c r="E20192" s="3" t="inlineStr">
        <is>
          <t>PAYE, UIF AND SDL CONTROL</t>
        </is>
      </c>
      <c r="F20192" s="3" t="n">
        <v>0</v>
      </c>
      <c r="G20192" s="3" t="n">
        <v>-10759.36</v>
      </c>
    </row>
    <row r="20193">
      <c r="A20193" s="3" t="inlineStr">
        <is>
          <t>Trademark Holdings (Pty) Ltd</t>
        </is>
      </c>
      <c r="B20193" s="4" t="n">
        <v>45382</v>
      </c>
      <c r="C20193" s="3" t="inlineStr">
        <is>
          <t>Liabilities</t>
        </is>
      </c>
      <c r="D20193" s="3" t="inlineStr">
        <is>
          <t>9250/020</t>
        </is>
      </c>
      <c r="E20193" s="3" t="inlineStr">
        <is>
          <t>PAYE, UIF AND SDL CONTROL</t>
        </is>
      </c>
      <c r="F20193" s="3" t="n">
        <v>-5447.12</v>
      </c>
      <c r="G20193" s="3" t="n">
        <v>-16529.04</v>
      </c>
    </row>
    <row r="20194">
      <c r="A20194" s="3" t="inlineStr">
        <is>
          <t>Opportunity Management Holdings (PTY) LTD</t>
        </is>
      </c>
      <c r="B20194" s="4" t="n">
        <v>45382</v>
      </c>
      <c r="C20194" s="3" t="inlineStr">
        <is>
          <t>Liabilities</t>
        </is>
      </c>
      <c r="D20194" s="3" t="inlineStr">
        <is>
          <t>9300/000</t>
        </is>
      </c>
      <c r="E20194" s="3" t="inlineStr">
        <is>
          <t>Taxation Payable B/S</t>
        </is>
      </c>
      <c r="F20194" s="3" t="n">
        <v>0</v>
      </c>
      <c r="G20194" s="3" t="n">
        <v>89955.09</v>
      </c>
    </row>
    <row r="20195">
      <c r="A20195" s="3" t="inlineStr">
        <is>
          <t>Opportunity Private Capital (PTY) LTD</t>
        </is>
      </c>
      <c r="B20195" s="4" t="n">
        <v>45382</v>
      </c>
      <c r="C20195" s="3" t="inlineStr">
        <is>
          <t>Liabilities</t>
        </is>
      </c>
      <c r="D20195" s="3" t="inlineStr">
        <is>
          <t>9400/030</t>
        </is>
      </c>
      <c r="E20195" s="3" t="inlineStr">
        <is>
          <t>Accrued Expenses - PAYE_AND_UIF</t>
        </is>
      </c>
      <c r="F20195" s="3" t="n">
        <v>0</v>
      </c>
      <c r="G20195" s="3" t="n">
        <v>-2</v>
      </c>
    </row>
    <row r="20196">
      <c r="A20196" s="3" t="inlineStr">
        <is>
          <t>Trademark Holdings (Pty) Ltd</t>
        </is>
      </c>
      <c r="B20196" s="4" t="n">
        <v>45382</v>
      </c>
      <c r="C20196" s="3" t="inlineStr">
        <is>
          <t>Liabilities</t>
        </is>
      </c>
      <c r="D20196" s="3" t="inlineStr">
        <is>
          <t>9400/400</t>
        </is>
      </c>
      <c r="E20196" s="3" t="inlineStr">
        <is>
          <t>Deemed Dividend Tax</t>
        </is>
      </c>
      <c r="F20196" s="3" t="n">
        <v>0</v>
      </c>
      <c r="G20196" s="3" t="n">
        <v>-699.13</v>
      </c>
    </row>
    <row r="20197">
      <c r="A20197" s="3" t="inlineStr">
        <is>
          <t>Opportunity Global Property (PTY) LTD</t>
        </is>
      </c>
      <c r="B20197" s="4" t="n">
        <v>45382</v>
      </c>
      <c r="C20197" s="3" t="inlineStr">
        <is>
          <t>Liabilities</t>
        </is>
      </c>
      <c r="D20197" s="3" t="inlineStr">
        <is>
          <t>9500/000</t>
        </is>
      </c>
      <c r="E20197" s="3" t="inlineStr">
        <is>
          <t>VAT Control Account</t>
        </is>
      </c>
      <c r="F20197" s="3" t="n">
        <v>-29065.27</v>
      </c>
      <c r="G20197" s="3" t="n">
        <v>-1315568.92</v>
      </c>
    </row>
    <row r="20198">
      <c r="A20198" s="3" t="inlineStr">
        <is>
          <t>Opportunity Management Holdings (PTY) LTD</t>
        </is>
      </c>
      <c r="B20198" s="4" t="n">
        <v>45382</v>
      </c>
      <c r="C20198" s="3" t="inlineStr">
        <is>
          <t>Liabilities</t>
        </is>
      </c>
      <c r="D20198" s="3" t="inlineStr">
        <is>
          <t>9500/000</t>
        </is>
      </c>
      <c r="E20198" s="3" t="inlineStr">
        <is>
          <t>VAT Control Account</t>
        </is>
      </c>
      <c r="F20198" s="3" t="n">
        <v>-44799.19</v>
      </c>
      <c r="G20198" s="3" t="n">
        <v>7930.03</v>
      </c>
    </row>
    <row r="20199">
      <c r="A20199" s="3" t="inlineStr">
        <is>
          <t>Opportunity Private Capital (PTY) LTD</t>
        </is>
      </c>
      <c r="B20199" s="4" t="n">
        <v>45382</v>
      </c>
      <c r="C20199" s="3" t="inlineStr">
        <is>
          <t>Liabilities</t>
        </is>
      </c>
      <c r="D20199" s="3" t="inlineStr">
        <is>
          <t>9500/000</t>
        </is>
      </c>
      <c r="E20199" s="3" t="inlineStr">
        <is>
          <t>VAT Control Account</t>
        </is>
      </c>
      <c r="F20199" s="3" t="n">
        <v>91276.16</v>
      </c>
      <c r="G20199" s="3" t="n">
        <v>1252291.62</v>
      </c>
    </row>
    <row r="20200">
      <c r="A20200" s="3" t="inlineStr">
        <is>
          <t>Opportunity Private Capital Sales (PTY) LTD</t>
        </is>
      </c>
      <c r="B20200" s="4" t="n">
        <v>45382</v>
      </c>
      <c r="C20200" s="3" t="inlineStr">
        <is>
          <t>Liabilities</t>
        </is>
      </c>
      <c r="D20200" s="3" t="inlineStr">
        <is>
          <t>9500/000</t>
        </is>
      </c>
      <c r="E20200" s="3" t="inlineStr">
        <is>
          <t>VAT Control Account</t>
        </is>
      </c>
      <c r="F20200" s="3" t="n">
        <v>-33158.11</v>
      </c>
      <c r="G20200" s="3" t="n">
        <v>-1319661.76</v>
      </c>
    </row>
    <row r="20201">
      <c r="A20201" s="3" t="inlineStr">
        <is>
          <t>Endulini (Pty) Ltd</t>
        </is>
      </c>
      <c r="B20201" s="4" t="n">
        <v>45382</v>
      </c>
      <c r="C20201" s="3" t="inlineStr">
        <is>
          <t>Liabilities</t>
        </is>
      </c>
      <c r="D20201" s="3" t="inlineStr">
        <is>
          <t>9500/000</t>
        </is>
      </c>
      <c r="E20201" s="3" t="inlineStr">
        <is>
          <t>Vat / Tax Control Account</t>
        </is>
      </c>
      <c r="F20201" s="3" t="n">
        <v>-158290.7</v>
      </c>
      <c r="G20201" s="3" t="n">
        <v>-3604742.62</v>
      </c>
    </row>
    <row r="20202">
      <c r="A20202" s="3" t="inlineStr">
        <is>
          <t>Noble Shield (Pty) Ltd ta Go Letting</t>
        </is>
      </c>
      <c r="B20202" s="4" t="n">
        <v>45382</v>
      </c>
      <c r="C20202" s="3" t="inlineStr">
        <is>
          <t>Liabilities</t>
        </is>
      </c>
      <c r="D20202" s="3" t="inlineStr">
        <is>
          <t>9500/000</t>
        </is>
      </c>
      <c r="E20202" s="3" t="inlineStr">
        <is>
          <t>Vat / Tax Control Account</t>
        </is>
      </c>
      <c r="F20202" s="3" t="n">
        <v>0</v>
      </c>
      <c r="G20202" s="3" t="n">
        <v>2461.52</v>
      </c>
    </row>
    <row r="20203">
      <c r="A20203" s="3" t="inlineStr">
        <is>
          <t>Quinate Consulting (Pty) Ltd</t>
        </is>
      </c>
      <c r="B20203" s="4" t="n">
        <v>45382</v>
      </c>
      <c r="C20203" s="3" t="inlineStr">
        <is>
          <t>Liabilities</t>
        </is>
      </c>
      <c r="D20203" s="3" t="inlineStr">
        <is>
          <t>9500/000</t>
        </is>
      </c>
      <c r="E20203" s="3" t="inlineStr">
        <is>
          <t>Vat Control Account</t>
        </is>
      </c>
      <c r="F20203" s="3" t="n">
        <v>64022.49</v>
      </c>
      <c r="G20203" s="3" t="n">
        <v>3295529.47</v>
      </c>
    </row>
    <row r="20204">
      <c r="A20204" s="3" t="inlineStr">
        <is>
          <t>Opportunity Management Holdings (PTY) LTD</t>
        </is>
      </c>
      <c r="B20204" s="4" t="n">
        <v>45382</v>
      </c>
      <c r="C20204" s="3" t="inlineStr">
        <is>
          <t>Liabilities</t>
        </is>
      </c>
      <c r="D20204" s="3" t="inlineStr">
        <is>
          <t>9501/000</t>
        </is>
      </c>
      <c r="E20204" s="3" t="inlineStr">
        <is>
          <t>Vat Adjustments - C2M</t>
        </is>
      </c>
      <c r="F20204" s="3" t="n">
        <v>0</v>
      </c>
      <c r="G20204" s="3" t="n">
        <v>47274.04</v>
      </c>
    </row>
    <row r="20205">
      <c r="A20205" s="3" t="inlineStr">
        <is>
          <t>Endulini (Pty) Ltd</t>
        </is>
      </c>
      <c r="B20205" s="4" t="n">
        <v>45382</v>
      </c>
      <c r="C20205" s="3" t="inlineStr">
        <is>
          <t>Liabilities</t>
        </is>
      </c>
      <c r="D20205" s="3" t="inlineStr">
        <is>
          <t>9899/A202</t>
        </is>
      </c>
      <c r="E20205" s="3" t="inlineStr">
        <is>
          <t>Sales - Unit Reg Control A202</t>
        </is>
      </c>
      <c r="F20205" s="3" t="n">
        <v>0</v>
      </c>
      <c r="G20205" s="3" t="n">
        <v>-1086734.26</v>
      </c>
    </row>
    <row r="20206">
      <c r="A20206" s="3" t="inlineStr">
        <is>
          <t>Endulini (Pty) Ltd</t>
        </is>
      </c>
      <c r="B20206" s="4" t="n">
        <v>45382</v>
      </c>
      <c r="C20206" s="3" t="inlineStr">
        <is>
          <t>Liabilities</t>
        </is>
      </c>
      <c r="D20206" s="3" t="inlineStr">
        <is>
          <t>9899/A209</t>
        </is>
      </c>
      <c r="E20206" s="3" t="inlineStr">
        <is>
          <t>Sales - Unit Reg Control A209</t>
        </is>
      </c>
      <c r="F20206" s="3" t="n">
        <v>0</v>
      </c>
      <c r="G20206" s="3" t="n">
        <v>-1218800.14</v>
      </c>
    </row>
    <row r="20207">
      <c r="A20207" s="3" t="inlineStr">
        <is>
          <t>Endulini (Pty) Ltd</t>
        </is>
      </c>
      <c r="B20207" s="4" t="n">
        <v>45382</v>
      </c>
      <c r="C20207" s="3" t="inlineStr">
        <is>
          <t>Liabilities</t>
        </is>
      </c>
      <c r="D20207" s="3" t="inlineStr">
        <is>
          <t>9899/B203</t>
        </is>
      </c>
      <c r="E20207" s="3" t="inlineStr">
        <is>
          <t>Sales - Unit Reg Control B203</t>
        </is>
      </c>
      <c r="F20207" s="3" t="n">
        <v>0</v>
      </c>
      <c r="G20207" s="3" t="n">
        <v>-1179884.01</v>
      </c>
    </row>
    <row r="20208">
      <c r="A20208" s="3" t="inlineStr">
        <is>
          <t>Endulini (Pty) Ltd</t>
        </is>
      </c>
      <c r="B20208" s="4" t="n">
        <v>45382</v>
      </c>
      <c r="C20208" s="3" t="inlineStr">
        <is>
          <t>Liabilities</t>
        </is>
      </c>
      <c r="D20208" s="3" t="inlineStr">
        <is>
          <t>9899/C302</t>
        </is>
      </c>
      <c r="E20208" s="3" t="inlineStr">
        <is>
          <t>Sales - Unit Reg Control C302</t>
        </is>
      </c>
      <c r="F20208" s="3" t="n">
        <v>0</v>
      </c>
      <c r="G20208" s="3" t="n">
        <v>-1253795.14</v>
      </c>
    </row>
    <row r="20209">
      <c r="A20209" s="3" t="inlineStr">
        <is>
          <t>Quinate Consulting (Pty) Ltd</t>
        </is>
      </c>
      <c r="B20209" s="4" t="n">
        <v>45382</v>
      </c>
      <c r="C20209" s="3" t="inlineStr">
        <is>
          <t>Liabilities</t>
        </is>
      </c>
      <c r="D20209" s="3" t="inlineStr">
        <is>
          <t>9960/000</t>
        </is>
      </c>
      <c r="E20209" s="3" t="inlineStr">
        <is>
          <t>Deposits - Southwark Rentals</t>
        </is>
      </c>
      <c r="F20209" s="3" t="n">
        <v>0</v>
      </c>
      <c r="G20209" s="3" t="n">
        <v>-23000</v>
      </c>
    </row>
    <row r="20210">
      <c r="A20210" s="3" t="inlineStr">
        <is>
          <t>Noble Shield (Pty) Ltd ta Go Letting</t>
        </is>
      </c>
      <c r="B20210" s="4" t="n">
        <v>45382</v>
      </c>
      <c r="C20210" s="3" t="inlineStr">
        <is>
          <t>Expenses</t>
        </is>
      </c>
      <c r="D20210" s="3" t="inlineStr">
        <is>
          <t>ACB Link</t>
        </is>
      </c>
      <c r="E20210" s="3" t="inlineStr">
        <is>
          <t>Subscriptions - TPN</t>
        </is>
      </c>
      <c r="F20210" s="3" t="n">
        <v>4018.49</v>
      </c>
      <c r="G20210" s="3" t="n">
        <v>18893.18</v>
      </c>
    </row>
    <row r="20211">
      <c r="A20211" s="3" t="inlineStr">
        <is>
          <t>Trademark Holdings (Pty) Ltd</t>
        </is>
      </c>
      <c r="B20211" s="4" t="n">
        <v>45382</v>
      </c>
      <c r="C20211" s="3" t="inlineStr">
        <is>
          <t>Liabilities</t>
        </is>
      </c>
      <c r="D20211" s="3" t="inlineStr">
        <is>
          <t>B/S</t>
        </is>
      </c>
      <c r="E20211" s="3" t="inlineStr">
        <is>
          <t>Taxation Payable</t>
        </is>
      </c>
      <c r="F20211" s="3" t="n">
        <v>0</v>
      </c>
      <c r="G20211" s="3" t="n">
        <v>1722</v>
      </c>
    </row>
    <row r="20212">
      <c r="A20212" s="3" t="inlineStr">
        <is>
          <t>Quinate Consulting (Pty) Ltd</t>
        </is>
      </c>
      <c r="B20212" s="4" t="n">
        <v>45382</v>
      </c>
      <c r="C20212" s="3" t="inlineStr">
        <is>
          <t>Liabilities</t>
        </is>
      </c>
      <c r="D20212" s="3" t="inlineStr">
        <is>
          <t xml:space="preserve">B/S </t>
        </is>
      </c>
      <c r="E20212" s="3" t="inlineStr">
        <is>
          <t>Taxation Payable</t>
        </is>
      </c>
      <c r="F20212" s="3" t="n">
        <v>0</v>
      </c>
      <c r="G20212" s="3" t="n">
        <v>-15486</v>
      </c>
    </row>
    <row r="20213">
      <c r="A20213" s="3" t="inlineStr">
        <is>
          <t>Quinate Consulting (Pty) Ltd</t>
        </is>
      </c>
      <c r="B20213" s="4" t="n">
        <v>45382</v>
      </c>
      <c r="C20213" s="3" t="inlineStr">
        <is>
          <t>Liabilities</t>
        </is>
      </c>
      <c r="D20213" s="3" t="inlineStr">
        <is>
          <t>FV</t>
        </is>
      </c>
      <c r="E20213" s="3" t="inlineStr">
        <is>
          <t>Loan - Cape Projects Constuction</t>
        </is>
      </c>
      <c r="F20213" s="3" t="n">
        <v>100000</v>
      </c>
      <c r="G20213" s="3" t="n">
        <v>-6233763.77</v>
      </c>
    </row>
    <row r="20214">
      <c r="A20214" s="3" t="inlineStr">
        <is>
          <t>Opportunity Global Property (PTY) LTD</t>
        </is>
      </c>
      <c r="B20214" s="4" t="n">
        <v>45412</v>
      </c>
      <c r="C20214" s="3" t="inlineStr">
        <is>
          <t>Revenue</t>
        </is>
      </c>
      <c r="D20214" s="3" t="inlineStr">
        <is>
          <t>1000/009</t>
        </is>
      </c>
      <c r="E20214" s="3" t="inlineStr">
        <is>
          <t>Sales - Comm on Payprop</t>
        </is>
      </c>
      <c r="F20214" s="3" t="n">
        <v>-13865.95</v>
      </c>
      <c r="G20214" s="3" t="n">
        <v>-27294.03</v>
      </c>
    </row>
    <row r="20215">
      <c r="A20215" s="3" t="inlineStr">
        <is>
          <t>Quinate Consulting (Pty) Ltd</t>
        </is>
      </c>
      <c r="B20215" s="4" t="n">
        <v>45412</v>
      </c>
      <c r="C20215" s="3" t="inlineStr">
        <is>
          <t>Revenue</t>
        </is>
      </c>
      <c r="D20215" s="3" t="inlineStr">
        <is>
          <t>1000/011</t>
        </is>
      </c>
      <c r="E20215" s="3" t="inlineStr">
        <is>
          <t>Rent Received - Soho Unit 23</t>
        </is>
      </c>
      <c r="F20215" s="3" t="n">
        <v>-12500</v>
      </c>
      <c r="G20215" s="3" t="n">
        <v>-25000</v>
      </c>
    </row>
    <row r="20216">
      <c r="A20216" s="3" t="inlineStr">
        <is>
          <t>Quinate Consulting (Pty) Ltd</t>
        </is>
      </c>
      <c r="B20216" s="4" t="n">
        <v>45412</v>
      </c>
      <c r="C20216" s="3" t="inlineStr">
        <is>
          <t>Revenue</t>
        </is>
      </c>
      <c r="D20216" s="3" t="inlineStr">
        <is>
          <t>1000/012</t>
        </is>
      </c>
      <c r="E20216" s="3" t="inlineStr">
        <is>
          <t>Rent Received - Soho Unit 24</t>
        </is>
      </c>
      <c r="F20216" s="3" t="n">
        <v>-15600</v>
      </c>
      <c r="G20216" s="3" t="n">
        <v>-29165.22</v>
      </c>
    </row>
    <row r="20217">
      <c r="A20217" s="3" t="inlineStr">
        <is>
          <t>Quinate Consulting (Pty) Ltd</t>
        </is>
      </c>
      <c r="B20217" s="4" t="n">
        <v>45412</v>
      </c>
      <c r="C20217" s="3" t="inlineStr">
        <is>
          <t>Revenue</t>
        </is>
      </c>
      <c r="D20217" s="3" t="inlineStr">
        <is>
          <t>1000/013</t>
        </is>
      </c>
      <c r="E20217" s="3" t="inlineStr">
        <is>
          <t>Rent Recieved - Soho Unit 20</t>
        </is>
      </c>
      <c r="F20217" s="3" t="n">
        <v>-13750</v>
      </c>
      <c r="G20217" s="3" t="n">
        <v>-27500</v>
      </c>
    </row>
    <row r="20218">
      <c r="A20218" s="3" t="inlineStr">
        <is>
          <t>Quinate Consulting (Pty) Ltd</t>
        </is>
      </c>
      <c r="B20218" s="4" t="n">
        <v>45412</v>
      </c>
      <c r="C20218" s="3" t="inlineStr">
        <is>
          <t>Revenue</t>
        </is>
      </c>
      <c r="D20218" s="3" t="inlineStr">
        <is>
          <t>1000/016</t>
        </is>
      </c>
      <c r="E20218" s="3" t="inlineStr">
        <is>
          <t>Rent Recieved - Southwark Unit 21</t>
        </is>
      </c>
      <c r="F20218" s="3" t="n">
        <v>-11000</v>
      </c>
      <c r="G20218" s="3" t="n">
        <v>-22000</v>
      </c>
    </row>
    <row r="20219">
      <c r="A20219" s="3" t="inlineStr">
        <is>
          <t>Quinate Consulting (Pty) Ltd</t>
        </is>
      </c>
      <c r="B20219" s="4" t="n">
        <v>45412</v>
      </c>
      <c r="C20219" s="3" t="inlineStr">
        <is>
          <t>Revenue</t>
        </is>
      </c>
      <c r="D20219" s="3" t="inlineStr">
        <is>
          <t>1000/060</t>
        </is>
      </c>
      <c r="E20219" s="3" t="inlineStr">
        <is>
          <t>Fees - Electricity _AND_ Water</t>
        </is>
      </c>
      <c r="F20219" s="3" t="n">
        <v>-419.94</v>
      </c>
      <c r="G20219" s="3" t="n">
        <v>-428.94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Revenue</t>
        </is>
      </c>
      <c r="D20220" s="3" t="inlineStr">
        <is>
          <t>1000/100</t>
        </is>
      </c>
      <c r="E20220" s="3" t="inlineStr">
        <is>
          <t>Sales - Comm on External Sales</t>
        </is>
      </c>
      <c r="F20220" s="3" t="n">
        <v>-3913.04</v>
      </c>
      <c r="G20220" s="3" t="n">
        <v>-3913.04</v>
      </c>
    </row>
    <row r="20221">
      <c r="A20221" s="3" t="inlineStr">
        <is>
          <t>Noble Shield (Pty) Ltd ta Go Letting</t>
        </is>
      </c>
      <c r="B20221" s="4" t="n">
        <v>45412</v>
      </c>
      <c r="C20221" s="3" t="inlineStr">
        <is>
          <t>Revenue</t>
        </is>
      </c>
      <c r="D20221" s="3" t="inlineStr">
        <is>
          <t>1000/100</t>
        </is>
      </c>
      <c r="E20221" s="3" t="inlineStr">
        <is>
          <t>Sales - Payprop 328 - Michelle</t>
        </is>
      </c>
      <c r="F20221" s="3" t="n">
        <v>-85571.78999999999</v>
      </c>
      <c r="G20221" s="3" t="n">
        <v>-785412.6800000001</v>
      </c>
    </row>
    <row r="20222">
      <c r="A20222" s="3" t="inlineStr">
        <is>
          <t>Opportunity Global Property (PTY) LTD</t>
        </is>
      </c>
      <c r="B20222" s="4" t="n">
        <v>45412</v>
      </c>
      <c r="C20222" s="3" t="inlineStr">
        <is>
          <t>Revenue</t>
        </is>
      </c>
      <c r="D20222" s="3" t="inlineStr">
        <is>
          <t>1000/120</t>
        </is>
      </c>
      <c r="E20222" s="3" t="inlineStr">
        <is>
          <t>Sales - Admin Fees on Rental Units</t>
        </is>
      </c>
      <c r="F20222" s="3" t="n">
        <v>-11869.6</v>
      </c>
      <c r="G20222" s="3" t="n">
        <v>-26565.29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1000/139</t>
        </is>
      </c>
      <c r="E20223" s="3" t="inlineStr">
        <is>
          <t>Sales - Rental comm - External</t>
        </is>
      </c>
      <c r="F20223" s="3" t="n">
        <v>0</v>
      </c>
      <c r="G20223" s="3" t="n">
        <v>5000</v>
      </c>
    </row>
    <row r="20224">
      <c r="A20224" s="3" t="inlineStr">
        <is>
          <t>Opportunity Global Property (PTY) LTD</t>
        </is>
      </c>
      <c r="B20224" s="4" t="n">
        <v>45412</v>
      </c>
      <c r="C20224" s="3" t="inlineStr">
        <is>
          <t>Revenue</t>
        </is>
      </c>
      <c r="D20224" s="3" t="inlineStr">
        <is>
          <t>1000/150</t>
        </is>
      </c>
      <c r="E20224" s="3" t="inlineStr">
        <is>
          <t>Sales - Comm on External Rental</t>
        </is>
      </c>
      <c r="F20224" s="3" t="n">
        <v>-39130.41</v>
      </c>
      <c r="G20224" s="3" t="n">
        <v>-125217.37</v>
      </c>
    </row>
    <row r="20225">
      <c r="A20225" s="3" t="inlineStr">
        <is>
          <t>Opportunity Global Property (PTY) LTD</t>
        </is>
      </c>
      <c r="B20225" s="4" t="n">
        <v>45412</v>
      </c>
      <c r="C20225" s="3" t="inlineStr">
        <is>
          <t>Revenue</t>
        </is>
      </c>
      <c r="D20225" s="3" t="inlineStr">
        <is>
          <t>1000/300</t>
        </is>
      </c>
      <c r="E20225" s="3" t="inlineStr">
        <is>
          <t>Sales - Comm on Heron Fields</t>
        </is>
      </c>
      <c r="F20225" s="3" t="n">
        <v>-65213.04</v>
      </c>
      <c r="G20225" s="3" t="n">
        <v>-65213.04</v>
      </c>
    </row>
    <row r="20226">
      <c r="A20226" s="3" t="inlineStr">
        <is>
          <t>Trademark Holdings (Pty) Ltd</t>
        </is>
      </c>
      <c r="B20226" s="4" t="n">
        <v>45412</v>
      </c>
      <c r="C20226" s="3" t="inlineStr">
        <is>
          <t>Revenue</t>
        </is>
      </c>
      <c r="D20226" s="3" t="inlineStr">
        <is>
          <t>1000/300</t>
        </is>
      </c>
      <c r="E20226" s="3" t="inlineStr">
        <is>
          <t>Sales - Payprop - Lara</t>
        </is>
      </c>
      <c r="F20226" s="3" t="n">
        <v>-79158.97</v>
      </c>
      <c r="G20226" s="3" t="n">
        <v>-844078.6899999999</v>
      </c>
    </row>
    <row r="20227">
      <c r="A20227" s="3" t="inlineStr">
        <is>
          <t>Opportunity Private Capital (PTY) LTD</t>
        </is>
      </c>
      <c r="B20227" s="4" t="n">
        <v>45412</v>
      </c>
      <c r="C20227" s="3" t="inlineStr">
        <is>
          <t>Revenue</t>
        </is>
      </c>
      <c r="D20227" s="3" t="inlineStr">
        <is>
          <t>1000/370</t>
        </is>
      </c>
      <c r="E20227" s="3" t="inlineStr">
        <is>
          <t>Sales - Investor Management - Purple Blok</t>
        </is>
      </c>
      <c r="F20227" s="3" t="n">
        <v>-547391.61</v>
      </c>
      <c r="G20227" s="3" t="n">
        <v>-863897.5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Revenue</t>
        </is>
      </c>
      <c r="D20228" s="3" t="inlineStr">
        <is>
          <t>1000/400</t>
        </is>
      </c>
      <c r="E20228" s="3" t="inlineStr">
        <is>
          <t>Sales - Commission on Heron View</t>
        </is>
      </c>
      <c r="F20228" s="3" t="n">
        <v>-65647.83</v>
      </c>
      <c r="G20228" s="3" t="n">
        <v>-205639.14</v>
      </c>
    </row>
    <row r="20229">
      <c r="A20229" s="3" t="inlineStr">
        <is>
          <t>Noble Shield (Pty) Ltd ta Go Letting</t>
        </is>
      </c>
      <c r="B20229" s="4" t="n">
        <v>45412</v>
      </c>
      <c r="C20229" s="3" t="inlineStr">
        <is>
          <t>Revenue</t>
        </is>
      </c>
      <c r="D20229" s="3" t="inlineStr">
        <is>
          <t>1000/420</t>
        </is>
      </c>
      <c r="E20229" s="3" t="inlineStr">
        <is>
          <t>Sales - Commission Received - External</t>
        </is>
      </c>
      <c r="F20229" s="3" t="n">
        <v>-40000</v>
      </c>
      <c r="G20229" s="3" t="n">
        <v>-214000</v>
      </c>
    </row>
    <row r="20230">
      <c r="A20230" s="3" t="inlineStr">
        <is>
          <t>Opportunity Private Capital (PTY) LTD</t>
        </is>
      </c>
      <c r="B20230" s="4" t="n">
        <v>45412</v>
      </c>
      <c r="C20230" s="3" t="inlineStr">
        <is>
          <t>Revenue</t>
        </is>
      </c>
      <c r="D20230" s="3" t="inlineStr">
        <is>
          <t>1000/500</t>
        </is>
      </c>
      <c r="E20230" s="3" t="inlineStr">
        <is>
          <t>OMIGI - D203 Commission</t>
        </is>
      </c>
      <c r="F20230" s="3" t="n">
        <v>-1019.37</v>
      </c>
      <c r="G20230" s="3" t="n">
        <v>-1019.37</v>
      </c>
    </row>
    <row r="20231">
      <c r="A20231" s="3" t="inlineStr">
        <is>
          <t>Trademark Holdings (Pty) Ltd</t>
        </is>
      </c>
      <c r="B20231" s="4" t="n">
        <v>45412</v>
      </c>
      <c r="C20231" s="3" t="inlineStr">
        <is>
          <t>Revenue</t>
        </is>
      </c>
      <c r="D20231" s="3" t="inlineStr">
        <is>
          <t>1000/500</t>
        </is>
      </c>
      <c r="E20231" s="3" t="inlineStr">
        <is>
          <t>Sales - Commission external sale</t>
        </is>
      </c>
      <c r="F20231" s="3" t="n">
        <v>0</v>
      </c>
      <c r="G20231" s="3" t="n">
        <v>-50000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Revenue</t>
        </is>
      </c>
      <c r="D20232" s="3" t="inlineStr">
        <is>
          <t>1004/000</t>
        </is>
      </c>
      <c r="E20232" s="3" t="inlineStr">
        <is>
          <t>Interest received</t>
        </is>
      </c>
      <c r="F20232" s="3" t="n">
        <v>-2752.48</v>
      </c>
      <c r="G20232" s="3" t="n">
        <v>-5477.78</v>
      </c>
    </row>
    <row r="20233">
      <c r="A20233" s="3" t="inlineStr">
        <is>
          <t>Quinate Consulting (Pty) Ltd</t>
        </is>
      </c>
      <c r="B20233" s="4" t="n">
        <v>45412</v>
      </c>
      <c r="C20233" s="3" t="inlineStr">
        <is>
          <t>Revenue</t>
        </is>
      </c>
      <c r="D20233" s="3" t="inlineStr">
        <is>
          <t>1006/100</t>
        </is>
      </c>
      <c r="E20233" s="3" t="inlineStr">
        <is>
          <t>Rental income - Payprop</t>
        </is>
      </c>
      <c r="F20233" s="3" t="n">
        <v>-89000</v>
      </c>
      <c r="G20233" s="3" t="n">
        <v>-148500</v>
      </c>
    </row>
    <row r="20234">
      <c r="A20234" s="3" t="inlineStr">
        <is>
          <t>Quinate Consulting (Pty) Ltd</t>
        </is>
      </c>
      <c r="B20234" s="4" t="n">
        <v>45412</v>
      </c>
      <c r="C20234" s="3" t="inlineStr">
        <is>
          <t>Revenue</t>
        </is>
      </c>
      <c r="D20234" s="3" t="inlineStr">
        <is>
          <t>1007/100</t>
        </is>
      </c>
      <c r="E20234" s="3" t="inlineStr">
        <is>
          <t>Rental Income - Payprop ABSA</t>
        </is>
      </c>
      <c r="F20234" s="3" t="n">
        <v>-8043.48</v>
      </c>
      <c r="G20234" s="3" t="n">
        <v>-8043.48</v>
      </c>
    </row>
    <row r="20235">
      <c r="A20235" s="3" t="inlineStr">
        <is>
          <t>Endulini (Pty) Ltd</t>
        </is>
      </c>
      <c r="B20235" s="4" t="n">
        <v>45412</v>
      </c>
      <c r="C20235" s="3" t="inlineStr">
        <is>
          <t>Revenue</t>
        </is>
      </c>
      <c r="D20235" s="3" t="inlineStr">
        <is>
          <t>1100/000</t>
        </is>
      </c>
      <c r="E20235" s="3" t="inlineStr">
        <is>
          <t>Sales - Endulini</t>
        </is>
      </c>
      <c r="F20235" s="3" t="n">
        <v>0</v>
      </c>
      <c r="G20235" s="3" t="n">
        <v>-1304347.83</v>
      </c>
    </row>
    <row r="20236">
      <c r="A20236" s="3" t="inlineStr">
        <is>
          <t>Opportunity Management Holdings (PTY) LTD</t>
        </is>
      </c>
      <c r="B20236" s="4" t="n">
        <v>45412</v>
      </c>
      <c r="C20236" s="3" t="inlineStr">
        <is>
          <t>Revenue</t>
        </is>
      </c>
      <c r="D20236" s="3" t="inlineStr">
        <is>
          <t>1100/001</t>
        </is>
      </c>
      <c r="E20236" s="3" t="inlineStr">
        <is>
          <t>Salary Recharges</t>
        </is>
      </c>
      <c r="F20236" s="3" t="n">
        <v>-370660.8</v>
      </c>
      <c r="G20236" s="3" t="n">
        <v>-2745961.95</v>
      </c>
    </row>
    <row r="20237">
      <c r="A20237" s="3" t="inlineStr">
        <is>
          <t>Rock Blok (Pty) Ltd</t>
        </is>
      </c>
      <c r="B20237" s="4" t="n">
        <v>45412</v>
      </c>
      <c r="C20237" s="3" t="inlineStr">
        <is>
          <t>Revenue</t>
        </is>
      </c>
      <c r="D20237" s="3" t="inlineStr">
        <is>
          <t>1150/D203</t>
        </is>
      </c>
      <c r="E20237" s="3" t="inlineStr">
        <is>
          <t>Rental Income - Endulini D203</t>
        </is>
      </c>
      <c r="F20237" s="3" t="n">
        <v>-9500</v>
      </c>
      <c r="G20237" s="3" t="n">
        <v>-9500</v>
      </c>
    </row>
    <row r="20238">
      <c r="A20238" s="3" t="inlineStr">
        <is>
          <t>Rock Blok (Pty) Ltd</t>
        </is>
      </c>
      <c r="B20238" s="4" t="n">
        <v>45412</v>
      </c>
      <c r="C20238" s="3" t="inlineStr">
        <is>
          <t>Revenue</t>
        </is>
      </c>
      <c r="D20238" s="3" t="inlineStr">
        <is>
          <t>1150/D203A</t>
        </is>
      </c>
      <c r="E20238" s="3" t="inlineStr">
        <is>
          <t>Rental Income - Endulini D203 Additional</t>
        </is>
      </c>
      <c r="F20238" s="3" t="n">
        <v>-4032.61</v>
      </c>
      <c r="G20238" s="3" t="n">
        <v>-4032.61</v>
      </c>
    </row>
    <row r="20239">
      <c r="A20239" s="3" t="inlineStr">
        <is>
          <t>Quinate Consulting (Pty) Ltd</t>
        </is>
      </c>
      <c r="B20239" s="4" t="n">
        <v>45412</v>
      </c>
      <c r="C20239" s="3" t="inlineStr">
        <is>
          <t>Expenses</t>
        </is>
      </c>
      <c r="D20239" s="3" t="inlineStr">
        <is>
          <t>2000/009</t>
        </is>
      </c>
      <c r="E20239" s="3" t="inlineStr">
        <is>
          <t>COS - Admin fees</t>
        </is>
      </c>
      <c r="F20239" s="3" t="n">
        <v>1000000</v>
      </c>
      <c r="G20239" s="3" t="n">
        <v>1000000</v>
      </c>
    </row>
    <row r="20240">
      <c r="A20240" s="3" t="inlineStr">
        <is>
          <t>Opportunity Global Property (PTY) LTD</t>
        </is>
      </c>
      <c r="B20240" s="4" t="n">
        <v>45412</v>
      </c>
      <c r="C20240" s="3" t="inlineStr">
        <is>
          <t>Expenses</t>
        </is>
      </c>
      <c r="D20240" s="3" t="inlineStr">
        <is>
          <t>2000/010</t>
        </is>
      </c>
      <c r="E20240" s="3" t="inlineStr">
        <is>
          <t>COS - PAYE on Commission</t>
        </is>
      </c>
      <c r="F20240" s="3" t="n">
        <v>0</v>
      </c>
      <c r="G20240" s="3" t="n">
        <v>21634.94</v>
      </c>
    </row>
    <row r="20241">
      <c r="A20241" s="3" t="inlineStr">
        <is>
          <t>Quinate Consulting (Pty) Ltd</t>
        </is>
      </c>
      <c r="B20241" s="4" t="n">
        <v>45412</v>
      </c>
      <c r="C20241" s="3" t="inlineStr">
        <is>
          <t>Expenses</t>
        </is>
      </c>
      <c r="D20241" s="3" t="inlineStr">
        <is>
          <t>2000/080</t>
        </is>
      </c>
      <c r="E20241" s="3" t="inlineStr">
        <is>
          <t>COS - Repairs &amp; Maintenance Endulini units</t>
        </is>
      </c>
      <c r="F20241" s="3" t="n">
        <v>0</v>
      </c>
      <c r="G20241" s="3" t="n">
        <v>2969.06</v>
      </c>
    </row>
    <row r="20242">
      <c r="A20242" s="3" t="inlineStr">
        <is>
          <t>Noble Shield (Pty) Ltd ta Go Letting</t>
        </is>
      </c>
      <c r="B20242" s="4" t="n">
        <v>45412</v>
      </c>
      <c r="C20242" s="3" t="inlineStr">
        <is>
          <t>Expenses</t>
        </is>
      </c>
      <c r="D20242" s="3" t="inlineStr">
        <is>
          <t>2000/100</t>
        </is>
      </c>
      <c r="E20242" s="3" t="inlineStr">
        <is>
          <t>COS - Commission Paid</t>
        </is>
      </c>
      <c r="F20242" s="3" t="n">
        <v>15777.92</v>
      </c>
      <c r="G20242" s="3" t="n">
        <v>125232.89</v>
      </c>
    </row>
    <row r="20243">
      <c r="A20243" s="3" t="inlineStr">
        <is>
          <t>Opportunity Global Property (PTY) LTD</t>
        </is>
      </c>
      <c r="B20243" s="4" t="n">
        <v>45412</v>
      </c>
      <c r="C20243" s="3" t="inlineStr">
        <is>
          <t>Expenses</t>
        </is>
      </c>
      <c r="D20243" s="3" t="inlineStr">
        <is>
          <t>2000/135</t>
        </is>
      </c>
      <c r="E20243" s="3" t="inlineStr">
        <is>
          <t>COS - Sales Comm External - Minette</t>
        </is>
      </c>
      <c r="F20243" s="3" t="n">
        <v>0</v>
      </c>
      <c r="G20243" s="3" t="n">
        <v>7500</v>
      </c>
    </row>
    <row r="20244">
      <c r="A20244" s="3" t="inlineStr">
        <is>
          <t>Opportunity Private Capital (PTY) LTD</t>
        </is>
      </c>
      <c r="B20244" s="4" t="n">
        <v>45412</v>
      </c>
      <c r="C20244" s="3" t="inlineStr">
        <is>
          <t>Expenses</t>
        </is>
      </c>
      <c r="D20244" s="3" t="inlineStr">
        <is>
          <t>2000/135</t>
        </is>
      </c>
      <c r="E20244" s="3" t="inlineStr">
        <is>
          <t>Referral commission - Heron View</t>
        </is>
      </c>
      <c r="F20244" s="3" t="n">
        <v>175000</v>
      </c>
      <c r="G20244" s="3" t="n">
        <v>175000</v>
      </c>
    </row>
    <row r="20245">
      <c r="A20245" s="3" t="inlineStr">
        <is>
          <t>Opportunity Global Property (PTY) LTD</t>
        </is>
      </c>
      <c r="B20245" s="4" t="n">
        <v>45412</v>
      </c>
      <c r="C20245" s="3" t="inlineStr">
        <is>
          <t>Expenses</t>
        </is>
      </c>
      <c r="D20245" s="3" t="inlineStr">
        <is>
          <t>2000/137</t>
        </is>
      </c>
      <c r="E20245" s="3" t="inlineStr">
        <is>
          <t>COS - Rental Comm External - Minette</t>
        </is>
      </c>
      <c r="F20245" s="3" t="n">
        <v>0</v>
      </c>
      <c r="G20245" s="3" t="n">
        <v>29829.22</v>
      </c>
    </row>
    <row r="20246">
      <c r="A20246" s="3" t="inlineStr">
        <is>
          <t>Opportunity Private Capital (PTY) LTD</t>
        </is>
      </c>
      <c r="B20246" s="4" t="n">
        <v>45412</v>
      </c>
      <c r="C20246" s="3" t="inlineStr">
        <is>
          <t>Expenses</t>
        </is>
      </c>
      <c r="D20246" s="3" t="inlineStr">
        <is>
          <t>2000/146</t>
        </is>
      </c>
      <c r="E20246" s="3" t="inlineStr">
        <is>
          <t>Referral Commission - Goodwood</t>
        </is>
      </c>
      <c r="F20246" s="3" t="n">
        <v>52520</v>
      </c>
      <c r="G20246" s="3" t="n">
        <v>52520</v>
      </c>
    </row>
    <row r="20247">
      <c r="A20247" s="3" t="inlineStr">
        <is>
          <t>Endulini (Pty) Ltd</t>
        </is>
      </c>
      <c r="B20247" s="4" t="n">
        <v>45412</v>
      </c>
      <c r="C20247" s="3" t="inlineStr">
        <is>
          <t>Expenses</t>
        </is>
      </c>
      <c r="D20247" s="3" t="inlineStr">
        <is>
          <t>2000/150</t>
        </is>
      </c>
      <c r="E20247" s="3" t="inlineStr">
        <is>
          <t>COS - Levies special agreement</t>
        </is>
      </c>
      <c r="F20247" s="3" t="n">
        <v>0</v>
      </c>
      <c r="G20247" s="3" t="n">
        <v>2267.05</v>
      </c>
    </row>
    <row r="20248">
      <c r="A20248" s="3" t="inlineStr">
        <is>
          <t>Opportunity Global Property (PTY) LTD</t>
        </is>
      </c>
      <c r="B20248" s="4" t="n">
        <v>45412</v>
      </c>
      <c r="C20248" s="3" t="inlineStr">
        <is>
          <t>Expenses</t>
        </is>
      </c>
      <c r="D20248" s="3" t="inlineStr">
        <is>
          <t>2000/160</t>
        </is>
      </c>
      <c r="E20248" s="3" t="inlineStr">
        <is>
          <t>COS - Sales Comm Heron View - Minette</t>
        </is>
      </c>
      <c r="F20248" s="3" t="n">
        <v>0</v>
      </c>
      <c r="G20248" s="3" t="n">
        <v>11086.3</v>
      </c>
    </row>
    <row r="20249">
      <c r="A20249" s="3" t="inlineStr">
        <is>
          <t>Opportunity Global Property (PTY) LTD</t>
        </is>
      </c>
      <c r="B20249" s="4" t="n">
        <v>45412</v>
      </c>
      <c r="C20249" s="3" t="inlineStr">
        <is>
          <t>Expenses</t>
        </is>
      </c>
      <c r="D20249" s="3" t="inlineStr">
        <is>
          <t>2000/162</t>
        </is>
      </c>
      <c r="E20249" s="3" t="inlineStr">
        <is>
          <t>COS - Sales Comm Heron View - Yvette</t>
        </is>
      </c>
      <c r="F20249" s="3" t="n">
        <v>0</v>
      </c>
      <c r="G20249" s="3" t="n">
        <v>11021.09</v>
      </c>
    </row>
    <row r="20250">
      <c r="A20250" s="3" t="inlineStr">
        <is>
          <t>Opportunity Global Property (PTY) LTD</t>
        </is>
      </c>
      <c r="B20250" s="4" t="n">
        <v>45412</v>
      </c>
      <c r="C20250" s="3" t="inlineStr">
        <is>
          <t>Expenses</t>
        </is>
      </c>
      <c r="D20250" s="3" t="inlineStr">
        <is>
          <t>2000/166</t>
        </is>
      </c>
      <c r="E20250" s="3" t="inlineStr">
        <is>
          <t>COS - Sales Comm Heron View - Morne</t>
        </is>
      </c>
      <c r="F20250" s="3" t="n">
        <v>0</v>
      </c>
      <c r="G20250" s="3" t="n">
        <v>40606.09</v>
      </c>
    </row>
    <row r="20251">
      <c r="A20251" s="3" t="inlineStr">
        <is>
          <t>Noble Shield (Pty) Ltd ta Go Letting</t>
        </is>
      </c>
      <c r="B20251" s="4" t="n">
        <v>45412</v>
      </c>
      <c r="C20251" s="3" t="inlineStr">
        <is>
          <t>Expenses</t>
        </is>
      </c>
      <c r="D20251" s="3" t="inlineStr">
        <is>
          <t>2000/200</t>
        </is>
      </c>
      <c r="E20251" s="3" t="inlineStr">
        <is>
          <t>COS - Commission on external sales</t>
        </is>
      </c>
      <c r="F20251" s="3" t="n">
        <v>24000</v>
      </c>
      <c r="G20251" s="3" t="n">
        <v>163400</v>
      </c>
    </row>
    <row r="20252">
      <c r="A20252" s="3" t="inlineStr">
        <is>
          <t>Endulini (Pty) Ltd</t>
        </is>
      </c>
      <c r="B20252" s="4" t="n">
        <v>45412</v>
      </c>
      <c r="C20252" s="3" t="inlineStr">
        <is>
          <t>Expenses</t>
        </is>
      </c>
      <c r="D20252" s="3" t="inlineStr">
        <is>
          <t>2000/200</t>
        </is>
      </c>
      <c r="E20252" s="3" t="inlineStr">
        <is>
          <t>COS - Rates clearance</t>
        </is>
      </c>
      <c r="F20252" s="3" t="n">
        <v>13794.58</v>
      </c>
      <c r="G20252" s="3" t="n">
        <v>13794.58</v>
      </c>
    </row>
    <row r="20253">
      <c r="A20253" s="3" t="inlineStr">
        <is>
          <t>Opportunity Global Property (PTY) LTD</t>
        </is>
      </c>
      <c r="B20253" s="4" t="n">
        <v>45412</v>
      </c>
      <c r="C20253" s="3" t="inlineStr">
        <is>
          <t>Expenses</t>
        </is>
      </c>
      <c r="D20253" s="3" t="inlineStr">
        <is>
          <t>2000/270</t>
        </is>
      </c>
      <c r="E20253" s="3" t="inlineStr">
        <is>
          <t>COS - Comm Rentals - Mario - External</t>
        </is>
      </c>
      <c r="F20253" s="3" t="n">
        <v>1102.61</v>
      </c>
      <c r="G20253" s="3" t="n">
        <v>2205.22</v>
      </c>
    </row>
    <row r="20254">
      <c r="A20254" s="3" t="inlineStr">
        <is>
          <t>Opportunity Global Property (PTY) LTD</t>
        </is>
      </c>
      <c r="B20254" s="4" t="n">
        <v>45412</v>
      </c>
      <c r="C20254" s="3" t="inlineStr">
        <is>
          <t>Expenses</t>
        </is>
      </c>
      <c r="D20254" s="3" t="inlineStr">
        <is>
          <t>2000/275</t>
        </is>
      </c>
      <c r="E20254" s="3" t="inlineStr">
        <is>
          <t>COS - Comm Rentals - Mario - Endulini</t>
        </is>
      </c>
      <c r="F20254" s="3" t="n">
        <v>2386.26</v>
      </c>
      <c r="G20254" s="3" t="n">
        <v>4772.52</v>
      </c>
    </row>
    <row r="20255">
      <c r="A20255" s="3" t="inlineStr">
        <is>
          <t>Opportunity Global Property (PTY) LTD</t>
        </is>
      </c>
      <c r="B20255" s="4" t="n">
        <v>45412</v>
      </c>
      <c r="C20255" s="3" t="inlineStr">
        <is>
          <t>Expenses</t>
        </is>
      </c>
      <c r="D20255" s="3" t="inlineStr">
        <is>
          <t>2000/280</t>
        </is>
      </c>
      <c r="E20255" s="3" t="inlineStr">
        <is>
          <t>COS - Comm Rentals - Mario - Heron Fields</t>
        </is>
      </c>
      <c r="F20255" s="3" t="n">
        <v>4578.6</v>
      </c>
      <c r="G20255" s="3" t="n">
        <v>12317.72</v>
      </c>
    </row>
    <row r="20256">
      <c r="A20256" s="3" t="inlineStr">
        <is>
          <t>Trademark Holdings (Pty) Ltd</t>
        </is>
      </c>
      <c r="B20256" s="4" t="n">
        <v>45412</v>
      </c>
      <c r="C20256" s="3" t="inlineStr">
        <is>
          <t>Expenses</t>
        </is>
      </c>
      <c r="D20256" s="3" t="inlineStr">
        <is>
          <t>2000/300</t>
        </is>
      </c>
      <c r="E20256" s="3" t="inlineStr">
        <is>
          <t>COS - Commission Paid</t>
        </is>
      </c>
      <c r="F20256" s="3" t="n">
        <v>14592.76</v>
      </c>
      <c r="G20256" s="3" t="n">
        <v>130721</v>
      </c>
    </row>
    <row r="20257">
      <c r="A20257" s="3" t="inlineStr">
        <is>
          <t>Opportunity Global Property (PTY) LTD</t>
        </is>
      </c>
      <c r="B20257" s="4" t="n">
        <v>45412</v>
      </c>
      <c r="C20257" s="3" t="inlineStr">
        <is>
          <t>Expenses</t>
        </is>
      </c>
      <c r="D20257" s="3" t="inlineStr">
        <is>
          <t>2000/364</t>
        </is>
      </c>
      <c r="E20257" s="3" t="inlineStr">
        <is>
          <t>COS - Overrider Comm Heron View - Leonie</t>
        </is>
      </c>
      <c r="F20257" s="3" t="n">
        <v>0</v>
      </c>
      <c r="G20257" s="3" t="n">
        <v>1969.47</v>
      </c>
    </row>
    <row r="20258">
      <c r="A20258" s="3" t="inlineStr">
        <is>
          <t>Trademark Holdings (Pty) Ltd</t>
        </is>
      </c>
      <c r="B20258" s="4" t="n">
        <v>45412</v>
      </c>
      <c r="C20258" s="3" t="inlineStr">
        <is>
          <t>Expenses</t>
        </is>
      </c>
      <c r="D20258" s="3" t="inlineStr">
        <is>
          <t>2000/400</t>
        </is>
      </c>
      <c r="E20258" s="3" t="inlineStr">
        <is>
          <t>COS - Commission on external sales</t>
        </is>
      </c>
      <c r="F20258" s="3" t="n">
        <v>0</v>
      </c>
      <c r="G20258" s="3" t="n">
        <v>115000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Expenses</t>
        </is>
      </c>
      <c r="D20259" s="3" t="inlineStr">
        <is>
          <t>2000/600</t>
        </is>
      </c>
      <c r="E20259" s="3" t="inlineStr">
        <is>
          <t>COS - Legal fees</t>
        </is>
      </c>
      <c r="F20259" s="3" t="n">
        <v>0</v>
      </c>
      <c r="G20259" s="3" t="n">
        <v>19504.25</v>
      </c>
    </row>
    <row r="20260">
      <c r="A20260" s="3" t="inlineStr">
        <is>
          <t>Quinate Consulting (Pty) Ltd</t>
        </is>
      </c>
      <c r="B20260" s="4" t="n">
        <v>45412</v>
      </c>
      <c r="C20260" s="3" t="inlineStr">
        <is>
          <t>Expenses</t>
        </is>
      </c>
      <c r="D20260" s="3" t="inlineStr">
        <is>
          <t>2001/210</t>
        </is>
      </c>
      <c r="E20260" s="3" t="inlineStr">
        <is>
          <t>COS - NHBRC</t>
        </is>
      </c>
      <c r="F20260" s="3" t="n">
        <v>457.67</v>
      </c>
      <c r="G20260" s="3" t="n">
        <v>457.67</v>
      </c>
    </row>
    <row r="20261">
      <c r="A20261" s="3" t="inlineStr">
        <is>
          <t>Quinate Consulting (Pty) Ltd</t>
        </is>
      </c>
      <c r="B20261" s="4" t="n">
        <v>45412</v>
      </c>
      <c r="C20261" s="3" t="inlineStr">
        <is>
          <t>Expenses</t>
        </is>
      </c>
      <c r="D20261" s="3" t="inlineStr">
        <is>
          <t>2100/141</t>
        </is>
      </c>
      <c r="E20261" s="3" t="inlineStr">
        <is>
          <t>OMIGI D203 - Investor portion</t>
        </is>
      </c>
      <c r="F20261" s="3" t="n">
        <v>71139.78</v>
      </c>
      <c r="G20261" s="3" t="n">
        <v>71139.78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Expenses</t>
        </is>
      </c>
      <c r="D20262" s="3" t="inlineStr">
        <is>
          <t>2111/000</t>
        </is>
      </c>
      <c r="E20262" s="3" t="inlineStr">
        <is>
          <t>Heron Projects Accounting Management fee</t>
        </is>
      </c>
      <c r="F20262" s="3" t="n">
        <v>0</v>
      </c>
      <c r="G20262" s="3" t="n">
        <v>434782.61</v>
      </c>
    </row>
    <row r="20263">
      <c r="A20263" s="3" t="inlineStr">
        <is>
          <t>Noble Shield (Pty) Ltd ta Go Letting</t>
        </is>
      </c>
      <c r="B20263" s="4" t="n">
        <v>45412</v>
      </c>
      <c r="C20263" s="3" t="inlineStr">
        <is>
          <t>Revenue</t>
        </is>
      </c>
      <c r="D20263" s="3" t="inlineStr">
        <is>
          <t>2400/011</t>
        </is>
      </c>
      <c r="E20263" s="3" t="inlineStr">
        <is>
          <t>Recovery of Electrity _AND_ Water - Rentals</t>
        </is>
      </c>
      <c r="F20263" s="3" t="n">
        <v>0</v>
      </c>
      <c r="G20263" s="3" t="n">
        <v>-1000</v>
      </c>
    </row>
    <row r="20264">
      <c r="A20264" s="3" t="inlineStr">
        <is>
          <t>Quinate Consulting (Pty) Ltd</t>
        </is>
      </c>
      <c r="B20264" s="4" t="n">
        <v>45412</v>
      </c>
      <c r="C20264" s="3" t="inlineStr">
        <is>
          <t>Revenue</t>
        </is>
      </c>
      <c r="D20264" s="3" t="inlineStr">
        <is>
          <t>2400/200</t>
        </is>
      </c>
      <c r="E20264" s="3" t="inlineStr">
        <is>
          <t>Recovery Acc - Electricity SH</t>
        </is>
      </c>
      <c r="F20264" s="3" t="n">
        <v>-25067.05</v>
      </c>
      <c r="G20264" s="3" t="n">
        <v>-46608.27</v>
      </c>
    </row>
    <row r="20265">
      <c r="A20265" s="3" t="inlineStr">
        <is>
          <t>Quinate Consulting (Pty) Ltd</t>
        </is>
      </c>
      <c r="B20265" s="4" t="n">
        <v>45412</v>
      </c>
      <c r="C20265" s="3" t="inlineStr">
        <is>
          <t>Revenue</t>
        </is>
      </c>
      <c r="D20265" s="3" t="inlineStr">
        <is>
          <t>2400/300</t>
        </is>
      </c>
      <c r="E20265" s="3" t="inlineStr">
        <is>
          <t>Recovery Account - Electricity SW</t>
        </is>
      </c>
      <c r="F20265" s="3" t="n">
        <v>-18386.76</v>
      </c>
      <c r="G20265" s="3" t="n">
        <v>-34602.51</v>
      </c>
    </row>
    <row r="20266">
      <c r="A20266" s="3" t="inlineStr">
        <is>
          <t>Endulini (Pty) Ltd</t>
        </is>
      </c>
      <c r="B20266" s="4" t="n">
        <v>45412</v>
      </c>
      <c r="C20266" s="3" t="inlineStr">
        <is>
          <t>Revenue</t>
        </is>
      </c>
      <c r="D20266" s="3" t="inlineStr">
        <is>
          <t>2750/000</t>
        </is>
      </c>
      <c r="E20266" s="3" t="inlineStr">
        <is>
          <t>Interest Received</t>
        </is>
      </c>
      <c r="F20266" s="3" t="n">
        <v>-65.5</v>
      </c>
      <c r="G20266" s="3" t="n">
        <v>-65.5</v>
      </c>
    </row>
    <row r="20267">
      <c r="A20267" s="3" t="inlineStr">
        <is>
          <t>Opportunity Management Holdings (PTY) LTD</t>
        </is>
      </c>
      <c r="B20267" s="4" t="n">
        <v>45412</v>
      </c>
      <c r="C20267" s="3" t="inlineStr">
        <is>
          <t>Revenue</t>
        </is>
      </c>
      <c r="D20267" s="3" t="inlineStr">
        <is>
          <t>2750/000</t>
        </is>
      </c>
      <c r="E20267" s="3" t="inlineStr">
        <is>
          <t>Interest Received</t>
        </is>
      </c>
      <c r="F20267" s="3" t="n">
        <v>-5.87</v>
      </c>
      <c r="G20267" s="3" t="n">
        <v>-35.45</v>
      </c>
    </row>
    <row r="20268">
      <c r="A20268" s="3" t="inlineStr">
        <is>
          <t>Opportunity Global Property (PTY) LTD</t>
        </is>
      </c>
      <c r="B20268" s="4" t="n">
        <v>45412</v>
      </c>
      <c r="C20268" s="3" t="inlineStr">
        <is>
          <t>Revenue</t>
        </is>
      </c>
      <c r="D20268" s="3" t="inlineStr">
        <is>
          <t>2750/000</t>
        </is>
      </c>
      <c r="E20268" s="3" t="inlineStr">
        <is>
          <t>Interest Received - Bank</t>
        </is>
      </c>
      <c r="F20268" s="3" t="n">
        <v>0</v>
      </c>
      <c r="G20268" s="3" t="n">
        <v>-0.61</v>
      </c>
    </row>
    <row r="20269">
      <c r="A20269" s="3" t="inlineStr">
        <is>
          <t>Opportunity Private Capital (PTY) LTD</t>
        </is>
      </c>
      <c r="B20269" s="4" t="n">
        <v>45412</v>
      </c>
      <c r="C20269" s="3" t="inlineStr">
        <is>
          <t>Revenue</t>
        </is>
      </c>
      <c r="D20269" s="3" t="inlineStr">
        <is>
          <t>2750/000</t>
        </is>
      </c>
      <c r="E20269" s="3" t="inlineStr">
        <is>
          <t>Interest Received - Bank</t>
        </is>
      </c>
      <c r="F20269" s="3" t="n">
        <v>-9.119999999999999</v>
      </c>
      <c r="G20269" s="3" t="n">
        <v>-9.82</v>
      </c>
    </row>
    <row r="20270">
      <c r="A20270" s="3" t="inlineStr">
        <is>
          <t>Noble Shield (Pty) Ltd ta Go Letting</t>
        </is>
      </c>
      <c r="B20270" s="4" t="n">
        <v>45412</v>
      </c>
      <c r="C20270" s="3" t="inlineStr">
        <is>
          <t>Revenue</t>
        </is>
      </c>
      <c r="D20270" s="3" t="inlineStr">
        <is>
          <t>2750/100</t>
        </is>
      </c>
      <c r="E20270" s="3" t="inlineStr">
        <is>
          <t>Interest Received - bank</t>
        </is>
      </c>
      <c r="F20270" s="3" t="n">
        <v>0</v>
      </c>
      <c r="G20270" s="3" t="n">
        <v>-2.4</v>
      </c>
    </row>
    <row r="20271">
      <c r="A20271" s="3" t="inlineStr">
        <is>
          <t>Noble Shield (Pty) Ltd ta Go Letting</t>
        </is>
      </c>
      <c r="B20271" s="4" t="n">
        <v>45412</v>
      </c>
      <c r="C20271" s="3" t="inlineStr">
        <is>
          <t>Expenses</t>
        </is>
      </c>
      <c r="D20271" s="3" t="inlineStr">
        <is>
          <t>3000/100</t>
        </is>
      </c>
      <c r="E20271" s="3" t="inlineStr">
        <is>
          <t>Accounting Fees - General</t>
        </is>
      </c>
      <c r="F20271" s="3" t="n">
        <v>4830</v>
      </c>
      <c r="G20271" s="3" t="n">
        <v>4830</v>
      </c>
    </row>
    <row r="20272">
      <c r="A20272" s="3" t="inlineStr">
        <is>
          <t>Opportunity Private Capital (PTY) LTD</t>
        </is>
      </c>
      <c r="B20272" s="4" t="n">
        <v>45412</v>
      </c>
      <c r="C20272" s="3" t="inlineStr">
        <is>
          <t>Expenses</t>
        </is>
      </c>
      <c r="D20272" s="3" t="inlineStr">
        <is>
          <t>3000/100</t>
        </is>
      </c>
      <c r="E20272" s="3" t="inlineStr">
        <is>
          <t>Accounting Fees - Secretarial</t>
        </is>
      </c>
      <c r="F20272" s="3" t="n">
        <v>0</v>
      </c>
      <c r="G20272" s="3" t="n">
        <v>919.5700000000001</v>
      </c>
    </row>
    <row r="20273">
      <c r="A20273" s="3" t="inlineStr">
        <is>
          <t>Noble Shield (Pty) Ltd ta Go Letting</t>
        </is>
      </c>
      <c r="B20273" s="4" t="n">
        <v>45412</v>
      </c>
      <c r="C20273" s="3" t="inlineStr">
        <is>
          <t>Expenses</t>
        </is>
      </c>
      <c r="D20273" s="3" t="inlineStr">
        <is>
          <t>3000/300</t>
        </is>
      </c>
      <c r="E20273" s="3" t="inlineStr">
        <is>
          <t>Accounting Fees - Audit</t>
        </is>
      </c>
      <c r="F20273" s="3" t="n">
        <v>19010.65</v>
      </c>
      <c r="G20273" s="3" t="n">
        <v>19010.65</v>
      </c>
    </row>
    <row r="20274">
      <c r="A20274" s="3" t="inlineStr">
        <is>
          <t>Trademark Holdings (Pty) Ltd</t>
        </is>
      </c>
      <c r="B20274" s="4" t="n">
        <v>45412</v>
      </c>
      <c r="C20274" s="3" t="inlineStr">
        <is>
          <t>Expenses</t>
        </is>
      </c>
      <c r="D20274" s="3" t="inlineStr">
        <is>
          <t>3000/300</t>
        </is>
      </c>
      <c r="E20274" s="3" t="inlineStr">
        <is>
          <t>Accounting Fees - Audit</t>
        </is>
      </c>
      <c r="F20274" s="3" t="n">
        <v>0</v>
      </c>
      <c r="G20274" s="3" t="n">
        <v>22517</v>
      </c>
    </row>
    <row r="20275">
      <c r="A20275" s="3" t="inlineStr">
        <is>
          <t>Trademark Holdings (Pty) Ltd</t>
        </is>
      </c>
      <c r="B20275" s="4" t="n">
        <v>45412</v>
      </c>
      <c r="C20275" s="3" t="inlineStr">
        <is>
          <t>Expenses</t>
        </is>
      </c>
      <c r="D20275" s="3" t="inlineStr">
        <is>
          <t>3000/400</t>
        </is>
      </c>
      <c r="E20275" s="3" t="inlineStr">
        <is>
          <t>Accounting Fees - CiPC</t>
        </is>
      </c>
      <c r="F20275" s="3" t="n">
        <v>0</v>
      </c>
      <c r="G20275" s="3" t="n">
        <v>1322.5</v>
      </c>
    </row>
    <row r="20276">
      <c r="A20276" s="3" t="inlineStr">
        <is>
          <t>Quinate Consulting (Pty) Ltd</t>
        </is>
      </c>
      <c r="B20276" s="4" t="n">
        <v>45412</v>
      </c>
      <c r="C20276" s="3" t="inlineStr">
        <is>
          <t>Expenses</t>
        </is>
      </c>
      <c r="D20276" s="3" t="inlineStr">
        <is>
          <t>3001/000</t>
        </is>
      </c>
      <c r="E20276" s="3" t="inlineStr">
        <is>
          <t>Accounting fees - Other</t>
        </is>
      </c>
      <c r="F20276" s="3" t="n">
        <v>1700</v>
      </c>
      <c r="G20276" s="3" t="n">
        <v>1700</v>
      </c>
    </row>
    <row r="20277">
      <c r="A20277" s="3" t="inlineStr">
        <is>
          <t>Opportunity Management Holdings (PTY) LTD</t>
        </is>
      </c>
      <c r="B20277" s="4" t="n">
        <v>45412</v>
      </c>
      <c r="C20277" s="3" t="inlineStr">
        <is>
          <t>Expenses</t>
        </is>
      </c>
      <c r="D20277" s="3" t="inlineStr">
        <is>
          <t>3003/000</t>
        </is>
      </c>
      <c r="E20277" s="3" t="inlineStr">
        <is>
          <t>Accounting Fee - Tax Dept</t>
        </is>
      </c>
      <c r="F20277" s="3" t="n">
        <v>750</v>
      </c>
      <c r="G20277" s="3" t="n">
        <v>750</v>
      </c>
    </row>
    <row r="20278">
      <c r="A20278" s="3" t="inlineStr">
        <is>
          <t>Opportunity Management Holdings (PTY) LTD</t>
        </is>
      </c>
      <c r="B20278" s="4" t="n">
        <v>45412</v>
      </c>
      <c r="C20278" s="3" t="inlineStr">
        <is>
          <t>Expenses</t>
        </is>
      </c>
      <c r="D20278" s="3" t="inlineStr">
        <is>
          <t>3005/000</t>
        </is>
      </c>
      <c r="E20278" s="3" t="inlineStr">
        <is>
          <t>Accounting fees - Deric Dudley</t>
        </is>
      </c>
      <c r="F20278" s="3" t="n">
        <v>0</v>
      </c>
      <c r="G20278" s="3" t="n">
        <v>289427.94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Expenses</t>
        </is>
      </c>
      <c r="D20279" s="3" t="inlineStr">
        <is>
          <t>3006/000</t>
        </is>
      </c>
      <c r="E20279" s="3" t="inlineStr">
        <is>
          <t>Accounting fees - CIPC</t>
        </is>
      </c>
      <c r="F20279" s="3" t="n">
        <v>0</v>
      </c>
      <c r="G20279" s="3" t="n">
        <v>500</v>
      </c>
    </row>
    <row r="20280">
      <c r="A20280" s="3" t="inlineStr">
        <is>
          <t>Noble Shield (Pty) Ltd ta Go Letting</t>
        </is>
      </c>
      <c r="B20280" s="4" t="n">
        <v>45412</v>
      </c>
      <c r="C20280" s="3" t="inlineStr">
        <is>
          <t>Expenses</t>
        </is>
      </c>
      <c r="D20280" s="3" t="inlineStr">
        <is>
          <t>3050/000</t>
        </is>
      </c>
      <c r="E20280" s="3" t="inlineStr">
        <is>
          <t>Advertising _AND_ Promotions</t>
        </is>
      </c>
      <c r="F20280" s="3" t="n">
        <v>0</v>
      </c>
      <c r="G20280" s="3" t="n">
        <v>1322.5</v>
      </c>
    </row>
    <row r="20281">
      <c r="A20281" s="3" t="inlineStr">
        <is>
          <t>Opportunity Management Holdings (PTY) LTD</t>
        </is>
      </c>
      <c r="B20281" s="4" t="n">
        <v>45412</v>
      </c>
      <c r="C20281" s="3" t="inlineStr">
        <is>
          <t>Expenses</t>
        </is>
      </c>
      <c r="D20281" s="3" t="inlineStr">
        <is>
          <t>3050/000</t>
        </is>
      </c>
      <c r="E20281" s="3" t="inlineStr">
        <is>
          <t>Advertising _AND_ Promotions</t>
        </is>
      </c>
      <c r="F20281" s="3" t="n">
        <v>0</v>
      </c>
      <c r="G20281" s="3" t="n">
        <v>4061.41</v>
      </c>
    </row>
    <row r="20282">
      <c r="A20282" s="3" t="inlineStr">
        <is>
          <t>Quinate Consulting (Pty) Ltd</t>
        </is>
      </c>
      <c r="B20282" s="4" t="n">
        <v>45412</v>
      </c>
      <c r="C20282" s="3" t="inlineStr">
        <is>
          <t>Expenses</t>
        </is>
      </c>
      <c r="D20282" s="3" t="inlineStr">
        <is>
          <t>3050/000</t>
        </is>
      </c>
      <c r="E20282" s="3" t="inlineStr">
        <is>
          <t>Advertising _AND_ Promotions</t>
        </is>
      </c>
      <c r="F20282" s="3" t="n">
        <v>2875</v>
      </c>
      <c r="G20282" s="3" t="n">
        <v>2875</v>
      </c>
    </row>
    <row r="20283">
      <c r="A20283" s="3" t="inlineStr">
        <is>
          <t>Opportunity Global Property (PTY) LTD</t>
        </is>
      </c>
      <c r="B20283" s="4" t="n">
        <v>45412</v>
      </c>
      <c r="C20283" s="3" t="inlineStr">
        <is>
          <t>Expenses</t>
        </is>
      </c>
      <c r="D20283" s="3" t="inlineStr">
        <is>
          <t>3050/000</t>
        </is>
      </c>
      <c r="E20283" s="3" t="inlineStr">
        <is>
          <t>Advertising and Promotions</t>
        </is>
      </c>
      <c r="F20283" s="3" t="n">
        <v>4852.17</v>
      </c>
      <c r="G20283" s="3" t="n">
        <v>5722.17</v>
      </c>
    </row>
    <row r="20284">
      <c r="A20284" s="3" t="inlineStr">
        <is>
          <t>Opportunity Private Capital (PTY) LTD</t>
        </is>
      </c>
      <c r="B20284" s="4" t="n">
        <v>45412</v>
      </c>
      <c r="C20284" s="3" t="inlineStr">
        <is>
          <t>Expenses</t>
        </is>
      </c>
      <c r="D20284" s="3" t="inlineStr">
        <is>
          <t>3050/000</t>
        </is>
      </c>
      <c r="E20284" s="3" t="inlineStr">
        <is>
          <t>Advertising and Promotions</t>
        </is>
      </c>
      <c r="F20284" s="3" t="n">
        <v>4800</v>
      </c>
      <c r="G20284" s="3" t="n">
        <v>4800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Expenses</t>
        </is>
      </c>
      <c r="D20285" s="3" t="inlineStr">
        <is>
          <t>3050/020</t>
        </is>
      </c>
      <c r="E20285" s="3" t="inlineStr">
        <is>
          <t>Adverting &amp; Marketing - Other</t>
        </is>
      </c>
      <c r="F20285" s="3" t="n">
        <v>0</v>
      </c>
      <c r="G20285" s="3" t="n">
        <v>134.9</v>
      </c>
    </row>
    <row r="20286">
      <c r="A20286" s="3" t="inlineStr">
        <is>
          <t>Noble Shield (Pty) Ltd ta Go Letting</t>
        </is>
      </c>
      <c r="B20286" s="4" t="n">
        <v>45412</v>
      </c>
      <c r="C20286" s="3" t="inlineStr">
        <is>
          <t>Expenses</t>
        </is>
      </c>
      <c r="D20286" s="3" t="inlineStr">
        <is>
          <t>3050/050</t>
        </is>
      </c>
      <c r="E20286" s="3" t="inlineStr">
        <is>
          <t>Advertising - Prop 24</t>
        </is>
      </c>
      <c r="F20286" s="3" t="n">
        <v>8774.5</v>
      </c>
      <c r="G20286" s="3" t="n">
        <v>30949.95</v>
      </c>
    </row>
    <row r="20287">
      <c r="A20287" s="3" t="inlineStr">
        <is>
          <t>Opportunity Global Property (PTY) LTD</t>
        </is>
      </c>
      <c r="B20287" s="4" t="n">
        <v>45412</v>
      </c>
      <c r="C20287" s="3" t="inlineStr">
        <is>
          <t>Expenses</t>
        </is>
      </c>
      <c r="D20287" s="3" t="inlineStr">
        <is>
          <t>3050/100</t>
        </is>
      </c>
      <c r="E20287" s="3" t="inlineStr">
        <is>
          <t>Advertising - Facebook</t>
        </is>
      </c>
      <c r="F20287" s="3" t="n">
        <v>300</v>
      </c>
      <c r="G20287" s="3" t="n">
        <v>300</v>
      </c>
    </row>
    <row r="20288">
      <c r="A20288" s="3" t="inlineStr">
        <is>
          <t>Opportunity Private Capital (PTY) LTD</t>
        </is>
      </c>
      <c r="B20288" s="4" t="n">
        <v>45412</v>
      </c>
      <c r="C20288" s="3" t="inlineStr">
        <is>
          <t>Expenses</t>
        </is>
      </c>
      <c r="D20288" s="3" t="inlineStr">
        <is>
          <t>3050/230</t>
        </is>
      </c>
      <c r="E20288" s="3" t="inlineStr">
        <is>
          <t>Advertising - Link on Advertising</t>
        </is>
      </c>
      <c r="F20288" s="3" t="n">
        <v>395</v>
      </c>
      <c r="G20288" s="3" t="n">
        <v>790</v>
      </c>
    </row>
    <row r="20289">
      <c r="A20289" s="3" t="inlineStr">
        <is>
          <t>Opportunity Global Property (PTY) LTD</t>
        </is>
      </c>
      <c r="B20289" s="4" t="n">
        <v>45412</v>
      </c>
      <c r="C20289" s="3" t="inlineStr">
        <is>
          <t>Expenses</t>
        </is>
      </c>
      <c r="D20289" s="3" t="inlineStr">
        <is>
          <t>3050/250</t>
        </is>
      </c>
      <c r="E20289" s="3" t="inlineStr">
        <is>
          <t>Advertising - General</t>
        </is>
      </c>
      <c r="F20289" s="3" t="n">
        <v>1125</v>
      </c>
      <c r="G20289" s="3" t="n">
        <v>27704.08</v>
      </c>
    </row>
    <row r="20290">
      <c r="A20290" s="3" t="inlineStr">
        <is>
          <t>Opportunity Private Capital (PTY) LTD</t>
        </is>
      </c>
      <c r="B20290" s="4" t="n">
        <v>45412</v>
      </c>
      <c r="C20290" s="3" t="inlineStr">
        <is>
          <t>Expenses</t>
        </is>
      </c>
      <c r="D20290" s="3" t="inlineStr">
        <is>
          <t>3050/250</t>
        </is>
      </c>
      <c r="E20290" s="3" t="inlineStr">
        <is>
          <t>Advertising - General</t>
        </is>
      </c>
      <c r="F20290" s="3" t="n">
        <v>95.64</v>
      </c>
      <c r="G20290" s="3" t="n">
        <v>191.28</v>
      </c>
    </row>
    <row r="20291">
      <c r="A20291" s="3" t="inlineStr">
        <is>
          <t>Opportunity Private Capital (PTY) LTD</t>
        </is>
      </c>
      <c r="B20291" s="4" t="n">
        <v>45412</v>
      </c>
      <c r="C20291" s="3" t="inlineStr">
        <is>
          <t>Expenses</t>
        </is>
      </c>
      <c r="D20291" s="3" t="inlineStr">
        <is>
          <t>3050/290</t>
        </is>
      </c>
      <c r="E20291" s="3" t="inlineStr">
        <is>
          <t>Advertising - Serene Living</t>
        </is>
      </c>
      <c r="F20291" s="3" t="n">
        <v>65086</v>
      </c>
      <c r="G20291" s="3" t="n">
        <v>130172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Expenses</t>
        </is>
      </c>
      <c r="D20292" s="3" t="inlineStr">
        <is>
          <t>3050/300</t>
        </is>
      </c>
      <c r="E20292" s="3" t="inlineStr">
        <is>
          <t>Advertising - Design</t>
        </is>
      </c>
      <c r="F20292" s="3" t="n">
        <v>2700</v>
      </c>
      <c r="G20292" s="3" t="n">
        <v>2700</v>
      </c>
    </row>
    <row r="20293">
      <c r="A20293" s="3" t="inlineStr">
        <is>
          <t>Opportunity Global Property (PTY) LTD</t>
        </is>
      </c>
      <c r="B20293" s="4" t="n">
        <v>45412</v>
      </c>
      <c r="C20293" s="3" t="inlineStr">
        <is>
          <t>Expenses</t>
        </is>
      </c>
      <c r="D20293" s="3" t="inlineStr">
        <is>
          <t>3050/380</t>
        </is>
      </c>
      <c r="E20293" s="3" t="inlineStr">
        <is>
          <t>Advertising &amp; Marketing - Syte</t>
        </is>
      </c>
      <c r="F20293" s="3" t="n">
        <v>16250</v>
      </c>
      <c r="G20293" s="3" t="n">
        <v>40000</v>
      </c>
    </row>
    <row r="20294">
      <c r="A20294" s="3" t="inlineStr">
        <is>
          <t>Quinate Consulting (Pty) Ltd</t>
        </is>
      </c>
      <c r="B20294" s="4" t="n">
        <v>45412</v>
      </c>
      <c r="C20294" s="3" t="inlineStr">
        <is>
          <t>Expenses</t>
        </is>
      </c>
      <c r="D20294" s="3" t="inlineStr">
        <is>
          <t>3050/400</t>
        </is>
      </c>
      <c r="E20294" s="3" t="inlineStr">
        <is>
          <t>Advertising - Prop24</t>
        </is>
      </c>
      <c r="F20294" s="3" t="n">
        <v>20401</v>
      </c>
      <c r="G20294" s="3" t="n">
        <v>20911</v>
      </c>
    </row>
    <row r="20295">
      <c r="A20295" s="3" t="inlineStr">
        <is>
          <t>Opportunity Private Capital (PTY) LTD</t>
        </is>
      </c>
      <c r="B20295" s="4" t="n">
        <v>45412</v>
      </c>
      <c r="C20295" s="3" t="inlineStr">
        <is>
          <t>Expenses</t>
        </is>
      </c>
      <c r="D20295" s="3" t="inlineStr">
        <is>
          <t>3051/000</t>
        </is>
      </c>
      <c r="E20295" s="3" t="inlineStr">
        <is>
          <t>Advertising - Facebook</t>
        </is>
      </c>
      <c r="F20295" s="3" t="n">
        <v>25001.76</v>
      </c>
      <c r="G20295" s="3" t="n">
        <v>46406.71</v>
      </c>
    </row>
    <row r="20296">
      <c r="A20296" s="3" t="inlineStr">
        <is>
          <t>Opportunity Private Capital (PTY) LTD</t>
        </is>
      </c>
      <c r="B20296" s="4" t="n">
        <v>45412</v>
      </c>
      <c r="C20296" s="3" t="inlineStr">
        <is>
          <t>Expenses</t>
        </is>
      </c>
      <c r="D20296" s="3" t="inlineStr">
        <is>
          <t>3053/000</t>
        </is>
      </c>
      <c r="E20296" s="3" t="inlineStr">
        <is>
          <t>Advertising - Google Ads</t>
        </is>
      </c>
      <c r="F20296" s="3" t="n">
        <v>3382.18</v>
      </c>
      <c r="G20296" s="3" t="n">
        <v>3382.18</v>
      </c>
    </row>
    <row r="20297">
      <c r="A20297" s="3" t="inlineStr">
        <is>
          <t>Rock Blok (Pty) Ltd</t>
        </is>
      </c>
      <c r="B20297" s="4" t="n">
        <v>45412</v>
      </c>
      <c r="C20297" s="3" t="inlineStr">
        <is>
          <t>Expenses</t>
        </is>
      </c>
      <c r="D20297" s="3" t="inlineStr">
        <is>
          <t>3060/100</t>
        </is>
      </c>
      <c r="E20297" s="3" t="inlineStr">
        <is>
          <t>Admin Fees - Preferental</t>
        </is>
      </c>
      <c r="F20297" s="3" t="n">
        <v>1236.25</v>
      </c>
      <c r="G20297" s="3" t="n">
        <v>1236.25</v>
      </c>
    </row>
    <row r="20298">
      <c r="A20298" s="3" t="inlineStr">
        <is>
          <t>Rock Blok (Pty) Ltd</t>
        </is>
      </c>
      <c r="B20298" s="4" t="n">
        <v>45412</v>
      </c>
      <c r="C20298" s="3" t="inlineStr">
        <is>
          <t>Expenses</t>
        </is>
      </c>
      <c r="D20298" s="3" t="inlineStr">
        <is>
          <t>315</t>
        </is>
      </c>
      <c r="E20298" s="3" t="inlineStr">
        <is>
          <t>Computer Expenses</t>
        </is>
      </c>
      <c r="F20298" s="3" t="n">
        <v>550</v>
      </c>
      <c r="G20298" s="3" t="n">
        <v>550</v>
      </c>
    </row>
    <row r="20299">
      <c r="A20299" s="3" t="inlineStr">
        <is>
          <t>Endulini (Pty) Ltd</t>
        </is>
      </c>
      <c r="B20299" s="4" t="n">
        <v>45412</v>
      </c>
      <c r="C20299" s="3" t="inlineStr">
        <is>
          <t>Expenses</t>
        </is>
      </c>
      <c r="D20299" s="3" t="inlineStr">
        <is>
          <t>3200/000</t>
        </is>
      </c>
      <c r="E20299" s="3" t="inlineStr">
        <is>
          <t>Bank Charges</t>
        </is>
      </c>
      <c r="F20299" s="3" t="n">
        <v>246.53</v>
      </c>
      <c r="G20299" s="3" t="n">
        <v>473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Expenses</t>
        </is>
      </c>
      <c r="D20300" s="3" t="inlineStr">
        <is>
          <t>3200/000</t>
        </is>
      </c>
      <c r="E20300" s="3" t="inlineStr">
        <is>
          <t>Bank Charges</t>
        </is>
      </c>
      <c r="F20300" s="3" t="n">
        <v>891.89</v>
      </c>
      <c r="G20300" s="3" t="n">
        <v>5052.71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Expenses</t>
        </is>
      </c>
      <c r="D20301" s="3" t="inlineStr">
        <is>
          <t>3200/000</t>
        </is>
      </c>
      <c r="E20301" s="3" t="inlineStr">
        <is>
          <t>Bank Charges</t>
        </is>
      </c>
      <c r="F20301" s="3" t="n">
        <v>1091.26</v>
      </c>
      <c r="G20301" s="3" t="n">
        <v>1928.66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Expenses</t>
        </is>
      </c>
      <c r="D20302" s="3" t="inlineStr">
        <is>
          <t>3200/000</t>
        </is>
      </c>
      <c r="E20302" s="3" t="inlineStr">
        <is>
          <t>Bank Charges</t>
        </is>
      </c>
      <c r="F20302" s="3" t="n">
        <v>1335.69</v>
      </c>
      <c r="G20302" s="3" t="n">
        <v>7518.62</v>
      </c>
    </row>
    <row r="20303">
      <c r="A20303" s="3" t="inlineStr">
        <is>
          <t>Opportunity Private Capital (PTY) LTD</t>
        </is>
      </c>
      <c r="B20303" s="4" t="n">
        <v>45412</v>
      </c>
      <c r="C20303" s="3" t="inlineStr">
        <is>
          <t>Expenses</t>
        </is>
      </c>
      <c r="D20303" s="3" t="inlineStr">
        <is>
          <t>3200/000</t>
        </is>
      </c>
      <c r="E20303" s="3" t="inlineStr">
        <is>
          <t>Bank Charges</t>
        </is>
      </c>
      <c r="F20303" s="3" t="n">
        <v>1021.84</v>
      </c>
      <c r="G20303" s="3" t="n">
        <v>1594.89</v>
      </c>
    </row>
    <row r="20304">
      <c r="A20304" s="3" t="inlineStr">
        <is>
          <t>Quinate Consulting (Pty) Ltd</t>
        </is>
      </c>
      <c r="B20304" s="4" t="n">
        <v>45412</v>
      </c>
      <c r="C20304" s="3" t="inlineStr">
        <is>
          <t>Expenses</t>
        </is>
      </c>
      <c r="D20304" s="3" t="inlineStr">
        <is>
          <t>3200/000</t>
        </is>
      </c>
      <c r="E20304" s="3" t="inlineStr">
        <is>
          <t>Bank Charges</t>
        </is>
      </c>
      <c r="F20304" s="3" t="n">
        <v>686.47</v>
      </c>
      <c r="G20304" s="3" t="n">
        <v>2046.6</v>
      </c>
    </row>
    <row r="20305">
      <c r="A20305" s="3" t="inlineStr">
        <is>
          <t>Trademark Holdings (Pty) Ltd</t>
        </is>
      </c>
      <c r="B20305" s="4" t="n">
        <v>45412</v>
      </c>
      <c r="C20305" s="3" t="inlineStr">
        <is>
          <t>Expenses</t>
        </is>
      </c>
      <c r="D20305" s="3" t="inlineStr">
        <is>
          <t>3200/000</t>
        </is>
      </c>
      <c r="E20305" s="3" t="inlineStr">
        <is>
          <t>Bank Charges</t>
        </is>
      </c>
      <c r="F20305" s="3" t="n">
        <v>467.02</v>
      </c>
      <c r="G20305" s="3" t="n">
        <v>2764.26</v>
      </c>
    </row>
    <row r="20306">
      <c r="A20306" s="3" t="inlineStr">
        <is>
          <t>Rock Blok (Pty) Ltd</t>
        </is>
      </c>
      <c r="B20306" s="4" t="n">
        <v>45412</v>
      </c>
      <c r="C20306" s="3" t="inlineStr">
        <is>
          <t>Expenses</t>
        </is>
      </c>
      <c r="D20306" s="3" t="inlineStr">
        <is>
          <t>3200/000</t>
        </is>
      </c>
      <c r="E20306" s="3" t="inlineStr">
        <is>
          <t>Bank Charges - ABSA</t>
        </is>
      </c>
      <c r="F20306" s="3" t="n">
        <v>85</v>
      </c>
      <c r="G20306" s="3" t="n">
        <v>85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Expenses</t>
        </is>
      </c>
      <c r="D20307" s="3" t="inlineStr">
        <is>
          <t>3230/000</t>
        </is>
      </c>
      <c r="E20307" s="3" t="inlineStr">
        <is>
          <t>Cell Phone - NM</t>
        </is>
      </c>
      <c r="F20307" s="3" t="n">
        <v>2359.84</v>
      </c>
      <c r="G20307" s="3" t="n">
        <v>18362.6</v>
      </c>
    </row>
    <row r="20308">
      <c r="A20308" s="3" t="inlineStr">
        <is>
          <t>Noble Shield (Pty) Ltd ta Go Letting</t>
        </is>
      </c>
      <c r="B20308" s="4" t="n">
        <v>45412</v>
      </c>
      <c r="C20308" s="3" t="inlineStr">
        <is>
          <t>Expenses</t>
        </is>
      </c>
      <c r="D20308" s="3" t="inlineStr">
        <is>
          <t>3233/000</t>
        </is>
      </c>
      <c r="E20308" s="3" t="inlineStr">
        <is>
          <t>Cell Data - Other</t>
        </is>
      </c>
      <c r="F20308" s="3" t="n">
        <v>199</v>
      </c>
      <c r="G20308" s="3" t="n">
        <v>1168.04</v>
      </c>
    </row>
    <row r="20309">
      <c r="A20309" s="3" t="inlineStr">
        <is>
          <t>Noble Shield (Pty) Ltd ta Go Letting</t>
        </is>
      </c>
      <c r="B20309" s="4" t="n">
        <v>45412</v>
      </c>
      <c r="C20309" s="3" t="inlineStr">
        <is>
          <t>Expenses</t>
        </is>
      </c>
      <c r="D20309" s="3" t="inlineStr">
        <is>
          <t>3233/100</t>
        </is>
      </c>
      <c r="E20309" s="3" t="inlineStr">
        <is>
          <t>Cell Data - Sales office Wifi</t>
        </is>
      </c>
      <c r="F20309" s="3" t="n">
        <v>315</v>
      </c>
      <c r="G20309" s="3" t="n">
        <v>3016.91</v>
      </c>
    </row>
    <row r="20310">
      <c r="A20310" s="3" t="inlineStr">
        <is>
          <t>Opportunity Global Property (PTY) LTD</t>
        </is>
      </c>
      <c r="B20310" s="4" t="n">
        <v>45412</v>
      </c>
      <c r="C20310" s="3" t="inlineStr">
        <is>
          <t>Expenses</t>
        </is>
      </c>
      <c r="D20310" s="3" t="inlineStr">
        <is>
          <t>3250/000</t>
        </is>
      </c>
      <c r="E20310" s="3" t="inlineStr">
        <is>
          <t>Cleaning</t>
        </is>
      </c>
      <c r="F20310" s="3" t="n">
        <v>2773.47</v>
      </c>
      <c r="G20310" s="3" t="n">
        <v>6251.63</v>
      </c>
    </row>
    <row r="20311">
      <c r="A20311" s="3" t="inlineStr">
        <is>
          <t>Opportunity Management Holdings (PTY) LTD</t>
        </is>
      </c>
      <c r="B20311" s="4" t="n">
        <v>45412</v>
      </c>
      <c r="C20311" s="3" t="inlineStr">
        <is>
          <t>Expenses</t>
        </is>
      </c>
      <c r="D20311" s="3" t="inlineStr">
        <is>
          <t>3250/000</t>
        </is>
      </c>
      <c r="E20311" s="3" t="inlineStr">
        <is>
          <t>Cleaning</t>
        </is>
      </c>
      <c r="F20311" s="3" t="n">
        <v>2620.93</v>
      </c>
      <c r="G20311" s="3" t="n">
        <v>23261.71</v>
      </c>
    </row>
    <row r="20312">
      <c r="A20312" s="3" t="inlineStr">
        <is>
          <t>Opportunity Private Capital (PTY) LTD</t>
        </is>
      </c>
      <c r="B20312" s="4" t="n">
        <v>45412</v>
      </c>
      <c r="C20312" s="3" t="inlineStr">
        <is>
          <t>Expenses</t>
        </is>
      </c>
      <c r="D20312" s="3" t="inlineStr">
        <is>
          <t>3250/000</t>
        </is>
      </c>
      <c r="E20312" s="3" t="inlineStr">
        <is>
          <t>Cleaning</t>
        </is>
      </c>
      <c r="F20312" s="3" t="n">
        <v>2700</v>
      </c>
      <c r="G20312" s="3" t="n">
        <v>5400</v>
      </c>
    </row>
    <row r="20313">
      <c r="A20313" s="3" t="inlineStr">
        <is>
          <t>Trademark Holdings (Pty) Ltd</t>
        </is>
      </c>
      <c r="B20313" s="4" t="n">
        <v>45412</v>
      </c>
      <c r="C20313" s="3" t="inlineStr">
        <is>
          <t>Expenses</t>
        </is>
      </c>
      <c r="D20313" s="3" t="inlineStr">
        <is>
          <t>3250/000</t>
        </is>
      </c>
      <c r="E20313" s="3" t="inlineStr">
        <is>
          <t>Cleaning</t>
        </is>
      </c>
      <c r="F20313" s="3" t="n">
        <v>1144</v>
      </c>
      <c r="G20313" s="3" t="n">
        <v>8866</v>
      </c>
    </row>
    <row r="20314">
      <c r="A20314" s="3" t="inlineStr">
        <is>
          <t>Opportunity Global Property (PTY) LTD</t>
        </is>
      </c>
      <c r="B20314" s="4" t="n">
        <v>45412</v>
      </c>
      <c r="C20314" s="3" t="inlineStr">
        <is>
          <t>Expenses</t>
        </is>
      </c>
      <c r="D20314" s="3" t="inlineStr">
        <is>
          <t>3300/000</t>
        </is>
      </c>
      <c r="E20314" s="3" t="inlineStr">
        <is>
          <t>Computer Expenses</t>
        </is>
      </c>
      <c r="F20314" s="3" t="n">
        <v>0</v>
      </c>
      <c r="G20314" s="3" t="n">
        <v>782.52</v>
      </c>
    </row>
    <row r="20315">
      <c r="A20315" s="3" t="inlineStr">
        <is>
          <t>Opportunity Management Holdings (PTY) LTD</t>
        </is>
      </c>
      <c r="B20315" s="4" t="n">
        <v>45412</v>
      </c>
      <c r="C20315" s="3" t="inlineStr">
        <is>
          <t>Expenses</t>
        </is>
      </c>
      <c r="D20315" s="3" t="inlineStr">
        <is>
          <t>3300/000</t>
        </is>
      </c>
      <c r="E20315" s="3" t="inlineStr">
        <is>
          <t>Computer Expenses</t>
        </is>
      </c>
      <c r="F20315" s="3" t="n">
        <v>1394.78</v>
      </c>
      <c r="G20315" s="3" t="n">
        <v>2660.86</v>
      </c>
    </row>
    <row r="20316">
      <c r="A20316" s="3" t="inlineStr">
        <is>
          <t>Opportunity Private Capital (PTY) LTD</t>
        </is>
      </c>
      <c r="B20316" s="4" t="n">
        <v>45412</v>
      </c>
      <c r="C20316" s="3" t="inlineStr">
        <is>
          <t>Expenses</t>
        </is>
      </c>
      <c r="D20316" s="3" t="inlineStr">
        <is>
          <t>3300/000</t>
        </is>
      </c>
      <c r="E20316" s="3" t="inlineStr">
        <is>
          <t>Computer Expenses</t>
        </is>
      </c>
      <c r="F20316" s="3" t="n">
        <v>3995</v>
      </c>
      <c r="G20316" s="3" t="n">
        <v>3995</v>
      </c>
    </row>
    <row r="20317">
      <c r="A20317" s="3" t="inlineStr">
        <is>
          <t>Noble Shield (Pty) Ltd ta Go Letting</t>
        </is>
      </c>
      <c r="B20317" s="4" t="n">
        <v>45412</v>
      </c>
      <c r="C20317" s="3" t="inlineStr">
        <is>
          <t>Expenses</t>
        </is>
      </c>
      <c r="D20317" s="3" t="inlineStr">
        <is>
          <t>3300/120</t>
        </is>
      </c>
      <c r="E20317" s="3" t="inlineStr">
        <is>
          <t>Computer IT - Software Propworx</t>
        </is>
      </c>
      <c r="F20317" s="3" t="n">
        <v>2576</v>
      </c>
      <c r="G20317" s="3" t="n">
        <v>20608</v>
      </c>
    </row>
    <row r="20318">
      <c r="A20318" s="3" t="inlineStr">
        <is>
          <t>Noble Shield (Pty) Ltd ta Go Letting</t>
        </is>
      </c>
      <c r="B20318" s="4" t="n">
        <v>45412</v>
      </c>
      <c r="C20318" s="3" t="inlineStr">
        <is>
          <t>Expenses</t>
        </is>
      </c>
      <c r="D20318" s="3" t="inlineStr">
        <is>
          <t>3300/130</t>
        </is>
      </c>
      <c r="E20318" s="3" t="inlineStr">
        <is>
          <t>Computer IT - Internet/Hosting Fees</t>
        </is>
      </c>
      <c r="F20318" s="3" t="n">
        <v>0</v>
      </c>
      <c r="G20318" s="3" t="n">
        <v>1580</v>
      </c>
    </row>
    <row r="20319">
      <c r="A20319" s="3" t="inlineStr">
        <is>
          <t>Noble Shield (Pty) Ltd ta Go Letting</t>
        </is>
      </c>
      <c r="B20319" s="4" t="n">
        <v>45412</v>
      </c>
      <c r="C20319" s="3" t="inlineStr">
        <is>
          <t>Expenses</t>
        </is>
      </c>
      <c r="D20319" s="3" t="inlineStr">
        <is>
          <t>3300/170</t>
        </is>
      </c>
      <c r="E20319" s="3" t="inlineStr">
        <is>
          <t>Computer IT - VDB office Fibre</t>
        </is>
      </c>
      <c r="F20319" s="3" t="n">
        <v>790</v>
      </c>
      <c r="G20319" s="3" t="n">
        <v>5530</v>
      </c>
    </row>
    <row r="20320">
      <c r="A20320" s="3" t="inlineStr">
        <is>
          <t>Trademark Holdings (Pty) Ltd</t>
        </is>
      </c>
      <c r="B20320" s="4" t="n">
        <v>45412</v>
      </c>
      <c r="C20320" s="3" t="inlineStr">
        <is>
          <t>Expenses</t>
        </is>
      </c>
      <c r="D20320" s="3" t="inlineStr">
        <is>
          <t>3350/000</t>
        </is>
      </c>
      <c r="E20320" s="3" t="inlineStr">
        <is>
          <t>Consulting Fees</t>
        </is>
      </c>
      <c r="F20320" s="3" t="n">
        <v>26400</v>
      </c>
      <c r="G20320" s="3" t="n">
        <v>185200</v>
      </c>
    </row>
    <row r="20321">
      <c r="A20321" s="3" t="inlineStr">
        <is>
          <t>Opportunity Management Holdings (PTY) LTD</t>
        </is>
      </c>
      <c r="B20321" s="4" t="n">
        <v>45412</v>
      </c>
      <c r="C20321" s="3" t="inlineStr">
        <is>
          <t>Expenses</t>
        </is>
      </c>
      <c r="D20321" s="3" t="inlineStr">
        <is>
          <t>3350/100</t>
        </is>
      </c>
      <c r="E20321" s="3" t="inlineStr">
        <is>
          <t>Consulting Fee - Dirk Coetzee</t>
        </is>
      </c>
      <c r="F20321" s="3" t="n">
        <v>17000</v>
      </c>
      <c r="G20321" s="3" t="n">
        <v>136000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Expenses</t>
        </is>
      </c>
      <c r="D20322" s="3" t="inlineStr">
        <is>
          <t>3350/100</t>
        </is>
      </c>
      <c r="E20322" s="3" t="inlineStr">
        <is>
          <t>Consulting Fees - Admin and Finance</t>
        </is>
      </c>
      <c r="F20322" s="3" t="n">
        <v>45354</v>
      </c>
      <c r="G20322" s="3" t="n">
        <v>89063</v>
      </c>
    </row>
    <row r="20323">
      <c r="A20323" s="3" t="inlineStr">
        <is>
          <t>Opportunity Global Property (PTY) LTD</t>
        </is>
      </c>
      <c r="B20323" s="4" t="n">
        <v>45412</v>
      </c>
      <c r="C20323" s="3" t="inlineStr">
        <is>
          <t>Expenses</t>
        </is>
      </c>
      <c r="D20323" s="3" t="inlineStr">
        <is>
          <t>3350/100</t>
        </is>
      </c>
      <c r="E20323" s="3" t="inlineStr">
        <is>
          <t>Consulting Fees - Admin and Finance</t>
        </is>
      </c>
      <c r="F20323" s="3" t="n">
        <v>19945.2</v>
      </c>
      <c r="G20323" s="3" t="n">
        <v>30815.4</v>
      </c>
    </row>
    <row r="20324">
      <c r="A20324" s="3" t="inlineStr">
        <is>
          <t>Opportunity Private Capital (PTY) LTD</t>
        </is>
      </c>
      <c r="B20324" s="4" t="n">
        <v>45412</v>
      </c>
      <c r="C20324" s="3" t="inlineStr">
        <is>
          <t>Expenses</t>
        </is>
      </c>
      <c r="D20324" s="3" t="inlineStr">
        <is>
          <t>3350/100</t>
        </is>
      </c>
      <c r="E20324" s="3" t="inlineStr">
        <is>
          <t>Consulting Fees - Admin and Finance</t>
        </is>
      </c>
      <c r="F20324" s="3" t="n">
        <v>13865.2</v>
      </c>
      <c r="G20324" s="3" t="n">
        <v>26655.4</v>
      </c>
    </row>
    <row r="20325">
      <c r="A20325" s="3" t="inlineStr">
        <is>
          <t>Opportunity Private Capital (PTY) LTD</t>
        </is>
      </c>
      <c r="B20325" s="4" t="n">
        <v>45412</v>
      </c>
      <c r="C20325" s="3" t="inlineStr">
        <is>
          <t>Expenses</t>
        </is>
      </c>
      <c r="D20325" s="3" t="inlineStr">
        <is>
          <t>3350/200</t>
        </is>
      </c>
      <c r="E20325" s="3" t="inlineStr">
        <is>
          <t>Consulting Fees - Rockfin</t>
        </is>
      </c>
      <c r="F20325" s="3" t="n">
        <v>33600</v>
      </c>
      <c r="G20325" s="3" t="n">
        <v>39600</v>
      </c>
    </row>
    <row r="20326">
      <c r="A20326" s="3" t="inlineStr">
        <is>
          <t>Opportunity Management Holdings (PTY) LTD</t>
        </is>
      </c>
      <c r="B20326" s="4" t="n">
        <v>45412</v>
      </c>
      <c r="C20326" s="3" t="inlineStr">
        <is>
          <t>Expenses</t>
        </is>
      </c>
      <c r="D20326" s="3" t="inlineStr">
        <is>
          <t>3350/300</t>
        </is>
      </c>
      <c r="E20326" s="3" t="inlineStr">
        <is>
          <t>Consulting Fee - HR Joblaw</t>
        </is>
      </c>
      <c r="F20326" s="3" t="n">
        <v>0</v>
      </c>
      <c r="G20326" s="3" t="n">
        <v>11205.81</v>
      </c>
    </row>
    <row r="20327">
      <c r="A20327" s="3" t="inlineStr">
        <is>
          <t>Quinate Consulting (Pty) Ltd</t>
        </is>
      </c>
      <c r="B20327" s="4" t="n">
        <v>45412</v>
      </c>
      <c r="C20327" s="3" t="inlineStr">
        <is>
          <t>Expenses</t>
        </is>
      </c>
      <c r="D20327" s="3" t="inlineStr">
        <is>
          <t>3350/300</t>
        </is>
      </c>
      <c r="E20327" s="3" t="inlineStr">
        <is>
          <t>Consulting Fees - Admin and Finance</t>
        </is>
      </c>
      <c r="F20327" s="3" t="n">
        <v>0</v>
      </c>
      <c r="G20327" s="3" t="n">
        <v>15000</v>
      </c>
    </row>
    <row r="20328">
      <c r="A20328" s="3" t="inlineStr">
        <is>
          <t>Opportunity Private Capital (PTY) LTD</t>
        </is>
      </c>
      <c r="B20328" s="4" t="n">
        <v>45412</v>
      </c>
      <c r="C20328" s="3" t="inlineStr">
        <is>
          <t>Expenses</t>
        </is>
      </c>
      <c r="D20328" s="3" t="inlineStr">
        <is>
          <t>3350/300</t>
        </is>
      </c>
      <c r="E20328" s="3" t="inlineStr">
        <is>
          <t>Consulting Fees - BLCS</t>
        </is>
      </c>
      <c r="F20328" s="3" t="n">
        <v>4000</v>
      </c>
      <c r="G20328" s="3" t="n">
        <v>20000</v>
      </c>
    </row>
    <row r="20329">
      <c r="A20329" s="3" t="inlineStr">
        <is>
          <t>Opportunity Management Holdings (PTY) LTD</t>
        </is>
      </c>
      <c r="B20329" s="4" t="n">
        <v>45412</v>
      </c>
      <c r="C20329" s="3" t="inlineStr">
        <is>
          <t>Expenses</t>
        </is>
      </c>
      <c r="D20329" s="3" t="inlineStr">
        <is>
          <t>3350/400</t>
        </is>
      </c>
      <c r="E20329" s="3" t="inlineStr">
        <is>
          <t>Consulting Fees - Johan Prinsloo</t>
        </is>
      </c>
      <c r="F20329" s="3" t="n">
        <v>65000</v>
      </c>
      <c r="G20329" s="3" t="n">
        <v>180992.16</v>
      </c>
    </row>
    <row r="20330">
      <c r="A20330" s="3" t="inlineStr">
        <is>
          <t>Opportunity Private Capital (PTY) LTD</t>
        </is>
      </c>
      <c r="B20330" s="4" t="n">
        <v>45412</v>
      </c>
      <c r="C20330" s="3" t="inlineStr">
        <is>
          <t>Expenses</t>
        </is>
      </c>
      <c r="D20330" s="3" t="inlineStr">
        <is>
          <t>3350/400</t>
        </is>
      </c>
      <c r="E20330" s="3" t="inlineStr">
        <is>
          <t>Consulting Fees: Solaris Law</t>
        </is>
      </c>
      <c r="F20330" s="3" t="n">
        <v>29937.39</v>
      </c>
      <c r="G20330" s="3" t="n">
        <v>29937.39</v>
      </c>
    </row>
    <row r="20331">
      <c r="A20331" s="3" t="inlineStr">
        <is>
          <t>Opportunity Private Capital (PTY) LTD</t>
        </is>
      </c>
      <c r="B20331" s="4" t="n">
        <v>45412</v>
      </c>
      <c r="C20331" s="3" t="inlineStr">
        <is>
          <t>Expenses</t>
        </is>
      </c>
      <c r="D20331" s="3" t="inlineStr">
        <is>
          <t>3351/000</t>
        </is>
      </c>
      <c r="E20331" s="3" t="inlineStr">
        <is>
          <t>Consulting Fees - HR Joblaw</t>
        </is>
      </c>
      <c r="F20331" s="3" t="n">
        <v>1600.83</v>
      </c>
      <c r="G20331" s="3" t="n">
        <v>15201.66</v>
      </c>
    </row>
    <row r="20332">
      <c r="A20332" s="3" t="inlineStr">
        <is>
          <t>Quinate Consulting (Pty) Ltd</t>
        </is>
      </c>
      <c r="B20332" s="4" t="n">
        <v>45412</v>
      </c>
      <c r="C20332" s="3" t="inlineStr">
        <is>
          <t>Expenses</t>
        </is>
      </c>
      <c r="D20332" s="3" t="inlineStr">
        <is>
          <t>3351/000</t>
        </is>
      </c>
      <c r="E20332" s="3" t="inlineStr">
        <is>
          <t>Consulting fees - Trustees</t>
        </is>
      </c>
      <c r="F20332" s="3" t="n">
        <v>20800</v>
      </c>
      <c r="G20332" s="3" t="n">
        <v>25000</v>
      </c>
    </row>
    <row r="20333">
      <c r="A20333" s="3" t="inlineStr">
        <is>
          <t>Opportunity Private Capital (PTY) LTD</t>
        </is>
      </c>
      <c r="B20333" s="4" t="n">
        <v>45412</v>
      </c>
      <c r="C20333" s="3" t="inlineStr">
        <is>
          <t>Expenses</t>
        </is>
      </c>
      <c r="D20333" s="3" t="inlineStr">
        <is>
          <t>3355/00</t>
        </is>
      </c>
      <c r="E20333" s="3" t="inlineStr">
        <is>
          <t>Consulting fees - F Geldenhuys</t>
        </is>
      </c>
      <c r="F20333" s="3" t="n">
        <v>28224.51</v>
      </c>
      <c r="G20333" s="3" t="n">
        <v>63224.51</v>
      </c>
    </row>
    <row r="20334">
      <c r="A20334" s="3" t="inlineStr">
        <is>
          <t>Opportunity Private Capital (PTY) LTD</t>
        </is>
      </c>
      <c r="B20334" s="4" t="n">
        <v>45412</v>
      </c>
      <c r="C20334" s="3" t="inlineStr">
        <is>
          <t>Expenses</t>
        </is>
      </c>
      <c r="D20334" s="3" t="inlineStr">
        <is>
          <t>3356/000</t>
        </is>
      </c>
      <c r="E20334" s="3" t="inlineStr">
        <is>
          <t>Consulting Fees - Nicole Viljoen</t>
        </is>
      </c>
      <c r="F20334" s="3" t="n">
        <v>15000</v>
      </c>
      <c r="G20334" s="3" t="n">
        <v>30000</v>
      </c>
    </row>
    <row r="20335">
      <c r="A20335" s="3" t="inlineStr">
        <is>
          <t>Opportunity Management Holdings (PTY) LTD</t>
        </is>
      </c>
      <c r="B20335" s="4" t="n">
        <v>45412</v>
      </c>
      <c r="C20335" s="3" t="inlineStr">
        <is>
          <t>Expenses</t>
        </is>
      </c>
      <c r="D20335" s="3" t="inlineStr">
        <is>
          <t>3400/000</t>
        </is>
      </c>
      <c r="E20335" s="3" t="inlineStr">
        <is>
          <t>Courier _AND_ Postage</t>
        </is>
      </c>
      <c r="F20335" s="3" t="n">
        <v>0</v>
      </c>
      <c r="G20335" s="3" t="n">
        <v>664.3200000000001</v>
      </c>
    </row>
    <row r="20336">
      <c r="A20336" s="3" t="inlineStr">
        <is>
          <t>Trademark Holdings (Pty) Ltd</t>
        </is>
      </c>
      <c r="B20336" s="4" t="n">
        <v>45412</v>
      </c>
      <c r="C20336" s="3" t="inlineStr">
        <is>
          <t>Expenses</t>
        </is>
      </c>
      <c r="D20336" s="3" t="inlineStr">
        <is>
          <t>3450/000</t>
        </is>
      </c>
      <c r="E20336" s="3" t="inlineStr">
        <is>
          <t>Depreciation</t>
        </is>
      </c>
      <c r="F20336" s="3" t="n">
        <v>376.58</v>
      </c>
      <c r="G20336" s="3" t="n">
        <v>376.58</v>
      </c>
    </row>
    <row r="20337">
      <c r="A20337" s="3" t="inlineStr">
        <is>
          <t>Opportunity Private Capital (PTY) LTD</t>
        </is>
      </c>
      <c r="B20337" s="4" t="n">
        <v>45412</v>
      </c>
      <c r="C20337" s="3" t="inlineStr">
        <is>
          <t>Expenses</t>
        </is>
      </c>
      <c r="D20337" s="3" t="inlineStr">
        <is>
          <t>3450/001</t>
        </is>
      </c>
      <c r="E20337" s="3" t="inlineStr">
        <is>
          <t>Depreciation - Computer equipment</t>
        </is>
      </c>
      <c r="F20337" s="3" t="n">
        <v>880.08</v>
      </c>
      <c r="G20337" s="3" t="n">
        <v>1760.16</v>
      </c>
    </row>
    <row r="20338">
      <c r="A20338" s="3" t="inlineStr">
        <is>
          <t>Opportunity Global Property (PTY) LTD</t>
        </is>
      </c>
      <c r="B20338" s="4" t="n">
        <v>45412</v>
      </c>
      <c r="C20338" s="3" t="inlineStr">
        <is>
          <t>Expenses</t>
        </is>
      </c>
      <c r="D20338" s="3" t="inlineStr">
        <is>
          <t>3450/030</t>
        </is>
      </c>
      <c r="E20338" s="3" t="inlineStr">
        <is>
          <t>Depreciation - Furniture and Fittings</t>
        </is>
      </c>
      <c r="F20338" s="3" t="n">
        <v>408.05</v>
      </c>
      <c r="G20338" s="3" t="n">
        <v>816.1</v>
      </c>
    </row>
    <row r="20339">
      <c r="A20339" s="3" t="inlineStr">
        <is>
          <t>Opportunity Management Holdings (PTY) LTD</t>
        </is>
      </c>
      <c r="B20339" s="4" t="n">
        <v>45412</v>
      </c>
      <c r="C20339" s="3" t="inlineStr">
        <is>
          <t>Expenses</t>
        </is>
      </c>
      <c r="D20339" s="3" t="inlineStr">
        <is>
          <t>3451/000</t>
        </is>
      </c>
      <c r="E20339" s="3" t="inlineStr">
        <is>
          <t>Depreciation - Computer Equipment</t>
        </is>
      </c>
      <c r="F20339" s="3" t="n">
        <v>1431.34</v>
      </c>
      <c r="G20339" s="3" t="n">
        <v>9047.360000000001</v>
      </c>
    </row>
    <row r="20340">
      <c r="A20340" s="3" t="inlineStr">
        <is>
          <t>Quinate Consulting (Pty) Ltd</t>
        </is>
      </c>
      <c r="B20340" s="4" t="n">
        <v>45412</v>
      </c>
      <c r="C20340" s="3" t="inlineStr">
        <is>
          <t>Expenses</t>
        </is>
      </c>
      <c r="D20340" s="3" t="inlineStr">
        <is>
          <t>3600/000</t>
        </is>
      </c>
      <c r="E20340" s="3" t="inlineStr">
        <is>
          <t>Donations</t>
        </is>
      </c>
      <c r="F20340" s="3" t="n">
        <v>572.45</v>
      </c>
      <c r="G20340" s="3" t="n">
        <v>1144.9</v>
      </c>
    </row>
    <row r="20341">
      <c r="A20341" s="3" t="inlineStr">
        <is>
          <t>Noble Shield (Pty) Ltd ta Go Letting</t>
        </is>
      </c>
      <c r="B20341" s="4" t="n">
        <v>45412</v>
      </c>
      <c r="C20341" s="3" t="inlineStr">
        <is>
          <t>Expenses</t>
        </is>
      </c>
      <c r="D20341" s="3" t="inlineStr">
        <is>
          <t>3650/000</t>
        </is>
      </c>
      <c r="E20341" s="3" t="inlineStr">
        <is>
          <t>Electricity _AND_ Water</t>
        </is>
      </c>
      <c r="F20341" s="3" t="n">
        <v>0</v>
      </c>
      <c r="G20341" s="3" t="n">
        <v>6400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Expenses</t>
        </is>
      </c>
      <c r="D20342" s="3" t="inlineStr">
        <is>
          <t>3650/000</t>
        </is>
      </c>
      <c r="E20342" s="3" t="inlineStr">
        <is>
          <t>Electricity _AND_ Water</t>
        </is>
      </c>
      <c r="F20342" s="3" t="n">
        <v>2950</v>
      </c>
      <c r="G20342" s="3" t="n">
        <v>5900</v>
      </c>
    </row>
    <row r="20343">
      <c r="A20343" s="3" t="inlineStr">
        <is>
          <t>Noble Shield (Pty) Ltd ta Go Letting</t>
        </is>
      </c>
      <c r="B20343" s="4" t="n">
        <v>45412</v>
      </c>
      <c r="C20343" s="3" t="inlineStr">
        <is>
          <t>Expenses</t>
        </is>
      </c>
      <c r="D20343" s="3" t="inlineStr">
        <is>
          <t>3651/000</t>
        </is>
      </c>
      <c r="E20343" s="3" t="inlineStr">
        <is>
          <t>Electricity _AND_ Water - Rentals</t>
        </is>
      </c>
      <c r="F20343" s="3" t="n">
        <v>0</v>
      </c>
      <c r="G20343" s="3" t="n">
        <v>-100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Expenses</t>
        </is>
      </c>
      <c r="D20344" s="3" t="inlineStr">
        <is>
          <t>3651/000</t>
        </is>
      </c>
      <c r="E20344" s="3" t="inlineStr">
        <is>
          <t>Electricity _AND_ Water - Southwark</t>
        </is>
      </c>
      <c r="F20344" s="3" t="n">
        <v>0</v>
      </c>
      <c r="G20344" s="3" t="n">
        <v>14396.06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Expenses</t>
        </is>
      </c>
      <c r="D20345" s="3" t="inlineStr">
        <is>
          <t>3652/000</t>
        </is>
      </c>
      <c r="E20345" s="3" t="inlineStr">
        <is>
          <t>Electricity _AND_ Water - Soho</t>
        </is>
      </c>
      <c r="F20345" s="3" t="n">
        <v>23360.74</v>
      </c>
      <c r="G20345" s="3" t="n">
        <v>46031.17</v>
      </c>
    </row>
    <row r="20346">
      <c r="A20346" s="3" t="inlineStr">
        <is>
          <t>Quinate Consulting (Pty) Ltd</t>
        </is>
      </c>
      <c r="B20346" s="4" t="n">
        <v>45412</v>
      </c>
      <c r="C20346" s="3" t="inlineStr">
        <is>
          <t>Expenses</t>
        </is>
      </c>
      <c r="D20346" s="3" t="inlineStr">
        <is>
          <t>3653/000</t>
        </is>
      </c>
      <c r="E20346" s="3" t="inlineStr">
        <is>
          <t>Electricity _AND_ Water - Endulini</t>
        </is>
      </c>
      <c r="F20346" s="3" t="n">
        <v>4544.31</v>
      </c>
      <c r="G20346" s="3" t="n">
        <v>4544.31</v>
      </c>
    </row>
    <row r="20347">
      <c r="A20347" s="3" t="inlineStr">
        <is>
          <t>Noble Shield (Pty) Ltd ta Go Letting</t>
        </is>
      </c>
      <c r="B20347" s="4" t="n">
        <v>45412</v>
      </c>
      <c r="C20347" s="3" t="inlineStr">
        <is>
          <t>Expenses</t>
        </is>
      </c>
      <c r="D20347" s="3" t="inlineStr">
        <is>
          <t>3700/000</t>
        </is>
      </c>
      <c r="E20347" s="3" t="inlineStr">
        <is>
          <t>Entertainment Expenses</t>
        </is>
      </c>
      <c r="F20347" s="3" t="n">
        <v>0</v>
      </c>
      <c r="G20347" s="3" t="n">
        <v>1650</v>
      </c>
    </row>
    <row r="20348">
      <c r="A20348" s="3" t="inlineStr">
        <is>
          <t>Opportunity Global Property (PTY) LTD</t>
        </is>
      </c>
      <c r="B20348" s="4" t="n">
        <v>45412</v>
      </c>
      <c r="C20348" s="3" t="inlineStr">
        <is>
          <t>Expenses</t>
        </is>
      </c>
      <c r="D20348" s="3" t="inlineStr">
        <is>
          <t>3700/000</t>
        </is>
      </c>
      <c r="E20348" s="3" t="inlineStr">
        <is>
          <t>Entertainment Expenses</t>
        </is>
      </c>
      <c r="F20348" s="3" t="n">
        <v>434.78</v>
      </c>
      <c r="G20348" s="3" t="n">
        <v>1130.43</v>
      </c>
    </row>
    <row r="20349">
      <c r="A20349" s="3" t="inlineStr">
        <is>
          <t>Opportunity Management Holdings (PTY) LTD</t>
        </is>
      </c>
      <c r="B20349" s="4" t="n">
        <v>45412</v>
      </c>
      <c r="C20349" s="3" t="inlineStr">
        <is>
          <t>Expenses</t>
        </is>
      </c>
      <c r="D20349" s="3" t="inlineStr">
        <is>
          <t>3700/000</t>
        </is>
      </c>
      <c r="E20349" s="3" t="inlineStr">
        <is>
          <t>Entertainment Expenses</t>
        </is>
      </c>
      <c r="F20349" s="3" t="n">
        <v>0</v>
      </c>
      <c r="G20349" s="3" t="n">
        <v>1126.13</v>
      </c>
    </row>
    <row r="20350">
      <c r="A20350" s="3" t="inlineStr">
        <is>
          <t>Opportunity Private Capital (PTY) LTD</t>
        </is>
      </c>
      <c r="B20350" s="4" t="n">
        <v>45412</v>
      </c>
      <c r="C20350" s="3" t="inlineStr">
        <is>
          <t>Expenses</t>
        </is>
      </c>
      <c r="D20350" s="3" t="inlineStr">
        <is>
          <t>3700/000</t>
        </is>
      </c>
      <c r="E20350" s="3" t="inlineStr">
        <is>
          <t>Entertainment Expenses</t>
        </is>
      </c>
      <c r="F20350" s="3" t="n">
        <v>2826.09</v>
      </c>
      <c r="G20350" s="3" t="n">
        <v>3943.47</v>
      </c>
    </row>
    <row r="20351">
      <c r="A20351" s="3" t="inlineStr">
        <is>
          <t>Noble Shield (Pty) Ltd ta Go Letting</t>
        </is>
      </c>
      <c r="B20351" s="4" t="n">
        <v>45412</v>
      </c>
      <c r="C20351" s="3" t="inlineStr">
        <is>
          <t>Expenses</t>
        </is>
      </c>
      <c r="D20351" s="3" t="inlineStr">
        <is>
          <t>3800/000</t>
        </is>
      </c>
      <c r="E20351" s="3" t="inlineStr">
        <is>
          <t>General Expenses</t>
        </is>
      </c>
      <c r="F20351" s="3" t="n">
        <v>591.8</v>
      </c>
      <c r="G20351" s="3" t="n">
        <v>911.78</v>
      </c>
    </row>
    <row r="20352">
      <c r="A20352" s="3" t="inlineStr">
        <is>
          <t>Opportunity Global Property (PTY) LTD</t>
        </is>
      </c>
      <c r="B20352" s="4" t="n">
        <v>45412</v>
      </c>
      <c r="C20352" s="3" t="inlineStr">
        <is>
          <t>Expenses</t>
        </is>
      </c>
      <c r="D20352" s="3" t="inlineStr">
        <is>
          <t>3800/000</t>
        </is>
      </c>
      <c r="E20352" s="3" t="inlineStr">
        <is>
          <t>General Expenses</t>
        </is>
      </c>
      <c r="F20352" s="3" t="n">
        <v>0</v>
      </c>
      <c r="G20352" s="3" t="n">
        <v>156.5</v>
      </c>
    </row>
    <row r="20353">
      <c r="A20353" s="3" t="inlineStr">
        <is>
          <t>Opportunity Management Holdings (PTY) LTD</t>
        </is>
      </c>
      <c r="B20353" s="4" t="n">
        <v>45412</v>
      </c>
      <c r="C20353" s="3" t="inlineStr">
        <is>
          <t>Expenses</t>
        </is>
      </c>
      <c r="D20353" s="3" t="inlineStr">
        <is>
          <t>3800/000</t>
        </is>
      </c>
      <c r="E20353" s="3" t="inlineStr">
        <is>
          <t>General Expenses</t>
        </is>
      </c>
      <c r="F20353" s="3" t="n">
        <v>405</v>
      </c>
      <c r="G20353" s="3" t="n">
        <v>1923.3</v>
      </c>
    </row>
    <row r="20354">
      <c r="A20354" s="3" t="inlineStr">
        <is>
          <t>Quinate Consulting (Pty) Ltd</t>
        </is>
      </c>
      <c r="B20354" s="4" t="n">
        <v>45412</v>
      </c>
      <c r="C20354" s="3" t="inlineStr">
        <is>
          <t>Expenses</t>
        </is>
      </c>
      <c r="D20354" s="3" t="inlineStr">
        <is>
          <t>3800/000</t>
        </is>
      </c>
      <c r="E20354" s="3" t="inlineStr">
        <is>
          <t>General Expenses</t>
        </is>
      </c>
      <c r="F20354" s="3" t="n">
        <v>0</v>
      </c>
      <c r="G20354" s="3" t="n">
        <v>1338.11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Expenses</t>
        </is>
      </c>
      <c r="D20355" s="3" t="inlineStr">
        <is>
          <t>3800/010</t>
        </is>
      </c>
      <c r="E20355" s="3" t="inlineStr">
        <is>
          <t>General Expences - Gifts</t>
        </is>
      </c>
      <c r="F20355" s="3" t="n">
        <v>1437.46</v>
      </c>
      <c r="G20355" s="3" t="n">
        <v>1437.46</v>
      </c>
    </row>
    <row r="20356">
      <c r="A20356" s="3" t="inlineStr">
        <is>
          <t>Opportunity Management Holdings (PTY) LTD</t>
        </is>
      </c>
      <c r="B20356" s="4" t="n">
        <v>45412</v>
      </c>
      <c r="C20356" s="3" t="inlineStr">
        <is>
          <t>Expenses</t>
        </is>
      </c>
      <c r="D20356" s="3" t="inlineStr">
        <is>
          <t>3800/010</t>
        </is>
      </c>
      <c r="E20356" s="3" t="inlineStr">
        <is>
          <t>General Expenses - Gifts</t>
        </is>
      </c>
      <c r="F20356" s="3" t="n">
        <v>2000</v>
      </c>
      <c r="G20356" s="3" t="n">
        <v>12963.65</v>
      </c>
    </row>
    <row r="20357">
      <c r="A20357" s="3" t="inlineStr">
        <is>
          <t>Opportunity Management Holdings (PTY) LTD</t>
        </is>
      </c>
      <c r="B20357" s="4" t="n">
        <v>45412</v>
      </c>
      <c r="C20357" s="3" t="inlineStr">
        <is>
          <t>Expenses</t>
        </is>
      </c>
      <c r="D20357" s="3" t="inlineStr">
        <is>
          <t>3800/030</t>
        </is>
      </c>
      <c r="E20357" s="3" t="inlineStr">
        <is>
          <t>General Expenses: Showhouse Heron View</t>
        </is>
      </c>
      <c r="F20357" s="3" t="n">
        <v>0</v>
      </c>
      <c r="G20357" s="3" t="n">
        <v>987.72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Expenses</t>
        </is>
      </c>
      <c r="D20358" s="3" t="inlineStr">
        <is>
          <t>3850/000</t>
        </is>
      </c>
      <c r="E20358" s="3" t="inlineStr">
        <is>
          <t>Insurance - Momentum</t>
        </is>
      </c>
      <c r="F20358" s="3" t="n">
        <v>1969.99</v>
      </c>
      <c r="G20358" s="3" t="n">
        <v>14664.2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Expenses</t>
        </is>
      </c>
      <c r="D20359" s="3" t="inlineStr">
        <is>
          <t>3850/100</t>
        </is>
      </c>
      <c r="E20359" s="3" t="inlineStr">
        <is>
          <t>Insurance - Santam</t>
        </is>
      </c>
      <c r="F20359" s="3" t="n">
        <v>4249.41</v>
      </c>
      <c r="G20359" s="3" t="n">
        <v>33995.28</v>
      </c>
    </row>
    <row r="20360">
      <c r="A20360" s="3" t="inlineStr">
        <is>
          <t>Noble Shield (Pty) Ltd ta Go Letting</t>
        </is>
      </c>
      <c r="B20360" s="4" t="n">
        <v>45412</v>
      </c>
      <c r="C20360" s="3" t="inlineStr">
        <is>
          <t>Expenses</t>
        </is>
      </c>
      <c r="D20360" s="3" t="inlineStr">
        <is>
          <t>3850/200</t>
        </is>
      </c>
      <c r="E20360" s="3" t="inlineStr">
        <is>
          <t>Insurance - A_AND_G</t>
        </is>
      </c>
      <c r="F20360" s="3" t="n">
        <v>2394.42</v>
      </c>
      <c r="G20360" s="3" t="n">
        <v>20650.02</v>
      </c>
    </row>
    <row r="20361">
      <c r="A20361" s="3" t="inlineStr">
        <is>
          <t>Quinate Consulting (Pty) Ltd</t>
        </is>
      </c>
      <c r="B20361" s="4" t="n">
        <v>45412</v>
      </c>
      <c r="C20361" s="3" t="inlineStr">
        <is>
          <t>Expenses</t>
        </is>
      </c>
      <c r="D20361" s="3" t="inlineStr">
        <is>
          <t>3851/000</t>
        </is>
      </c>
      <c r="E20361" s="3" t="inlineStr">
        <is>
          <t>Insurance - Momentum</t>
        </is>
      </c>
      <c r="F20361" s="3" t="n">
        <v>9274.969999999999</v>
      </c>
      <c r="G20361" s="3" t="n">
        <v>18549.94</v>
      </c>
    </row>
    <row r="20362">
      <c r="A20362" s="3" t="inlineStr">
        <is>
          <t>Opportunity Management Holdings (PTY) LTD</t>
        </is>
      </c>
      <c r="B20362" s="4" t="n">
        <v>45412</v>
      </c>
      <c r="C20362" s="3" t="inlineStr">
        <is>
          <t>Expenses</t>
        </is>
      </c>
      <c r="D20362" s="3" t="inlineStr">
        <is>
          <t>3960/000</t>
        </is>
      </c>
      <c r="E20362" s="3" t="inlineStr">
        <is>
          <t>Internet Fees</t>
        </is>
      </c>
      <c r="F20362" s="3" t="n">
        <v>619.71</v>
      </c>
      <c r="G20362" s="3" t="n">
        <v>5229.21</v>
      </c>
    </row>
    <row r="20363">
      <c r="A20363" s="3" t="inlineStr">
        <is>
          <t>Rock Blok (Pty) Ltd</t>
        </is>
      </c>
      <c r="B20363" s="4" t="n">
        <v>45412</v>
      </c>
      <c r="C20363" s="3" t="inlineStr">
        <is>
          <t>Expenses</t>
        </is>
      </c>
      <c r="D20363" s="3" t="inlineStr">
        <is>
          <t>4000/100</t>
        </is>
      </c>
      <c r="E20363" s="3" t="inlineStr">
        <is>
          <t>Investor Payout END203 - Sourgen</t>
        </is>
      </c>
      <c r="F20363" s="3" t="n">
        <v>1698.96</v>
      </c>
      <c r="G20363" s="3" t="n">
        <v>1698.96</v>
      </c>
    </row>
    <row r="20364">
      <c r="A20364" s="3" t="inlineStr">
        <is>
          <t>Rock Blok (Pty) Ltd</t>
        </is>
      </c>
      <c r="B20364" s="4" t="n">
        <v>45412</v>
      </c>
      <c r="C20364" s="3" t="inlineStr">
        <is>
          <t>Expenses</t>
        </is>
      </c>
      <c r="D20364" s="3" t="inlineStr">
        <is>
          <t>4000/110</t>
        </is>
      </c>
      <c r="E20364" s="3" t="inlineStr">
        <is>
          <t>Investor Payout END203 - De Klerk</t>
        </is>
      </c>
      <c r="F20364" s="3" t="n">
        <v>1359.17</v>
      </c>
      <c r="G20364" s="3" t="n">
        <v>1359.17</v>
      </c>
    </row>
    <row r="20365">
      <c r="A20365" s="3" t="inlineStr">
        <is>
          <t>Rock Blok (Pty) Ltd</t>
        </is>
      </c>
      <c r="B20365" s="4" t="n">
        <v>45412</v>
      </c>
      <c r="C20365" s="3" t="inlineStr">
        <is>
          <t>Expenses</t>
        </is>
      </c>
      <c r="D20365" s="3" t="inlineStr">
        <is>
          <t>4000/120</t>
        </is>
      </c>
      <c r="E20365" s="3" t="inlineStr">
        <is>
          <t>Investor Payout END203 - Akanya Property Trust</t>
        </is>
      </c>
      <c r="F20365" s="3" t="n">
        <v>1359.17</v>
      </c>
      <c r="G20365" s="3" t="n">
        <v>1359.17</v>
      </c>
    </row>
    <row r="20366">
      <c r="A20366" s="3" t="inlineStr">
        <is>
          <t>Rock Blok (Pty) Ltd</t>
        </is>
      </c>
      <c r="B20366" s="4" t="n">
        <v>45412</v>
      </c>
      <c r="C20366" s="3" t="inlineStr">
        <is>
          <t>Expenses</t>
        </is>
      </c>
      <c r="D20366" s="3" t="inlineStr">
        <is>
          <t>4000/130</t>
        </is>
      </c>
      <c r="E20366" s="3" t="inlineStr">
        <is>
          <t>Investor Payout END203 - Koopman</t>
        </is>
      </c>
      <c r="F20366" s="3" t="n">
        <v>2378.54</v>
      </c>
      <c r="G20366" s="3" t="n">
        <v>2378.54</v>
      </c>
    </row>
    <row r="20367">
      <c r="A20367" s="3" t="inlineStr">
        <is>
          <t>Rock Blok (Pty) Ltd</t>
        </is>
      </c>
      <c r="B20367" s="4" t="n">
        <v>45412</v>
      </c>
      <c r="C20367" s="3" t="inlineStr">
        <is>
          <t>Expenses</t>
        </is>
      </c>
      <c r="D20367" s="3" t="inlineStr">
        <is>
          <t>4000/140</t>
        </is>
      </c>
      <c r="E20367" s="3" t="inlineStr">
        <is>
          <t>Investor Payout END203 - Mehl</t>
        </is>
      </c>
      <c r="F20367" s="3" t="n">
        <v>1698.96</v>
      </c>
      <c r="G20367" s="3" t="n">
        <v>1698.96</v>
      </c>
    </row>
    <row r="20368">
      <c r="A20368" s="3" t="inlineStr">
        <is>
          <t>Rock Blok (Pty) Ltd</t>
        </is>
      </c>
      <c r="B20368" s="4" t="n">
        <v>45412</v>
      </c>
      <c r="C20368" s="3" t="inlineStr">
        <is>
          <t>Expenses</t>
        </is>
      </c>
      <c r="D20368" s="3" t="inlineStr">
        <is>
          <t>4000/150</t>
        </is>
      </c>
      <c r="E20368" s="3" t="inlineStr">
        <is>
          <t>Investor Payout END203 - Truter</t>
        </is>
      </c>
      <c r="F20368" s="3" t="n">
        <v>679.58</v>
      </c>
      <c r="G20368" s="3" t="n">
        <v>679.58</v>
      </c>
    </row>
    <row r="20369">
      <c r="A20369" s="3" t="inlineStr">
        <is>
          <t>Rock Blok (Pty) Ltd</t>
        </is>
      </c>
      <c r="B20369" s="4" t="n">
        <v>45412</v>
      </c>
      <c r="C20369" s="3" t="inlineStr">
        <is>
          <t>Expenses</t>
        </is>
      </c>
      <c r="D20369" s="3" t="inlineStr">
        <is>
          <t>4000/190</t>
        </is>
      </c>
      <c r="E20369" s="3" t="inlineStr">
        <is>
          <t>Investor Payout END203 - Opportunity Private Capital</t>
        </is>
      </c>
      <c r="F20369" s="3" t="n">
        <v>1019.37</v>
      </c>
      <c r="G20369" s="3" t="n">
        <v>1019.37</v>
      </c>
    </row>
    <row r="20370">
      <c r="A20370" s="3" t="inlineStr">
        <is>
          <t>Rock Blok (Pty) Ltd</t>
        </is>
      </c>
      <c r="B20370" s="4" t="n">
        <v>45412</v>
      </c>
      <c r="C20370" s="3" t="inlineStr">
        <is>
          <t>Expenses</t>
        </is>
      </c>
      <c r="D20370" s="3" t="inlineStr">
        <is>
          <t>4050/000</t>
        </is>
      </c>
      <c r="E20370" s="3" t="inlineStr">
        <is>
          <t>Levies - LMS Cape</t>
        </is>
      </c>
      <c r="F20370" s="3" t="n">
        <v>1102.62</v>
      </c>
      <c r="G20370" s="3" t="n">
        <v>1102.62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Expenses</t>
        </is>
      </c>
      <c r="D20371" s="3" t="inlineStr">
        <is>
          <t>4065/000</t>
        </is>
      </c>
      <c r="E20371" s="3" t="inlineStr">
        <is>
          <t>Levies - SoHo</t>
        </is>
      </c>
      <c r="F20371" s="3" t="n">
        <v>6358.38</v>
      </c>
      <c r="G20371" s="3" t="n">
        <v>13541.76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Expenses</t>
        </is>
      </c>
      <c r="D20372" s="3" t="inlineStr">
        <is>
          <t>4066/000</t>
        </is>
      </c>
      <c r="E20372" s="3" t="inlineStr">
        <is>
          <t>Levies - Southwark</t>
        </is>
      </c>
      <c r="F20372" s="3" t="n">
        <v>3650.29</v>
      </c>
      <c r="G20372" s="3" t="n">
        <v>7300.58</v>
      </c>
    </row>
    <row r="20373">
      <c r="A20373" s="3" t="inlineStr">
        <is>
          <t>Quinate Consulting (Pty) Ltd</t>
        </is>
      </c>
      <c r="B20373" s="4" t="n">
        <v>45412</v>
      </c>
      <c r="C20373" s="3" t="inlineStr">
        <is>
          <t>Expenses</t>
        </is>
      </c>
      <c r="D20373" s="3" t="inlineStr">
        <is>
          <t>4067/000</t>
        </is>
      </c>
      <c r="E20373" s="3" t="inlineStr">
        <is>
          <t>Levies - C4 Property</t>
        </is>
      </c>
      <c r="F20373" s="3" t="n">
        <v>18371.78</v>
      </c>
      <c r="G20373" s="3" t="n">
        <v>39647.97</v>
      </c>
    </row>
    <row r="20374">
      <c r="A20374" s="3" t="inlineStr">
        <is>
          <t>Opportunity Management Holdings (PTY) LTD</t>
        </is>
      </c>
      <c r="B20374" s="4" t="n">
        <v>45412</v>
      </c>
      <c r="C20374" s="3" t="inlineStr">
        <is>
          <t>Expenses</t>
        </is>
      </c>
      <c r="D20374" s="3" t="inlineStr">
        <is>
          <t>4090/000</t>
        </is>
      </c>
      <c r="E20374" s="3" t="inlineStr">
        <is>
          <t>Marketing - Website_AND_MultiMedia</t>
        </is>
      </c>
      <c r="F20374" s="3" t="n">
        <v>0</v>
      </c>
      <c r="G20374" s="3" t="n">
        <v>300</v>
      </c>
    </row>
    <row r="20375">
      <c r="A20375" s="3" t="inlineStr">
        <is>
          <t>Opportunity Private Capital (PTY) LTD</t>
        </is>
      </c>
      <c r="B20375" s="4" t="n">
        <v>45412</v>
      </c>
      <c r="C20375" s="3" t="inlineStr">
        <is>
          <t>Expenses</t>
        </is>
      </c>
      <c r="D20375" s="3" t="inlineStr">
        <is>
          <t>4100/100</t>
        </is>
      </c>
      <c r="E20375" s="3" t="inlineStr">
        <is>
          <t>Members Salaries - Nick Morgan</t>
        </is>
      </c>
      <c r="F20375" s="3" t="n">
        <v>0</v>
      </c>
      <c r="G20375" s="3" t="n">
        <v>41251.6</v>
      </c>
    </row>
    <row r="20376">
      <c r="A20376" s="3" t="inlineStr">
        <is>
          <t>Opportunity Management Holdings (PTY) LTD</t>
        </is>
      </c>
      <c r="B20376" s="4" t="n">
        <v>45412</v>
      </c>
      <c r="C20376" s="3" t="inlineStr">
        <is>
          <t>Expenses</t>
        </is>
      </c>
      <c r="D20376" s="3" t="inlineStr">
        <is>
          <t>4150/010</t>
        </is>
      </c>
      <c r="E20376" s="3" t="inlineStr">
        <is>
          <t>Motor Vehicle - Petrol _AND_ Oil</t>
        </is>
      </c>
      <c r="F20376" s="3" t="n">
        <v>0</v>
      </c>
      <c r="G20376" s="3" t="n">
        <v>1350</v>
      </c>
    </row>
    <row r="20377">
      <c r="A20377" s="3" t="inlineStr">
        <is>
          <t>Opportunity Management Holdings (PTY) LTD</t>
        </is>
      </c>
      <c r="B20377" s="4" t="n">
        <v>45412</v>
      </c>
      <c r="C20377" s="3" t="inlineStr">
        <is>
          <t>Expenses</t>
        </is>
      </c>
      <c r="D20377" s="3" t="inlineStr">
        <is>
          <t>4200/000</t>
        </is>
      </c>
      <c r="E20377" s="3" t="inlineStr">
        <is>
          <t>Printing _AND_ Stationery</t>
        </is>
      </c>
      <c r="F20377" s="3" t="n">
        <v>0</v>
      </c>
      <c r="G20377" s="3" t="n">
        <v>1147.8</v>
      </c>
    </row>
    <row r="20378">
      <c r="A20378" s="3" t="inlineStr">
        <is>
          <t>Opportunity Private Capital (PTY) LTD</t>
        </is>
      </c>
      <c r="B20378" s="4" t="n">
        <v>45412</v>
      </c>
      <c r="C20378" s="3" t="inlineStr">
        <is>
          <t>Expenses</t>
        </is>
      </c>
      <c r="D20378" s="3" t="inlineStr">
        <is>
          <t>4200/000</t>
        </is>
      </c>
      <c r="E20378" s="3" t="inlineStr">
        <is>
          <t>Printing _AND_ Stationery</t>
        </is>
      </c>
      <c r="F20378" s="3" t="n">
        <v>2367</v>
      </c>
      <c r="G20378" s="3" t="n">
        <v>4734</v>
      </c>
    </row>
    <row r="20379">
      <c r="A20379" s="3" t="inlineStr">
        <is>
          <t>Noble Shield (Pty) Ltd ta Go Letting</t>
        </is>
      </c>
      <c r="B20379" s="4" t="n">
        <v>45412</v>
      </c>
      <c r="C20379" s="3" t="inlineStr">
        <is>
          <t>Expenses</t>
        </is>
      </c>
      <c r="D20379" s="3" t="inlineStr">
        <is>
          <t>4200/100</t>
        </is>
      </c>
      <c r="E20379" s="3" t="inlineStr">
        <is>
          <t>Printing - Merchant West- Printer Rental</t>
        </is>
      </c>
      <c r="F20379" s="3" t="n">
        <v>1953.85</v>
      </c>
      <c r="G20379" s="3" t="n">
        <v>18032.47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Expenses</t>
        </is>
      </c>
      <c r="D20380" s="3" t="inlineStr">
        <is>
          <t>4200/120</t>
        </is>
      </c>
      <c r="E20380" s="3" t="inlineStr">
        <is>
          <t>Printing - Ivy Line - Prints</t>
        </is>
      </c>
      <c r="F20380" s="3" t="n">
        <v>802.75</v>
      </c>
      <c r="G20380" s="3" t="n">
        <v>7303.89</v>
      </c>
    </row>
    <row r="20381">
      <c r="A20381" s="3" t="inlineStr">
        <is>
          <t>Noble Shield (Pty) Ltd ta Go Letting</t>
        </is>
      </c>
      <c r="B20381" s="4" t="n">
        <v>45412</v>
      </c>
      <c r="C20381" s="3" t="inlineStr">
        <is>
          <t>Expenses</t>
        </is>
      </c>
      <c r="D20381" s="3" t="inlineStr">
        <is>
          <t>4200/180</t>
        </is>
      </c>
      <c r="E20381" s="3" t="inlineStr">
        <is>
          <t>Printing - Ikon</t>
        </is>
      </c>
      <c r="F20381" s="3" t="n">
        <v>222.73</v>
      </c>
      <c r="G20381" s="3" t="n">
        <v>2426.59</v>
      </c>
    </row>
    <row r="20382">
      <c r="A20382" s="3" t="inlineStr">
        <is>
          <t>Noble Shield (Pty) Ltd ta Go Letting</t>
        </is>
      </c>
      <c r="B20382" s="4" t="n">
        <v>45412</v>
      </c>
      <c r="C20382" s="3" t="inlineStr">
        <is>
          <t>Expenses</t>
        </is>
      </c>
      <c r="D20382" s="3" t="inlineStr">
        <is>
          <t>4200/190</t>
        </is>
      </c>
      <c r="E20382" s="3" t="inlineStr">
        <is>
          <t>Printing - Centrafin printer rental</t>
        </is>
      </c>
      <c r="F20382" s="3" t="n">
        <v>3211.18</v>
      </c>
      <c r="G20382" s="3" t="n">
        <v>27732.9</v>
      </c>
    </row>
    <row r="20383">
      <c r="A20383" s="3" t="inlineStr">
        <is>
          <t>Noble Shield (Pty) Ltd ta Go Letting</t>
        </is>
      </c>
      <c r="B20383" s="4" t="n">
        <v>45412</v>
      </c>
      <c r="C20383" s="3" t="inlineStr">
        <is>
          <t>Expenses</t>
        </is>
      </c>
      <c r="D20383" s="3" t="inlineStr">
        <is>
          <t>4200/200</t>
        </is>
      </c>
      <c r="E20383" s="3" t="inlineStr">
        <is>
          <t>Printing - General Stationery VDB Office</t>
        </is>
      </c>
      <c r="F20383" s="3" t="n">
        <v>0</v>
      </c>
      <c r="G20383" s="3" t="n">
        <v>6666.38</v>
      </c>
    </row>
    <row r="20384">
      <c r="A20384" s="3" t="inlineStr">
        <is>
          <t>Opportunity Global Property (PTY) LTD</t>
        </is>
      </c>
      <c r="B20384" s="4" t="n">
        <v>45412</v>
      </c>
      <c r="C20384" s="3" t="inlineStr">
        <is>
          <t>Expenses</t>
        </is>
      </c>
      <c r="D20384" s="3" t="inlineStr">
        <is>
          <t>4220/000</t>
        </is>
      </c>
      <c r="E20384" s="3" t="inlineStr">
        <is>
          <t>Motor Vehicle Expenses - Petrol _AND_ Oil</t>
        </is>
      </c>
      <c r="F20384" s="3" t="n">
        <v>521.83</v>
      </c>
      <c r="G20384" s="3" t="n">
        <v>695.74</v>
      </c>
    </row>
    <row r="20385">
      <c r="A20385" s="3" t="inlineStr">
        <is>
          <t>Opportunity Private Capital (PTY) LTD</t>
        </is>
      </c>
      <c r="B20385" s="4" t="n">
        <v>45412</v>
      </c>
      <c r="C20385" s="3" t="inlineStr">
        <is>
          <t>Expenses</t>
        </is>
      </c>
      <c r="D20385" s="3" t="inlineStr">
        <is>
          <t>4220/000</t>
        </is>
      </c>
      <c r="E20385" s="3" t="inlineStr">
        <is>
          <t>Motor Vehicle Expenses - Petrol _AND_ Oil</t>
        </is>
      </c>
      <c r="F20385" s="3" t="n">
        <v>3571.96</v>
      </c>
      <c r="G20385" s="3" t="n">
        <v>7660.91</v>
      </c>
    </row>
    <row r="20386">
      <c r="A20386" s="3" t="inlineStr">
        <is>
          <t>Noble Shield (Pty) Ltd ta Go Letting</t>
        </is>
      </c>
      <c r="B20386" s="4" t="n">
        <v>45412</v>
      </c>
      <c r="C20386" s="3" t="inlineStr">
        <is>
          <t>Expenses</t>
        </is>
      </c>
      <c r="D20386" s="3" t="inlineStr">
        <is>
          <t>4290/000</t>
        </is>
      </c>
      <c r="E20386" s="3" t="inlineStr">
        <is>
          <t>Refreshments - CT Office</t>
        </is>
      </c>
      <c r="F20386" s="3" t="n">
        <v>1277.41</v>
      </c>
      <c r="G20386" s="3" t="n">
        <v>11094.53</v>
      </c>
    </row>
    <row r="20387">
      <c r="A20387" s="3" t="inlineStr">
        <is>
          <t>Opportunity Private Capital (PTY) LTD</t>
        </is>
      </c>
      <c r="B20387" s="4" t="n">
        <v>45412</v>
      </c>
      <c r="C20387" s="3" t="inlineStr">
        <is>
          <t>Expenses</t>
        </is>
      </c>
      <c r="D20387" s="3" t="inlineStr">
        <is>
          <t>4290/000</t>
        </is>
      </c>
      <c r="E20387" s="3" t="inlineStr">
        <is>
          <t>Rent</t>
        </is>
      </c>
      <c r="F20387" s="3" t="n">
        <v>8770</v>
      </c>
      <c r="G20387" s="3" t="n">
        <v>17540</v>
      </c>
    </row>
    <row r="20388">
      <c r="A20388" s="3" t="inlineStr">
        <is>
          <t>Noble Shield (Pty) Ltd ta Go Letting</t>
        </is>
      </c>
      <c r="B20388" s="4" t="n">
        <v>45412</v>
      </c>
      <c r="C20388" s="3" t="inlineStr">
        <is>
          <t>Expenses</t>
        </is>
      </c>
      <c r="D20388" s="3" t="inlineStr">
        <is>
          <t>4291/000</t>
        </is>
      </c>
      <c r="E20388" s="3" t="inlineStr">
        <is>
          <t>Refreshments - VDB Office</t>
        </is>
      </c>
      <c r="F20388" s="3" t="n">
        <v>0</v>
      </c>
      <c r="G20388" s="3" t="n">
        <v>3820.77</v>
      </c>
    </row>
    <row r="20389">
      <c r="A20389" s="3" t="inlineStr">
        <is>
          <t>Trademark Holdings (Pty) Ltd</t>
        </is>
      </c>
      <c r="B20389" s="4" t="n">
        <v>45412</v>
      </c>
      <c r="C20389" s="3" t="inlineStr">
        <is>
          <t>Expenses</t>
        </is>
      </c>
      <c r="D20389" s="3" t="inlineStr">
        <is>
          <t>4300/000</t>
        </is>
      </c>
      <c r="E20389" s="3" t="inlineStr">
        <is>
          <t>Rent Paid</t>
        </is>
      </c>
      <c r="F20389" s="3" t="n">
        <v>6950</v>
      </c>
      <c r="G20389" s="3" t="n">
        <v>55340</v>
      </c>
    </row>
    <row r="20390">
      <c r="A20390" s="3" t="inlineStr">
        <is>
          <t>Opportunity Management Holdings (PTY) LTD</t>
        </is>
      </c>
      <c r="B20390" s="4" t="n">
        <v>45412</v>
      </c>
      <c r="C20390" s="3" t="inlineStr">
        <is>
          <t>Expenses</t>
        </is>
      </c>
      <c r="D20390" s="3" t="inlineStr">
        <is>
          <t>4310/000</t>
        </is>
      </c>
      <c r="E20390" s="3" t="inlineStr">
        <is>
          <t>Refreshments</t>
        </is>
      </c>
      <c r="F20390" s="3" t="n">
        <v>9754.52</v>
      </c>
      <c r="G20390" s="3" t="n">
        <v>57691.49</v>
      </c>
    </row>
    <row r="20391">
      <c r="A20391" s="3" t="inlineStr">
        <is>
          <t>Opportunity Private Capital (PTY) LTD</t>
        </is>
      </c>
      <c r="B20391" s="4" t="n">
        <v>45412</v>
      </c>
      <c r="C20391" s="3" t="inlineStr">
        <is>
          <t>Expenses</t>
        </is>
      </c>
      <c r="D20391" s="3" t="inlineStr">
        <is>
          <t>4310/000</t>
        </is>
      </c>
      <c r="E20391" s="3" t="inlineStr">
        <is>
          <t>Refreshments</t>
        </is>
      </c>
      <c r="F20391" s="3" t="n">
        <v>2521</v>
      </c>
      <c r="G20391" s="3" t="n">
        <v>5042</v>
      </c>
    </row>
    <row r="20392">
      <c r="A20392" s="3" t="inlineStr">
        <is>
          <t>Quinate Consulting (Pty) Ltd</t>
        </is>
      </c>
      <c r="B20392" s="4" t="n">
        <v>45412</v>
      </c>
      <c r="C20392" s="3" t="inlineStr">
        <is>
          <t>Expenses</t>
        </is>
      </c>
      <c r="D20392" s="3" t="inlineStr">
        <is>
          <t>4312/000</t>
        </is>
      </c>
      <c r="E20392" s="3" t="inlineStr">
        <is>
          <t>Rates - SoHo Units</t>
        </is>
      </c>
      <c r="F20392" s="3" t="n">
        <v>2822.5</v>
      </c>
      <c r="G20392" s="3" t="n">
        <v>2822.5</v>
      </c>
    </row>
    <row r="20393">
      <c r="A20393" s="3" t="inlineStr">
        <is>
          <t>Endulini (Pty) Ltd</t>
        </is>
      </c>
      <c r="B20393" s="4" t="n">
        <v>45412</v>
      </c>
      <c r="C20393" s="3" t="inlineStr">
        <is>
          <t>Expenses</t>
        </is>
      </c>
      <c r="D20393" s="3" t="inlineStr">
        <is>
          <t>4350/000</t>
        </is>
      </c>
      <c r="E20393" s="3" t="inlineStr">
        <is>
          <t>Repairs _AND_ Maintenance</t>
        </is>
      </c>
      <c r="F20393" s="3" t="n">
        <v>2744.81</v>
      </c>
      <c r="G20393" s="3" t="n">
        <v>2744.81</v>
      </c>
    </row>
    <row r="20394">
      <c r="A20394" s="3" t="inlineStr">
        <is>
          <t>Opportunity Management Holdings (PTY) LTD</t>
        </is>
      </c>
      <c r="B20394" s="4" t="n">
        <v>45412</v>
      </c>
      <c r="C20394" s="3" t="inlineStr">
        <is>
          <t>Expenses</t>
        </is>
      </c>
      <c r="D20394" s="3" t="inlineStr">
        <is>
          <t>4350/000</t>
        </is>
      </c>
      <c r="E20394" s="3" t="inlineStr">
        <is>
          <t>Repairs _AND_ Maintenance</t>
        </is>
      </c>
      <c r="F20394" s="3" t="n">
        <v>0</v>
      </c>
      <c r="G20394" s="3" t="n">
        <v>1641.09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Expenses</t>
        </is>
      </c>
      <c r="D20395" s="3" t="inlineStr">
        <is>
          <t>4351/000</t>
        </is>
      </c>
      <c r="E20395" s="3" t="inlineStr">
        <is>
          <t>Repairs _AND_ Maintanence - Rentals</t>
        </is>
      </c>
      <c r="F20395" s="3" t="n">
        <v>0</v>
      </c>
      <c r="G20395" s="3" t="n">
        <v>286.75</v>
      </c>
    </row>
    <row r="20396">
      <c r="A20396" s="3" t="inlineStr">
        <is>
          <t>Opportunity Global Property (PTY) LTD</t>
        </is>
      </c>
      <c r="B20396" s="4" t="n">
        <v>45412</v>
      </c>
      <c r="C20396" s="3" t="inlineStr">
        <is>
          <t>Expenses</t>
        </is>
      </c>
      <c r="D20396" s="3" t="inlineStr">
        <is>
          <t>4390/000</t>
        </is>
      </c>
      <c r="E20396" s="3" t="inlineStr">
        <is>
          <t>Small Assets</t>
        </is>
      </c>
      <c r="F20396" s="3" t="n">
        <v>1612.17</v>
      </c>
      <c r="G20396" s="3" t="n">
        <v>1612.17</v>
      </c>
    </row>
    <row r="20397">
      <c r="A20397" s="3" t="inlineStr">
        <is>
          <t>Opportunity Management Holdings (PTY) LTD</t>
        </is>
      </c>
      <c r="B20397" s="4" t="n">
        <v>45412</v>
      </c>
      <c r="C20397" s="3" t="inlineStr">
        <is>
          <t>Expenses</t>
        </is>
      </c>
      <c r="D20397" s="3" t="inlineStr">
        <is>
          <t>4390/000</t>
        </is>
      </c>
      <c r="E20397" s="3" t="inlineStr">
        <is>
          <t>Small Assets</t>
        </is>
      </c>
      <c r="F20397" s="3" t="n">
        <v>2365.65</v>
      </c>
      <c r="G20397" s="3" t="n">
        <v>9573.91</v>
      </c>
    </row>
    <row r="20398">
      <c r="A20398" s="3" t="inlineStr">
        <is>
          <t>Noble Shield (Pty) Ltd ta Go Letting</t>
        </is>
      </c>
      <c r="B20398" s="4" t="n">
        <v>45412</v>
      </c>
      <c r="C20398" s="3" t="inlineStr">
        <is>
          <t>Expenses</t>
        </is>
      </c>
      <c r="D20398" s="3" t="inlineStr">
        <is>
          <t>4400/000</t>
        </is>
      </c>
      <c r="E20398" s="3" t="inlineStr">
        <is>
          <t>Salaries _AND_ Wages</t>
        </is>
      </c>
      <c r="F20398" s="3" t="n">
        <v>29656.19</v>
      </c>
      <c r="G20398" s="3" t="n">
        <v>223547.09</v>
      </c>
    </row>
    <row r="20399">
      <c r="A20399" s="3" t="inlineStr">
        <is>
          <t>Opportunity Global Property (PTY) LTD</t>
        </is>
      </c>
      <c r="B20399" s="4" t="n">
        <v>45412</v>
      </c>
      <c r="C20399" s="3" t="inlineStr">
        <is>
          <t>Expenses</t>
        </is>
      </c>
      <c r="D20399" s="3" t="inlineStr">
        <is>
          <t>4400/000</t>
        </is>
      </c>
      <c r="E20399" s="3" t="inlineStr">
        <is>
          <t>Salaries _AND_ Wages</t>
        </is>
      </c>
      <c r="F20399" s="3" t="n">
        <v>0</v>
      </c>
      <c r="G20399" s="3" t="n">
        <v>58836.74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Expenses</t>
        </is>
      </c>
      <c r="D20400" s="3" t="inlineStr">
        <is>
          <t>4400/000</t>
        </is>
      </c>
      <c r="E20400" s="3" t="inlineStr">
        <is>
          <t>Salaries _AND_ Wages</t>
        </is>
      </c>
      <c r="F20400" s="3" t="n">
        <v>232959.65</v>
      </c>
      <c r="G20400" s="3" t="n">
        <v>1767923.37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Expenses</t>
        </is>
      </c>
      <c r="D20401" s="3" t="inlineStr">
        <is>
          <t>4400/000</t>
        </is>
      </c>
      <c r="E20401" s="3" t="inlineStr">
        <is>
          <t>Salaries _AND_ Wages</t>
        </is>
      </c>
      <c r="F20401" s="3" t="n">
        <v>0</v>
      </c>
      <c r="G20401" s="3" t="n">
        <v>24754.65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Expenses</t>
        </is>
      </c>
      <c r="D20402" s="3" t="inlineStr">
        <is>
          <t>4400/000</t>
        </is>
      </c>
      <c r="E20402" s="3" t="inlineStr">
        <is>
          <t>Salaries _AND_ Wages</t>
        </is>
      </c>
      <c r="F20402" s="3" t="n">
        <v>12429.45</v>
      </c>
      <c r="G20402" s="3" t="n">
        <v>99435.60000000001</v>
      </c>
    </row>
    <row r="20403">
      <c r="A20403" s="3" t="inlineStr">
        <is>
          <t>Opportunity Private Capital (PTY) LTD</t>
        </is>
      </c>
      <c r="B20403" s="4" t="n">
        <v>45412</v>
      </c>
      <c r="C20403" s="3" t="inlineStr">
        <is>
          <t>Expenses</t>
        </is>
      </c>
      <c r="D20403" s="3" t="inlineStr">
        <is>
          <t>4450/000</t>
        </is>
      </c>
      <c r="E20403" s="3" t="inlineStr">
        <is>
          <t>Staff Training</t>
        </is>
      </c>
      <c r="F20403" s="3" t="n">
        <v>0</v>
      </c>
      <c r="G20403" s="3" t="n">
        <v>3022.61</v>
      </c>
    </row>
    <row r="20404">
      <c r="A20404" s="3" t="inlineStr">
        <is>
          <t>Noble Shield (Pty) Ltd ta Go Letting</t>
        </is>
      </c>
      <c r="B20404" s="4" t="n">
        <v>45412</v>
      </c>
      <c r="C20404" s="3" t="inlineStr">
        <is>
          <t>Expenses</t>
        </is>
      </c>
      <c r="D20404" s="3" t="inlineStr">
        <is>
          <t>4500/000</t>
        </is>
      </c>
      <c r="E20404" s="3" t="inlineStr">
        <is>
          <t>Staff Welfare</t>
        </is>
      </c>
      <c r="F20404" s="3" t="n">
        <v>1000</v>
      </c>
      <c r="G20404" s="3" t="n">
        <v>6599.4</v>
      </c>
    </row>
    <row r="20405">
      <c r="A20405" s="3" t="inlineStr">
        <is>
          <t>Opportunity Global Property (PTY) LTD</t>
        </is>
      </c>
      <c r="B20405" s="4" t="n">
        <v>45412</v>
      </c>
      <c r="C20405" s="3" t="inlineStr">
        <is>
          <t>Expenses</t>
        </is>
      </c>
      <c r="D20405" s="3" t="inlineStr">
        <is>
          <t>4500/000</t>
        </is>
      </c>
      <c r="E20405" s="3" t="inlineStr">
        <is>
          <t>Staff Welfare</t>
        </is>
      </c>
      <c r="F20405" s="3" t="n">
        <v>2839.99</v>
      </c>
      <c r="G20405" s="3" t="n">
        <v>4779.12</v>
      </c>
    </row>
    <row r="20406">
      <c r="A20406" s="3" t="inlineStr">
        <is>
          <t>Opportunity Management Holdings (PTY) LTD</t>
        </is>
      </c>
      <c r="B20406" s="4" t="n">
        <v>45412</v>
      </c>
      <c r="C20406" s="3" t="inlineStr">
        <is>
          <t>Expenses</t>
        </is>
      </c>
      <c r="D20406" s="3" t="inlineStr">
        <is>
          <t>4500/000</t>
        </is>
      </c>
      <c r="E20406" s="3" t="inlineStr">
        <is>
          <t>Staff Welfare</t>
        </is>
      </c>
      <c r="F20406" s="3" t="n">
        <v>2966.8</v>
      </c>
      <c r="G20406" s="3" t="n">
        <v>75261.13</v>
      </c>
    </row>
    <row r="20407">
      <c r="A20407" s="3" t="inlineStr">
        <is>
          <t>Opportunity Private Capital (PTY) LTD</t>
        </is>
      </c>
      <c r="B20407" s="4" t="n">
        <v>45412</v>
      </c>
      <c r="C20407" s="3" t="inlineStr">
        <is>
          <t>Expenses</t>
        </is>
      </c>
      <c r="D20407" s="3" t="inlineStr">
        <is>
          <t>4500/000</t>
        </is>
      </c>
      <c r="E20407" s="3" t="inlineStr">
        <is>
          <t>Staff Welfare</t>
        </is>
      </c>
      <c r="F20407" s="3" t="n">
        <v>113.04</v>
      </c>
      <c r="G20407" s="3" t="n">
        <v>113.04</v>
      </c>
    </row>
    <row r="20408">
      <c r="A20408" s="3" t="inlineStr">
        <is>
          <t>Noble Shield (Pty) Ltd ta Go Letting</t>
        </is>
      </c>
      <c r="B20408" s="4" t="n">
        <v>45412</v>
      </c>
      <c r="C20408" s="3" t="inlineStr">
        <is>
          <t>Expenses</t>
        </is>
      </c>
      <c r="D20408" s="3" t="inlineStr">
        <is>
          <t>4520/000</t>
        </is>
      </c>
      <c r="E20408" s="3" t="inlineStr">
        <is>
          <t>Security</t>
        </is>
      </c>
      <c r="F20408" s="3" t="n">
        <v>884</v>
      </c>
      <c r="G20408" s="3" t="n">
        <v>7227.44</v>
      </c>
    </row>
    <row r="20409">
      <c r="A20409" s="3" t="inlineStr">
        <is>
          <t>Rock Blok (Pty) Ltd</t>
        </is>
      </c>
      <c r="B20409" s="4" t="n">
        <v>45412</v>
      </c>
      <c r="C20409" s="3" t="inlineStr">
        <is>
          <t>Expenses</t>
        </is>
      </c>
      <c r="D20409" s="3" t="inlineStr">
        <is>
          <t>454/001</t>
        </is>
      </c>
      <c r="E20409" s="3" t="inlineStr">
        <is>
          <t>Subscription - Xero</t>
        </is>
      </c>
      <c r="F20409" s="3" t="n">
        <v>605</v>
      </c>
      <c r="G20409" s="3" t="n">
        <v>605</v>
      </c>
    </row>
    <row r="20410">
      <c r="A20410" s="3" t="inlineStr">
        <is>
          <t>Quinate Consulting (Pty) Ltd</t>
        </is>
      </c>
      <c r="B20410" s="4" t="n">
        <v>45412</v>
      </c>
      <c r="C20410" s="3" t="inlineStr">
        <is>
          <t>Expenses</t>
        </is>
      </c>
      <c r="D20410" s="3" t="inlineStr">
        <is>
          <t>4550/000</t>
        </is>
      </c>
      <c r="E20410" s="3" t="inlineStr">
        <is>
          <t>Subscriptions / Licenses</t>
        </is>
      </c>
      <c r="F20410" s="3" t="n">
        <v>15498.99</v>
      </c>
      <c r="G20410" s="3" t="n">
        <v>30246.06</v>
      </c>
    </row>
    <row r="20411">
      <c r="A20411" s="3" t="inlineStr">
        <is>
          <t>Opportunity Management Holdings (PTY) LTD</t>
        </is>
      </c>
      <c r="B20411" s="4" t="n">
        <v>45412</v>
      </c>
      <c r="C20411" s="3" t="inlineStr">
        <is>
          <t>Expenses</t>
        </is>
      </c>
      <c r="D20411" s="3" t="inlineStr">
        <is>
          <t>4550/000</t>
        </is>
      </c>
      <c r="E20411" s="3" t="inlineStr">
        <is>
          <t>Subscriptions _AND_ Lisences</t>
        </is>
      </c>
      <c r="F20411" s="3" t="n">
        <v>3684.13</v>
      </c>
      <c r="G20411" s="3" t="n">
        <v>43032.65</v>
      </c>
    </row>
    <row r="20412">
      <c r="A20412" s="3" t="inlineStr">
        <is>
          <t>Opportunity Global Property (PTY) LTD</t>
        </is>
      </c>
      <c r="B20412" s="4" t="n">
        <v>45412</v>
      </c>
      <c r="C20412" s="3" t="inlineStr">
        <is>
          <t>Expenses</t>
        </is>
      </c>
      <c r="D20412" s="3" t="inlineStr">
        <is>
          <t>4550/100</t>
        </is>
      </c>
      <c r="E20412" s="3" t="inlineStr">
        <is>
          <t>Subsciption - We connect U</t>
        </is>
      </c>
      <c r="F20412" s="3" t="n">
        <v>1185</v>
      </c>
      <c r="G20412" s="3" t="n">
        <v>1185</v>
      </c>
    </row>
    <row r="20413">
      <c r="A20413" s="3" t="inlineStr">
        <is>
          <t>Noble Shield (Pty) Ltd ta Go Letting</t>
        </is>
      </c>
      <c r="B20413" s="4" t="n">
        <v>45412</v>
      </c>
      <c r="C20413" s="3" t="inlineStr">
        <is>
          <t>Expenses</t>
        </is>
      </c>
      <c r="D20413" s="3" t="inlineStr">
        <is>
          <t>4550/100</t>
        </is>
      </c>
      <c r="E20413" s="3" t="inlineStr">
        <is>
          <t>Subscriptions - EAAB</t>
        </is>
      </c>
      <c r="F20413" s="3" t="n">
        <v>0</v>
      </c>
      <c r="G20413" s="3" t="n">
        <v>4812</v>
      </c>
    </row>
    <row r="20414">
      <c r="A20414" s="3" t="inlineStr">
        <is>
          <t>Trademark Holdings (Pty) Ltd</t>
        </is>
      </c>
      <c r="B20414" s="4" t="n">
        <v>45412</v>
      </c>
      <c r="C20414" s="3" t="inlineStr">
        <is>
          <t>Expenses</t>
        </is>
      </c>
      <c r="D20414" s="3" t="inlineStr">
        <is>
          <t>4550/100</t>
        </is>
      </c>
      <c r="E20414" s="3" t="inlineStr">
        <is>
          <t>Subscriptions - EAAB</t>
        </is>
      </c>
      <c r="F20414" s="3" t="n">
        <v>0</v>
      </c>
      <c r="G20414" s="3" t="n">
        <v>1604</v>
      </c>
    </row>
    <row r="20415">
      <c r="A20415" s="3" t="inlineStr">
        <is>
          <t>Opportunity Private Capital (PTY) LTD</t>
        </is>
      </c>
      <c r="B20415" s="4" t="n">
        <v>45412</v>
      </c>
      <c r="C20415" s="3" t="inlineStr">
        <is>
          <t>Expenses</t>
        </is>
      </c>
      <c r="D20415" s="3" t="inlineStr">
        <is>
          <t>4550/100</t>
        </is>
      </c>
      <c r="E20415" s="3" t="inlineStr">
        <is>
          <t>Subscriptions - Zoho</t>
        </is>
      </c>
      <c r="F20415" s="3" t="n">
        <v>1575</v>
      </c>
      <c r="G20415" s="3" t="n">
        <v>3491.38</v>
      </c>
    </row>
    <row r="20416">
      <c r="A20416" s="3" t="inlineStr">
        <is>
          <t>Opportunity Private Capital (PTY) LTD</t>
        </is>
      </c>
      <c r="B20416" s="4" t="n">
        <v>45412</v>
      </c>
      <c r="C20416" s="3" t="inlineStr">
        <is>
          <t>Expenses</t>
        </is>
      </c>
      <c r="D20416" s="3" t="inlineStr">
        <is>
          <t>4550/250</t>
        </is>
      </c>
      <c r="E20416" s="3" t="inlineStr">
        <is>
          <t>Subscriptions - LinkedIn</t>
        </is>
      </c>
      <c r="F20416" s="3" t="n">
        <v>1000.49</v>
      </c>
      <c r="G20416" s="3" t="n">
        <v>2000.98</v>
      </c>
    </row>
    <row r="20417">
      <c r="A20417" s="3" t="inlineStr">
        <is>
          <t>Opportunity Private Capital (PTY) LTD</t>
        </is>
      </c>
      <c r="B20417" s="4" t="n">
        <v>45412</v>
      </c>
      <c r="C20417" s="3" t="inlineStr">
        <is>
          <t>Expenses</t>
        </is>
      </c>
      <c r="D20417" s="3" t="inlineStr">
        <is>
          <t>4550/350</t>
        </is>
      </c>
      <c r="E20417" s="3" t="inlineStr">
        <is>
          <t>Subscriptions - Xero</t>
        </is>
      </c>
      <c r="F20417" s="3" t="n">
        <v>600</v>
      </c>
      <c r="G20417" s="3" t="n">
        <v>1200</v>
      </c>
    </row>
    <row r="20418">
      <c r="A20418" s="3" t="inlineStr">
        <is>
          <t>Opportunity Private Capital (PTY) LTD</t>
        </is>
      </c>
      <c r="B20418" s="4" t="n">
        <v>45412</v>
      </c>
      <c r="C20418" s="3" t="inlineStr">
        <is>
          <t>Expenses</t>
        </is>
      </c>
      <c r="D20418" s="3" t="inlineStr">
        <is>
          <t>4550/400</t>
        </is>
      </c>
      <c r="E20418" s="3" t="inlineStr">
        <is>
          <t>Subscriptions - Moneyweb</t>
        </is>
      </c>
      <c r="F20418" s="3" t="n">
        <v>60.87</v>
      </c>
      <c r="G20418" s="3" t="n">
        <v>121.74</v>
      </c>
    </row>
    <row r="20419">
      <c r="A20419" s="3" t="inlineStr">
        <is>
          <t>Trademark Holdings (Pty) Ltd</t>
        </is>
      </c>
      <c r="B20419" s="4" t="n">
        <v>45412</v>
      </c>
      <c r="C20419" s="3" t="inlineStr">
        <is>
          <t>Expenses</t>
        </is>
      </c>
      <c r="D20419" s="3" t="inlineStr">
        <is>
          <t>4550/400</t>
        </is>
      </c>
      <c r="E20419" s="3" t="inlineStr">
        <is>
          <t>Subscriptions - Xero</t>
        </is>
      </c>
      <c r="F20419" s="3" t="n">
        <v>600</v>
      </c>
      <c r="G20419" s="3" t="n">
        <v>4800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Expenses</t>
        </is>
      </c>
      <c r="D20420" s="3" t="inlineStr">
        <is>
          <t>4550/450</t>
        </is>
      </c>
      <c r="E20420" s="3" t="inlineStr">
        <is>
          <t>Subscriptions - Adobe</t>
        </is>
      </c>
      <c r="F20420" s="3" t="n">
        <v>916.73</v>
      </c>
      <c r="G20420" s="3" t="n">
        <v>1830.27</v>
      </c>
    </row>
    <row r="20421">
      <c r="A20421" s="3" t="inlineStr">
        <is>
          <t>Opportunity Private Capital (PTY) LTD</t>
        </is>
      </c>
      <c r="B20421" s="4" t="n">
        <v>45412</v>
      </c>
      <c r="C20421" s="3" t="inlineStr">
        <is>
          <t>Expenses</t>
        </is>
      </c>
      <c r="D20421" s="3" t="inlineStr">
        <is>
          <t>4550/500</t>
        </is>
      </c>
      <c r="E20421" s="3" t="inlineStr">
        <is>
          <t>Subscriptions - Pandadoc</t>
        </is>
      </c>
      <c r="F20421" s="3" t="n">
        <v>669.54</v>
      </c>
      <c r="G20421" s="3" t="n">
        <v>1339.95</v>
      </c>
    </row>
    <row r="20422">
      <c r="A20422" s="3" t="inlineStr">
        <is>
          <t>Opportunity Private Capital (PTY) LTD</t>
        </is>
      </c>
      <c r="B20422" s="4" t="n">
        <v>45412</v>
      </c>
      <c r="C20422" s="3" t="inlineStr">
        <is>
          <t>Expenses</t>
        </is>
      </c>
      <c r="D20422" s="3" t="inlineStr">
        <is>
          <t>4550/600</t>
        </is>
      </c>
      <c r="E20422" s="3" t="inlineStr">
        <is>
          <t>Subscription - Private Property</t>
        </is>
      </c>
      <c r="F20422" s="3" t="n">
        <v>5358</v>
      </c>
      <c r="G20422" s="3" t="n">
        <v>8037</v>
      </c>
    </row>
    <row r="20423">
      <c r="A20423" s="3" t="inlineStr">
        <is>
          <t>Noble Shield (Pty) Ltd ta Go Letting</t>
        </is>
      </c>
      <c r="B20423" s="4" t="n">
        <v>45412</v>
      </c>
      <c r="C20423" s="3" t="inlineStr">
        <is>
          <t>Expenses</t>
        </is>
      </c>
      <c r="D20423" s="3" t="inlineStr">
        <is>
          <t>4550/600</t>
        </is>
      </c>
      <c r="E20423" s="3" t="inlineStr">
        <is>
          <t>Subscriptions - Webbox</t>
        </is>
      </c>
      <c r="F20423" s="3" t="n">
        <v>1866.45</v>
      </c>
      <c r="G20423" s="3" t="n">
        <v>13946.05</v>
      </c>
    </row>
    <row r="20424">
      <c r="A20424" s="3" t="inlineStr">
        <is>
          <t>Noble Shield (Pty) Ltd ta Go Letting</t>
        </is>
      </c>
      <c r="B20424" s="4" t="n">
        <v>45412</v>
      </c>
      <c r="C20424" s="3" t="inlineStr">
        <is>
          <t>Expenses</t>
        </is>
      </c>
      <c r="D20424" s="3" t="inlineStr">
        <is>
          <t>4550/650</t>
        </is>
      </c>
      <c r="E20424" s="3" t="inlineStr">
        <is>
          <t>Subscriptions - Xero</t>
        </is>
      </c>
      <c r="F20424" s="3" t="n">
        <v>600</v>
      </c>
      <c r="G20424" s="3" t="n">
        <v>4800</v>
      </c>
    </row>
    <row r="20425">
      <c r="A20425" s="3" t="inlineStr">
        <is>
          <t>Noble Shield (Pty) Ltd ta Go Letting</t>
        </is>
      </c>
      <c r="B20425" s="4" t="n">
        <v>45412</v>
      </c>
      <c r="C20425" s="3" t="inlineStr">
        <is>
          <t>Expenses</t>
        </is>
      </c>
      <c r="D20425" s="3" t="inlineStr">
        <is>
          <t>4550/800</t>
        </is>
      </c>
      <c r="E20425" s="3" t="inlineStr">
        <is>
          <t>Subscriptions - Adobe</t>
        </is>
      </c>
      <c r="F20425" s="3" t="n">
        <v>0</v>
      </c>
      <c r="G20425" s="3" t="n">
        <v>914.5599999999999</v>
      </c>
    </row>
    <row r="20426">
      <c r="A20426" s="3" t="inlineStr">
        <is>
          <t>Opportunity Global Property (PTY) LTD</t>
        </is>
      </c>
      <c r="B20426" s="4" t="n">
        <v>45412</v>
      </c>
      <c r="C20426" s="3" t="inlineStr">
        <is>
          <t>Expenses</t>
        </is>
      </c>
      <c r="D20426" s="3" t="inlineStr">
        <is>
          <t>4551/000</t>
        </is>
      </c>
      <c r="E20426" s="3" t="inlineStr">
        <is>
          <t>Subscriptions - Payprop</t>
        </is>
      </c>
      <c r="F20426" s="3" t="n">
        <v>4837.51</v>
      </c>
      <c r="G20426" s="3" t="n">
        <v>6577.51</v>
      </c>
    </row>
    <row r="20427">
      <c r="A20427" s="3" t="inlineStr">
        <is>
          <t>Endulini (Pty) Ltd</t>
        </is>
      </c>
      <c r="B20427" s="4" t="n">
        <v>45412</v>
      </c>
      <c r="C20427" s="3" t="inlineStr">
        <is>
          <t>Expenses</t>
        </is>
      </c>
      <c r="D20427" s="3" t="inlineStr">
        <is>
          <t>4552/000</t>
        </is>
      </c>
      <c r="E20427" s="3" t="inlineStr">
        <is>
          <t>Subscriptions - Xero</t>
        </is>
      </c>
      <c r="F20427" s="3" t="n">
        <v>600</v>
      </c>
      <c r="G20427" s="3" t="n">
        <v>1200</v>
      </c>
    </row>
    <row r="20428">
      <c r="A20428" s="3" t="inlineStr">
        <is>
          <t>Opportunity Global Property (PTY) LTD</t>
        </is>
      </c>
      <c r="B20428" s="4" t="n">
        <v>45412</v>
      </c>
      <c r="C20428" s="3" t="inlineStr">
        <is>
          <t>Expenses</t>
        </is>
      </c>
      <c r="D20428" s="3" t="inlineStr">
        <is>
          <t>4552/000</t>
        </is>
      </c>
      <c r="E20428" s="3" t="inlineStr">
        <is>
          <t>Subscriptions - Xero</t>
        </is>
      </c>
      <c r="F20428" s="3" t="n">
        <v>600</v>
      </c>
      <c r="G20428" s="3" t="n">
        <v>1200</v>
      </c>
    </row>
    <row r="20429">
      <c r="A20429" s="3" t="inlineStr">
        <is>
          <t>Opportunity Management Holdings (PTY) LTD</t>
        </is>
      </c>
      <c r="B20429" s="4" t="n">
        <v>45412</v>
      </c>
      <c r="C20429" s="3" t="inlineStr">
        <is>
          <t>Expenses</t>
        </is>
      </c>
      <c r="D20429" s="3" t="inlineStr">
        <is>
          <t>4552/000</t>
        </is>
      </c>
      <c r="E20429" s="3" t="inlineStr">
        <is>
          <t>Subscriptions - Xero</t>
        </is>
      </c>
      <c r="F20429" s="3" t="n">
        <v>600</v>
      </c>
      <c r="G20429" s="3" t="n">
        <v>4800</v>
      </c>
    </row>
    <row r="20430">
      <c r="A20430" s="3" t="inlineStr">
        <is>
          <t>Opportunity Global Property (PTY) LTD</t>
        </is>
      </c>
      <c r="B20430" s="4" t="n">
        <v>45412</v>
      </c>
      <c r="C20430" s="3" t="inlineStr">
        <is>
          <t>Expenses</t>
        </is>
      </c>
      <c r="D20430" s="3" t="inlineStr">
        <is>
          <t>4553/000</t>
        </is>
      </c>
      <c r="E20430" s="3" t="inlineStr">
        <is>
          <t>Subscriptions - CMA</t>
        </is>
      </c>
      <c r="F20430" s="3" t="n">
        <v>680</v>
      </c>
      <c r="G20430" s="3" t="n">
        <v>1360</v>
      </c>
    </row>
    <row r="20431">
      <c r="A20431" s="3" t="inlineStr">
        <is>
          <t>Quinate Consulting (Pty) Ltd</t>
        </is>
      </c>
      <c r="B20431" s="4" t="n">
        <v>45412</v>
      </c>
      <c r="C20431" s="3" t="inlineStr">
        <is>
          <t>Expenses</t>
        </is>
      </c>
      <c r="D20431" s="3" t="inlineStr">
        <is>
          <t>4554/000</t>
        </is>
      </c>
      <c r="E20431" s="3" t="inlineStr">
        <is>
          <t>Subscriptions - Xero</t>
        </is>
      </c>
      <c r="F20431" s="3" t="n">
        <v>600</v>
      </c>
      <c r="G20431" s="3" t="n">
        <v>1200</v>
      </c>
    </row>
    <row r="20432">
      <c r="A20432" s="3" t="inlineStr">
        <is>
          <t>Opportunity Global Property (PTY) LTD</t>
        </is>
      </c>
      <c r="B20432" s="4" t="n">
        <v>45412</v>
      </c>
      <c r="C20432" s="3" t="inlineStr">
        <is>
          <t>Expenses</t>
        </is>
      </c>
      <c r="D20432" s="3" t="inlineStr">
        <is>
          <t>4554/000</t>
        </is>
      </c>
      <c r="E20432" s="3" t="inlineStr">
        <is>
          <t>Subscriptions - Zoho</t>
        </is>
      </c>
      <c r="F20432" s="3" t="n">
        <v>750</v>
      </c>
      <c r="G20432" s="3" t="n">
        <v>1500</v>
      </c>
    </row>
    <row r="20433">
      <c r="A20433" s="3" t="inlineStr">
        <is>
          <t>Quinate Consulting (Pty) Ltd</t>
        </is>
      </c>
      <c r="B20433" s="4" t="n">
        <v>45412</v>
      </c>
      <c r="C20433" s="3" t="inlineStr">
        <is>
          <t>Expenses</t>
        </is>
      </c>
      <c r="D20433" s="3" t="inlineStr">
        <is>
          <t>4555/000</t>
        </is>
      </c>
      <c r="E20433" s="3" t="inlineStr">
        <is>
          <t>Subscriptions - OUMS</t>
        </is>
      </c>
      <c r="F20433" s="3" t="n">
        <v>13465.42</v>
      </c>
      <c r="G20433" s="3" t="n">
        <v>26930.84</v>
      </c>
    </row>
    <row r="20434">
      <c r="A20434" s="3" t="inlineStr">
        <is>
          <t>Opportunity Global Property (PTY) LTD</t>
        </is>
      </c>
      <c r="B20434" s="4" t="n">
        <v>45412</v>
      </c>
      <c r="C20434" s="3" t="inlineStr">
        <is>
          <t>Expenses</t>
        </is>
      </c>
      <c r="D20434" s="3" t="inlineStr">
        <is>
          <t>4556/000</t>
        </is>
      </c>
      <c r="E20434" s="3" t="inlineStr">
        <is>
          <t>Subscription: Sjoon</t>
        </is>
      </c>
      <c r="F20434" s="3" t="n">
        <v>217.39</v>
      </c>
      <c r="G20434" s="3" t="n">
        <v>434.78</v>
      </c>
    </row>
    <row r="20435">
      <c r="A20435" s="3" t="inlineStr">
        <is>
          <t>Opportunity Global Property (PTY) LTD</t>
        </is>
      </c>
      <c r="B20435" s="4" t="n">
        <v>45412</v>
      </c>
      <c r="C20435" s="3" t="inlineStr">
        <is>
          <t>Expenses</t>
        </is>
      </c>
      <c r="D20435" s="3" t="inlineStr">
        <is>
          <t>4557/000</t>
        </is>
      </c>
      <c r="E20435" s="3" t="inlineStr">
        <is>
          <t>Subscriptions - Lighthouse</t>
        </is>
      </c>
      <c r="F20435" s="3" t="n">
        <v>0</v>
      </c>
      <c r="G20435" s="3" t="n">
        <v>415</v>
      </c>
    </row>
    <row r="20436">
      <c r="A20436" s="3" t="inlineStr">
        <is>
          <t>Noble Shield (Pty) Ltd ta Go Letting</t>
        </is>
      </c>
      <c r="B20436" s="4" t="n">
        <v>45412</v>
      </c>
      <c r="C20436" s="3" t="inlineStr">
        <is>
          <t>Expenses</t>
        </is>
      </c>
      <c r="D20436" s="3" t="inlineStr">
        <is>
          <t>4560/000</t>
        </is>
      </c>
      <c r="E20436" s="3" t="inlineStr">
        <is>
          <t>Small Assets - under R7000</t>
        </is>
      </c>
      <c r="F20436" s="3" t="n">
        <v>3450</v>
      </c>
      <c r="G20436" s="3" t="n">
        <v>10166</v>
      </c>
    </row>
    <row r="20437">
      <c r="A20437" s="3" t="inlineStr">
        <is>
          <t>Opportunity Management Holdings (PTY) LTD</t>
        </is>
      </c>
      <c r="B20437" s="4" t="n">
        <v>45412</v>
      </c>
      <c r="C20437" s="3" t="inlineStr">
        <is>
          <t>Expenses</t>
        </is>
      </c>
      <c r="D20437" s="3" t="inlineStr">
        <is>
          <t>4600/000</t>
        </is>
      </c>
      <c r="E20437" s="3" t="inlineStr">
        <is>
          <t>Telephone _AND_ Fax</t>
        </is>
      </c>
      <c r="F20437" s="3" t="n">
        <v>0</v>
      </c>
      <c r="G20437" s="3" t="n">
        <v>352.17</v>
      </c>
    </row>
    <row r="20438">
      <c r="A20438" s="3" t="inlineStr">
        <is>
          <t>Opportunity Private Capital (PTY) LTD</t>
        </is>
      </c>
      <c r="B20438" s="4" t="n">
        <v>45412</v>
      </c>
      <c r="C20438" s="3" t="inlineStr">
        <is>
          <t>Expenses</t>
        </is>
      </c>
      <c r="D20438" s="3" t="inlineStr">
        <is>
          <t>4600/000</t>
        </is>
      </c>
      <c r="E20438" s="3" t="inlineStr">
        <is>
          <t>Telephone _AND_ Fax</t>
        </is>
      </c>
      <c r="F20438" s="3" t="n">
        <v>3485.43</v>
      </c>
      <c r="G20438" s="3" t="n">
        <v>7160.43</v>
      </c>
    </row>
    <row r="20439">
      <c r="A20439" s="3" t="inlineStr">
        <is>
          <t>Trademark Holdings (Pty) Ltd</t>
        </is>
      </c>
      <c r="B20439" s="4" t="n">
        <v>45412</v>
      </c>
      <c r="C20439" s="3" t="inlineStr">
        <is>
          <t>Expenses</t>
        </is>
      </c>
      <c r="D20439" s="3" t="inlineStr">
        <is>
          <t>4600/000</t>
        </is>
      </c>
      <c r="E20439" s="3" t="inlineStr">
        <is>
          <t>Telephone _AND_ Fax</t>
        </is>
      </c>
      <c r="F20439" s="3" t="n">
        <v>1227.06</v>
      </c>
      <c r="G20439" s="3" t="n">
        <v>9382.6</v>
      </c>
    </row>
    <row r="20440">
      <c r="A20440" s="3" t="inlineStr">
        <is>
          <t>Noble Shield (Pty) Ltd ta Go Letting</t>
        </is>
      </c>
      <c r="B20440" s="4" t="n">
        <v>45412</v>
      </c>
      <c r="C20440" s="3" t="inlineStr">
        <is>
          <t>Expenses</t>
        </is>
      </c>
      <c r="D20440" s="3" t="inlineStr">
        <is>
          <t>4610/000</t>
        </is>
      </c>
      <c r="E20440" s="3" t="inlineStr">
        <is>
          <t>Telephone - CT Office</t>
        </is>
      </c>
      <c r="F20440" s="3" t="n">
        <v>958.83</v>
      </c>
      <c r="G20440" s="3" t="n">
        <v>9909.959999999999</v>
      </c>
    </row>
    <row r="20441">
      <c r="A20441" s="3" t="inlineStr">
        <is>
          <t>Quinate Consulting (Pty) Ltd</t>
        </is>
      </c>
      <c r="B20441" s="4" t="n">
        <v>45412</v>
      </c>
      <c r="C20441" s="3" t="inlineStr">
        <is>
          <t>Expenses</t>
        </is>
      </c>
      <c r="D20441" s="3" t="inlineStr">
        <is>
          <t>4650/030</t>
        </is>
      </c>
      <c r="E20441" s="3" t="inlineStr">
        <is>
          <t>Travel - Parking</t>
        </is>
      </c>
      <c r="F20441" s="3" t="n">
        <v>17.39</v>
      </c>
      <c r="G20441" s="3" t="n">
        <v>17.39</v>
      </c>
    </row>
    <row r="20442">
      <c r="A20442" s="3" t="inlineStr">
        <is>
          <t>Opportunity Private Capital (PTY) LTD</t>
        </is>
      </c>
      <c r="B20442" s="4" t="n">
        <v>45412</v>
      </c>
      <c r="C20442" s="3" t="inlineStr">
        <is>
          <t>Expenses</t>
        </is>
      </c>
      <c r="D20442" s="3" t="inlineStr">
        <is>
          <t>4650/030</t>
        </is>
      </c>
      <c r="E20442" s="3" t="inlineStr">
        <is>
          <t>Travel _AND_ Accomodation - Local Accom</t>
        </is>
      </c>
      <c r="F20442" s="3" t="n">
        <v>0</v>
      </c>
      <c r="G20442" s="3" t="n">
        <v>5752.18</v>
      </c>
    </row>
    <row r="20443">
      <c r="A20443" s="3" t="inlineStr">
        <is>
          <t>Noble Shield (Pty) Ltd ta Go Letting</t>
        </is>
      </c>
      <c r="B20443" s="4" t="n">
        <v>45412</v>
      </c>
      <c r="C20443" s="3" t="inlineStr">
        <is>
          <t>Expenses</t>
        </is>
      </c>
      <c r="D20443" s="3" t="inlineStr">
        <is>
          <t>4700/000</t>
        </is>
      </c>
      <c r="E20443" s="3" t="inlineStr">
        <is>
          <t>PAYE Contributions</t>
        </is>
      </c>
      <c r="F20443" s="3" t="n">
        <v>5554.96</v>
      </c>
      <c r="G20443" s="3" t="n">
        <v>42201.59</v>
      </c>
    </row>
    <row r="20444">
      <c r="A20444" s="3" t="inlineStr">
        <is>
          <t>Trademark Holdings (Pty) Ltd</t>
        </is>
      </c>
      <c r="B20444" s="4" t="n">
        <v>45412</v>
      </c>
      <c r="C20444" s="3" t="inlineStr">
        <is>
          <t>Expenses</t>
        </is>
      </c>
      <c r="D20444" s="3" t="inlineStr">
        <is>
          <t>4700/000</t>
        </is>
      </c>
      <c r="E20444" s="3" t="inlineStr">
        <is>
          <t>PAYE Contributions</t>
        </is>
      </c>
      <c r="F20444" s="3" t="n">
        <v>4396.8</v>
      </c>
      <c r="G20444" s="3" t="n">
        <v>51169.44</v>
      </c>
    </row>
    <row r="20445">
      <c r="A20445" s="3" t="inlineStr">
        <is>
          <t>Opportunity Global Property (PTY) LTD</t>
        </is>
      </c>
      <c r="B20445" s="4" t="n">
        <v>45412</v>
      </c>
      <c r="C20445" s="3" t="inlineStr">
        <is>
          <t>Expenses</t>
        </is>
      </c>
      <c r="D20445" s="3" t="inlineStr">
        <is>
          <t>4700/000</t>
        </is>
      </c>
      <c r="E20445" s="3" t="inlineStr">
        <is>
          <t>UIF Contributions</t>
        </is>
      </c>
      <c r="F20445" s="3" t="n">
        <v>0</v>
      </c>
      <c r="G20445" s="3" t="n">
        <v>317.12</v>
      </c>
    </row>
    <row r="20446">
      <c r="A20446" s="3" t="inlineStr">
        <is>
          <t>Opportunity Private Capital (PTY) LTD</t>
        </is>
      </c>
      <c r="B20446" s="4" t="n">
        <v>45412</v>
      </c>
      <c r="C20446" s="3" t="inlineStr">
        <is>
          <t>Expenses</t>
        </is>
      </c>
      <c r="D20446" s="3" t="inlineStr">
        <is>
          <t>4700/000</t>
        </is>
      </c>
      <c r="E20446" s="3" t="inlineStr">
        <is>
          <t>UIF Contributions</t>
        </is>
      </c>
      <c r="F20446" s="3" t="n">
        <v>0</v>
      </c>
      <c r="G20446" s="3" t="n">
        <v>354.24</v>
      </c>
    </row>
    <row r="20447">
      <c r="A20447" s="3" t="inlineStr">
        <is>
          <t>Opportunity Global Property (PTY) LTD</t>
        </is>
      </c>
      <c r="B20447" s="4" t="n">
        <v>45412</v>
      </c>
      <c r="C20447" s="3" t="inlineStr">
        <is>
          <t>Expenses</t>
        </is>
      </c>
      <c r="D20447" s="3" t="inlineStr">
        <is>
          <t>4701/000</t>
        </is>
      </c>
      <c r="E20447" s="3" t="inlineStr">
        <is>
          <t>UIF Employee Contribution</t>
        </is>
      </c>
      <c r="F20447" s="3" t="n">
        <v>0</v>
      </c>
      <c r="G20447" s="3" t="n">
        <v>317.12</v>
      </c>
    </row>
    <row r="20448">
      <c r="A20448" s="3" t="inlineStr">
        <is>
          <t>Opportunity Private Capital (PTY) LTD</t>
        </is>
      </c>
      <c r="B20448" s="4" t="n">
        <v>45412</v>
      </c>
      <c r="C20448" s="3" t="inlineStr">
        <is>
          <t>Expenses</t>
        </is>
      </c>
      <c r="D20448" s="3" t="inlineStr">
        <is>
          <t>4701/000</t>
        </is>
      </c>
      <c r="E20448" s="3" t="inlineStr">
        <is>
          <t>UIF Employee Contributions</t>
        </is>
      </c>
      <c r="F20448" s="3" t="n">
        <v>0</v>
      </c>
      <c r="G20448" s="3" t="n">
        <v>354.24</v>
      </c>
    </row>
    <row r="20449">
      <c r="A20449" s="3" t="inlineStr">
        <is>
          <t>Noble Shield (Pty) Ltd ta Go Letting</t>
        </is>
      </c>
      <c r="B20449" s="4" t="n">
        <v>45412</v>
      </c>
      <c r="C20449" s="3" t="inlineStr">
        <is>
          <t>Expenses</t>
        </is>
      </c>
      <c r="D20449" s="3" t="inlineStr">
        <is>
          <t>4710/000</t>
        </is>
      </c>
      <c r="E20449" s="3" t="inlineStr">
        <is>
          <t>UIF Company Contributions</t>
        </is>
      </c>
      <c r="F20449" s="3" t="n">
        <v>276.75</v>
      </c>
      <c r="G20449" s="3" t="n">
        <v>2056.5</v>
      </c>
    </row>
    <row r="20450">
      <c r="A20450" s="3" t="inlineStr">
        <is>
          <t>Trademark Holdings (Pty) Ltd</t>
        </is>
      </c>
      <c r="B20450" s="4" t="n">
        <v>45412</v>
      </c>
      <c r="C20450" s="3" t="inlineStr">
        <is>
          <t>Expenses</t>
        </is>
      </c>
      <c r="D20450" s="3" t="inlineStr">
        <is>
          <t>4710/000</t>
        </is>
      </c>
      <c r="E20450" s="3" t="inlineStr">
        <is>
          <t>UIF Company Contributions</t>
        </is>
      </c>
      <c r="F20450" s="3" t="n">
        <v>95.25</v>
      </c>
      <c r="G20450" s="3" t="n">
        <v>762</v>
      </c>
    </row>
    <row r="20451">
      <c r="A20451" s="3" t="inlineStr">
        <is>
          <t>Noble Shield (Pty) Ltd ta Go Letting</t>
        </is>
      </c>
      <c r="B20451" s="4" t="n">
        <v>45412</v>
      </c>
      <c r="C20451" s="3" t="inlineStr">
        <is>
          <t>Expenses</t>
        </is>
      </c>
      <c r="D20451" s="3" t="inlineStr">
        <is>
          <t>4711/000</t>
        </is>
      </c>
      <c r="E20451" s="3" t="inlineStr">
        <is>
          <t>UIF Employee Contribution</t>
        </is>
      </c>
      <c r="F20451" s="3" t="n">
        <v>276.75</v>
      </c>
      <c r="G20451" s="3" t="n">
        <v>2056.5</v>
      </c>
    </row>
    <row r="20452">
      <c r="A20452" s="3" t="inlineStr">
        <is>
          <t>Trademark Holdings (Pty) Ltd</t>
        </is>
      </c>
      <c r="B20452" s="4" t="n">
        <v>45412</v>
      </c>
      <c r="C20452" s="3" t="inlineStr">
        <is>
          <t>Expenses</t>
        </is>
      </c>
      <c r="D20452" s="3" t="inlineStr">
        <is>
          <t>4711/000</t>
        </is>
      </c>
      <c r="E20452" s="3" t="inlineStr">
        <is>
          <t>UIF Employee Contributions</t>
        </is>
      </c>
      <c r="F20452" s="3" t="n">
        <v>95.25</v>
      </c>
      <c r="G20452" s="3" t="n">
        <v>762</v>
      </c>
    </row>
    <row r="20453">
      <c r="A20453" s="3" t="inlineStr">
        <is>
          <t>Noble Shield (Pty) Ltd ta Go Letting</t>
        </is>
      </c>
      <c r="B20453" s="4" t="n">
        <v>45412</v>
      </c>
      <c r="C20453" s="3" t="inlineStr">
        <is>
          <t>Expenses</t>
        </is>
      </c>
      <c r="D20453" s="3" t="inlineStr">
        <is>
          <t>4720/000</t>
        </is>
      </c>
      <c r="E20453" s="3" t="inlineStr">
        <is>
          <t>SDL Contributions</t>
        </is>
      </c>
      <c r="F20453" s="3" t="n">
        <v>482.66</v>
      </c>
      <c r="G20453" s="3" t="n">
        <v>3690.39</v>
      </c>
    </row>
    <row r="20454">
      <c r="A20454" s="3" t="inlineStr">
        <is>
          <t>Trademark Holdings (Pty) Ltd</t>
        </is>
      </c>
      <c r="B20454" s="4" t="n">
        <v>45412</v>
      </c>
      <c r="C20454" s="3" t="inlineStr">
        <is>
          <t>Expenses</t>
        </is>
      </c>
      <c r="D20454" s="3" t="inlineStr">
        <is>
          <t>4720/000</t>
        </is>
      </c>
      <c r="E20454" s="3" t="inlineStr">
        <is>
          <t>SDL Contributions</t>
        </is>
      </c>
      <c r="F20454" s="3" t="n">
        <v>285.14</v>
      </c>
      <c r="G20454" s="3" t="n">
        <v>2470.08</v>
      </c>
    </row>
    <row r="20455">
      <c r="A20455" s="3" t="inlineStr">
        <is>
          <t>Opportunity Global Property (PTY) LTD</t>
        </is>
      </c>
      <c r="B20455" s="4" t="n">
        <v>45412</v>
      </c>
      <c r="C20455" s="3" t="inlineStr">
        <is>
          <t>Expenses</t>
        </is>
      </c>
      <c r="D20455" s="3" t="inlineStr">
        <is>
          <t>4730/000</t>
        </is>
      </c>
      <c r="E20455" s="3" t="inlineStr">
        <is>
          <t>PAYE Contributions</t>
        </is>
      </c>
      <c r="F20455" s="3" t="n">
        <v>0</v>
      </c>
      <c r="G20455" s="3" t="n">
        <v>8055.14</v>
      </c>
    </row>
    <row r="20456">
      <c r="A20456" s="3" t="inlineStr">
        <is>
          <t>Opportunity Management Holdings (PTY) LTD</t>
        </is>
      </c>
      <c r="B20456" s="4" t="n">
        <v>45412</v>
      </c>
      <c r="C20456" s="3" t="inlineStr">
        <is>
          <t>Expenses</t>
        </is>
      </c>
      <c r="D20456" s="3" t="inlineStr">
        <is>
          <t>4730/000</t>
        </is>
      </c>
      <c r="E20456" s="3" t="inlineStr">
        <is>
          <t>PAYE Contributions</t>
        </is>
      </c>
      <c r="F20456" s="3" t="n">
        <v>41553.85</v>
      </c>
      <c r="G20456" s="3" t="n">
        <v>322417.93</v>
      </c>
    </row>
    <row r="20457">
      <c r="A20457" s="3" t="inlineStr">
        <is>
          <t>Opportunity Private Capital (PTY) LTD</t>
        </is>
      </c>
      <c r="B20457" s="4" t="n">
        <v>45412</v>
      </c>
      <c r="C20457" s="3" t="inlineStr">
        <is>
          <t>Expenses</t>
        </is>
      </c>
      <c r="D20457" s="3" t="inlineStr">
        <is>
          <t>4730/000</t>
        </is>
      </c>
      <c r="E20457" s="3" t="inlineStr">
        <is>
          <t>PAYE Contributions</t>
        </is>
      </c>
      <c r="F20457" s="3" t="n">
        <v>0</v>
      </c>
      <c r="G20457" s="3" t="n">
        <v>13505.18</v>
      </c>
    </row>
    <row r="20458">
      <c r="A20458" s="3" t="inlineStr">
        <is>
          <t>Opportunity Global Property (PTY) LTD</t>
        </is>
      </c>
      <c r="B20458" s="4" t="n">
        <v>45412</v>
      </c>
      <c r="C20458" s="3" t="inlineStr">
        <is>
          <t>Expenses</t>
        </is>
      </c>
      <c r="D20458" s="3" t="inlineStr">
        <is>
          <t>4740/000</t>
        </is>
      </c>
      <c r="E20458" s="3" t="inlineStr">
        <is>
          <t>SDL Contributions</t>
        </is>
      </c>
      <c r="F20458" s="3" t="n">
        <v>0</v>
      </c>
      <c r="G20458" s="3" t="n">
        <v>1477.46</v>
      </c>
    </row>
    <row r="20459">
      <c r="A20459" s="3" t="inlineStr">
        <is>
          <t>Opportunity Private Capital (PTY) LTD</t>
        </is>
      </c>
      <c r="B20459" s="4" t="n">
        <v>45412</v>
      </c>
      <c r="C20459" s="3" t="inlineStr">
        <is>
          <t>Expenses</t>
        </is>
      </c>
      <c r="D20459" s="3" t="inlineStr">
        <is>
          <t>4740/000</t>
        </is>
      </c>
      <c r="E20459" s="3" t="inlineStr">
        <is>
          <t>SDL Contributions</t>
        </is>
      </c>
      <c r="F20459" s="3" t="n">
        <v>0</v>
      </c>
      <c r="G20459" s="3" t="n">
        <v>727.25</v>
      </c>
    </row>
    <row r="20460">
      <c r="A20460" s="3" t="inlineStr">
        <is>
          <t>Opportunity Management Holdings (PTY) LTD</t>
        </is>
      </c>
      <c r="B20460" s="4" t="n">
        <v>45412</v>
      </c>
      <c r="C20460" s="3" t="inlineStr">
        <is>
          <t>Expenses</t>
        </is>
      </c>
      <c r="D20460" s="3" t="inlineStr">
        <is>
          <t>4740/000</t>
        </is>
      </c>
      <c r="E20460" s="3" t="inlineStr">
        <is>
          <t>UIF Company Contribution</t>
        </is>
      </c>
      <c r="F20460" s="3" t="n">
        <v>1728.75</v>
      </c>
      <c r="G20460" s="3" t="n">
        <v>12979.04</v>
      </c>
    </row>
    <row r="20461">
      <c r="A20461" s="3" t="inlineStr">
        <is>
          <t>Opportunity Management Holdings (PTY) LTD</t>
        </is>
      </c>
      <c r="B20461" s="4" t="n">
        <v>45412</v>
      </c>
      <c r="C20461" s="3" t="inlineStr">
        <is>
          <t>Expenses</t>
        </is>
      </c>
      <c r="D20461" s="3" t="inlineStr">
        <is>
          <t>4741/000</t>
        </is>
      </c>
      <c r="E20461" s="3" t="inlineStr">
        <is>
          <t>UIF Employee Contribution</t>
        </is>
      </c>
      <c r="F20461" s="3" t="n">
        <v>1728.75</v>
      </c>
      <c r="G20461" s="3" t="n">
        <v>12979.04</v>
      </c>
    </row>
    <row r="20462">
      <c r="A20462" s="3" t="inlineStr">
        <is>
          <t>Opportunity Management Holdings (PTY) LTD</t>
        </is>
      </c>
      <c r="B20462" s="4" t="n">
        <v>45412</v>
      </c>
      <c r="C20462" s="3" t="inlineStr">
        <is>
          <t>Expenses</t>
        </is>
      </c>
      <c r="D20462" s="3" t="inlineStr">
        <is>
          <t>4750/000</t>
        </is>
      </c>
      <c r="E20462" s="3" t="inlineStr">
        <is>
          <t>SDL Contribution</t>
        </is>
      </c>
      <c r="F20462" s="3" t="n">
        <v>2578.63</v>
      </c>
      <c r="G20462" s="3" t="n">
        <v>19517.2</v>
      </c>
    </row>
    <row r="20463">
      <c r="A20463" s="3" t="inlineStr">
        <is>
          <t>Opportunity Global Property (PTY) LTD</t>
        </is>
      </c>
      <c r="B20463" s="4" t="n">
        <v>45412</v>
      </c>
      <c r="C20463" s="3" t="inlineStr">
        <is>
          <t>Assets</t>
        </is>
      </c>
      <c r="D20463" s="3" t="inlineStr">
        <is>
          <t>5000/001</t>
        </is>
      </c>
      <c r="E20463" s="3" t="inlineStr">
        <is>
          <t>Loan - Cape Projects</t>
        </is>
      </c>
      <c r="F20463" s="3" t="n">
        <v>-15000</v>
      </c>
      <c r="G20463" s="3" t="n">
        <v>145000</v>
      </c>
    </row>
    <row r="20464">
      <c r="A20464" s="3" t="inlineStr">
        <is>
          <t>Opportunity Global Property (PTY) LTD</t>
        </is>
      </c>
      <c r="B20464" s="4" t="n">
        <v>45412</v>
      </c>
      <c r="C20464" s="3" t="inlineStr">
        <is>
          <t>Liabilities</t>
        </is>
      </c>
      <c r="D20464" s="3" t="inlineStr">
        <is>
          <t>5000/006</t>
        </is>
      </c>
      <c r="E20464" s="3" t="inlineStr">
        <is>
          <t>Loan - Purple Blok</t>
        </is>
      </c>
      <c r="F20464" s="3" t="n">
        <v>0</v>
      </c>
      <c r="G20464" s="3" t="n">
        <v>44000</v>
      </c>
    </row>
    <row r="20465">
      <c r="A20465" s="3" t="inlineStr">
        <is>
          <t>Noble Shield (Pty) Ltd ta Go Letting</t>
        </is>
      </c>
      <c r="B20465" s="4" t="n">
        <v>45412</v>
      </c>
      <c r="C20465" s="3" t="inlineStr">
        <is>
          <t>Equity</t>
        </is>
      </c>
      <c r="D20465" s="3" t="inlineStr">
        <is>
          <t>5100/000</t>
        </is>
      </c>
      <c r="E20465" s="3" t="inlineStr">
        <is>
          <t>Share Capital</t>
        </is>
      </c>
      <c r="F20465" s="3" t="n">
        <v>0</v>
      </c>
      <c r="G20465" s="3" t="n">
        <v>-1</v>
      </c>
    </row>
    <row r="20466">
      <c r="A20466" s="3" t="inlineStr">
        <is>
          <t>Opportunity Management Holdings (PTY) LTD</t>
        </is>
      </c>
      <c r="B20466" s="4" t="n">
        <v>45412</v>
      </c>
      <c r="C20466" s="3" t="inlineStr">
        <is>
          <t>Equity</t>
        </is>
      </c>
      <c r="D20466" s="3" t="inlineStr">
        <is>
          <t>5100/000</t>
        </is>
      </c>
      <c r="E20466" s="3" t="inlineStr">
        <is>
          <t>Share Capital / Members Contribution</t>
        </is>
      </c>
      <c r="F20466" s="3" t="n">
        <v>0</v>
      </c>
      <c r="G20466" s="3" t="n">
        <v>-120</v>
      </c>
    </row>
    <row r="20467">
      <c r="A20467" s="3" t="inlineStr">
        <is>
          <t>Quinate Consulting (Pty) Ltd</t>
        </is>
      </c>
      <c r="B20467" s="4" t="n">
        <v>45412</v>
      </c>
      <c r="C20467" s="3" t="inlineStr">
        <is>
          <t>Equity</t>
        </is>
      </c>
      <c r="D20467" s="3" t="inlineStr">
        <is>
          <t>5100/000</t>
        </is>
      </c>
      <c r="E20467" s="3" t="inlineStr">
        <is>
          <t>Share Capital / Members Contribution</t>
        </is>
      </c>
      <c r="F20467" s="3" t="n">
        <v>0</v>
      </c>
      <c r="G20467" s="3" t="n">
        <v>-120</v>
      </c>
    </row>
    <row r="20468">
      <c r="A20468" s="3" t="inlineStr">
        <is>
          <t>Trademark Holdings (Pty) Ltd</t>
        </is>
      </c>
      <c r="B20468" s="4" t="n">
        <v>45412</v>
      </c>
      <c r="C20468" s="3" t="inlineStr">
        <is>
          <t>Equity</t>
        </is>
      </c>
      <c r="D20468" s="3" t="inlineStr">
        <is>
          <t>5100/001</t>
        </is>
      </c>
      <c r="E20468" s="3" t="inlineStr">
        <is>
          <t>Share Capital - GFY Investments</t>
        </is>
      </c>
      <c r="F20468" s="3" t="n">
        <v>0</v>
      </c>
      <c r="G20468" s="3" t="n">
        <v>-60</v>
      </c>
    </row>
    <row r="20469">
      <c r="A20469" s="3" t="inlineStr">
        <is>
          <t>Trademark Holdings (Pty) Ltd</t>
        </is>
      </c>
      <c r="B20469" s="4" t="n">
        <v>45412</v>
      </c>
      <c r="C20469" s="3" t="inlineStr">
        <is>
          <t>Equity</t>
        </is>
      </c>
      <c r="D20469" s="3" t="inlineStr">
        <is>
          <t>5100/002</t>
        </is>
      </c>
      <c r="E20469" s="3" t="inlineStr">
        <is>
          <t>Share Capital - Zak Trust</t>
        </is>
      </c>
      <c r="F20469" s="3" t="n">
        <v>0</v>
      </c>
      <c r="G20469" s="3" t="n">
        <v>-60</v>
      </c>
    </row>
    <row r="20470">
      <c r="A20470" s="3" t="inlineStr">
        <is>
          <t>Opportunity Private Capital (PTY) LTD</t>
        </is>
      </c>
      <c r="B20470" s="4" t="n">
        <v>45412</v>
      </c>
      <c r="C20470" s="3" t="inlineStr">
        <is>
          <t>Equity</t>
        </is>
      </c>
      <c r="D20470" s="3" t="inlineStr">
        <is>
          <t>5101/000</t>
        </is>
      </c>
      <c r="E20470" s="3" t="inlineStr">
        <is>
          <t>Share Capital - Ordinary Type A</t>
        </is>
      </c>
      <c r="F20470" s="3" t="n">
        <v>0</v>
      </c>
      <c r="G20470" s="3" t="n">
        <v>-70</v>
      </c>
    </row>
    <row r="20471">
      <c r="A20471" s="3" t="inlineStr">
        <is>
          <t>Opportunity Private Capital (PTY) LTD</t>
        </is>
      </c>
      <c r="B20471" s="4" t="n">
        <v>45412</v>
      </c>
      <c r="C20471" s="3" t="inlineStr">
        <is>
          <t>Equity</t>
        </is>
      </c>
      <c r="D20471" s="3" t="inlineStr">
        <is>
          <t>5102/000</t>
        </is>
      </c>
      <c r="E20471" s="3" t="inlineStr">
        <is>
          <t>Share Capital - Ordinary Type B</t>
        </is>
      </c>
      <c r="F20471" s="3" t="n">
        <v>0</v>
      </c>
      <c r="G20471" s="3" t="n">
        <v>-30</v>
      </c>
    </row>
    <row r="20472">
      <c r="A20472" s="3" t="inlineStr">
        <is>
          <t>Endulini (Pty) Ltd</t>
        </is>
      </c>
      <c r="B20472" s="4" t="n">
        <v>45412</v>
      </c>
      <c r="C20472" s="3" t="inlineStr">
        <is>
          <t>Equity</t>
        </is>
      </c>
      <c r="D20472" s="3" t="inlineStr">
        <is>
          <t>5200/000</t>
        </is>
      </c>
      <c r="E20472" s="3" t="inlineStr">
        <is>
          <t>Retained Earnings / Loss</t>
        </is>
      </c>
      <c r="F20472" s="3" t="n">
        <v>0</v>
      </c>
      <c r="G20472" s="3" t="n">
        <v>-13615904.67</v>
      </c>
    </row>
    <row r="20473">
      <c r="A20473" s="3" t="inlineStr">
        <is>
          <t>Noble Shield (Pty) Ltd ta Go Letting</t>
        </is>
      </c>
      <c r="B20473" s="4" t="n">
        <v>45412</v>
      </c>
      <c r="C20473" s="3" t="inlineStr">
        <is>
          <t>Equity</t>
        </is>
      </c>
      <c r="D20473" s="3" t="inlineStr">
        <is>
          <t>5200/000</t>
        </is>
      </c>
      <c r="E20473" s="3" t="inlineStr">
        <is>
          <t>Retained Earnings / Loss</t>
        </is>
      </c>
      <c r="F20473" s="3" t="n">
        <v>0</v>
      </c>
      <c r="G20473" s="3" t="n">
        <v>-91943.62</v>
      </c>
    </row>
    <row r="20474">
      <c r="A20474" s="3" t="inlineStr">
        <is>
          <t>Opportunity Global Property (PTY) LTD</t>
        </is>
      </c>
      <c r="B20474" s="4" t="n">
        <v>45412</v>
      </c>
      <c r="C20474" s="3" t="inlineStr">
        <is>
          <t>Equity</t>
        </is>
      </c>
      <c r="D20474" s="3" t="inlineStr">
        <is>
          <t>5200/000</t>
        </is>
      </c>
      <c r="E20474" s="3" t="inlineStr">
        <is>
          <t>Retained Earnings / Loss</t>
        </is>
      </c>
      <c r="F20474" s="3" t="n">
        <v>0</v>
      </c>
      <c r="G20474" s="3" t="n">
        <v>-3754324.03</v>
      </c>
    </row>
    <row r="20475">
      <c r="A20475" s="3" t="inlineStr">
        <is>
          <t>Opportunity Management Holdings (PTY) LTD</t>
        </is>
      </c>
      <c r="B20475" s="4" t="n">
        <v>45412</v>
      </c>
      <c r="C20475" s="3" t="inlineStr">
        <is>
          <t>Equity</t>
        </is>
      </c>
      <c r="D20475" s="3" t="inlineStr">
        <is>
          <t>5200/000</t>
        </is>
      </c>
      <c r="E20475" s="3" t="inlineStr">
        <is>
          <t>Retained Earnings / Loss</t>
        </is>
      </c>
      <c r="F20475" s="3" t="n">
        <v>0</v>
      </c>
      <c r="G20475" s="3" t="n">
        <v>1215864.15</v>
      </c>
    </row>
    <row r="20476">
      <c r="A20476" s="3" t="inlineStr">
        <is>
          <t>Opportunity Private Capital (PTY) LTD</t>
        </is>
      </c>
      <c r="B20476" s="4" t="n">
        <v>45412</v>
      </c>
      <c r="C20476" s="3" t="inlineStr">
        <is>
          <t>Equity</t>
        </is>
      </c>
      <c r="D20476" s="3" t="inlineStr">
        <is>
          <t>5200/000</t>
        </is>
      </c>
      <c r="E20476" s="3" t="inlineStr">
        <is>
          <t>Retained Earnings / Loss</t>
        </is>
      </c>
      <c r="F20476" s="3" t="n">
        <v>0</v>
      </c>
      <c r="G20476" s="3" t="n">
        <v>3406936.99</v>
      </c>
    </row>
    <row r="20477">
      <c r="A20477" s="3" t="inlineStr">
        <is>
          <t>Quinate Consulting (Pty) Ltd</t>
        </is>
      </c>
      <c r="B20477" s="4" t="n">
        <v>45412</v>
      </c>
      <c r="C20477" s="3" t="inlineStr">
        <is>
          <t>Equity</t>
        </is>
      </c>
      <c r="D20477" s="3" t="inlineStr">
        <is>
          <t>5200/000</t>
        </is>
      </c>
      <c r="E20477" s="3" t="inlineStr">
        <is>
          <t>Retained Earnings / Loss</t>
        </is>
      </c>
      <c r="F20477" s="3" t="n">
        <v>0</v>
      </c>
      <c r="G20477" s="3" t="n">
        <v>1654577.5</v>
      </c>
    </row>
    <row r="20478">
      <c r="A20478" s="3" t="inlineStr">
        <is>
          <t>Trademark Holdings (Pty) Ltd</t>
        </is>
      </c>
      <c r="B20478" s="4" t="n">
        <v>45412</v>
      </c>
      <c r="C20478" s="3" t="inlineStr">
        <is>
          <t>Equity</t>
        </is>
      </c>
      <c r="D20478" s="3" t="inlineStr">
        <is>
          <t>5200/000</t>
        </is>
      </c>
      <c r="E20478" s="3" t="inlineStr">
        <is>
          <t>Retained Earnings / Loss</t>
        </is>
      </c>
      <c r="F20478" s="3" t="n">
        <v>0</v>
      </c>
      <c r="G20478" s="3" t="n">
        <v>-163666.44</v>
      </c>
    </row>
    <row r="20479">
      <c r="A20479" s="3" t="inlineStr">
        <is>
          <t>Quinate Consulting (Pty) Ltd</t>
        </is>
      </c>
      <c r="B20479" s="4" t="n">
        <v>45412</v>
      </c>
      <c r="C20479" s="3" t="inlineStr">
        <is>
          <t>Assets</t>
        </is>
      </c>
      <c r="D20479" s="3" t="inlineStr">
        <is>
          <t>5400/011</t>
        </is>
      </c>
      <c r="E20479" s="3" t="inlineStr">
        <is>
          <t>Members Loan - Nick Morgan</t>
        </is>
      </c>
      <c r="F20479" s="3" t="n">
        <v>0</v>
      </c>
      <c r="G20479" s="3" t="n">
        <v>-85743.69</v>
      </c>
    </row>
    <row r="20480">
      <c r="A20480" s="3" t="inlineStr">
        <is>
          <t>Opportunity Management Holdings (PTY) LTD</t>
        </is>
      </c>
      <c r="B20480" s="4" t="n">
        <v>45412</v>
      </c>
      <c r="C20480" s="3" t="inlineStr">
        <is>
          <t>Assets</t>
        </is>
      </c>
      <c r="D20480" s="3" t="inlineStr">
        <is>
          <t>5400/500</t>
        </is>
      </c>
      <c r="E20480" s="3" t="inlineStr">
        <is>
          <t>Shareholder - Zak Loan</t>
        </is>
      </c>
      <c r="F20480" s="3" t="n">
        <v>0</v>
      </c>
      <c r="G20480" s="3" t="n">
        <v>-171798.21</v>
      </c>
    </row>
    <row r="20481">
      <c r="A20481" s="3" t="inlineStr">
        <is>
          <t>Quinate Consulting (Pty) Ltd</t>
        </is>
      </c>
      <c r="B20481" s="4" t="n">
        <v>45412</v>
      </c>
      <c r="C20481" s="3" t="inlineStr">
        <is>
          <t>Liabilities</t>
        </is>
      </c>
      <c r="D20481" s="3" t="inlineStr">
        <is>
          <t>5500/010</t>
        </is>
      </c>
      <c r="E20481" s="3" t="inlineStr">
        <is>
          <t>Loan - Wynand Haywood</t>
        </is>
      </c>
      <c r="F20481" s="3" t="n">
        <v>0</v>
      </c>
      <c r="G20481" s="3" t="n">
        <v>1928.67</v>
      </c>
    </row>
    <row r="20482">
      <c r="A20482" s="3" t="inlineStr">
        <is>
          <t>Quinate Consulting (Pty) Ltd</t>
        </is>
      </c>
      <c r="B20482" s="4" t="n">
        <v>45412</v>
      </c>
      <c r="C20482" s="3" t="inlineStr">
        <is>
          <t>Liabilities</t>
        </is>
      </c>
      <c r="D20482" s="3" t="inlineStr">
        <is>
          <t>5500/023</t>
        </is>
      </c>
      <c r="E20482" s="3" t="inlineStr">
        <is>
          <t>Loan - Noble Shield 1 Security Trust</t>
        </is>
      </c>
      <c r="F20482" s="3" t="n">
        <v>0</v>
      </c>
      <c r="G20482" s="3" t="n">
        <v>600</v>
      </c>
    </row>
    <row r="20483">
      <c r="A20483" s="3" t="inlineStr">
        <is>
          <t>Quinate Consulting (Pty) Ltd</t>
        </is>
      </c>
      <c r="B20483" s="4" t="n">
        <v>45412</v>
      </c>
      <c r="C20483" s="3" t="inlineStr">
        <is>
          <t>Liabilities</t>
        </is>
      </c>
      <c r="D20483" s="3" t="inlineStr">
        <is>
          <t>5500/025</t>
        </is>
      </c>
      <c r="E20483" s="3" t="inlineStr">
        <is>
          <t>Loan - Noble Shield 2 Security Trust</t>
        </is>
      </c>
      <c r="F20483" s="3" t="n">
        <v>0</v>
      </c>
      <c r="G20483" s="3" t="n">
        <v>250</v>
      </c>
    </row>
    <row r="20484">
      <c r="A20484" s="3" t="inlineStr">
        <is>
          <t>Quinate Consulting (Pty) Ltd</t>
        </is>
      </c>
      <c r="B20484" s="4" t="n">
        <v>45412</v>
      </c>
      <c r="C20484" s="3" t="inlineStr">
        <is>
          <t>Liabilities</t>
        </is>
      </c>
      <c r="D20484" s="3" t="inlineStr">
        <is>
          <t>5500/030</t>
        </is>
      </c>
      <c r="E20484" s="3" t="inlineStr">
        <is>
          <t>Loan - Heron Projects</t>
        </is>
      </c>
      <c r="F20484" s="3" t="n">
        <v>0</v>
      </c>
      <c r="G20484" s="3" t="n">
        <v>46000</v>
      </c>
    </row>
    <row r="20485">
      <c r="A20485" s="3" t="inlineStr">
        <is>
          <t>Quinate Consulting (Pty) Ltd</t>
        </is>
      </c>
      <c r="B20485" s="4" t="n">
        <v>45412</v>
      </c>
      <c r="C20485" s="3" t="inlineStr">
        <is>
          <t>Liabilities</t>
        </is>
      </c>
      <c r="D20485" s="3" t="inlineStr">
        <is>
          <t>5500/040</t>
        </is>
      </c>
      <c r="E20485" s="3" t="inlineStr">
        <is>
          <t>Loan - Noble Shield Holdings Pty Ltd</t>
        </is>
      </c>
      <c r="F20485" s="3" t="n">
        <v>0</v>
      </c>
      <c r="G20485" s="3" t="n">
        <v>20731</v>
      </c>
    </row>
    <row r="20486">
      <c r="A20486" s="3" t="inlineStr">
        <is>
          <t>Opportunity Private Capital (PTY) LTD</t>
        </is>
      </c>
      <c r="B20486" s="4" t="n">
        <v>45412</v>
      </c>
      <c r="C20486" s="3" t="inlineStr">
        <is>
          <t>Liabilities</t>
        </is>
      </c>
      <c r="D20486" s="3" t="inlineStr">
        <is>
          <t>5500/100</t>
        </is>
      </c>
      <c r="E20486" s="3" t="inlineStr">
        <is>
          <t>Loan - Cape Projects Construction</t>
        </is>
      </c>
      <c r="F20486" s="3" t="n">
        <v>-34000</v>
      </c>
      <c r="G20486" s="3" t="n">
        <v>1212000</v>
      </c>
    </row>
    <row r="20487">
      <c r="A20487" s="3" t="inlineStr">
        <is>
          <t>Noble Shield (Pty) Ltd ta Go Letting</t>
        </is>
      </c>
      <c r="B20487" s="4" t="n">
        <v>45412</v>
      </c>
      <c r="C20487" s="3" t="inlineStr">
        <is>
          <t>Liabilities</t>
        </is>
      </c>
      <c r="D20487" s="3" t="inlineStr">
        <is>
          <t>5500/100</t>
        </is>
      </c>
      <c r="E20487" s="3" t="inlineStr">
        <is>
          <t>Loan - Jupiter Trust</t>
        </is>
      </c>
      <c r="F20487" s="3" t="n">
        <v>0</v>
      </c>
      <c r="G20487" s="3" t="n">
        <v>-100228.75</v>
      </c>
    </row>
    <row r="20488">
      <c r="A20488" s="3" t="inlineStr">
        <is>
          <t>Opportunity Management Holdings (PTY) LTD</t>
        </is>
      </c>
      <c r="B20488" s="4" t="n">
        <v>45412</v>
      </c>
      <c r="C20488" s="3" t="inlineStr">
        <is>
          <t>Liabilities</t>
        </is>
      </c>
      <c r="D20488" s="3" t="inlineStr">
        <is>
          <t>5500/100</t>
        </is>
      </c>
      <c r="E20488" s="3" t="inlineStr">
        <is>
          <t>Loan - Opportunity Global</t>
        </is>
      </c>
      <c r="F20488" s="3" t="n">
        <v>0</v>
      </c>
      <c r="G20488" s="3" t="n">
        <v>-20000</v>
      </c>
    </row>
    <row r="20489">
      <c r="A20489" s="3" t="inlineStr">
        <is>
          <t>Endulini (Pty) Ltd</t>
        </is>
      </c>
      <c r="B20489" s="4" t="n">
        <v>45412</v>
      </c>
      <c r="C20489" s="3" t="inlineStr">
        <is>
          <t>Liabilities</t>
        </is>
      </c>
      <c r="D20489" s="3" t="inlineStr">
        <is>
          <t>5500/100</t>
        </is>
      </c>
      <c r="E20489" s="3" t="inlineStr">
        <is>
          <t>Loan - Quinate Consulting</t>
        </is>
      </c>
      <c r="F20489" s="3" t="n">
        <v>-44600</v>
      </c>
      <c r="G20489" s="3" t="n">
        <v>-5586237.9</v>
      </c>
    </row>
    <row r="20490">
      <c r="A20490" s="3" t="inlineStr">
        <is>
          <t>Rock Blok (Pty) Ltd</t>
        </is>
      </c>
      <c r="B20490" s="4" t="n">
        <v>45412</v>
      </c>
      <c r="C20490" s="3" t="inlineStr">
        <is>
          <t>Liabilities</t>
        </is>
      </c>
      <c r="D20490" s="3" t="inlineStr">
        <is>
          <t>5500/140</t>
        </is>
      </c>
      <c r="E20490" s="3" t="inlineStr">
        <is>
          <t>Loan - Opportunity Private Capital</t>
        </is>
      </c>
      <c r="F20490" s="3" t="n">
        <v>0</v>
      </c>
      <c r="G20490" s="3" t="n">
        <v>-1000</v>
      </c>
    </row>
    <row r="20491">
      <c r="A20491" s="3" t="inlineStr">
        <is>
          <t>Opportunity Private Capital (PTY) LTD</t>
        </is>
      </c>
      <c r="B20491" s="4" t="n">
        <v>45412</v>
      </c>
      <c r="C20491" s="3" t="inlineStr">
        <is>
          <t>Liabilities</t>
        </is>
      </c>
      <c r="D20491" s="3" t="inlineStr">
        <is>
          <t>5500/140</t>
        </is>
      </c>
      <c r="E20491" s="3" t="inlineStr">
        <is>
          <t>Loan - Rockblock</t>
        </is>
      </c>
      <c r="F20491" s="3" t="n">
        <v>0</v>
      </c>
      <c r="G20491" s="3" t="n">
        <v>1000</v>
      </c>
    </row>
    <row r="20492">
      <c r="A20492" s="3" t="inlineStr">
        <is>
          <t>Endulini (Pty) Ltd</t>
        </is>
      </c>
      <c r="B20492" s="4" t="n">
        <v>45412</v>
      </c>
      <c r="C20492" s="3" t="inlineStr">
        <is>
          <t>Liabilities</t>
        </is>
      </c>
      <c r="D20492" s="3" t="inlineStr">
        <is>
          <t>5500/150</t>
        </is>
      </c>
      <c r="E20492" s="3" t="inlineStr">
        <is>
          <t>Loan - Cape Projects Construction</t>
        </is>
      </c>
      <c r="F20492" s="3" t="n">
        <v>150000</v>
      </c>
      <c r="G20492" s="3" t="n">
        <v>-16141500</v>
      </c>
    </row>
    <row r="20493">
      <c r="A20493" s="3" t="inlineStr">
        <is>
          <t>Quinate Consulting (Pty) Ltd</t>
        </is>
      </c>
      <c r="B20493" s="4" t="n">
        <v>45412</v>
      </c>
      <c r="C20493" s="3" t="inlineStr">
        <is>
          <t>Liabilities</t>
        </is>
      </c>
      <c r="D20493" s="3" t="inlineStr">
        <is>
          <t>5500/160</t>
        </is>
      </c>
      <c r="E20493" s="3" t="inlineStr">
        <is>
          <t>Loan - GFY Investment and Consulting</t>
        </is>
      </c>
      <c r="F20493" s="3" t="n">
        <v>0</v>
      </c>
      <c r="G20493" s="3" t="n">
        <v>-1405287.47</v>
      </c>
    </row>
    <row r="20494">
      <c r="A20494" s="3" t="inlineStr">
        <is>
          <t>Opportunity Management Holdings (PTY) LTD</t>
        </is>
      </c>
      <c r="B20494" s="4" t="n">
        <v>45412</v>
      </c>
      <c r="C20494" s="3" t="inlineStr">
        <is>
          <t>Liabilities</t>
        </is>
      </c>
      <c r="D20494" s="3" t="inlineStr">
        <is>
          <t>5500/200</t>
        </is>
      </c>
      <c r="E20494" s="3" t="inlineStr">
        <is>
          <t>Loan - Cape Projects</t>
        </is>
      </c>
      <c r="F20494" s="3" t="n">
        <v>0</v>
      </c>
      <c r="G20494" s="3" t="n">
        <v>-317399</v>
      </c>
    </row>
    <row r="20495">
      <c r="A20495" s="3" t="inlineStr">
        <is>
          <t>Endulini (Pty) Ltd</t>
        </is>
      </c>
      <c r="B20495" s="4" t="n">
        <v>45412</v>
      </c>
      <c r="C20495" s="3" t="inlineStr">
        <is>
          <t>Liabilities</t>
        </is>
      </c>
      <c r="D20495" s="3" t="inlineStr">
        <is>
          <t>5500/200</t>
        </is>
      </c>
      <c r="E20495" s="3" t="inlineStr">
        <is>
          <t>Loan - Opportunity Management Holdings</t>
        </is>
      </c>
      <c r="F20495" s="3" t="n">
        <v>0</v>
      </c>
      <c r="G20495" s="3" t="n">
        <v>20000</v>
      </c>
    </row>
    <row r="20496">
      <c r="A20496" s="3" t="inlineStr">
        <is>
          <t>Endulini (Pty) Ltd</t>
        </is>
      </c>
      <c r="B20496" s="4" t="n">
        <v>45412</v>
      </c>
      <c r="C20496" s="3" t="inlineStr">
        <is>
          <t>Liabilities</t>
        </is>
      </c>
      <c r="D20496" s="3" t="inlineStr">
        <is>
          <t>5500/250</t>
        </is>
      </c>
      <c r="E20496" s="3" t="inlineStr">
        <is>
          <t>Loan - Heron Projects</t>
        </is>
      </c>
      <c r="F20496" s="3" t="n">
        <v>0</v>
      </c>
      <c r="G20496" s="3" t="n">
        <v>-1800000</v>
      </c>
    </row>
    <row r="20497">
      <c r="A20497" s="3" t="inlineStr">
        <is>
          <t>Trademark Holdings (Pty) Ltd</t>
        </is>
      </c>
      <c r="B20497" s="4" t="n">
        <v>45412</v>
      </c>
      <c r="C20497" s="3" t="inlineStr">
        <is>
          <t>Liabilities</t>
        </is>
      </c>
      <c r="D20497" s="3" t="inlineStr">
        <is>
          <t>5500/250</t>
        </is>
      </c>
      <c r="E20497" s="3" t="inlineStr">
        <is>
          <t>Loan - Noble Shield</t>
        </is>
      </c>
      <c r="F20497" s="3" t="n">
        <v>0</v>
      </c>
      <c r="G20497" s="3" t="n">
        <v>65165.59</v>
      </c>
    </row>
    <row r="20498">
      <c r="A20498" s="3" t="inlineStr">
        <is>
          <t>Opportunity Management Holdings (PTY) LTD</t>
        </is>
      </c>
      <c r="B20498" s="4" t="n">
        <v>45412</v>
      </c>
      <c r="C20498" s="3" t="inlineStr">
        <is>
          <t>Liabilities</t>
        </is>
      </c>
      <c r="D20498" s="3" t="inlineStr">
        <is>
          <t>5500/250</t>
        </is>
      </c>
      <c r="E20498" s="3" t="inlineStr">
        <is>
          <t>Loan - Quinate</t>
        </is>
      </c>
      <c r="F20498" s="3" t="n">
        <v>120000</v>
      </c>
      <c r="G20498" s="3" t="n">
        <v>-10000</v>
      </c>
    </row>
    <row r="20499">
      <c r="A20499" s="3" t="inlineStr">
        <is>
          <t>Quinate Consulting (Pty) Ltd</t>
        </is>
      </c>
      <c r="B20499" s="4" t="n">
        <v>45412</v>
      </c>
      <c r="C20499" s="3" t="inlineStr">
        <is>
          <t>Liabilities</t>
        </is>
      </c>
      <c r="D20499" s="3" t="inlineStr">
        <is>
          <t>5500/300</t>
        </is>
      </c>
      <c r="E20499" s="3" t="inlineStr">
        <is>
          <t>Loan - Gengis</t>
        </is>
      </c>
      <c r="F20499" s="3" t="n">
        <v>0</v>
      </c>
      <c r="G20499" s="3" t="n">
        <v>-1029301.95</v>
      </c>
    </row>
    <row r="20500">
      <c r="A20500" s="3" t="inlineStr">
        <is>
          <t>Opportunity Management Holdings (PTY) LTD</t>
        </is>
      </c>
      <c r="B20500" s="4" t="n">
        <v>45412</v>
      </c>
      <c r="C20500" s="3" t="inlineStr">
        <is>
          <t>Liabilities</t>
        </is>
      </c>
      <c r="D20500" s="3" t="inlineStr">
        <is>
          <t>5500/300</t>
        </is>
      </c>
      <c r="E20500" s="3" t="inlineStr">
        <is>
          <t>Loan - Opportunity Prop Management</t>
        </is>
      </c>
      <c r="F20500" s="3" t="n">
        <v>0</v>
      </c>
      <c r="G20500" s="3" t="n">
        <v>-1220204.15</v>
      </c>
    </row>
    <row r="20501">
      <c r="A20501" s="3" t="inlineStr">
        <is>
          <t>Noble Shield (Pty) Ltd ta Go Letting</t>
        </is>
      </c>
      <c r="B20501" s="4" t="n">
        <v>45412</v>
      </c>
      <c r="C20501" s="3" t="inlineStr">
        <is>
          <t>Liabilities</t>
        </is>
      </c>
      <c r="D20501" s="3" t="inlineStr">
        <is>
          <t>5500/300</t>
        </is>
      </c>
      <c r="E20501" s="3" t="inlineStr">
        <is>
          <t>Loan - Trademark Holdings</t>
        </is>
      </c>
      <c r="F20501" s="3" t="n">
        <v>0</v>
      </c>
      <c r="G20501" s="3" t="n">
        <v>-65165.59</v>
      </c>
    </row>
    <row r="20502">
      <c r="A20502" s="3" t="inlineStr">
        <is>
          <t>Opportunity Management Holdings (PTY) LTD</t>
        </is>
      </c>
      <c r="B20502" s="4" t="n">
        <v>45412</v>
      </c>
      <c r="C20502" s="3" t="inlineStr">
        <is>
          <t>Liabilities</t>
        </is>
      </c>
      <c r="D20502" s="3" t="inlineStr">
        <is>
          <t>5500/350</t>
        </is>
      </c>
      <c r="E20502" s="3" t="inlineStr">
        <is>
          <t>Loan - Endulini</t>
        </is>
      </c>
      <c r="F20502" s="3" t="n">
        <v>0</v>
      </c>
      <c r="G20502" s="3" t="n">
        <v>-20000</v>
      </c>
    </row>
    <row r="20503">
      <c r="A20503" s="3" t="inlineStr">
        <is>
          <t>Opportunity Private Capital (PTY) LTD</t>
        </is>
      </c>
      <c r="B20503" s="4" t="n">
        <v>45412</v>
      </c>
      <c r="C20503" s="3" t="inlineStr">
        <is>
          <t>Liabilities</t>
        </is>
      </c>
      <c r="D20503" s="3" t="inlineStr">
        <is>
          <t>5500/350</t>
        </is>
      </c>
      <c r="E20503" s="3" t="inlineStr">
        <is>
          <t>Loan - Opportunity Management Holdings</t>
        </is>
      </c>
      <c r="F20503" s="3" t="n">
        <v>0</v>
      </c>
      <c r="G20503" s="3" t="n">
        <v>500</v>
      </c>
    </row>
    <row r="20504">
      <c r="A20504" s="3" t="inlineStr">
        <is>
          <t>Noble Shield (Pty) Ltd ta Go Letting</t>
        </is>
      </c>
      <c r="B20504" s="4" t="n">
        <v>45412</v>
      </c>
      <c r="C20504" s="3" t="inlineStr">
        <is>
          <t>Liabilities</t>
        </is>
      </c>
      <c r="D20504" s="3" t="inlineStr">
        <is>
          <t>5500/350</t>
        </is>
      </c>
      <c r="E20504" s="3" t="inlineStr">
        <is>
          <t>Loan - Quinate Consulting</t>
        </is>
      </c>
      <c r="F20504" s="3" t="n">
        <v>-23840.65</v>
      </c>
      <c r="G20504" s="3" t="n">
        <v>-23840.65</v>
      </c>
    </row>
    <row r="20505">
      <c r="A20505" s="3" t="inlineStr">
        <is>
          <t>Trademark Holdings (Pty) Ltd</t>
        </is>
      </c>
      <c r="B20505" s="4" t="n">
        <v>45412</v>
      </c>
      <c r="C20505" s="3" t="inlineStr">
        <is>
          <t>Liabilities</t>
        </is>
      </c>
      <c r="D20505" s="3" t="inlineStr">
        <is>
          <t>5500/350</t>
        </is>
      </c>
      <c r="E20505" s="3" t="inlineStr">
        <is>
          <t>Loan - Quinate Consulting</t>
        </is>
      </c>
      <c r="F20505" s="3" t="n">
        <v>0</v>
      </c>
      <c r="G20505" s="3" t="n">
        <v>-16413.38</v>
      </c>
    </row>
    <row r="20506">
      <c r="A20506" s="3" t="inlineStr">
        <is>
          <t>Trademark Holdings (Pty) Ltd</t>
        </is>
      </c>
      <c r="B20506" s="4" t="n">
        <v>45412</v>
      </c>
      <c r="C20506" s="3" t="inlineStr">
        <is>
          <t>Liabilities</t>
        </is>
      </c>
      <c r="D20506" s="3" t="inlineStr">
        <is>
          <t>5500/375</t>
        </is>
      </c>
      <c r="E20506" s="3" t="inlineStr">
        <is>
          <t>Loan - Opportunity Management Holdings Pty Ltd</t>
        </is>
      </c>
      <c r="F20506" s="3" t="n">
        <v>0</v>
      </c>
      <c r="G20506" s="3" t="n">
        <v>158800</v>
      </c>
    </row>
    <row r="20507">
      <c r="A20507" s="3" t="inlineStr">
        <is>
          <t>Trademark Holdings (Pty) Ltd</t>
        </is>
      </c>
      <c r="B20507" s="4" t="n">
        <v>45412</v>
      </c>
      <c r="C20507" s="3" t="inlineStr">
        <is>
          <t>Liabilities</t>
        </is>
      </c>
      <c r="D20507" s="3" t="inlineStr">
        <is>
          <t>5500/450</t>
        </is>
      </c>
      <c r="E20507" s="3" t="inlineStr">
        <is>
          <t>Loan - Cape Projects Construction</t>
        </is>
      </c>
      <c r="F20507" s="3" t="n">
        <v>-600</v>
      </c>
      <c r="G20507" s="3" t="n">
        <v>56400</v>
      </c>
    </row>
    <row r="20508">
      <c r="A20508" s="3" t="inlineStr">
        <is>
          <t>Trademark Holdings (Pty) Ltd</t>
        </is>
      </c>
      <c r="B20508" s="4" t="n">
        <v>45412</v>
      </c>
      <c r="C20508" s="3" t="inlineStr">
        <is>
          <t>Liabilities</t>
        </is>
      </c>
      <c r="D20508" s="3" t="inlineStr">
        <is>
          <t>5500/500</t>
        </is>
      </c>
      <c r="E20508" s="3" t="inlineStr">
        <is>
          <t>Go Letting Brand Name</t>
        </is>
      </c>
      <c r="F20508" s="3" t="n">
        <v>0</v>
      </c>
      <c r="G20508" s="3" t="n">
        <v>93420</v>
      </c>
    </row>
    <row r="20509">
      <c r="A20509" s="3" t="inlineStr">
        <is>
          <t>Noble Shield (Pty) Ltd ta Go Letting</t>
        </is>
      </c>
      <c r="B20509" s="4" t="n">
        <v>45412</v>
      </c>
      <c r="C20509" s="3" t="inlineStr">
        <is>
          <t>Liabilities</t>
        </is>
      </c>
      <c r="D20509" s="3" t="inlineStr">
        <is>
          <t>5500/500</t>
        </is>
      </c>
      <c r="E20509" s="3" t="inlineStr">
        <is>
          <t>Loan - Cape Projects Construction</t>
        </is>
      </c>
      <c r="F20509" s="3" t="n">
        <v>-600</v>
      </c>
      <c r="G20509" s="3" t="n">
        <v>198989.44</v>
      </c>
    </row>
    <row r="20510">
      <c r="A20510" s="3" t="inlineStr">
        <is>
          <t>Quinate Consulting (Pty) Ltd</t>
        </is>
      </c>
      <c r="B20510" s="4" t="n">
        <v>45412</v>
      </c>
      <c r="C20510" s="3" t="inlineStr">
        <is>
          <t>Liabilities</t>
        </is>
      </c>
      <c r="D20510" s="3" t="inlineStr">
        <is>
          <t>5500/500</t>
        </is>
      </c>
      <c r="E20510" s="3" t="inlineStr">
        <is>
          <t>Loan - Opportunity Development Struct.</t>
        </is>
      </c>
      <c r="F20510" s="3" t="n">
        <v>0</v>
      </c>
      <c r="G20510" s="3" t="n">
        <v>-2380000</v>
      </c>
    </row>
    <row r="20511">
      <c r="A20511" s="3" t="inlineStr">
        <is>
          <t>Opportunity Management Holdings (PTY) LTD</t>
        </is>
      </c>
      <c r="B20511" s="4" t="n">
        <v>45412</v>
      </c>
      <c r="C20511" s="3" t="inlineStr">
        <is>
          <t>Liabilities</t>
        </is>
      </c>
      <c r="D20511" s="3" t="inlineStr">
        <is>
          <t>5500/500</t>
        </is>
      </c>
      <c r="E20511" s="3" t="inlineStr">
        <is>
          <t>Loan - Opportunity Tradermark Holdings</t>
        </is>
      </c>
      <c r="F20511" s="3" t="n">
        <v>0</v>
      </c>
      <c r="G20511" s="3" t="n">
        <v>-158800</v>
      </c>
    </row>
    <row r="20512">
      <c r="A20512" s="3" t="inlineStr">
        <is>
          <t>Quinate Consulting (Pty) Ltd</t>
        </is>
      </c>
      <c r="B20512" s="4" t="n">
        <v>45412</v>
      </c>
      <c r="C20512" s="3" t="inlineStr">
        <is>
          <t>Liabilities</t>
        </is>
      </c>
      <c r="D20512" s="3" t="inlineStr">
        <is>
          <t>5500/520</t>
        </is>
      </c>
      <c r="E20512" s="3" t="inlineStr">
        <is>
          <t>Loan - Opportunity Management Holdings</t>
        </is>
      </c>
      <c r="F20512" s="3" t="n">
        <v>-120000</v>
      </c>
      <c r="G20512" s="3" t="n">
        <v>6100</v>
      </c>
    </row>
    <row r="20513">
      <c r="A20513" s="3" t="inlineStr">
        <is>
          <t>Opportunity Management Holdings (PTY) LTD</t>
        </is>
      </c>
      <c r="B20513" s="4" t="n">
        <v>45412</v>
      </c>
      <c r="C20513" s="3" t="inlineStr">
        <is>
          <t>Liabilities</t>
        </is>
      </c>
      <c r="D20513" s="3" t="inlineStr">
        <is>
          <t>5500/550</t>
        </is>
      </c>
      <c r="E20513" s="3" t="inlineStr">
        <is>
          <t>Loan - Heron Projects</t>
        </is>
      </c>
      <c r="F20513" s="3" t="n">
        <v>-107900</v>
      </c>
      <c r="G20513" s="3" t="n">
        <v>-23000</v>
      </c>
    </row>
    <row r="20514">
      <c r="A20514" s="3" t="inlineStr">
        <is>
          <t>Opportunity Private Capital (PTY) LTD</t>
        </is>
      </c>
      <c r="B20514" s="4" t="n">
        <v>45412</v>
      </c>
      <c r="C20514" s="3" t="inlineStr">
        <is>
          <t>Liabilities</t>
        </is>
      </c>
      <c r="D20514" s="3" t="inlineStr">
        <is>
          <t>5500/650</t>
        </is>
      </c>
      <c r="E20514" s="3" t="inlineStr">
        <is>
          <t>Loan - Opportunit Global - Sales</t>
        </is>
      </c>
      <c r="F20514" s="3" t="n">
        <v>-16705.06</v>
      </c>
      <c r="G20514" s="3" t="n">
        <v>-4164033.83</v>
      </c>
    </row>
    <row r="20515">
      <c r="A20515" s="3" t="inlineStr">
        <is>
          <t>Opportunity Global Property (PTY) LTD</t>
        </is>
      </c>
      <c r="B20515" s="4" t="n">
        <v>45412</v>
      </c>
      <c r="C20515" s="3" t="inlineStr">
        <is>
          <t>Liabilities</t>
        </is>
      </c>
      <c r="D20515" s="3" t="inlineStr">
        <is>
          <t>5500/650</t>
        </is>
      </c>
      <c r="E20515" s="3" t="inlineStr">
        <is>
          <t>Loan - Opportunity Investments</t>
        </is>
      </c>
      <c r="F20515" s="3" t="n">
        <v>16705.06</v>
      </c>
      <c r="G20515" s="3" t="n">
        <v>4164033.83</v>
      </c>
    </row>
    <row r="20516">
      <c r="A20516" s="3" t="inlineStr">
        <is>
          <t>Opportunity Management Holdings (PTY) LTD</t>
        </is>
      </c>
      <c r="B20516" s="4" t="n">
        <v>45412</v>
      </c>
      <c r="C20516" s="3" t="inlineStr">
        <is>
          <t>Liabilities</t>
        </is>
      </c>
      <c r="D20516" s="3" t="inlineStr">
        <is>
          <t>5500/700</t>
        </is>
      </c>
      <c r="E20516" s="3" t="inlineStr">
        <is>
          <t>Loan - Go Letting</t>
        </is>
      </c>
      <c r="F20516" s="3" t="n">
        <v>0</v>
      </c>
      <c r="G20516" s="3" t="n">
        <v>-120</v>
      </c>
    </row>
    <row r="20517">
      <c r="A20517" s="3" t="inlineStr">
        <is>
          <t>Quinate Consulting (Pty) Ltd</t>
        </is>
      </c>
      <c r="B20517" s="4" t="n">
        <v>45412</v>
      </c>
      <c r="C20517" s="3" t="inlineStr">
        <is>
          <t>Liabilities</t>
        </is>
      </c>
      <c r="D20517" s="3" t="inlineStr">
        <is>
          <t>5500/700</t>
        </is>
      </c>
      <c r="E20517" s="3" t="inlineStr">
        <is>
          <t>Loan - Trademark Holdings</t>
        </is>
      </c>
      <c r="F20517" s="3" t="n">
        <v>0</v>
      </c>
      <c r="G20517" s="3" t="n">
        <v>16413.38</v>
      </c>
    </row>
    <row r="20518">
      <c r="A20518" s="3" t="inlineStr">
        <is>
          <t>Opportunity Private Capital (PTY) LTD</t>
        </is>
      </c>
      <c r="B20518" s="4" t="n">
        <v>45412</v>
      </c>
      <c r="C20518" s="3" t="inlineStr">
        <is>
          <t>Liabilities</t>
        </is>
      </c>
      <c r="D20518" s="3" t="inlineStr">
        <is>
          <t>5500/750</t>
        </is>
      </c>
      <c r="E20518" s="3" t="inlineStr">
        <is>
          <t>Loan - Heron Projects</t>
        </is>
      </c>
      <c r="F20518" s="3" t="n">
        <v>380000</v>
      </c>
      <c r="G20518" s="3" t="n">
        <v>-2083000</v>
      </c>
    </row>
    <row r="20519">
      <c r="A20519" s="3" t="inlineStr">
        <is>
          <t>Opportunity Private Capital (PTY) LTD</t>
        </is>
      </c>
      <c r="B20519" s="4" t="n">
        <v>45412</v>
      </c>
      <c r="C20519" s="3" t="inlineStr">
        <is>
          <t>Liabilities</t>
        </is>
      </c>
      <c r="D20519" s="3" t="inlineStr">
        <is>
          <t>5500/850</t>
        </is>
      </c>
      <c r="E20519" s="3" t="inlineStr">
        <is>
          <t>Loan - Nick Morgan</t>
        </is>
      </c>
      <c r="F20519" s="3" t="n">
        <v>0</v>
      </c>
      <c r="G20519" s="3" t="n">
        <v>6200</v>
      </c>
    </row>
    <row r="20520">
      <c r="A20520" s="3" t="inlineStr">
        <is>
          <t>Quinate Consulting (Pty) Ltd</t>
        </is>
      </c>
      <c r="B20520" s="4" t="n">
        <v>45412</v>
      </c>
      <c r="C20520" s="3" t="inlineStr">
        <is>
          <t>Liabilities</t>
        </is>
      </c>
      <c r="D20520" s="3" t="inlineStr">
        <is>
          <t>5501/001</t>
        </is>
      </c>
      <c r="E20520" s="3" t="inlineStr">
        <is>
          <t>Loan - Endulini CIP Costs</t>
        </is>
      </c>
      <c r="F20520" s="3" t="n">
        <v>44600</v>
      </c>
      <c r="G20520" s="3" t="n">
        <v>5586237.9</v>
      </c>
    </row>
    <row r="20521">
      <c r="A20521" s="3" t="inlineStr">
        <is>
          <t>Quinate Consulting (Pty) Ltd</t>
        </is>
      </c>
      <c r="B20521" s="4" t="n">
        <v>45412</v>
      </c>
      <c r="C20521" s="3" t="inlineStr">
        <is>
          <t>Liabilities</t>
        </is>
      </c>
      <c r="D20521" s="3" t="inlineStr">
        <is>
          <t>5501/002</t>
        </is>
      </c>
      <c r="E20521" s="3" t="inlineStr">
        <is>
          <t>Loan - Purple Block</t>
        </is>
      </c>
      <c r="F20521" s="3" t="n">
        <v>0</v>
      </c>
      <c r="G20521" s="3" t="n">
        <v>171148.82</v>
      </c>
    </row>
    <row r="20522">
      <c r="A20522" s="3" t="inlineStr">
        <is>
          <t>Noble Shield (Pty) Ltd ta Go Letting</t>
        </is>
      </c>
      <c r="B20522" s="4" t="n">
        <v>45412</v>
      </c>
      <c r="C20522" s="3" t="inlineStr">
        <is>
          <t>Assets</t>
        </is>
      </c>
      <c r="D20522" s="3" t="inlineStr">
        <is>
          <t>6250/010</t>
        </is>
      </c>
      <c r="E20522" s="3" t="inlineStr">
        <is>
          <t>Computer Equipment - @ Cost</t>
        </is>
      </c>
      <c r="F20522" s="3" t="n">
        <v>0</v>
      </c>
      <c r="G20522" s="3" t="n">
        <v>20397</v>
      </c>
    </row>
    <row r="20523">
      <c r="A20523" s="3" t="inlineStr">
        <is>
          <t>Opportunity Management Holdings (PTY) LTD</t>
        </is>
      </c>
      <c r="B20523" s="4" t="n">
        <v>45412</v>
      </c>
      <c r="C20523" s="3" t="inlineStr">
        <is>
          <t>Assets</t>
        </is>
      </c>
      <c r="D20523" s="3" t="inlineStr">
        <is>
          <t>6250/010</t>
        </is>
      </c>
      <c r="E20523" s="3" t="inlineStr">
        <is>
          <t>Computer Equipment - @ Cost</t>
        </is>
      </c>
      <c r="F20523" s="3" t="n">
        <v>0</v>
      </c>
      <c r="G20523" s="3" t="n">
        <v>66677.85000000001</v>
      </c>
    </row>
    <row r="20524">
      <c r="A20524" s="3" t="inlineStr">
        <is>
          <t>Opportunity Private Capital (PTY) LTD</t>
        </is>
      </c>
      <c r="B20524" s="4" t="n">
        <v>45412</v>
      </c>
      <c r="C20524" s="3" t="inlineStr">
        <is>
          <t>Assets</t>
        </is>
      </c>
      <c r="D20524" s="3" t="inlineStr">
        <is>
          <t>6250/010</t>
        </is>
      </c>
      <c r="E20524" s="3" t="inlineStr">
        <is>
          <t>Computer Equipment - @ Cost</t>
        </is>
      </c>
      <c r="F20524" s="3" t="n">
        <v>0</v>
      </c>
      <c r="G20524" s="3" t="n">
        <v>31683.04</v>
      </c>
    </row>
    <row r="20525">
      <c r="A20525" s="3" t="inlineStr">
        <is>
          <t>Quinate Consulting (Pty) Ltd</t>
        </is>
      </c>
      <c r="B20525" s="4" t="n">
        <v>45412</v>
      </c>
      <c r="C20525" s="3" t="inlineStr">
        <is>
          <t>Assets</t>
        </is>
      </c>
      <c r="D20525" s="3" t="inlineStr">
        <is>
          <t>6250/010</t>
        </is>
      </c>
      <c r="E20525" s="3" t="inlineStr">
        <is>
          <t>Computer Equipment - @ Cost</t>
        </is>
      </c>
      <c r="F20525" s="3" t="n">
        <v>0</v>
      </c>
      <c r="G20525" s="3" t="n">
        <v>137059.7</v>
      </c>
    </row>
    <row r="20526">
      <c r="A20526" s="3" t="inlineStr">
        <is>
          <t>Trademark Holdings (Pty) Ltd</t>
        </is>
      </c>
      <c r="B20526" s="4" t="n">
        <v>45412</v>
      </c>
      <c r="C20526" s="3" t="inlineStr">
        <is>
          <t>Assets</t>
        </is>
      </c>
      <c r="D20526" s="3" t="inlineStr">
        <is>
          <t>6250/010</t>
        </is>
      </c>
      <c r="E20526" s="3" t="inlineStr">
        <is>
          <t>Computer Equipment - @ Cost</t>
        </is>
      </c>
      <c r="F20526" s="3" t="n">
        <v>13557</v>
      </c>
      <c r="G20526" s="3" t="n">
        <v>13557</v>
      </c>
    </row>
    <row r="20527">
      <c r="A20527" s="3" t="inlineStr">
        <is>
          <t>Noble Shield (Pty) Ltd ta Go Letting</t>
        </is>
      </c>
      <c r="B20527" s="4" t="n">
        <v>45412</v>
      </c>
      <c r="C20527" s="3" t="inlineStr">
        <is>
          <t>Assets</t>
        </is>
      </c>
      <c r="D20527" s="3" t="inlineStr">
        <is>
          <t>6250/020</t>
        </is>
      </c>
      <c r="E20527" s="3" t="inlineStr">
        <is>
          <t>Computer Equipment - Accum Depre</t>
        </is>
      </c>
      <c r="F20527" s="3" t="n">
        <v>0</v>
      </c>
      <c r="G20527" s="3" t="n">
        <v>-12040.89</v>
      </c>
    </row>
    <row r="20528">
      <c r="A20528" s="3" t="inlineStr">
        <is>
          <t>Opportunity Management Holdings (PTY) LTD</t>
        </is>
      </c>
      <c r="B20528" s="4" t="n">
        <v>45412</v>
      </c>
      <c r="C20528" s="3" t="inlineStr">
        <is>
          <t>Assets</t>
        </is>
      </c>
      <c r="D20528" s="3" t="inlineStr">
        <is>
          <t>6250/020</t>
        </is>
      </c>
      <c r="E20528" s="3" t="inlineStr">
        <is>
          <t>Computer Equipment - Accum Depre</t>
        </is>
      </c>
      <c r="F20528" s="3" t="n">
        <v>-1431.34</v>
      </c>
      <c r="G20528" s="3" t="n">
        <v>-20867.63</v>
      </c>
    </row>
    <row r="20529">
      <c r="A20529" s="3" t="inlineStr">
        <is>
          <t>Opportunity Private Capital (PTY) LTD</t>
        </is>
      </c>
      <c r="B20529" s="4" t="n">
        <v>45412</v>
      </c>
      <c r="C20529" s="3" t="inlineStr">
        <is>
          <t>Assets</t>
        </is>
      </c>
      <c r="D20529" s="3" t="inlineStr">
        <is>
          <t>6250/020</t>
        </is>
      </c>
      <c r="E20529" s="3" t="inlineStr">
        <is>
          <t>Computer Equipment - Accum Depre</t>
        </is>
      </c>
      <c r="F20529" s="3" t="n">
        <v>-880.08</v>
      </c>
      <c r="G20529" s="3" t="n">
        <v>-14081.34</v>
      </c>
    </row>
    <row r="20530">
      <c r="A20530" s="3" t="inlineStr">
        <is>
          <t>Quinate Consulting (Pty) Ltd</t>
        </is>
      </c>
      <c r="B20530" s="4" t="n">
        <v>45412</v>
      </c>
      <c r="C20530" s="3" t="inlineStr">
        <is>
          <t>Assets</t>
        </is>
      </c>
      <c r="D20530" s="3" t="inlineStr">
        <is>
          <t>6250/020</t>
        </is>
      </c>
      <c r="E20530" s="3" t="inlineStr">
        <is>
          <t>Computer Equipment - Accum Depre</t>
        </is>
      </c>
      <c r="F20530" s="3" t="n">
        <v>0</v>
      </c>
      <c r="G20530" s="3" t="n">
        <v>-124782.02</v>
      </c>
    </row>
    <row r="20531">
      <c r="A20531" s="3" t="inlineStr">
        <is>
          <t>Trademark Holdings (Pty) Ltd</t>
        </is>
      </c>
      <c r="B20531" s="4" t="n">
        <v>45412</v>
      </c>
      <c r="C20531" s="3" t="inlineStr">
        <is>
          <t>Assets</t>
        </is>
      </c>
      <c r="D20531" s="3" t="inlineStr">
        <is>
          <t>6250/020</t>
        </is>
      </c>
      <c r="E20531" s="3" t="inlineStr">
        <is>
          <t>Computer Equipment - Accum Depre</t>
        </is>
      </c>
      <c r="F20531" s="3" t="n">
        <v>-376.58</v>
      </c>
      <c r="G20531" s="3" t="n">
        <v>-376.58</v>
      </c>
    </row>
    <row r="20532">
      <c r="A20532" s="3" t="inlineStr">
        <is>
          <t>Opportunity Management Holdings (PTY) LTD</t>
        </is>
      </c>
      <c r="B20532" s="4" t="n">
        <v>45412</v>
      </c>
      <c r="C20532" s="3" t="inlineStr">
        <is>
          <t>Assets</t>
        </is>
      </c>
      <c r="D20532" s="3" t="inlineStr">
        <is>
          <t>6250/030</t>
        </is>
      </c>
      <c r="E20532" s="3" t="inlineStr">
        <is>
          <t>Acc Depreciation - Computer Equipment</t>
        </is>
      </c>
      <c r="F20532" s="3" t="n">
        <v>0</v>
      </c>
      <c r="G20532" s="3" t="n">
        <v>-9441.25</v>
      </c>
    </row>
    <row r="20533">
      <c r="A20533" s="3" t="inlineStr">
        <is>
          <t>Quinate Consulting (Pty) Ltd</t>
        </is>
      </c>
      <c r="B20533" s="4" t="n">
        <v>45412</v>
      </c>
      <c r="C20533" s="3" t="inlineStr">
        <is>
          <t>Assets</t>
        </is>
      </c>
      <c r="D20533" s="3" t="inlineStr">
        <is>
          <t>6270/010</t>
        </is>
      </c>
      <c r="E20533" s="3" t="inlineStr">
        <is>
          <t>Site Containers - @ Cost</t>
        </is>
      </c>
      <c r="F20533" s="3" t="n">
        <v>0</v>
      </c>
      <c r="G20533" s="3" t="n">
        <v>19130.44</v>
      </c>
    </row>
    <row r="20534">
      <c r="A20534" s="3" t="inlineStr">
        <is>
          <t>Quinate Consulting (Pty) Ltd</t>
        </is>
      </c>
      <c r="B20534" s="4" t="n">
        <v>45412</v>
      </c>
      <c r="C20534" s="3" t="inlineStr">
        <is>
          <t>Assets</t>
        </is>
      </c>
      <c r="D20534" s="3" t="inlineStr">
        <is>
          <t>6270/020</t>
        </is>
      </c>
      <c r="E20534" s="3" t="inlineStr">
        <is>
          <t>Site Containers - Accum Depre</t>
        </is>
      </c>
      <c r="F20534" s="3" t="n">
        <v>0</v>
      </c>
      <c r="G20534" s="3" t="n">
        <v>-11478.26</v>
      </c>
    </row>
    <row r="20535">
      <c r="A20535" s="3" t="inlineStr">
        <is>
          <t>Noble Shield (Pty) Ltd ta Go Letting</t>
        </is>
      </c>
      <c r="B20535" s="4" t="n">
        <v>45412</v>
      </c>
      <c r="C20535" s="3" t="inlineStr">
        <is>
          <t>Assets</t>
        </is>
      </c>
      <c r="D20535" s="3" t="inlineStr">
        <is>
          <t>6350/010</t>
        </is>
      </c>
      <c r="E20535" s="3" t="inlineStr">
        <is>
          <t>Furniture _AND_ Fittings - @ Cost</t>
        </is>
      </c>
      <c r="F20535" s="3" t="n">
        <v>0</v>
      </c>
      <c r="G20535" s="3" t="n">
        <v>2242</v>
      </c>
    </row>
    <row r="20536">
      <c r="A20536" s="3" t="inlineStr">
        <is>
          <t>Opportunity Global Property (PTY) LTD</t>
        </is>
      </c>
      <c r="B20536" s="4" t="n">
        <v>45412</v>
      </c>
      <c r="C20536" s="3" t="inlineStr">
        <is>
          <t>Assets</t>
        </is>
      </c>
      <c r="D20536" s="3" t="inlineStr">
        <is>
          <t>6350/010</t>
        </is>
      </c>
      <c r="E20536" s="3" t="inlineStr">
        <is>
          <t>Furniture _AND_ Fittings - @ Cost</t>
        </is>
      </c>
      <c r="F20536" s="3" t="n">
        <v>0</v>
      </c>
      <c r="G20536" s="3" t="n">
        <v>29379.7</v>
      </c>
    </row>
    <row r="20537">
      <c r="A20537" s="3" t="inlineStr">
        <is>
          <t>Noble Shield (Pty) Ltd ta Go Letting</t>
        </is>
      </c>
      <c r="B20537" s="4" t="n">
        <v>45412</v>
      </c>
      <c r="C20537" s="3" t="inlineStr">
        <is>
          <t>Assets</t>
        </is>
      </c>
      <c r="D20537" s="3" t="inlineStr">
        <is>
          <t>6350/020</t>
        </is>
      </c>
      <c r="E20537" s="3" t="inlineStr">
        <is>
          <t>Furniture _AND_ Fittings - Accum Depre</t>
        </is>
      </c>
      <c r="F20537" s="3" t="n">
        <v>0</v>
      </c>
      <c r="G20537" s="3" t="n">
        <v>-2239</v>
      </c>
    </row>
    <row r="20538">
      <c r="A20538" s="3" t="inlineStr">
        <is>
          <t>Opportunity Global Property (PTY) LTD</t>
        </is>
      </c>
      <c r="B20538" s="4" t="n">
        <v>45412</v>
      </c>
      <c r="C20538" s="3" t="inlineStr">
        <is>
          <t>Assets</t>
        </is>
      </c>
      <c r="D20538" s="3" t="inlineStr">
        <is>
          <t>6350/020</t>
        </is>
      </c>
      <c r="E20538" s="3" t="inlineStr">
        <is>
          <t>Furniture _AND_ Fittings - Accum Depre</t>
        </is>
      </c>
      <c r="F20538" s="3" t="n">
        <v>-408.05</v>
      </c>
      <c r="G20538" s="3" t="n">
        <v>-8977.129999999999</v>
      </c>
    </row>
    <row r="20539">
      <c r="A20539" s="3" t="inlineStr">
        <is>
          <t>Opportunity Management Holdings (PTY) LTD</t>
        </is>
      </c>
      <c r="B20539" s="4" t="n">
        <v>45412</v>
      </c>
      <c r="C20539" s="3" t="inlineStr">
        <is>
          <t>Liabilities</t>
        </is>
      </c>
      <c r="D20539" s="3" t="inlineStr">
        <is>
          <t>6500/000</t>
        </is>
      </c>
      <c r="E20539" s="3" t="inlineStr">
        <is>
          <t>Deposits - Held</t>
        </is>
      </c>
      <c r="F20539" s="3" t="n">
        <v>0</v>
      </c>
      <c r="G20539" s="3" t="n">
        <v>-12028.1</v>
      </c>
    </row>
    <row r="20540">
      <c r="A20540" s="3" t="inlineStr">
        <is>
          <t>Opportunity Management Holdings (PTY) LTD</t>
        </is>
      </c>
      <c r="B20540" s="4" t="n">
        <v>45412</v>
      </c>
      <c r="C20540" s="3" t="inlineStr">
        <is>
          <t>Liabilities</t>
        </is>
      </c>
      <c r="D20540" s="3" t="inlineStr">
        <is>
          <t>6510/000</t>
        </is>
      </c>
      <c r="E20540" s="3" t="inlineStr">
        <is>
          <t>Deposits Paid - Anicol Properties</t>
        </is>
      </c>
      <c r="F20540" s="3" t="n">
        <v>0</v>
      </c>
      <c r="G20540" s="3" t="n">
        <v>13755</v>
      </c>
    </row>
    <row r="20541">
      <c r="A20541" s="3" t="inlineStr">
        <is>
          <t>Opportunity Management Holdings (PTY) LTD</t>
        </is>
      </c>
      <c r="B20541" s="4" t="n">
        <v>45412</v>
      </c>
      <c r="C20541" s="3" t="inlineStr">
        <is>
          <t>Liabilities</t>
        </is>
      </c>
      <c r="D20541" s="3" t="inlineStr">
        <is>
          <t>6515/000</t>
        </is>
      </c>
      <c r="E20541" s="3" t="inlineStr">
        <is>
          <t>Deposits Paid</t>
        </is>
      </c>
      <c r="F20541" s="3" t="n">
        <v>0</v>
      </c>
      <c r="G20541" s="3" t="n">
        <v>3852.5</v>
      </c>
    </row>
    <row r="20542">
      <c r="A20542" s="3" t="inlineStr">
        <is>
          <t>Quinate Consulting (Pty) Ltd</t>
        </is>
      </c>
      <c r="B20542" s="4" t="n">
        <v>45412</v>
      </c>
      <c r="C20542" s="3" t="inlineStr">
        <is>
          <t>Assets</t>
        </is>
      </c>
      <c r="D20542" s="3" t="inlineStr">
        <is>
          <t>6600/010</t>
        </is>
      </c>
      <c r="E20542" s="3" t="inlineStr">
        <is>
          <t>Other Fixed Assets - @ Cost</t>
        </is>
      </c>
      <c r="F20542" s="3" t="n">
        <v>0</v>
      </c>
      <c r="G20542" s="3" t="n">
        <v>14442.5</v>
      </c>
    </row>
    <row r="20543">
      <c r="A20543" s="3" t="inlineStr">
        <is>
          <t>Quinate Consulting (Pty) Ltd</t>
        </is>
      </c>
      <c r="B20543" s="4" t="n">
        <v>45412</v>
      </c>
      <c r="C20543" s="3" t="inlineStr">
        <is>
          <t>Assets</t>
        </is>
      </c>
      <c r="D20543" s="3" t="inlineStr">
        <is>
          <t>6600/020</t>
        </is>
      </c>
      <c r="E20543" s="3" t="inlineStr">
        <is>
          <t>Other Fixed Assets - Accum Depre</t>
        </is>
      </c>
      <c r="F20543" s="3" t="n">
        <v>0</v>
      </c>
      <c r="G20543" s="3" t="n">
        <v>-14441.5</v>
      </c>
    </row>
    <row r="20544">
      <c r="A20544" s="3" t="inlineStr">
        <is>
          <t>Noble Shield (Pty) Ltd ta Go Letting</t>
        </is>
      </c>
      <c r="B20544" s="4" t="n">
        <v>45412</v>
      </c>
      <c r="C20544" s="3" t="inlineStr">
        <is>
          <t>Assets</t>
        </is>
      </c>
      <c r="D20544" s="3" t="inlineStr">
        <is>
          <t>7000/100</t>
        </is>
      </c>
      <c r="E20544" s="3" t="inlineStr">
        <is>
          <t>Goodwill - Purchase of Go Letting</t>
        </is>
      </c>
      <c r="F20544" s="3" t="n">
        <v>0</v>
      </c>
      <c r="G20544" s="3" t="n">
        <v>106580</v>
      </c>
    </row>
    <row r="20545">
      <c r="A20545" s="3" t="inlineStr">
        <is>
          <t>Opportunity Private Capital (PTY) LTD</t>
        </is>
      </c>
      <c r="B20545" s="4" t="n">
        <v>45412</v>
      </c>
      <c r="C20545" s="3" t="inlineStr">
        <is>
          <t>Assets</t>
        </is>
      </c>
      <c r="D20545" s="3" t="inlineStr">
        <is>
          <t>7100/010</t>
        </is>
      </c>
      <c r="E20545" s="3" t="inlineStr">
        <is>
          <t>Investment - OMIGI D203</t>
        </is>
      </c>
      <c r="F20545" s="3" t="n">
        <v>0</v>
      </c>
      <c r="G20545" s="3" t="n">
        <v>250000</v>
      </c>
    </row>
    <row r="20546">
      <c r="A20546" s="3" t="inlineStr">
        <is>
          <t>Opportunity Management Holdings (PTY) LTD</t>
        </is>
      </c>
      <c r="B20546" s="4" t="n">
        <v>45412</v>
      </c>
      <c r="C20546" s="3" t="inlineStr">
        <is>
          <t>Assets</t>
        </is>
      </c>
      <c r="D20546" s="3" t="inlineStr">
        <is>
          <t>7200/000</t>
        </is>
      </c>
      <c r="E20546" s="3" t="inlineStr">
        <is>
          <t>Shares in Subsidiary Companies</t>
        </is>
      </c>
      <c r="F20546" s="3" t="n">
        <v>0</v>
      </c>
      <c r="G20546" s="3" t="n">
        <v>120</v>
      </c>
    </row>
    <row r="20547">
      <c r="A20547" s="3" t="inlineStr">
        <is>
          <t>Endulini (Pty) Ltd</t>
        </is>
      </c>
      <c r="B20547" s="4" t="n">
        <v>45412</v>
      </c>
      <c r="C20547" s="3" t="inlineStr">
        <is>
          <t>Assets</t>
        </is>
      </c>
      <c r="D20547" s="3" t="inlineStr">
        <is>
          <t>7610/100</t>
        </is>
      </c>
      <c r="E20547" s="3" t="inlineStr">
        <is>
          <t>Endulini Land</t>
        </is>
      </c>
      <c r="F20547" s="3" t="n">
        <v>0</v>
      </c>
      <c r="G20547" s="3" t="n">
        <v>10572851.37</v>
      </c>
    </row>
    <row r="20548">
      <c r="A20548" s="3" t="inlineStr">
        <is>
          <t>Endulini (Pty) Ltd</t>
        </is>
      </c>
      <c r="B20548" s="4" t="n">
        <v>45412</v>
      </c>
      <c r="C20548" s="3" t="inlineStr">
        <is>
          <t>Assets</t>
        </is>
      </c>
      <c r="D20548" s="3" t="inlineStr">
        <is>
          <t>7610/111</t>
        </is>
      </c>
      <c r="E20548" s="3" t="inlineStr">
        <is>
          <t>Endulini Closing Stock February 2021</t>
        </is>
      </c>
      <c r="F20548" s="3" t="n">
        <v>0</v>
      </c>
      <c r="G20548" s="3" t="n">
        <v>14368610.11</v>
      </c>
    </row>
    <row r="20549">
      <c r="A20549" s="3" t="inlineStr">
        <is>
          <t>Endulini (Pty) Ltd</t>
        </is>
      </c>
      <c r="B20549" s="4" t="n">
        <v>45412</v>
      </c>
      <c r="C20549" s="3" t="inlineStr">
        <is>
          <t>Assets</t>
        </is>
      </c>
      <c r="D20549" s="3" t="inlineStr">
        <is>
          <t>7610/180</t>
        </is>
      </c>
      <c r="E20549" s="3" t="inlineStr">
        <is>
          <t>Endulini CIP Architects</t>
        </is>
      </c>
      <c r="F20549" s="3" t="n">
        <v>0</v>
      </c>
      <c r="G20549" s="3" t="n">
        <v>1292111.71</v>
      </c>
    </row>
    <row r="20550">
      <c r="A20550" s="3" t="inlineStr">
        <is>
          <t>Endulini (Pty) Ltd</t>
        </is>
      </c>
      <c r="B20550" s="4" t="n">
        <v>45412</v>
      </c>
      <c r="C20550" s="3" t="inlineStr">
        <is>
          <t>Assets</t>
        </is>
      </c>
      <c r="D20550" s="3" t="inlineStr">
        <is>
          <t>7610/200</t>
        </is>
      </c>
      <c r="E20550" s="3" t="inlineStr">
        <is>
          <t>Endulini CIP CoCT Land Use App</t>
        </is>
      </c>
      <c r="F20550" s="3" t="n">
        <v>0</v>
      </c>
      <c r="G20550" s="3" t="n">
        <v>232891.06</v>
      </c>
    </row>
    <row r="20551">
      <c r="A20551" s="3" t="inlineStr">
        <is>
          <t>Endulini (Pty) Ltd</t>
        </is>
      </c>
      <c r="B20551" s="4" t="n">
        <v>45412</v>
      </c>
      <c r="C20551" s="3" t="inlineStr">
        <is>
          <t>Assets</t>
        </is>
      </c>
      <c r="D20551" s="3" t="inlineStr">
        <is>
          <t>7610/205</t>
        </is>
      </c>
      <c r="E20551" s="3" t="inlineStr">
        <is>
          <t>Endulini CIP Site Establishments</t>
        </is>
      </c>
      <c r="F20551" s="3" t="n">
        <v>0</v>
      </c>
      <c r="G20551" s="3" t="n">
        <v>32428975.01</v>
      </c>
    </row>
    <row r="20552">
      <c r="A20552" s="3" t="inlineStr">
        <is>
          <t>Endulini (Pty) Ltd</t>
        </is>
      </c>
      <c r="B20552" s="4" t="n">
        <v>45412</v>
      </c>
      <c r="C20552" s="3" t="inlineStr">
        <is>
          <t>Assets</t>
        </is>
      </c>
      <c r="D20552" s="3" t="inlineStr">
        <is>
          <t>7610/209</t>
        </is>
      </c>
      <c r="E20552" s="3" t="inlineStr">
        <is>
          <t>Endulini CIP Construction Management</t>
        </is>
      </c>
      <c r="F20552" s="3" t="n">
        <v>0</v>
      </c>
      <c r="G20552" s="3" t="n">
        <v>223375</v>
      </c>
    </row>
    <row r="20553">
      <c r="A20553" s="3" t="inlineStr">
        <is>
          <t>Endulini (Pty) Ltd</t>
        </is>
      </c>
      <c r="B20553" s="4" t="n">
        <v>45412</v>
      </c>
      <c r="C20553" s="3" t="inlineStr">
        <is>
          <t>Assets</t>
        </is>
      </c>
      <c r="D20553" s="3" t="inlineStr">
        <is>
          <t>7610/210</t>
        </is>
      </c>
      <c r="E20553" s="3" t="inlineStr">
        <is>
          <t>Endulini CIP Civil Works</t>
        </is>
      </c>
      <c r="F20553" s="3" t="n">
        <v>0</v>
      </c>
      <c r="G20553" s="3" t="n">
        <v>6295702.14</v>
      </c>
    </row>
    <row r="20554">
      <c r="A20554" s="3" t="inlineStr">
        <is>
          <t>Endulini (Pty) Ltd</t>
        </is>
      </c>
      <c r="B20554" s="4" t="n">
        <v>45412</v>
      </c>
      <c r="C20554" s="3" t="inlineStr">
        <is>
          <t>Assets</t>
        </is>
      </c>
      <c r="D20554" s="3" t="inlineStr">
        <is>
          <t>7610/215</t>
        </is>
      </c>
      <c r="E20554" s="3" t="inlineStr">
        <is>
          <t>Endulini CIP Civil Engineers</t>
        </is>
      </c>
      <c r="F20554" s="3" t="n">
        <v>0</v>
      </c>
      <c r="G20554" s="3" t="n">
        <v>183000</v>
      </c>
    </row>
    <row r="20555">
      <c r="A20555" s="3" t="inlineStr">
        <is>
          <t>Endulini (Pty) Ltd</t>
        </is>
      </c>
      <c r="B20555" s="4" t="n">
        <v>45412</v>
      </c>
      <c r="C20555" s="3" t="inlineStr">
        <is>
          <t>Assets</t>
        </is>
      </c>
      <c r="D20555" s="3" t="inlineStr">
        <is>
          <t>7610/220</t>
        </is>
      </c>
      <c r="E20555" s="3" t="inlineStr">
        <is>
          <t>Endulini CIP Structuring Project Fee Opp Invest</t>
        </is>
      </c>
      <c r="F20555" s="3" t="n">
        <v>0</v>
      </c>
      <c r="G20555" s="3" t="n">
        <v>483735.96</v>
      </c>
    </row>
    <row r="20556">
      <c r="A20556" s="3" t="inlineStr">
        <is>
          <t>Endulini (Pty) Ltd</t>
        </is>
      </c>
      <c r="B20556" s="4" t="n">
        <v>45412</v>
      </c>
      <c r="C20556" s="3" t="inlineStr">
        <is>
          <t>Assets</t>
        </is>
      </c>
      <c r="D20556" s="3" t="inlineStr">
        <is>
          <t>7610/225</t>
        </is>
      </c>
      <c r="E20556" s="3" t="inlineStr">
        <is>
          <t>Endulini CIP Structural engineering fee</t>
        </is>
      </c>
      <c r="F20556" s="3" t="n">
        <v>0</v>
      </c>
      <c r="G20556" s="3" t="n">
        <v>288645.08</v>
      </c>
    </row>
    <row r="20557">
      <c r="A20557" s="3" t="inlineStr">
        <is>
          <t>Endulini (Pty) Ltd</t>
        </is>
      </c>
      <c r="B20557" s="4" t="n">
        <v>45412</v>
      </c>
      <c r="C20557" s="3" t="inlineStr">
        <is>
          <t>Assets</t>
        </is>
      </c>
      <c r="D20557" s="3" t="inlineStr">
        <is>
          <t>7610/230</t>
        </is>
      </c>
      <c r="E20557" s="3" t="inlineStr">
        <is>
          <t>Endulini CIP Mechanical Engineering</t>
        </is>
      </c>
      <c r="F20557" s="3" t="n">
        <v>0</v>
      </c>
      <c r="G20557" s="3" t="n">
        <v>15570</v>
      </c>
    </row>
    <row r="20558">
      <c r="A20558" s="3" t="inlineStr">
        <is>
          <t>Endulini (Pty) Ltd</t>
        </is>
      </c>
      <c r="B20558" s="4" t="n">
        <v>45412</v>
      </c>
      <c r="C20558" s="3" t="inlineStr">
        <is>
          <t>Assets</t>
        </is>
      </c>
      <c r="D20558" s="3" t="inlineStr">
        <is>
          <t>7610/235</t>
        </is>
      </c>
      <c r="E20558" s="3" t="inlineStr">
        <is>
          <t>Endulini CIP Electrical Installation</t>
        </is>
      </c>
      <c r="F20558" s="3" t="n">
        <v>0</v>
      </c>
      <c r="G20558" s="3" t="n">
        <v>1034019.08</v>
      </c>
    </row>
    <row r="20559">
      <c r="A20559" s="3" t="inlineStr">
        <is>
          <t>Endulini (Pty) Ltd</t>
        </is>
      </c>
      <c r="B20559" s="4" t="n">
        <v>45412</v>
      </c>
      <c r="C20559" s="3" t="inlineStr">
        <is>
          <t>Assets</t>
        </is>
      </c>
      <c r="D20559" s="3" t="inlineStr">
        <is>
          <t>7610/250</t>
        </is>
      </c>
      <c r="E20559" s="3" t="inlineStr">
        <is>
          <t>Endulini CIP Boundary Wall</t>
        </is>
      </c>
      <c r="F20559" s="3" t="n">
        <v>0</v>
      </c>
      <c r="G20559" s="3" t="n">
        <v>88400.8</v>
      </c>
    </row>
    <row r="20560">
      <c r="A20560" s="3" t="inlineStr">
        <is>
          <t>Endulini (Pty) Ltd</t>
        </is>
      </c>
      <c r="B20560" s="4" t="n">
        <v>45412</v>
      </c>
      <c r="C20560" s="3" t="inlineStr">
        <is>
          <t>Assets</t>
        </is>
      </c>
      <c r="D20560" s="3" t="inlineStr">
        <is>
          <t>7610/290</t>
        </is>
      </c>
      <c r="E20560" s="3" t="inlineStr">
        <is>
          <t>Endulini CIP Development Management Fees</t>
        </is>
      </c>
      <c r="F20560" s="3" t="n">
        <v>0</v>
      </c>
      <c r="G20560" s="3" t="n">
        <v>665322.71</v>
      </c>
    </row>
    <row r="20561">
      <c r="A20561" s="3" t="inlineStr">
        <is>
          <t>Endulini (Pty) Ltd</t>
        </is>
      </c>
      <c r="B20561" s="4" t="n">
        <v>45412</v>
      </c>
      <c r="C20561" s="3" t="inlineStr">
        <is>
          <t>Assets</t>
        </is>
      </c>
      <c r="D20561" s="3" t="inlineStr">
        <is>
          <t>7610/310</t>
        </is>
      </c>
      <c r="E20561" s="3" t="inlineStr">
        <is>
          <t>Endulini CIP Enviromental consultants</t>
        </is>
      </c>
      <c r="F20561" s="3" t="n">
        <v>0</v>
      </c>
      <c r="G20561" s="3" t="n">
        <v>115730</v>
      </c>
    </row>
    <row r="20562">
      <c r="A20562" s="3" t="inlineStr">
        <is>
          <t>Endulini (Pty) Ltd</t>
        </is>
      </c>
      <c r="B20562" s="4" t="n">
        <v>45412</v>
      </c>
      <c r="C20562" s="3" t="inlineStr">
        <is>
          <t>Assets</t>
        </is>
      </c>
      <c r="D20562" s="3" t="inlineStr">
        <is>
          <t>7610/320</t>
        </is>
      </c>
      <c r="E20562" s="3" t="inlineStr">
        <is>
          <t>Endulini CIP Geotechnical</t>
        </is>
      </c>
      <c r="F20562" s="3" t="n">
        <v>0</v>
      </c>
      <c r="G20562" s="3" t="n">
        <v>13575</v>
      </c>
    </row>
    <row r="20563">
      <c r="A20563" s="3" t="inlineStr">
        <is>
          <t>Endulini (Pty) Ltd</t>
        </is>
      </c>
      <c r="B20563" s="4" t="n">
        <v>45412</v>
      </c>
      <c r="C20563" s="3" t="inlineStr">
        <is>
          <t>Assets</t>
        </is>
      </c>
      <c r="D20563" s="3" t="inlineStr">
        <is>
          <t>7610/330</t>
        </is>
      </c>
      <c r="E20563" s="3" t="inlineStr">
        <is>
          <t>Endulini CIP Health and Safety</t>
        </is>
      </c>
      <c r="F20563" s="3" t="n">
        <v>0</v>
      </c>
      <c r="G20563" s="3" t="n">
        <v>40200</v>
      </c>
    </row>
    <row r="20564">
      <c r="A20564" s="3" t="inlineStr">
        <is>
          <t>Endulini (Pty) Ltd</t>
        </is>
      </c>
      <c r="B20564" s="4" t="n">
        <v>45412</v>
      </c>
      <c r="C20564" s="3" t="inlineStr">
        <is>
          <t>Assets</t>
        </is>
      </c>
      <c r="D20564" s="3" t="inlineStr">
        <is>
          <t>7610/390</t>
        </is>
      </c>
      <c r="E20564" s="3" t="inlineStr">
        <is>
          <t>Endulini CIP Land Surveyor</t>
        </is>
      </c>
      <c r="F20564" s="3" t="n">
        <v>0</v>
      </c>
      <c r="G20564" s="3" t="n">
        <v>186021.2</v>
      </c>
    </row>
    <row r="20565">
      <c r="A20565" s="3" t="inlineStr">
        <is>
          <t>Endulini (Pty) Ltd</t>
        </is>
      </c>
      <c r="B20565" s="4" t="n">
        <v>45412</v>
      </c>
      <c r="C20565" s="3" t="inlineStr">
        <is>
          <t>Assets</t>
        </is>
      </c>
      <c r="D20565" s="3" t="inlineStr">
        <is>
          <t>7610/392</t>
        </is>
      </c>
      <c r="E20565" s="3" t="inlineStr">
        <is>
          <t>Endulini CIP Landscaping</t>
        </is>
      </c>
      <c r="F20565" s="3" t="n">
        <v>0</v>
      </c>
      <c r="G20565" s="3" t="n">
        <v>6100</v>
      </c>
    </row>
    <row r="20566">
      <c r="A20566" s="3" t="inlineStr">
        <is>
          <t>Endulini (Pty) Ltd</t>
        </is>
      </c>
      <c r="B20566" s="4" t="n">
        <v>45412</v>
      </c>
      <c r="C20566" s="3" t="inlineStr">
        <is>
          <t>Assets</t>
        </is>
      </c>
      <c r="D20566" s="3" t="inlineStr">
        <is>
          <t>7610/395</t>
        </is>
      </c>
      <c r="E20566" s="3" t="inlineStr">
        <is>
          <t>Endulini CIP NHBRC</t>
        </is>
      </c>
      <c r="F20566" s="3" t="n">
        <v>0</v>
      </c>
      <c r="G20566" s="3" t="n">
        <v>928847.49</v>
      </c>
    </row>
    <row r="20567">
      <c r="A20567" s="3" t="inlineStr">
        <is>
          <t>Endulini (Pty) Ltd</t>
        </is>
      </c>
      <c r="B20567" s="4" t="n">
        <v>45412</v>
      </c>
      <c r="C20567" s="3" t="inlineStr">
        <is>
          <t>Assets</t>
        </is>
      </c>
      <c r="D20567" s="3" t="inlineStr">
        <is>
          <t>7610/400</t>
        </is>
      </c>
      <c r="E20567" s="3" t="inlineStr">
        <is>
          <t>Endulini CIP Quantity Surveyor</t>
        </is>
      </c>
      <c r="F20567" s="3" t="n">
        <v>0</v>
      </c>
      <c r="G20567" s="3" t="n">
        <v>82136.36</v>
      </c>
    </row>
    <row r="20568">
      <c r="A20568" s="3" t="inlineStr">
        <is>
          <t>Endulini (Pty) Ltd</t>
        </is>
      </c>
      <c r="B20568" s="4" t="n">
        <v>45412</v>
      </c>
      <c r="C20568" s="3" t="inlineStr">
        <is>
          <t>Assets</t>
        </is>
      </c>
      <c r="D20568" s="3" t="inlineStr">
        <is>
          <t>7610/600</t>
        </is>
      </c>
      <c r="E20568" s="3" t="inlineStr">
        <is>
          <t>Endulini CIP Town Planning</t>
        </is>
      </c>
      <c r="F20568" s="3" t="n">
        <v>0</v>
      </c>
      <c r="G20568" s="3" t="n">
        <v>21105</v>
      </c>
    </row>
    <row r="20569">
      <c r="A20569" s="3" t="inlineStr">
        <is>
          <t>Endulini (Pty) Ltd</t>
        </is>
      </c>
      <c r="B20569" s="4" t="n">
        <v>45412</v>
      </c>
      <c r="C20569" s="3" t="inlineStr">
        <is>
          <t>Assets</t>
        </is>
      </c>
      <c r="D20569" s="3" t="inlineStr">
        <is>
          <t>7610/620</t>
        </is>
      </c>
      <c r="E20569" s="3" t="inlineStr">
        <is>
          <t>Endulini CIP Traffic Impact</t>
        </is>
      </c>
      <c r="F20569" s="3" t="n">
        <v>0</v>
      </c>
      <c r="G20569" s="3" t="n">
        <v>24915</v>
      </c>
    </row>
    <row r="20570">
      <c r="A20570" s="3" t="inlineStr">
        <is>
          <t>Endulini (Pty) Ltd</t>
        </is>
      </c>
      <c r="B20570" s="4" t="n">
        <v>45412</v>
      </c>
      <c r="C20570" s="3" t="inlineStr">
        <is>
          <t>Assets</t>
        </is>
      </c>
      <c r="D20570" s="3" t="inlineStr">
        <is>
          <t>7610/630</t>
        </is>
      </c>
      <c r="E20570" s="3" t="inlineStr">
        <is>
          <t>Endulini CIP CoCT Development Contributi</t>
        </is>
      </c>
      <c r="F20570" s="3" t="n">
        <v>0</v>
      </c>
      <c r="G20570" s="3" t="n">
        <v>661860.3100000001</v>
      </c>
    </row>
    <row r="20571">
      <c r="A20571" s="3" t="inlineStr">
        <is>
          <t>Endulini (Pty) Ltd</t>
        </is>
      </c>
      <c r="B20571" s="4" t="n">
        <v>45412</v>
      </c>
      <c r="C20571" s="3" t="inlineStr">
        <is>
          <t>Assets</t>
        </is>
      </c>
      <c r="D20571" s="3" t="inlineStr">
        <is>
          <t>7610/640</t>
        </is>
      </c>
      <c r="E20571" s="3" t="inlineStr">
        <is>
          <t>Endulini CIP CoCT Building plan application</t>
        </is>
      </c>
      <c r="F20571" s="3" t="n">
        <v>0</v>
      </c>
      <c r="G20571" s="3" t="n">
        <v>111203.22</v>
      </c>
    </row>
    <row r="20572">
      <c r="A20572" s="3" t="inlineStr">
        <is>
          <t>Endulini (Pty) Ltd</t>
        </is>
      </c>
      <c r="B20572" s="4" t="n">
        <v>45412</v>
      </c>
      <c r="C20572" s="3" t="inlineStr">
        <is>
          <t>Assets</t>
        </is>
      </c>
      <c r="D20572" s="3" t="inlineStr">
        <is>
          <t>7610/900</t>
        </is>
      </c>
      <c r="E20572" s="3" t="inlineStr">
        <is>
          <t>Endulini CIP Cost of Sales</t>
        </is>
      </c>
      <c r="F20572" s="3" t="n">
        <v>0</v>
      </c>
      <c r="G20572" s="3" t="n">
        <v>-28210981.9</v>
      </c>
    </row>
    <row r="20573">
      <c r="A20573" s="3" t="inlineStr">
        <is>
          <t>Quinate Consulting (Pty) Ltd</t>
        </is>
      </c>
      <c r="B20573" s="4" t="n">
        <v>45412</v>
      </c>
      <c r="C20573" s="3" t="inlineStr">
        <is>
          <t>Assets</t>
        </is>
      </c>
      <c r="D20573" s="3" t="inlineStr">
        <is>
          <t>7800/104</t>
        </is>
      </c>
      <c r="E20573" s="3" t="inlineStr">
        <is>
          <t>Stock - Closing Stock SW - 28 Feb 21</t>
        </is>
      </c>
      <c r="F20573" s="3" t="n">
        <v>0</v>
      </c>
      <c r="G20573" s="3" t="n">
        <v>2874478.88</v>
      </c>
    </row>
    <row r="20574">
      <c r="A20574" s="3" t="inlineStr">
        <is>
          <t>Quinate Consulting (Pty) Ltd</t>
        </is>
      </c>
      <c r="B20574" s="4" t="n">
        <v>45412</v>
      </c>
      <c r="C20574" s="3" t="inlineStr">
        <is>
          <t>Assets</t>
        </is>
      </c>
      <c r="D20574" s="3" t="inlineStr">
        <is>
          <t>7800/105</t>
        </is>
      </c>
      <c r="E20574" s="3" t="inlineStr">
        <is>
          <t>Stock - Closing Stock SH - 28 Feb 21</t>
        </is>
      </c>
      <c r="F20574" s="3" t="n">
        <v>0</v>
      </c>
      <c r="G20574" s="3" t="n">
        <v>2843477.6</v>
      </c>
    </row>
    <row r="20575">
      <c r="A20575" s="3" t="inlineStr">
        <is>
          <t>Rock Blok (Pty) Ltd</t>
        </is>
      </c>
      <c r="B20575" s="4" t="n">
        <v>45412</v>
      </c>
      <c r="C20575" s="3" t="inlineStr">
        <is>
          <t>Liabilities</t>
        </is>
      </c>
      <c r="D20575" s="3" t="inlineStr">
        <is>
          <t>800</t>
        </is>
      </c>
      <c r="E20575" s="3" t="inlineStr">
        <is>
          <t>Accounts Payable</t>
        </is>
      </c>
      <c r="F20575" s="3" t="n">
        <v>-2430.87</v>
      </c>
      <c r="G20575" s="3" t="n">
        <v>-2430.87</v>
      </c>
    </row>
    <row r="20576">
      <c r="A20576" s="3" t="inlineStr">
        <is>
          <t>Endulini (Pty) Ltd</t>
        </is>
      </c>
      <c r="B20576" s="4" t="n">
        <v>45412</v>
      </c>
      <c r="C20576" s="3" t="inlineStr">
        <is>
          <t>Assets</t>
        </is>
      </c>
      <c r="D20576" s="3" t="inlineStr">
        <is>
          <t>8000/000</t>
        </is>
      </c>
      <c r="E20576" s="3" t="inlineStr">
        <is>
          <t>Customer Control Account</t>
        </is>
      </c>
      <c r="F20576" s="3" t="n">
        <v>0</v>
      </c>
      <c r="G20576" s="3" t="n">
        <v>553482.24</v>
      </c>
    </row>
    <row r="20577">
      <c r="A20577" s="3" t="inlineStr">
        <is>
          <t>Noble Shield (Pty) Ltd ta Go Letting</t>
        </is>
      </c>
      <c r="B20577" s="4" t="n">
        <v>45412</v>
      </c>
      <c r="C20577" s="3" t="inlineStr">
        <is>
          <t>Assets</t>
        </is>
      </c>
      <c r="D20577" s="3" t="inlineStr">
        <is>
          <t>8000/000</t>
        </is>
      </c>
      <c r="E20577" s="3" t="inlineStr">
        <is>
          <t>Customer Control Account</t>
        </is>
      </c>
      <c r="F20577" s="3" t="n">
        <v>0</v>
      </c>
      <c r="G20577" s="3" t="n">
        <v>60289.32</v>
      </c>
    </row>
    <row r="20578">
      <c r="A20578" s="3" t="inlineStr">
        <is>
          <t>Opportunity Global Property (PTY) LTD</t>
        </is>
      </c>
      <c r="B20578" s="4" t="n">
        <v>45412</v>
      </c>
      <c r="C20578" s="3" t="inlineStr">
        <is>
          <t>Assets</t>
        </is>
      </c>
      <c r="D20578" s="3" t="inlineStr">
        <is>
          <t>8000/000</t>
        </is>
      </c>
      <c r="E20578" s="3" t="inlineStr">
        <is>
          <t>Customer Control Account</t>
        </is>
      </c>
      <c r="F20578" s="3" t="n">
        <v>7000</v>
      </c>
      <c r="G20578" s="3" t="n">
        <v>587598.33</v>
      </c>
    </row>
    <row r="20579">
      <c r="A20579" s="3" t="inlineStr">
        <is>
          <t>Opportunity Management Holdings (PTY) LTD</t>
        </is>
      </c>
      <c r="B20579" s="4" t="n">
        <v>45412</v>
      </c>
      <c r="C20579" s="3" t="inlineStr">
        <is>
          <t>Assets</t>
        </is>
      </c>
      <c r="D20579" s="3" t="inlineStr">
        <is>
          <t>8000/000</t>
        </is>
      </c>
      <c r="E20579" s="3" t="inlineStr">
        <is>
          <t>Customer Control Account</t>
        </is>
      </c>
      <c r="F20579" s="3" t="n">
        <v>0</v>
      </c>
      <c r="G20579" s="3" t="n">
        <v>554326.47</v>
      </c>
    </row>
    <row r="20580">
      <c r="A20580" s="3" t="inlineStr">
        <is>
          <t>Opportunity Private Capital (PTY) LTD</t>
        </is>
      </c>
      <c r="B20580" s="4" t="n">
        <v>45412</v>
      </c>
      <c r="C20580" s="3" t="inlineStr">
        <is>
          <t>Assets</t>
        </is>
      </c>
      <c r="D20580" s="3" t="inlineStr">
        <is>
          <t>8000/000</t>
        </is>
      </c>
      <c r="E20580" s="3" t="inlineStr">
        <is>
          <t>Customer Control Account</t>
        </is>
      </c>
      <c r="F20580" s="3" t="n">
        <v>-283870.14</v>
      </c>
      <c r="G20580" s="3" t="n">
        <v>74681.44</v>
      </c>
    </row>
    <row r="20581">
      <c r="A20581" s="3" t="inlineStr">
        <is>
          <t>Quinate Consulting (Pty) Ltd</t>
        </is>
      </c>
      <c r="B20581" s="4" t="n">
        <v>45412</v>
      </c>
      <c r="C20581" s="3" t="inlineStr">
        <is>
          <t>Assets</t>
        </is>
      </c>
      <c r="D20581" s="3" t="inlineStr">
        <is>
          <t>8000/000</t>
        </is>
      </c>
      <c r="E20581" s="3" t="inlineStr">
        <is>
          <t>Customer Control Account</t>
        </is>
      </c>
      <c r="F20581" s="3" t="n">
        <v>13612.34</v>
      </c>
      <c r="G20581" s="3" t="n">
        <v>52385.43</v>
      </c>
    </row>
    <row r="20582">
      <c r="A20582" s="3" t="inlineStr">
        <is>
          <t>Rock Blok (Pty) Ltd</t>
        </is>
      </c>
      <c r="B20582" s="4" t="n">
        <v>45412</v>
      </c>
      <c r="C20582" s="3" t="inlineStr">
        <is>
          <t>Liabilities</t>
        </is>
      </c>
      <c r="D20582" s="3" t="inlineStr">
        <is>
          <t>8000/100</t>
        </is>
      </c>
      <c r="E20582" s="3" t="inlineStr">
        <is>
          <t>Endulini D203 - Surplus Funds</t>
        </is>
      </c>
      <c r="F20582" s="3" t="n">
        <v>-39385.38</v>
      </c>
      <c r="G20582" s="3" t="n">
        <v>-39385.38</v>
      </c>
    </row>
    <row r="20583">
      <c r="A20583" s="3" t="inlineStr">
        <is>
          <t>Rock Blok (Pty) Ltd</t>
        </is>
      </c>
      <c r="B20583" s="4" t="n">
        <v>45412</v>
      </c>
      <c r="C20583" s="3" t="inlineStr">
        <is>
          <t>Liabilities</t>
        </is>
      </c>
      <c r="D20583" s="3" t="inlineStr">
        <is>
          <t>8000/150</t>
        </is>
      </c>
      <c r="E20583" s="3" t="inlineStr">
        <is>
          <t>Endulini D203 - Rental Reserve</t>
        </is>
      </c>
      <c r="F20583" s="3" t="n">
        <v>-150967.39</v>
      </c>
      <c r="G20583" s="3" t="n">
        <v>-150967.39</v>
      </c>
    </row>
    <row r="20584">
      <c r="A20584" s="3" t="inlineStr">
        <is>
          <t>Quinate Consulting (Pty) Ltd</t>
        </is>
      </c>
      <c r="B20584" s="4" t="n">
        <v>45412</v>
      </c>
      <c r="C20584" s="3" t="inlineStr">
        <is>
          <t>Assets</t>
        </is>
      </c>
      <c r="D20584" s="3" t="inlineStr">
        <is>
          <t>8001</t>
        </is>
      </c>
      <c r="E20584" s="3" t="inlineStr">
        <is>
          <t>Customer Control</t>
        </is>
      </c>
      <c r="F20584" s="3" t="n">
        <v>0</v>
      </c>
      <c r="G20584" s="3" t="n">
        <v>29487.49</v>
      </c>
    </row>
    <row r="20585">
      <c r="A20585" s="3" t="inlineStr">
        <is>
          <t>Rock Blok (Pty) Ltd</t>
        </is>
      </c>
      <c r="B20585" s="4" t="n">
        <v>45412</v>
      </c>
      <c r="C20585" s="3" t="inlineStr">
        <is>
          <t>Liabilities</t>
        </is>
      </c>
      <c r="D20585" s="3" t="inlineStr">
        <is>
          <t>820</t>
        </is>
      </c>
      <c r="E20585" s="3" t="inlineStr">
        <is>
          <t>VAT</t>
        </is>
      </c>
      <c r="F20585" s="3" t="n">
        <v>173.25</v>
      </c>
      <c r="G20585" s="3" t="n">
        <v>173.25</v>
      </c>
    </row>
    <row r="20586">
      <c r="A20586" s="3" t="inlineStr">
        <is>
          <t>Quinate Consulting (Pty) Ltd</t>
        </is>
      </c>
      <c r="B20586" s="4" t="n">
        <v>45412</v>
      </c>
      <c r="C20586" s="3" t="inlineStr">
        <is>
          <t>Assets</t>
        </is>
      </c>
      <c r="D20586" s="3" t="inlineStr">
        <is>
          <t>8200/010</t>
        </is>
      </c>
      <c r="E20586" s="3" t="inlineStr">
        <is>
          <t>Prepayments / Prepaid Expenses</t>
        </is>
      </c>
      <c r="F20586" s="3" t="n">
        <v>0</v>
      </c>
      <c r="G20586" s="3" t="n">
        <v>109675</v>
      </c>
    </row>
    <row r="20587">
      <c r="A20587" s="3" t="inlineStr">
        <is>
          <t>Opportunity Management Holdings (PTY) LTD</t>
        </is>
      </c>
      <c r="B20587" s="4" t="n">
        <v>45412</v>
      </c>
      <c r="C20587" s="3" t="inlineStr">
        <is>
          <t>Assets</t>
        </is>
      </c>
      <c r="D20587" s="3" t="inlineStr">
        <is>
          <t>8200/020</t>
        </is>
      </c>
      <c r="E20587" s="3" t="inlineStr">
        <is>
          <t>Staff Loan - Nicolene Smit</t>
        </is>
      </c>
      <c r="F20587" s="3" t="n">
        <v>-500</v>
      </c>
      <c r="G20587" s="3" t="n">
        <v>0</v>
      </c>
    </row>
    <row r="20588">
      <c r="A20588" s="3" t="inlineStr">
        <is>
          <t>Opportunity Global Property (PTY) LTD</t>
        </is>
      </c>
      <c r="B20588" s="4" t="n">
        <v>45412</v>
      </c>
      <c r="C20588" s="3" t="inlineStr">
        <is>
          <t>Assets</t>
        </is>
      </c>
      <c r="D20588" s="3" t="inlineStr">
        <is>
          <t>8300/200</t>
        </is>
      </c>
      <c r="E20588" s="3" t="inlineStr">
        <is>
          <t>Staff Loan - Mario Stoop</t>
        </is>
      </c>
      <c r="F20588" s="3" t="n">
        <v>0</v>
      </c>
      <c r="G20588" s="3" t="n">
        <v>1500</v>
      </c>
    </row>
    <row r="20589">
      <c r="A20589" s="3" t="inlineStr">
        <is>
          <t>Opportunity Private Capital (PTY) LTD</t>
        </is>
      </c>
      <c r="B20589" s="4" t="n">
        <v>45412</v>
      </c>
      <c r="C20589" s="3" t="inlineStr">
        <is>
          <t>Assets</t>
        </is>
      </c>
      <c r="D20589" s="3" t="inlineStr">
        <is>
          <t>8400/000</t>
        </is>
      </c>
      <c r="E20589" s="3" t="inlineStr">
        <is>
          <t>FNB 62093491696</t>
        </is>
      </c>
      <c r="F20589" s="3" t="n">
        <v>-42689.73</v>
      </c>
      <c r="G20589" s="3" t="n">
        <v>35949.51</v>
      </c>
    </row>
    <row r="20590">
      <c r="A20590" s="3" t="inlineStr">
        <is>
          <t>Opportunity Global Property (PTY) LTD</t>
        </is>
      </c>
      <c r="B20590" s="4" t="n">
        <v>45412</v>
      </c>
      <c r="C20590" s="3" t="inlineStr">
        <is>
          <t>Assets</t>
        </is>
      </c>
      <c r="D20590" s="3" t="inlineStr">
        <is>
          <t>8400/000</t>
        </is>
      </c>
      <c r="E20590" s="3" t="inlineStr">
        <is>
          <t>FNB 62835620875</t>
        </is>
      </c>
      <c r="F20590" s="3" t="n">
        <v>-46424.7</v>
      </c>
      <c r="G20590" s="3" t="n">
        <v>63303.38</v>
      </c>
    </row>
    <row r="20591">
      <c r="A20591" s="3" t="inlineStr">
        <is>
          <t>Quinate Consulting (Pty) Ltd</t>
        </is>
      </c>
      <c r="B20591" s="4" t="n">
        <v>45412</v>
      </c>
      <c r="C20591" s="3" t="inlineStr">
        <is>
          <t>Assets</t>
        </is>
      </c>
      <c r="D20591" s="3" t="inlineStr">
        <is>
          <t>8400/000</t>
        </is>
      </c>
      <c r="E20591" s="3" t="inlineStr">
        <is>
          <t>RMB - 62736659189 - Call Acc</t>
        </is>
      </c>
      <c r="F20591" s="3" t="n">
        <v>6671.79</v>
      </c>
      <c r="G20591" s="3" t="n">
        <v>817139.1800000001</v>
      </c>
    </row>
    <row r="20592">
      <c r="A20592" s="3" t="inlineStr">
        <is>
          <t>Trademark Holdings (Pty) Ltd</t>
        </is>
      </c>
      <c r="B20592" s="4" t="n">
        <v>45412</v>
      </c>
      <c r="C20592" s="3" t="inlineStr">
        <is>
          <t>Assets</t>
        </is>
      </c>
      <c r="D20592" s="3" t="inlineStr">
        <is>
          <t>8400/000</t>
        </is>
      </c>
      <c r="E20592" s="3" t="inlineStr">
        <is>
          <t>RMB 623 693 03640</t>
        </is>
      </c>
      <c r="F20592" s="3" t="n">
        <v>-3486.49</v>
      </c>
      <c r="G20592" s="3" t="n">
        <v>36439.74</v>
      </c>
    </row>
    <row r="20593">
      <c r="A20593" s="3" t="inlineStr">
        <is>
          <t>Noble Shield (Pty) Ltd ta Go Letting</t>
        </is>
      </c>
      <c r="B20593" s="4" t="n">
        <v>45412</v>
      </c>
      <c r="C20593" s="3" t="inlineStr">
        <is>
          <t>Assets</t>
        </is>
      </c>
      <c r="D20593" s="3" t="inlineStr">
        <is>
          <t>8400/000</t>
        </is>
      </c>
      <c r="E20593" s="3" t="inlineStr">
        <is>
          <t>RMB 6250 573 3833</t>
        </is>
      </c>
      <c r="F20593" s="3" t="n">
        <v>17779.16</v>
      </c>
      <c r="G20593" s="3" t="n">
        <v>67896.58</v>
      </c>
    </row>
    <row r="20594">
      <c r="A20594" s="3" t="inlineStr">
        <is>
          <t>Endulini (Pty) Ltd</t>
        </is>
      </c>
      <c r="B20594" s="4" t="n">
        <v>45412</v>
      </c>
      <c r="C20594" s="3" t="inlineStr">
        <is>
          <t>Assets</t>
        </is>
      </c>
      <c r="D20594" s="3" t="inlineStr">
        <is>
          <t>8400/000</t>
        </is>
      </c>
      <c r="E20594" s="3" t="inlineStr">
        <is>
          <t>RMB 62906944576</t>
        </is>
      </c>
      <c r="F20594" s="3" t="n">
        <v>-174379.26</v>
      </c>
      <c r="G20594" s="3" t="n">
        <v>21084.79</v>
      </c>
    </row>
    <row r="20595">
      <c r="A20595" s="3" t="inlineStr">
        <is>
          <t>Opportunity Management Holdings (PTY) LTD</t>
        </is>
      </c>
      <c r="B20595" s="4" t="n">
        <v>45412</v>
      </c>
      <c r="C20595" s="3" t="inlineStr">
        <is>
          <t>Assets</t>
        </is>
      </c>
      <c r="D20595" s="3" t="inlineStr">
        <is>
          <t>8400/000</t>
        </is>
      </c>
      <c r="E20595" s="3" t="inlineStr">
        <is>
          <t>RMB Cheq - 62312246920</t>
        </is>
      </c>
      <c r="F20595" s="3" t="n">
        <v>-4226.22</v>
      </c>
      <c r="G20595" s="3" t="n">
        <v>98094.5</v>
      </c>
    </row>
    <row r="20596">
      <c r="A20596" s="3" t="inlineStr">
        <is>
          <t>Rock Blok (Pty) Ltd</t>
        </is>
      </c>
      <c r="B20596" s="4" t="n">
        <v>45412</v>
      </c>
      <c r="C20596" s="3" t="inlineStr">
        <is>
          <t>Assets</t>
        </is>
      </c>
      <c r="D20596" s="3" t="inlineStr">
        <is>
          <t>8400/100</t>
        </is>
      </c>
      <c r="E20596" s="3" t="inlineStr">
        <is>
          <t>Rock Blok Curre</t>
        </is>
      </c>
      <c r="F20596" s="3" t="n">
        <v>192370.38</v>
      </c>
      <c r="G20596" s="3" t="n">
        <v>193370.38</v>
      </c>
    </row>
    <row r="20597">
      <c r="A20597" s="3" t="inlineStr">
        <is>
          <t>Opportunity Global Property (PTY) LTD</t>
        </is>
      </c>
      <c r="B20597" s="4" t="n">
        <v>45412</v>
      </c>
      <c r="C20597" s="3" t="inlineStr">
        <is>
          <t>Assets</t>
        </is>
      </c>
      <c r="D20597" s="3" t="inlineStr">
        <is>
          <t>8405/000</t>
        </is>
      </c>
      <c r="E20597" s="3" t="inlineStr">
        <is>
          <t>FNB Trust 62762449265</t>
        </is>
      </c>
      <c r="F20597" s="3" t="n">
        <v>0</v>
      </c>
      <c r="G20597" s="3" t="n">
        <v>-141.72</v>
      </c>
    </row>
    <row r="20598">
      <c r="A20598" s="3" t="inlineStr">
        <is>
          <t>Opportunity Private Capital (PTY) LTD</t>
        </is>
      </c>
      <c r="B20598" s="4" t="n">
        <v>45412</v>
      </c>
      <c r="C20598" s="3" t="inlineStr">
        <is>
          <t>Assets</t>
        </is>
      </c>
      <c r="D20598" s="3" t="inlineStr">
        <is>
          <t>8405/000</t>
        </is>
      </c>
      <c r="E20598" s="3" t="inlineStr">
        <is>
          <t>FNB Trust 62762449265</t>
        </is>
      </c>
      <c r="F20598" s="3" t="n">
        <v>-264.28</v>
      </c>
      <c r="G20598" s="3" t="n">
        <v>435.98</v>
      </c>
    </row>
    <row r="20599">
      <c r="A20599" s="3" t="inlineStr">
        <is>
          <t>Endulini (Pty) Ltd</t>
        </is>
      </c>
      <c r="B20599" s="4" t="n">
        <v>45412</v>
      </c>
      <c r="C20599" s="3" t="inlineStr">
        <is>
          <t>Assets</t>
        </is>
      </c>
      <c r="D20599" s="3" t="inlineStr">
        <is>
          <t>8410/000</t>
        </is>
      </c>
      <c r="E20599" s="3" t="inlineStr">
        <is>
          <t>Momentum Investor Account : RU 502229883</t>
        </is>
      </c>
      <c r="F20599" s="3" t="n">
        <v>0</v>
      </c>
      <c r="G20599" s="3" t="n">
        <v>24.52</v>
      </c>
    </row>
    <row r="20600">
      <c r="A20600" s="3" t="inlineStr">
        <is>
          <t>Opportunity Management Holdings (PTY) LTD</t>
        </is>
      </c>
      <c r="B20600" s="4" t="n">
        <v>45412</v>
      </c>
      <c r="C20600" s="3" t="inlineStr">
        <is>
          <t>Assets</t>
        </is>
      </c>
      <c r="D20600" s="3" t="inlineStr">
        <is>
          <t>8410/000</t>
        </is>
      </c>
      <c r="E20600" s="3" t="inlineStr">
        <is>
          <t>RMB Call Acc - 62312248851</t>
        </is>
      </c>
      <c r="F20600" s="3" t="n">
        <v>-175.83</v>
      </c>
      <c r="G20600" s="3" t="n">
        <v>1178.65</v>
      </c>
    </row>
    <row r="20601">
      <c r="A20601" s="3" t="inlineStr">
        <is>
          <t>Noble Shield (Pty) Ltd ta Go Letting</t>
        </is>
      </c>
      <c r="B20601" s="4" t="n">
        <v>45412</v>
      </c>
      <c r="C20601" s="3" t="inlineStr">
        <is>
          <t>Assets</t>
        </is>
      </c>
      <c r="D20601" s="3" t="inlineStr">
        <is>
          <t>8410/000</t>
        </is>
      </c>
      <c r="E20601" s="3" t="inlineStr">
        <is>
          <t>RMB Trust Acc - 6250 615 1365</t>
        </is>
      </c>
      <c r="F20601" s="3" t="n">
        <v>-236.95</v>
      </c>
      <c r="G20601" s="3" t="n">
        <v>101.15</v>
      </c>
    </row>
    <row r="20602">
      <c r="A20602" s="3" t="inlineStr">
        <is>
          <t>Quinate Consulting (Pty) Ltd</t>
        </is>
      </c>
      <c r="B20602" s="4" t="n">
        <v>45412</v>
      </c>
      <c r="C20602" s="3" t="inlineStr">
        <is>
          <t>Assets</t>
        </is>
      </c>
      <c r="D20602" s="3" t="inlineStr">
        <is>
          <t>8415/000</t>
        </is>
      </c>
      <c r="E20602" s="3" t="inlineStr">
        <is>
          <t>STD Acc 071 958 959 - Facility Acc</t>
        </is>
      </c>
      <c r="F20602" s="3" t="n">
        <v>0</v>
      </c>
      <c r="G20602" s="3" t="n">
        <v>2276.21</v>
      </c>
    </row>
    <row r="20603">
      <c r="A20603" s="3" t="inlineStr">
        <is>
          <t>Trademark Holdings (Pty) Ltd</t>
        </is>
      </c>
      <c r="B20603" s="4" t="n">
        <v>45412</v>
      </c>
      <c r="C20603" s="3" t="inlineStr">
        <is>
          <t>Assets</t>
        </is>
      </c>
      <c r="D20603" s="3" t="inlineStr">
        <is>
          <t>8420/000</t>
        </is>
      </c>
      <c r="E20603" s="3" t="inlineStr">
        <is>
          <t>FNB Credit Card</t>
        </is>
      </c>
      <c r="F20603" s="3" t="n">
        <v>0</v>
      </c>
      <c r="G20603" s="3" t="n">
        <v>624</v>
      </c>
    </row>
    <row r="20604">
      <c r="A20604" s="3" t="inlineStr">
        <is>
          <t>Quinate Consulting (Pty) Ltd</t>
        </is>
      </c>
      <c r="B20604" s="4" t="n">
        <v>45412</v>
      </c>
      <c r="C20604" s="3" t="inlineStr">
        <is>
          <t>Assets</t>
        </is>
      </c>
      <c r="D20604" s="3" t="inlineStr">
        <is>
          <t>8430/000</t>
        </is>
      </c>
      <c r="E20604" s="3" t="inlineStr">
        <is>
          <t>Momentum Investment Acc - RU502230185</t>
        </is>
      </c>
      <c r="F20604" s="3" t="n">
        <v>0</v>
      </c>
      <c r="G20604" s="3" t="n">
        <v>574.88</v>
      </c>
    </row>
    <row r="20605">
      <c r="A20605" s="3" t="inlineStr">
        <is>
          <t>Opportunity Private Capital (PTY) LTD</t>
        </is>
      </c>
      <c r="B20605" s="4" t="n">
        <v>45412</v>
      </c>
      <c r="C20605" s="3" t="inlineStr">
        <is>
          <t>Assets</t>
        </is>
      </c>
      <c r="D20605" s="3" t="inlineStr">
        <is>
          <t>8440/000</t>
        </is>
      </c>
      <c r="E20605" s="3" t="inlineStr">
        <is>
          <t>FNB - Call 627602764438</t>
        </is>
      </c>
      <c r="F20605" s="3" t="n">
        <v>-184.23</v>
      </c>
      <c r="G20605" s="3" t="n">
        <v>577.12</v>
      </c>
    </row>
    <row r="20606">
      <c r="A20606" s="3" t="inlineStr">
        <is>
          <t>Opportunity Private Capital (PTY) LTD</t>
        </is>
      </c>
      <c r="B20606" s="4" t="n">
        <v>45412</v>
      </c>
      <c r="C20606" s="3" t="inlineStr">
        <is>
          <t>Assets</t>
        </is>
      </c>
      <c r="D20606" s="3" t="inlineStr">
        <is>
          <t>8445/000</t>
        </is>
      </c>
      <c r="E20606" s="3" t="inlineStr">
        <is>
          <t>Momentum RU502230096</t>
        </is>
      </c>
      <c r="F20606" s="3" t="n">
        <v>0</v>
      </c>
      <c r="G20606" s="3" t="n">
        <v>5081.89</v>
      </c>
    </row>
    <row r="20607">
      <c r="A20607" s="3" t="inlineStr">
        <is>
          <t>Quinate Consulting (Pty) Ltd</t>
        </is>
      </c>
      <c r="B20607" s="4" t="n">
        <v>45412</v>
      </c>
      <c r="C20607" s="3" t="inlineStr">
        <is>
          <t>Assets</t>
        </is>
      </c>
      <c r="D20607" s="3" t="inlineStr">
        <is>
          <t>8450/000</t>
        </is>
      </c>
      <c r="E20607" s="3" t="inlineStr">
        <is>
          <t>A RMB 62275810820</t>
        </is>
      </c>
      <c r="F20607" s="3" t="n">
        <v>-91371.28</v>
      </c>
      <c r="G20607" s="3" t="n">
        <v>100573.11</v>
      </c>
    </row>
    <row r="20608">
      <c r="A20608" s="3" t="inlineStr">
        <is>
          <t>Opportunity Management Holdings (PTY) LTD</t>
        </is>
      </c>
      <c r="B20608" s="4" t="n">
        <v>45412</v>
      </c>
      <c r="C20608" s="3" t="inlineStr">
        <is>
          <t>Assets</t>
        </is>
      </c>
      <c r="D20608" s="3" t="inlineStr">
        <is>
          <t>8450/000</t>
        </is>
      </c>
      <c r="E20608" s="3" t="inlineStr">
        <is>
          <t>Petty Cash - CT Office</t>
        </is>
      </c>
      <c r="F20608" s="3" t="n">
        <v>0</v>
      </c>
      <c r="G20608" s="3" t="n">
        <v>1016.2</v>
      </c>
    </row>
    <row r="20609">
      <c r="A20609" s="3" t="inlineStr">
        <is>
          <t>Quinate Consulting (Pty) Ltd</t>
        </is>
      </c>
      <c r="B20609" s="4" t="n">
        <v>45412</v>
      </c>
      <c r="C20609" s="3" t="inlineStr">
        <is>
          <t>Assets</t>
        </is>
      </c>
      <c r="D20609" s="3" t="inlineStr">
        <is>
          <t>8470/000</t>
        </is>
      </c>
      <c r="E20609" s="3" t="inlineStr">
        <is>
          <t>ABSA: Quinate</t>
        </is>
      </c>
      <c r="F20609" s="3" t="n">
        <v>21750</v>
      </c>
      <c r="G20609" s="3" t="n">
        <v>22250</v>
      </c>
    </row>
    <row r="20610">
      <c r="A20610" s="3" t="inlineStr">
        <is>
          <t>Quinate Consulting (Pty) Ltd</t>
        </is>
      </c>
      <c r="B20610" s="4" t="n">
        <v>45412</v>
      </c>
      <c r="C20610" s="3" t="inlineStr">
        <is>
          <t>Liabilities</t>
        </is>
      </c>
      <c r="D20610" s="3" t="inlineStr">
        <is>
          <t>8480/100</t>
        </is>
      </c>
      <c r="E20610" s="3" t="inlineStr">
        <is>
          <t>Bond - SH20 - STD Bank 532010558</t>
        </is>
      </c>
      <c r="F20610" s="3" t="n">
        <v>16629.24</v>
      </c>
      <c r="G20610" s="3" t="n">
        <v>-1286956.22</v>
      </c>
    </row>
    <row r="20611">
      <c r="A20611" s="3" t="inlineStr">
        <is>
          <t>Quinate Consulting (Pty) Ltd</t>
        </is>
      </c>
      <c r="B20611" s="4" t="n">
        <v>45412</v>
      </c>
      <c r="C20611" s="3" t="inlineStr">
        <is>
          <t>Liabilities</t>
        </is>
      </c>
      <c r="D20611" s="3" t="inlineStr">
        <is>
          <t>8480/200</t>
        </is>
      </c>
      <c r="E20611" s="3" t="inlineStr">
        <is>
          <t>Bond - SH23 - STD Bank 532010035</t>
        </is>
      </c>
      <c r="F20611" s="3" t="n">
        <v>16624.21</v>
      </c>
      <c r="G20611" s="3" t="n">
        <v>-1286856.22</v>
      </c>
    </row>
    <row r="20612">
      <c r="A20612" s="3" t="inlineStr">
        <is>
          <t>Quinate Consulting (Pty) Ltd</t>
        </is>
      </c>
      <c r="B20612" s="4" t="n">
        <v>45412</v>
      </c>
      <c r="C20612" s="3" t="inlineStr">
        <is>
          <t>Liabilities</t>
        </is>
      </c>
      <c r="D20612" s="3" t="inlineStr">
        <is>
          <t>8480/300</t>
        </is>
      </c>
      <c r="E20612" s="3" t="inlineStr">
        <is>
          <t>Bond - SH24 - STD Bank 532372662</t>
        </is>
      </c>
      <c r="F20612" s="3" t="n">
        <v>15793.82</v>
      </c>
      <c r="G20612" s="3" t="n">
        <v>-1406916.52</v>
      </c>
    </row>
    <row r="20613">
      <c r="A20613" s="3" t="inlineStr">
        <is>
          <t>Quinate Consulting (Pty) Ltd</t>
        </is>
      </c>
      <c r="B20613" s="4" t="n">
        <v>45412</v>
      </c>
      <c r="C20613" s="3" t="inlineStr">
        <is>
          <t>Liabilities</t>
        </is>
      </c>
      <c r="D20613" s="3" t="inlineStr">
        <is>
          <t>8480/400</t>
        </is>
      </c>
      <c r="E20613" s="3" t="inlineStr">
        <is>
          <t>Bond - SW01 - STD Bank 532920627</t>
        </is>
      </c>
      <c r="F20613" s="3" t="n">
        <v>13420.79</v>
      </c>
      <c r="G20613" s="3" t="n">
        <v>-1259646.27</v>
      </c>
    </row>
    <row r="20614">
      <c r="A20614" s="3" t="inlineStr">
        <is>
          <t>Quinate Consulting (Pty) Ltd</t>
        </is>
      </c>
      <c r="B20614" s="4" t="n">
        <v>45412</v>
      </c>
      <c r="C20614" s="3" t="inlineStr">
        <is>
          <t>Liabilities</t>
        </is>
      </c>
      <c r="D20614" s="3" t="inlineStr">
        <is>
          <t>8480/401</t>
        </is>
      </c>
      <c r="E20614" s="3" t="inlineStr">
        <is>
          <t>Bond - SW21 - STD Bank 532920597</t>
        </is>
      </c>
      <c r="F20614" s="3" t="n">
        <v>13426.02</v>
      </c>
      <c r="G20614" s="3" t="n">
        <v>-1260146.26</v>
      </c>
    </row>
    <row r="20615">
      <c r="A20615" s="3" t="inlineStr">
        <is>
          <t>Endulini (Pty) Ltd</t>
        </is>
      </c>
      <c r="B20615" s="4" t="n">
        <v>45412</v>
      </c>
      <c r="C20615" s="3" t="inlineStr">
        <is>
          <t>Liabilities</t>
        </is>
      </c>
      <c r="D20615" s="3" t="inlineStr">
        <is>
          <t>860</t>
        </is>
      </c>
      <c r="E20615" s="3" t="inlineStr">
        <is>
          <t>Rounding</t>
        </is>
      </c>
      <c r="F20615" s="3" t="n">
        <v>0</v>
      </c>
      <c r="G20615" s="3" t="n">
        <v>0.04</v>
      </c>
    </row>
    <row r="20616">
      <c r="A20616" s="3" t="inlineStr">
        <is>
          <t>Opportunity Global Property (PTY) LTD</t>
        </is>
      </c>
      <c r="B20616" s="4" t="n">
        <v>45412</v>
      </c>
      <c r="C20616" s="3" t="inlineStr">
        <is>
          <t>Liabilities</t>
        </is>
      </c>
      <c r="D20616" s="3" t="inlineStr">
        <is>
          <t>860</t>
        </is>
      </c>
      <c r="E20616" s="3" t="inlineStr">
        <is>
          <t>Rounding</t>
        </is>
      </c>
      <c r="F20616" s="3" t="n">
        <v>0</v>
      </c>
      <c r="G20616" s="3" t="n">
        <v>-0.99</v>
      </c>
    </row>
    <row r="20617">
      <c r="A20617" s="3" t="inlineStr">
        <is>
          <t>Opportunity Management Holdings (PTY) LTD</t>
        </is>
      </c>
      <c r="B20617" s="4" t="n">
        <v>45412</v>
      </c>
      <c r="C20617" s="3" t="inlineStr">
        <is>
          <t>Liabilities</t>
        </is>
      </c>
      <c r="D20617" s="3" t="inlineStr">
        <is>
          <t>860</t>
        </is>
      </c>
      <c r="E20617" s="3" t="inlineStr">
        <is>
          <t>Rounding</t>
        </is>
      </c>
      <c r="F20617" s="3" t="n">
        <v>0</v>
      </c>
      <c r="G20617" s="3" t="n">
        <v>-0.01</v>
      </c>
    </row>
    <row r="20618">
      <c r="A20618" s="3" t="inlineStr">
        <is>
          <t>Opportunity Private Capital (PTY) LTD</t>
        </is>
      </c>
      <c r="B20618" s="4" t="n">
        <v>45412</v>
      </c>
      <c r="C20618" s="3" t="inlineStr">
        <is>
          <t>Liabilities</t>
        </is>
      </c>
      <c r="D20618" s="3" t="inlineStr">
        <is>
          <t>860</t>
        </is>
      </c>
      <c r="E20618" s="3" t="inlineStr">
        <is>
          <t>Rounding</t>
        </is>
      </c>
      <c r="F20618" s="3" t="n">
        <v>0</v>
      </c>
      <c r="G20618" s="3" t="n">
        <v>-0.29</v>
      </c>
    </row>
    <row r="20619">
      <c r="A20619" s="3" t="inlineStr">
        <is>
          <t>Quinate Consulting (Pty) Ltd</t>
        </is>
      </c>
      <c r="B20619" s="4" t="n">
        <v>45412</v>
      </c>
      <c r="C20619" s="3" t="inlineStr">
        <is>
          <t>Liabilities</t>
        </is>
      </c>
      <c r="D20619" s="3" t="inlineStr">
        <is>
          <t>860</t>
        </is>
      </c>
      <c r="E20619" s="3" t="inlineStr">
        <is>
          <t>Rounding</t>
        </is>
      </c>
      <c r="F20619" s="3" t="n">
        <v>-0.46</v>
      </c>
      <c r="G20619" s="3" t="n">
        <v>-6.1</v>
      </c>
    </row>
    <row r="20620">
      <c r="A20620" s="3" t="inlineStr">
        <is>
          <t>Trademark Holdings (Pty) Ltd</t>
        </is>
      </c>
      <c r="B20620" s="4" t="n">
        <v>45412</v>
      </c>
      <c r="C20620" s="3" t="inlineStr">
        <is>
          <t>Liabilities</t>
        </is>
      </c>
      <c r="D20620" s="3" t="inlineStr">
        <is>
          <t>860</t>
        </is>
      </c>
      <c r="E20620" s="3" t="inlineStr">
        <is>
          <t>Rounding</t>
        </is>
      </c>
      <c r="F20620" s="3" t="n">
        <v>0</v>
      </c>
      <c r="G20620" s="3" t="n">
        <v>0.2</v>
      </c>
    </row>
    <row r="20621">
      <c r="A20621" s="3" t="inlineStr">
        <is>
          <t>Endulini (Pty) Ltd</t>
        </is>
      </c>
      <c r="B20621" s="4" t="n">
        <v>45412</v>
      </c>
      <c r="C20621" s="3" t="inlineStr">
        <is>
          <t>Liabilities</t>
        </is>
      </c>
      <c r="D20621" s="3" t="inlineStr">
        <is>
          <t>9000/000</t>
        </is>
      </c>
      <c r="E20621" s="3" t="inlineStr">
        <is>
          <t>Supplier Control Account</t>
        </is>
      </c>
      <c r="F20621" s="3" t="n">
        <v>-946.96</v>
      </c>
      <c r="G20621" s="3" t="n">
        <v>3907200.28</v>
      </c>
    </row>
    <row r="20622">
      <c r="A20622" s="3" t="inlineStr">
        <is>
          <t>Noble Shield (Pty) Ltd ta Go Letting</t>
        </is>
      </c>
      <c r="B20622" s="4" t="n">
        <v>45412</v>
      </c>
      <c r="C20622" s="3" t="inlineStr">
        <is>
          <t>Liabilities</t>
        </is>
      </c>
      <c r="D20622" s="3" t="inlineStr">
        <is>
          <t>9000/000</t>
        </is>
      </c>
      <c r="E20622" s="3" t="inlineStr">
        <is>
          <t>Supplier Control Account</t>
        </is>
      </c>
      <c r="F20622" s="3" t="n">
        <v>-7765.04</v>
      </c>
      <c r="G20622" s="3" t="n">
        <v>-31111.52</v>
      </c>
    </row>
    <row r="20623">
      <c r="A20623" s="3" t="inlineStr">
        <is>
          <t>Opportunity Global Property (PTY) LTD</t>
        </is>
      </c>
      <c r="B20623" s="4" t="n">
        <v>45412</v>
      </c>
      <c r="C20623" s="3" t="inlineStr">
        <is>
          <t>Liabilities</t>
        </is>
      </c>
      <c r="D20623" s="3" t="inlineStr">
        <is>
          <t>9000/000</t>
        </is>
      </c>
      <c r="E20623" s="3" t="inlineStr">
        <is>
          <t>Supplier Control Account</t>
        </is>
      </c>
      <c r="F20623" s="3" t="n">
        <v>25907.2</v>
      </c>
      <c r="G20623" s="3" t="n">
        <v>-5852.13</v>
      </c>
    </row>
    <row r="20624">
      <c r="A20624" s="3" t="inlineStr">
        <is>
          <t>Opportunity Management Holdings (PTY) LTD</t>
        </is>
      </c>
      <c r="B20624" s="4" t="n">
        <v>45412</v>
      </c>
      <c r="C20624" s="3" t="inlineStr">
        <is>
          <t>Liabilities</t>
        </is>
      </c>
      <c r="D20624" s="3" t="inlineStr">
        <is>
          <t>9000/000</t>
        </is>
      </c>
      <c r="E20624" s="3" t="inlineStr">
        <is>
          <t>Supplier Control Account</t>
        </is>
      </c>
      <c r="F20624" s="3" t="n">
        <v>-1265</v>
      </c>
      <c r="G20624" s="3" t="n">
        <v>-791975.67</v>
      </c>
    </row>
    <row r="20625">
      <c r="A20625" s="3" t="inlineStr">
        <is>
          <t>Opportunity Private Capital (PTY) LTD</t>
        </is>
      </c>
      <c r="B20625" s="4" t="n">
        <v>45412</v>
      </c>
      <c r="C20625" s="3" t="inlineStr">
        <is>
          <t>Liabilities</t>
        </is>
      </c>
      <c r="D20625" s="3" t="inlineStr">
        <is>
          <t>9000/000</t>
        </is>
      </c>
      <c r="E20625" s="3" t="inlineStr">
        <is>
          <t>Supplier Control Account</t>
        </is>
      </c>
      <c r="F20625" s="3" t="n">
        <v>-7885.1</v>
      </c>
      <c r="G20625" s="3" t="n">
        <v>-41883.01</v>
      </c>
    </row>
    <row r="20626">
      <c r="A20626" s="3" t="inlineStr">
        <is>
          <t>Quinate Consulting (Pty) Ltd</t>
        </is>
      </c>
      <c r="B20626" s="4" t="n">
        <v>45412</v>
      </c>
      <c r="C20626" s="3" t="inlineStr">
        <is>
          <t>Liabilities</t>
        </is>
      </c>
      <c r="D20626" s="3" t="inlineStr">
        <is>
          <t>9000/000</t>
        </is>
      </c>
      <c r="E20626" s="3" t="inlineStr">
        <is>
          <t>Supplier Control Account</t>
        </is>
      </c>
      <c r="F20626" s="3" t="n">
        <v>-1163166.96</v>
      </c>
      <c r="G20626" s="3" t="n">
        <v>-735008.13</v>
      </c>
    </row>
    <row r="20627">
      <c r="A20627" s="3" t="inlineStr">
        <is>
          <t>Trademark Holdings (Pty) Ltd</t>
        </is>
      </c>
      <c r="B20627" s="4" t="n">
        <v>45412</v>
      </c>
      <c r="C20627" s="3" t="inlineStr">
        <is>
          <t>Liabilities</t>
        </is>
      </c>
      <c r="D20627" s="3" t="inlineStr">
        <is>
          <t>9000/000</t>
        </is>
      </c>
      <c r="E20627" s="3" t="inlineStr">
        <is>
          <t>Supplier Control Account</t>
        </is>
      </c>
      <c r="F20627" s="3" t="n">
        <v>-1144</v>
      </c>
      <c r="G20627" s="3" t="n">
        <v>-9815.5</v>
      </c>
    </row>
    <row r="20628">
      <c r="A20628" s="3" t="inlineStr">
        <is>
          <t>Quinate Consulting (Pty) Ltd</t>
        </is>
      </c>
      <c r="B20628" s="4" t="n">
        <v>45412</v>
      </c>
      <c r="C20628" s="3" t="inlineStr">
        <is>
          <t>Liabilities</t>
        </is>
      </c>
      <c r="D20628" s="3" t="inlineStr">
        <is>
          <t>9001</t>
        </is>
      </c>
      <c r="E20628" s="3" t="inlineStr">
        <is>
          <t>Supplier Control</t>
        </is>
      </c>
      <c r="F20628" s="3" t="n">
        <v>0</v>
      </c>
      <c r="G20628" s="3" t="n">
        <v>-347315.41</v>
      </c>
    </row>
    <row r="20629">
      <c r="A20629" s="3" t="inlineStr">
        <is>
          <t>Opportunity Management Holdings (PTY) LTD</t>
        </is>
      </c>
      <c r="B20629" s="4" t="n">
        <v>45412</v>
      </c>
      <c r="C20629" s="3" t="inlineStr">
        <is>
          <t>Liabilities</t>
        </is>
      </c>
      <c r="D20629" s="3" t="inlineStr">
        <is>
          <t>9100/000</t>
        </is>
      </c>
      <c r="E20629" s="3" t="inlineStr">
        <is>
          <t>PAYE/UIF/SDL Accrual - Prior Years ADJ</t>
        </is>
      </c>
      <c r="F20629" s="3" t="n">
        <v>0</v>
      </c>
      <c r="G20629" s="3" t="n">
        <v>-33739.36</v>
      </c>
    </row>
    <row r="20630">
      <c r="A20630" s="3" t="inlineStr">
        <is>
          <t>Opportunity Management Holdings (PTY) LTD</t>
        </is>
      </c>
      <c r="B20630" s="4" t="n">
        <v>45412</v>
      </c>
      <c r="C20630" s="3" t="inlineStr">
        <is>
          <t>Assets</t>
        </is>
      </c>
      <c r="D20630" s="3" t="inlineStr">
        <is>
          <t>9110/000</t>
        </is>
      </c>
      <c r="E20630" s="3" t="inlineStr">
        <is>
          <t>Deposit Received</t>
        </is>
      </c>
      <c r="F20630" s="3" t="n">
        <v>0</v>
      </c>
      <c r="G20630" s="3" t="n">
        <v>-3852.5</v>
      </c>
    </row>
    <row r="20631">
      <c r="A20631" s="3" t="inlineStr">
        <is>
          <t>Opportunity Private Capital (PTY) LTD</t>
        </is>
      </c>
      <c r="B20631" s="4" t="n">
        <v>45412</v>
      </c>
      <c r="C20631" s="3" t="inlineStr">
        <is>
          <t>Liabilities</t>
        </is>
      </c>
      <c r="D20631" s="3" t="inlineStr">
        <is>
          <t>9110/000</t>
        </is>
      </c>
      <c r="E20631" s="3" t="inlineStr">
        <is>
          <t>Taxation B/S</t>
        </is>
      </c>
      <c r="F20631" s="3" t="n">
        <v>0</v>
      </c>
      <c r="G20631" s="3" t="n">
        <v>97277.99000000001</v>
      </c>
    </row>
    <row r="20632">
      <c r="A20632" s="3" t="inlineStr">
        <is>
          <t>Noble Shield (Pty) Ltd ta Go Letting</t>
        </is>
      </c>
      <c r="B20632" s="4" t="n">
        <v>45412</v>
      </c>
      <c r="C20632" s="3" t="inlineStr">
        <is>
          <t>Liabilities</t>
        </is>
      </c>
      <c r="D20632" s="3" t="inlineStr">
        <is>
          <t>9250/010</t>
        </is>
      </c>
      <c r="E20632" s="3" t="inlineStr">
        <is>
          <t>SALARY CONTROL</t>
        </is>
      </c>
      <c r="F20632" s="3" t="n">
        <v>-301.73</v>
      </c>
      <c r="G20632" s="3" t="n">
        <v>-18682.67</v>
      </c>
    </row>
    <row r="20633">
      <c r="A20633" s="3" t="inlineStr">
        <is>
          <t>Opportunity Global Property (PTY) LTD</t>
        </is>
      </c>
      <c r="B20633" s="4" t="n">
        <v>45412</v>
      </c>
      <c r="C20633" s="3" t="inlineStr">
        <is>
          <t>Liabilities</t>
        </is>
      </c>
      <c r="D20633" s="3" t="inlineStr">
        <is>
          <t>9250/010</t>
        </is>
      </c>
      <c r="E20633" s="3" t="inlineStr">
        <is>
          <t>SALARY CONTROL</t>
        </is>
      </c>
      <c r="F20633" s="3" t="n">
        <v>156696.69</v>
      </c>
      <c r="G20633" s="3" t="n">
        <v>179483.02</v>
      </c>
    </row>
    <row r="20634">
      <c r="A20634" s="3" t="inlineStr">
        <is>
          <t>Opportunity Management Holdings (PTY) LTD</t>
        </is>
      </c>
      <c r="B20634" s="4" t="n">
        <v>45412</v>
      </c>
      <c r="C20634" s="3" t="inlineStr">
        <is>
          <t>Liabilities</t>
        </is>
      </c>
      <c r="D20634" s="3" t="inlineStr">
        <is>
          <t>9250/010</t>
        </is>
      </c>
      <c r="E20634" s="3" t="inlineStr">
        <is>
          <t>SALARY CONTROL</t>
        </is>
      </c>
      <c r="F20634" s="3" t="n">
        <v>0</v>
      </c>
      <c r="G20634" s="3" t="n">
        <v>65000</v>
      </c>
    </row>
    <row r="20635">
      <c r="A20635" s="3" t="inlineStr">
        <is>
          <t>Opportunity Private Capital (PTY) LTD</t>
        </is>
      </c>
      <c r="B20635" s="4" t="n">
        <v>45412</v>
      </c>
      <c r="C20635" s="3" t="inlineStr">
        <is>
          <t>Liabilities</t>
        </is>
      </c>
      <c r="D20635" s="3" t="inlineStr">
        <is>
          <t>9250/010</t>
        </is>
      </c>
      <c r="E20635" s="3" t="inlineStr">
        <is>
          <t>SALARY CONTROL</t>
        </is>
      </c>
      <c r="F20635" s="3" t="n">
        <v>62591.39</v>
      </c>
      <c r="G20635" s="3" t="n">
        <v>62591.39</v>
      </c>
    </row>
    <row r="20636">
      <c r="A20636" s="3" t="inlineStr">
        <is>
          <t>Trademark Holdings (Pty) Ltd</t>
        </is>
      </c>
      <c r="B20636" s="4" t="n">
        <v>45412</v>
      </c>
      <c r="C20636" s="3" t="inlineStr">
        <is>
          <t>Liabilities</t>
        </is>
      </c>
      <c r="D20636" s="3" t="inlineStr">
        <is>
          <t>9250/010</t>
        </is>
      </c>
      <c r="E20636" s="3" t="inlineStr">
        <is>
          <t>SALARY CONTROL</t>
        </is>
      </c>
      <c r="F20636" s="3" t="n">
        <v>1575.05</v>
      </c>
      <c r="G20636" s="3" t="n">
        <v>-17497.51</v>
      </c>
    </row>
    <row r="20637">
      <c r="A20637" s="3" t="inlineStr">
        <is>
          <t>Noble Shield (Pty) Ltd ta Go Letting</t>
        </is>
      </c>
      <c r="B20637" s="4" t="n">
        <v>45412</v>
      </c>
      <c r="C20637" s="3" t="inlineStr">
        <is>
          <t>Liabilities</t>
        </is>
      </c>
      <c r="D20637" s="3" t="inlineStr">
        <is>
          <t>9250/020</t>
        </is>
      </c>
      <c r="E20637" s="3" t="inlineStr">
        <is>
          <t>PAYE, UIF AND SDL CONTROL</t>
        </is>
      </c>
      <c r="F20637" s="3" t="n">
        <v>-110.1</v>
      </c>
      <c r="G20637" s="3" t="n">
        <v>-6591.12</v>
      </c>
    </row>
    <row r="20638">
      <c r="A20638" s="3" t="inlineStr">
        <is>
          <t>Opportunity Management Holdings (PTY) LTD</t>
        </is>
      </c>
      <c r="B20638" s="4" t="n">
        <v>45412</v>
      </c>
      <c r="C20638" s="3" t="inlineStr">
        <is>
          <t>Liabilities</t>
        </is>
      </c>
      <c r="D20638" s="3" t="inlineStr">
        <is>
          <t>9250/020</t>
        </is>
      </c>
      <c r="E20638" s="3" t="inlineStr">
        <is>
          <t>PAYE, UIF AND SDL CONTROL</t>
        </is>
      </c>
      <c r="F20638" s="3" t="n">
        <v>-1220.26</v>
      </c>
      <c r="G20638" s="3" t="n">
        <v>-47589.98</v>
      </c>
    </row>
    <row r="20639">
      <c r="A20639" s="3" t="inlineStr">
        <is>
          <t>Opportunity Private Capital (PTY) LTD</t>
        </is>
      </c>
      <c r="B20639" s="4" t="n">
        <v>45412</v>
      </c>
      <c r="C20639" s="3" t="inlineStr">
        <is>
          <t>Liabilities</t>
        </is>
      </c>
      <c r="D20639" s="3" t="inlineStr">
        <is>
          <t>9250/020</t>
        </is>
      </c>
      <c r="E20639" s="3" t="inlineStr">
        <is>
          <t>PAYE, UIF AND SDL CONTROL</t>
        </is>
      </c>
      <c r="F20639" s="3" t="n">
        <v>46742.71</v>
      </c>
      <c r="G20639" s="3" t="n">
        <v>-27913.71</v>
      </c>
    </row>
    <row r="20640">
      <c r="A20640" s="3" t="inlineStr">
        <is>
          <t>Quinate Consulting (Pty) Ltd</t>
        </is>
      </c>
      <c r="B20640" s="4" t="n">
        <v>45412</v>
      </c>
      <c r="C20640" s="3" t="inlineStr">
        <is>
          <t>Liabilities</t>
        </is>
      </c>
      <c r="D20640" s="3" t="inlineStr">
        <is>
          <t>9250/020</t>
        </is>
      </c>
      <c r="E20640" s="3" t="inlineStr">
        <is>
          <t>PAYE, UIF AND SDL CONTROL</t>
        </is>
      </c>
      <c r="F20640" s="3" t="n">
        <v>0</v>
      </c>
      <c r="G20640" s="3" t="n">
        <v>-10759.36</v>
      </c>
    </row>
    <row r="20641">
      <c r="A20641" s="3" t="inlineStr">
        <is>
          <t>Trademark Holdings (Pty) Ltd</t>
        </is>
      </c>
      <c r="B20641" s="4" t="n">
        <v>45412</v>
      </c>
      <c r="C20641" s="3" t="inlineStr">
        <is>
          <t>Liabilities</t>
        </is>
      </c>
      <c r="D20641" s="3" t="inlineStr">
        <is>
          <t>9250/020</t>
        </is>
      </c>
      <c r="E20641" s="3" t="inlineStr">
        <is>
          <t>PAYE, UIF AND SDL CONTROL</t>
        </is>
      </c>
      <c r="F20641" s="3" t="n">
        <v>574.6799999999999</v>
      </c>
      <c r="G20641" s="3" t="n">
        <v>-15954.36</v>
      </c>
    </row>
    <row r="20642">
      <c r="A20642" s="3" t="inlineStr">
        <is>
          <t>Opportunity Management Holdings (PTY) LTD</t>
        </is>
      </c>
      <c r="B20642" s="4" t="n">
        <v>45412</v>
      </c>
      <c r="C20642" s="3" t="inlineStr">
        <is>
          <t>Liabilities</t>
        </is>
      </c>
      <c r="D20642" s="3" t="inlineStr">
        <is>
          <t>9300/000</t>
        </is>
      </c>
      <c r="E20642" s="3" t="inlineStr">
        <is>
          <t>Taxation Payable B/S</t>
        </is>
      </c>
      <c r="F20642" s="3" t="n">
        <v>0</v>
      </c>
      <c r="G20642" s="3" t="n">
        <v>89955.09</v>
      </c>
    </row>
    <row r="20643">
      <c r="A20643" s="3" t="inlineStr">
        <is>
          <t>Opportunity Private Capital (PTY) LTD</t>
        </is>
      </c>
      <c r="B20643" s="4" t="n">
        <v>45412</v>
      </c>
      <c r="C20643" s="3" t="inlineStr">
        <is>
          <t>Liabilities</t>
        </is>
      </c>
      <c r="D20643" s="3" t="inlineStr">
        <is>
          <t>9400/030</t>
        </is>
      </c>
      <c r="E20643" s="3" t="inlineStr">
        <is>
          <t>Accrued Expenses - PAYE_AND_UIF</t>
        </is>
      </c>
      <c r="F20643" s="3" t="n">
        <v>0</v>
      </c>
      <c r="G20643" s="3" t="n">
        <v>-2</v>
      </c>
    </row>
    <row r="20644">
      <c r="A20644" s="3" t="inlineStr">
        <is>
          <t>Trademark Holdings (Pty) Ltd</t>
        </is>
      </c>
      <c r="B20644" s="4" t="n">
        <v>45412</v>
      </c>
      <c r="C20644" s="3" t="inlineStr">
        <is>
          <t>Liabilities</t>
        </is>
      </c>
      <c r="D20644" s="3" t="inlineStr">
        <is>
          <t>9400/400</t>
        </is>
      </c>
      <c r="E20644" s="3" t="inlineStr">
        <is>
          <t>Deemed Dividend Tax</t>
        </is>
      </c>
      <c r="F20644" s="3" t="n">
        <v>0</v>
      </c>
      <c r="G20644" s="3" t="n">
        <v>-699.13</v>
      </c>
    </row>
    <row r="20645">
      <c r="A20645" s="3" t="inlineStr">
        <is>
          <t>Opportunity Global Property (PTY) LTD</t>
        </is>
      </c>
      <c r="B20645" s="4" t="n">
        <v>45412</v>
      </c>
      <c r="C20645" s="3" t="inlineStr">
        <is>
          <t>Liabilities</t>
        </is>
      </c>
      <c r="D20645" s="3" t="inlineStr">
        <is>
          <t>9500/000</t>
        </is>
      </c>
      <c r="E20645" s="3" t="inlineStr">
        <is>
          <t>VAT Control Account</t>
        </is>
      </c>
      <c r="F20645" s="3" t="n">
        <v>-21965.08</v>
      </c>
      <c r="G20645" s="3" t="n">
        <v>-1337552.49</v>
      </c>
    </row>
    <row r="20646">
      <c r="A20646" s="3" t="inlineStr">
        <is>
          <t>Opportunity Management Holdings (PTY) LTD</t>
        </is>
      </c>
      <c r="B20646" s="4" t="n">
        <v>45412</v>
      </c>
      <c r="C20646" s="3" t="inlineStr">
        <is>
          <t>Liabilities</t>
        </is>
      </c>
      <c r="D20646" s="3" t="inlineStr">
        <is>
          <t>9500/000</t>
        </is>
      </c>
      <c r="E20646" s="3" t="inlineStr">
        <is>
          <t>VAT Control Account</t>
        </is>
      </c>
      <c r="F20646" s="3" t="n">
        <v>-27062.85</v>
      </c>
      <c r="G20646" s="3" t="n">
        <v>46084.57</v>
      </c>
    </row>
    <row r="20647">
      <c r="A20647" s="3" t="inlineStr">
        <is>
          <t>Opportunity Private Capital (PTY) LTD</t>
        </is>
      </c>
      <c r="B20647" s="4" t="n">
        <v>45412</v>
      </c>
      <c r="C20647" s="3" t="inlineStr">
        <is>
          <t>Liabilities</t>
        </is>
      </c>
      <c r="D20647" s="3" t="inlineStr">
        <is>
          <t>9500/000</t>
        </is>
      </c>
      <c r="E20647" s="3" t="inlineStr">
        <is>
          <t>VAT Control Account</t>
        </is>
      </c>
      <c r="F20647" s="3" t="n">
        <v>-55025.96</v>
      </c>
      <c r="G20647" s="3" t="n">
        <v>1196937.65</v>
      </c>
    </row>
    <row r="20648">
      <c r="A20648" s="3" t="inlineStr">
        <is>
          <t>Endulini (Pty) Ltd</t>
        </is>
      </c>
      <c r="B20648" s="4" t="n">
        <v>45412</v>
      </c>
      <c r="C20648" s="3" t="inlineStr">
        <is>
          <t>Liabilities</t>
        </is>
      </c>
      <c r="D20648" s="3" t="inlineStr">
        <is>
          <t>9500/000</t>
        </is>
      </c>
      <c r="E20648" s="3" t="inlineStr">
        <is>
          <t>Vat / Tax Control Account</t>
        </is>
      </c>
      <c r="F20648" s="3" t="n">
        <v>7251.8</v>
      </c>
      <c r="G20648" s="3" t="n">
        <v>-3597490.82</v>
      </c>
    </row>
    <row r="20649">
      <c r="A20649" s="3" t="inlineStr">
        <is>
          <t>Noble Shield (Pty) Ltd ta Go Letting</t>
        </is>
      </c>
      <c r="B20649" s="4" t="n">
        <v>45412</v>
      </c>
      <c r="C20649" s="3" t="inlineStr">
        <is>
          <t>Liabilities</t>
        </is>
      </c>
      <c r="D20649" s="3" t="inlineStr">
        <is>
          <t>9500/000</t>
        </is>
      </c>
      <c r="E20649" s="3" t="inlineStr">
        <is>
          <t>Vat / Tax Control Account</t>
        </is>
      </c>
      <c r="F20649" s="3" t="n">
        <v>0</v>
      </c>
      <c r="G20649" s="3" t="n">
        <v>2461.52</v>
      </c>
    </row>
    <row r="20650">
      <c r="A20650" s="3" t="inlineStr">
        <is>
          <t>Quinate Consulting (Pty) Ltd</t>
        </is>
      </c>
      <c r="B20650" s="4" t="n">
        <v>45412</v>
      </c>
      <c r="C20650" s="3" t="inlineStr">
        <is>
          <t>Liabilities</t>
        </is>
      </c>
      <c r="D20650" s="3" t="inlineStr">
        <is>
          <t>9500/000</t>
        </is>
      </c>
      <c r="E20650" s="3" t="inlineStr">
        <is>
          <t>Vat Control Account</t>
        </is>
      </c>
      <c r="F20650" s="3" t="n">
        <v>161933.06</v>
      </c>
      <c r="G20650" s="3" t="n">
        <v>3457592.96</v>
      </c>
    </row>
    <row r="20651">
      <c r="A20651" s="3" t="inlineStr">
        <is>
          <t>Opportunity Management Holdings (PTY) LTD</t>
        </is>
      </c>
      <c r="B20651" s="4" t="n">
        <v>45412</v>
      </c>
      <c r="C20651" s="3" t="inlineStr">
        <is>
          <t>Liabilities</t>
        </is>
      </c>
      <c r="D20651" s="3" t="inlineStr">
        <is>
          <t>9501/000</t>
        </is>
      </c>
      <c r="E20651" s="3" t="inlineStr">
        <is>
          <t>Vat Adjustments - C2M</t>
        </is>
      </c>
      <c r="F20651" s="3" t="n">
        <v>0</v>
      </c>
      <c r="G20651" s="3" t="n">
        <v>47274.04</v>
      </c>
    </row>
    <row r="20652">
      <c r="A20652" s="3" t="inlineStr">
        <is>
          <t>Endulini (Pty) Ltd</t>
        </is>
      </c>
      <c r="B20652" s="4" t="n">
        <v>45412</v>
      </c>
      <c r="C20652" s="3" t="inlineStr">
        <is>
          <t>Liabilities</t>
        </is>
      </c>
      <c r="D20652" s="3" t="inlineStr">
        <is>
          <t>9899/A202</t>
        </is>
      </c>
      <c r="E20652" s="3" t="inlineStr">
        <is>
          <t>Sales - Unit Reg Control A202</t>
        </is>
      </c>
      <c r="F20652" s="3" t="n">
        <v>0</v>
      </c>
      <c r="G20652" s="3" t="n">
        <v>-1086734.26</v>
      </c>
    </row>
    <row r="20653">
      <c r="A20653" s="3" t="inlineStr">
        <is>
          <t>Endulini (Pty) Ltd</t>
        </is>
      </c>
      <c r="B20653" s="4" t="n">
        <v>45412</v>
      </c>
      <c r="C20653" s="3" t="inlineStr">
        <is>
          <t>Liabilities</t>
        </is>
      </c>
      <c r="D20653" s="3" t="inlineStr">
        <is>
          <t>9899/A209</t>
        </is>
      </c>
      <c r="E20653" s="3" t="inlineStr">
        <is>
          <t>Sales - Unit Reg Control A209</t>
        </is>
      </c>
      <c r="F20653" s="3" t="n">
        <v>0</v>
      </c>
      <c r="G20653" s="3" t="n">
        <v>-1218800.14</v>
      </c>
    </row>
    <row r="20654">
      <c r="A20654" s="3" t="inlineStr">
        <is>
          <t>Endulini (Pty) Ltd</t>
        </is>
      </c>
      <c r="B20654" s="4" t="n">
        <v>45412</v>
      </c>
      <c r="C20654" s="3" t="inlineStr">
        <is>
          <t>Liabilities</t>
        </is>
      </c>
      <c r="D20654" s="3" t="inlineStr">
        <is>
          <t>9899/B203</t>
        </is>
      </c>
      <c r="E20654" s="3" t="inlineStr">
        <is>
          <t>Sales - Unit Reg Control B203</t>
        </is>
      </c>
      <c r="F20654" s="3" t="n">
        <v>0</v>
      </c>
      <c r="G20654" s="3" t="n">
        <v>-1179884.01</v>
      </c>
    </row>
    <row r="20655">
      <c r="A20655" s="3" t="inlineStr">
        <is>
          <t>Endulini (Pty) Ltd</t>
        </is>
      </c>
      <c r="B20655" s="4" t="n">
        <v>45412</v>
      </c>
      <c r="C20655" s="3" t="inlineStr">
        <is>
          <t>Liabilities</t>
        </is>
      </c>
      <c r="D20655" s="3" t="inlineStr">
        <is>
          <t>9899/C302</t>
        </is>
      </c>
      <c r="E20655" s="3" t="inlineStr">
        <is>
          <t>Sales - Unit Reg Control C302</t>
        </is>
      </c>
      <c r="F20655" s="3" t="n">
        <v>0</v>
      </c>
      <c r="G20655" s="3" t="n">
        <v>-1253795.14</v>
      </c>
    </row>
    <row r="20656">
      <c r="A20656" s="3" t="inlineStr">
        <is>
          <t>Quinate Consulting (Pty) Ltd</t>
        </is>
      </c>
      <c r="B20656" s="4" t="n">
        <v>45412</v>
      </c>
      <c r="C20656" s="3" t="inlineStr">
        <is>
          <t>Liabilities</t>
        </is>
      </c>
      <c r="D20656" s="3" t="inlineStr">
        <is>
          <t>9960/000</t>
        </is>
      </c>
      <c r="E20656" s="3" t="inlineStr">
        <is>
          <t>Deposits - Southwark Rentals</t>
        </is>
      </c>
      <c r="F20656" s="3" t="n">
        <v>0</v>
      </c>
      <c r="G20656" s="3" t="n">
        <v>-23000</v>
      </c>
    </row>
    <row r="20657">
      <c r="A20657" s="3" t="inlineStr">
        <is>
          <t>Noble Shield (Pty) Ltd ta Go Letting</t>
        </is>
      </c>
      <c r="B20657" s="4" t="n">
        <v>45412</v>
      </c>
      <c r="C20657" s="3" t="inlineStr">
        <is>
          <t>Expenses</t>
        </is>
      </c>
      <c r="D20657" s="3" t="inlineStr">
        <is>
          <t>ACB Link</t>
        </is>
      </c>
      <c r="E20657" s="3" t="inlineStr">
        <is>
          <t>Subscriptions - TPN</t>
        </is>
      </c>
      <c r="F20657" s="3" t="n">
        <v>1412.43</v>
      </c>
      <c r="G20657" s="3" t="n">
        <v>20305.61</v>
      </c>
    </row>
    <row r="20658">
      <c r="A20658" s="3" t="inlineStr">
        <is>
          <t>Opportunity Global Property (PTY) LTD</t>
        </is>
      </c>
      <c r="B20658" s="4" t="n">
        <v>45412</v>
      </c>
      <c r="C20658" s="3" t="inlineStr">
        <is>
          <t>Assets</t>
        </is>
      </c>
      <c r="D20658" s="3" t="inlineStr">
        <is>
          <t>Anthea Basson</t>
        </is>
      </c>
      <c r="E20658" s="3" t="inlineStr">
        <is>
          <t>Deposit: J2 Solaris Place</t>
        </is>
      </c>
      <c r="F20658" s="3" t="n">
        <v>7200</v>
      </c>
      <c r="G20658" s="3" t="n">
        <v>-7500</v>
      </c>
    </row>
    <row r="20659">
      <c r="A20659" s="3" t="inlineStr">
        <is>
          <t>Trademark Holdings (Pty) Ltd</t>
        </is>
      </c>
      <c r="B20659" s="4" t="n">
        <v>45412</v>
      </c>
      <c r="C20659" s="3" t="inlineStr">
        <is>
          <t>Liabilities</t>
        </is>
      </c>
      <c r="D20659" s="3" t="inlineStr">
        <is>
          <t>B/S</t>
        </is>
      </c>
      <c r="E20659" s="3" t="inlineStr">
        <is>
          <t>Taxation Payable</t>
        </is>
      </c>
      <c r="F20659" s="3" t="n">
        <v>0</v>
      </c>
      <c r="G20659" s="3" t="n">
        <v>1722</v>
      </c>
    </row>
    <row r="20660">
      <c r="A20660" s="3" t="inlineStr">
        <is>
          <t>Quinate Consulting (Pty) Ltd</t>
        </is>
      </c>
      <c r="B20660" s="4" t="n">
        <v>45412</v>
      </c>
      <c r="C20660" s="3" t="inlineStr">
        <is>
          <t>Liabilities</t>
        </is>
      </c>
      <c r="D20660" s="3" t="inlineStr">
        <is>
          <t xml:space="preserve">B/S </t>
        </is>
      </c>
      <c r="E20660" s="3" t="inlineStr">
        <is>
          <t>Taxation Payable</t>
        </is>
      </c>
      <c r="F20660" s="3" t="n">
        <v>0</v>
      </c>
      <c r="G20660" s="3" t="n">
        <v>-15486</v>
      </c>
    </row>
    <row r="20661">
      <c r="A20661" s="3" t="inlineStr">
        <is>
          <t>Quinate Consulting (Pty) Ltd</t>
        </is>
      </c>
      <c r="B20661" s="4" t="n">
        <v>45412</v>
      </c>
      <c r="C20661" s="3" t="inlineStr">
        <is>
          <t>Liabilities</t>
        </is>
      </c>
      <c r="D20661" s="3" t="inlineStr">
        <is>
          <t>FV</t>
        </is>
      </c>
      <c r="E20661" s="3" t="inlineStr">
        <is>
          <t>Loan - Cape Projects Constuction</t>
        </is>
      </c>
      <c r="F20661" s="3" t="n">
        <v>30000</v>
      </c>
      <c r="G20661" s="3" t="n">
        <v>-6303763.77</v>
      </c>
    </row>
    <row r="20662">
      <c r="A20662" s="3" t="inlineStr">
        <is>
          <t>Opportunity Private Capital (PTY) LTD</t>
        </is>
      </c>
      <c r="B20662" s="4" t="n">
        <v>45412</v>
      </c>
      <c r="C20662" s="3" t="inlineStr">
        <is>
          <t>Liabilities</t>
        </is>
      </c>
      <c r="D20662" s="3" t="inlineStr">
        <is>
          <t>Pty</t>
        </is>
      </c>
      <c r="E20662" s="3" t="inlineStr">
        <is>
          <t>Loan - Rock Blok</t>
        </is>
      </c>
      <c r="F20662" s="3" t="n">
        <v>0</v>
      </c>
      <c r="G20662" s="3" t="n">
        <v>1000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Revenue</t>
        </is>
      </c>
      <c r="D20663" s="3" t="inlineStr">
        <is>
          <t>1000/009</t>
        </is>
      </c>
      <c r="E20663" s="3" t="inlineStr">
        <is>
          <t>Sales - Comm on Payprop</t>
        </is>
      </c>
      <c r="F20663" s="3" t="n">
        <v>-10164.29</v>
      </c>
      <c r="G20663" s="3" t="n">
        <v>-37458.32</v>
      </c>
    </row>
    <row r="20664">
      <c r="A20664" s="3" t="inlineStr">
        <is>
          <t>Quinate Consulting (Pty) Ltd</t>
        </is>
      </c>
      <c r="B20664" s="4" t="n">
        <v>45443</v>
      </c>
      <c r="C20664" s="3" t="inlineStr">
        <is>
          <t>Revenue</t>
        </is>
      </c>
      <c r="D20664" s="3" t="inlineStr">
        <is>
          <t>1000/011</t>
        </is>
      </c>
      <c r="E20664" s="3" t="inlineStr">
        <is>
          <t>Rent Received - Soho Unit 23</t>
        </is>
      </c>
      <c r="F20664" s="3" t="n">
        <v>-12500</v>
      </c>
      <c r="G20664" s="3" t="n">
        <v>-37500</v>
      </c>
    </row>
    <row r="20665">
      <c r="A20665" s="3" t="inlineStr">
        <is>
          <t>Quinate Consulting (Pty) Ltd</t>
        </is>
      </c>
      <c r="B20665" s="4" t="n">
        <v>45443</v>
      </c>
      <c r="C20665" s="3" t="inlineStr">
        <is>
          <t>Revenue</t>
        </is>
      </c>
      <c r="D20665" s="3" t="inlineStr">
        <is>
          <t>1000/012</t>
        </is>
      </c>
      <c r="E20665" s="3" t="inlineStr">
        <is>
          <t>Rent Received - Soho Unit 24</t>
        </is>
      </c>
      <c r="F20665" s="3" t="n">
        <v>-15600</v>
      </c>
      <c r="G20665" s="3" t="n">
        <v>-44765.22</v>
      </c>
    </row>
    <row r="20666">
      <c r="A20666" s="3" t="inlineStr">
        <is>
          <t>Quinate Consulting (Pty) Ltd</t>
        </is>
      </c>
      <c r="B20666" s="4" t="n">
        <v>45443</v>
      </c>
      <c r="C20666" s="3" t="inlineStr">
        <is>
          <t>Revenue</t>
        </is>
      </c>
      <c r="D20666" s="3" t="inlineStr">
        <is>
          <t>1000/013</t>
        </is>
      </c>
      <c r="E20666" s="3" t="inlineStr">
        <is>
          <t>Rent Recieved - Soho Unit 20</t>
        </is>
      </c>
      <c r="F20666" s="3" t="n">
        <v>-13750</v>
      </c>
      <c r="G20666" s="3" t="n">
        <v>-41250</v>
      </c>
    </row>
    <row r="20667">
      <c r="A20667" s="3" t="inlineStr">
        <is>
          <t>Quinate Consulting (Pty) Ltd</t>
        </is>
      </c>
      <c r="B20667" s="4" t="n">
        <v>45443</v>
      </c>
      <c r="C20667" s="3" t="inlineStr">
        <is>
          <t>Revenue</t>
        </is>
      </c>
      <c r="D20667" s="3" t="inlineStr">
        <is>
          <t>1000/016</t>
        </is>
      </c>
      <c r="E20667" s="3" t="inlineStr">
        <is>
          <t>Rent Recieved - Southwark Unit 21</t>
        </is>
      </c>
      <c r="F20667" s="3" t="n">
        <v>-11000</v>
      </c>
      <c r="G20667" s="3" t="n">
        <v>-33000</v>
      </c>
    </row>
    <row r="20668">
      <c r="A20668" s="3" t="inlineStr">
        <is>
          <t>Quinate Consulting (Pty) Ltd</t>
        </is>
      </c>
      <c r="B20668" s="4" t="n">
        <v>45443</v>
      </c>
      <c r="C20668" s="3" t="inlineStr">
        <is>
          <t>Revenue</t>
        </is>
      </c>
      <c r="D20668" s="3" t="inlineStr">
        <is>
          <t>1000/060</t>
        </is>
      </c>
      <c r="E20668" s="3" t="inlineStr">
        <is>
          <t>Fees - Electricity _AND_ Water</t>
        </is>
      </c>
      <c r="F20668" s="3" t="n">
        <v>0</v>
      </c>
      <c r="G20668" s="3" t="n">
        <v>-428.94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Revenue</t>
        </is>
      </c>
      <c r="D20669" s="3" t="inlineStr">
        <is>
          <t>1000/100</t>
        </is>
      </c>
      <c r="E20669" s="3" t="inlineStr">
        <is>
          <t>Sales - Comm on External Sales</t>
        </is>
      </c>
      <c r="F20669" s="3" t="n">
        <v>0</v>
      </c>
      <c r="G20669" s="3" t="n">
        <v>-3913.04</v>
      </c>
    </row>
    <row r="20670">
      <c r="A20670" s="3" t="inlineStr">
        <is>
          <t>Noble Shield (Pty) Ltd ta Go Letting</t>
        </is>
      </c>
      <c r="B20670" s="4" t="n">
        <v>45443</v>
      </c>
      <c r="C20670" s="3" t="inlineStr">
        <is>
          <t>Revenue</t>
        </is>
      </c>
      <c r="D20670" s="3" t="inlineStr">
        <is>
          <t>1000/100</t>
        </is>
      </c>
      <c r="E20670" s="3" t="inlineStr">
        <is>
          <t>Sales - Payprop 328 - Michelle</t>
        </is>
      </c>
      <c r="F20670" s="3" t="n">
        <v>-75329.48</v>
      </c>
      <c r="G20670" s="3" t="n">
        <v>-860742.16</v>
      </c>
    </row>
    <row r="20671">
      <c r="A20671" s="3" t="inlineStr">
        <is>
          <t>Opportunity Global Property (PTY) LTD</t>
        </is>
      </c>
      <c r="B20671" s="4" t="n">
        <v>45443</v>
      </c>
      <c r="C20671" s="3" t="inlineStr">
        <is>
          <t>Revenue</t>
        </is>
      </c>
      <c r="D20671" s="3" t="inlineStr">
        <is>
          <t>1000/120</t>
        </is>
      </c>
      <c r="E20671" s="3" t="inlineStr">
        <is>
          <t>Sales - Admin Fees on Rental Units</t>
        </is>
      </c>
      <c r="F20671" s="3" t="n">
        <v>-3913.06</v>
      </c>
      <c r="G20671" s="3" t="n">
        <v>-30478.35</v>
      </c>
    </row>
    <row r="20672">
      <c r="A20672" s="3" t="inlineStr">
        <is>
          <t>Opportunity Global Property (PTY) LTD</t>
        </is>
      </c>
      <c r="B20672" s="4" t="n">
        <v>45443</v>
      </c>
      <c r="C20672" s="3" t="inlineStr">
        <is>
          <t>Expenses</t>
        </is>
      </c>
      <c r="D20672" s="3" t="inlineStr">
        <is>
          <t>1000/139</t>
        </is>
      </c>
      <c r="E20672" s="3" t="inlineStr">
        <is>
          <t>Sales - Rental comm - External</t>
        </is>
      </c>
      <c r="F20672" s="3" t="n">
        <v>0</v>
      </c>
      <c r="G20672" s="3" t="n">
        <v>5000</v>
      </c>
    </row>
    <row r="20673">
      <c r="A20673" s="3" t="inlineStr">
        <is>
          <t>Opportunity Global Property (PTY) LTD</t>
        </is>
      </c>
      <c r="B20673" s="4" t="n">
        <v>45443</v>
      </c>
      <c r="C20673" s="3" t="inlineStr">
        <is>
          <t>Revenue</t>
        </is>
      </c>
      <c r="D20673" s="3" t="inlineStr">
        <is>
          <t>1000/150</t>
        </is>
      </c>
      <c r="E20673" s="3" t="inlineStr">
        <is>
          <t>Sales - Comm on External Rental</t>
        </is>
      </c>
      <c r="F20673" s="3" t="n">
        <v>-43478.26</v>
      </c>
      <c r="G20673" s="3" t="n">
        <v>-168695.63</v>
      </c>
    </row>
    <row r="20674">
      <c r="A20674" s="3" t="inlineStr">
        <is>
          <t>Opportunity Global Property (PTY) LTD</t>
        </is>
      </c>
      <c r="B20674" s="4" t="n">
        <v>45443</v>
      </c>
      <c r="C20674" s="3" t="inlineStr">
        <is>
          <t>Revenue</t>
        </is>
      </c>
      <c r="D20674" s="3" t="inlineStr">
        <is>
          <t>1000/250</t>
        </is>
      </c>
      <c r="E20674" s="3" t="inlineStr">
        <is>
          <t>Sales - Comm on Endulini</t>
        </is>
      </c>
      <c r="F20674" s="3" t="n">
        <v>-66082.61</v>
      </c>
      <c r="G20674" s="3" t="n">
        <v>-66082.61</v>
      </c>
    </row>
    <row r="20675">
      <c r="A20675" s="3" t="inlineStr">
        <is>
          <t>Opportunity Global Property (PTY) LTD</t>
        </is>
      </c>
      <c r="B20675" s="4" t="n">
        <v>45443</v>
      </c>
      <c r="C20675" s="3" t="inlineStr">
        <is>
          <t>Revenue</t>
        </is>
      </c>
      <c r="D20675" s="3" t="inlineStr">
        <is>
          <t>1000/300</t>
        </is>
      </c>
      <c r="E20675" s="3" t="inlineStr">
        <is>
          <t>Sales - Comm on Heron Fields</t>
        </is>
      </c>
      <c r="F20675" s="3" t="n">
        <v>0</v>
      </c>
      <c r="G20675" s="3" t="n">
        <v>-65213.04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Revenue</t>
        </is>
      </c>
      <c r="D20676" s="3" t="inlineStr">
        <is>
          <t>1000/300</t>
        </is>
      </c>
      <c r="E20676" s="3" t="inlineStr">
        <is>
          <t>Sales - Payprop - Lara</t>
        </is>
      </c>
      <c r="F20676" s="3" t="n">
        <v>-91956.05</v>
      </c>
      <c r="G20676" s="3" t="n">
        <v>-936034.74</v>
      </c>
    </row>
    <row r="20677">
      <c r="A20677" s="3" t="inlineStr">
        <is>
          <t>Opportunity Private Capital (PTY) LTD</t>
        </is>
      </c>
      <c r="B20677" s="4" t="n">
        <v>45443</v>
      </c>
      <c r="C20677" s="3" t="inlineStr">
        <is>
          <t>Revenue</t>
        </is>
      </c>
      <c r="D20677" s="3" t="inlineStr">
        <is>
          <t>1000/370</t>
        </is>
      </c>
      <c r="E20677" s="3" t="inlineStr">
        <is>
          <t>Sales - Investor Management - Purple Blok</t>
        </is>
      </c>
      <c r="F20677" s="3" t="n">
        <v>-691826.26</v>
      </c>
      <c r="G20677" s="3" t="n">
        <v>-1555723.76</v>
      </c>
    </row>
    <row r="20678">
      <c r="A20678" s="3" t="inlineStr">
        <is>
          <t>Opportunity Global Property (PTY) LTD</t>
        </is>
      </c>
      <c r="B20678" s="4" t="n">
        <v>45443</v>
      </c>
      <c r="C20678" s="3" t="inlineStr">
        <is>
          <t>Revenue</t>
        </is>
      </c>
      <c r="D20678" s="3" t="inlineStr">
        <is>
          <t>1000/400</t>
        </is>
      </c>
      <c r="E20678" s="3" t="inlineStr">
        <is>
          <t>Sales - Commission on Heron View</t>
        </is>
      </c>
      <c r="F20678" s="3" t="n">
        <v>-73473.91</v>
      </c>
      <c r="G20678" s="3" t="n">
        <v>-279113.05</v>
      </c>
    </row>
    <row r="20679">
      <c r="A20679" s="3" t="inlineStr">
        <is>
          <t>Noble Shield (Pty) Ltd ta Go Letting</t>
        </is>
      </c>
      <c r="B20679" s="4" t="n">
        <v>45443</v>
      </c>
      <c r="C20679" s="3" t="inlineStr">
        <is>
          <t>Revenue</t>
        </is>
      </c>
      <c r="D20679" s="3" t="inlineStr">
        <is>
          <t>1000/420</t>
        </is>
      </c>
      <c r="E20679" s="3" t="inlineStr">
        <is>
          <t>Sales - Commission Received - External</t>
        </is>
      </c>
      <c r="F20679" s="3" t="n">
        <v>0</v>
      </c>
      <c r="G20679" s="3" t="n">
        <v>-214000</v>
      </c>
    </row>
    <row r="20680">
      <c r="A20680" s="3" t="inlineStr">
        <is>
          <t>Opportunity Private Capital (PTY) LTD</t>
        </is>
      </c>
      <c r="B20680" s="4" t="n">
        <v>45443</v>
      </c>
      <c r="C20680" s="3" t="inlineStr">
        <is>
          <t>Revenue</t>
        </is>
      </c>
      <c r="D20680" s="3" t="inlineStr">
        <is>
          <t>1000/500</t>
        </is>
      </c>
      <c r="E20680" s="3" t="inlineStr">
        <is>
          <t>OMIGI - D203 Commission</t>
        </is>
      </c>
      <c r="F20680" s="3" t="n">
        <v>-339.78</v>
      </c>
      <c r="G20680" s="3" t="n">
        <v>-1359.15</v>
      </c>
    </row>
    <row r="20681">
      <c r="A20681" s="3" t="inlineStr">
        <is>
          <t>Trademark Holdings (Pty) Ltd</t>
        </is>
      </c>
      <c r="B20681" s="4" t="n">
        <v>45443</v>
      </c>
      <c r="C20681" s="3" t="inlineStr">
        <is>
          <t>Revenue</t>
        </is>
      </c>
      <c r="D20681" s="3" t="inlineStr">
        <is>
          <t>1000/500</t>
        </is>
      </c>
      <c r="E20681" s="3" t="inlineStr">
        <is>
          <t>Sales - Commission external sale</t>
        </is>
      </c>
      <c r="F20681" s="3" t="n">
        <v>-35000</v>
      </c>
      <c r="G20681" s="3" t="n">
        <v>-85000</v>
      </c>
    </row>
    <row r="20682">
      <c r="A20682" s="3" t="inlineStr">
        <is>
          <t>Quinate Consulting (Pty) Ltd</t>
        </is>
      </c>
      <c r="B20682" s="4" t="n">
        <v>45443</v>
      </c>
      <c r="C20682" s="3" t="inlineStr">
        <is>
          <t>Revenue</t>
        </is>
      </c>
      <c r="D20682" s="3" t="inlineStr">
        <is>
          <t>1004/000</t>
        </is>
      </c>
      <c r="E20682" s="3" t="inlineStr">
        <is>
          <t>Interest received</t>
        </is>
      </c>
      <c r="F20682" s="3" t="n">
        <v>-1474.9</v>
      </c>
      <c r="G20682" s="3" t="n">
        <v>-6952.68</v>
      </c>
    </row>
    <row r="20683">
      <c r="A20683" s="3" t="inlineStr">
        <is>
          <t>Quinate Consulting (Pty) Ltd</t>
        </is>
      </c>
      <c r="B20683" s="4" t="n">
        <v>45443</v>
      </c>
      <c r="C20683" s="3" t="inlineStr">
        <is>
          <t>Revenue</t>
        </is>
      </c>
      <c r="D20683" s="3" t="inlineStr">
        <is>
          <t>1006/100</t>
        </is>
      </c>
      <c r="E20683" s="3" t="inlineStr">
        <is>
          <t>Rental income - Payprop</t>
        </is>
      </c>
      <c r="F20683" s="3" t="n">
        <v>-86774</v>
      </c>
      <c r="G20683" s="3" t="n">
        <v>-235274</v>
      </c>
    </row>
    <row r="20684">
      <c r="A20684" s="3" t="inlineStr">
        <is>
          <t>Quinate Consulting (Pty) Ltd</t>
        </is>
      </c>
      <c r="B20684" s="4" t="n">
        <v>45443</v>
      </c>
      <c r="C20684" s="3" t="inlineStr">
        <is>
          <t>Revenue</t>
        </is>
      </c>
      <c r="D20684" s="3" t="inlineStr">
        <is>
          <t>1007/100</t>
        </is>
      </c>
      <c r="E20684" s="3" t="inlineStr">
        <is>
          <t>Rental Income - Payprop ABSA</t>
        </is>
      </c>
      <c r="F20684" s="3" t="n">
        <v>-34565.22</v>
      </c>
      <c r="G20684" s="3" t="n">
        <v>-42608.7</v>
      </c>
    </row>
    <row r="20685">
      <c r="A20685" s="3" t="inlineStr">
        <is>
          <t>Endulini (Pty) Ltd</t>
        </is>
      </c>
      <c r="B20685" s="4" t="n">
        <v>45443</v>
      </c>
      <c r="C20685" s="3" t="inlineStr">
        <is>
          <t>Revenue</t>
        </is>
      </c>
      <c r="D20685" s="3" t="inlineStr">
        <is>
          <t>1100/000</t>
        </is>
      </c>
      <c r="E20685" s="3" t="inlineStr">
        <is>
          <t>Sales - Endulini</t>
        </is>
      </c>
      <c r="F20685" s="3" t="n">
        <v>-1321652.17</v>
      </c>
      <c r="G20685" s="3" t="n">
        <v>-2626000</v>
      </c>
    </row>
    <row r="20686">
      <c r="A20686" s="3" t="inlineStr">
        <is>
          <t>Opportunity Management Holdings (PTY) LTD</t>
        </is>
      </c>
      <c r="B20686" s="4" t="n">
        <v>45443</v>
      </c>
      <c r="C20686" s="3" t="inlineStr">
        <is>
          <t>Revenue</t>
        </is>
      </c>
      <c r="D20686" s="3" t="inlineStr">
        <is>
          <t>1100/001</t>
        </is>
      </c>
      <c r="E20686" s="3" t="inlineStr">
        <is>
          <t>Salary Recharges</t>
        </is>
      </c>
      <c r="F20686" s="3" t="n">
        <v>-305660.8</v>
      </c>
      <c r="G20686" s="3" t="n">
        <v>-3051622.75</v>
      </c>
    </row>
    <row r="20687">
      <c r="A20687" s="3" t="inlineStr">
        <is>
          <t>Endulini (Pty) Ltd</t>
        </is>
      </c>
      <c r="B20687" s="4" t="n">
        <v>45443</v>
      </c>
      <c r="C20687" s="3" t="inlineStr">
        <is>
          <t>Revenue</t>
        </is>
      </c>
      <c r="D20687" s="3" t="inlineStr">
        <is>
          <t>1100/200</t>
        </is>
      </c>
      <c r="E20687" s="3" t="inlineStr">
        <is>
          <t>Sales - Endulini occupational rent</t>
        </is>
      </c>
      <c r="F20687" s="3" t="n">
        <v>-9832.26</v>
      </c>
      <c r="G20687" s="3" t="n">
        <v>-9832.26</v>
      </c>
    </row>
    <row r="20688">
      <c r="A20688" s="3" t="inlineStr">
        <is>
          <t>Rock Blok (Pty) Ltd</t>
        </is>
      </c>
      <c r="B20688" s="4" t="n">
        <v>45443</v>
      </c>
      <c r="C20688" s="3" t="inlineStr">
        <is>
          <t>Revenue</t>
        </is>
      </c>
      <c r="D20688" s="3" t="inlineStr">
        <is>
          <t>1150/D203</t>
        </is>
      </c>
      <c r="E20688" s="3" t="inlineStr">
        <is>
          <t>Rental Income - Endulini D203</t>
        </is>
      </c>
      <c r="F20688" s="3" t="n">
        <v>-9500</v>
      </c>
      <c r="G20688" s="3" t="n">
        <v>-19000</v>
      </c>
    </row>
    <row r="20689">
      <c r="A20689" s="3" t="inlineStr">
        <is>
          <t>Rock Blok (Pty) Ltd</t>
        </is>
      </c>
      <c r="B20689" s="4" t="n">
        <v>45443</v>
      </c>
      <c r="C20689" s="3" t="inlineStr">
        <is>
          <t>Revenue</t>
        </is>
      </c>
      <c r="D20689" s="3" t="inlineStr">
        <is>
          <t>1150/D203A</t>
        </is>
      </c>
      <c r="E20689" s="3" t="inlineStr">
        <is>
          <t>Rental Income - Endulini D203 Additional</t>
        </is>
      </c>
      <c r="F20689" s="3" t="n">
        <v>-4032.61</v>
      </c>
      <c r="G20689" s="3" t="n">
        <v>-8065.22</v>
      </c>
    </row>
    <row r="20690">
      <c r="A20690" s="3" t="inlineStr">
        <is>
          <t>Quinate Consulting (Pty) Ltd</t>
        </is>
      </c>
      <c r="B20690" s="4" t="n">
        <v>45443</v>
      </c>
      <c r="C20690" s="3" t="inlineStr">
        <is>
          <t>Expenses</t>
        </is>
      </c>
      <c r="D20690" s="3" t="inlineStr">
        <is>
          <t>2000/009</t>
        </is>
      </c>
      <c r="E20690" s="3" t="inlineStr">
        <is>
          <t>COS - Admin fees</t>
        </is>
      </c>
      <c r="F20690" s="3" t="n">
        <v>0</v>
      </c>
      <c r="G20690" s="3" t="n">
        <v>1000000</v>
      </c>
    </row>
    <row r="20691">
      <c r="A20691" s="3" t="inlineStr">
        <is>
          <t>Opportunity Global Property (PTY) LTD</t>
        </is>
      </c>
      <c r="B20691" s="4" t="n">
        <v>45443</v>
      </c>
      <c r="C20691" s="3" t="inlineStr">
        <is>
          <t>Expenses</t>
        </is>
      </c>
      <c r="D20691" s="3" t="inlineStr">
        <is>
          <t>2000/010</t>
        </is>
      </c>
      <c r="E20691" s="3" t="inlineStr">
        <is>
          <t>COS - PAYE on Commission</t>
        </is>
      </c>
      <c r="F20691" s="3" t="n">
        <v>0</v>
      </c>
      <c r="G20691" s="3" t="n">
        <v>21634.94</v>
      </c>
    </row>
    <row r="20692">
      <c r="A20692" s="3" t="inlineStr">
        <is>
          <t>Quinate Consulting (Pty) Ltd</t>
        </is>
      </c>
      <c r="B20692" s="4" t="n">
        <v>45443</v>
      </c>
      <c r="C20692" s="3" t="inlineStr">
        <is>
          <t>Expenses</t>
        </is>
      </c>
      <c r="D20692" s="3" t="inlineStr">
        <is>
          <t>2000/080</t>
        </is>
      </c>
      <c r="E20692" s="3" t="inlineStr">
        <is>
          <t>COS - Repairs &amp; Maintenance Endulini units</t>
        </is>
      </c>
      <c r="F20692" s="3" t="n">
        <v>0</v>
      </c>
      <c r="G20692" s="3" t="n">
        <v>2969.06</v>
      </c>
    </row>
    <row r="20693">
      <c r="A20693" s="3" t="inlineStr">
        <is>
          <t>Endulini (Pty) Ltd</t>
        </is>
      </c>
      <c r="B20693" s="4" t="n">
        <v>45443</v>
      </c>
      <c r="C20693" s="3" t="inlineStr">
        <is>
          <t>Expenses</t>
        </is>
      </c>
      <c r="D20693" s="3" t="inlineStr">
        <is>
          <t>2000/100</t>
        </is>
      </c>
      <c r="E20693" s="3" t="inlineStr">
        <is>
          <t>COS - Commission Endulini</t>
        </is>
      </c>
      <c r="F20693" s="3" t="n">
        <v>66082.61</v>
      </c>
      <c r="G20693" s="3" t="n">
        <v>66082.61</v>
      </c>
    </row>
    <row r="20694">
      <c r="A20694" s="3" t="inlineStr">
        <is>
          <t>Noble Shield (Pty) Ltd ta Go Letting</t>
        </is>
      </c>
      <c r="B20694" s="4" t="n">
        <v>45443</v>
      </c>
      <c r="C20694" s="3" t="inlineStr">
        <is>
          <t>Expenses</t>
        </is>
      </c>
      <c r="D20694" s="3" t="inlineStr">
        <is>
          <t>2000/100</t>
        </is>
      </c>
      <c r="E20694" s="3" t="inlineStr">
        <is>
          <t>COS - Commission Paid</t>
        </is>
      </c>
      <c r="F20694" s="3" t="n">
        <v>14035.95</v>
      </c>
      <c r="G20694" s="3" t="n">
        <v>139268.84</v>
      </c>
    </row>
    <row r="20695">
      <c r="A20695" s="3" t="inlineStr">
        <is>
          <t>Opportunity Global Property (PTY) LTD</t>
        </is>
      </c>
      <c r="B20695" s="4" t="n">
        <v>45443</v>
      </c>
      <c r="C20695" s="3" t="inlineStr">
        <is>
          <t>Expenses</t>
        </is>
      </c>
      <c r="D20695" s="3" t="inlineStr">
        <is>
          <t>2000/135</t>
        </is>
      </c>
      <c r="E20695" s="3" t="inlineStr">
        <is>
          <t>COS - Sales Comm External - Minette</t>
        </is>
      </c>
      <c r="F20695" s="3" t="n">
        <v>0</v>
      </c>
      <c r="G20695" s="3" t="n">
        <v>7500</v>
      </c>
    </row>
    <row r="20696">
      <c r="A20696" s="3" t="inlineStr">
        <is>
          <t>Opportunity Private Capital (PTY) LTD</t>
        </is>
      </c>
      <c r="B20696" s="4" t="n">
        <v>45443</v>
      </c>
      <c r="C20696" s="3" t="inlineStr">
        <is>
          <t>Expenses</t>
        </is>
      </c>
      <c r="D20696" s="3" t="inlineStr">
        <is>
          <t>2000/135</t>
        </is>
      </c>
      <c r="E20696" s="3" t="inlineStr">
        <is>
          <t>Referral commission - Heron View</t>
        </is>
      </c>
      <c r="F20696" s="3" t="n">
        <v>0</v>
      </c>
      <c r="G20696" s="3" t="n">
        <v>175000</v>
      </c>
    </row>
    <row r="20697">
      <c r="A20697" s="3" t="inlineStr">
        <is>
          <t>Opportunity Global Property (PTY) LTD</t>
        </is>
      </c>
      <c r="B20697" s="4" t="n">
        <v>45443</v>
      </c>
      <c r="C20697" s="3" t="inlineStr">
        <is>
          <t>Expenses</t>
        </is>
      </c>
      <c r="D20697" s="3" t="inlineStr">
        <is>
          <t>2000/137</t>
        </is>
      </c>
      <c r="E20697" s="3" t="inlineStr">
        <is>
          <t>COS - Rental Comm External - Minette</t>
        </is>
      </c>
      <c r="F20697" s="3" t="n">
        <v>0</v>
      </c>
      <c r="G20697" s="3" t="n">
        <v>29829.22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Expenses</t>
        </is>
      </c>
      <c r="D20698" s="3" t="inlineStr">
        <is>
          <t>2000/146</t>
        </is>
      </c>
      <c r="E20698" s="3" t="inlineStr">
        <is>
          <t>Referral Commission - Goodwood</t>
        </is>
      </c>
      <c r="F20698" s="3" t="n">
        <v>0</v>
      </c>
      <c r="G20698" s="3" t="n">
        <v>52520</v>
      </c>
    </row>
    <row r="20699">
      <c r="A20699" s="3" t="inlineStr">
        <is>
          <t>Endulini (Pty) Ltd</t>
        </is>
      </c>
      <c r="B20699" s="4" t="n">
        <v>45443</v>
      </c>
      <c r="C20699" s="3" t="inlineStr">
        <is>
          <t>Expenses</t>
        </is>
      </c>
      <c r="D20699" s="3" t="inlineStr">
        <is>
          <t>2000/150</t>
        </is>
      </c>
      <c r="E20699" s="3" t="inlineStr">
        <is>
          <t>COS - Levies special agreement</t>
        </is>
      </c>
      <c r="F20699" s="3" t="n">
        <v>0</v>
      </c>
      <c r="G20699" s="3" t="n">
        <v>2267.05</v>
      </c>
    </row>
    <row r="20700">
      <c r="A20700" s="3" t="inlineStr">
        <is>
          <t>Opportunity Global Property (PTY) LTD</t>
        </is>
      </c>
      <c r="B20700" s="4" t="n">
        <v>45443</v>
      </c>
      <c r="C20700" s="3" t="inlineStr">
        <is>
          <t>Expenses</t>
        </is>
      </c>
      <c r="D20700" s="3" t="inlineStr">
        <is>
          <t>2000/160</t>
        </is>
      </c>
      <c r="E20700" s="3" t="inlineStr">
        <is>
          <t>COS - Sales Comm Heron View - Minette</t>
        </is>
      </c>
      <c r="F20700" s="3" t="n">
        <v>0</v>
      </c>
      <c r="G20700" s="3" t="n">
        <v>11086.3</v>
      </c>
    </row>
    <row r="20701">
      <c r="A20701" s="3" t="inlineStr">
        <is>
          <t>Opportunity Global Property (PTY) LTD</t>
        </is>
      </c>
      <c r="B20701" s="4" t="n">
        <v>45443</v>
      </c>
      <c r="C20701" s="3" t="inlineStr">
        <is>
          <t>Expenses</t>
        </is>
      </c>
      <c r="D20701" s="3" t="inlineStr">
        <is>
          <t>2000/162</t>
        </is>
      </c>
      <c r="E20701" s="3" t="inlineStr">
        <is>
          <t>COS - Sales Comm Heron View - Yvette</t>
        </is>
      </c>
      <c r="F20701" s="3" t="n">
        <v>0</v>
      </c>
      <c r="G20701" s="3" t="n">
        <v>11021.09</v>
      </c>
    </row>
    <row r="20702">
      <c r="A20702" s="3" t="inlineStr">
        <is>
          <t>Opportunity Global Property (PTY) LTD</t>
        </is>
      </c>
      <c r="B20702" s="4" t="n">
        <v>45443</v>
      </c>
      <c r="C20702" s="3" t="inlineStr">
        <is>
          <t>Expenses</t>
        </is>
      </c>
      <c r="D20702" s="3" t="inlineStr">
        <is>
          <t>2000/166</t>
        </is>
      </c>
      <c r="E20702" s="3" t="inlineStr">
        <is>
          <t>COS - Sales Comm Heron View - Morne</t>
        </is>
      </c>
      <c r="F20702" s="3" t="n">
        <v>0</v>
      </c>
      <c r="G20702" s="3" t="n">
        <v>40606.09</v>
      </c>
    </row>
    <row r="20703">
      <c r="A20703" s="3" t="inlineStr">
        <is>
          <t>Noble Shield (Pty) Ltd ta Go Letting</t>
        </is>
      </c>
      <c r="B20703" s="4" t="n">
        <v>45443</v>
      </c>
      <c r="C20703" s="3" t="inlineStr">
        <is>
          <t>Expenses</t>
        </is>
      </c>
      <c r="D20703" s="3" t="inlineStr">
        <is>
          <t>2000/200</t>
        </is>
      </c>
      <c r="E20703" s="3" t="inlineStr">
        <is>
          <t>COS - Commission on external sales</t>
        </is>
      </c>
      <c r="F20703" s="3" t="n">
        <v>0</v>
      </c>
      <c r="G20703" s="3" t="n">
        <v>163400</v>
      </c>
    </row>
    <row r="20704">
      <c r="A20704" s="3" t="inlineStr">
        <is>
          <t>Endulini (Pty) Ltd</t>
        </is>
      </c>
      <c r="B20704" s="4" t="n">
        <v>45443</v>
      </c>
      <c r="C20704" s="3" t="inlineStr">
        <is>
          <t>Expenses</t>
        </is>
      </c>
      <c r="D20704" s="3" t="inlineStr">
        <is>
          <t>2000/200</t>
        </is>
      </c>
      <c r="E20704" s="3" t="inlineStr">
        <is>
          <t>COS - Rates clearance</t>
        </is>
      </c>
      <c r="F20704" s="3" t="n">
        <v>0</v>
      </c>
      <c r="G20704" s="3" t="n">
        <v>13794.58</v>
      </c>
    </row>
    <row r="20705">
      <c r="A20705" s="3" t="inlineStr">
        <is>
          <t>Opportunity Global Property (PTY) LTD</t>
        </is>
      </c>
      <c r="B20705" s="4" t="n">
        <v>45443</v>
      </c>
      <c r="C20705" s="3" t="inlineStr">
        <is>
          <t>Expenses</t>
        </is>
      </c>
      <c r="D20705" s="3" t="inlineStr">
        <is>
          <t>2000/270</t>
        </is>
      </c>
      <c r="E20705" s="3" t="inlineStr">
        <is>
          <t>COS - Comm Rentals - Mario - External</t>
        </is>
      </c>
      <c r="F20705" s="3" t="n">
        <v>1102.6</v>
      </c>
      <c r="G20705" s="3" t="n">
        <v>3307.82</v>
      </c>
    </row>
    <row r="20706">
      <c r="A20706" s="3" t="inlineStr">
        <is>
          <t>Opportunity Global Property (PTY) LTD</t>
        </is>
      </c>
      <c r="B20706" s="4" t="n">
        <v>45443</v>
      </c>
      <c r="C20706" s="3" t="inlineStr">
        <is>
          <t>Expenses</t>
        </is>
      </c>
      <c r="D20706" s="3" t="inlineStr">
        <is>
          <t>2000/275</t>
        </is>
      </c>
      <c r="E20706" s="3" t="inlineStr">
        <is>
          <t>COS - Comm Rentals - Mario - Endulini</t>
        </is>
      </c>
      <c r="F20706" s="3" t="n">
        <v>451.48</v>
      </c>
      <c r="G20706" s="3" t="n">
        <v>5224</v>
      </c>
    </row>
    <row r="20707">
      <c r="A20707" s="3" t="inlineStr">
        <is>
          <t>Opportunity Global Property (PTY) LTD</t>
        </is>
      </c>
      <c r="B20707" s="4" t="n">
        <v>45443</v>
      </c>
      <c r="C20707" s="3" t="inlineStr">
        <is>
          <t>Expenses</t>
        </is>
      </c>
      <c r="D20707" s="3" t="inlineStr">
        <is>
          <t>2000/280</t>
        </is>
      </c>
      <c r="E20707" s="3" t="inlineStr">
        <is>
          <t>COS - Comm Rentals - Mario - Heron Fields</t>
        </is>
      </c>
      <c r="F20707" s="3" t="n">
        <v>2404.7</v>
      </c>
      <c r="G20707" s="3" t="n">
        <v>14722.42</v>
      </c>
    </row>
    <row r="20708">
      <c r="A20708" s="3" t="inlineStr">
        <is>
          <t>Trademark Holdings (Pty) Ltd</t>
        </is>
      </c>
      <c r="B20708" s="4" t="n">
        <v>45443</v>
      </c>
      <c r="C20708" s="3" t="inlineStr">
        <is>
          <t>Expenses</t>
        </is>
      </c>
      <c r="D20708" s="3" t="inlineStr">
        <is>
          <t>2000/300</t>
        </is>
      </c>
      <c r="E20708" s="3" t="inlineStr">
        <is>
          <t>COS - Commission Paid</t>
        </is>
      </c>
      <c r="F20708" s="3" t="n">
        <v>16853.77</v>
      </c>
      <c r="G20708" s="3" t="n">
        <v>147574.77</v>
      </c>
    </row>
    <row r="20709">
      <c r="A20709" s="3" t="inlineStr">
        <is>
          <t>Opportunity Global Property (PTY) LTD</t>
        </is>
      </c>
      <c r="B20709" s="4" t="n">
        <v>45443</v>
      </c>
      <c r="C20709" s="3" t="inlineStr">
        <is>
          <t>Expenses</t>
        </is>
      </c>
      <c r="D20709" s="3" t="inlineStr">
        <is>
          <t>2000/364</t>
        </is>
      </c>
      <c r="E20709" s="3" t="inlineStr">
        <is>
          <t>COS - Overrider Comm Heron View - Leonie</t>
        </is>
      </c>
      <c r="F20709" s="3" t="n">
        <v>0</v>
      </c>
      <c r="G20709" s="3" t="n">
        <v>1969.47</v>
      </c>
    </row>
    <row r="20710">
      <c r="A20710" s="3" t="inlineStr">
        <is>
          <t>Trademark Holdings (Pty) Ltd</t>
        </is>
      </c>
      <c r="B20710" s="4" t="n">
        <v>45443</v>
      </c>
      <c r="C20710" s="3" t="inlineStr">
        <is>
          <t>Expenses</t>
        </is>
      </c>
      <c r="D20710" s="3" t="inlineStr">
        <is>
          <t>2000/400</t>
        </is>
      </c>
      <c r="E20710" s="3" t="inlineStr">
        <is>
          <t>COS - Commission on external sales</t>
        </is>
      </c>
      <c r="F20710" s="3" t="n">
        <v>21000</v>
      </c>
      <c r="G20710" s="3" t="n">
        <v>136000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Expenses</t>
        </is>
      </c>
      <c r="D20711" s="3" t="inlineStr">
        <is>
          <t>2000/600</t>
        </is>
      </c>
      <c r="E20711" s="3" t="inlineStr">
        <is>
          <t>COS - Legal fees</t>
        </is>
      </c>
      <c r="F20711" s="3" t="n">
        <v>42248.88</v>
      </c>
      <c r="G20711" s="3" t="n">
        <v>61753.13</v>
      </c>
    </row>
    <row r="20712">
      <c r="A20712" s="3" t="inlineStr">
        <is>
          <t>Quinate Consulting (Pty) Ltd</t>
        </is>
      </c>
      <c r="B20712" s="4" t="n">
        <v>45443</v>
      </c>
      <c r="C20712" s="3" t="inlineStr">
        <is>
          <t>Expenses</t>
        </is>
      </c>
      <c r="D20712" s="3" t="inlineStr">
        <is>
          <t>2001/170</t>
        </is>
      </c>
      <c r="E20712" s="3" t="inlineStr">
        <is>
          <t>COS - Legal fees - Rates Clearance Certs</t>
        </is>
      </c>
      <c r="F20712" s="3" t="n">
        <v>132981.4</v>
      </c>
      <c r="G20712" s="3" t="n">
        <v>132981.4</v>
      </c>
    </row>
    <row r="20713">
      <c r="A20713" s="3" t="inlineStr">
        <is>
          <t>Quinate Consulting (Pty) Ltd</t>
        </is>
      </c>
      <c r="B20713" s="4" t="n">
        <v>45443</v>
      </c>
      <c r="C20713" s="3" t="inlineStr">
        <is>
          <t>Expenses</t>
        </is>
      </c>
      <c r="D20713" s="3" t="inlineStr">
        <is>
          <t>2001/210</t>
        </is>
      </c>
      <c r="E20713" s="3" t="inlineStr">
        <is>
          <t>COS - NHBRC</t>
        </is>
      </c>
      <c r="F20713" s="3" t="n">
        <v>0</v>
      </c>
      <c r="G20713" s="3" t="n">
        <v>457.67</v>
      </c>
    </row>
    <row r="20714">
      <c r="A20714" s="3" t="inlineStr">
        <is>
          <t>Quinate Consulting (Pty) Ltd</t>
        </is>
      </c>
      <c r="B20714" s="4" t="n">
        <v>45443</v>
      </c>
      <c r="C20714" s="3" t="inlineStr">
        <is>
          <t>Expenses</t>
        </is>
      </c>
      <c r="D20714" s="3" t="inlineStr">
        <is>
          <t>2100/141</t>
        </is>
      </c>
      <c r="E20714" s="3" t="inlineStr">
        <is>
          <t>OMIGI D203 - Investor portion</t>
        </is>
      </c>
      <c r="F20714" s="3" t="n">
        <v>0</v>
      </c>
      <c r="G20714" s="3" t="n">
        <v>71139.78</v>
      </c>
    </row>
    <row r="20715">
      <c r="A20715" s="3" t="inlineStr">
        <is>
          <t>Opportunity Management Holdings (PTY) LTD</t>
        </is>
      </c>
      <c r="B20715" s="4" t="n">
        <v>45443</v>
      </c>
      <c r="C20715" s="3" t="inlineStr">
        <is>
          <t>Expenses</t>
        </is>
      </c>
      <c r="D20715" s="3" t="inlineStr">
        <is>
          <t>2111/000</t>
        </is>
      </c>
      <c r="E20715" s="3" t="inlineStr">
        <is>
          <t>Heron Projects Accounting Management fee</t>
        </is>
      </c>
      <c r="F20715" s="3" t="n">
        <v>0</v>
      </c>
      <c r="G20715" s="3" t="n">
        <v>434782.61</v>
      </c>
    </row>
    <row r="20716">
      <c r="A20716" s="3" t="inlineStr">
        <is>
          <t>Noble Shield (Pty) Ltd ta Go Letting</t>
        </is>
      </c>
      <c r="B20716" s="4" t="n">
        <v>45443</v>
      </c>
      <c r="C20716" s="3" t="inlineStr">
        <is>
          <t>Revenue</t>
        </is>
      </c>
      <c r="D20716" s="3" t="inlineStr">
        <is>
          <t>2400/011</t>
        </is>
      </c>
      <c r="E20716" s="3" t="inlineStr">
        <is>
          <t>Recovery of Electrity _AND_ Water - Rentals</t>
        </is>
      </c>
      <c r="F20716" s="3" t="n">
        <v>0</v>
      </c>
      <c r="G20716" s="3" t="n">
        <v>-1000</v>
      </c>
    </row>
    <row r="20717">
      <c r="A20717" s="3" t="inlineStr">
        <is>
          <t>Quinate Consulting (Pty) Ltd</t>
        </is>
      </c>
      <c r="B20717" s="4" t="n">
        <v>45443</v>
      </c>
      <c r="C20717" s="3" t="inlineStr">
        <is>
          <t>Revenue</t>
        </is>
      </c>
      <c r="D20717" s="3" t="inlineStr">
        <is>
          <t>2400/200</t>
        </is>
      </c>
      <c r="E20717" s="3" t="inlineStr">
        <is>
          <t>Recovery Acc - Electricity SH</t>
        </is>
      </c>
      <c r="F20717" s="3" t="n">
        <v>-31575.89</v>
      </c>
      <c r="G20717" s="3" t="n">
        <v>-78184.16</v>
      </c>
    </row>
    <row r="20718">
      <c r="A20718" s="3" t="inlineStr">
        <is>
          <t>Quinate Consulting (Pty) Ltd</t>
        </is>
      </c>
      <c r="B20718" s="4" t="n">
        <v>45443</v>
      </c>
      <c r="C20718" s="3" t="inlineStr">
        <is>
          <t>Revenue</t>
        </is>
      </c>
      <c r="D20718" s="3" t="inlineStr">
        <is>
          <t>2400/300</t>
        </is>
      </c>
      <c r="E20718" s="3" t="inlineStr">
        <is>
          <t>Recovery Account - Electricity SW</t>
        </is>
      </c>
      <c r="F20718" s="3" t="n">
        <v>-21221.44</v>
      </c>
      <c r="G20718" s="3" t="n">
        <v>-55823.95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Revenue</t>
        </is>
      </c>
      <c r="D20719" s="3" t="inlineStr">
        <is>
          <t>2750/000</t>
        </is>
      </c>
      <c r="E20719" s="3" t="inlineStr">
        <is>
          <t>Interest Received</t>
        </is>
      </c>
      <c r="F20719" s="3" t="n">
        <v>0</v>
      </c>
      <c r="G20719" s="3" t="n">
        <v>-65.5</v>
      </c>
    </row>
    <row r="20720">
      <c r="A20720" s="3" t="inlineStr">
        <is>
          <t>Opportunity Management Holdings (PTY) LTD</t>
        </is>
      </c>
      <c r="B20720" s="4" t="n">
        <v>45443</v>
      </c>
      <c r="C20720" s="3" t="inlineStr">
        <is>
          <t>Revenue</t>
        </is>
      </c>
      <c r="D20720" s="3" t="inlineStr">
        <is>
          <t>2750/000</t>
        </is>
      </c>
      <c r="E20720" s="3" t="inlineStr">
        <is>
          <t>Interest Received</t>
        </is>
      </c>
      <c r="F20720" s="3" t="n">
        <v>-17.07</v>
      </c>
      <c r="G20720" s="3" t="n">
        <v>-52.52</v>
      </c>
    </row>
    <row r="20721">
      <c r="A20721" s="3" t="inlineStr">
        <is>
          <t>Opportunity Global Property (PTY) LTD</t>
        </is>
      </c>
      <c r="B20721" s="4" t="n">
        <v>45443</v>
      </c>
      <c r="C20721" s="3" t="inlineStr">
        <is>
          <t>Revenue</t>
        </is>
      </c>
      <c r="D20721" s="3" t="inlineStr">
        <is>
          <t>2750/000</t>
        </is>
      </c>
      <c r="E20721" s="3" t="inlineStr">
        <is>
          <t>Interest Received - Bank</t>
        </is>
      </c>
      <c r="F20721" s="3" t="n">
        <v>0</v>
      </c>
      <c r="G20721" s="3" t="n">
        <v>-0.61</v>
      </c>
    </row>
    <row r="20722">
      <c r="A20722" s="3" t="inlineStr">
        <is>
          <t>Opportunity Private Capital (PTY) LTD</t>
        </is>
      </c>
      <c r="B20722" s="4" t="n">
        <v>45443</v>
      </c>
      <c r="C20722" s="3" t="inlineStr">
        <is>
          <t>Revenue</t>
        </is>
      </c>
      <c r="D20722" s="3" t="inlineStr">
        <is>
          <t>2750/000</t>
        </is>
      </c>
      <c r="E20722" s="3" t="inlineStr">
        <is>
          <t>Interest Received - Bank</t>
        </is>
      </c>
      <c r="F20722" s="3" t="n">
        <v>-78.92</v>
      </c>
      <c r="G20722" s="3" t="n">
        <v>-88.73999999999999</v>
      </c>
    </row>
    <row r="20723">
      <c r="A20723" s="3" t="inlineStr">
        <is>
          <t>Noble Shield (Pty) Ltd ta Go Letting</t>
        </is>
      </c>
      <c r="B20723" s="4" t="n">
        <v>45443</v>
      </c>
      <c r="C20723" s="3" t="inlineStr">
        <is>
          <t>Revenue</t>
        </is>
      </c>
      <c r="D20723" s="3" t="inlineStr">
        <is>
          <t>2750/100</t>
        </is>
      </c>
      <c r="E20723" s="3" t="inlineStr">
        <is>
          <t>Interest Received - bank</t>
        </is>
      </c>
      <c r="F20723" s="3" t="n">
        <v>-0.52</v>
      </c>
      <c r="G20723" s="3" t="n">
        <v>-3.64</v>
      </c>
    </row>
    <row r="20724">
      <c r="A20724" s="3" t="inlineStr">
        <is>
          <t>Noble Shield (Pty) Ltd ta Go Letting</t>
        </is>
      </c>
      <c r="B20724" s="4" t="n">
        <v>45443</v>
      </c>
      <c r="C20724" s="3" t="inlineStr">
        <is>
          <t>Expenses</t>
        </is>
      </c>
      <c r="D20724" s="3" t="inlineStr">
        <is>
          <t>3000/100</t>
        </is>
      </c>
      <c r="E20724" s="3" t="inlineStr">
        <is>
          <t>Accounting Fees - General</t>
        </is>
      </c>
      <c r="F20724" s="3" t="n">
        <v>0</v>
      </c>
      <c r="G20724" s="3" t="n">
        <v>4830</v>
      </c>
    </row>
    <row r="20725">
      <c r="A20725" s="3" t="inlineStr">
        <is>
          <t>Opportunity Private Capital (PTY) LTD</t>
        </is>
      </c>
      <c r="B20725" s="4" t="n">
        <v>45443</v>
      </c>
      <c r="C20725" s="3" t="inlineStr">
        <is>
          <t>Expenses</t>
        </is>
      </c>
      <c r="D20725" s="3" t="inlineStr">
        <is>
          <t>3000/100</t>
        </is>
      </c>
      <c r="E20725" s="3" t="inlineStr">
        <is>
          <t>Accounting Fees - Secretarial</t>
        </is>
      </c>
      <c r="F20725" s="3" t="n">
        <v>1700</v>
      </c>
      <c r="G20725" s="3" t="n">
        <v>2619.57</v>
      </c>
    </row>
    <row r="20726">
      <c r="A20726" s="3" t="inlineStr">
        <is>
          <t>Noble Shield (Pty) Ltd ta Go Letting</t>
        </is>
      </c>
      <c r="B20726" s="4" t="n">
        <v>45443</v>
      </c>
      <c r="C20726" s="3" t="inlineStr">
        <is>
          <t>Expenses</t>
        </is>
      </c>
      <c r="D20726" s="3" t="inlineStr">
        <is>
          <t>3000/300</t>
        </is>
      </c>
      <c r="E20726" s="3" t="inlineStr">
        <is>
          <t>Accounting Fees - Audit</t>
        </is>
      </c>
      <c r="F20726" s="3" t="n">
        <v>0</v>
      </c>
      <c r="G20726" s="3" t="n">
        <v>19010.65</v>
      </c>
    </row>
    <row r="20727">
      <c r="A20727" s="3" t="inlineStr">
        <is>
          <t>Trademark Holdings (Pty) Ltd</t>
        </is>
      </c>
      <c r="B20727" s="4" t="n">
        <v>45443</v>
      </c>
      <c r="C20727" s="3" t="inlineStr">
        <is>
          <t>Expenses</t>
        </is>
      </c>
      <c r="D20727" s="3" t="inlineStr">
        <is>
          <t>3000/300</t>
        </is>
      </c>
      <c r="E20727" s="3" t="inlineStr">
        <is>
          <t>Accounting Fees - Audit</t>
        </is>
      </c>
      <c r="F20727" s="3" t="n">
        <v>0</v>
      </c>
      <c r="G20727" s="3" t="n">
        <v>22517</v>
      </c>
    </row>
    <row r="20728">
      <c r="A20728" s="3" t="inlineStr">
        <is>
          <t>Trademark Holdings (Pty) Ltd</t>
        </is>
      </c>
      <c r="B20728" s="4" t="n">
        <v>45443</v>
      </c>
      <c r="C20728" s="3" t="inlineStr">
        <is>
          <t>Expenses</t>
        </is>
      </c>
      <c r="D20728" s="3" t="inlineStr">
        <is>
          <t>3000/400</t>
        </is>
      </c>
      <c r="E20728" s="3" t="inlineStr">
        <is>
          <t>Accounting Fees - CiPC</t>
        </is>
      </c>
      <c r="F20728" s="3" t="n">
        <v>0</v>
      </c>
      <c r="G20728" s="3" t="n">
        <v>1322.5</v>
      </c>
    </row>
    <row r="20729">
      <c r="A20729" s="3" t="inlineStr">
        <is>
          <t>Quinate Consulting (Pty) Ltd</t>
        </is>
      </c>
      <c r="B20729" s="4" t="n">
        <v>45443</v>
      </c>
      <c r="C20729" s="3" t="inlineStr">
        <is>
          <t>Expenses</t>
        </is>
      </c>
      <c r="D20729" s="3" t="inlineStr">
        <is>
          <t>3001/000</t>
        </is>
      </c>
      <c r="E20729" s="3" t="inlineStr">
        <is>
          <t>Accounting fees - Other</t>
        </is>
      </c>
      <c r="F20729" s="3" t="n">
        <v>0</v>
      </c>
      <c r="G20729" s="3" t="n">
        <v>1700</v>
      </c>
    </row>
    <row r="20730">
      <c r="A20730" s="3" t="inlineStr">
        <is>
          <t>Opportunity Management Holdings (PTY) LTD</t>
        </is>
      </c>
      <c r="B20730" s="4" t="n">
        <v>45443</v>
      </c>
      <c r="C20730" s="3" t="inlineStr">
        <is>
          <t>Expenses</t>
        </is>
      </c>
      <c r="D20730" s="3" t="inlineStr">
        <is>
          <t>3003/000</t>
        </is>
      </c>
      <c r="E20730" s="3" t="inlineStr">
        <is>
          <t>Accounting Fee - Tax Dept</t>
        </is>
      </c>
      <c r="F20730" s="3" t="n">
        <v>0</v>
      </c>
      <c r="G20730" s="3" t="n">
        <v>750</v>
      </c>
    </row>
    <row r="20731">
      <c r="A20731" s="3" t="inlineStr">
        <is>
          <t>Opportunity Management Holdings (PTY) LTD</t>
        </is>
      </c>
      <c r="B20731" s="4" t="n">
        <v>45443</v>
      </c>
      <c r="C20731" s="3" t="inlineStr">
        <is>
          <t>Expenses</t>
        </is>
      </c>
      <c r="D20731" s="3" t="inlineStr">
        <is>
          <t>3005/000</t>
        </is>
      </c>
      <c r="E20731" s="3" t="inlineStr">
        <is>
          <t>Accounting fees - Deric Dudley</t>
        </is>
      </c>
      <c r="F20731" s="3" t="n">
        <v>0</v>
      </c>
      <c r="G20731" s="3" t="n">
        <v>289427.94</v>
      </c>
    </row>
    <row r="20732">
      <c r="A20732" s="3" t="inlineStr">
        <is>
          <t>Opportunity Management Holdings (PTY) LTD</t>
        </is>
      </c>
      <c r="B20732" s="4" t="n">
        <v>45443</v>
      </c>
      <c r="C20732" s="3" t="inlineStr">
        <is>
          <t>Expenses</t>
        </is>
      </c>
      <c r="D20732" s="3" t="inlineStr">
        <is>
          <t>3006/000</t>
        </is>
      </c>
      <c r="E20732" s="3" t="inlineStr">
        <is>
          <t>Accounting fees - CIPC</t>
        </is>
      </c>
      <c r="F20732" s="3" t="n">
        <v>217.39</v>
      </c>
      <c r="G20732" s="3" t="n">
        <v>717.39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Expenses</t>
        </is>
      </c>
      <c r="D20733" s="3" t="inlineStr">
        <is>
          <t>3050/000</t>
        </is>
      </c>
      <c r="E20733" s="3" t="inlineStr">
        <is>
          <t>Advertising _AND_ Promotions</t>
        </is>
      </c>
      <c r="F20733" s="3" t="n">
        <v>0</v>
      </c>
      <c r="G20733" s="3" t="n">
        <v>1322.5</v>
      </c>
    </row>
    <row r="20734">
      <c r="A20734" s="3" t="inlineStr">
        <is>
          <t>Opportunity Management Holdings (PTY) LTD</t>
        </is>
      </c>
      <c r="B20734" s="4" t="n">
        <v>45443</v>
      </c>
      <c r="C20734" s="3" t="inlineStr">
        <is>
          <t>Expenses</t>
        </is>
      </c>
      <c r="D20734" s="3" t="inlineStr">
        <is>
          <t>3050/000</t>
        </is>
      </c>
      <c r="E20734" s="3" t="inlineStr">
        <is>
          <t>Advertising _AND_ Promotions</t>
        </is>
      </c>
      <c r="F20734" s="3" t="n">
        <v>0</v>
      </c>
      <c r="G20734" s="3" t="n">
        <v>4061.41</v>
      </c>
    </row>
    <row r="20735">
      <c r="A20735" s="3" t="inlineStr">
        <is>
          <t>Quinate Consulting (Pty) Ltd</t>
        </is>
      </c>
      <c r="B20735" s="4" t="n">
        <v>45443</v>
      </c>
      <c r="C20735" s="3" t="inlineStr">
        <is>
          <t>Expenses</t>
        </is>
      </c>
      <c r="D20735" s="3" t="inlineStr">
        <is>
          <t>3050/000</t>
        </is>
      </c>
      <c r="E20735" s="3" t="inlineStr">
        <is>
          <t>Advertising _AND_ Promotions</t>
        </is>
      </c>
      <c r="F20735" s="3" t="n">
        <v>0</v>
      </c>
      <c r="G20735" s="3" t="n">
        <v>2875</v>
      </c>
    </row>
    <row r="20736">
      <c r="A20736" s="3" t="inlineStr">
        <is>
          <t>Opportunity Global Property (PTY) LTD</t>
        </is>
      </c>
      <c r="B20736" s="4" t="n">
        <v>45443</v>
      </c>
      <c r="C20736" s="3" t="inlineStr">
        <is>
          <t>Expenses</t>
        </is>
      </c>
      <c r="D20736" s="3" t="inlineStr">
        <is>
          <t>3050/000</t>
        </is>
      </c>
      <c r="E20736" s="3" t="inlineStr">
        <is>
          <t>Advertising and Promotions</t>
        </is>
      </c>
      <c r="F20736" s="3" t="n">
        <v>0</v>
      </c>
      <c r="G20736" s="3" t="n">
        <v>5722.17</v>
      </c>
    </row>
    <row r="20737">
      <c r="A20737" s="3" t="inlineStr">
        <is>
          <t>Opportunity Private Capital (PTY) LTD</t>
        </is>
      </c>
      <c r="B20737" s="4" t="n">
        <v>45443</v>
      </c>
      <c r="C20737" s="3" t="inlineStr">
        <is>
          <t>Expenses</t>
        </is>
      </c>
      <c r="D20737" s="3" t="inlineStr">
        <is>
          <t>3050/000</t>
        </is>
      </c>
      <c r="E20737" s="3" t="inlineStr">
        <is>
          <t>Advertising and Promotions</t>
        </is>
      </c>
      <c r="F20737" s="3" t="n">
        <v>0</v>
      </c>
      <c r="G20737" s="3" t="n">
        <v>4800</v>
      </c>
    </row>
    <row r="20738">
      <c r="A20738" s="3" t="inlineStr">
        <is>
          <t>Noble Shield (Pty) Ltd ta Go Letting</t>
        </is>
      </c>
      <c r="B20738" s="4" t="n">
        <v>45443</v>
      </c>
      <c r="C20738" s="3" t="inlineStr">
        <is>
          <t>Expenses</t>
        </is>
      </c>
      <c r="D20738" s="3" t="inlineStr">
        <is>
          <t>3050/020</t>
        </is>
      </c>
      <c r="E20738" s="3" t="inlineStr">
        <is>
          <t>Adverting &amp; Marketing - Other</t>
        </is>
      </c>
      <c r="F20738" s="3" t="n">
        <v>0</v>
      </c>
      <c r="G20738" s="3" t="n">
        <v>134.9</v>
      </c>
    </row>
    <row r="20739">
      <c r="A20739" s="3" t="inlineStr">
        <is>
          <t>Noble Shield (Pty) Ltd ta Go Letting</t>
        </is>
      </c>
      <c r="B20739" s="4" t="n">
        <v>45443</v>
      </c>
      <c r="C20739" s="3" t="inlineStr">
        <is>
          <t>Expenses</t>
        </is>
      </c>
      <c r="D20739" s="3" t="inlineStr">
        <is>
          <t>3050/050</t>
        </is>
      </c>
      <c r="E20739" s="3" t="inlineStr">
        <is>
          <t>Advertising - Prop 24</t>
        </is>
      </c>
      <c r="F20739" s="3" t="n">
        <v>4850.7</v>
      </c>
      <c r="G20739" s="3" t="n">
        <v>35800.65</v>
      </c>
    </row>
    <row r="20740">
      <c r="A20740" s="3" t="inlineStr">
        <is>
          <t>Opportunity Global Property (PTY) LTD</t>
        </is>
      </c>
      <c r="B20740" s="4" t="n">
        <v>45443</v>
      </c>
      <c r="C20740" s="3" t="inlineStr">
        <is>
          <t>Expenses</t>
        </is>
      </c>
      <c r="D20740" s="3" t="inlineStr">
        <is>
          <t>3050/100</t>
        </is>
      </c>
      <c r="E20740" s="3" t="inlineStr">
        <is>
          <t>Advertising - Facebook</t>
        </is>
      </c>
      <c r="F20740" s="3" t="n">
        <v>0</v>
      </c>
      <c r="G20740" s="3" t="n">
        <v>300</v>
      </c>
    </row>
    <row r="20741">
      <c r="A20741" s="3" t="inlineStr">
        <is>
          <t>Opportunity Global Property (PTY) LTD</t>
        </is>
      </c>
      <c r="B20741" s="4" t="n">
        <v>45443</v>
      </c>
      <c r="C20741" s="3" t="inlineStr">
        <is>
          <t>Expenses</t>
        </is>
      </c>
      <c r="D20741" s="3" t="inlineStr">
        <is>
          <t>3050/200</t>
        </is>
      </c>
      <c r="E20741" s="3" t="inlineStr">
        <is>
          <t>Advertising - Design</t>
        </is>
      </c>
      <c r="F20741" s="3" t="n">
        <v>1518</v>
      </c>
      <c r="G20741" s="3" t="n">
        <v>1518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Expenses</t>
        </is>
      </c>
      <c r="D20742" s="3" t="inlineStr">
        <is>
          <t>3050/230</t>
        </is>
      </c>
      <c r="E20742" s="3" t="inlineStr">
        <is>
          <t>Advertising - Link on Advertising</t>
        </is>
      </c>
      <c r="F20742" s="3" t="n">
        <v>395</v>
      </c>
      <c r="G20742" s="3" t="n">
        <v>1185</v>
      </c>
    </row>
    <row r="20743">
      <c r="A20743" s="3" t="inlineStr">
        <is>
          <t>Opportunity Global Property (PTY) LTD</t>
        </is>
      </c>
      <c r="B20743" s="4" t="n">
        <v>45443</v>
      </c>
      <c r="C20743" s="3" t="inlineStr">
        <is>
          <t>Expenses</t>
        </is>
      </c>
      <c r="D20743" s="3" t="inlineStr">
        <is>
          <t>3050/250</t>
        </is>
      </c>
      <c r="E20743" s="3" t="inlineStr">
        <is>
          <t>Advertising - General</t>
        </is>
      </c>
      <c r="F20743" s="3" t="n">
        <v>43602.5</v>
      </c>
      <c r="G20743" s="3" t="n">
        <v>71306.58</v>
      </c>
    </row>
    <row r="20744">
      <c r="A20744" s="3" t="inlineStr">
        <is>
          <t>Opportunity Private Capital (PTY) LTD</t>
        </is>
      </c>
      <c r="B20744" s="4" t="n">
        <v>45443</v>
      </c>
      <c r="C20744" s="3" t="inlineStr">
        <is>
          <t>Expenses</t>
        </is>
      </c>
      <c r="D20744" s="3" t="inlineStr">
        <is>
          <t>3050/250</t>
        </is>
      </c>
      <c r="E20744" s="3" t="inlineStr">
        <is>
          <t>Advertising - General</t>
        </is>
      </c>
      <c r="F20744" s="3" t="n">
        <v>10186.53</v>
      </c>
      <c r="G20744" s="3" t="n">
        <v>10377.81</v>
      </c>
    </row>
    <row r="20745">
      <c r="A20745" s="3" t="inlineStr">
        <is>
          <t>Opportunity Private Capital (PTY) LTD</t>
        </is>
      </c>
      <c r="B20745" s="4" t="n">
        <v>45443</v>
      </c>
      <c r="C20745" s="3" t="inlineStr">
        <is>
          <t>Expenses</t>
        </is>
      </c>
      <c r="D20745" s="3" t="inlineStr">
        <is>
          <t>3050/290</t>
        </is>
      </c>
      <c r="E20745" s="3" t="inlineStr">
        <is>
          <t>Advertising - Serene Living</t>
        </is>
      </c>
      <c r="F20745" s="3" t="n">
        <v>65086</v>
      </c>
      <c r="G20745" s="3" t="n">
        <v>195258</v>
      </c>
    </row>
    <row r="20746">
      <c r="A20746" s="3" t="inlineStr">
        <is>
          <t>Opportunity Private Capital (PTY) LTD</t>
        </is>
      </c>
      <c r="B20746" s="4" t="n">
        <v>45443</v>
      </c>
      <c r="C20746" s="3" t="inlineStr">
        <is>
          <t>Expenses</t>
        </is>
      </c>
      <c r="D20746" s="3" t="inlineStr">
        <is>
          <t>3050/300</t>
        </is>
      </c>
      <c r="E20746" s="3" t="inlineStr">
        <is>
          <t>Advertising - Design</t>
        </is>
      </c>
      <c r="F20746" s="3" t="n">
        <v>0</v>
      </c>
      <c r="G20746" s="3" t="n">
        <v>2700</v>
      </c>
    </row>
    <row r="20747">
      <c r="A20747" s="3" t="inlineStr">
        <is>
          <t>Opportunity Global Property (PTY) LTD</t>
        </is>
      </c>
      <c r="B20747" s="4" t="n">
        <v>45443</v>
      </c>
      <c r="C20747" s="3" t="inlineStr">
        <is>
          <t>Expenses</t>
        </is>
      </c>
      <c r="D20747" s="3" t="inlineStr">
        <is>
          <t>3050/380</t>
        </is>
      </c>
      <c r="E20747" s="3" t="inlineStr">
        <is>
          <t>Advertising &amp; Marketing - Syte</t>
        </is>
      </c>
      <c r="F20747" s="3" t="n">
        <v>2500</v>
      </c>
      <c r="G20747" s="3" t="n">
        <v>42500</v>
      </c>
    </row>
    <row r="20748">
      <c r="A20748" s="3" t="inlineStr">
        <is>
          <t>Quinate Consulting (Pty) Ltd</t>
        </is>
      </c>
      <c r="B20748" s="4" t="n">
        <v>45443</v>
      </c>
      <c r="C20748" s="3" t="inlineStr">
        <is>
          <t>Expenses</t>
        </is>
      </c>
      <c r="D20748" s="3" t="inlineStr">
        <is>
          <t>3050/400</t>
        </is>
      </c>
      <c r="E20748" s="3" t="inlineStr">
        <is>
          <t>Advertising - Prop24</t>
        </is>
      </c>
      <c r="F20748" s="3" t="n">
        <v>10221</v>
      </c>
      <c r="G20748" s="3" t="n">
        <v>31132</v>
      </c>
    </row>
    <row r="20749">
      <c r="A20749" s="3" t="inlineStr">
        <is>
          <t>Opportunity Private Capital (PTY) LTD</t>
        </is>
      </c>
      <c r="B20749" s="4" t="n">
        <v>45443</v>
      </c>
      <c r="C20749" s="3" t="inlineStr">
        <is>
          <t>Expenses</t>
        </is>
      </c>
      <c r="D20749" s="3" t="inlineStr">
        <is>
          <t>3051/000</t>
        </is>
      </c>
      <c r="E20749" s="3" t="inlineStr">
        <is>
          <t>Advertising - Facebook</t>
        </is>
      </c>
      <c r="F20749" s="3" t="n">
        <v>20156.63</v>
      </c>
      <c r="G20749" s="3" t="n">
        <v>66563.34</v>
      </c>
    </row>
    <row r="20750">
      <c r="A20750" s="3" t="inlineStr">
        <is>
          <t>Opportunity Private Capital (PTY) LTD</t>
        </is>
      </c>
      <c r="B20750" s="4" t="n">
        <v>45443</v>
      </c>
      <c r="C20750" s="3" t="inlineStr">
        <is>
          <t>Expenses</t>
        </is>
      </c>
      <c r="D20750" s="3" t="inlineStr">
        <is>
          <t>3053/000</t>
        </is>
      </c>
      <c r="E20750" s="3" t="inlineStr">
        <is>
          <t>Advertising - Google Ads</t>
        </is>
      </c>
      <c r="F20750" s="3" t="n">
        <v>740.52</v>
      </c>
      <c r="G20750" s="3" t="n">
        <v>4122.7</v>
      </c>
    </row>
    <row r="20751">
      <c r="A20751" s="3" t="inlineStr">
        <is>
          <t>Rock Blok (Pty) Ltd</t>
        </is>
      </c>
      <c r="B20751" s="4" t="n">
        <v>45443</v>
      </c>
      <c r="C20751" s="3" t="inlineStr">
        <is>
          <t>Expenses</t>
        </is>
      </c>
      <c r="D20751" s="3" t="inlineStr">
        <is>
          <t>3060/100</t>
        </is>
      </c>
      <c r="E20751" s="3" t="inlineStr">
        <is>
          <t>Admin Fees - Preferental</t>
        </is>
      </c>
      <c r="F20751" s="3" t="n">
        <v>386.25</v>
      </c>
      <c r="G20751" s="3" t="n">
        <v>1622.5</v>
      </c>
    </row>
    <row r="20752">
      <c r="A20752" s="3" t="inlineStr">
        <is>
          <t>Rock Blok (Pty) Ltd</t>
        </is>
      </c>
      <c r="B20752" s="4" t="n">
        <v>45443</v>
      </c>
      <c r="C20752" s="3" t="inlineStr">
        <is>
          <t>Expenses</t>
        </is>
      </c>
      <c r="D20752" s="3" t="inlineStr">
        <is>
          <t>315</t>
        </is>
      </c>
      <c r="E20752" s="3" t="inlineStr">
        <is>
          <t>Computer Expenses</t>
        </is>
      </c>
      <c r="F20752" s="3" t="n">
        <v>0</v>
      </c>
      <c r="G20752" s="3" t="n">
        <v>550</v>
      </c>
    </row>
    <row r="20753">
      <c r="A20753" s="3" t="inlineStr">
        <is>
          <t>Endulini (Pty) Ltd</t>
        </is>
      </c>
      <c r="B20753" s="4" t="n">
        <v>45443</v>
      </c>
      <c r="C20753" s="3" t="inlineStr">
        <is>
          <t>Expenses</t>
        </is>
      </c>
      <c r="D20753" s="3" t="inlineStr">
        <is>
          <t>3200/000</t>
        </is>
      </c>
      <c r="E20753" s="3" t="inlineStr">
        <is>
          <t>Bank Charges</t>
        </is>
      </c>
      <c r="F20753" s="3" t="n">
        <v>206.19</v>
      </c>
      <c r="G20753" s="3" t="n">
        <v>679.1900000000001</v>
      </c>
    </row>
    <row r="20754">
      <c r="A20754" s="3" t="inlineStr">
        <is>
          <t>Noble Shield (Pty) Ltd ta Go Letting</t>
        </is>
      </c>
      <c r="B20754" s="4" t="n">
        <v>45443</v>
      </c>
      <c r="C20754" s="3" t="inlineStr">
        <is>
          <t>Expenses</t>
        </is>
      </c>
      <c r="D20754" s="3" t="inlineStr">
        <is>
          <t>3200/000</t>
        </is>
      </c>
      <c r="E20754" s="3" t="inlineStr">
        <is>
          <t>Bank Charges</t>
        </is>
      </c>
      <c r="F20754" s="3" t="n">
        <v>800.52</v>
      </c>
      <c r="G20754" s="3" t="n">
        <v>5853.23</v>
      </c>
    </row>
    <row r="20755">
      <c r="A20755" s="3" t="inlineStr">
        <is>
          <t>Opportunity Global Property (PTY) LTD</t>
        </is>
      </c>
      <c r="B20755" s="4" t="n">
        <v>45443</v>
      </c>
      <c r="C20755" s="3" t="inlineStr">
        <is>
          <t>Expenses</t>
        </is>
      </c>
      <c r="D20755" s="3" t="inlineStr">
        <is>
          <t>3200/000</t>
        </is>
      </c>
      <c r="E20755" s="3" t="inlineStr">
        <is>
          <t>Bank Charges</t>
        </is>
      </c>
      <c r="F20755" s="3" t="n">
        <v>802.91</v>
      </c>
      <c r="G20755" s="3" t="n">
        <v>2731.57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Expenses</t>
        </is>
      </c>
      <c r="D20756" s="3" t="inlineStr">
        <is>
          <t>3200/000</t>
        </is>
      </c>
      <c r="E20756" s="3" t="inlineStr">
        <is>
          <t>Bank Charges</t>
        </is>
      </c>
      <c r="F20756" s="3" t="n">
        <v>1413.52</v>
      </c>
      <c r="G20756" s="3" t="n">
        <v>8932.139999999999</v>
      </c>
    </row>
    <row r="20757">
      <c r="A20757" s="3" t="inlineStr">
        <is>
          <t>Opportunity Private Capital (PTY) LTD</t>
        </is>
      </c>
      <c r="B20757" s="4" t="n">
        <v>45443</v>
      </c>
      <c r="C20757" s="3" t="inlineStr">
        <is>
          <t>Expenses</t>
        </is>
      </c>
      <c r="D20757" s="3" t="inlineStr">
        <is>
          <t>3200/000</t>
        </is>
      </c>
      <c r="E20757" s="3" t="inlineStr">
        <is>
          <t>Bank Charges</t>
        </is>
      </c>
      <c r="F20757" s="3" t="n">
        <v>907.4299999999999</v>
      </c>
      <c r="G20757" s="3" t="n">
        <v>2502.32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Expenses</t>
        </is>
      </c>
      <c r="D20758" s="3" t="inlineStr">
        <is>
          <t>3200/000</t>
        </is>
      </c>
      <c r="E20758" s="3" t="inlineStr">
        <is>
          <t>Bank Charges</t>
        </is>
      </c>
      <c r="F20758" s="3" t="n">
        <v>638.17</v>
      </c>
      <c r="G20758" s="3" t="n">
        <v>2684.77</v>
      </c>
    </row>
    <row r="20759">
      <c r="A20759" s="3" t="inlineStr">
        <is>
          <t>Trademark Holdings (Pty) Ltd</t>
        </is>
      </c>
      <c r="B20759" s="4" t="n">
        <v>45443</v>
      </c>
      <c r="C20759" s="3" t="inlineStr">
        <is>
          <t>Expenses</t>
        </is>
      </c>
      <c r="D20759" s="3" t="inlineStr">
        <is>
          <t>3200/000</t>
        </is>
      </c>
      <c r="E20759" s="3" t="inlineStr">
        <is>
          <t>Bank Charges</t>
        </is>
      </c>
      <c r="F20759" s="3" t="n">
        <v>384.88</v>
      </c>
      <c r="G20759" s="3" t="n">
        <v>3149.14</v>
      </c>
    </row>
    <row r="20760">
      <c r="A20760" s="3" t="inlineStr">
        <is>
          <t>Rock Blok (Pty) Ltd</t>
        </is>
      </c>
      <c r="B20760" s="4" t="n">
        <v>45443</v>
      </c>
      <c r="C20760" s="3" t="inlineStr">
        <is>
          <t>Expenses</t>
        </is>
      </c>
      <c r="D20760" s="3" t="inlineStr">
        <is>
          <t>3200/000</t>
        </is>
      </c>
      <c r="E20760" s="3" t="inlineStr">
        <is>
          <t>Bank Charges - ABSA</t>
        </is>
      </c>
      <c r="F20760" s="3" t="n">
        <v>125.5</v>
      </c>
      <c r="G20760" s="3" t="n">
        <v>210.5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Expenses</t>
        </is>
      </c>
      <c r="D20761" s="3" t="inlineStr">
        <is>
          <t>3230/000</t>
        </is>
      </c>
      <c r="E20761" s="3" t="inlineStr">
        <is>
          <t>Cell Phone - NM</t>
        </is>
      </c>
      <c r="F20761" s="3" t="n">
        <v>2496.84</v>
      </c>
      <c r="G20761" s="3" t="n">
        <v>20859.44</v>
      </c>
    </row>
    <row r="20762">
      <c r="A20762" s="3" t="inlineStr">
        <is>
          <t>Noble Shield (Pty) Ltd ta Go Letting</t>
        </is>
      </c>
      <c r="B20762" s="4" t="n">
        <v>45443</v>
      </c>
      <c r="C20762" s="3" t="inlineStr">
        <is>
          <t>Expenses</t>
        </is>
      </c>
      <c r="D20762" s="3" t="inlineStr">
        <is>
          <t>3233/000</t>
        </is>
      </c>
      <c r="E20762" s="3" t="inlineStr">
        <is>
          <t>Cell Data - Other</t>
        </is>
      </c>
      <c r="F20762" s="3" t="n">
        <v>0</v>
      </c>
      <c r="G20762" s="3" t="n">
        <v>1168.04</v>
      </c>
    </row>
    <row r="20763">
      <c r="A20763" s="3" t="inlineStr">
        <is>
          <t>Noble Shield (Pty) Ltd ta Go Letting</t>
        </is>
      </c>
      <c r="B20763" s="4" t="n">
        <v>45443</v>
      </c>
      <c r="C20763" s="3" t="inlineStr">
        <is>
          <t>Expenses</t>
        </is>
      </c>
      <c r="D20763" s="3" t="inlineStr">
        <is>
          <t>3233/100</t>
        </is>
      </c>
      <c r="E20763" s="3" t="inlineStr">
        <is>
          <t>Cell Data - Sales office Wifi</t>
        </is>
      </c>
      <c r="F20763" s="3" t="n">
        <v>514</v>
      </c>
      <c r="G20763" s="3" t="n">
        <v>3530.91</v>
      </c>
    </row>
    <row r="20764">
      <c r="A20764" s="3" t="inlineStr">
        <is>
          <t>Opportunity Global Property (PTY) LTD</t>
        </is>
      </c>
      <c r="B20764" s="4" t="n">
        <v>45443</v>
      </c>
      <c r="C20764" s="3" t="inlineStr">
        <is>
          <t>Expenses</t>
        </is>
      </c>
      <c r="D20764" s="3" t="inlineStr">
        <is>
          <t>3250/000</t>
        </is>
      </c>
      <c r="E20764" s="3" t="inlineStr">
        <is>
          <t>Cleaning</t>
        </is>
      </c>
      <c r="F20764" s="3" t="n">
        <v>3306.18</v>
      </c>
      <c r="G20764" s="3" t="n">
        <v>9557.809999999999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Expenses</t>
        </is>
      </c>
      <c r="D20765" s="3" t="inlineStr">
        <is>
          <t>3250/000</t>
        </is>
      </c>
      <c r="E20765" s="3" t="inlineStr">
        <is>
          <t>Cleaning</t>
        </is>
      </c>
      <c r="F20765" s="3" t="n">
        <v>2147.83</v>
      </c>
      <c r="G20765" s="3" t="n">
        <v>25409.54</v>
      </c>
    </row>
    <row r="20766">
      <c r="A20766" s="3" t="inlineStr">
        <is>
          <t>Opportunity Private Capital (PTY) LTD</t>
        </is>
      </c>
      <c r="B20766" s="4" t="n">
        <v>45443</v>
      </c>
      <c r="C20766" s="3" t="inlineStr">
        <is>
          <t>Expenses</t>
        </is>
      </c>
      <c r="D20766" s="3" t="inlineStr">
        <is>
          <t>3250/000</t>
        </is>
      </c>
      <c r="E20766" s="3" t="inlineStr">
        <is>
          <t>Cleaning</t>
        </is>
      </c>
      <c r="F20766" s="3" t="n">
        <v>2700</v>
      </c>
      <c r="G20766" s="3" t="n">
        <v>8100</v>
      </c>
    </row>
    <row r="20767">
      <c r="A20767" s="3" t="inlineStr">
        <is>
          <t>Trademark Holdings (Pty) Ltd</t>
        </is>
      </c>
      <c r="B20767" s="4" t="n">
        <v>45443</v>
      </c>
      <c r="C20767" s="3" t="inlineStr">
        <is>
          <t>Expenses</t>
        </is>
      </c>
      <c r="D20767" s="3" t="inlineStr">
        <is>
          <t>3250/000</t>
        </is>
      </c>
      <c r="E20767" s="3" t="inlineStr">
        <is>
          <t>Cleaning</t>
        </is>
      </c>
      <c r="F20767" s="3" t="n">
        <v>1144</v>
      </c>
      <c r="G20767" s="3" t="n">
        <v>10010</v>
      </c>
    </row>
    <row r="20768">
      <c r="A20768" s="3" t="inlineStr">
        <is>
          <t>Opportunity Global Property (PTY) LTD</t>
        </is>
      </c>
      <c r="B20768" s="4" t="n">
        <v>45443</v>
      </c>
      <c r="C20768" s="3" t="inlineStr">
        <is>
          <t>Expenses</t>
        </is>
      </c>
      <c r="D20768" s="3" t="inlineStr">
        <is>
          <t>3300/000</t>
        </is>
      </c>
      <c r="E20768" s="3" t="inlineStr">
        <is>
          <t>Computer Expenses</t>
        </is>
      </c>
      <c r="F20768" s="3" t="n">
        <v>0</v>
      </c>
      <c r="G20768" s="3" t="n">
        <v>782.52</v>
      </c>
    </row>
    <row r="20769">
      <c r="A20769" s="3" t="inlineStr">
        <is>
          <t>Opportunity Management Holdings (PTY) LTD</t>
        </is>
      </c>
      <c r="B20769" s="4" t="n">
        <v>45443</v>
      </c>
      <c r="C20769" s="3" t="inlineStr">
        <is>
          <t>Expenses</t>
        </is>
      </c>
      <c r="D20769" s="3" t="inlineStr">
        <is>
          <t>3300/000</t>
        </is>
      </c>
      <c r="E20769" s="3" t="inlineStr">
        <is>
          <t>Computer Expenses</t>
        </is>
      </c>
      <c r="F20769" s="3" t="n">
        <v>472.61</v>
      </c>
      <c r="G20769" s="3" t="n">
        <v>3133.47</v>
      </c>
    </row>
    <row r="20770">
      <c r="A20770" s="3" t="inlineStr">
        <is>
          <t>Opportunity Private Capital (PTY) LTD</t>
        </is>
      </c>
      <c r="B20770" s="4" t="n">
        <v>45443</v>
      </c>
      <c r="C20770" s="3" t="inlineStr">
        <is>
          <t>Expenses</t>
        </is>
      </c>
      <c r="D20770" s="3" t="inlineStr">
        <is>
          <t>3300/000</t>
        </is>
      </c>
      <c r="E20770" s="3" t="inlineStr">
        <is>
          <t>Computer Expenses</t>
        </is>
      </c>
      <c r="F20770" s="3" t="n">
        <v>0</v>
      </c>
      <c r="G20770" s="3" t="n">
        <v>3995</v>
      </c>
    </row>
    <row r="20771">
      <c r="A20771" s="3" t="inlineStr">
        <is>
          <t>Trademark Holdings (Pty) Ltd</t>
        </is>
      </c>
      <c r="B20771" s="4" t="n">
        <v>45443</v>
      </c>
      <c r="C20771" s="3" t="inlineStr">
        <is>
          <t>Expenses</t>
        </is>
      </c>
      <c r="D20771" s="3" t="inlineStr">
        <is>
          <t>3300/000</t>
        </is>
      </c>
      <c r="E20771" s="3" t="inlineStr">
        <is>
          <t>Computer Expenses</t>
        </is>
      </c>
      <c r="F20771" s="3" t="n">
        <v>1040</v>
      </c>
      <c r="G20771" s="3" t="n">
        <v>1040</v>
      </c>
    </row>
    <row r="20772">
      <c r="A20772" s="3" t="inlineStr">
        <is>
          <t>Noble Shield (Pty) Ltd ta Go Letting</t>
        </is>
      </c>
      <c r="B20772" s="4" t="n">
        <v>45443</v>
      </c>
      <c r="C20772" s="3" t="inlineStr">
        <is>
          <t>Expenses</t>
        </is>
      </c>
      <c r="D20772" s="3" t="inlineStr">
        <is>
          <t>3300/120</t>
        </is>
      </c>
      <c r="E20772" s="3" t="inlineStr">
        <is>
          <t>Computer IT - Software Propworx</t>
        </is>
      </c>
      <c r="F20772" s="3" t="n">
        <v>2576</v>
      </c>
      <c r="G20772" s="3" t="n">
        <v>23184</v>
      </c>
    </row>
    <row r="20773">
      <c r="A20773" s="3" t="inlineStr">
        <is>
          <t>Noble Shield (Pty) Ltd ta Go Letting</t>
        </is>
      </c>
      <c r="B20773" s="4" t="n">
        <v>45443</v>
      </c>
      <c r="C20773" s="3" t="inlineStr">
        <is>
          <t>Expenses</t>
        </is>
      </c>
      <c r="D20773" s="3" t="inlineStr">
        <is>
          <t>3300/130</t>
        </is>
      </c>
      <c r="E20773" s="3" t="inlineStr">
        <is>
          <t>Computer IT - Internet/Hosting Fees</t>
        </is>
      </c>
      <c r="F20773" s="3" t="n">
        <v>0</v>
      </c>
      <c r="G20773" s="3" t="n">
        <v>1580</v>
      </c>
    </row>
    <row r="20774">
      <c r="A20774" s="3" t="inlineStr">
        <is>
          <t>Noble Shield (Pty) Ltd ta Go Letting</t>
        </is>
      </c>
      <c r="B20774" s="4" t="n">
        <v>45443</v>
      </c>
      <c r="C20774" s="3" t="inlineStr">
        <is>
          <t>Expenses</t>
        </is>
      </c>
      <c r="D20774" s="3" t="inlineStr">
        <is>
          <t>3300/170</t>
        </is>
      </c>
      <c r="E20774" s="3" t="inlineStr">
        <is>
          <t>Computer IT - VDB office Fibre</t>
        </is>
      </c>
      <c r="F20774" s="3" t="n">
        <v>790</v>
      </c>
      <c r="G20774" s="3" t="n">
        <v>6320</v>
      </c>
    </row>
    <row r="20775">
      <c r="A20775" s="3" t="inlineStr">
        <is>
          <t>Trademark Holdings (Pty) Ltd</t>
        </is>
      </c>
      <c r="B20775" s="4" t="n">
        <v>45443</v>
      </c>
      <c r="C20775" s="3" t="inlineStr">
        <is>
          <t>Expenses</t>
        </is>
      </c>
      <c r="D20775" s="3" t="inlineStr">
        <is>
          <t>3350/000</t>
        </is>
      </c>
      <c r="E20775" s="3" t="inlineStr">
        <is>
          <t>Consulting Fees</t>
        </is>
      </c>
      <c r="F20775" s="3" t="n">
        <v>26400</v>
      </c>
      <c r="G20775" s="3" t="n">
        <v>211600</v>
      </c>
    </row>
    <row r="20776">
      <c r="A20776" s="3" t="inlineStr">
        <is>
          <t>Opportunity Management Holdings (PTY) LTD</t>
        </is>
      </c>
      <c r="B20776" s="4" t="n">
        <v>45443</v>
      </c>
      <c r="C20776" s="3" t="inlineStr">
        <is>
          <t>Expenses</t>
        </is>
      </c>
      <c r="D20776" s="3" t="inlineStr">
        <is>
          <t>3350/100</t>
        </is>
      </c>
      <c r="E20776" s="3" t="inlineStr">
        <is>
          <t>Consulting Fee - Dirk Coetzee</t>
        </is>
      </c>
      <c r="F20776" s="3" t="n">
        <v>0</v>
      </c>
      <c r="G20776" s="3" t="n">
        <v>136000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Expenses</t>
        </is>
      </c>
      <c r="D20777" s="3" t="inlineStr">
        <is>
          <t>3350/100</t>
        </is>
      </c>
      <c r="E20777" s="3" t="inlineStr">
        <is>
          <t>Consulting Fees - Admin and Finance</t>
        </is>
      </c>
      <c r="F20777" s="3" t="n">
        <v>35494</v>
      </c>
      <c r="G20777" s="3" t="n">
        <v>124557</v>
      </c>
    </row>
    <row r="20778">
      <c r="A20778" s="3" t="inlineStr">
        <is>
          <t>Opportunity Global Property (PTY) LTD</t>
        </is>
      </c>
      <c r="B20778" s="4" t="n">
        <v>45443</v>
      </c>
      <c r="C20778" s="3" t="inlineStr">
        <is>
          <t>Expenses</t>
        </is>
      </c>
      <c r="D20778" s="3" t="inlineStr">
        <is>
          <t>3350/100</t>
        </is>
      </c>
      <c r="E20778" s="3" t="inlineStr">
        <is>
          <t>Consulting Fees - Admin and Finance</t>
        </is>
      </c>
      <c r="F20778" s="3" t="n">
        <v>22245.2</v>
      </c>
      <c r="G20778" s="3" t="n">
        <v>53060.6</v>
      </c>
    </row>
    <row r="20779">
      <c r="A20779" s="3" t="inlineStr">
        <is>
          <t>Opportunity Private Capital (PTY) LTD</t>
        </is>
      </c>
      <c r="B20779" s="4" t="n">
        <v>45443</v>
      </c>
      <c r="C20779" s="3" t="inlineStr">
        <is>
          <t>Expenses</t>
        </is>
      </c>
      <c r="D20779" s="3" t="inlineStr">
        <is>
          <t>3350/100</t>
        </is>
      </c>
      <c r="E20779" s="3" t="inlineStr">
        <is>
          <t>Consulting Fees - Admin and Finance</t>
        </is>
      </c>
      <c r="F20779" s="3" t="n">
        <v>18085.2</v>
      </c>
      <c r="G20779" s="3" t="n">
        <v>44740.6</v>
      </c>
    </row>
    <row r="20780">
      <c r="A20780" s="3" t="inlineStr">
        <is>
          <t>Opportunity Private Capital (PTY) LTD</t>
        </is>
      </c>
      <c r="B20780" s="4" t="n">
        <v>45443</v>
      </c>
      <c r="C20780" s="3" t="inlineStr">
        <is>
          <t>Expenses</t>
        </is>
      </c>
      <c r="D20780" s="3" t="inlineStr">
        <is>
          <t>3350/200</t>
        </is>
      </c>
      <c r="E20780" s="3" t="inlineStr">
        <is>
          <t>Consulting Fees - Rockfin</t>
        </is>
      </c>
      <c r="F20780" s="3" t="n">
        <v>0</v>
      </c>
      <c r="G20780" s="3" t="n">
        <v>39600</v>
      </c>
    </row>
    <row r="20781">
      <c r="A20781" s="3" t="inlineStr">
        <is>
          <t>Opportunity Management Holdings (PTY) LTD</t>
        </is>
      </c>
      <c r="B20781" s="4" t="n">
        <v>45443</v>
      </c>
      <c r="C20781" s="3" t="inlineStr">
        <is>
          <t>Expenses</t>
        </is>
      </c>
      <c r="D20781" s="3" t="inlineStr">
        <is>
          <t>3350/300</t>
        </is>
      </c>
      <c r="E20781" s="3" t="inlineStr">
        <is>
          <t>Consulting Fee - HR Joblaw</t>
        </is>
      </c>
      <c r="F20781" s="3" t="n">
        <v>0</v>
      </c>
      <c r="G20781" s="3" t="n">
        <v>11205.81</v>
      </c>
    </row>
    <row r="20782">
      <c r="A20782" s="3" t="inlineStr">
        <is>
          <t>Quinate Consulting (Pty) Ltd</t>
        </is>
      </c>
      <c r="B20782" s="4" t="n">
        <v>45443</v>
      </c>
      <c r="C20782" s="3" t="inlineStr">
        <is>
          <t>Expenses</t>
        </is>
      </c>
      <c r="D20782" s="3" t="inlineStr">
        <is>
          <t>3350/300</t>
        </is>
      </c>
      <c r="E20782" s="3" t="inlineStr">
        <is>
          <t>Consulting Fees - Admin and Finance</t>
        </is>
      </c>
      <c r="F20782" s="3" t="n">
        <v>15000</v>
      </c>
      <c r="G20782" s="3" t="n">
        <v>30000</v>
      </c>
    </row>
    <row r="20783">
      <c r="A20783" s="3" t="inlineStr">
        <is>
          <t>Opportunity Private Capital (PTY) LTD</t>
        </is>
      </c>
      <c r="B20783" s="4" t="n">
        <v>45443</v>
      </c>
      <c r="C20783" s="3" t="inlineStr">
        <is>
          <t>Expenses</t>
        </is>
      </c>
      <c r="D20783" s="3" t="inlineStr">
        <is>
          <t>3350/300</t>
        </is>
      </c>
      <c r="E20783" s="3" t="inlineStr">
        <is>
          <t>Consulting Fees - BLCS</t>
        </is>
      </c>
      <c r="F20783" s="3" t="n">
        <v>4000</v>
      </c>
      <c r="G20783" s="3" t="n">
        <v>24000</v>
      </c>
    </row>
    <row r="20784">
      <c r="A20784" s="3" t="inlineStr">
        <is>
          <t>Opportunity Management Holdings (PTY) LTD</t>
        </is>
      </c>
      <c r="B20784" s="4" t="n">
        <v>45443</v>
      </c>
      <c r="C20784" s="3" t="inlineStr">
        <is>
          <t>Expenses</t>
        </is>
      </c>
      <c r="D20784" s="3" t="inlineStr">
        <is>
          <t>3350/400</t>
        </is>
      </c>
      <c r="E20784" s="3" t="inlineStr">
        <is>
          <t>Consulting Fees - Johan Prinsloo</t>
        </is>
      </c>
      <c r="F20784" s="3" t="n">
        <v>0</v>
      </c>
      <c r="G20784" s="3" t="n">
        <v>180992.16</v>
      </c>
    </row>
    <row r="20785">
      <c r="A20785" s="3" t="inlineStr">
        <is>
          <t>Opportunity Private Capital (PTY) LTD</t>
        </is>
      </c>
      <c r="B20785" s="4" t="n">
        <v>45443</v>
      </c>
      <c r="C20785" s="3" t="inlineStr">
        <is>
          <t>Expenses</t>
        </is>
      </c>
      <c r="D20785" s="3" t="inlineStr">
        <is>
          <t>3350/400</t>
        </is>
      </c>
      <c r="E20785" s="3" t="inlineStr">
        <is>
          <t>Consulting Fees: Solaris Law</t>
        </is>
      </c>
      <c r="F20785" s="3" t="n">
        <v>0</v>
      </c>
      <c r="G20785" s="3" t="n">
        <v>29937.39</v>
      </c>
    </row>
    <row r="20786">
      <c r="A20786" s="3" t="inlineStr">
        <is>
          <t>Opportunity Private Capital (PTY) LTD</t>
        </is>
      </c>
      <c r="B20786" s="4" t="n">
        <v>45443</v>
      </c>
      <c r="C20786" s="3" t="inlineStr">
        <is>
          <t>Expenses</t>
        </is>
      </c>
      <c r="D20786" s="3" t="inlineStr">
        <is>
          <t>3351/000</t>
        </is>
      </c>
      <c r="E20786" s="3" t="inlineStr">
        <is>
          <t>Consulting Fees - HR Joblaw</t>
        </is>
      </c>
      <c r="F20786" s="3" t="n">
        <v>1600.83</v>
      </c>
      <c r="G20786" s="3" t="n">
        <v>16802.49</v>
      </c>
    </row>
    <row r="20787">
      <c r="A20787" s="3" t="inlineStr">
        <is>
          <t>Quinate Consulting (Pty) Ltd</t>
        </is>
      </c>
      <c r="B20787" s="4" t="n">
        <v>45443</v>
      </c>
      <c r="C20787" s="3" t="inlineStr">
        <is>
          <t>Expenses</t>
        </is>
      </c>
      <c r="D20787" s="3" t="inlineStr">
        <is>
          <t>3351/000</t>
        </is>
      </c>
      <c r="E20787" s="3" t="inlineStr">
        <is>
          <t>Consulting fees - Trustees</t>
        </is>
      </c>
      <c r="F20787" s="3" t="n">
        <v>4200</v>
      </c>
      <c r="G20787" s="3" t="n">
        <v>29200</v>
      </c>
    </row>
    <row r="20788">
      <c r="A20788" s="3" t="inlineStr">
        <is>
          <t>Opportunity Private Capital (PTY) LTD</t>
        </is>
      </c>
      <c r="B20788" s="4" t="n">
        <v>45443</v>
      </c>
      <c r="C20788" s="3" t="inlineStr">
        <is>
          <t>Expenses</t>
        </is>
      </c>
      <c r="D20788" s="3" t="inlineStr">
        <is>
          <t>3355/00</t>
        </is>
      </c>
      <c r="E20788" s="3" t="inlineStr">
        <is>
          <t>Consulting fees - F Geldenhuys</t>
        </is>
      </c>
      <c r="F20788" s="3" t="n">
        <v>56415.38</v>
      </c>
      <c r="G20788" s="3" t="n">
        <v>119639.89</v>
      </c>
    </row>
    <row r="20789">
      <c r="A20789" s="3" t="inlineStr">
        <is>
          <t>Opportunity Private Capital (PTY) LTD</t>
        </is>
      </c>
      <c r="B20789" s="4" t="n">
        <v>45443</v>
      </c>
      <c r="C20789" s="3" t="inlineStr">
        <is>
          <t>Expenses</t>
        </is>
      </c>
      <c r="D20789" s="3" t="inlineStr">
        <is>
          <t>3356/000</t>
        </is>
      </c>
      <c r="E20789" s="3" t="inlineStr">
        <is>
          <t>Consulting Fees - Nicole Viljoen</t>
        </is>
      </c>
      <c r="F20789" s="3" t="n">
        <v>15000</v>
      </c>
      <c r="G20789" s="3" t="n">
        <v>45000</v>
      </c>
    </row>
    <row r="20790">
      <c r="A20790" s="3" t="inlineStr">
        <is>
          <t>Opportunity Management Holdings (PTY) LTD</t>
        </is>
      </c>
      <c r="B20790" s="4" t="n">
        <v>45443</v>
      </c>
      <c r="C20790" s="3" t="inlineStr">
        <is>
          <t>Expenses</t>
        </is>
      </c>
      <c r="D20790" s="3" t="inlineStr">
        <is>
          <t>3400/000</t>
        </is>
      </c>
      <c r="E20790" s="3" t="inlineStr">
        <is>
          <t>Courier _AND_ Postage</t>
        </is>
      </c>
      <c r="F20790" s="3" t="n">
        <v>0</v>
      </c>
      <c r="G20790" s="3" t="n">
        <v>664.3200000000001</v>
      </c>
    </row>
    <row r="20791">
      <c r="A20791" s="3" t="inlineStr">
        <is>
          <t>Trademark Holdings (Pty) Ltd</t>
        </is>
      </c>
      <c r="B20791" s="4" t="n">
        <v>45443</v>
      </c>
      <c r="C20791" s="3" t="inlineStr">
        <is>
          <t>Expenses</t>
        </is>
      </c>
      <c r="D20791" s="3" t="inlineStr">
        <is>
          <t>3450/000</t>
        </is>
      </c>
      <c r="E20791" s="3" t="inlineStr">
        <is>
          <t>Depreciation</t>
        </is>
      </c>
      <c r="F20791" s="3" t="n">
        <v>0</v>
      </c>
      <c r="G20791" s="3" t="n">
        <v>376.58</v>
      </c>
    </row>
    <row r="20792">
      <c r="A20792" s="3" t="inlineStr">
        <is>
          <t>Opportunity Private Capital (PTY) LTD</t>
        </is>
      </c>
      <c r="B20792" s="4" t="n">
        <v>45443</v>
      </c>
      <c r="C20792" s="3" t="inlineStr">
        <is>
          <t>Expenses</t>
        </is>
      </c>
      <c r="D20792" s="3" t="inlineStr">
        <is>
          <t>3450/001</t>
        </is>
      </c>
      <c r="E20792" s="3" t="inlineStr">
        <is>
          <t>Depreciation - Computer equipment</t>
        </is>
      </c>
      <c r="F20792" s="3" t="n">
        <v>0</v>
      </c>
      <c r="G20792" s="3" t="n">
        <v>1760.16</v>
      </c>
    </row>
    <row r="20793">
      <c r="A20793" s="3" t="inlineStr">
        <is>
          <t>Opportunity Global Property (PTY) LTD</t>
        </is>
      </c>
      <c r="B20793" s="4" t="n">
        <v>45443</v>
      </c>
      <c r="C20793" s="3" t="inlineStr">
        <is>
          <t>Expenses</t>
        </is>
      </c>
      <c r="D20793" s="3" t="inlineStr">
        <is>
          <t>3450/030</t>
        </is>
      </c>
      <c r="E20793" s="3" t="inlineStr">
        <is>
          <t>Depreciation - Furniture and Fittings</t>
        </is>
      </c>
      <c r="F20793" s="3" t="n">
        <v>0</v>
      </c>
      <c r="G20793" s="3" t="n">
        <v>816.1</v>
      </c>
    </row>
    <row r="20794">
      <c r="A20794" s="3" t="inlineStr">
        <is>
          <t>Opportunity Management Holdings (PTY) LTD</t>
        </is>
      </c>
      <c r="B20794" s="4" t="n">
        <v>45443</v>
      </c>
      <c r="C20794" s="3" t="inlineStr">
        <is>
          <t>Expenses</t>
        </is>
      </c>
      <c r="D20794" s="3" t="inlineStr">
        <is>
          <t>3451/000</t>
        </is>
      </c>
      <c r="E20794" s="3" t="inlineStr">
        <is>
          <t>Depreciation - Computer Equipment</t>
        </is>
      </c>
      <c r="F20794" s="3" t="n">
        <v>0</v>
      </c>
      <c r="G20794" s="3" t="n">
        <v>9047.360000000001</v>
      </c>
    </row>
    <row r="20795">
      <c r="A20795" s="3" t="inlineStr">
        <is>
          <t>Quinate Consulting (Pty) Ltd</t>
        </is>
      </c>
      <c r="B20795" s="4" t="n">
        <v>45443</v>
      </c>
      <c r="C20795" s="3" t="inlineStr">
        <is>
          <t>Expenses</t>
        </is>
      </c>
      <c r="D20795" s="3" t="inlineStr">
        <is>
          <t>3600/000</t>
        </is>
      </c>
      <c r="E20795" s="3" t="inlineStr">
        <is>
          <t>Donations</t>
        </is>
      </c>
      <c r="F20795" s="3" t="n">
        <v>572.45</v>
      </c>
      <c r="G20795" s="3" t="n">
        <v>1717.35</v>
      </c>
    </row>
    <row r="20796">
      <c r="A20796" s="3" t="inlineStr">
        <is>
          <t>Noble Shield (Pty) Ltd ta Go Letting</t>
        </is>
      </c>
      <c r="B20796" s="4" t="n">
        <v>45443</v>
      </c>
      <c r="C20796" s="3" t="inlineStr">
        <is>
          <t>Expenses</t>
        </is>
      </c>
      <c r="D20796" s="3" t="inlineStr">
        <is>
          <t>3650/000</t>
        </is>
      </c>
      <c r="E20796" s="3" t="inlineStr">
        <is>
          <t>Electricity _AND_ Water</t>
        </is>
      </c>
      <c r="F20796" s="3" t="n">
        <v>0</v>
      </c>
      <c r="G20796" s="3" t="n">
        <v>6400</v>
      </c>
    </row>
    <row r="20797">
      <c r="A20797" s="3" t="inlineStr">
        <is>
          <t>Opportunity Private Capital (PTY) LTD</t>
        </is>
      </c>
      <c r="B20797" s="4" t="n">
        <v>45443</v>
      </c>
      <c r="C20797" s="3" t="inlineStr">
        <is>
          <t>Expenses</t>
        </is>
      </c>
      <c r="D20797" s="3" t="inlineStr">
        <is>
          <t>3650/000</t>
        </is>
      </c>
      <c r="E20797" s="3" t="inlineStr">
        <is>
          <t>Electricity _AND_ Water</t>
        </is>
      </c>
      <c r="F20797" s="3" t="n">
        <v>2950</v>
      </c>
      <c r="G20797" s="3" t="n">
        <v>8850</v>
      </c>
    </row>
    <row r="20798">
      <c r="A20798" s="3" t="inlineStr">
        <is>
          <t>Noble Shield (Pty) Ltd ta Go Letting</t>
        </is>
      </c>
      <c r="B20798" s="4" t="n">
        <v>45443</v>
      </c>
      <c r="C20798" s="3" t="inlineStr">
        <is>
          <t>Expenses</t>
        </is>
      </c>
      <c r="D20798" s="3" t="inlineStr">
        <is>
          <t>3651/000</t>
        </is>
      </c>
      <c r="E20798" s="3" t="inlineStr">
        <is>
          <t>Electricity _AND_ Water - Rentals</t>
        </is>
      </c>
      <c r="F20798" s="3" t="n">
        <v>0</v>
      </c>
      <c r="G20798" s="3" t="n">
        <v>-100</v>
      </c>
    </row>
    <row r="20799">
      <c r="A20799" s="3" t="inlineStr">
        <is>
          <t>Quinate Consulting (Pty) Ltd</t>
        </is>
      </c>
      <c r="B20799" s="4" t="n">
        <v>45443</v>
      </c>
      <c r="C20799" s="3" t="inlineStr">
        <is>
          <t>Expenses</t>
        </is>
      </c>
      <c r="D20799" s="3" t="inlineStr">
        <is>
          <t>3651/000</t>
        </is>
      </c>
      <c r="E20799" s="3" t="inlineStr">
        <is>
          <t>Electricity _AND_ Water - Southwark</t>
        </is>
      </c>
      <c r="F20799" s="3" t="n">
        <v>44588.5</v>
      </c>
      <c r="G20799" s="3" t="n">
        <v>58984.56</v>
      </c>
    </row>
    <row r="20800">
      <c r="A20800" s="3" t="inlineStr">
        <is>
          <t>Quinate Consulting (Pty) Ltd</t>
        </is>
      </c>
      <c r="B20800" s="4" t="n">
        <v>45443</v>
      </c>
      <c r="C20800" s="3" t="inlineStr">
        <is>
          <t>Expenses</t>
        </is>
      </c>
      <c r="D20800" s="3" t="inlineStr">
        <is>
          <t>3652/000</t>
        </is>
      </c>
      <c r="E20800" s="3" t="inlineStr">
        <is>
          <t>Electricity _AND_ Water - Soho</t>
        </is>
      </c>
      <c r="F20800" s="3" t="n">
        <v>28899.25</v>
      </c>
      <c r="G20800" s="3" t="n">
        <v>74930.42</v>
      </c>
    </row>
    <row r="20801">
      <c r="A20801" s="3" t="inlineStr">
        <is>
          <t>Quinate Consulting (Pty) Ltd</t>
        </is>
      </c>
      <c r="B20801" s="4" t="n">
        <v>45443</v>
      </c>
      <c r="C20801" s="3" t="inlineStr">
        <is>
          <t>Expenses</t>
        </is>
      </c>
      <c r="D20801" s="3" t="inlineStr">
        <is>
          <t>3653/000</t>
        </is>
      </c>
      <c r="E20801" s="3" t="inlineStr">
        <is>
          <t>Electricity _AND_ Water - Endulini</t>
        </is>
      </c>
      <c r="F20801" s="3" t="n">
        <v>-3560.82</v>
      </c>
      <c r="G20801" s="3" t="n">
        <v>983.49</v>
      </c>
    </row>
    <row r="20802">
      <c r="A20802" s="3" t="inlineStr">
        <is>
          <t>Noble Shield (Pty) Ltd ta Go Letting</t>
        </is>
      </c>
      <c r="B20802" s="4" t="n">
        <v>45443</v>
      </c>
      <c r="C20802" s="3" t="inlineStr">
        <is>
          <t>Expenses</t>
        </is>
      </c>
      <c r="D20802" s="3" t="inlineStr">
        <is>
          <t>3700/000</t>
        </is>
      </c>
      <c r="E20802" s="3" t="inlineStr">
        <is>
          <t>Entertainment Expenses</t>
        </is>
      </c>
      <c r="F20802" s="3" t="n">
        <v>0</v>
      </c>
      <c r="G20802" s="3" t="n">
        <v>1650</v>
      </c>
    </row>
    <row r="20803">
      <c r="A20803" s="3" t="inlineStr">
        <is>
          <t>Opportunity Global Property (PTY) LTD</t>
        </is>
      </c>
      <c r="B20803" s="4" t="n">
        <v>45443</v>
      </c>
      <c r="C20803" s="3" t="inlineStr">
        <is>
          <t>Expenses</t>
        </is>
      </c>
      <c r="D20803" s="3" t="inlineStr">
        <is>
          <t>3700/000</t>
        </is>
      </c>
      <c r="E20803" s="3" t="inlineStr">
        <is>
          <t>Entertainment Expenses</t>
        </is>
      </c>
      <c r="F20803" s="3" t="n">
        <v>922.61</v>
      </c>
      <c r="G20803" s="3" t="n">
        <v>2053.04</v>
      </c>
    </row>
    <row r="20804">
      <c r="A20804" s="3" t="inlineStr">
        <is>
          <t>Opportunity Management Holdings (PTY) LTD</t>
        </is>
      </c>
      <c r="B20804" s="4" t="n">
        <v>45443</v>
      </c>
      <c r="C20804" s="3" t="inlineStr">
        <is>
          <t>Expenses</t>
        </is>
      </c>
      <c r="D20804" s="3" t="inlineStr">
        <is>
          <t>3700/000</t>
        </is>
      </c>
      <c r="E20804" s="3" t="inlineStr">
        <is>
          <t>Entertainment Expenses</t>
        </is>
      </c>
      <c r="F20804" s="3" t="n">
        <v>0</v>
      </c>
      <c r="G20804" s="3" t="n">
        <v>1126.13</v>
      </c>
    </row>
    <row r="20805">
      <c r="A20805" s="3" t="inlineStr">
        <is>
          <t>Opportunity Private Capital (PTY) LTD</t>
        </is>
      </c>
      <c r="B20805" s="4" t="n">
        <v>45443</v>
      </c>
      <c r="C20805" s="3" t="inlineStr">
        <is>
          <t>Expenses</t>
        </is>
      </c>
      <c r="D20805" s="3" t="inlineStr">
        <is>
          <t>3700/000</t>
        </is>
      </c>
      <c r="E20805" s="3" t="inlineStr">
        <is>
          <t>Entertainment Expenses</t>
        </is>
      </c>
      <c r="F20805" s="3" t="n">
        <v>0</v>
      </c>
      <c r="G20805" s="3" t="n">
        <v>3943.47</v>
      </c>
    </row>
    <row r="20806">
      <c r="A20806" s="3" t="inlineStr">
        <is>
          <t>Noble Shield (Pty) Ltd ta Go Letting</t>
        </is>
      </c>
      <c r="B20806" s="4" t="n">
        <v>45443</v>
      </c>
      <c r="C20806" s="3" t="inlineStr">
        <is>
          <t>Expenses</t>
        </is>
      </c>
      <c r="D20806" s="3" t="inlineStr">
        <is>
          <t>3800/000</t>
        </is>
      </c>
      <c r="E20806" s="3" t="inlineStr">
        <is>
          <t>General Expenses</t>
        </is>
      </c>
      <c r="F20806" s="3" t="n">
        <v>-591.8</v>
      </c>
      <c r="G20806" s="3" t="n">
        <v>319.98</v>
      </c>
    </row>
    <row r="20807">
      <c r="A20807" s="3" t="inlineStr">
        <is>
          <t>Opportunity Global Property (PTY) LTD</t>
        </is>
      </c>
      <c r="B20807" s="4" t="n">
        <v>45443</v>
      </c>
      <c r="C20807" s="3" t="inlineStr">
        <is>
          <t>Expenses</t>
        </is>
      </c>
      <c r="D20807" s="3" t="inlineStr">
        <is>
          <t>3800/000</t>
        </is>
      </c>
      <c r="E20807" s="3" t="inlineStr">
        <is>
          <t>General Expenses</t>
        </is>
      </c>
      <c r="F20807" s="3" t="n">
        <v>1248.85</v>
      </c>
      <c r="G20807" s="3" t="n">
        <v>1405.35</v>
      </c>
    </row>
    <row r="20808">
      <c r="A20808" s="3" t="inlineStr">
        <is>
          <t>Opportunity Management Holdings (PTY) LTD</t>
        </is>
      </c>
      <c r="B20808" s="4" t="n">
        <v>45443</v>
      </c>
      <c r="C20808" s="3" t="inlineStr">
        <is>
          <t>Expenses</t>
        </is>
      </c>
      <c r="D20808" s="3" t="inlineStr">
        <is>
          <t>3800/000</t>
        </is>
      </c>
      <c r="E20808" s="3" t="inlineStr">
        <is>
          <t>General Expenses</t>
        </is>
      </c>
      <c r="F20808" s="3" t="n">
        <v>1027.08</v>
      </c>
      <c r="G20808" s="3" t="n">
        <v>2950.38</v>
      </c>
    </row>
    <row r="20809">
      <c r="A20809" s="3" t="inlineStr">
        <is>
          <t>Quinate Consulting (Pty) Ltd</t>
        </is>
      </c>
      <c r="B20809" s="4" t="n">
        <v>45443</v>
      </c>
      <c r="C20809" s="3" t="inlineStr">
        <is>
          <t>Expenses</t>
        </is>
      </c>
      <c r="D20809" s="3" t="inlineStr">
        <is>
          <t>3800/000</t>
        </is>
      </c>
      <c r="E20809" s="3" t="inlineStr">
        <is>
          <t>General Expenses</t>
        </is>
      </c>
      <c r="F20809" s="3" t="n">
        <v>0</v>
      </c>
      <c r="G20809" s="3" t="n">
        <v>1338.11</v>
      </c>
    </row>
    <row r="20810">
      <c r="A20810" s="3" t="inlineStr">
        <is>
          <t>Opportunity Global Property (PTY) LTD</t>
        </is>
      </c>
      <c r="B20810" s="4" t="n">
        <v>45443</v>
      </c>
      <c r="C20810" s="3" t="inlineStr">
        <is>
          <t>Expenses</t>
        </is>
      </c>
      <c r="D20810" s="3" t="inlineStr">
        <is>
          <t>3800/010</t>
        </is>
      </c>
      <c r="E20810" s="3" t="inlineStr">
        <is>
          <t>General Expences - Gifts</t>
        </is>
      </c>
      <c r="F20810" s="3" t="n">
        <v>366.16</v>
      </c>
      <c r="G20810" s="3" t="n">
        <v>1803.62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Expenses</t>
        </is>
      </c>
      <c r="D20811" s="3" t="inlineStr">
        <is>
          <t>3800/010</t>
        </is>
      </c>
      <c r="E20811" s="3" t="inlineStr">
        <is>
          <t>General Expenses - Gifts</t>
        </is>
      </c>
      <c r="F20811" s="3" t="n">
        <v>5399.91</v>
      </c>
      <c r="G20811" s="3" t="n">
        <v>18363.56</v>
      </c>
    </row>
    <row r="20812">
      <c r="A20812" s="3" t="inlineStr">
        <is>
          <t>Opportunity Management Holdings (PTY) LTD</t>
        </is>
      </c>
      <c r="B20812" s="4" t="n">
        <v>45443</v>
      </c>
      <c r="C20812" s="3" t="inlineStr">
        <is>
          <t>Expenses</t>
        </is>
      </c>
      <c r="D20812" s="3" t="inlineStr">
        <is>
          <t>3800/030</t>
        </is>
      </c>
      <c r="E20812" s="3" t="inlineStr">
        <is>
          <t>General Expenses: Showhouse Heron View</t>
        </is>
      </c>
      <c r="F20812" s="3" t="n">
        <v>0</v>
      </c>
      <c r="G20812" s="3" t="n">
        <v>987.72</v>
      </c>
    </row>
    <row r="20813">
      <c r="A20813" s="3" t="inlineStr">
        <is>
          <t>Opportunity Management Holdings (PTY) LTD</t>
        </is>
      </c>
      <c r="B20813" s="4" t="n">
        <v>45443</v>
      </c>
      <c r="C20813" s="3" t="inlineStr">
        <is>
          <t>Expenses</t>
        </is>
      </c>
      <c r="D20813" s="3" t="inlineStr">
        <is>
          <t>3850/000</t>
        </is>
      </c>
      <c r="E20813" s="3" t="inlineStr">
        <is>
          <t>Insurance - Momentum</t>
        </is>
      </c>
      <c r="F20813" s="3" t="n">
        <v>1969.99</v>
      </c>
      <c r="G20813" s="3" t="n">
        <v>16634.19</v>
      </c>
    </row>
    <row r="20814">
      <c r="A20814" s="3" t="inlineStr">
        <is>
          <t>Noble Shield (Pty) Ltd ta Go Letting</t>
        </is>
      </c>
      <c r="B20814" s="4" t="n">
        <v>45443</v>
      </c>
      <c r="C20814" s="3" t="inlineStr">
        <is>
          <t>Expenses</t>
        </is>
      </c>
      <c r="D20814" s="3" t="inlineStr">
        <is>
          <t>3850/100</t>
        </is>
      </c>
      <c r="E20814" s="3" t="inlineStr">
        <is>
          <t>Insurance - Santam</t>
        </is>
      </c>
      <c r="F20814" s="3" t="n">
        <v>4249.41</v>
      </c>
      <c r="G20814" s="3" t="n">
        <v>38244.69</v>
      </c>
    </row>
    <row r="20815">
      <c r="A20815" s="3" t="inlineStr">
        <is>
          <t>Noble Shield (Pty) Ltd ta Go Letting</t>
        </is>
      </c>
      <c r="B20815" s="4" t="n">
        <v>45443</v>
      </c>
      <c r="C20815" s="3" t="inlineStr">
        <is>
          <t>Expenses</t>
        </is>
      </c>
      <c r="D20815" s="3" t="inlineStr">
        <is>
          <t>3850/200</t>
        </is>
      </c>
      <c r="E20815" s="3" t="inlineStr">
        <is>
          <t>Insurance - A_AND_G</t>
        </is>
      </c>
      <c r="F20815" s="3" t="n">
        <v>0</v>
      </c>
      <c r="G20815" s="3" t="n">
        <v>20650.02</v>
      </c>
    </row>
    <row r="20816">
      <c r="A20816" s="3" t="inlineStr">
        <is>
          <t>Quinate Consulting (Pty) Ltd</t>
        </is>
      </c>
      <c r="B20816" s="4" t="n">
        <v>45443</v>
      </c>
      <c r="C20816" s="3" t="inlineStr">
        <is>
          <t>Expenses</t>
        </is>
      </c>
      <c r="D20816" s="3" t="inlineStr">
        <is>
          <t>3851/000</t>
        </is>
      </c>
      <c r="E20816" s="3" t="inlineStr">
        <is>
          <t>Insurance - Momentum</t>
        </is>
      </c>
      <c r="F20816" s="3" t="n">
        <v>0</v>
      </c>
      <c r="G20816" s="3" t="n">
        <v>18549.94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Expenses</t>
        </is>
      </c>
      <c r="D20817" s="3" t="inlineStr">
        <is>
          <t>3900/000</t>
        </is>
      </c>
      <c r="E20817" s="3" t="inlineStr">
        <is>
          <t>Interest Paid</t>
        </is>
      </c>
      <c r="F20817" s="3" t="n">
        <v>0.01</v>
      </c>
      <c r="G20817" s="3" t="n">
        <v>0.01</v>
      </c>
    </row>
    <row r="20818">
      <c r="A20818" s="3" t="inlineStr">
        <is>
          <t>Quinate Consulting (Pty) Ltd</t>
        </is>
      </c>
      <c r="B20818" s="4" t="n">
        <v>45443</v>
      </c>
      <c r="C20818" s="3" t="inlineStr">
        <is>
          <t>Expenses</t>
        </is>
      </c>
      <c r="D20818" s="3" t="inlineStr">
        <is>
          <t>3900/000</t>
        </is>
      </c>
      <c r="E20818" s="3" t="inlineStr">
        <is>
          <t>Interest Paid</t>
        </is>
      </c>
      <c r="F20818" s="3" t="n">
        <v>147.94</v>
      </c>
      <c r="G20818" s="3" t="n">
        <v>147.94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Expenses</t>
        </is>
      </c>
      <c r="D20819" s="3" t="inlineStr">
        <is>
          <t>3960/000</t>
        </is>
      </c>
      <c r="E20819" s="3" t="inlineStr">
        <is>
          <t>Internet Fees</t>
        </is>
      </c>
      <c r="F20819" s="3" t="n">
        <v>603.38</v>
      </c>
      <c r="G20819" s="3" t="n">
        <v>5832.59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Expenses</t>
        </is>
      </c>
      <c r="D20820" s="3" t="inlineStr">
        <is>
          <t>4000/100</t>
        </is>
      </c>
      <c r="E20820" s="3" t="inlineStr">
        <is>
          <t>Investor Payout END203 - Sourgen</t>
        </is>
      </c>
      <c r="F20820" s="3" t="n">
        <v>1698.96</v>
      </c>
      <c r="G20820" s="3" t="n">
        <v>3397.92</v>
      </c>
    </row>
    <row r="20821">
      <c r="A20821" s="3" t="inlineStr">
        <is>
          <t>Rock Blok (Pty) Ltd</t>
        </is>
      </c>
      <c r="B20821" s="4" t="n">
        <v>45443</v>
      </c>
      <c r="C20821" s="3" t="inlineStr">
        <is>
          <t>Expenses</t>
        </is>
      </c>
      <c r="D20821" s="3" t="inlineStr">
        <is>
          <t>4000/110</t>
        </is>
      </c>
      <c r="E20821" s="3" t="inlineStr">
        <is>
          <t>Investor Payout END203 - De Klerk</t>
        </is>
      </c>
      <c r="F20821" s="3" t="n">
        <v>1359.17</v>
      </c>
      <c r="G20821" s="3" t="n">
        <v>2718.34</v>
      </c>
    </row>
    <row r="20822">
      <c r="A20822" s="3" t="inlineStr">
        <is>
          <t>Rock Blok (Pty) Ltd</t>
        </is>
      </c>
      <c r="B20822" s="4" t="n">
        <v>45443</v>
      </c>
      <c r="C20822" s="3" t="inlineStr">
        <is>
          <t>Expenses</t>
        </is>
      </c>
      <c r="D20822" s="3" t="inlineStr">
        <is>
          <t>4000/120</t>
        </is>
      </c>
      <c r="E20822" s="3" t="inlineStr">
        <is>
          <t>Investor Payout END203 - Akanya Property Trust</t>
        </is>
      </c>
      <c r="F20822" s="3" t="n">
        <v>1359.17</v>
      </c>
      <c r="G20822" s="3" t="n">
        <v>2718.34</v>
      </c>
    </row>
    <row r="20823">
      <c r="A20823" s="3" t="inlineStr">
        <is>
          <t>Rock Blok (Pty) Ltd</t>
        </is>
      </c>
      <c r="B20823" s="4" t="n">
        <v>45443</v>
      </c>
      <c r="C20823" s="3" t="inlineStr">
        <is>
          <t>Expenses</t>
        </is>
      </c>
      <c r="D20823" s="3" t="inlineStr">
        <is>
          <t>4000/130</t>
        </is>
      </c>
      <c r="E20823" s="3" t="inlineStr">
        <is>
          <t>Investor Payout END203 - Koopman</t>
        </is>
      </c>
      <c r="F20823" s="3" t="n">
        <v>2378.54</v>
      </c>
      <c r="G20823" s="3" t="n">
        <v>4757.08</v>
      </c>
    </row>
    <row r="20824">
      <c r="A20824" s="3" t="inlineStr">
        <is>
          <t>Rock Blok (Pty) Ltd</t>
        </is>
      </c>
      <c r="B20824" s="4" t="n">
        <v>45443</v>
      </c>
      <c r="C20824" s="3" t="inlineStr">
        <is>
          <t>Expenses</t>
        </is>
      </c>
      <c r="D20824" s="3" t="inlineStr">
        <is>
          <t>4000/140</t>
        </is>
      </c>
      <c r="E20824" s="3" t="inlineStr">
        <is>
          <t>Investor Payout END203 - Mehl</t>
        </is>
      </c>
      <c r="F20824" s="3" t="n">
        <v>1698.96</v>
      </c>
      <c r="G20824" s="3" t="n">
        <v>3397.92</v>
      </c>
    </row>
    <row r="20825">
      <c r="A20825" s="3" t="inlineStr">
        <is>
          <t>Rock Blok (Pty) Ltd</t>
        </is>
      </c>
      <c r="B20825" s="4" t="n">
        <v>45443</v>
      </c>
      <c r="C20825" s="3" t="inlineStr">
        <is>
          <t>Expenses</t>
        </is>
      </c>
      <c r="D20825" s="3" t="inlineStr">
        <is>
          <t>4000/150</t>
        </is>
      </c>
      <c r="E20825" s="3" t="inlineStr">
        <is>
          <t>Investor Payout END203 - Truter</t>
        </is>
      </c>
      <c r="F20825" s="3" t="n">
        <v>679.58</v>
      </c>
      <c r="G20825" s="3" t="n">
        <v>1359.16</v>
      </c>
    </row>
    <row r="20826">
      <c r="A20826" s="3" t="inlineStr">
        <is>
          <t>Rock Blok (Pty) Ltd</t>
        </is>
      </c>
      <c r="B20826" s="4" t="n">
        <v>45443</v>
      </c>
      <c r="C20826" s="3" t="inlineStr">
        <is>
          <t>Expenses</t>
        </is>
      </c>
      <c r="D20826" s="3" t="inlineStr">
        <is>
          <t>4000/160</t>
        </is>
      </c>
      <c r="E20826" s="3" t="inlineStr">
        <is>
          <t>Investor Payout END203 - Verhaeghe</t>
        </is>
      </c>
      <c r="F20826" s="3" t="n">
        <v>679.58</v>
      </c>
      <c r="G20826" s="3" t="n">
        <v>679.58</v>
      </c>
    </row>
    <row r="20827">
      <c r="A20827" s="3" t="inlineStr">
        <is>
          <t>Rock Blok (Pty) Ltd</t>
        </is>
      </c>
      <c r="B20827" s="4" t="n">
        <v>45443</v>
      </c>
      <c r="C20827" s="3" t="inlineStr">
        <is>
          <t>Expenses</t>
        </is>
      </c>
      <c r="D20827" s="3" t="inlineStr">
        <is>
          <t>4000/190</t>
        </is>
      </c>
      <c r="E20827" s="3" t="inlineStr">
        <is>
          <t>Investor Payout END203 - Opportunity Private Capital</t>
        </is>
      </c>
      <c r="F20827" s="3" t="n">
        <v>339.78</v>
      </c>
      <c r="G20827" s="3" t="n">
        <v>1359.15</v>
      </c>
    </row>
    <row r="20828">
      <c r="A20828" s="3" t="inlineStr">
        <is>
          <t>Endulini (Pty) Ltd</t>
        </is>
      </c>
      <c r="B20828" s="4" t="n">
        <v>45443</v>
      </c>
      <c r="C20828" s="3" t="inlineStr">
        <is>
          <t>Expenses</t>
        </is>
      </c>
      <c r="D20828" s="3" t="inlineStr">
        <is>
          <t>4050/000</t>
        </is>
      </c>
      <c r="E20828" s="3" t="inlineStr">
        <is>
          <t>Levies</t>
        </is>
      </c>
      <c r="F20828" s="3" t="n">
        <v>2267.05</v>
      </c>
      <c r="G20828" s="3" t="n">
        <v>2267.05</v>
      </c>
    </row>
    <row r="20829">
      <c r="A20829" s="3" t="inlineStr">
        <is>
          <t>Rock Blok (Pty) Ltd</t>
        </is>
      </c>
      <c r="B20829" s="4" t="n">
        <v>45443</v>
      </c>
      <c r="C20829" s="3" t="inlineStr">
        <is>
          <t>Expenses</t>
        </is>
      </c>
      <c r="D20829" s="3" t="inlineStr">
        <is>
          <t>4050/000</t>
        </is>
      </c>
      <c r="E20829" s="3" t="inlineStr">
        <is>
          <t>Levies - LMS Cape</t>
        </is>
      </c>
      <c r="F20829" s="3" t="n">
        <v>1102.62</v>
      </c>
      <c r="G20829" s="3" t="n">
        <v>2205.24</v>
      </c>
    </row>
    <row r="20830">
      <c r="A20830" s="3" t="inlineStr">
        <is>
          <t>Quinate Consulting (Pty) Ltd</t>
        </is>
      </c>
      <c r="B20830" s="4" t="n">
        <v>45443</v>
      </c>
      <c r="C20830" s="3" t="inlineStr">
        <is>
          <t>Expenses</t>
        </is>
      </c>
      <c r="D20830" s="3" t="inlineStr">
        <is>
          <t>4065/000</t>
        </is>
      </c>
      <c r="E20830" s="3" t="inlineStr">
        <is>
          <t>Levies - SoHo</t>
        </is>
      </c>
      <c r="F20830" s="3" t="n">
        <v>7627.43</v>
      </c>
      <c r="G20830" s="3" t="n">
        <v>21169.19</v>
      </c>
    </row>
    <row r="20831">
      <c r="A20831" s="3" t="inlineStr">
        <is>
          <t>Quinate Consulting (Pty) Ltd</t>
        </is>
      </c>
      <c r="B20831" s="4" t="n">
        <v>45443</v>
      </c>
      <c r="C20831" s="3" t="inlineStr">
        <is>
          <t>Expenses</t>
        </is>
      </c>
      <c r="D20831" s="3" t="inlineStr">
        <is>
          <t>4066/000</t>
        </is>
      </c>
      <c r="E20831" s="3" t="inlineStr">
        <is>
          <t>Levies - Southwark</t>
        </is>
      </c>
      <c r="F20831" s="3" t="n">
        <v>3650.29</v>
      </c>
      <c r="G20831" s="3" t="n">
        <v>10950.87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Expenses</t>
        </is>
      </c>
      <c r="D20832" s="3" t="inlineStr">
        <is>
          <t>4067/000</t>
        </is>
      </c>
      <c r="E20832" s="3" t="inlineStr">
        <is>
          <t>Levies - C4 Property</t>
        </is>
      </c>
      <c r="F20832" s="3" t="n">
        <v>19819.91</v>
      </c>
      <c r="G20832" s="3" t="n">
        <v>59467.88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Expenses</t>
        </is>
      </c>
      <c r="D20833" s="3" t="inlineStr">
        <is>
          <t>4090/000</t>
        </is>
      </c>
      <c r="E20833" s="3" t="inlineStr">
        <is>
          <t>Marketing - Website_AND_MultiMedia</t>
        </is>
      </c>
      <c r="F20833" s="3" t="n">
        <v>0</v>
      </c>
      <c r="G20833" s="3" t="n">
        <v>300</v>
      </c>
    </row>
    <row r="20834">
      <c r="A20834" s="3" t="inlineStr">
        <is>
          <t>Opportunity Private Capital (PTY) LTD</t>
        </is>
      </c>
      <c r="B20834" s="4" t="n">
        <v>45443</v>
      </c>
      <c r="C20834" s="3" t="inlineStr">
        <is>
          <t>Expenses</t>
        </is>
      </c>
      <c r="D20834" s="3" t="inlineStr">
        <is>
          <t>4100/100</t>
        </is>
      </c>
      <c r="E20834" s="3" t="inlineStr">
        <is>
          <t>Members Salaries - Nick Morgan</t>
        </is>
      </c>
      <c r="F20834" s="3" t="n">
        <v>0</v>
      </c>
      <c r="G20834" s="3" t="n">
        <v>41251.6</v>
      </c>
    </row>
    <row r="20835">
      <c r="A20835" s="3" t="inlineStr">
        <is>
          <t>Opportunity Management Holdings (PTY) LTD</t>
        </is>
      </c>
      <c r="B20835" s="4" t="n">
        <v>45443</v>
      </c>
      <c r="C20835" s="3" t="inlineStr">
        <is>
          <t>Expenses</t>
        </is>
      </c>
      <c r="D20835" s="3" t="inlineStr">
        <is>
          <t>4150/010</t>
        </is>
      </c>
      <c r="E20835" s="3" t="inlineStr">
        <is>
          <t>Motor Vehicle - Petrol _AND_ Oil</t>
        </is>
      </c>
      <c r="F20835" s="3" t="n">
        <v>0</v>
      </c>
      <c r="G20835" s="3" t="n">
        <v>1350</v>
      </c>
    </row>
    <row r="20836">
      <c r="A20836" s="3" t="inlineStr">
        <is>
          <t>Opportunity Management Holdings (PTY) LTD</t>
        </is>
      </c>
      <c r="B20836" s="4" t="n">
        <v>45443</v>
      </c>
      <c r="C20836" s="3" t="inlineStr">
        <is>
          <t>Expenses</t>
        </is>
      </c>
      <c r="D20836" s="3" t="inlineStr">
        <is>
          <t>4200/000</t>
        </is>
      </c>
      <c r="E20836" s="3" t="inlineStr">
        <is>
          <t>Printing _AND_ Stationery</t>
        </is>
      </c>
      <c r="F20836" s="3" t="n">
        <v>0</v>
      </c>
      <c r="G20836" s="3" t="n">
        <v>1147.8</v>
      </c>
    </row>
    <row r="20837">
      <c r="A20837" s="3" t="inlineStr">
        <is>
          <t>Opportunity Private Capital (PTY) LTD</t>
        </is>
      </c>
      <c r="B20837" s="4" t="n">
        <v>45443</v>
      </c>
      <c r="C20837" s="3" t="inlineStr">
        <is>
          <t>Expenses</t>
        </is>
      </c>
      <c r="D20837" s="3" t="inlineStr">
        <is>
          <t>4200/000</t>
        </is>
      </c>
      <c r="E20837" s="3" t="inlineStr">
        <is>
          <t>Printing _AND_ Stationery</t>
        </is>
      </c>
      <c r="F20837" s="3" t="n">
        <v>2367</v>
      </c>
      <c r="G20837" s="3" t="n">
        <v>7101</v>
      </c>
    </row>
    <row r="20838">
      <c r="A20838" s="3" t="inlineStr">
        <is>
          <t>Noble Shield (Pty) Ltd ta Go Letting</t>
        </is>
      </c>
      <c r="B20838" s="4" t="n">
        <v>45443</v>
      </c>
      <c r="C20838" s="3" t="inlineStr">
        <is>
          <t>Expenses</t>
        </is>
      </c>
      <c r="D20838" s="3" t="inlineStr">
        <is>
          <t>4200/100</t>
        </is>
      </c>
      <c r="E20838" s="3" t="inlineStr">
        <is>
          <t>Printing - Merchant West- Printer Rental</t>
        </is>
      </c>
      <c r="F20838" s="3" t="n">
        <v>1953.85</v>
      </c>
      <c r="G20838" s="3" t="n">
        <v>19986.32</v>
      </c>
    </row>
    <row r="20839">
      <c r="A20839" s="3" t="inlineStr">
        <is>
          <t>Noble Shield (Pty) Ltd ta Go Letting</t>
        </is>
      </c>
      <c r="B20839" s="4" t="n">
        <v>45443</v>
      </c>
      <c r="C20839" s="3" t="inlineStr">
        <is>
          <t>Expenses</t>
        </is>
      </c>
      <c r="D20839" s="3" t="inlineStr">
        <is>
          <t>4200/120</t>
        </is>
      </c>
      <c r="E20839" s="3" t="inlineStr">
        <is>
          <t>Printing - Ivy Line - Prints</t>
        </is>
      </c>
      <c r="F20839" s="3" t="n">
        <v>1059.54</v>
      </c>
      <c r="G20839" s="3" t="n">
        <v>8363.43</v>
      </c>
    </row>
    <row r="20840">
      <c r="A20840" s="3" t="inlineStr">
        <is>
          <t>Noble Shield (Pty) Ltd ta Go Letting</t>
        </is>
      </c>
      <c r="B20840" s="4" t="n">
        <v>45443</v>
      </c>
      <c r="C20840" s="3" t="inlineStr">
        <is>
          <t>Expenses</t>
        </is>
      </c>
      <c r="D20840" s="3" t="inlineStr">
        <is>
          <t>4200/180</t>
        </is>
      </c>
      <c r="E20840" s="3" t="inlineStr">
        <is>
          <t>Printing - Ikon</t>
        </is>
      </c>
      <c r="F20840" s="3" t="n">
        <v>230.14</v>
      </c>
      <c r="G20840" s="3" t="n">
        <v>2656.73</v>
      </c>
    </row>
    <row r="20841">
      <c r="A20841" s="3" t="inlineStr">
        <is>
          <t>Noble Shield (Pty) Ltd ta Go Letting</t>
        </is>
      </c>
      <c r="B20841" s="4" t="n">
        <v>45443</v>
      </c>
      <c r="C20841" s="3" t="inlineStr">
        <is>
          <t>Expenses</t>
        </is>
      </c>
      <c r="D20841" s="3" t="inlineStr">
        <is>
          <t>4200/190</t>
        </is>
      </c>
      <c r="E20841" s="3" t="inlineStr">
        <is>
          <t>Printing - Centrafin printer rental</t>
        </is>
      </c>
      <c r="F20841" s="3" t="n">
        <v>3211.18</v>
      </c>
      <c r="G20841" s="3" t="n">
        <v>30944.08</v>
      </c>
    </row>
    <row r="20842">
      <c r="A20842" s="3" t="inlineStr">
        <is>
          <t>Noble Shield (Pty) Ltd ta Go Letting</t>
        </is>
      </c>
      <c r="B20842" s="4" t="n">
        <v>45443</v>
      </c>
      <c r="C20842" s="3" t="inlineStr">
        <is>
          <t>Expenses</t>
        </is>
      </c>
      <c r="D20842" s="3" t="inlineStr">
        <is>
          <t>4200/200</t>
        </is>
      </c>
      <c r="E20842" s="3" t="inlineStr">
        <is>
          <t>Printing - General Stationery VDB Office</t>
        </is>
      </c>
      <c r="F20842" s="3" t="n">
        <v>0</v>
      </c>
      <c r="G20842" s="3" t="n">
        <v>6666.38</v>
      </c>
    </row>
    <row r="20843">
      <c r="A20843" s="3" t="inlineStr">
        <is>
          <t>Opportunity Global Property (PTY) LTD</t>
        </is>
      </c>
      <c r="B20843" s="4" t="n">
        <v>45443</v>
      </c>
      <c r="C20843" s="3" t="inlineStr">
        <is>
          <t>Expenses</t>
        </is>
      </c>
      <c r="D20843" s="3" t="inlineStr">
        <is>
          <t>4220/000</t>
        </is>
      </c>
      <c r="E20843" s="3" t="inlineStr">
        <is>
          <t>Motor Vehicle Expenses - Petrol _AND_ Oil</t>
        </is>
      </c>
      <c r="F20843" s="3" t="n">
        <v>695.66</v>
      </c>
      <c r="G20843" s="3" t="n">
        <v>1391.4</v>
      </c>
    </row>
    <row r="20844">
      <c r="A20844" s="3" t="inlineStr">
        <is>
          <t>Opportunity Private Capital (PTY) LTD</t>
        </is>
      </c>
      <c r="B20844" s="4" t="n">
        <v>45443</v>
      </c>
      <c r="C20844" s="3" t="inlineStr">
        <is>
          <t>Expenses</t>
        </is>
      </c>
      <c r="D20844" s="3" t="inlineStr">
        <is>
          <t>4220/000</t>
        </is>
      </c>
      <c r="E20844" s="3" t="inlineStr">
        <is>
          <t>Motor Vehicle Expenses - Petrol _AND_ Oil</t>
        </is>
      </c>
      <c r="F20844" s="3" t="n">
        <v>2875.66</v>
      </c>
      <c r="G20844" s="3" t="n">
        <v>10536.57</v>
      </c>
    </row>
    <row r="20845">
      <c r="A20845" s="3" t="inlineStr">
        <is>
          <t>Noble Shield (Pty) Ltd ta Go Letting</t>
        </is>
      </c>
      <c r="B20845" s="4" t="n">
        <v>45443</v>
      </c>
      <c r="C20845" s="3" t="inlineStr">
        <is>
          <t>Expenses</t>
        </is>
      </c>
      <c r="D20845" s="3" t="inlineStr">
        <is>
          <t>4290/000</t>
        </is>
      </c>
      <c r="E20845" s="3" t="inlineStr">
        <is>
          <t>Refreshments - CT Office</t>
        </is>
      </c>
      <c r="F20845" s="3" t="n">
        <v>1181</v>
      </c>
      <c r="G20845" s="3" t="n">
        <v>12275.53</v>
      </c>
    </row>
    <row r="20846">
      <c r="A20846" s="3" t="inlineStr">
        <is>
          <t>Opportunity Private Capital (PTY) LTD</t>
        </is>
      </c>
      <c r="B20846" s="4" t="n">
        <v>45443</v>
      </c>
      <c r="C20846" s="3" t="inlineStr">
        <is>
          <t>Expenses</t>
        </is>
      </c>
      <c r="D20846" s="3" t="inlineStr">
        <is>
          <t>4290/000</t>
        </is>
      </c>
      <c r="E20846" s="3" t="inlineStr">
        <is>
          <t>Rent</t>
        </is>
      </c>
      <c r="F20846" s="3" t="n">
        <v>8770</v>
      </c>
      <c r="G20846" s="3" t="n">
        <v>26310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Expenses</t>
        </is>
      </c>
      <c r="D20847" s="3" t="inlineStr">
        <is>
          <t>4291/000</t>
        </is>
      </c>
      <c r="E20847" s="3" t="inlineStr">
        <is>
          <t>Refreshments - VDB Office</t>
        </is>
      </c>
      <c r="F20847" s="3" t="n">
        <v>2935.16</v>
      </c>
      <c r="G20847" s="3" t="n">
        <v>6755.93</v>
      </c>
    </row>
    <row r="20848">
      <c r="A20848" s="3" t="inlineStr">
        <is>
          <t>Trademark Holdings (Pty) Ltd</t>
        </is>
      </c>
      <c r="B20848" s="4" t="n">
        <v>45443</v>
      </c>
      <c r="C20848" s="3" t="inlineStr">
        <is>
          <t>Expenses</t>
        </is>
      </c>
      <c r="D20848" s="3" t="inlineStr">
        <is>
          <t>4300/000</t>
        </is>
      </c>
      <c r="E20848" s="3" t="inlineStr">
        <is>
          <t>Rent Paid</t>
        </is>
      </c>
      <c r="F20848" s="3" t="n">
        <v>6950</v>
      </c>
      <c r="G20848" s="3" t="n">
        <v>62290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Expenses</t>
        </is>
      </c>
      <c r="D20849" s="3" t="inlineStr">
        <is>
          <t>4310/000</t>
        </is>
      </c>
      <c r="E20849" s="3" t="inlineStr">
        <is>
          <t>Refreshments</t>
        </is>
      </c>
      <c r="F20849" s="3" t="n">
        <v>9598.83</v>
      </c>
      <c r="G20849" s="3" t="n">
        <v>67290.32000000001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Expenses</t>
        </is>
      </c>
      <c r="D20850" s="3" t="inlineStr">
        <is>
          <t>4310/000</t>
        </is>
      </c>
      <c r="E20850" s="3" t="inlineStr">
        <is>
          <t>Refreshments</t>
        </is>
      </c>
      <c r="F20850" s="3" t="n">
        <v>2660.13</v>
      </c>
      <c r="G20850" s="3" t="n">
        <v>7702.13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Expenses</t>
        </is>
      </c>
      <c r="D20851" s="3" t="inlineStr">
        <is>
          <t>4312/000</t>
        </is>
      </c>
      <c r="E20851" s="3" t="inlineStr">
        <is>
          <t>Rates - SoHo Units</t>
        </is>
      </c>
      <c r="F20851" s="3" t="n">
        <v>2822.5</v>
      </c>
      <c r="G20851" s="3" t="n">
        <v>5645</v>
      </c>
    </row>
    <row r="20852">
      <c r="A20852" s="3" t="inlineStr">
        <is>
          <t>Endulini (Pty) Ltd</t>
        </is>
      </c>
      <c r="B20852" s="4" t="n">
        <v>45443</v>
      </c>
      <c r="C20852" s="3" t="inlineStr">
        <is>
          <t>Expenses</t>
        </is>
      </c>
      <c r="D20852" s="3" t="inlineStr">
        <is>
          <t>4350/000</t>
        </is>
      </c>
      <c r="E20852" s="3" t="inlineStr">
        <is>
          <t>Repairs _AND_ Maintenance</t>
        </is>
      </c>
      <c r="F20852" s="3" t="n">
        <v>0</v>
      </c>
      <c r="G20852" s="3" t="n">
        <v>2744.81</v>
      </c>
    </row>
    <row r="20853">
      <c r="A20853" s="3" t="inlineStr">
        <is>
          <t>Noble Shield (Pty) Ltd ta Go Letting</t>
        </is>
      </c>
      <c r="B20853" s="4" t="n">
        <v>45443</v>
      </c>
      <c r="C20853" s="3" t="inlineStr">
        <is>
          <t>Expenses</t>
        </is>
      </c>
      <c r="D20853" s="3" t="inlineStr">
        <is>
          <t>4350/000</t>
        </is>
      </c>
      <c r="E20853" s="3" t="inlineStr">
        <is>
          <t>Repairs _AND_ Maintenance</t>
        </is>
      </c>
      <c r="F20853" s="3" t="n">
        <v>-591.8</v>
      </c>
      <c r="G20853" s="3" t="n">
        <v>-591.8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Expenses</t>
        </is>
      </c>
      <c r="D20854" s="3" t="inlineStr">
        <is>
          <t>4350/000</t>
        </is>
      </c>
      <c r="E20854" s="3" t="inlineStr">
        <is>
          <t>Repairs _AND_ Maintenance</t>
        </is>
      </c>
      <c r="F20854" s="3" t="n">
        <v>117.39</v>
      </c>
      <c r="G20854" s="3" t="n">
        <v>1758.48</v>
      </c>
    </row>
    <row r="20855">
      <c r="A20855" s="3" t="inlineStr">
        <is>
          <t>Noble Shield (Pty) Ltd ta Go Letting</t>
        </is>
      </c>
      <c r="B20855" s="4" t="n">
        <v>45443</v>
      </c>
      <c r="C20855" s="3" t="inlineStr">
        <is>
          <t>Expenses</t>
        </is>
      </c>
      <c r="D20855" s="3" t="inlineStr">
        <is>
          <t>4351/000</t>
        </is>
      </c>
      <c r="E20855" s="3" t="inlineStr">
        <is>
          <t>Repairs _AND_ Maintanence - Rentals</t>
        </is>
      </c>
      <c r="F20855" s="3" t="n">
        <v>0</v>
      </c>
      <c r="G20855" s="3" t="n">
        <v>286.75</v>
      </c>
    </row>
    <row r="20856">
      <c r="A20856" s="3" t="inlineStr">
        <is>
          <t>Opportunity Global Property (PTY) LTD</t>
        </is>
      </c>
      <c r="B20856" s="4" t="n">
        <v>45443</v>
      </c>
      <c r="C20856" s="3" t="inlineStr">
        <is>
          <t>Expenses</t>
        </is>
      </c>
      <c r="D20856" s="3" t="inlineStr">
        <is>
          <t>4390/000</t>
        </is>
      </c>
      <c r="E20856" s="3" t="inlineStr">
        <is>
          <t>Small Assets</t>
        </is>
      </c>
      <c r="F20856" s="3" t="n">
        <v>0</v>
      </c>
      <c r="G20856" s="3" t="n">
        <v>1612.17</v>
      </c>
    </row>
    <row r="20857">
      <c r="A20857" s="3" t="inlineStr">
        <is>
          <t>Opportunity Management Holdings (PTY) LTD</t>
        </is>
      </c>
      <c r="B20857" s="4" t="n">
        <v>45443</v>
      </c>
      <c r="C20857" s="3" t="inlineStr">
        <is>
          <t>Expenses</t>
        </is>
      </c>
      <c r="D20857" s="3" t="inlineStr">
        <is>
          <t>4390/000</t>
        </is>
      </c>
      <c r="E20857" s="3" t="inlineStr">
        <is>
          <t>Small Assets</t>
        </is>
      </c>
      <c r="F20857" s="3" t="n">
        <v>0</v>
      </c>
      <c r="G20857" s="3" t="n">
        <v>9573.91</v>
      </c>
    </row>
    <row r="20858">
      <c r="A20858" s="3" t="inlineStr">
        <is>
          <t>Noble Shield (Pty) Ltd ta Go Letting</t>
        </is>
      </c>
      <c r="B20858" s="4" t="n">
        <v>45443</v>
      </c>
      <c r="C20858" s="3" t="inlineStr">
        <is>
          <t>Expenses</t>
        </is>
      </c>
      <c r="D20858" s="3" t="inlineStr">
        <is>
          <t>4400/000</t>
        </is>
      </c>
      <c r="E20858" s="3" t="inlineStr">
        <is>
          <t>Salaries _AND_ Wages</t>
        </is>
      </c>
      <c r="F20858" s="3" t="n">
        <v>29656.2</v>
      </c>
      <c r="G20858" s="3" t="n">
        <v>253203.29</v>
      </c>
    </row>
    <row r="20859">
      <c r="A20859" s="3" t="inlineStr">
        <is>
          <t>Opportunity Global Property (PTY) LTD</t>
        </is>
      </c>
      <c r="B20859" s="4" t="n">
        <v>45443</v>
      </c>
      <c r="C20859" s="3" t="inlineStr">
        <is>
          <t>Expenses</t>
        </is>
      </c>
      <c r="D20859" s="3" t="inlineStr">
        <is>
          <t>4400/000</t>
        </is>
      </c>
      <c r="E20859" s="3" t="inlineStr">
        <is>
          <t>Salaries _AND_ Wages</t>
        </is>
      </c>
      <c r="F20859" s="3" t="n">
        <v>0</v>
      </c>
      <c r="G20859" s="3" t="n">
        <v>58836.74</v>
      </c>
    </row>
    <row r="20860">
      <c r="A20860" s="3" t="inlineStr">
        <is>
          <t>Opportunity Management Holdings (PTY) LTD</t>
        </is>
      </c>
      <c r="B20860" s="4" t="n">
        <v>45443</v>
      </c>
      <c r="C20860" s="3" t="inlineStr">
        <is>
          <t>Expenses</t>
        </is>
      </c>
      <c r="D20860" s="3" t="inlineStr">
        <is>
          <t>4400/000</t>
        </is>
      </c>
      <c r="E20860" s="3" t="inlineStr">
        <is>
          <t>Salaries _AND_ Wages</t>
        </is>
      </c>
      <c r="F20860" s="3" t="n">
        <v>244030.63</v>
      </c>
      <c r="G20860" s="3" t="n">
        <v>2011954</v>
      </c>
    </row>
    <row r="20861">
      <c r="A20861" s="3" t="inlineStr">
        <is>
          <t>Opportunity Private Capital (PTY) LTD</t>
        </is>
      </c>
      <c r="B20861" s="4" t="n">
        <v>45443</v>
      </c>
      <c r="C20861" s="3" t="inlineStr">
        <is>
          <t>Expenses</t>
        </is>
      </c>
      <c r="D20861" s="3" t="inlineStr">
        <is>
          <t>4400/000</t>
        </is>
      </c>
      <c r="E20861" s="3" t="inlineStr">
        <is>
          <t>Salaries _AND_ Wages</t>
        </is>
      </c>
      <c r="F20861" s="3" t="n">
        <v>0</v>
      </c>
      <c r="G20861" s="3" t="n">
        <v>24754.65</v>
      </c>
    </row>
    <row r="20862">
      <c r="A20862" s="3" t="inlineStr">
        <is>
          <t>Trademark Holdings (Pty) Ltd</t>
        </is>
      </c>
      <c r="B20862" s="4" t="n">
        <v>45443</v>
      </c>
      <c r="C20862" s="3" t="inlineStr">
        <is>
          <t>Expenses</t>
        </is>
      </c>
      <c r="D20862" s="3" t="inlineStr">
        <is>
          <t>4400/000</t>
        </is>
      </c>
      <c r="E20862" s="3" t="inlineStr">
        <is>
          <t>Salaries _AND_ Wages</t>
        </is>
      </c>
      <c r="F20862" s="3" t="n">
        <v>12429.45</v>
      </c>
      <c r="G20862" s="3" t="n">
        <v>111865.05</v>
      </c>
    </row>
    <row r="20863">
      <c r="A20863" s="3" t="inlineStr">
        <is>
          <t>Opportunity Management Holdings (PTY) LTD</t>
        </is>
      </c>
      <c r="B20863" s="4" t="n">
        <v>45443</v>
      </c>
      <c r="C20863" s="3" t="inlineStr">
        <is>
          <t>Expenses</t>
        </is>
      </c>
      <c r="D20863" s="3" t="inlineStr">
        <is>
          <t>4450/000</t>
        </is>
      </c>
      <c r="E20863" s="3" t="inlineStr">
        <is>
          <t>Staff Training</t>
        </is>
      </c>
      <c r="F20863" s="3" t="n">
        <v>9300</v>
      </c>
      <c r="G20863" s="3" t="n">
        <v>9300</v>
      </c>
    </row>
    <row r="20864">
      <c r="A20864" s="3" t="inlineStr">
        <is>
          <t>Opportunity Private Capital (PTY) LTD</t>
        </is>
      </c>
      <c r="B20864" s="4" t="n">
        <v>45443</v>
      </c>
      <c r="C20864" s="3" t="inlineStr">
        <is>
          <t>Expenses</t>
        </is>
      </c>
      <c r="D20864" s="3" t="inlineStr">
        <is>
          <t>4450/000</t>
        </is>
      </c>
      <c r="E20864" s="3" t="inlineStr">
        <is>
          <t>Staff Training</t>
        </is>
      </c>
      <c r="F20864" s="3" t="n">
        <v>0</v>
      </c>
      <c r="G20864" s="3" t="n">
        <v>3022.61</v>
      </c>
    </row>
    <row r="20865">
      <c r="A20865" s="3" t="inlineStr">
        <is>
          <t>Noble Shield (Pty) Ltd ta Go Letting</t>
        </is>
      </c>
      <c r="B20865" s="4" t="n">
        <v>45443</v>
      </c>
      <c r="C20865" s="3" t="inlineStr">
        <is>
          <t>Expenses</t>
        </is>
      </c>
      <c r="D20865" s="3" t="inlineStr">
        <is>
          <t>4500/000</t>
        </is>
      </c>
      <c r="E20865" s="3" t="inlineStr">
        <is>
          <t>Staff Welfare</t>
        </is>
      </c>
      <c r="F20865" s="3" t="n">
        <v>9000</v>
      </c>
      <c r="G20865" s="3" t="n">
        <v>15599.4</v>
      </c>
    </row>
    <row r="20866">
      <c r="A20866" s="3" t="inlineStr">
        <is>
          <t>Opportunity Global Property (PTY) LTD</t>
        </is>
      </c>
      <c r="B20866" s="4" t="n">
        <v>45443</v>
      </c>
      <c r="C20866" s="3" t="inlineStr">
        <is>
          <t>Expenses</t>
        </is>
      </c>
      <c r="D20866" s="3" t="inlineStr">
        <is>
          <t>4500/000</t>
        </is>
      </c>
      <c r="E20866" s="3" t="inlineStr">
        <is>
          <t>Staff Welfare</t>
        </is>
      </c>
      <c r="F20866" s="3" t="n">
        <v>593.04</v>
      </c>
      <c r="G20866" s="3" t="n">
        <v>5372.16</v>
      </c>
    </row>
    <row r="20867">
      <c r="A20867" s="3" t="inlineStr">
        <is>
          <t>Opportunity Management Holdings (PTY) LTD</t>
        </is>
      </c>
      <c r="B20867" s="4" t="n">
        <v>45443</v>
      </c>
      <c r="C20867" s="3" t="inlineStr">
        <is>
          <t>Expenses</t>
        </is>
      </c>
      <c r="D20867" s="3" t="inlineStr">
        <is>
          <t>4500/000</t>
        </is>
      </c>
      <c r="E20867" s="3" t="inlineStr">
        <is>
          <t>Staff Welfare</t>
        </is>
      </c>
      <c r="F20867" s="3" t="n">
        <v>10422.4</v>
      </c>
      <c r="G20867" s="3" t="n">
        <v>85683.53</v>
      </c>
    </row>
    <row r="20868">
      <c r="A20868" s="3" t="inlineStr">
        <is>
          <t>Opportunity Private Capital (PTY) LTD</t>
        </is>
      </c>
      <c r="B20868" s="4" t="n">
        <v>45443</v>
      </c>
      <c r="C20868" s="3" t="inlineStr">
        <is>
          <t>Expenses</t>
        </is>
      </c>
      <c r="D20868" s="3" t="inlineStr">
        <is>
          <t>4500/000</t>
        </is>
      </c>
      <c r="E20868" s="3" t="inlineStr">
        <is>
          <t>Staff Welfare</t>
        </is>
      </c>
      <c r="F20868" s="3" t="n">
        <v>0</v>
      </c>
      <c r="G20868" s="3" t="n">
        <v>113.04</v>
      </c>
    </row>
    <row r="20869">
      <c r="A20869" s="3" t="inlineStr">
        <is>
          <t>Noble Shield (Pty) Ltd ta Go Letting</t>
        </is>
      </c>
      <c r="B20869" s="4" t="n">
        <v>45443</v>
      </c>
      <c r="C20869" s="3" t="inlineStr">
        <is>
          <t>Expenses</t>
        </is>
      </c>
      <c r="D20869" s="3" t="inlineStr">
        <is>
          <t>4520/000</t>
        </is>
      </c>
      <c r="E20869" s="3" t="inlineStr">
        <is>
          <t>Security</t>
        </is>
      </c>
      <c r="F20869" s="3" t="n">
        <v>884</v>
      </c>
      <c r="G20869" s="3" t="n">
        <v>8111.44</v>
      </c>
    </row>
    <row r="20870">
      <c r="A20870" s="3" t="inlineStr">
        <is>
          <t>Rock Blok (Pty) Ltd</t>
        </is>
      </c>
      <c r="B20870" s="4" t="n">
        <v>45443</v>
      </c>
      <c r="C20870" s="3" t="inlineStr">
        <is>
          <t>Expenses</t>
        </is>
      </c>
      <c r="D20870" s="3" t="inlineStr">
        <is>
          <t>454/001</t>
        </is>
      </c>
      <c r="E20870" s="3" t="inlineStr">
        <is>
          <t>Subscription - Xero</t>
        </is>
      </c>
      <c r="F20870" s="3" t="n">
        <v>695.75</v>
      </c>
      <c r="G20870" s="3" t="n">
        <v>1300.75</v>
      </c>
    </row>
    <row r="20871">
      <c r="A20871" s="3" t="inlineStr">
        <is>
          <t>Quinate Consulting (Pty) Ltd</t>
        </is>
      </c>
      <c r="B20871" s="4" t="n">
        <v>45443</v>
      </c>
      <c r="C20871" s="3" t="inlineStr">
        <is>
          <t>Expenses</t>
        </is>
      </c>
      <c r="D20871" s="3" t="inlineStr">
        <is>
          <t>4550/000</t>
        </is>
      </c>
      <c r="E20871" s="3" t="inlineStr">
        <is>
          <t>Subscriptions / Licenses</t>
        </is>
      </c>
      <c r="F20871" s="3" t="n">
        <v>14946.49</v>
      </c>
      <c r="G20871" s="3" t="n">
        <v>45192.55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Expenses</t>
        </is>
      </c>
      <c r="D20872" s="3" t="inlineStr">
        <is>
          <t>4550/000</t>
        </is>
      </c>
      <c r="E20872" s="3" t="inlineStr">
        <is>
          <t>Subscriptions _AND_ Lisences</t>
        </is>
      </c>
      <c r="F20872" s="3" t="n">
        <v>3422.91</v>
      </c>
      <c r="G20872" s="3" t="n">
        <v>46455.56</v>
      </c>
    </row>
    <row r="20873">
      <c r="A20873" s="3" t="inlineStr">
        <is>
          <t>Opportunity Global Property (PTY) LTD</t>
        </is>
      </c>
      <c r="B20873" s="4" t="n">
        <v>45443</v>
      </c>
      <c r="C20873" s="3" t="inlineStr">
        <is>
          <t>Expenses</t>
        </is>
      </c>
      <c r="D20873" s="3" t="inlineStr">
        <is>
          <t>4550/100</t>
        </is>
      </c>
      <c r="E20873" s="3" t="inlineStr">
        <is>
          <t>Subsciption - We connect U</t>
        </is>
      </c>
      <c r="F20873" s="3" t="n">
        <v>7185</v>
      </c>
      <c r="G20873" s="3" t="n">
        <v>8370</v>
      </c>
    </row>
    <row r="20874">
      <c r="A20874" s="3" t="inlineStr">
        <is>
          <t>Noble Shield (Pty) Ltd ta Go Letting</t>
        </is>
      </c>
      <c r="B20874" s="4" t="n">
        <v>45443</v>
      </c>
      <c r="C20874" s="3" t="inlineStr">
        <is>
          <t>Expenses</t>
        </is>
      </c>
      <c r="D20874" s="3" t="inlineStr">
        <is>
          <t>4550/100</t>
        </is>
      </c>
      <c r="E20874" s="3" t="inlineStr">
        <is>
          <t>Subscriptions - EAAB</t>
        </is>
      </c>
      <c r="F20874" s="3" t="n">
        <v>0</v>
      </c>
      <c r="G20874" s="3" t="n">
        <v>4812</v>
      </c>
    </row>
    <row r="20875">
      <c r="A20875" s="3" t="inlineStr">
        <is>
          <t>Trademark Holdings (Pty) Ltd</t>
        </is>
      </c>
      <c r="B20875" s="4" t="n">
        <v>45443</v>
      </c>
      <c r="C20875" s="3" t="inlineStr">
        <is>
          <t>Expenses</t>
        </is>
      </c>
      <c r="D20875" s="3" t="inlineStr">
        <is>
          <t>4550/100</t>
        </is>
      </c>
      <c r="E20875" s="3" t="inlineStr">
        <is>
          <t>Subscriptions - EAAB</t>
        </is>
      </c>
      <c r="F20875" s="3" t="n">
        <v>0</v>
      </c>
      <c r="G20875" s="3" t="n">
        <v>1604</v>
      </c>
    </row>
    <row r="20876">
      <c r="A20876" s="3" t="inlineStr">
        <is>
          <t>Opportunity Private Capital (PTY) LTD</t>
        </is>
      </c>
      <c r="B20876" s="4" t="n">
        <v>45443</v>
      </c>
      <c r="C20876" s="3" t="inlineStr">
        <is>
          <t>Expenses</t>
        </is>
      </c>
      <c r="D20876" s="3" t="inlineStr">
        <is>
          <t>4550/100</t>
        </is>
      </c>
      <c r="E20876" s="3" t="inlineStr">
        <is>
          <t>Subscriptions - Zoho</t>
        </is>
      </c>
      <c r="F20876" s="3" t="n">
        <v>1575</v>
      </c>
      <c r="G20876" s="3" t="n">
        <v>5066.38</v>
      </c>
    </row>
    <row r="20877">
      <c r="A20877" s="3" t="inlineStr">
        <is>
          <t>Opportunity Private Capital (PTY) LTD</t>
        </is>
      </c>
      <c r="B20877" s="4" t="n">
        <v>45443</v>
      </c>
      <c r="C20877" s="3" t="inlineStr">
        <is>
          <t>Expenses</t>
        </is>
      </c>
      <c r="D20877" s="3" t="inlineStr">
        <is>
          <t>4550/250</t>
        </is>
      </c>
      <c r="E20877" s="3" t="inlineStr">
        <is>
          <t>Subscriptions - LinkedIn</t>
        </is>
      </c>
      <c r="F20877" s="3" t="n">
        <v>0</v>
      </c>
      <c r="G20877" s="3" t="n">
        <v>2000.98</v>
      </c>
    </row>
    <row r="20878">
      <c r="A20878" s="3" t="inlineStr">
        <is>
          <t>Opportunity Private Capital (PTY) LTD</t>
        </is>
      </c>
      <c r="B20878" s="4" t="n">
        <v>45443</v>
      </c>
      <c r="C20878" s="3" t="inlineStr">
        <is>
          <t>Expenses</t>
        </is>
      </c>
      <c r="D20878" s="3" t="inlineStr">
        <is>
          <t>4550/350</t>
        </is>
      </c>
      <c r="E20878" s="3" t="inlineStr">
        <is>
          <t>Subscriptions - Xero</t>
        </is>
      </c>
      <c r="F20878" s="3" t="n">
        <v>600</v>
      </c>
      <c r="G20878" s="3" t="n">
        <v>1800</v>
      </c>
    </row>
    <row r="20879">
      <c r="A20879" s="3" t="inlineStr">
        <is>
          <t>Opportunity Private Capital (PTY) LTD</t>
        </is>
      </c>
      <c r="B20879" s="4" t="n">
        <v>45443</v>
      </c>
      <c r="C20879" s="3" t="inlineStr">
        <is>
          <t>Expenses</t>
        </is>
      </c>
      <c r="D20879" s="3" t="inlineStr">
        <is>
          <t>4550/400</t>
        </is>
      </c>
      <c r="E20879" s="3" t="inlineStr">
        <is>
          <t>Subscriptions - Moneyweb</t>
        </is>
      </c>
      <c r="F20879" s="3" t="n">
        <v>60.87</v>
      </c>
      <c r="G20879" s="3" t="n">
        <v>182.61</v>
      </c>
    </row>
    <row r="20880">
      <c r="A20880" s="3" t="inlineStr">
        <is>
          <t>Trademark Holdings (Pty) Ltd</t>
        </is>
      </c>
      <c r="B20880" s="4" t="n">
        <v>45443</v>
      </c>
      <c r="C20880" s="3" t="inlineStr">
        <is>
          <t>Expenses</t>
        </is>
      </c>
      <c r="D20880" s="3" t="inlineStr">
        <is>
          <t>4550/400</t>
        </is>
      </c>
      <c r="E20880" s="3" t="inlineStr">
        <is>
          <t>Subscriptions - Xero</t>
        </is>
      </c>
      <c r="F20880" s="3" t="n">
        <v>600</v>
      </c>
      <c r="G20880" s="3" t="n">
        <v>5400</v>
      </c>
    </row>
    <row r="20881">
      <c r="A20881" s="3" t="inlineStr">
        <is>
          <t>Opportunity Private Capital (PTY) LTD</t>
        </is>
      </c>
      <c r="B20881" s="4" t="n">
        <v>45443</v>
      </c>
      <c r="C20881" s="3" t="inlineStr">
        <is>
          <t>Expenses</t>
        </is>
      </c>
      <c r="D20881" s="3" t="inlineStr">
        <is>
          <t>4550/450</t>
        </is>
      </c>
      <c r="E20881" s="3" t="inlineStr">
        <is>
          <t>Subscriptions - Adobe</t>
        </is>
      </c>
      <c r="F20881" s="3" t="n">
        <v>246.6</v>
      </c>
      <c r="G20881" s="3" t="n">
        <v>2076.87</v>
      </c>
    </row>
    <row r="20882">
      <c r="A20882" s="3" t="inlineStr">
        <is>
          <t>Opportunity Private Capital (PTY) LTD</t>
        </is>
      </c>
      <c r="B20882" s="4" t="n">
        <v>45443</v>
      </c>
      <c r="C20882" s="3" t="inlineStr">
        <is>
          <t>Expenses</t>
        </is>
      </c>
      <c r="D20882" s="3" t="inlineStr">
        <is>
          <t>4550/500</t>
        </is>
      </c>
      <c r="E20882" s="3" t="inlineStr">
        <is>
          <t>Subscriptions - Pandadoc</t>
        </is>
      </c>
      <c r="F20882" s="3" t="n">
        <v>667.04</v>
      </c>
      <c r="G20882" s="3" t="n">
        <v>2006.99</v>
      </c>
    </row>
    <row r="20883">
      <c r="A20883" s="3" t="inlineStr">
        <is>
          <t>Opportunity Private Capital (PTY) LTD</t>
        </is>
      </c>
      <c r="B20883" s="4" t="n">
        <v>45443</v>
      </c>
      <c r="C20883" s="3" t="inlineStr">
        <is>
          <t>Expenses</t>
        </is>
      </c>
      <c r="D20883" s="3" t="inlineStr">
        <is>
          <t>4550/600</t>
        </is>
      </c>
      <c r="E20883" s="3" t="inlineStr">
        <is>
          <t>Subscription - Private Property</t>
        </is>
      </c>
      <c r="F20883" s="3" t="n">
        <v>0</v>
      </c>
      <c r="G20883" s="3" t="n">
        <v>8037</v>
      </c>
    </row>
    <row r="20884">
      <c r="A20884" s="3" t="inlineStr">
        <is>
          <t>Noble Shield (Pty) Ltd ta Go Letting</t>
        </is>
      </c>
      <c r="B20884" s="4" t="n">
        <v>45443</v>
      </c>
      <c r="C20884" s="3" t="inlineStr">
        <is>
          <t>Expenses</t>
        </is>
      </c>
      <c r="D20884" s="3" t="inlineStr">
        <is>
          <t>4550/600</t>
        </is>
      </c>
      <c r="E20884" s="3" t="inlineStr">
        <is>
          <t>Subscriptions - Webbox</t>
        </is>
      </c>
      <c r="F20884" s="3" t="n">
        <v>1889.45</v>
      </c>
      <c r="G20884" s="3" t="n">
        <v>15835.5</v>
      </c>
    </row>
    <row r="20885">
      <c r="A20885" s="3" t="inlineStr">
        <is>
          <t>Noble Shield (Pty) Ltd ta Go Letting</t>
        </is>
      </c>
      <c r="B20885" s="4" t="n">
        <v>45443</v>
      </c>
      <c r="C20885" s="3" t="inlineStr">
        <is>
          <t>Expenses</t>
        </is>
      </c>
      <c r="D20885" s="3" t="inlineStr">
        <is>
          <t>4550/650</t>
        </is>
      </c>
      <c r="E20885" s="3" t="inlineStr">
        <is>
          <t>Subscriptions - Xero</t>
        </is>
      </c>
      <c r="F20885" s="3" t="n">
        <v>600</v>
      </c>
      <c r="G20885" s="3" t="n">
        <v>5400</v>
      </c>
    </row>
    <row r="20886">
      <c r="A20886" s="3" t="inlineStr">
        <is>
          <t>Noble Shield (Pty) Ltd ta Go Letting</t>
        </is>
      </c>
      <c r="B20886" s="4" t="n">
        <v>45443</v>
      </c>
      <c r="C20886" s="3" t="inlineStr">
        <is>
          <t>Expenses</t>
        </is>
      </c>
      <c r="D20886" s="3" t="inlineStr">
        <is>
          <t>4550/800</t>
        </is>
      </c>
      <c r="E20886" s="3" t="inlineStr">
        <is>
          <t>Subscriptions - Adobe</t>
        </is>
      </c>
      <c r="F20886" s="3" t="n">
        <v>0</v>
      </c>
      <c r="G20886" s="3" t="n">
        <v>914.5599999999999</v>
      </c>
    </row>
    <row r="20887">
      <c r="A20887" s="3" t="inlineStr">
        <is>
          <t>Opportunity Global Property (PTY) LTD</t>
        </is>
      </c>
      <c r="B20887" s="4" t="n">
        <v>45443</v>
      </c>
      <c r="C20887" s="3" t="inlineStr">
        <is>
          <t>Expenses</t>
        </is>
      </c>
      <c r="D20887" s="3" t="inlineStr">
        <is>
          <t>4551/000</t>
        </is>
      </c>
      <c r="E20887" s="3" t="inlineStr">
        <is>
          <t>Subscriptions - Payprop</t>
        </is>
      </c>
      <c r="F20887" s="3" t="n">
        <v>1175.21</v>
      </c>
      <c r="G20887" s="3" t="n">
        <v>7752.72</v>
      </c>
    </row>
    <row r="20888">
      <c r="A20888" s="3" t="inlineStr">
        <is>
          <t>Endulini (Pty) Ltd</t>
        </is>
      </c>
      <c r="B20888" s="4" t="n">
        <v>45443</v>
      </c>
      <c r="C20888" s="3" t="inlineStr">
        <is>
          <t>Expenses</t>
        </is>
      </c>
      <c r="D20888" s="3" t="inlineStr">
        <is>
          <t>4552/000</t>
        </is>
      </c>
      <c r="E20888" s="3" t="inlineStr">
        <is>
          <t>Subscriptions - Xero</t>
        </is>
      </c>
      <c r="F20888" s="3" t="n">
        <v>600</v>
      </c>
      <c r="G20888" s="3" t="n">
        <v>1800</v>
      </c>
    </row>
    <row r="20889">
      <c r="A20889" s="3" t="inlineStr">
        <is>
          <t>Opportunity Global Property (PTY) LTD</t>
        </is>
      </c>
      <c r="B20889" s="4" t="n">
        <v>45443</v>
      </c>
      <c r="C20889" s="3" t="inlineStr">
        <is>
          <t>Expenses</t>
        </is>
      </c>
      <c r="D20889" s="3" t="inlineStr">
        <is>
          <t>4552/000</t>
        </is>
      </c>
      <c r="E20889" s="3" t="inlineStr">
        <is>
          <t>Subscriptions - Xero</t>
        </is>
      </c>
      <c r="F20889" s="3" t="n">
        <v>600</v>
      </c>
      <c r="G20889" s="3" t="n">
        <v>1800</v>
      </c>
    </row>
    <row r="20890">
      <c r="A20890" s="3" t="inlineStr">
        <is>
          <t>Opportunity Management Holdings (PTY) LTD</t>
        </is>
      </c>
      <c r="B20890" s="4" t="n">
        <v>45443</v>
      </c>
      <c r="C20890" s="3" t="inlineStr">
        <is>
          <t>Expenses</t>
        </is>
      </c>
      <c r="D20890" s="3" t="inlineStr">
        <is>
          <t>4552/000</t>
        </is>
      </c>
      <c r="E20890" s="3" t="inlineStr">
        <is>
          <t>Subscriptions - Xero</t>
        </is>
      </c>
      <c r="F20890" s="3" t="n">
        <v>600</v>
      </c>
      <c r="G20890" s="3" t="n">
        <v>5400</v>
      </c>
    </row>
    <row r="20891">
      <c r="A20891" s="3" t="inlineStr">
        <is>
          <t>Opportunity Global Property (PTY) LTD</t>
        </is>
      </c>
      <c r="B20891" s="4" t="n">
        <v>45443</v>
      </c>
      <c r="C20891" s="3" t="inlineStr">
        <is>
          <t>Expenses</t>
        </is>
      </c>
      <c r="D20891" s="3" t="inlineStr">
        <is>
          <t>4553/000</t>
        </is>
      </c>
      <c r="E20891" s="3" t="inlineStr">
        <is>
          <t>Subscriptions - CMA</t>
        </is>
      </c>
      <c r="F20891" s="3" t="n">
        <v>680</v>
      </c>
      <c r="G20891" s="3" t="n">
        <v>2040</v>
      </c>
    </row>
    <row r="20892">
      <c r="A20892" s="3" t="inlineStr">
        <is>
          <t>Quinate Consulting (Pty) Ltd</t>
        </is>
      </c>
      <c r="B20892" s="4" t="n">
        <v>45443</v>
      </c>
      <c r="C20892" s="3" t="inlineStr">
        <is>
          <t>Expenses</t>
        </is>
      </c>
      <c r="D20892" s="3" t="inlineStr">
        <is>
          <t>4554/000</t>
        </is>
      </c>
      <c r="E20892" s="3" t="inlineStr">
        <is>
          <t>Subscriptions - Xero</t>
        </is>
      </c>
      <c r="F20892" s="3" t="n">
        <v>600</v>
      </c>
      <c r="G20892" s="3" t="n">
        <v>1800</v>
      </c>
    </row>
    <row r="20893">
      <c r="A20893" s="3" t="inlineStr">
        <is>
          <t>Opportunity Global Property (PTY) LTD</t>
        </is>
      </c>
      <c r="B20893" s="4" t="n">
        <v>45443</v>
      </c>
      <c r="C20893" s="3" t="inlineStr">
        <is>
          <t>Expenses</t>
        </is>
      </c>
      <c r="D20893" s="3" t="inlineStr">
        <is>
          <t>4554/000</t>
        </is>
      </c>
      <c r="E20893" s="3" t="inlineStr">
        <is>
          <t>Subscriptions - Zoho</t>
        </is>
      </c>
      <c r="F20893" s="3" t="n">
        <v>750</v>
      </c>
      <c r="G20893" s="3" t="n">
        <v>2250</v>
      </c>
    </row>
    <row r="20894">
      <c r="A20894" s="3" t="inlineStr">
        <is>
          <t>Quinate Consulting (Pty) Ltd</t>
        </is>
      </c>
      <c r="B20894" s="4" t="n">
        <v>45443</v>
      </c>
      <c r="C20894" s="3" t="inlineStr">
        <is>
          <t>Expenses</t>
        </is>
      </c>
      <c r="D20894" s="3" t="inlineStr">
        <is>
          <t>4555/000</t>
        </is>
      </c>
      <c r="E20894" s="3" t="inlineStr">
        <is>
          <t>Subscriptions - OUMS</t>
        </is>
      </c>
      <c r="F20894" s="3" t="n">
        <v>13465.42</v>
      </c>
      <c r="G20894" s="3" t="n">
        <v>40396.26</v>
      </c>
    </row>
    <row r="20895">
      <c r="A20895" s="3" t="inlineStr">
        <is>
          <t>Opportunity Global Property (PTY) LTD</t>
        </is>
      </c>
      <c r="B20895" s="4" t="n">
        <v>45443</v>
      </c>
      <c r="C20895" s="3" t="inlineStr">
        <is>
          <t>Expenses</t>
        </is>
      </c>
      <c r="D20895" s="3" t="inlineStr">
        <is>
          <t>4556/000</t>
        </is>
      </c>
      <c r="E20895" s="3" t="inlineStr">
        <is>
          <t>Subscription: Sjoon</t>
        </is>
      </c>
      <c r="F20895" s="3" t="n">
        <v>217.39</v>
      </c>
      <c r="G20895" s="3" t="n">
        <v>652.17</v>
      </c>
    </row>
    <row r="20896">
      <c r="A20896" s="3" t="inlineStr">
        <is>
          <t>Opportunity Global Property (PTY) LTD</t>
        </is>
      </c>
      <c r="B20896" s="4" t="n">
        <v>45443</v>
      </c>
      <c r="C20896" s="3" t="inlineStr">
        <is>
          <t>Expenses</t>
        </is>
      </c>
      <c r="D20896" s="3" t="inlineStr">
        <is>
          <t>4557/000</t>
        </is>
      </c>
      <c r="E20896" s="3" t="inlineStr">
        <is>
          <t>Subscriptions - Lighthouse</t>
        </is>
      </c>
      <c r="F20896" s="3" t="n">
        <v>0</v>
      </c>
      <c r="G20896" s="3" t="n">
        <v>415</v>
      </c>
    </row>
    <row r="20897">
      <c r="A20897" s="3" t="inlineStr">
        <is>
          <t>Opportunity Global Property (PTY) LTD</t>
        </is>
      </c>
      <c r="B20897" s="4" t="n">
        <v>45443</v>
      </c>
      <c r="C20897" s="3" t="inlineStr">
        <is>
          <t>Expenses</t>
        </is>
      </c>
      <c r="D20897" s="3" t="inlineStr">
        <is>
          <t>4558/000</t>
        </is>
      </c>
      <c r="E20897" s="3" t="inlineStr">
        <is>
          <t>Subscription - SEESA</t>
        </is>
      </c>
      <c r="F20897" s="3" t="n">
        <v>878.26</v>
      </c>
      <c r="G20897" s="3" t="n">
        <v>878.26</v>
      </c>
    </row>
    <row r="20898">
      <c r="A20898" s="3" t="inlineStr">
        <is>
          <t>Noble Shield (Pty) Ltd ta Go Letting</t>
        </is>
      </c>
      <c r="B20898" s="4" t="n">
        <v>45443</v>
      </c>
      <c r="C20898" s="3" t="inlineStr">
        <is>
          <t>Expenses</t>
        </is>
      </c>
      <c r="D20898" s="3" t="inlineStr">
        <is>
          <t>4560/000</t>
        </is>
      </c>
      <c r="E20898" s="3" t="inlineStr">
        <is>
          <t>Small Assets - under R7000</t>
        </is>
      </c>
      <c r="F20898" s="3" t="n">
        <v>1700</v>
      </c>
      <c r="G20898" s="3" t="n">
        <v>11866</v>
      </c>
    </row>
    <row r="20899">
      <c r="A20899" s="3" t="inlineStr">
        <is>
          <t>Opportunity Management Holdings (PTY) LTD</t>
        </is>
      </c>
      <c r="B20899" s="4" t="n">
        <v>45443</v>
      </c>
      <c r="C20899" s="3" t="inlineStr">
        <is>
          <t>Expenses</t>
        </is>
      </c>
      <c r="D20899" s="3" t="inlineStr">
        <is>
          <t>4600/000</t>
        </is>
      </c>
      <c r="E20899" s="3" t="inlineStr">
        <is>
          <t>Telephone _AND_ Fax</t>
        </is>
      </c>
      <c r="F20899" s="3" t="n">
        <v>95.65000000000001</v>
      </c>
      <c r="G20899" s="3" t="n">
        <v>447.82</v>
      </c>
    </row>
    <row r="20900">
      <c r="A20900" s="3" t="inlineStr">
        <is>
          <t>Opportunity Private Capital (PTY) LTD</t>
        </is>
      </c>
      <c r="B20900" s="4" t="n">
        <v>45443</v>
      </c>
      <c r="C20900" s="3" t="inlineStr">
        <is>
          <t>Expenses</t>
        </is>
      </c>
      <c r="D20900" s="3" t="inlineStr">
        <is>
          <t>4600/000</t>
        </is>
      </c>
      <c r="E20900" s="3" t="inlineStr">
        <is>
          <t>Telephone _AND_ Fax</t>
        </is>
      </c>
      <c r="F20900" s="3" t="n">
        <v>3485.43</v>
      </c>
      <c r="G20900" s="3" t="n">
        <v>10645.86</v>
      </c>
    </row>
    <row r="20901">
      <c r="A20901" s="3" t="inlineStr">
        <is>
          <t>Trademark Holdings (Pty) Ltd</t>
        </is>
      </c>
      <c r="B20901" s="4" t="n">
        <v>45443</v>
      </c>
      <c r="C20901" s="3" t="inlineStr">
        <is>
          <t>Expenses</t>
        </is>
      </c>
      <c r="D20901" s="3" t="inlineStr">
        <is>
          <t>4600/000</t>
        </is>
      </c>
      <c r="E20901" s="3" t="inlineStr">
        <is>
          <t>Telephone _AND_ Fax</t>
        </is>
      </c>
      <c r="F20901" s="3" t="n">
        <v>772.36</v>
      </c>
      <c r="G20901" s="3" t="n">
        <v>10154.96</v>
      </c>
    </row>
    <row r="20902">
      <c r="A20902" s="3" t="inlineStr">
        <is>
          <t>Noble Shield (Pty) Ltd ta Go Letting</t>
        </is>
      </c>
      <c r="B20902" s="4" t="n">
        <v>45443</v>
      </c>
      <c r="C20902" s="3" t="inlineStr">
        <is>
          <t>Expenses</t>
        </is>
      </c>
      <c r="D20902" s="3" t="inlineStr">
        <is>
          <t>4610/000</t>
        </is>
      </c>
      <c r="E20902" s="3" t="inlineStr">
        <is>
          <t>Telephone - CT Office</t>
        </is>
      </c>
      <c r="F20902" s="3" t="n">
        <v>1022.14</v>
      </c>
      <c r="G20902" s="3" t="n">
        <v>10932.1</v>
      </c>
    </row>
    <row r="20903">
      <c r="A20903" s="3" t="inlineStr">
        <is>
          <t>Quinate Consulting (Pty) Ltd</t>
        </is>
      </c>
      <c r="B20903" s="4" t="n">
        <v>45443</v>
      </c>
      <c r="C20903" s="3" t="inlineStr">
        <is>
          <t>Expenses</t>
        </is>
      </c>
      <c r="D20903" s="3" t="inlineStr">
        <is>
          <t>4650/030</t>
        </is>
      </c>
      <c r="E20903" s="3" t="inlineStr">
        <is>
          <t>Travel - Parking</t>
        </is>
      </c>
      <c r="F20903" s="3" t="n">
        <v>0</v>
      </c>
      <c r="G20903" s="3" t="n">
        <v>17.39</v>
      </c>
    </row>
    <row r="20904">
      <c r="A20904" s="3" t="inlineStr">
        <is>
          <t>Opportunity Private Capital (PTY) LTD</t>
        </is>
      </c>
      <c r="B20904" s="4" t="n">
        <v>45443</v>
      </c>
      <c r="C20904" s="3" t="inlineStr">
        <is>
          <t>Expenses</t>
        </is>
      </c>
      <c r="D20904" s="3" t="inlineStr">
        <is>
          <t>4650/030</t>
        </is>
      </c>
      <c r="E20904" s="3" t="inlineStr">
        <is>
          <t>Travel _AND_ Accomodation - Local Accom</t>
        </is>
      </c>
      <c r="F20904" s="3" t="n">
        <v>0</v>
      </c>
      <c r="G20904" s="3" t="n">
        <v>5752.18</v>
      </c>
    </row>
    <row r="20905">
      <c r="A20905" s="3" t="inlineStr">
        <is>
          <t>Opportunity Global Property (PTY) LTD</t>
        </is>
      </c>
      <c r="B20905" s="4" t="n">
        <v>45443</v>
      </c>
      <c r="C20905" s="3" t="inlineStr">
        <is>
          <t>Expenses</t>
        </is>
      </c>
      <c r="D20905" s="3" t="inlineStr">
        <is>
          <t>4650/070</t>
        </is>
      </c>
      <c r="E20905" s="3" t="inlineStr">
        <is>
          <t>Travel &amp; Accommodation - Petrol</t>
        </is>
      </c>
      <c r="F20905" s="3" t="n">
        <v>313.5</v>
      </c>
      <c r="G20905" s="3" t="n">
        <v>313.5</v>
      </c>
    </row>
    <row r="20906">
      <c r="A20906" s="3" t="inlineStr">
        <is>
          <t>Opportunity Private Capital (PTY) LTD</t>
        </is>
      </c>
      <c r="B20906" s="4" t="n">
        <v>45443</v>
      </c>
      <c r="C20906" s="3" t="inlineStr">
        <is>
          <t>Expenses</t>
        </is>
      </c>
      <c r="D20906" s="3" t="inlineStr">
        <is>
          <t>4650/090</t>
        </is>
      </c>
      <c r="E20906" s="3" t="inlineStr">
        <is>
          <t>Travel &amp; Accom - Fuel</t>
        </is>
      </c>
      <c r="F20906" s="3" t="n">
        <v>1098.75</v>
      </c>
      <c r="G20906" s="3" t="n">
        <v>1098.75</v>
      </c>
    </row>
    <row r="20907">
      <c r="A20907" s="3" t="inlineStr">
        <is>
          <t>Noble Shield (Pty) Ltd ta Go Letting</t>
        </is>
      </c>
      <c r="B20907" s="4" t="n">
        <v>45443</v>
      </c>
      <c r="C20907" s="3" t="inlineStr">
        <is>
          <t>Expenses</t>
        </is>
      </c>
      <c r="D20907" s="3" t="inlineStr">
        <is>
          <t>4700/000</t>
        </is>
      </c>
      <c r="E20907" s="3" t="inlineStr">
        <is>
          <t>PAYE Contributions</t>
        </is>
      </c>
      <c r="F20907" s="3" t="n">
        <v>4942.92</v>
      </c>
      <c r="G20907" s="3" t="n">
        <v>47144.51</v>
      </c>
    </row>
    <row r="20908">
      <c r="A20908" s="3" t="inlineStr">
        <is>
          <t>Trademark Holdings (Pty) Ltd</t>
        </is>
      </c>
      <c r="B20908" s="4" t="n">
        <v>45443</v>
      </c>
      <c r="C20908" s="3" t="inlineStr">
        <is>
          <t>Expenses</t>
        </is>
      </c>
      <c r="D20908" s="3" t="inlineStr">
        <is>
          <t>4700/000</t>
        </is>
      </c>
      <c r="E20908" s="3" t="inlineStr">
        <is>
          <t>PAYE Contributions</t>
        </is>
      </c>
      <c r="F20908" s="3" t="n">
        <v>5191.2</v>
      </c>
      <c r="G20908" s="3" t="n">
        <v>56360.64</v>
      </c>
    </row>
    <row r="20909">
      <c r="A20909" s="3" t="inlineStr">
        <is>
          <t>Opportunity Global Property (PTY) LTD</t>
        </is>
      </c>
      <c r="B20909" s="4" t="n">
        <v>45443</v>
      </c>
      <c r="C20909" s="3" t="inlineStr">
        <is>
          <t>Expenses</t>
        </is>
      </c>
      <c r="D20909" s="3" t="inlineStr">
        <is>
          <t>4700/000</t>
        </is>
      </c>
      <c r="E20909" s="3" t="inlineStr">
        <is>
          <t>UIF Contributions</t>
        </is>
      </c>
      <c r="F20909" s="3" t="n">
        <v>0</v>
      </c>
      <c r="G20909" s="3" t="n">
        <v>317.12</v>
      </c>
    </row>
    <row r="20910">
      <c r="A20910" s="3" t="inlineStr">
        <is>
          <t>Opportunity Private Capital (PTY) LTD</t>
        </is>
      </c>
      <c r="B20910" s="4" t="n">
        <v>45443</v>
      </c>
      <c r="C20910" s="3" t="inlineStr">
        <is>
          <t>Expenses</t>
        </is>
      </c>
      <c r="D20910" s="3" t="inlineStr">
        <is>
          <t>4700/000</t>
        </is>
      </c>
      <c r="E20910" s="3" t="inlineStr">
        <is>
          <t>UIF Contributions</t>
        </is>
      </c>
      <c r="F20910" s="3" t="n">
        <v>0</v>
      </c>
      <c r="G20910" s="3" t="n">
        <v>354.24</v>
      </c>
    </row>
    <row r="20911">
      <c r="A20911" s="3" t="inlineStr">
        <is>
          <t>Opportunity Global Property (PTY) LTD</t>
        </is>
      </c>
      <c r="B20911" s="4" t="n">
        <v>45443</v>
      </c>
      <c r="C20911" s="3" t="inlineStr">
        <is>
          <t>Expenses</t>
        </is>
      </c>
      <c r="D20911" s="3" t="inlineStr">
        <is>
          <t>4701/000</t>
        </is>
      </c>
      <c r="E20911" s="3" t="inlineStr">
        <is>
          <t>UIF Employee Contribution</t>
        </is>
      </c>
      <c r="F20911" s="3" t="n">
        <v>0</v>
      </c>
      <c r="G20911" s="3" t="n">
        <v>317.12</v>
      </c>
    </row>
    <row r="20912">
      <c r="A20912" s="3" t="inlineStr">
        <is>
          <t>Opportunity Private Capital (PTY) LTD</t>
        </is>
      </c>
      <c r="B20912" s="4" t="n">
        <v>45443</v>
      </c>
      <c r="C20912" s="3" t="inlineStr">
        <is>
          <t>Expenses</t>
        </is>
      </c>
      <c r="D20912" s="3" t="inlineStr">
        <is>
          <t>4701/000</t>
        </is>
      </c>
      <c r="E20912" s="3" t="inlineStr">
        <is>
          <t>UIF Employee Contributions</t>
        </is>
      </c>
      <c r="F20912" s="3" t="n">
        <v>0</v>
      </c>
      <c r="G20912" s="3" t="n">
        <v>354.24</v>
      </c>
    </row>
    <row r="20913">
      <c r="A20913" s="3" t="inlineStr">
        <is>
          <t>Noble Shield (Pty) Ltd ta Go Letting</t>
        </is>
      </c>
      <c r="B20913" s="4" t="n">
        <v>45443</v>
      </c>
      <c r="C20913" s="3" t="inlineStr">
        <is>
          <t>Expenses</t>
        </is>
      </c>
      <c r="D20913" s="3" t="inlineStr">
        <is>
          <t>4710/000</t>
        </is>
      </c>
      <c r="E20913" s="3" t="inlineStr">
        <is>
          <t>UIF Company Contributions</t>
        </is>
      </c>
      <c r="F20913" s="3" t="n">
        <v>276.75</v>
      </c>
      <c r="G20913" s="3" t="n">
        <v>2333.25</v>
      </c>
    </row>
    <row r="20914">
      <c r="A20914" s="3" t="inlineStr">
        <is>
          <t>Trademark Holdings (Pty) Ltd</t>
        </is>
      </c>
      <c r="B20914" s="4" t="n">
        <v>45443</v>
      </c>
      <c r="C20914" s="3" t="inlineStr">
        <is>
          <t>Expenses</t>
        </is>
      </c>
      <c r="D20914" s="3" t="inlineStr">
        <is>
          <t>4710/000</t>
        </is>
      </c>
      <c r="E20914" s="3" t="inlineStr">
        <is>
          <t>UIF Company Contributions</t>
        </is>
      </c>
      <c r="F20914" s="3" t="n">
        <v>95.25</v>
      </c>
      <c r="G20914" s="3" t="n">
        <v>857.25</v>
      </c>
    </row>
    <row r="20915">
      <c r="A20915" s="3" t="inlineStr">
        <is>
          <t>Noble Shield (Pty) Ltd ta Go Letting</t>
        </is>
      </c>
      <c r="B20915" s="4" t="n">
        <v>45443</v>
      </c>
      <c r="C20915" s="3" t="inlineStr">
        <is>
          <t>Expenses</t>
        </is>
      </c>
      <c r="D20915" s="3" t="inlineStr">
        <is>
          <t>4711/000</t>
        </is>
      </c>
      <c r="E20915" s="3" t="inlineStr">
        <is>
          <t>UIF Employee Contribution</t>
        </is>
      </c>
      <c r="F20915" s="3" t="n">
        <v>276.75</v>
      </c>
      <c r="G20915" s="3" t="n">
        <v>2333.25</v>
      </c>
    </row>
    <row r="20916">
      <c r="A20916" s="3" t="inlineStr">
        <is>
          <t>Trademark Holdings (Pty) Ltd</t>
        </is>
      </c>
      <c r="B20916" s="4" t="n">
        <v>45443</v>
      </c>
      <c r="C20916" s="3" t="inlineStr">
        <is>
          <t>Expenses</t>
        </is>
      </c>
      <c r="D20916" s="3" t="inlineStr">
        <is>
          <t>4711/000</t>
        </is>
      </c>
      <c r="E20916" s="3" t="inlineStr">
        <is>
          <t>UIF Employee Contributions</t>
        </is>
      </c>
      <c r="F20916" s="3" t="n">
        <v>95.25</v>
      </c>
      <c r="G20916" s="3" t="n">
        <v>857.25</v>
      </c>
    </row>
    <row r="20917">
      <c r="A20917" s="3" t="inlineStr">
        <is>
          <t>Noble Shield (Pty) Ltd ta Go Letting</t>
        </is>
      </c>
      <c r="B20917" s="4" t="n">
        <v>45443</v>
      </c>
      <c r="C20917" s="3" t="inlineStr">
        <is>
          <t>Expenses</t>
        </is>
      </c>
      <c r="D20917" s="3" t="inlineStr">
        <is>
          <t>4720/000</t>
        </is>
      </c>
      <c r="E20917" s="3" t="inlineStr">
        <is>
          <t>SDL Contributions</t>
        </is>
      </c>
      <c r="F20917" s="3" t="n">
        <v>459.12</v>
      </c>
      <c r="G20917" s="3" t="n">
        <v>4149.51</v>
      </c>
    </row>
    <row r="20918">
      <c r="A20918" s="3" t="inlineStr">
        <is>
          <t>Trademark Holdings (Pty) Ltd</t>
        </is>
      </c>
      <c r="B20918" s="4" t="n">
        <v>45443</v>
      </c>
      <c r="C20918" s="3" t="inlineStr">
        <is>
          <t>Expenses</t>
        </is>
      </c>
      <c r="D20918" s="3" t="inlineStr">
        <is>
          <t>4720/000</t>
        </is>
      </c>
      <c r="E20918" s="3" t="inlineStr">
        <is>
          <t>SDL Contributions</t>
        </is>
      </c>
      <c r="F20918" s="3" t="n">
        <v>315.7</v>
      </c>
      <c r="G20918" s="3" t="n">
        <v>2785.78</v>
      </c>
    </row>
    <row r="20919">
      <c r="A20919" s="3" t="inlineStr">
        <is>
          <t>Opportunity Global Property (PTY) LTD</t>
        </is>
      </c>
      <c r="B20919" s="4" t="n">
        <v>45443</v>
      </c>
      <c r="C20919" s="3" t="inlineStr">
        <is>
          <t>Expenses</t>
        </is>
      </c>
      <c r="D20919" s="3" t="inlineStr">
        <is>
          <t>4730/000</t>
        </is>
      </c>
      <c r="E20919" s="3" t="inlineStr">
        <is>
          <t>PAYE Contributions</t>
        </is>
      </c>
      <c r="F20919" s="3" t="n">
        <v>0</v>
      </c>
      <c r="G20919" s="3" t="n">
        <v>8055.14</v>
      </c>
    </row>
    <row r="20920">
      <c r="A20920" s="3" t="inlineStr">
        <is>
          <t>Opportunity Management Holdings (PTY) LTD</t>
        </is>
      </c>
      <c r="B20920" s="4" t="n">
        <v>45443</v>
      </c>
      <c r="C20920" s="3" t="inlineStr">
        <is>
          <t>Expenses</t>
        </is>
      </c>
      <c r="D20920" s="3" t="inlineStr">
        <is>
          <t>4730/000</t>
        </is>
      </c>
      <c r="E20920" s="3" t="inlineStr">
        <is>
          <t>PAYE Contributions</t>
        </is>
      </c>
      <c r="F20920" s="3" t="n">
        <v>90420.10000000001</v>
      </c>
      <c r="G20920" s="3" t="n">
        <v>412838.03</v>
      </c>
    </row>
    <row r="20921">
      <c r="A20921" s="3" t="inlineStr">
        <is>
          <t>Opportunity Private Capital (PTY) LTD</t>
        </is>
      </c>
      <c r="B20921" s="4" t="n">
        <v>45443</v>
      </c>
      <c r="C20921" s="3" t="inlineStr">
        <is>
          <t>Expenses</t>
        </is>
      </c>
      <c r="D20921" s="3" t="inlineStr">
        <is>
          <t>4730/000</t>
        </is>
      </c>
      <c r="E20921" s="3" t="inlineStr">
        <is>
          <t>PAYE Contributions</t>
        </is>
      </c>
      <c r="F20921" s="3" t="n">
        <v>0</v>
      </c>
      <c r="G20921" s="3" t="n">
        <v>13505.18</v>
      </c>
    </row>
    <row r="20922">
      <c r="A20922" s="3" t="inlineStr">
        <is>
          <t>Opportunity Global Property (PTY) LTD</t>
        </is>
      </c>
      <c r="B20922" s="4" t="n">
        <v>45443</v>
      </c>
      <c r="C20922" s="3" t="inlineStr">
        <is>
          <t>Expenses</t>
        </is>
      </c>
      <c r="D20922" s="3" t="inlineStr">
        <is>
          <t>4740/000</t>
        </is>
      </c>
      <c r="E20922" s="3" t="inlineStr">
        <is>
          <t>SDL Contributions</t>
        </is>
      </c>
      <c r="F20922" s="3" t="n">
        <v>0</v>
      </c>
      <c r="G20922" s="3" t="n">
        <v>1477.46</v>
      </c>
    </row>
    <row r="20923">
      <c r="A20923" s="3" t="inlineStr">
        <is>
          <t>Opportunity Private Capital (PTY) LTD</t>
        </is>
      </c>
      <c r="B20923" s="4" t="n">
        <v>45443</v>
      </c>
      <c r="C20923" s="3" t="inlineStr">
        <is>
          <t>Expenses</t>
        </is>
      </c>
      <c r="D20923" s="3" t="inlineStr">
        <is>
          <t>4740/000</t>
        </is>
      </c>
      <c r="E20923" s="3" t="inlineStr">
        <is>
          <t>SDL Contributions</t>
        </is>
      </c>
      <c r="F20923" s="3" t="n">
        <v>0</v>
      </c>
      <c r="G20923" s="3" t="n">
        <v>727.25</v>
      </c>
    </row>
    <row r="20924">
      <c r="A20924" s="3" t="inlineStr">
        <is>
          <t>Opportunity Management Holdings (PTY) LTD</t>
        </is>
      </c>
      <c r="B20924" s="4" t="n">
        <v>45443</v>
      </c>
      <c r="C20924" s="3" t="inlineStr">
        <is>
          <t>Expenses</t>
        </is>
      </c>
      <c r="D20924" s="3" t="inlineStr">
        <is>
          <t>4740/000</t>
        </is>
      </c>
      <c r="E20924" s="3" t="inlineStr">
        <is>
          <t>UIF Company Contribution</t>
        </is>
      </c>
      <c r="F20924" s="3" t="n">
        <v>1800.05</v>
      </c>
      <c r="G20924" s="3" t="n">
        <v>14779.09</v>
      </c>
    </row>
    <row r="20925">
      <c r="A20925" s="3" t="inlineStr">
        <is>
          <t>Opportunity Management Holdings (PTY) LTD</t>
        </is>
      </c>
      <c r="B20925" s="4" t="n">
        <v>45443</v>
      </c>
      <c r="C20925" s="3" t="inlineStr">
        <is>
          <t>Expenses</t>
        </is>
      </c>
      <c r="D20925" s="3" t="inlineStr">
        <is>
          <t>4741/000</t>
        </is>
      </c>
      <c r="E20925" s="3" t="inlineStr">
        <is>
          <t>UIF Employee Contribution</t>
        </is>
      </c>
      <c r="F20925" s="3" t="n">
        <v>1800.05</v>
      </c>
      <c r="G20925" s="3" t="n">
        <v>14779.09</v>
      </c>
    </row>
    <row r="20926">
      <c r="A20926" s="3" t="inlineStr">
        <is>
          <t>Opportunity Management Holdings (PTY) LTD</t>
        </is>
      </c>
      <c r="B20926" s="4" t="n">
        <v>45443</v>
      </c>
      <c r="C20926" s="3" t="inlineStr">
        <is>
          <t>Expenses</t>
        </is>
      </c>
      <c r="D20926" s="3" t="inlineStr">
        <is>
          <t>4750/000</t>
        </is>
      </c>
      <c r="E20926" s="3" t="inlineStr">
        <is>
          <t>SDL Contribution</t>
        </is>
      </c>
      <c r="F20926" s="3" t="n">
        <v>2702.8</v>
      </c>
      <c r="G20926" s="3" t="n">
        <v>22220</v>
      </c>
    </row>
    <row r="20927">
      <c r="A20927" s="3" t="inlineStr">
        <is>
          <t>Opportunity Global Property (PTY) LTD</t>
        </is>
      </c>
      <c r="B20927" s="4" t="n">
        <v>45443</v>
      </c>
      <c r="C20927" s="3" t="inlineStr">
        <is>
          <t>Assets</t>
        </is>
      </c>
      <c r="D20927" s="3" t="inlineStr">
        <is>
          <t>5000/001</t>
        </is>
      </c>
      <c r="E20927" s="3" t="inlineStr">
        <is>
          <t>Loan - Cape Projects</t>
        </is>
      </c>
      <c r="F20927" s="3" t="n">
        <v>0</v>
      </c>
      <c r="G20927" s="3" t="n">
        <v>145000</v>
      </c>
    </row>
    <row r="20928">
      <c r="A20928" s="3" t="inlineStr">
        <is>
          <t>Opportunity Global Property (PTY) LTD</t>
        </is>
      </c>
      <c r="B20928" s="4" t="n">
        <v>45443</v>
      </c>
      <c r="C20928" s="3" t="inlineStr">
        <is>
          <t>Liabilities</t>
        </is>
      </c>
      <c r="D20928" s="3" t="inlineStr">
        <is>
          <t>5000/006</t>
        </is>
      </c>
      <c r="E20928" s="3" t="inlineStr">
        <is>
          <t>Loan - Purple Blok</t>
        </is>
      </c>
      <c r="F20928" s="3" t="n">
        <v>0</v>
      </c>
      <c r="G20928" s="3" t="n">
        <v>44000</v>
      </c>
    </row>
    <row r="20929">
      <c r="A20929" s="3" t="inlineStr">
        <is>
          <t>Noble Shield (Pty) Ltd ta Go Letting</t>
        </is>
      </c>
      <c r="B20929" s="4" t="n">
        <v>45443</v>
      </c>
      <c r="C20929" s="3" t="inlineStr">
        <is>
          <t>Equity</t>
        </is>
      </c>
      <c r="D20929" s="3" t="inlineStr">
        <is>
          <t>5100/000</t>
        </is>
      </c>
      <c r="E20929" s="3" t="inlineStr">
        <is>
          <t>Share Capital</t>
        </is>
      </c>
      <c r="F20929" s="3" t="n">
        <v>0</v>
      </c>
      <c r="G20929" s="3" t="n">
        <v>-1</v>
      </c>
    </row>
    <row r="20930">
      <c r="A20930" s="3" t="inlineStr">
        <is>
          <t>Opportunity Management Holdings (PTY) LTD</t>
        </is>
      </c>
      <c r="B20930" s="4" t="n">
        <v>45443</v>
      </c>
      <c r="C20930" s="3" t="inlineStr">
        <is>
          <t>Equity</t>
        </is>
      </c>
      <c r="D20930" s="3" t="inlineStr">
        <is>
          <t>5100/000</t>
        </is>
      </c>
      <c r="E20930" s="3" t="inlineStr">
        <is>
          <t>Share Capital / Members Contribution</t>
        </is>
      </c>
      <c r="F20930" s="3" t="n">
        <v>0</v>
      </c>
      <c r="G20930" s="3" t="n">
        <v>-120</v>
      </c>
    </row>
    <row r="20931">
      <c r="A20931" s="3" t="inlineStr">
        <is>
          <t>Quinate Consulting (Pty) Ltd</t>
        </is>
      </c>
      <c r="B20931" s="4" t="n">
        <v>45443</v>
      </c>
      <c r="C20931" s="3" t="inlineStr">
        <is>
          <t>Equity</t>
        </is>
      </c>
      <c r="D20931" s="3" t="inlineStr">
        <is>
          <t>5100/000</t>
        </is>
      </c>
      <c r="E20931" s="3" t="inlineStr">
        <is>
          <t>Share Capital / Members Contribution</t>
        </is>
      </c>
      <c r="F20931" s="3" t="n">
        <v>0</v>
      </c>
      <c r="G20931" s="3" t="n">
        <v>-120</v>
      </c>
    </row>
    <row r="20932">
      <c r="A20932" s="3" t="inlineStr">
        <is>
          <t>Trademark Holdings (Pty) Ltd</t>
        </is>
      </c>
      <c r="B20932" s="4" t="n">
        <v>45443</v>
      </c>
      <c r="C20932" s="3" t="inlineStr">
        <is>
          <t>Equity</t>
        </is>
      </c>
      <c r="D20932" s="3" t="inlineStr">
        <is>
          <t>5100/001</t>
        </is>
      </c>
      <c r="E20932" s="3" t="inlineStr">
        <is>
          <t>Share Capital - GFY Investments</t>
        </is>
      </c>
      <c r="F20932" s="3" t="n">
        <v>0</v>
      </c>
      <c r="G20932" s="3" t="n">
        <v>-60</v>
      </c>
    </row>
    <row r="20933">
      <c r="A20933" s="3" t="inlineStr">
        <is>
          <t>Trademark Holdings (Pty) Ltd</t>
        </is>
      </c>
      <c r="B20933" s="4" t="n">
        <v>45443</v>
      </c>
      <c r="C20933" s="3" t="inlineStr">
        <is>
          <t>Equity</t>
        </is>
      </c>
      <c r="D20933" s="3" t="inlineStr">
        <is>
          <t>5100/002</t>
        </is>
      </c>
      <c r="E20933" s="3" t="inlineStr">
        <is>
          <t>Share Capital - Zak Trust</t>
        </is>
      </c>
      <c r="F20933" s="3" t="n">
        <v>0</v>
      </c>
      <c r="G20933" s="3" t="n">
        <v>-60</v>
      </c>
    </row>
    <row r="20934">
      <c r="A20934" s="3" t="inlineStr">
        <is>
          <t>Opportunity Private Capital (PTY) LTD</t>
        </is>
      </c>
      <c r="B20934" s="4" t="n">
        <v>45443</v>
      </c>
      <c r="C20934" s="3" t="inlineStr">
        <is>
          <t>Equity</t>
        </is>
      </c>
      <c r="D20934" s="3" t="inlineStr">
        <is>
          <t>5101/000</t>
        </is>
      </c>
      <c r="E20934" s="3" t="inlineStr">
        <is>
          <t>Share Capital - Ordinary Type A</t>
        </is>
      </c>
      <c r="F20934" s="3" t="n">
        <v>0</v>
      </c>
      <c r="G20934" s="3" t="n">
        <v>-70</v>
      </c>
    </row>
    <row r="20935">
      <c r="A20935" s="3" t="inlineStr">
        <is>
          <t>Opportunity Private Capital (PTY) LTD</t>
        </is>
      </c>
      <c r="B20935" s="4" t="n">
        <v>45443</v>
      </c>
      <c r="C20935" s="3" t="inlineStr">
        <is>
          <t>Equity</t>
        </is>
      </c>
      <c r="D20935" s="3" t="inlineStr">
        <is>
          <t>5102/000</t>
        </is>
      </c>
      <c r="E20935" s="3" t="inlineStr">
        <is>
          <t>Share Capital - Ordinary Type B</t>
        </is>
      </c>
      <c r="F20935" s="3" t="n">
        <v>0</v>
      </c>
      <c r="G20935" s="3" t="n">
        <v>-30</v>
      </c>
    </row>
    <row r="20936">
      <c r="A20936" s="3" t="inlineStr">
        <is>
          <t>Endulini (Pty) Ltd</t>
        </is>
      </c>
      <c r="B20936" s="4" t="n">
        <v>45443</v>
      </c>
      <c r="C20936" s="3" t="inlineStr">
        <is>
          <t>Equity</t>
        </is>
      </c>
      <c r="D20936" s="3" t="inlineStr">
        <is>
          <t>5200/000</t>
        </is>
      </c>
      <c r="E20936" s="3" t="inlineStr">
        <is>
          <t>Retained Earnings / Loss</t>
        </is>
      </c>
      <c r="F20936" s="3" t="n">
        <v>0</v>
      </c>
      <c r="G20936" s="3" t="n">
        <v>-13615904.67</v>
      </c>
    </row>
    <row r="20937">
      <c r="A20937" s="3" t="inlineStr">
        <is>
          <t>Noble Shield (Pty) Ltd ta Go Letting</t>
        </is>
      </c>
      <c r="B20937" s="4" t="n">
        <v>45443</v>
      </c>
      <c r="C20937" s="3" t="inlineStr">
        <is>
          <t>Equity</t>
        </is>
      </c>
      <c r="D20937" s="3" t="inlineStr">
        <is>
          <t>5200/000</t>
        </is>
      </c>
      <c r="E20937" s="3" t="inlineStr">
        <is>
          <t>Retained Earnings / Loss</t>
        </is>
      </c>
      <c r="F20937" s="3" t="n">
        <v>0</v>
      </c>
      <c r="G20937" s="3" t="n">
        <v>-91943.62</v>
      </c>
    </row>
    <row r="20938">
      <c r="A20938" s="3" t="inlineStr">
        <is>
          <t>Opportunity Global Property (PTY) LTD</t>
        </is>
      </c>
      <c r="B20938" s="4" t="n">
        <v>45443</v>
      </c>
      <c r="C20938" s="3" t="inlineStr">
        <is>
          <t>Equity</t>
        </is>
      </c>
      <c r="D20938" s="3" t="inlineStr">
        <is>
          <t>5200/000</t>
        </is>
      </c>
      <c r="E20938" s="3" t="inlineStr">
        <is>
          <t>Retained Earnings / Loss</t>
        </is>
      </c>
      <c r="F20938" s="3" t="n">
        <v>0</v>
      </c>
      <c r="G20938" s="3" t="n">
        <v>-3754324.03</v>
      </c>
    </row>
    <row r="20939">
      <c r="A20939" s="3" t="inlineStr">
        <is>
          <t>Opportunity Management Holdings (PTY) LTD</t>
        </is>
      </c>
      <c r="B20939" s="4" t="n">
        <v>45443</v>
      </c>
      <c r="C20939" s="3" t="inlineStr">
        <is>
          <t>Equity</t>
        </is>
      </c>
      <c r="D20939" s="3" t="inlineStr">
        <is>
          <t>5200/000</t>
        </is>
      </c>
      <c r="E20939" s="3" t="inlineStr">
        <is>
          <t>Retained Earnings / Loss</t>
        </is>
      </c>
      <c r="F20939" s="3" t="n">
        <v>0</v>
      </c>
      <c r="G20939" s="3" t="n">
        <v>1215864.15</v>
      </c>
    </row>
    <row r="20940">
      <c r="A20940" s="3" t="inlineStr">
        <is>
          <t>Opportunity Private Capital (PTY) LTD</t>
        </is>
      </c>
      <c r="B20940" s="4" t="n">
        <v>45443</v>
      </c>
      <c r="C20940" s="3" t="inlineStr">
        <is>
          <t>Equity</t>
        </is>
      </c>
      <c r="D20940" s="3" t="inlineStr">
        <is>
          <t>5200/000</t>
        </is>
      </c>
      <c r="E20940" s="3" t="inlineStr">
        <is>
          <t>Retained Earnings / Loss</t>
        </is>
      </c>
      <c r="F20940" s="3" t="n">
        <v>0</v>
      </c>
      <c r="G20940" s="3" t="n">
        <v>3406936.99</v>
      </c>
    </row>
    <row r="20941">
      <c r="A20941" s="3" t="inlineStr">
        <is>
          <t>Quinate Consulting (Pty) Ltd</t>
        </is>
      </c>
      <c r="B20941" s="4" t="n">
        <v>45443</v>
      </c>
      <c r="C20941" s="3" t="inlineStr">
        <is>
          <t>Equity</t>
        </is>
      </c>
      <c r="D20941" s="3" t="inlineStr">
        <is>
          <t>5200/000</t>
        </is>
      </c>
      <c r="E20941" s="3" t="inlineStr">
        <is>
          <t>Retained Earnings / Loss</t>
        </is>
      </c>
      <c r="F20941" s="3" t="n">
        <v>0</v>
      </c>
      <c r="G20941" s="3" t="n">
        <v>1654577.5</v>
      </c>
    </row>
    <row r="20942">
      <c r="A20942" s="3" t="inlineStr">
        <is>
          <t>Trademark Holdings (Pty) Ltd</t>
        </is>
      </c>
      <c r="B20942" s="4" t="n">
        <v>45443</v>
      </c>
      <c r="C20942" s="3" t="inlineStr">
        <is>
          <t>Equity</t>
        </is>
      </c>
      <c r="D20942" s="3" t="inlineStr">
        <is>
          <t>5200/000</t>
        </is>
      </c>
      <c r="E20942" s="3" t="inlineStr">
        <is>
          <t>Retained Earnings / Loss</t>
        </is>
      </c>
      <c r="F20942" s="3" t="n">
        <v>0</v>
      </c>
      <c r="G20942" s="3" t="n">
        <v>-163666.44</v>
      </c>
    </row>
    <row r="20943">
      <c r="A20943" s="3" t="inlineStr">
        <is>
          <t>Quinate Consulting (Pty) Ltd</t>
        </is>
      </c>
      <c r="B20943" s="4" t="n">
        <v>45443</v>
      </c>
      <c r="C20943" s="3" t="inlineStr">
        <is>
          <t>Assets</t>
        </is>
      </c>
      <c r="D20943" s="3" t="inlineStr">
        <is>
          <t>5400/011</t>
        </is>
      </c>
      <c r="E20943" s="3" t="inlineStr">
        <is>
          <t>Members Loan - Nick Morgan</t>
        </is>
      </c>
      <c r="F20943" s="3" t="n">
        <v>0</v>
      </c>
      <c r="G20943" s="3" t="n">
        <v>-85743.69</v>
      </c>
    </row>
    <row r="20944">
      <c r="A20944" s="3" t="inlineStr">
        <is>
          <t>Opportunity Management Holdings (PTY) LTD</t>
        </is>
      </c>
      <c r="B20944" s="4" t="n">
        <v>45443</v>
      </c>
      <c r="C20944" s="3" t="inlineStr">
        <is>
          <t>Assets</t>
        </is>
      </c>
      <c r="D20944" s="3" t="inlineStr">
        <is>
          <t>5400/500</t>
        </is>
      </c>
      <c r="E20944" s="3" t="inlineStr">
        <is>
          <t>Shareholder - Zak Loan</t>
        </is>
      </c>
      <c r="F20944" s="3" t="n">
        <v>0</v>
      </c>
      <c r="G20944" s="3" t="n">
        <v>-171798.21</v>
      </c>
    </row>
    <row r="20945">
      <c r="A20945" s="3" t="inlineStr">
        <is>
          <t>Quinate Consulting (Pty) Ltd</t>
        </is>
      </c>
      <c r="B20945" s="4" t="n">
        <v>45443</v>
      </c>
      <c r="C20945" s="3" t="inlineStr">
        <is>
          <t>Liabilities</t>
        </is>
      </c>
      <c r="D20945" s="3" t="inlineStr">
        <is>
          <t>5500/010</t>
        </is>
      </c>
      <c r="E20945" s="3" t="inlineStr">
        <is>
          <t>Loan - Wynand Haywood</t>
        </is>
      </c>
      <c r="F20945" s="3" t="n">
        <v>0</v>
      </c>
      <c r="G20945" s="3" t="n">
        <v>1928.67</v>
      </c>
    </row>
    <row r="20946">
      <c r="A20946" s="3" t="inlineStr">
        <is>
          <t>Quinate Consulting (Pty) Ltd</t>
        </is>
      </c>
      <c r="B20946" s="4" t="n">
        <v>45443</v>
      </c>
      <c r="C20946" s="3" t="inlineStr">
        <is>
          <t>Liabilities</t>
        </is>
      </c>
      <c r="D20946" s="3" t="inlineStr">
        <is>
          <t>5500/023</t>
        </is>
      </c>
      <c r="E20946" s="3" t="inlineStr">
        <is>
          <t>Loan - Noble Shield 1 Security Trust</t>
        </is>
      </c>
      <c r="F20946" s="3" t="n">
        <v>500</v>
      </c>
      <c r="G20946" s="3" t="n">
        <v>1100</v>
      </c>
    </row>
    <row r="20947">
      <c r="A20947" s="3" t="inlineStr">
        <is>
          <t>Quinate Consulting (Pty) Ltd</t>
        </is>
      </c>
      <c r="B20947" s="4" t="n">
        <v>45443</v>
      </c>
      <c r="C20947" s="3" t="inlineStr">
        <is>
          <t>Liabilities</t>
        </is>
      </c>
      <c r="D20947" s="3" t="inlineStr">
        <is>
          <t>5500/025</t>
        </is>
      </c>
      <c r="E20947" s="3" t="inlineStr">
        <is>
          <t>Loan - Noble Shield 2 Security Trust</t>
        </is>
      </c>
      <c r="F20947" s="3" t="n">
        <v>0</v>
      </c>
      <c r="G20947" s="3" t="n">
        <v>250</v>
      </c>
    </row>
    <row r="20948">
      <c r="A20948" s="3" t="inlineStr">
        <is>
          <t>Quinate Consulting (Pty) Ltd</t>
        </is>
      </c>
      <c r="B20948" s="4" t="n">
        <v>45443</v>
      </c>
      <c r="C20948" s="3" t="inlineStr">
        <is>
          <t>Liabilities</t>
        </is>
      </c>
      <c r="D20948" s="3" t="inlineStr">
        <is>
          <t>5500/030</t>
        </is>
      </c>
      <c r="E20948" s="3" t="inlineStr">
        <is>
          <t>Loan - Heron Projects</t>
        </is>
      </c>
      <c r="F20948" s="3" t="n">
        <v>0</v>
      </c>
      <c r="G20948" s="3" t="n">
        <v>46000</v>
      </c>
    </row>
    <row r="20949">
      <c r="A20949" s="3" t="inlineStr">
        <is>
          <t>Quinate Consulting (Pty) Ltd</t>
        </is>
      </c>
      <c r="B20949" s="4" t="n">
        <v>45443</v>
      </c>
      <c r="C20949" s="3" t="inlineStr">
        <is>
          <t>Liabilities</t>
        </is>
      </c>
      <c r="D20949" s="3" t="inlineStr">
        <is>
          <t>5500/040</t>
        </is>
      </c>
      <c r="E20949" s="3" t="inlineStr">
        <is>
          <t>Loan - Noble Shield Holdings Pty Ltd</t>
        </is>
      </c>
      <c r="F20949" s="3" t="n">
        <v>16413.38</v>
      </c>
      <c r="G20949" s="3" t="n">
        <v>37144.38</v>
      </c>
    </row>
    <row r="20950">
      <c r="A20950" s="3" t="inlineStr">
        <is>
          <t>Opportunity Private Capital (PTY) LTD</t>
        </is>
      </c>
      <c r="B20950" s="4" t="n">
        <v>45443</v>
      </c>
      <c r="C20950" s="3" t="inlineStr">
        <is>
          <t>Liabilities</t>
        </is>
      </c>
      <c r="D20950" s="3" t="inlineStr">
        <is>
          <t>5500/100</t>
        </is>
      </c>
      <c r="E20950" s="3" t="inlineStr">
        <is>
          <t>Loan - Cape Projects Construction</t>
        </is>
      </c>
      <c r="F20950" s="3" t="n">
        <v>-32000</v>
      </c>
      <c r="G20950" s="3" t="n">
        <v>1180000</v>
      </c>
    </row>
    <row r="20951">
      <c r="A20951" s="3" t="inlineStr">
        <is>
          <t>Noble Shield (Pty) Ltd ta Go Letting</t>
        </is>
      </c>
      <c r="B20951" s="4" t="n">
        <v>45443</v>
      </c>
      <c r="C20951" s="3" t="inlineStr">
        <is>
          <t>Liabilities</t>
        </is>
      </c>
      <c r="D20951" s="3" t="inlineStr">
        <is>
          <t>5500/100</t>
        </is>
      </c>
      <c r="E20951" s="3" t="inlineStr">
        <is>
          <t>Loan - Jupiter Trust</t>
        </is>
      </c>
      <c r="F20951" s="3" t="n">
        <v>0</v>
      </c>
      <c r="G20951" s="3" t="n">
        <v>-100228.75</v>
      </c>
    </row>
    <row r="20952">
      <c r="A20952" s="3" t="inlineStr">
        <is>
          <t>Opportunity Management Holdings (PTY) LTD</t>
        </is>
      </c>
      <c r="B20952" s="4" t="n">
        <v>45443</v>
      </c>
      <c r="C20952" s="3" t="inlineStr">
        <is>
          <t>Liabilities</t>
        </is>
      </c>
      <c r="D20952" s="3" t="inlineStr">
        <is>
          <t>5500/100</t>
        </is>
      </c>
      <c r="E20952" s="3" t="inlineStr">
        <is>
          <t>Loan - Opportunity Global</t>
        </is>
      </c>
      <c r="F20952" s="3" t="n">
        <v>0</v>
      </c>
      <c r="G20952" s="3" t="n">
        <v>-20000</v>
      </c>
    </row>
    <row r="20953">
      <c r="A20953" s="3" t="inlineStr">
        <is>
          <t>Endulini (Pty) Ltd</t>
        </is>
      </c>
      <c r="B20953" s="4" t="n">
        <v>45443</v>
      </c>
      <c r="C20953" s="3" t="inlineStr">
        <is>
          <t>Liabilities</t>
        </is>
      </c>
      <c r="D20953" s="3" t="inlineStr">
        <is>
          <t>5500/100</t>
        </is>
      </c>
      <c r="E20953" s="3" t="inlineStr">
        <is>
          <t>Loan - Quinate Consulting</t>
        </is>
      </c>
      <c r="F20953" s="3" t="n">
        <v>44400</v>
      </c>
      <c r="G20953" s="3" t="n">
        <v>-5541837.9</v>
      </c>
    </row>
    <row r="20954">
      <c r="A20954" s="3" t="inlineStr">
        <is>
          <t>Opportunity Management Holdings (PTY) LTD</t>
        </is>
      </c>
      <c r="B20954" s="4" t="n">
        <v>45443</v>
      </c>
      <c r="C20954" s="3" t="inlineStr">
        <is>
          <t>Liabilities</t>
        </is>
      </c>
      <c r="D20954" s="3" t="inlineStr">
        <is>
          <t>5500/110</t>
        </is>
      </c>
      <c r="E20954" s="3" t="inlineStr">
        <is>
          <t>Loan - Opportunity Global Property</t>
        </is>
      </c>
      <c r="F20954" s="3" t="n">
        <v>20000</v>
      </c>
      <c r="G20954" s="3" t="n">
        <v>20000</v>
      </c>
    </row>
    <row r="20955">
      <c r="A20955" s="3" t="inlineStr">
        <is>
          <t>Opportunity Global Property (PTY) LTD</t>
        </is>
      </c>
      <c r="B20955" s="4" t="n">
        <v>45443</v>
      </c>
      <c r="C20955" s="3" t="inlineStr">
        <is>
          <t>Liabilities</t>
        </is>
      </c>
      <c r="D20955" s="3" t="inlineStr">
        <is>
          <t>5500/112</t>
        </is>
      </c>
      <c r="E20955" s="3" t="inlineStr">
        <is>
          <t>Loan - OMH</t>
        </is>
      </c>
      <c r="F20955" s="3" t="n">
        <v>-20000</v>
      </c>
      <c r="G20955" s="3" t="n">
        <v>-20000</v>
      </c>
    </row>
    <row r="20956">
      <c r="A20956" s="3" t="inlineStr">
        <is>
          <t>Rock Blok (Pty) Ltd</t>
        </is>
      </c>
      <c r="B20956" s="4" t="n">
        <v>45443</v>
      </c>
      <c r="C20956" s="3" t="inlineStr">
        <is>
          <t>Liabilities</t>
        </is>
      </c>
      <c r="D20956" s="3" t="inlineStr">
        <is>
          <t>5500/140</t>
        </is>
      </c>
      <c r="E20956" s="3" t="inlineStr">
        <is>
          <t>Loan - Opportunity Private Capital</t>
        </is>
      </c>
      <c r="F20956" s="3" t="n">
        <v>0</v>
      </c>
      <c r="G20956" s="3" t="n">
        <v>-1000</v>
      </c>
    </row>
    <row r="20957">
      <c r="A20957" s="3" t="inlineStr">
        <is>
          <t>Endulini (Pty) Ltd</t>
        </is>
      </c>
      <c r="B20957" s="4" t="n">
        <v>45443</v>
      </c>
      <c r="C20957" s="3" t="inlineStr">
        <is>
          <t>Liabilities</t>
        </is>
      </c>
      <c r="D20957" s="3" t="inlineStr">
        <is>
          <t>5500/150</t>
        </is>
      </c>
      <c r="E20957" s="3" t="inlineStr">
        <is>
          <t>Loan - Cape Projects Construction</t>
        </is>
      </c>
      <c r="F20957" s="3" t="n">
        <v>1300000</v>
      </c>
      <c r="G20957" s="3" t="n">
        <v>-14841500</v>
      </c>
    </row>
    <row r="20958">
      <c r="A20958" s="3" t="inlineStr">
        <is>
          <t>Quinate Consulting (Pty) Ltd</t>
        </is>
      </c>
      <c r="B20958" s="4" t="n">
        <v>45443</v>
      </c>
      <c r="C20958" s="3" t="inlineStr">
        <is>
          <t>Liabilities</t>
        </is>
      </c>
      <c r="D20958" s="3" t="inlineStr">
        <is>
          <t>5500/160</t>
        </is>
      </c>
      <c r="E20958" s="3" t="inlineStr">
        <is>
          <t>Loan - GFY Investment and Consulting</t>
        </is>
      </c>
      <c r="F20958" s="3" t="n">
        <v>0</v>
      </c>
      <c r="G20958" s="3" t="n">
        <v>-1405287.47</v>
      </c>
    </row>
    <row r="20959">
      <c r="A20959" s="3" t="inlineStr">
        <is>
          <t>Opportunity Management Holdings (PTY) LTD</t>
        </is>
      </c>
      <c r="B20959" s="4" t="n">
        <v>45443</v>
      </c>
      <c r="C20959" s="3" t="inlineStr">
        <is>
          <t>Liabilities</t>
        </is>
      </c>
      <c r="D20959" s="3" t="inlineStr">
        <is>
          <t>5500/200</t>
        </is>
      </c>
      <c r="E20959" s="3" t="inlineStr">
        <is>
          <t>Loan - Cape Projects</t>
        </is>
      </c>
      <c r="F20959" s="3" t="n">
        <v>-50000</v>
      </c>
      <c r="G20959" s="3" t="n">
        <v>-367399</v>
      </c>
    </row>
    <row r="20960">
      <c r="A20960" s="3" t="inlineStr">
        <is>
          <t>Endulini (Pty) Ltd</t>
        </is>
      </c>
      <c r="B20960" s="4" t="n">
        <v>45443</v>
      </c>
      <c r="C20960" s="3" t="inlineStr">
        <is>
          <t>Liabilities</t>
        </is>
      </c>
      <c r="D20960" s="3" t="inlineStr">
        <is>
          <t>5500/200</t>
        </is>
      </c>
      <c r="E20960" s="3" t="inlineStr">
        <is>
          <t>Loan - Opportunity Management Holdings</t>
        </is>
      </c>
      <c r="F20960" s="3" t="n">
        <v>20000</v>
      </c>
      <c r="G20960" s="3" t="n">
        <v>40000</v>
      </c>
    </row>
    <row r="20961">
      <c r="A20961" s="3" t="inlineStr">
        <is>
          <t>Endulini (Pty) Ltd</t>
        </is>
      </c>
      <c r="B20961" s="4" t="n">
        <v>45443</v>
      </c>
      <c r="C20961" s="3" t="inlineStr">
        <is>
          <t>Liabilities</t>
        </is>
      </c>
      <c r="D20961" s="3" t="inlineStr">
        <is>
          <t>5500/250</t>
        </is>
      </c>
      <c r="E20961" s="3" t="inlineStr">
        <is>
          <t>Loan - Heron Projects</t>
        </is>
      </c>
      <c r="F20961" s="3" t="n">
        <v>0</v>
      </c>
      <c r="G20961" s="3" t="n">
        <v>-1800000</v>
      </c>
    </row>
    <row r="20962">
      <c r="A20962" s="3" t="inlineStr">
        <is>
          <t>Trademark Holdings (Pty) Ltd</t>
        </is>
      </c>
      <c r="B20962" s="4" t="n">
        <v>45443</v>
      </c>
      <c r="C20962" s="3" t="inlineStr">
        <is>
          <t>Liabilities</t>
        </is>
      </c>
      <c r="D20962" s="3" t="inlineStr">
        <is>
          <t>5500/250</t>
        </is>
      </c>
      <c r="E20962" s="3" t="inlineStr">
        <is>
          <t>Loan - Noble Shield</t>
        </is>
      </c>
      <c r="F20962" s="3" t="n">
        <v>35000</v>
      </c>
      <c r="G20962" s="3" t="n">
        <v>100165.59</v>
      </c>
    </row>
    <row r="20963">
      <c r="A20963" s="3" t="inlineStr">
        <is>
          <t>Noble Shield (Pty) Ltd ta Go Letting</t>
        </is>
      </c>
      <c r="B20963" s="4" t="n">
        <v>45443</v>
      </c>
      <c r="C20963" s="3" t="inlineStr">
        <is>
          <t>Liabilities</t>
        </is>
      </c>
      <c r="D20963" s="3" t="inlineStr">
        <is>
          <t>5500/250</t>
        </is>
      </c>
      <c r="E20963" s="3" t="inlineStr">
        <is>
          <t>Loan - Noble Shield Holdings</t>
        </is>
      </c>
      <c r="F20963" s="3" t="n">
        <v>-16413.38</v>
      </c>
      <c r="G20963" s="3" t="n">
        <v>-16413.38</v>
      </c>
    </row>
    <row r="20964">
      <c r="A20964" s="3" t="inlineStr">
        <is>
          <t>Opportunity Management Holdings (PTY) LTD</t>
        </is>
      </c>
      <c r="B20964" s="4" t="n">
        <v>45443</v>
      </c>
      <c r="C20964" s="3" t="inlineStr">
        <is>
          <t>Liabilities</t>
        </is>
      </c>
      <c r="D20964" s="3" t="inlineStr">
        <is>
          <t>5500/250</t>
        </is>
      </c>
      <c r="E20964" s="3" t="inlineStr">
        <is>
          <t>Loan - Quinate</t>
        </is>
      </c>
      <c r="F20964" s="3" t="n">
        <v>0</v>
      </c>
      <c r="G20964" s="3" t="n">
        <v>-10000</v>
      </c>
    </row>
    <row r="20965">
      <c r="A20965" s="3" t="inlineStr">
        <is>
          <t>Quinate Consulting (Pty) Ltd</t>
        </is>
      </c>
      <c r="B20965" s="4" t="n">
        <v>45443</v>
      </c>
      <c r="C20965" s="3" t="inlineStr">
        <is>
          <t>Liabilities</t>
        </is>
      </c>
      <c r="D20965" s="3" t="inlineStr">
        <is>
          <t>5500/300</t>
        </is>
      </c>
      <c r="E20965" s="3" t="inlineStr">
        <is>
          <t>Loan - Gengis</t>
        </is>
      </c>
      <c r="F20965" s="3" t="n">
        <v>0</v>
      </c>
      <c r="G20965" s="3" t="n">
        <v>-1029301.95</v>
      </c>
    </row>
    <row r="20966">
      <c r="A20966" s="3" t="inlineStr">
        <is>
          <t>Opportunity Management Holdings (PTY) LTD</t>
        </is>
      </c>
      <c r="B20966" s="4" t="n">
        <v>45443</v>
      </c>
      <c r="C20966" s="3" t="inlineStr">
        <is>
          <t>Liabilities</t>
        </is>
      </c>
      <c r="D20966" s="3" t="inlineStr">
        <is>
          <t>5500/300</t>
        </is>
      </c>
      <c r="E20966" s="3" t="inlineStr">
        <is>
          <t>Loan - Opportunity Prop Management</t>
        </is>
      </c>
      <c r="F20966" s="3" t="n">
        <v>0</v>
      </c>
      <c r="G20966" s="3" t="n">
        <v>-1220204.15</v>
      </c>
    </row>
    <row r="20967">
      <c r="A20967" s="3" t="inlineStr">
        <is>
          <t>Noble Shield (Pty) Ltd ta Go Letting</t>
        </is>
      </c>
      <c r="B20967" s="4" t="n">
        <v>45443</v>
      </c>
      <c r="C20967" s="3" t="inlineStr">
        <is>
          <t>Liabilities</t>
        </is>
      </c>
      <c r="D20967" s="3" t="inlineStr">
        <is>
          <t>5500/300</t>
        </is>
      </c>
      <c r="E20967" s="3" t="inlineStr">
        <is>
          <t>Loan - Trademark Holdings</t>
        </is>
      </c>
      <c r="F20967" s="3" t="n">
        <v>-35000</v>
      </c>
      <c r="G20967" s="3" t="n">
        <v>-100165.59</v>
      </c>
    </row>
    <row r="20968">
      <c r="A20968" s="3" t="inlineStr">
        <is>
          <t>Opportunity Management Holdings (PTY) LTD</t>
        </is>
      </c>
      <c r="B20968" s="4" t="n">
        <v>45443</v>
      </c>
      <c r="C20968" s="3" t="inlineStr">
        <is>
          <t>Liabilities</t>
        </is>
      </c>
      <c r="D20968" s="3" t="inlineStr">
        <is>
          <t>5500/350</t>
        </is>
      </c>
      <c r="E20968" s="3" t="inlineStr">
        <is>
          <t>Loan - Endulini</t>
        </is>
      </c>
      <c r="F20968" s="3" t="n">
        <v>-20000</v>
      </c>
      <c r="G20968" s="3" t="n">
        <v>-40000</v>
      </c>
    </row>
    <row r="20969">
      <c r="A20969" s="3" t="inlineStr">
        <is>
          <t>Opportunity Private Capital (PTY) LTD</t>
        </is>
      </c>
      <c r="B20969" s="4" t="n">
        <v>45443</v>
      </c>
      <c r="C20969" s="3" t="inlineStr">
        <is>
          <t>Liabilities</t>
        </is>
      </c>
      <c r="D20969" s="3" t="inlineStr">
        <is>
          <t>5500/350</t>
        </is>
      </c>
      <c r="E20969" s="3" t="inlineStr">
        <is>
          <t>Loan - Opportunity Management Holdings</t>
        </is>
      </c>
      <c r="F20969" s="3" t="n">
        <v>0</v>
      </c>
      <c r="G20969" s="3" t="n">
        <v>500</v>
      </c>
    </row>
    <row r="20970">
      <c r="A20970" s="3" t="inlineStr">
        <is>
          <t>Noble Shield (Pty) Ltd ta Go Letting</t>
        </is>
      </c>
      <c r="B20970" s="4" t="n">
        <v>45443</v>
      </c>
      <c r="C20970" s="3" t="inlineStr">
        <is>
          <t>Liabilities</t>
        </is>
      </c>
      <c r="D20970" s="3" t="inlineStr">
        <is>
          <t>5500/350</t>
        </is>
      </c>
      <c r="E20970" s="3" t="inlineStr">
        <is>
          <t>Loan - Quinate Consulting</t>
        </is>
      </c>
      <c r="F20970" s="3" t="n">
        <v>0</v>
      </c>
      <c r="G20970" s="3" t="n">
        <v>-23840.65</v>
      </c>
    </row>
    <row r="20971">
      <c r="A20971" s="3" t="inlineStr">
        <is>
          <t>Trademark Holdings (Pty) Ltd</t>
        </is>
      </c>
      <c r="B20971" s="4" t="n">
        <v>45443</v>
      </c>
      <c r="C20971" s="3" t="inlineStr">
        <is>
          <t>Liabilities</t>
        </is>
      </c>
      <c r="D20971" s="3" t="inlineStr">
        <is>
          <t>5500/350</t>
        </is>
      </c>
      <c r="E20971" s="3" t="inlineStr">
        <is>
          <t>Loan - Quinate Consulting</t>
        </is>
      </c>
      <c r="F20971" s="3" t="n">
        <v>0</v>
      </c>
      <c r="G20971" s="3" t="n">
        <v>-16413.38</v>
      </c>
    </row>
    <row r="20972">
      <c r="A20972" s="3" t="inlineStr">
        <is>
          <t>Trademark Holdings (Pty) Ltd</t>
        </is>
      </c>
      <c r="B20972" s="4" t="n">
        <v>45443</v>
      </c>
      <c r="C20972" s="3" t="inlineStr">
        <is>
          <t>Liabilities</t>
        </is>
      </c>
      <c r="D20972" s="3" t="inlineStr">
        <is>
          <t>5500/375</t>
        </is>
      </c>
      <c r="E20972" s="3" t="inlineStr">
        <is>
          <t>Loan - Opportunity Management Holdings Pty Ltd</t>
        </is>
      </c>
      <c r="F20972" s="3" t="n">
        <v>0</v>
      </c>
      <c r="G20972" s="3" t="n">
        <v>158800</v>
      </c>
    </row>
    <row r="20973">
      <c r="A20973" s="3" t="inlineStr">
        <is>
          <t>Trademark Holdings (Pty) Ltd</t>
        </is>
      </c>
      <c r="B20973" s="4" t="n">
        <v>45443</v>
      </c>
      <c r="C20973" s="3" t="inlineStr">
        <is>
          <t>Liabilities</t>
        </is>
      </c>
      <c r="D20973" s="3" t="inlineStr">
        <is>
          <t>5500/450</t>
        </is>
      </c>
      <c r="E20973" s="3" t="inlineStr">
        <is>
          <t>Loan - Cape Projects Construction</t>
        </is>
      </c>
      <c r="F20973" s="3" t="n">
        <v>-600</v>
      </c>
      <c r="G20973" s="3" t="n">
        <v>55800</v>
      </c>
    </row>
    <row r="20974">
      <c r="A20974" s="3" t="inlineStr">
        <is>
          <t>Trademark Holdings (Pty) Ltd</t>
        </is>
      </c>
      <c r="B20974" s="4" t="n">
        <v>45443</v>
      </c>
      <c r="C20974" s="3" t="inlineStr">
        <is>
          <t>Liabilities</t>
        </is>
      </c>
      <c r="D20974" s="3" t="inlineStr">
        <is>
          <t>5500/500</t>
        </is>
      </c>
      <c r="E20974" s="3" t="inlineStr">
        <is>
          <t>Go Letting Brand Name</t>
        </is>
      </c>
      <c r="F20974" s="3" t="n">
        <v>0</v>
      </c>
      <c r="G20974" s="3" t="n">
        <v>93420</v>
      </c>
    </row>
    <row r="20975">
      <c r="A20975" s="3" t="inlineStr">
        <is>
          <t>Noble Shield (Pty) Ltd ta Go Letting</t>
        </is>
      </c>
      <c r="B20975" s="4" t="n">
        <v>45443</v>
      </c>
      <c r="C20975" s="3" t="inlineStr">
        <is>
          <t>Liabilities</t>
        </is>
      </c>
      <c r="D20975" s="3" t="inlineStr">
        <is>
          <t>5500/500</t>
        </is>
      </c>
      <c r="E20975" s="3" t="inlineStr">
        <is>
          <t>Loan - Cape Projects Construction</t>
        </is>
      </c>
      <c r="F20975" s="3" t="n">
        <v>50024.5</v>
      </c>
      <c r="G20975" s="3" t="n">
        <v>249013.94</v>
      </c>
    </row>
    <row r="20976">
      <c r="A20976" s="3" t="inlineStr">
        <is>
          <t>Quinate Consulting (Pty) Ltd</t>
        </is>
      </c>
      <c r="B20976" s="4" t="n">
        <v>45443</v>
      </c>
      <c r="C20976" s="3" t="inlineStr">
        <is>
          <t>Liabilities</t>
        </is>
      </c>
      <c r="D20976" s="3" t="inlineStr">
        <is>
          <t>5500/500</t>
        </is>
      </c>
      <c r="E20976" s="3" t="inlineStr">
        <is>
          <t>Loan - Opportunity Development Struct.</t>
        </is>
      </c>
      <c r="F20976" s="3" t="n">
        <v>0</v>
      </c>
      <c r="G20976" s="3" t="n">
        <v>-2380000</v>
      </c>
    </row>
    <row r="20977">
      <c r="A20977" s="3" t="inlineStr">
        <is>
          <t>Opportunity Management Holdings (PTY) LTD</t>
        </is>
      </c>
      <c r="B20977" s="4" t="n">
        <v>45443</v>
      </c>
      <c r="C20977" s="3" t="inlineStr">
        <is>
          <t>Liabilities</t>
        </is>
      </c>
      <c r="D20977" s="3" t="inlineStr">
        <is>
          <t>5500/500</t>
        </is>
      </c>
      <c r="E20977" s="3" t="inlineStr">
        <is>
          <t>Loan - Opportunity Tradermark Holdings</t>
        </is>
      </c>
      <c r="F20977" s="3" t="n">
        <v>0</v>
      </c>
      <c r="G20977" s="3" t="n">
        <v>-158800</v>
      </c>
    </row>
    <row r="20978">
      <c r="A20978" s="3" t="inlineStr">
        <is>
          <t>Quinate Consulting (Pty) Ltd</t>
        </is>
      </c>
      <c r="B20978" s="4" t="n">
        <v>45443</v>
      </c>
      <c r="C20978" s="3" t="inlineStr">
        <is>
          <t>Liabilities</t>
        </is>
      </c>
      <c r="D20978" s="3" t="inlineStr">
        <is>
          <t>5500/520</t>
        </is>
      </c>
      <c r="E20978" s="3" t="inlineStr">
        <is>
          <t>Loan - Opportunity Management Holdings</t>
        </is>
      </c>
      <c r="F20978" s="3" t="n">
        <v>0</v>
      </c>
      <c r="G20978" s="3" t="n">
        <v>6100</v>
      </c>
    </row>
    <row r="20979">
      <c r="A20979" s="3" t="inlineStr">
        <is>
          <t>Opportunity Management Holdings (PTY) LTD</t>
        </is>
      </c>
      <c r="B20979" s="4" t="n">
        <v>45443</v>
      </c>
      <c r="C20979" s="3" t="inlineStr">
        <is>
          <t>Liabilities</t>
        </is>
      </c>
      <c r="D20979" s="3" t="inlineStr">
        <is>
          <t>5500/550</t>
        </is>
      </c>
      <c r="E20979" s="3" t="inlineStr">
        <is>
          <t>Loan - Heron Projects</t>
        </is>
      </c>
      <c r="F20979" s="3" t="n">
        <v>54000</v>
      </c>
      <c r="G20979" s="3" t="n">
        <v>31000</v>
      </c>
    </row>
    <row r="20980">
      <c r="A20980" s="3" t="inlineStr">
        <is>
          <t>Opportunity Private Capital (PTY) LTD</t>
        </is>
      </c>
      <c r="B20980" s="4" t="n">
        <v>45443</v>
      </c>
      <c r="C20980" s="3" t="inlineStr">
        <is>
          <t>Liabilities</t>
        </is>
      </c>
      <c r="D20980" s="3" t="inlineStr">
        <is>
          <t>5500/650</t>
        </is>
      </c>
      <c r="E20980" s="3" t="inlineStr">
        <is>
          <t>Loan - Opportunit Global - Sales</t>
        </is>
      </c>
      <c r="F20980" s="3" t="n">
        <v>30000</v>
      </c>
      <c r="G20980" s="3" t="n">
        <v>-4134033.83</v>
      </c>
    </row>
    <row r="20981">
      <c r="A20981" s="3" t="inlineStr">
        <is>
          <t>Opportunity Global Property (PTY) LTD</t>
        </is>
      </c>
      <c r="B20981" s="4" t="n">
        <v>45443</v>
      </c>
      <c r="C20981" s="3" t="inlineStr">
        <is>
          <t>Liabilities</t>
        </is>
      </c>
      <c r="D20981" s="3" t="inlineStr">
        <is>
          <t>5500/650</t>
        </is>
      </c>
      <c r="E20981" s="3" t="inlineStr">
        <is>
          <t>Loan - Opportunity Investments</t>
        </is>
      </c>
      <c r="F20981" s="3" t="n">
        <v>-30000</v>
      </c>
      <c r="G20981" s="3" t="n">
        <v>4134033.83</v>
      </c>
    </row>
    <row r="20982">
      <c r="A20982" s="3" t="inlineStr">
        <is>
          <t>Opportunity Management Holdings (PTY) LTD</t>
        </is>
      </c>
      <c r="B20982" s="4" t="n">
        <v>45443</v>
      </c>
      <c r="C20982" s="3" t="inlineStr">
        <is>
          <t>Liabilities</t>
        </is>
      </c>
      <c r="D20982" s="3" t="inlineStr">
        <is>
          <t>5500/700</t>
        </is>
      </c>
      <c r="E20982" s="3" t="inlineStr">
        <is>
          <t>Loan - Go Letting</t>
        </is>
      </c>
      <c r="F20982" s="3" t="n">
        <v>0</v>
      </c>
      <c r="G20982" s="3" t="n">
        <v>-120</v>
      </c>
    </row>
    <row r="20983">
      <c r="A20983" s="3" t="inlineStr">
        <is>
          <t>Quinate Consulting (Pty) Ltd</t>
        </is>
      </c>
      <c r="B20983" s="4" t="n">
        <v>45443</v>
      </c>
      <c r="C20983" s="3" t="inlineStr">
        <is>
          <t>Liabilities</t>
        </is>
      </c>
      <c r="D20983" s="3" t="inlineStr">
        <is>
          <t>5500/700</t>
        </is>
      </c>
      <c r="E20983" s="3" t="inlineStr">
        <is>
          <t>Loan - Trademark Holdings</t>
        </is>
      </c>
      <c r="F20983" s="3" t="n">
        <v>0</v>
      </c>
      <c r="G20983" s="3" t="n">
        <v>16413.38</v>
      </c>
    </row>
    <row r="20984">
      <c r="A20984" s="3" t="inlineStr">
        <is>
          <t>Opportunity Private Capital (PTY) LTD</t>
        </is>
      </c>
      <c r="B20984" s="4" t="n">
        <v>45443</v>
      </c>
      <c r="C20984" s="3" t="inlineStr">
        <is>
          <t>Liabilities</t>
        </is>
      </c>
      <c r="D20984" s="3" t="inlineStr">
        <is>
          <t>5500/750</t>
        </is>
      </c>
      <c r="E20984" s="3" t="inlineStr">
        <is>
          <t>Loan - Heron Projects</t>
        </is>
      </c>
      <c r="F20984" s="3" t="n">
        <v>-35000</v>
      </c>
      <c r="G20984" s="3" t="n">
        <v>-2118000</v>
      </c>
    </row>
    <row r="20985">
      <c r="A20985" s="3" t="inlineStr">
        <is>
          <t>Opportunity Private Capital (PTY) LTD</t>
        </is>
      </c>
      <c r="B20985" s="4" t="n">
        <v>45443</v>
      </c>
      <c r="C20985" s="3" t="inlineStr">
        <is>
          <t>Liabilities</t>
        </is>
      </c>
      <c r="D20985" s="3" t="inlineStr">
        <is>
          <t>5500/850</t>
        </is>
      </c>
      <c r="E20985" s="3" t="inlineStr">
        <is>
          <t>Loan - Nick Morgan</t>
        </is>
      </c>
      <c r="F20985" s="3" t="n">
        <v>0</v>
      </c>
      <c r="G20985" s="3" t="n">
        <v>6200</v>
      </c>
    </row>
    <row r="20986">
      <c r="A20986" s="3" t="inlineStr">
        <is>
          <t>Quinate Consulting (Pty) Ltd</t>
        </is>
      </c>
      <c r="B20986" s="4" t="n">
        <v>45443</v>
      </c>
      <c r="C20986" s="3" t="inlineStr">
        <is>
          <t>Liabilities</t>
        </is>
      </c>
      <c r="D20986" s="3" t="inlineStr">
        <is>
          <t>5501/001</t>
        </is>
      </c>
      <c r="E20986" s="3" t="inlineStr">
        <is>
          <t>Loan - Endulini CIP Costs</t>
        </is>
      </c>
      <c r="F20986" s="3" t="n">
        <v>-44400</v>
      </c>
      <c r="G20986" s="3" t="n">
        <v>5541837.9</v>
      </c>
    </row>
    <row r="20987">
      <c r="A20987" s="3" t="inlineStr">
        <is>
          <t>Quinate Consulting (Pty) Ltd</t>
        </is>
      </c>
      <c r="B20987" s="4" t="n">
        <v>45443</v>
      </c>
      <c r="C20987" s="3" t="inlineStr">
        <is>
          <t>Liabilities</t>
        </is>
      </c>
      <c r="D20987" s="3" t="inlineStr">
        <is>
          <t>5501/002</t>
        </is>
      </c>
      <c r="E20987" s="3" t="inlineStr">
        <is>
          <t>Loan - Purple Block</t>
        </is>
      </c>
      <c r="F20987" s="3" t="n">
        <v>0</v>
      </c>
      <c r="G20987" s="3" t="n">
        <v>171148.82</v>
      </c>
    </row>
    <row r="20988">
      <c r="A20988" s="3" t="inlineStr">
        <is>
          <t>Noble Shield (Pty) Ltd ta Go Letting</t>
        </is>
      </c>
      <c r="B20988" s="4" t="n">
        <v>45443</v>
      </c>
      <c r="C20988" s="3" t="inlineStr">
        <is>
          <t>Assets</t>
        </is>
      </c>
      <c r="D20988" s="3" t="inlineStr">
        <is>
          <t>6250/010</t>
        </is>
      </c>
      <c r="E20988" s="3" t="inlineStr">
        <is>
          <t>Computer Equipment - @ Cost</t>
        </is>
      </c>
      <c r="F20988" s="3" t="n">
        <v>0</v>
      </c>
      <c r="G20988" s="3" t="n">
        <v>20397</v>
      </c>
    </row>
    <row r="20989">
      <c r="A20989" s="3" t="inlineStr">
        <is>
          <t>Opportunity Management Holdings (PTY) LTD</t>
        </is>
      </c>
      <c r="B20989" s="4" t="n">
        <v>45443</v>
      </c>
      <c r="C20989" s="3" t="inlineStr">
        <is>
          <t>Assets</t>
        </is>
      </c>
      <c r="D20989" s="3" t="inlineStr">
        <is>
          <t>6250/010</t>
        </is>
      </c>
      <c r="E20989" s="3" t="inlineStr">
        <is>
          <t>Computer Equipment - @ Cost</t>
        </is>
      </c>
      <c r="F20989" s="3" t="n">
        <v>0</v>
      </c>
      <c r="G20989" s="3" t="n">
        <v>66677.85000000001</v>
      </c>
    </row>
    <row r="20990">
      <c r="A20990" s="3" t="inlineStr">
        <is>
          <t>Opportunity Private Capital (PTY) LTD</t>
        </is>
      </c>
      <c r="B20990" s="4" t="n">
        <v>45443</v>
      </c>
      <c r="C20990" s="3" t="inlineStr">
        <is>
          <t>Assets</t>
        </is>
      </c>
      <c r="D20990" s="3" t="inlineStr">
        <is>
          <t>6250/010</t>
        </is>
      </c>
      <c r="E20990" s="3" t="inlineStr">
        <is>
          <t>Computer Equipment - @ Cost</t>
        </is>
      </c>
      <c r="F20990" s="3" t="n">
        <v>0</v>
      </c>
      <c r="G20990" s="3" t="n">
        <v>31683.04</v>
      </c>
    </row>
    <row r="20991">
      <c r="A20991" s="3" t="inlineStr">
        <is>
          <t>Quinate Consulting (Pty) Ltd</t>
        </is>
      </c>
      <c r="B20991" s="4" t="n">
        <v>45443</v>
      </c>
      <c r="C20991" s="3" t="inlineStr">
        <is>
          <t>Assets</t>
        </is>
      </c>
      <c r="D20991" s="3" t="inlineStr">
        <is>
          <t>6250/010</t>
        </is>
      </c>
      <c r="E20991" s="3" t="inlineStr">
        <is>
          <t>Computer Equipment - @ Cost</t>
        </is>
      </c>
      <c r="F20991" s="3" t="n">
        <v>0</v>
      </c>
      <c r="G20991" s="3" t="n">
        <v>137059.7</v>
      </c>
    </row>
    <row r="20992">
      <c r="A20992" s="3" t="inlineStr">
        <is>
          <t>Trademark Holdings (Pty) Ltd</t>
        </is>
      </c>
      <c r="B20992" s="4" t="n">
        <v>45443</v>
      </c>
      <c r="C20992" s="3" t="inlineStr">
        <is>
          <t>Assets</t>
        </is>
      </c>
      <c r="D20992" s="3" t="inlineStr">
        <is>
          <t>6250/010</t>
        </is>
      </c>
      <c r="E20992" s="3" t="inlineStr">
        <is>
          <t>Computer Equipment - @ Cost</t>
        </is>
      </c>
      <c r="F20992" s="3" t="n">
        <v>0</v>
      </c>
      <c r="G20992" s="3" t="n">
        <v>13557</v>
      </c>
    </row>
    <row r="20993">
      <c r="A20993" s="3" t="inlineStr">
        <is>
          <t>Noble Shield (Pty) Ltd ta Go Letting</t>
        </is>
      </c>
      <c r="B20993" s="4" t="n">
        <v>45443</v>
      </c>
      <c r="C20993" s="3" t="inlineStr">
        <is>
          <t>Assets</t>
        </is>
      </c>
      <c r="D20993" s="3" t="inlineStr">
        <is>
          <t>6250/020</t>
        </is>
      </c>
      <c r="E20993" s="3" t="inlineStr">
        <is>
          <t>Computer Equipment - Accum Depre</t>
        </is>
      </c>
      <c r="F20993" s="3" t="n">
        <v>0</v>
      </c>
      <c r="G20993" s="3" t="n">
        <v>-12040.89</v>
      </c>
    </row>
    <row r="20994">
      <c r="A20994" s="3" t="inlineStr">
        <is>
          <t>Opportunity Management Holdings (PTY) LTD</t>
        </is>
      </c>
      <c r="B20994" s="4" t="n">
        <v>45443</v>
      </c>
      <c r="C20994" s="3" t="inlineStr">
        <is>
          <t>Assets</t>
        </is>
      </c>
      <c r="D20994" s="3" t="inlineStr">
        <is>
          <t>6250/020</t>
        </is>
      </c>
      <c r="E20994" s="3" t="inlineStr">
        <is>
          <t>Computer Equipment - Accum Depre</t>
        </is>
      </c>
      <c r="F20994" s="3" t="n">
        <v>0</v>
      </c>
      <c r="G20994" s="3" t="n">
        <v>-20867.63</v>
      </c>
    </row>
    <row r="20995">
      <c r="A20995" s="3" t="inlineStr">
        <is>
          <t>Opportunity Private Capital (PTY) LTD</t>
        </is>
      </c>
      <c r="B20995" s="4" t="n">
        <v>45443</v>
      </c>
      <c r="C20995" s="3" t="inlineStr">
        <is>
          <t>Assets</t>
        </is>
      </c>
      <c r="D20995" s="3" t="inlineStr">
        <is>
          <t>6250/020</t>
        </is>
      </c>
      <c r="E20995" s="3" t="inlineStr">
        <is>
          <t>Computer Equipment - Accum Depre</t>
        </is>
      </c>
      <c r="F20995" s="3" t="n">
        <v>0</v>
      </c>
      <c r="G20995" s="3" t="n">
        <v>-14081.34</v>
      </c>
    </row>
    <row r="20996">
      <c r="A20996" s="3" t="inlineStr">
        <is>
          <t>Quinate Consulting (Pty) Ltd</t>
        </is>
      </c>
      <c r="B20996" s="4" t="n">
        <v>45443</v>
      </c>
      <c r="C20996" s="3" t="inlineStr">
        <is>
          <t>Assets</t>
        </is>
      </c>
      <c r="D20996" s="3" t="inlineStr">
        <is>
          <t>6250/020</t>
        </is>
      </c>
      <c r="E20996" s="3" t="inlineStr">
        <is>
          <t>Computer Equipment - Accum Depre</t>
        </is>
      </c>
      <c r="F20996" s="3" t="n">
        <v>0</v>
      </c>
      <c r="G20996" s="3" t="n">
        <v>-124782.02</v>
      </c>
    </row>
    <row r="20997">
      <c r="A20997" s="3" t="inlineStr">
        <is>
          <t>Trademark Holdings (Pty) Ltd</t>
        </is>
      </c>
      <c r="B20997" s="4" t="n">
        <v>45443</v>
      </c>
      <c r="C20997" s="3" t="inlineStr">
        <is>
          <t>Assets</t>
        </is>
      </c>
      <c r="D20997" s="3" t="inlineStr">
        <is>
          <t>6250/020</t>
        </is>
      </c>
      <c r="E20997" s="3" t="inlineStr">
        <is>
          <t>Computer Equipment - Accum Depre</t>
        </is>
      </c>
      <c r="F20997" s="3" t="n">
        <v>0</v>
      </c>
      <c r="G20997" s="3" t="n">
        <v>-376.58</v>
      </c>
    </row>
    <row r="20998">
      <c r="A20998" s="3" t="inlineStr">
        <is>
          <t>Opportunity Management Holdings (PTY) LTD</t>
        </is>
      </c>
      <c r="B20998" s="4" t="n">
        <v>45443</v>
      </c>
      <c r="C20998" s="3" t="inlineStr">
        <is>
          <t>Assets</t>
        </is>
      </c>
      <c r="D20998" s="3" t="inlineStr">
        <is>
          <t>6250/030</t>
        </is>
      </c>
      <c r="E20998" s="3" t="inlineStr">
        <is>
          <t>Acc Depreciation - Computer Equipment</t>
        </is>
      </c>
      <c r="F20998" s="3" t="n">
        <v>0</v>
      </c>
      <c r="G20998" s="3" t="n">
        <v>-9441.25</v>
      </c>
    </row>
    <row r="20999">
      <c r="A20999" s="3" t="inlineStr">
        <is>
          <t>Quinate Consulting (Pty) Ltd</t>
        </is>
      </c>
      <c r="B20999" s="4" t="n">
        <v>45443</v>
      </c>
      <c r="C20999" s="3" t="inlineStr">
        <is>
          <t>Assets</t>
        </is>
      </c>
      <c r="D20999" s="3" t="inlineStr">
        <is>
          <t>6270/010</t>
        </is>
      </c>
      <c r="E20999" s="3" t="inlineStr">
        <is>
          <t>Site Containers - @ Cost</t>
        </is>
      </c>
      <c r="F20999" s="3" t="n">
        <v>0</v>
      </c>
      <c r="G20999" s="3" t="n">
        <v>19130.44</v>
      </c>
    </row>
    <row r="21000">
      <c r="A21000" s="3" t="inlineStr">
        <is>
          <t>Quinate Consulting (Pty) Ltd</t>
        </is>
      </c>
      <c r="B21000" s="4" t="n">
        <v>45443</v>
      </c>
      <c r="C21000" s="3" t="inlineStr">
        <is>
          <t>Assets</t>
        </is>
      </c>
      <c r="D21000" s="3" t="inlineStr">
        <is>
          <t>6270/020</t>
        </is>
      </c>
      <c r="E21000" s="3" t="inlineStr">
        <is>
          <t>Site Containers - Accum Depre</t>
        </is>
      </c>
      <c r="F21000" s="3" t="n">
        <v>0</v>
      </c>
      <c r="G21000" s="3" t="n">
        <v>-11478.26</v>
      </c>
    </row>
    <row r="21001">
      <c r="A21001" s="3" t="inlineStr">
        <is>
          <t>Noble Shield (Pty) Ltd ta Go Letting</t>
        </is>
      </c>
      <c r="B21001" s="4" t="n">
        <v>45443</v>
      </c>
      <c r="C21001" s="3" t="inlineStr">
        <is>
          <t>Assets</t>
        </is>
      </c>
      <c r="D21001" s="3" t="inlineStr">
        <is>
          <t>6350/010</t>
        </is>
      </c>
      <c r="E21001" s="3" t="inlineStr">
        <is>
          <t>Furniture _AND_ Fittings - @ Cost</t>
        </is>
      </c>
      <c r="F21001" s="3" t="n">
        <v>0</v>
      </c>
      <c r="G21001" s="3" t="n">
        <v>2242</v>
      </c>
    </row>
    <row r="21002">
      <c r="A21002" s="3" t="inlineStr">
        <is>
          <t>Opportunity Global Property (PTY) LTD</t>
        </is>
      </c>
      <c r="B21002" s="4" t="n">
        <v>45443</v>
      </c>
      <c r="C21002" s="3" t="inlineStr">
        <is>
          <t>Assets</t>
        </is>
      </c>
      <c r="D21002" s="3" t="inlineStr">
        <is>
          <t>6350/010</t>
        </is>
      </c>
      <c r="E21002" s="3" t="inlineStr">
        <is>
          <t>Furniture _AND_ Fittings - @ Cost</t>
        </is>
      </c>
      <c r="F21002" s="3" t="n">
        <v>0</v>
      </c>
      <c r="G21002" s="3" t="n">
        <v>29379.7</v>
      </c>
    </row>
    <row r="21003">
      <c r="A21003" s="3" t="inlineStr">
        <is>
          <t>Noble Shield (Pty) Ltd ta Go Letting</t>
        </is>
      </c>
      <c r="B21003" s="4" t="n">
        <v>45443</v>
      </c>
      <c r="C21003" s="3" t="inlineStr">
        <is>
          <t>Assets</t>
        </is>
      </c>
      <c r="D21003" s="3" t="inlineStr">
        <is>
          <t>6350/020</t>
        </is>
      </c>
      <c r="E21003" s="3" t="inlineStr">
        <is>
          <t>Furniture _AND_ Fittings - Accum Depre</t>
        </is>
      </c>
      <c r="F21003" s="3" t="n">
        <v>0</v>
      </c>
      <c r="G21003" s="3" t="n">
        <v>-2239</v>
      </c>
    </row>
    <row r="21004">
      <c r="A21004" s="3" t="inlineStr">
        <is>
          <t>Opportunity Global Property (PTY) LTD</t>
        </is>
      </c>
      <c r="B21004" s="4" t="n">
        <v>45443</v>
      </c>
      <c r="C21004" s="3" t="inlineStr">
        <is>
          <t>Assets</t>
        </is>
      </c>
      <c r="D21004" s="3" t="inlineStr">
        <is>
          <t>6350/020</t>
        </is>
      </c>
      <c r="E21004" s="3" t="inlineStr">
        <is>
          <t>Furniture _AND_ Fittings - Accum Depre</t>
        </is>
      </c>
      <c r="F21004" s="3" t="n">
        <v>0</v>
      </c>
      <c r="G21004" s="3" t="n">
        <v>-8977.129999999999</v>
      </c>
    </row>
    <row r="21005">
      <c r="A21005" s="3" t="inlineStr">
        <is>
          <t>Opportunity Management Holdings (PTY) LTD</t>
        </is>
      </c>
      <c r="B21005" s="4" t="n">
        <v>45443</v>
      </c>
      <c r="C21005" s="3" t="inlineStr">
        <is>
          <t>Liabilities</t>
        </is>
      </c>
      <c r="D21005" s="3" t="inlineStr">
        <is>
          <t>6500/000</t>
        </is>
      </c>
      <c r="E21005" s="3" t="inlineStr">
        <is>
          <t>Deposits - Held</t>
        </is>
      </c>
      <c r="F21005" s="3" t="n">
        <v>0</v>
      </c>
      <c r="G21005" s="3" t="n">
        <v>-12028.1</v>
      </c>
    </row>
    <row r="21006">
      <c r="A21006" s="3" t="inlineStr">
        <is>
          <t>Opportunity Management Holdings (PTY) LTD</t>
        </is>
      </c>
      <c r="B21006" s="4" t="n">
        <v>45443</v>
      </c>
      <c r="C21006" s="3" t="inlineStr">
        <is>
          <t>Liabilities</t>
        </is>
      </c>
      <c r="D21006" s="3" t="inlineStr">
        <is>
          <t>6510/000</t>
        </is>
      </c>
      <c r="E21006" s="3" t="inlineStr">
        <is>
          <t>Deposits Paid - Anicol Properties</t>
        </is>
      </c>
      <c r="F21006" s="3" t="n">
        <v>0</v>
      </c>
      <c r="G21006" s="3" t="n">
        <v>13755</v>
      </c>
    </row>
    <row r="21007">
      <c r="A21007" s="3" t="inlineStr">
        <is>
          <t>Opportunity Management Holdings (PTY) LTD</t>
        </is>
      </c>
      <c r="B21007" s="4" t="n">
        <v>45443</v>
      </c>
      <c r="C21007" s="3" t="inlineStr">
        <is>
          <t>Liabilities</t>
        </is>
      </c>
      <c r="D21007" s="3" t="inlineStr">
        <is>
          <t>6515/000</t>
        </is>
      </c>
      <c r="E21007" s="3" t="inlineStr">
        <is>
          <t>Deposits Paid</t>
        </is>
      </c>
      <c r="F21007" s="3" t="n">
        <v>0</v>
      </c>
      <c r="G21007" s="3" t="n">
        <v>3852.5</v>
      </c>
    </row>
    <row r="21008">
      <c r="A21008" s="3" t="inlineStr">
        <is>
          <t>Quinate Consulting (Pty) Ltd</t>
        </is>
      </c>
      <c r="B21008" s="4" t="n">
        <v>45443</v>
      </c>
      <c r="C21008" s="3" t="inlineStr">
        <is>
          <t>Assets</t>
        </is>
      </c>
      <c r="D21008" s="3" t="inlineStr">
        <is>
          <t>6600/010</t>
        </is>
      </c>
      <c r="E21008" s="3" t="inlineStr">
        <is>
          <t>Other Fixed Assets - @ Cost</t>
        </is>
      </c>
      <c r="F21008" s="3" t="n">
        <v>0</v>
      </c>
      <c r="G21008" s="3" t="n">
        <v>14442.5</v>
      </c>
    </row>
    <row r="21009">
      <c r="A21009" s="3" t="inlineStr">
        <is>
          <t>Quinate Consulting (Pty) Ltd</t>
        </is>
      </c>
      <c r="B21009" s="4" t="n">
        <v>45443</v>
      </c>
      <c r="C21009" s="3" t="inlineStr">
        <is>
          <t>Assets</t>
        </is>
      </c>
      <c r="D21009" s="3" t="inlineStr">
        <is>
          <t>6600/020</t>
        </is>
      </c>
      <c r="E21009" s="3" t="inlineStr">
        <is>
          <t>Other Fixed Assets - Accum Depre</t>
        </is>
      </c>
      <c r="F21009" s="3" t="n">
        <v>0</v>
      </c>
      <c r="G21009" s="3" t="n">
        <v>-14441.5</v>
      </c>
    </row>
    <row r="21010">
      <c r="A21010" s="3" t="inlineStr">
        <is>
          <t>Noble Shield (Pty) Ltd ta Go Letting</t>
        </is>
      </c>
      <c r="B21010" s="4" t="n">
        <v>45443</v>
      </c>
      <c r="C21010" s="3" t="inlineStr">
        <is>
          <t>Assets</t>
        </is>
      </c>
      <c r="D21010" s="3" t="inlineStr">
        <is>
          <t>7000/100</t>
        </is>
      </c>
      <c r="E21010" s="3" t="inlineStr">
        <is>
          <t>Goodwill - Purchase of Go Letting</t>
        </is>
      </c>
      <c r="F21010" s="3" t="n">
        <v>0</v>
      </c>
      <c r="G21010" s="3" t="n">
        <v>106580</v>
      </c>
    </row>
    <row r="21011">
      <c r="A21011" s="3" t="inlineStr">
        <is>
          <t>Opportunity Private Capital (PTY) LTD</t>
        </is>
      </c>
      <c r="B21011" s="4" t="n">
        <v>45443</v>
      </c>
      <c r="C21011" s="3" t="inlineStr">
        <is>
          <t>Assets</t>
        </is>
      </c>
      <c r="D21011" s="3" t="inlineStr">
        <is>
          <t>7100/010</t>
        </is>
      </c>
      <c r="E21011" s="3" t="inlineStr">
        <is>
          <t>Investment - OMIGI D203</t>
        </is>
      </c>
      <c r="F21011" s="3" t="n">
        <v>0</v>
      </c>
      <c r="G21011" s="3" t="n">
        <v>250000</v>
      </c>
    </row>
    <row r="21012">
      <c r="A21012" s="3" t="inlineStr">
        <is>
          <t>Opportunity Management Holdings (PTY) LTD</t>
        </is>
      </c>
      <c r="B21012" s="4" t="n">
        <v>45443</v>
      </c>
      <c r="C21012" s="3" t="inlineStr">
        <is>
          <t>Assets</t>
        </is>
      </c>
      <c r="D21012" s="3" t="inlineStr">
        <is>
          <t>7200/000</t>
        </is>
      </c>
      <c r="E21012" s="3" t="inlineStr">
        <is>
          <t>Shares in Subsidiary Companies</t>
        </is>
      </c>
      <c r="F21012" s="3" t="n">
        <v>0</v>
      </c>
      <c r="G21012" s="3" t="n">
        <v>120</v>
      </c>
    </row>
    <row r="21013">
      <c r="A21013" s="3" t="inlineStr">
        <is>
          <t>Endulini (Pty) Ltd</t>
        </is>
      </c>
      <c r="B21013" s="4" t="n">
        <v>45443</v>
      </c>
      <c r="C21013" s="3" t="inlineStr">
        <is>
          <t>Assets</t>
        </is>
      </c>
      <c r="D21013" s="3" t="inlineStr">
        <is>
          <t>7610/100</t>
        </is>
      </c>
      <c r="E21013" s="3" t="inlineStr">
        <is>
          <t>Endulini Land</t>
        </is>
      </c>
      <c r="F21013" s="3" t="n">
        <v>0</v>
      </c>
      <c r="G21013" s="3" t="n">
        <v>10572851.37</v>
      </c>
    </row>
    <row r="21014">
      <c r="A21014" s="3" t="inlineStr">
        <is>
          <t>Endulini (Pty) Ltd</t>
        </is>
      </c>
      <c r="B21014" s="4" t="n">
        <v>45443</v>
      </c>
      <c r="C21014" s="3" t="inlineStr">
        <is>
          <t>Assets</t>
        </is>
      </c>
      <c r="D21014" s="3" t="inlineStr">
        <is>
          <t>7610/111</t>
        </is>
      </c>
      <c r="E21014" s="3" t="inlineStr">
        <is>
          <t>Endulini Closing Stock February 2021</t>
        </is>
      </c>
      <c r="F21014" s="3" t="n">
        <v>0</v>
      </c>
      <c r="G21014" s="3" t="n">
        <v>14368610.11</v>
      </c>
    </row>
    <row r="21015">
      <c r="A21015" s="3" t="inlineStr">
        <is>
          <t>Endulini (Pty) Ltd</t>
        </is>
      </c>
      <c r="B21015" s="4" t="n">
        <v>45443</v>
      </c>
      <c r="C21015" s="3" t="inlineStr">
        <is>
          <t>Assets</t>
        </is>
      </c>
      <c r="D21015" s="3" t="inlineStr">
        <is>
          <t>7610/180</t>
        </is>
      </c>
      <c r="E21015" s="3" t="inlineStr">
        <is>
          <t>Endulini CIP Architects</t>
        </is>
      </c>
      <c r="F21015" s="3" t="n">
        <v>0</v>
      </c>
      <c r="G21015" s="3" t="n">
        <v>1292111.71</v>
      </c>
    </row>
    <row r="21016">
      <c r="A21016" s="3" t="inlineStr">
        <is>
          <t>Endulini (Pty) Ltd</t>
        </is>
      </c>
      <c r="B21016" s="4" t="n">
        <v>45443</v>
      </c>
      <c r="C21016" s="3" t="inlineStr">
        <is>
          <t>Assets</t>
        </is>
      </c>
      <c r="D21016" s="3" t="inlineStr">
        <is>
          <t>7610/200</t>
        </is>
      </c>
      <c r="E21016" s="3" t="inlineStr">
        <is>
          <t>Endulini CIP CoCT Land Use App</t>
        </is>
      </c>
      <c r="F21016" s="3" t="n">
        <v>0</v>
      </c>
      <c r="G21016" s="3" t="n">
        <v>232891.06</v>
      </c>
    </row>
    <row r="21017">
      <c r="A21017" s="3" t="inlineStr">
        <is>
          <t>Endulini (Pty) Ltd</t>
        </is>
      </c>
      <c r="B21017" s="4" t="n">
        <v>45443</v>
      </c>
      <c r="C21017" s="3" t="inlineStr">
        <is>
          <t>Assets</t>
        </is>
      </c>
      <c r="D21017" s="3" t="inlineStr">
        <is>
          <t>7610/205</t>
        </is>
      </c>
      <c r="E21017" s="3" t="inlineStr">
        <is>
          <t>Endulini CIP Site Establishments</t>
        </is>
      </c>
      <c r="F21017" s="3" t="n">
        <v>0</v>
      </c>
      <c r="G21017" s="3" t="n">
        <v>32428975.01</v>
      </c>
    </row>
    <row r="21018">
      <c r="A21018" s="3" t="inlineStr">
        <is>
          <t>Endulini (Pty) Ltd</t>
        </is>
      </c>
      <c r="B21018" s="4" t="n">
        <v>45443</v>
      </c>
      <c r="C21018" s="3" t="inlineStr">
        <is>
          <t>Assets</t>
        </is>
      </c>
      <c r="D21018" s="3" t="inlineStr">
        <is>
          <t>7610/209</t>
        </is>
      </c>
      <c r="E21018" s="3" t="inlineStr">
        <is>
          <t>Endulini CIP Construction Management</t>
        </is>
      </c>
      <c r="F21018" s="3" t="n">
        <v>0</v>
      </c>
      <c r="G21018" s="3" t="n">
        <v>223375</v>
      </c>
    </row>
    <row r="21019">
      <c r="A21019" s="3" t="inlineStr">
        <is>
          <t>Endulini (Pty) Ltd</t>
        </is>
      </c>
      <c r="B21019" s="4" t="n">
        <v>45443</v>
      </c>
      <c r="C21019" s="3" t="inlineStr">
        <is>
          <t>Assets</t>
        </is>
      </c>
      <c r="D21019" s="3" t="inlineStr">
        <is>
          <t>7610/210</t>
        </is>
      </c>
      <c r="E21019" s="3" t="inlineStr">
        <is>
          <t>Endulini CIP Civil Works</t>
        </is>
      </c>
      <c r="F21019" s="3" t="n">
        <v>0</v>
      </c>
      <c r="G21019" s="3" t="n">
        <v>6295702.14</v>
      </c>
    </row>
    <row r="21020">
      <c r="A21020" s="3" t="inlineStr">
        <is>
          <t>Endulini (Pty) Ltd</t>
        </is>
      </c>
      <c r="B21020" s="4" t="n">
        <v>45443</v>
      </c>
      <c r="C21020" s="3" t="inlineStr">
        <is>
          <t>Assets</t>
        </is>
      </c>
      <c r="D21020" s="3" t="inlineStr">
        <is>
          <t>7610/215</t>
        </is>
      </c>
      <c r="E21020" s="3" t="inlineStr">
        <is>
          <t>Endulini CIP Civil Engineers</t>
        </is>
      </c>
      <c r="F21020" s="3" t="n">
        <v>0</v>
      </c>
      <c r="G21020" s="3" t="n">
        <v>183000</v>
      </c>
    </row>
    <row r="21021">
      <c r="A21021" s="3" t="inlineStr">
        <is>
          <t>Endulini (Pty) Ltd</t>
        </is>
      </c>
      <c r="B21021" s="4" t="n">
        <v>45443</v>
      </c>
      <c r="C21021" s="3" t="inlineStr">
        <is>
          <t>Assets</t>
        </is>
      </c>
      <c r="D21021" s="3" t="inlineStr">
        <is>
          <t>7610/220</t>
        </is>
      </c>
      <c r="E21021" s="3" t="inlineStr">
        <is>
          <t>Endulini CIP Structuring Project Fee Opp Invest</t>
        </is>
      </c>
      <c r="F21021" s="3" t="n">
        <v>0</v>
      </c>
      <c r="G21021" s="3" t="n">
        <v>483735.96</v>
      </c>
    </row>
    <row r="21022">
      <c r="A21022" s="3" t="inlineStr">
        <is>
          <t>Endulini (Pty) Ltd</t>
        </is>
      </c>
      <c r="B21022" s="4" t="n">
        <v>45443</v>
      </c>
      <c r="C21022" s="3" t="inlineStr">
        <is>
          <t>Assets</t>
        </is>
      </c>
      <c r="D21022" s="3" t="inlineStr">
        <is>
          <t>7610/225</t>
        </is>
      </c>
      <c r="E21022" s="3" t="inlineStr">
        <is>
          <t>Endulini CIP Structural engineering fee</t>
        </is>
      </c>
      <c r="F21022" s="3" t="n">
        <v>0</v>
      </c>
      <c r="G21022" s="3" t="n">
        <v>288645.08</v>
      </c>
    </row>
    <row r="21023">
      <c r="A21023" s="3" t="inlineStr">
        <is>
          <t>Endulini (Pty) Ltd</t>
        </is>
      </c>
      <c r="B21023" s="4" t="n">
        <v>45443</v>
      </c>
      <c r="C21023" s="3" t="inlineStr">
        <is>
          <t>Assets</t>
        </is>
      </c>
      <c r="D21023" s="3" t="inlineStr">
        <is>
          <t>7610/230</t>
        </is>
      </c>
      <c r="E21023" s="3" t="inlineStr">
        <is>
          <t>Endulini CIP Mechanical Engineering</t>
        </is>
      </c>
      <c r="F21023" s="3" t="n">
        <v>0</v>
      </c>
      <c r="G21023" s="3" t="n">
        <v>15570</v>
      </c>
    </row>
    <row r="21024">
      <c r="A21024" s="3" t="inlineStr">
        <is>
          <t>Endulini (Pty) Ltd</t>
        </is>
      </c>
      <c r="B21024" s="4" t="n">
        <v>45443</v>
      </c>
      <c r="C21024" s="3" t="inlineStr">
        <is>
          <t>Assets</t>
        </is>
      </c>
      <c r="D21024" s="3" t="inlineStr">
        <is>
          <t>7610/235</t>
        </is>
      </c>
      <c r="E21024" s="3" t="inlineStr">
        <is>
          <t>Endulini CIP Electrical Installation</t>
        </is>
      </c>
      <c r="F21024" s="3" t="n">
        <v>0</v>
      </c>
      <c r="G21024" s="3" t="n">
        <v>1034019.08</v>
      </c>
    </row>
    <row r="21025">
      <c r="A21025" s="3" t="inlineStr">
        <is>
          <t>Endulini (Pty) Ltd</t>
        </is>
      </c>
      <c r="B21025" s="4" t="n">
        <v>45443</v>
      </c>
      <c r="C21025" s="3" t="inlineStr">
        <is>
          <t>Assets</t>
        </is>
      </c>
      <c r="D21025" s="3" t="inlineStr">
        <is>
          <t>7610/250</t>
        </is>
      </c>
      <c r="E21025" s="3" t="inlineStr">
        <is>
          <t>Endulini CIP Boundary Wall</t>
        </is>
      </c>
      <c r="F21025" s="3" t="n">
        <v>0</v>
      </c>
      <c r="G21025" s="3" t="n">
        <v>88400.8</v>
      </c>
    </row>
    <row r="21026">
      <c r="A21026" s="3" t="inlineStr">
        <is>
          <t>Endulini (Pty) Ltd</t>
        </is>
      </c>
      <c r="B21026" s="4" t="n">
        <v>45443</v>
      </c>
      <c r="C21026" s="3" t="inlineStr">
        <is>
          <t>Assets</t>
        </is>
      </c>
      <c r="D21026" s="3" t="inlineStr">
        <is>
          <t>7610/290</t>
        </is>
      </c>
      <c r="E21026" s="3" t="inlineStr">
        <is>
          <t>Endulini CIP Development Management Fees</t>
        </is>
      </c>
      <c r="F21026" s="3" t="n">
        <v>0</v>
      </c>
      <c r="G21026" s="3" t="n">
        <v>665322.71</v>
      </c>
    </row>
    <row r="21027">
      <c r="A21027" s="3" t="inlineStr">
        <is>
          <t>Endulini (Pty) Ltd</t>
        </is>
      </c>
      <c r="B21027" s="4" t="n">
        <v>45443</v>
      </c>
      <c r="C21027" s="3" t="inlineStr">
        <is>
          <t>Assets</t>
        </is>
      </c>
      <c r="D21027" s="3" t="inlineStr">
        <is>
          <t>7610/310</t>
        </is>
      </c>
      <c r="E21027" s="3" t="inlineStr">
        <is>
          <t>Endulini CIP Enviromental consultants</t>
        </is>
      </c>
      <c r="F21027" s="3" t="n">
        <v>0</v>
      </c>
      <c r="G21027" s="3" t="n">
        <v>115730</v>
      </c>
    </row>
    <row r="21028">
      <c r="A21028" s="3" t="inlineStr">
        <is>
          <t>Endulini (Pty) Ltd</t>
        </is>
      </c>
      <c r="B21028" s="4" t="n">
        <v>45443</v>
      </c>
      <c r="C21028" s="3" t="inlineStr">
        <is>
          <t>Assets</t>
        </is>
      </c>
      <c r="D21028" s="3" t="inlineStr">
        <is>
          <t>7610/320</t>
        </is>
      </c>
      <c r="E21028" s="3" t="inlineStr">
        <is>
          <t>Endulini CIP Geotechnical</t>
        </is>
      </c>
      <c r="F21028" s="3" t="n">
        <v>0</v>
      </c>
      <c r="G21028" s="3" t="n">
        <v>13575</v>
      </c>
    </row>
    <row r="21029">
      <c r="A21029" s="3" t="inlineStr">
        <is>
          <t>Endulini (Pty) Ltd</t>
        </is>
      </c>
      <c r="B21029" s="4" t="n">
        <v>45443</v>
      </c>
      <c r="C21029" s="3" t="inlineStr">
        <is>
          <t>Assets</t>
        </is>
      </c>
      <c r="D21029" s="3" t="inlineStr">
        <is>
          <t>7610/330</t>
        </is>
      </c>
      <c r="E21029" s="3" t="inlineStr">
        <is>
          <t>Endulini CIP Health and Safety</t>
        </is>
      </c>
      <c r="F21029" s="3" t="n">
        <v>0</v>
      </c>
      <c r="G21029" s="3" t="n">
        <v>40200</v>
      </c>
    </row>
    <row r="21030">
      <c r="A21030" s="3" t="inlineStr">
        <is>
          <t>Endulini (Pty) Ltd</t>
        </is>
      </c>
      <c r="B21030" s="4" t="n">
        <v>45443</v>
      </c>
      <c r="C21030" s="3" t="inlineStr">
        <is>
          <t>Assets</t>
        </is>
      </c>
      <c r="D21030" s="3" t="inlineStr">
        <is>
          <t>7610/390</t>
        </is>
      </c>
      <c r="E21030" s="3" t="inlineStr">
        <is>
          <t>Endulini CIP Land Surveyor</t>
        </is>
      </c>
      <c r="F21030" s="3" t="n">
        <v>0</v>
      </c>
      <c r="G21030" s="3" t="n">
        <v>186021.2</v>
      </c>
    </row>
    <row r="21031">
      <c r="A21031" s="3" t="inlineStr">
        <is>
          <t>Endulini (Pty) Ltd</t>
        </is>
      </c>
      <c r="B21031" s="4" t="n">
        <v>45443</v>
      </c>
      <c r="C21031" s="3" t="inlineStr">
        <is>
          <t>Assets</t>
        </is>
      </c>
      <c r="D21031" s="3" t="inlineStr">
        <is>
          <t>7610/392</t>
        </is>
      </c>
      <c r="E21031" s="3" t="inlineStr">
        <is>
          <t>Endulini CIP Landscaping</t>
        </is>
      </c>
      <c r="F21031" s="3" t="n">
        <v>0</v>
      </c>
      <c r="G21031" s="3" t="n">
        <v>6100</v>
      </c>
    </row>
    <row r="21032">
      <c r="A21032" s="3" t="inlineStr">
        <is>
          <t>Endulini (Pty) Ltd</t>
        </is>
      </c>
      <c r="B21032" s="4" t="n">
        <v>45443</v>
      </c>
      <c r="C21032" s="3" t="inlineStr">
        <is>
          <t>Assets</t>
        </is>
      </c>
      <c r="D21032" s="3" t="inlineStr">
        <is>
          <t>7610/395</t>
        </is>
      </c>
      <c r="E21032" s="3" t="inlineStr">
        <is>
          <t>Endulini CIP NHBRC</t>
        </is>
      </c>
      <c r="F21032" s="3" t="n">
        <v>0</v>
      </c>
      <c r="G21032" s="3" t="n">
        <v>928847.49</v>
      </c>
    </row>
    <row r="21033">
      <c r="A21033" s="3" t="inlineStr">
        <is>
          <t>Endulini (Pty) Ltd</t>
        </is>
      </c>
      <c r="B21033" s="4" t="n">
        <v>45443</v>
      </c>
      <c r="C21033" s="3" t="inlineStr">
        <is>
          <t>Assets</t>
        </is>
      </c>
      <c r="D21033" s="3" t="inlineStr">
        <is>
          <t>7610/400</t>
        </is>
      </c>
      <c r="E21033" s="3" t="inlineStr">
        <is>
          <t>Endulini CIP Quantity Surveyor</t>
        </is>
      </c>
      <c r="F21033" s="3" t="n">
        <v>0</v>
      </c>
      <c r="G21033" s="3" t="n">
        <v>82136.36</v>
      </c>
    </row>
    <row r="21034">
      <c r="A21034" s="3" t="inlineStr">
        <is>
          <t>Endulini (Pty) Ltd</t>
        </is>
      </c>
      <c r="B21034" s="4" t="n">
        <v>45443</v>
      </c>
      <c r="C21034" s="3" t="inlineStr">
        <is>
          <t>Assets</t>
        </is>
      </c>
      <c r="D21034" s="3" t="inlineStr">
        <is>
          <t>7610/600</t>
        </is>
      </c>
      <c r="E21034" s="3" t="inlineStr">
        <is>
          <t>Endulini CIP Town Planning</t>
        </is>
      </c>
      <c r="F21034" s="3" t="n">
        <v>0</v>
      </c>
      <c r="G21034" s="3" t="n">
        <v>21105</v>
      </c>
    </row>
    <row r="21035">
      <c r="A21035" s="3" t="inlineStr">
        <is>
          <t>Endulini (Pty) Ltd</t>
        </is>
      </c>
      <c r="B21035" s="4" t="n">
        <v>45443</v>
      </c>
      <c r="C21035" s="3" t="inlineStr">
        <is>
          <t>Assets</t>
        </is>
      </c>
      <c r="D21035" s="3" t="inlineStr">
        <is>
          <t>7610/620</t>
        </is>
      </c>
      <c r="E21035" s="3" t="inlineStr">
        <is>
          <t>Endulini CIP Traffic Impact</t>
        </is>
      </c>
      <c r="F21035" s="3" t="n">
        <v>0</v>
      </c>
      <c r="G21035" s="3" t="n">
        <v>24915</v>
      </c>
    </row>
    <row r="21036">
      <c r="A21036" s="3" t="inlineStr">
        <is>
          <t>Endulini (Pty) Ltd</t>
        </is>
      </c>
      <c r="B21036" s="4" t="n">
        <v>45443</v>
      </c>
      <c r="C21036" s="3" t="inlineStr">
        <is>
          <t>Assets</t>
        </is>
      </c>
      <c r="D21036" s="3" t="inlineStr">
        <is>
          <t>7610/630</t>
        </is>
      </c>
      <c r="E21036" s="3" t="inlineStr">
        <is>
          <t>Endulini CIP CoCT Development Contributi</t>
        </is>
      </c>
      <c r="F21036" s="3" t="n">
        <v>0</v>
      </c>
      <c r="G21036" s="3" t="n">
        <v>661860.3100000001</v>
      </c>
    </row>
    <row r="21037">
      <c r="A21037" s="3" t="inlineStr">
        <is>
          <t>Endulini (Pty) Ltd</t>
        </is>
      </c>
      <c r="B21037" s="4" t="n">
        <v>45443</v>
      </c>
      <c r="C21037" s="3" t="inlineStr">
        <is>
          <t>Assets</t>
        </is>
      </c>
      <c r="D21037" s="3" t="inlineStr">
        <is>
          <t>7610/640</t>
        </is>
      </c>
      <c r="E21037" s="3" t="inlineStr">
        <is>
          <t>Endulini CIP CoCT Building plan application</t>
        </is>
      </c>
      <c r="F21037" s="3" t="n">
        <v>0</v>
      </c>
      <c r="G21037" s="3" t="n">
        <v>111203.22</v>
      </c>
    </row>
    <row r="21038">
      <c r="A21038" s="3" t="inlineStr">
        <is>
          <t>Endulini (Pty) Ltd</t>
        </is>
      </c>
      <c r="B21038" s="4" t="n">
        <v>45443</v>
      </c>
      <c r="C21038" s="3" t="inlineStr">
        <is>
          <t>Assets</t>
        </is>
      </c>
      <c r="D21038" s="3" t="inlineStr">
        <is>
          <t>7610/900</t>
        </is>
      </c>
      <c r="E21038" s="3" t="inlineStr">
        <is>
          <t>Endulini CIP Cost of Sales</t>
        </is>
      </c>
      <c r="F21038" s="3" t="n">
        <v>0</v>
      </c>
      <c r="G21038" s="3" t="n">
        <v>-28210981.9</v>
      </c>
    </row>
    <row r="21039">
      <c r="A21039" s="3" t="inlineStr">
        <is>
          <t>Quinate Consulting (Pty) Ltd</t>
        </is>
      </c>
      <c r="B21039" s="4" t="n">
        <v>45443</v>
      </c>
      <c r="C21039" s="3" t="inlineStr">
        <is>
          <t>Assets</t>
        </is>
      </c>
      <c r="D21039" s="3" t="inlineStr">
        <is>
          <t>7800/104</t>
        </is>
      </c>
      <c r="E21039" s="3" t="inlineStr">
        <is>
          <t>Stock - Closing Stock SW - 28 Feb 21</t>
        </is>
      </c>
      <c r="F21039" s="3" t="n">
        <v>0</v>
      </c>
      <c r="G21039" s="3" t="n">
        <v>2874478.88</v>
      </c>
    </row>
    <row r="21040">
      <c r="A21040" s="3" t="inlineStr">
        <is>
          <t>Quinate Consulting (Pty) Ltd</t>
        </is>
      </c>
      <c r="B21040" s="4" t="n">
        <v>45443</v>
      </c>
      <c r="C21040" s="3" t="inlineStr">
        <is>
          <t>Assets</t>
        </is>
      </c>
      <c r="D21040" s="3" t="inlineStr">
        <is>
          <t>7800/105</t>
        </is>
      </c>
      <c r="E21040" s="3" t="inlineStr">
        <is>
          <t>Stock - Closing Stock SH - 28 Feb 21</t>
        </is>
      </c>
      <c r="F21040" s="3" t="n">
        <v>0</v>
      </c>
      <c r="G21040" s="3" t="n">
        <v>2843477.6</v>
      </c>
    </row>
    <row r="21041">
      <c r="A21041" s="3" t="inlineStr">
        <is>
          <t>Rock Blok (Pty) Ltd</t>
        </is>
      </c>
      <c r="B21041" s="4" t="n">
        <v>45443</v>
      </c>
      <c r="C21041" s="3" t="inlineStr">
        <is>
          <t>Liabilities</t>
        </is>
      </c>
      <c r="D21041" s="3" t="inlineStr">
        <is>
          <t>800</t>
        </is>
      </c>
      <c r="E21041" s="3" t="inlineStr">
        <is>
          <t>Accounts Payable</t>
        </is>
      </c>
      <c r="F21041" s="3" t="n">
        <v>1102.62</v>
      </c>
      <c r="G21041" s="3" t="n">
        <v>-1328.25</v>
      </c>
    </row>
    <row r="21042">
      <c r="A21042" s="3" t="inlineStr">
        <is>
          <t>Endulini (Pty) Ltd</t>
        </is>
      </c>
      <c r="B21042" s="4" t="n">
        <v>45443</v>
      </c>
      <c r="C21042" s="3" t="inlineStr">
        <is>
          <t>Assets</t>
        </is>
      </c>
      <c r="D21042" s="3" t="inlineStr">
        <is>
          <t>8000/000</t>
        </is>
      </c>
      <c r="E21042" s="3" t="inlineStr">
        <is>
          <t>Customer Control Account</t>
        </is>
      </c>
      <c r="F21042" s="3" t="n">
        <v>123616.69</v>
      </c>
      <c r="G21042" s="3" t="n">
        <v>677098.9300000001</v>
      </c>
    </row>
    <row r="21043">
      <c r="A21043" s="3" t="inlineStr">
        <is>
          <t>Noble Shield (Pty) Ltd ta Go Letting</t>
        </is>
      </c>
      <c r="B21043" s="4" t="n">
        <v>45443</v>
      </c>
      <c r="C21043" s="3" t="inlineStr">
        <is>
          <t>Assets</t>
        </is>
      </c>
      <c r="D21043" s="3" t="inlineStr">
        <is>
          <t>8000/000</t>
        </is>
      </c>
      <c r="E21043" s="3" t="inlineStr">
        <is>
          <t>Customer Control Account</t>
        </is>
      </c>
      <c r="F21043" s="3" t="n">
        <v>0</v>
      </c>
      <c r="G21043" s="3" t="n">
        <v>60289.32</v>
      </c>
    </row>
    <row r="21044">
      <c r="A21044" s="3" t="inlineStr">
        <is>
          <t>Opportunity Global Property (PTY) LTD</t>
        </is>
      </c>
      <c r="B21044" s="4" t="n">
        <v>45443</v>
      </c>
      <c r="C21044" s="3" t="inlineStr">
        <is>
          <t>Assets</t>
        </is>
      </c>
      <c r="D21044" s="3" t="inlineStr">
        <is>
          <t>8000/000</t>
        </is>
      </c>
      <c r="E21044" s="3" t="inlineStr">
        <is>
          <t>Customer Control Account</t>
        </is>
      </c>
      <c r="F21044" s="3" t="n">
        <v>8500</v>
      </c>
      <c r="G21044" s="3" t="n">
        <v>596098.33</v>
      </c>
    </row>
    <row r="21045">
      <c r="A21045" s="3" t="inlineStr">
        <is>
          <t>Opportunity Management Holdings (PTY) LTD</t>
        </is>
      </c>
      <c r="B21045" s="4" t="n">
        <v>45443</v>
      </c>
      <c r="C21045" s="3" t="inlineStr">
        <is>
          <t>Assets</t>
        </is>
      </c>
      <c r="D21045" s="3" t="inlineStr">
        <is>
          <t>8000/000</t>
        </is>
      </c>
      <c r="E21045" s="3" t="inlineStr">
        <is>
          <t>Customer Control Account</t>
        </is>
      </c>
      <c r="F21045" s="3" t="n">
        <v>0</v>
      </c>
      <c r="G21045" s="3" t="n">
        <v>554326.47</v>
      </c>
    </row>
    <row r="21046">
      <c r="A21046" s="3" t="inlineStr">
        <is>
          <t>Opportunity Private Capital (PTY) LTD</t>
        </is>
      </c>
      <c r="B21046" s="4" t="n">
        <v>45443</v>
      </c>
      <c r="C21046" s="3" t="inlineStr">
        <is>
          <t>Assets</t>
        </is>
      </c>
      <c r="D21046" s="3" t="inlineStr">
        <is>
          <t>8000/000</t>
        </is>
      </c>
      <c r="E21046" s="3" t="inlineStr">
        <is>
          <t>Customer Control Account</t>
        </is>
      </c>
      <c r="F21046" s="3" t="n">
        <v>-58782.29</v>
      </c>
      <c r="G21046" s="3" t="n">
        <v>15899.15</v>
      </c>
    </row>
    <row r="21047">
      <c r="A21047" s="3" t="inlineStr">
        <is>
          <t>Quinate Consulting (Pty) Ltd</t>
        </is>
      </c>
      <c r="B21047" s="4" t="n">
        <v>45443</v>
      </c>
      <c r="C21047" s="3" t="inlineStr">
        <is>
          <t>Assets</t>
        </is>
      </c>
      <c r="D21047" s="3" t="inlineStr">
        <is>
          <t>8000/000</t>
        </is>
      </c>
      <c r="E21047" s="3" t="inlineStr">
        <is>
          <t>Customer Control Account</t>
        </is>
      </c>
      <c r="F21047" s="3" t="n">
        <v>20867.7</v>
      </c>
      <c r="G21047" s="3" t="n">
        <v>73253.13</v>
      </c>
    </row>
    <row r="21048">
      <c r="A21048" s="3" t="inlineStr">
        <is>
          <t>Rock Blok (Pty) Ltd</t>
        </is>
      </c>
      <c r="B21048" s="4" t="n">
        <v>45443</v>
      </c>
      <c r="C21048" s="3" t="inlineStr">
        <is>
          <t>Liabilities</t>
        </is>
      </c>
      <c r="D21048" s="3" t="inlineStr">
        <is>
          <t>8000/100</t>
        </is>
      </c>
      <c r="E21048" s="3" t="inlineStr">
        <is>
          <t>Endulini D203 - Surplus Funds</t>
        </is>
      </c>
      <c r="F21048" s="3" t="n">
        <v>0</v>
      </c>
      <c r="G21048" s="3" t="n">
        <v>-39385.38</v>
      </c>
    </row>
    <row r="21049">
      <c r="A21049" s="3" t="inlineStr">
        <is>
          <t>Rock Blok (Pty) Ltd</t>
        </is>
      </c>
      <c r="B21049" s="4" t="n">
        <v>45443</v>
      </c>
      <c r="C21049" s="3" t="inlineStr">
        <is>
          <t>Liabilities</t>
        </is>
      </c>
      <c r="D21049" s="3" t="inlineStr">
        <is>
          <t>8000/150</t>
        </is>
      </c>
      <c r="E21049" s="3" t="inlineStr">
        <is>
          <t>Endulini D203 - Rental Reserve</t>
        </is>
      </c>
      <c r="F21049" s="3" t="n">
        <v>4032.61</v>
      </c>
      <c r="G21049" s="3" t="n">
        <v>-146934.78</v>
      </c>
    </row>
    <row r="21050">
      <c r="A21050" s="3" t="inlineStr">
        <is>
          <t>Quinate Consulting (Pty) Ltd</t>
        </is>
      </c>
      <c r="B21050" s="4" t="n">
        <v>45443</v>
      </c>
      <c r="C21050" s="3" t="inlineStr">
        <is>
          <t>Assets</t>
        </is>
      </c>
      <c r="D21050" s="3" t="inlineStr">
        <is>
          <t>8001</t>
        </is>
      </c>
      <c r="E21050" s="3" t="inlineStr">
        <is>
          <t>Customer Control</t>
        </is>
      </c>
      <c r="F21050" s="3" t="n">
        <v>0</v>
      </c>
      <c r="G21050" s="3" t="n">
        <v>29487.49</v>
      </c>
    </row>
    <row r="21051">
      <c r="A21051" s="3" t="inlineStr">
        <is>
          <t>Rock Blok (Pty) Ltd</t>
        </is>
      </c>
      <c r="B21051" s="4" t="n">
        <v>45443</v>
      </c>
      <c r="C21051" s="3" t="inlineStr">
        <is>
          <t>Liabilities</t>
        </is>
      </c>
      <c r="D21051" s="3" t="inlineStr">
        <is>
          <t>820</t>
        </is>
      </c>
      <c r="E21051" s="3" t="inlineStr">
        <is>
          <t>VAT</t>
        </is>
      </c>
      <c r="F21051" s="3" t="n">
        <v>0</v>
      </c>
      <c r="G21051" s="3" t="n">
        <v>173.25</v>
      </c>
    </row>
    <row r="21052">
      <c r="A21052" s="3" t="inlineStr">
        <is>
          <t>Quinate Consulting (Pty) Ltd</t>
        </is>
      </c>
      <c r="B21052" s="4" t="n">
        <v>45443</v>
      </c>
      <c r="C21052" s="3" t="inlineStr">
        <is>
          <t>Assets</t>
        </is>
      </c>
      <c r="D21052" s="3" t="inlineStr">
        <is>
          <t>8200/010</t>
        </is>
      </c>
      <c r="E21052" s="3" t="inlineStr">
        <is>
          <t>Prepayments / Prepaid Expenses</t>
        </is>
      </c>
      <c r="F21052" s="3" t="n">
        <v>0</v>
      </c>
      <c r="G21052" s="3" t="n">
        <v>109675</v>
      </c>
    </row>
    <row r="21053">
      <c r="A21053" s="3" t="inlineStr">
        <is>
          <t>Opportunity Management Holdings (PTY) LTD</t>
        </is>
      </c>
      <c r="B21053" s="4" t="n">
        <v>45443</v>
      </c>
      <c r="C21053" s="3" t="inlineStr">
        <is>
          <t>Assets</t>
        </is>
      </c>
      <c r="D21053" s="3" t="inlineStr">
        <is>
          <t>8200/040</t>
        </is>
      </c>
      <c r="E21053" s="3" t="inlineStr">
        <is>
          <t>Staff Loan - L</t>
        </is>
      </c>
      <c r="F21053" s="3" t="n">
        <v>8333</v>
      </c>
      <c r="G21053" s="3" t="n">
        <v>8333</v>
      </c>
    </row>
    <row r="21054">
      <c r="A21054" s="3" t="inlineStr">
        <is>
          <t>Opportunity Global Property (PTY) LTD</t>
        </is>
      </c>
      <c r="B21054" s="4" t="n">
        <v>45443</v>
      </c>
      <c r="C21054" s="3" t="inlineStr">
        <is>
          <t>Assets</t>
        </is>
      </c>
      <c r="D21054" s="3" t="inlineStr">
        <is>
          <t>8300/200</t>
        </is>
      </c>
      <c r="E21054" s="3" t="inlineStr">
        <is>
          <t>Staff Loan - Mario Stoop</t>
        </is>
      </c>
      <c r="F21054" s="3" t="n">
        <v>0</v>
      </c>
      <c r="G21054" s="3" t="n">
        <v>1500</v>
      </c>
    </row>
    <row r="21055">
      <c r="A21055" s="3" t="inlineStr">
        <is>
          <t>Opportunity Private Capital (PTY) LTD</t>
        </is>
      </c>
      <c r="B21055" s="4" t="n">
        <v>45443</v>
      </c>
      <c r="C21055" s="3" t="inlineStr">
        <is>
          <t>Assets</t>
        </is>
      </c>
      <c r="D21055" s="3" t="inlineStr">
        <is>
          <t>8400/000</t>
        </is>
      </c>
      <c r="E21055" s="3" t="inlineStr">
        <is>
          <t>FNB 62093491696</t>
        </is>
      </c>
      <c r="F21055" s="3" t="n">
        <v>435153.26</v>
      </c>
      <c r="G21055" s="3" t="n">
        <v>471102.77</v>
      </c>
    </row>
    <row r="21056">
      <c r="A21056" s="3" t="inlineStr">
        <is>
          <t>Opportunity Global Property (PTY) LTD</t>
        </is>
      </c>
      <c r="B21056" s="4" t="n">
        <v>45443</v>
      </c>
      <c r="C21056" s="3" t="inlineStr">
        <is>
          <t>Assets</t>
        </is>
      </c>
      <c r="D21056" s="3" t="inlineStr">
        <is>
          <t>8400/000</t>
        </is>
      </c>
      <c r="E21056" s="3" t="inlineStr">
        <is>
          <t>FNB 62835620875</t>
        </is>
      </c>
      <c r="F21056" s="3" t="n">
        <v>-35890.72</v>
      </c>
      <c r="G21056" s="3" t="n">
        <v>27412.66</v>
      </c>
    </row>
    <row r="21057">
      <c r="A21057" s="3" t="inlineStr">
        <is>
          <t>Quinate Consulting (Pty) Ltd</t>
        </is>
      </c>
      <c r="B21057" s="4" t="n">
        <v>45443</v>
      </c>
      <c r="C21057" s="3" t="inlineStr">
        <is>
          <t>Assets</t>
        </is>
      </c>
      <c r="D21057" s="3" t="inlineStr">
        <is>
          <t>8400/000</t>
        </is>
      </c>
      <c r="E21057" s="3" t="inlineStr">
        <is>
          <t>RMB - 62736659189 - Call Acc</t>
        </is>
      </c>
      <c r="F21057" s="3" t="n">
        <v>-271709.14</v>
      </c>
      <c r="G21057" s="3" t="n">
        <v>545430.04</v>
      </c>
    </row>
    <row r="21058">
      <c r="A21058" s="3" t="inlineStr">
        <is>
          <t>Trademark Holdings (Pty) Ltd</t>
        </is>
      </c>
      <c r="B21058" s="4" t="n">
        <v>45443</v>
      </c>
      <c r="C21058" s="3" t="inlineStr">
        <is>
          <t>Assets</t>
        </is>
      </c>
      <c r="D21058" s="3" t="inlineStr">
        <is>
          <t>8400/000</t>
        </is>
      </c>
      <c r="E21058" s="3" t="inlineStr">
        <is>
          <t>RMB 623 693 03640</t>
        </is>
      </c>
      <c r="F21058" s="3" t="n">
        <v>1174.16</v>
      </c>
      <c r="G21058" s="3" t="n">
        <v>37613.9</v>
      </c>
    </row>
    <row r="21059">
      <c r="A21059" s="3" t="inlineStr">
        <is>
          <t>Noble Shield (Pty) Ltd ta Go Letting</t>
        </is>
      </c>
      <c r="B21059" s="4" t="n">
        <v>45443</v>
      </c>
      <c r="C21059" s="3" t="inlineStr">
        <is>
          <t>Assets</t>
        </is>
      </c>
      <c r="D21059" s="3" t="inlineStr">
        <is>
          <t>8400/000</t>
        </is>
      </c>
      <c r="E21059" s="3" t="inlineStr">
        <is>
          <t>RMB 6250 573 3833</t>
        </is>
      </c>
      <c r="F21059" s="3" t="n">
        <v>-22063.16</v>
      </c>
      <c r="G21059" s="3" t="n">
        <v>45833.42</v>
      </c>
    </row>
    <row r="21060">
      <c r="A21060" s="3" t="inlineStr">
        <is>
          <t>Endulini (Pty) Ltd</t>
        </is>
      </c>
      <c r="B21060" s="4" t="n">
        <v>45443</v>
      </c>
      <c r="C21060" s="3" t="inlineStr">
        <is>
          <t>Assets</t>
        </is>
      </c>
      <c r="D21060" s="3" t="inlineStr">
        <is>
          <t>8400/000</t>
        </is>
      </c>
      <c r="E21060" s="3" t="inlineStr">
        <is>
          <t>RMB 62906944576</t>
        </is>
      </c>
      <c r="F21060" s="3" t="n">
        <v>-886.61</v>
      </c>
      <c r="G21060" s="3" t="n">
        <v>20198.18</v>
      </c>
    </row>
    <row r="21061">
      <c r="A21061" s="3" t="inlineStr">
        <is>
          <t>Opportunity Management Holdings (PTY) LTD</t>
        </is>
      </c>
      <c r="B21061" s="4" t="n">
        <v>45443</v>
      </c>
      <c r="C21061" s="3" t="inlineStr">
        <is>
          <t>Assets</t>
        </is>
      </c>
      <c r="D21061" s="3" t="inlineStr">
        <is>
          <t>8400/000</t>
        </is>
      </c>
      <c r="E21061" s="3" t="inlineStr">
        <is>
          <t>RMB Cheq - 62312246920</t>
        </is>
      </c>
      <c r="F21061" s="3" t="n">
        <v>-26102.77</v>
      </c>
      <c r="G21061" s="3" t="n">
        <v>71991.73</v>
      </c>
    </row>
    <row r="21062">
      <c r="A21062" s="3" t="inlineStr">
        <is>
          <t>Rock Blok (Pty) Ltd</t>
        </is>
      </c>
      <c r="B21062" s="4" t="n">
        <v>45443</v>
      </c>
      <c r="C21062" s="3" t="inlineStr">
        <is>
          <t>Assets</t>
        </is>
      </c>
      <c r="D21062" s="3" t="inlineStr">
        <is>
          <t>8400/100</t>
        </is>
      </c>
      <c r="E21062" s="3" t="inlineStr">
        <is>
          <t>Rock Blok Curre</t>
        </is>
      </c>
      <c r="F21062" s="3" t="n">
        <v>195893.52</v>
      </c>
      <c r="G21062" s="3" t="n">
        <v>389263.9</v>
      </c>
    </row>
    <row r="21063">
      <c r="A21063" s="3" t="inlineStr">
        <is>
          <t>Opportunity Global Property (PTY) LTD</t>
        </is>
      </c>
      <c r="B21063" s="4" t="n">
        <v>45443</v>
      </c>
      <c r="C21063" s="3" t="inlineStr">
        <is>
          <t>Assets</t>
        </is>
      </c>
      <c r="D21063" s="3" t="inlineStr">
        <is>
          <t>8405/000</t>
        </is>
      </c>
      <c r="E21063" s="3" t="inlineStr">
        <is>
          <t>FNB Trust 62762449265</t>
        </is>
      </c>
      <c r="F21063" s="3" t="n">
        <v>0</v>
      </c>
      <c r="G21063" s="3" t="n">
        <v>-141.72</v>
      </c>
    </row>
    <row r="21064">
      <c r="A21064" s="3" t="inlineStr">
        <is>
          <t>Opportunity Private Capital (PTY) LTD</t>
        </is>
      </c>
      <c r="B21064" s="4" t="n">
        <v>45443</v>
      </c>
      <c r="C21064" s="3" t="inlineStr">
        <is>
          <t>Assets</t>
        </is>
      </c>
      <c r="D21064" s="3" t="inlineStr">
        <is>
          <t>8405/000</t>
        </is>
      </c>
      <c r="E21064" s="3" t="inlineStr">
        <is>
          <t>FNB Trust 62762449265</t>
        </is>
      </c>
      <c r="F21064" s="3" t="n">
        <v>-296.59</v>
      </c>
      <c r="G21064" s="3" t="n">
        <v>139.39</v>
      </c>
    </row>
    <row r="21065">
      <c r="A21065" s="3" t="inlineStr">
        <is>
          <t>Endulini (Pty) Ltd</t>
        </is>
      </c>
      <c r="B21065" s="4" t="n">
        <v>45443</v>
      </c>
      <c r="C21065" s="3" t="inlineStr">
        <is>
          <t>Assets</t>
        </is>
      </c>
      <c r="D21065" s="3" t="inlineStr">
        <is>
          <t>8410/000</t>
        </is>
      </c>
      <c r="E21065" s="3" t="inlineStr">
        <is>
          <t>Momentum Investor Account : RU 502229883</t>
        </is>
      </c>
      <c r="F21065" s="3" t="n">
        <v>0</v>
      </c>
      <c r="G21065" s="3" t="n">
        <v>24.52</v>
      </c>
    </row>
    <row r="21066">
      <c r="A21066" s="3" t="inlineStr">
        <is>
          <t>Opportunity Management Holdings (PTY) LTD</t>
        </is>
      </c>
      <c r="B21066" s="4" t="n">
        <v>45443</v>
      </c>
      <c r="C21066" s="3" t="inlineStr">
        <is>
          <t>Assets</t>
        </is>
      </c>
      <c r="D21066" s="3" t="inlineStr">
        <is>
          <t>8410/000</t>
        </is>
      </c>
      <c r="E21066" s="3" t="inlineStr">
        <is>
          <t>RMB Call Acc - 62312248851</t>
        </is>
      </c>
      <c r="F21066" s="3" t="n">
        <v>-112.49</v>
      </c>
      <c r="G21066" s="3" t="n">
        <v>1066.16</v>
      </c>
    </row>
    <row r="21067">
      <c r="A21067" s="3" t="inlineStr">
        <is>
          <t>Noble Shield (Pty) Ltd ta Go Letting</t>
        </is>
      </c>
      <c r="B21067" s="4" t="n">
        <v>45443</v>
      </c>
      <c r="C21067" s="3" t="inlineStr">
        <is>
          <t>Assets</t>
        </is>
      </c>
      <c r="D21067" s="3" t="inlineStr">
        <is>
          <t>8410/000</t>
        </is>
      </c>
      <c r="E21067" s="3" t="inlineStr">
        <is>
          <t>RMB Trust Acc - 6250 615 1365</t>
        </is>
      </c>
      <c r="F21067" s="3" t="n">
        <v>807.53</v>
      </c>
      <c r="G21067" s="3" t="n">
        <v>908.6799999999999</v>
      </c>
    </row>
    <row r="21068">
      <c r="A21068" s="3" t="inlineStr">
        <is>
          <t>Quinate Consulting (Pty) Ltd</t>
        </is>
      </c>
      <c r="B21068" s="4" t="n">
        <v>45443</v>
      </c>
      <c r="C21068" s="3" t="inlineStr">
        <is>
          <t>Assets</t>
        </is>
      </c>
      <c r="D21068" s="3" t="inlineStr">
        <is>
          <t>8415/000</t>
        </is>
      </c>
      <c r="E21068" s="3" t="inlineStr">
        <is>
          <t>STD Acc 071 958 959 - Facility Acc</t>
        </is>
      </c>
      <c r="F21068" s="3" t="n">
        <v>0</v>
      </c>
      <c r="G21068" s="3" t="n">
        <v>2276.21</v>
      </c>
    </row>
    <row r="21069">
      <c r="A21069" s="3" t="inlineStr">
        <is>
          <t>Trademark Holdings (Pty) Ltd</t>
        </is>
      </c>
      <c r="B21069" s="4" t="n">
        <v>45443</v>
      </c>
      <c r="C21069" s="3" t="inlineStr">
        <is>
          <t>Assets</t>
        </is>
      </c>
      <c r="D21069" s="3" t="inlineStr">
        <is>
          <t>8420/000</t>
        </is>
      </c>
      <c r="E21069" s="3" t="inlineStr">
        <is>
          <t>FNB Credit Card</t>
        </is>
      </c>
      <c r="F21069" s="3" t="n">
        <v>52</v>
      </c>
      <c r="G21069" s="3" t="n">
        <v>676</v>
      </c>
    </row>
    <row r="21070">
      <c r="A21070" s="3" t="inlineStr">
        <is>
          <t>Quinate Consulting (Pty) Ltd</t>
        </is>
      </c>
      <c r="B21070" s="4" t="n">
        <v>45443</v>
      </c>
      <c r="C21070" s="3" t="inlineStr">
        <is>
          <t>Assets</t>
        </is>
      </c>
      <c r="D21070" s="3" t="inlineStr">
        <is>
          <t>8420/000</t>
        </is>
      </c>
      <c r="E21070" s="3" t="inlineStr">
        <is>
          <t>aFNB Invest.62379936770</t>
        </is>
      </c>
      <c r="F21070" s="3" t="n">
        <v>-23000</v>
      </c>
      <c r="G21070" s="3" t="n">
        <v>-23000</v>
      </c>
    </row>
    <row r="21071">
      <c r="A21071" s="3" t="inlineStr">
        <is>
          <t>Quinate Consulting (Pty) Ltd</t>
        </is>
      </c>
      <c r="B21071" s="4" t="n">
        <v>45443</v>
      </c>
      <c r="C21071" s="3" t="inlineStr">
        <is>
          <t>Assets</t>
        </is>
      </c>
      <c r="D21071" s="3" t="inlineStr">
        <is>
          <t>8430/000</t>
        </is>
      </c>
      <c r="E21071" s="3" t="inlineStr">
        <is>
          <t>Momentum Investment Acc - RU502230185</t>
        </is>
      </c>
      <c r="F21071" s="3" t="n">
        <v>0</v>
      </c>
      <c r="G21071" s="3" t="n">
        <v>574.88</v>
      </c>
    </row>
    <row r="21072">
      <c r="A21072" s="3" t="inlineStr">
        <is>
          <t>Opportunity Private Capital (PTY) LTD</t>
        </is>
      </c>
      <c r="B21072" s="4" t="n">
        <v>45443</v>
      </c>
      <c r="C21072" s="3" t="inlineStr">
        <is>
          <t>Assets</t>
        </is>
      </c>
      <c r="D21072" s="3" t="inlineStr">
        <is>
          <t>8440/000</t>
        </is>
      </c>
      <c r="E21072" s="3" t="inlineStr">
        <is>
          <t>FNB - Call 627602764438</t>
        </is>
      </c>
      <c r="F21072" s="3" t="n">
        <v>-127.98</v>
      </c>
      <c r="G21072" s="3" t="n">
        <v>449.14</v>
      </c>
    </row>
    <row r="21073">
      <c r="A21073" s="3" t="inlineStr">
        <is>
          <t>Opportunity Private Capital (PTY) LTD</t>
        </is>
      </c>
      <c r="B21073" s="4" t="n">
        <v>45443</v>
      </c>
      <c r="C21073" s="3" t="inlineStr">
        <is>
          <t>Assets</t>
        </is>
      </c>
      <c r="D21073" s="3" t="inlineStr">
        <is>
          <t>8445/000</t>
        </is>
      </c>
      <c r="E21073" s="3" t="inlineStr">
        <is>
          <t>Momentum RU502230096</t>
        </is>
      </c>
      <c r="F21073" s="3" t="n">
        <v>0</v>
      </c>
      <c r="G21073" s="3" t="n">
        <v>5081.89</v>
      </c>
    </row>
    <row r="21074">
      <c r="A21074" s="3" t="inlineStr">
        <is>
          <t>Quinate Consulting (Pty) Ltd</t>
        </is>
      </c>
      <c r="B21074" s="4" t="n">
        <v>45443</v>
      </c>
      <c r="C21074" s="3" t="inlineStr">
        <is>
          <t>Assets</t>
        </is>
      </c>
      <c r="D21074" s="3" t="inlineStr">
        <is>
          <t>8450/000</t>
        </is>
      </c>
      <c r="E21074" s="3" t="inlineStr">
        <is>
          <t>A RMB 62275810820</t>
        </is>
      </c>
      <c r="F21074" s="3" t="n">
        <v>8201.790000000001</v>
      </c>
      <c r="G21074" s="3" t="n">
        <v>108774.9</v>
      </c>
    </row>
    <row r="21075">
      <c r="A21075" s="3" t="inlineStr">
        <is>
          <t>Opportunity Management Holdings (PTY) LTD</t>
        </is>
      </c>
      <c r="B21075" s="4" t="n">
        <v>45443</v>
      </c>
      <c r="C21075" s="3" t="inlineStr">
        <is>
          <t>Assets</t>
        </is>
      </c>
      <c r="D21075" s="3" t="inlineStr">
        <is>
          <t>8450/000</t>
        </is>
      </c>
      <c r="E21075" s="3" t="inlineStr">
        <is>
          <t>Petty Cash - CT Office</t>
        </is>
      </c>
      <c r="F21075" s="3" t="n">
        <v>0</v>
      </c>
      <c r="G21075" s="3" t="n">
        <v>1016.2</v>
      </c>
    </row>
    <row r="21076">
      <c r="A21076" s="3" t="inlineStr">
        <is>
          <t>Quinate Consulting (Pty) Ltd</t>
        </is>
      </c>
      <c r="B21076" s="4" t="n">
        <v>45443</v>
      </c>
      <c r="C21076" s="3" t="inlineStr">
        <is>
          <t>Assets</t>
        </is>
      </c>
      <c r="D21076" s="3" t="inlineStr">
        <is>
          <t>8470/000</t>
        </is>
      </c>
      <c r="E21076" s="3" t="inlineStr">
        <is>
          <t>ABSA: Quinate</t>
        </is>
      </c>
      <c r="F21076" s="3" t="n">
        <v>-13040.87</v>
      </c>
      <c r="G21076" s="3" t="n">
        <v>9209.129999999999</v>
      </c>
    </row>
    <row r="21077">
      <c r="A21077" s="3" t="inlineStr">
        <is>
          <t>Quinate Consulting (Pty) Ltd</t>
        </is>
      </c>
      <c r="B21077" s="4" t="n">
        <v>45443</v>
      </c>
      <c r="C21077" s="3" t="inlineStr">
        <is>
          <t>Liabilities</t>
        </is>
      </c>
      <c r="D21077" s="3" t="inlineStr">
        <is>
          <t>8480/100</t>
        </is>
      </c>
      <c r="E21077" s="3" t="inlineStr">
        <is>
          <t>Bond - SH20 - STD Bank 532010558</t>
        </is>
      </c>
      <c r="F21077" s="3" t="n">
        <v>16629.24</v>
      </c>
      <c r="G21077" s="3" t="n">
        <v>-1270326.98</v>
      </c>
    </row>
    <row r="21078">
      <c r="A21078" s="3" t="inlineStr">
        <is>
          <t>Quinate Consulting (Pty) Ltd</t>
        </is>
      </c>
      <c r="B21078" s="4" t="n">
        <v>45443</v>
      </c>
      <c r="C21078" s="3" t="inlineStr">
        <is>
          <t>Liabilities</t>
        </is>
      </c>
      <c r="D21078" s="3" t="inlineStr">
        <is>
          <t>8480/200</t>
        </is>
      </c>
      <c r="E21078" s="3" t="inlineStr">
        <is>
          <t>Bond - SH23 - STD Bank 532010035</t>
        </is>
      </c>
      <c r="F21078" s="3" t="n">
        <v>16624.21</v>
      </c>
      <c r="G21078" s="3" t="n">
        <v>-1270232.01</v>
      </c>
    </row>
    <row r="21079">
      <c r="A21079" s="3" t="inlineStr">
        <is>
          <t>Quinate Consulting (Pty) Ltd</t>
        </is>
      </c>
      <c r="B21079" s="4" t="n">
        <v>45443</v>
      </c>
      <c r="C21079" s="3" t="inlineStr">
        <is>
          <t>Liabilities</t>
        </is>
      </c>
      <c r="D21079" s="3" t="inlineStr">
        <is>
          <t>8480/300</t>
        </is>
      </c>
      <c r="E21079" s="3" t="inlineStr">
        <is>
          <t>Bond - SH24 - STD Bank 532372662</t>
        </is>
      </c>
      <c r="F21079" s="3" t="n">
        <v>15793.82</v>
      </c>
      <c r="G21079" s="3" t="n">
        <v>-1391122.7</v>
      </c>
    </row>
    <row r="21080">
      <c r="A21080" s="3" t="inlineStr">
        <is>
          <t>Quinate Consulting (Pty) Ltd</t>
        </is>
      </c>
      <c r="B21080" s="4" t="n">
        <v>45443</v>
      </c>
      <c r="C21080" s="3" t="inlineStr">
        <is>
          <t>Liabilities</t>
        </is>
      </c>
      <c r="D21080" s="3" t="inlineStr">
        <is>
          <t>8480/400</t>
        </is>
      </c>
      <c r="E21080" s="3" t="inlineStr">
        <is>
          <t>Bond - SW01 - STD Bank 532920627</t>
        </is>
      </c>
      <c r="F21080" s="3" t="n">
        <v>13420.79</v>
      </c>
      <c r="G21080" s="3" t="n">
        <v>-1246225.48</v>
      </c>
    </row>
    <row r="21081">
      <c r="A21081" s="3" t="inlineStr">
        <is>
          <t>Quinate Consulting (Pty) Ltd</t>
        </is>
      </c>
      <c r="B21081" s="4" t="n">
        <v>45443</v>
      </c>
      <c r="C21081" s="3" t="inlineStr">
        <is>
          <t>Liabilities</t>
        </is>
      </c>
      <c r="D21081" s="3" t="inlineStr">
        <is>
          <t>8480/401</t>
        </is>
      </c>
      <c r="E21081" s="3" t="inlineStr">
        <is>
          <t>Bond - SW21 - STD Bank 532920597</t>
        </is>
      </c>
      <c r="F21081" s="3" t="n">
        <v>13426.02</v>
      </c>
      <c r="G21081" s="3" t="n">
        <v>-1246720.24</v>
      </c>
    </row>
    <row r="21082">
      <c r="A21082" s="3" t="inlineStr">
        <is>
          <t>Endulini (Pty) Ltd</t>
        </is>
      </c>
      <c r="B21082" s="4" t="n">
        <v>45443</v>
      </c>
      <c r="C21082" s="3" t="inlineStr">
        <is>
          <t>Liabilities</t>
        </is>
      </c>
      <c r="D21082" s="3" t="inlineStr">
        <is>
          <t>860</t>
        </is>
      </c>
      <c r="E21082" s="3" t="inlineStr">
        <is>
          <t>Rounding</t>
        </is>
      </c>
      <c r="F21082" s="3" t="n">
        <v>0.01</v>
      </c>
      <c r="G21082" s="3" t="n">
        <v>0.05</v>
      </c>
    </row>
    <row r="21083">
      <c r="A21083" s="3" t="inlineStr">
        <is>
          <t>Opportunity Global Property (PTY) LTD</t>
        </is>
      </c>
      <c r="B21083" s="4" t="n">
        <v>45443</v>
      </c>
      <c r="C21083" s="3" t="inlineStr">
        <is>
          <t>Liabilities</t>
        </is>
      </c>
      <c r="D21083" s="3" t="inlineStr">
        <is>
          <t>860</t>
        </is>
      </c>
      <c r="E21083" s="3" t="inlineStr">
        <is>
          <t>Rounding</t>
        </is>
      </c>
      <c r="F21083" s="3" t="n">
        <v>0</v>
      </c>
      <c r="G21083" s="3" t="n">
        <v>-0.99</v>
      </c>
    </row>
    <row r="21084">
      <c r="A21084" s="3" t="inlineStr">
        <is>
          <t>Opportunity Management Holdings (PTY) LTD</t>
        </is>
      </c>
      <c r="B21084" s="4" t="n">
        <v>45443</v>
      </c>
      <c r="C21084" s="3" t="inlineStr">
        <is>
          <t>Liabilities</t>
        </is>
      </c>
      <c r="D21084" s="3" t="inlineStr">
        <is>
          <t>860</t>
        </is>
      </c>
      <c r="E21084" s="3" t="inlineStr">
        <is>
          <t>Rounding</t>
        </is>
      </c>
      <c r="F21084" s="3" t="n">
        <v>0.03</v>
      </c>
      <c r="G21084" s="3" t="n">
        <v>0.02</v>
      </c>
    </row>
    <row r="21085">
      <c r="A21085" s="3" t="inlineStr">
        <is>
          <t>Opportunity Private Capital (PTY) LTD</t>
        </is>
      </c>
      <c r="B21085" s="4" t="n">
        <v>45443</v>
      </c>
      <c r="C21085" s="3" t="inlineStr">
        <is>
          <t>Liabilities</t>
        </is>
      </c>
      <c r="D21085" s="3" t="inlineStr">
        <is>
          <t>860</t>
        </is>
      </c>
      <c r="E21085" s="3" t="inlineStr">
        <is>
          <t>Rounding</t>
        </is>
      </c>
      <c r="F21085" s="3" t="n">
        <v>0</v>
      </c>
      <c r="G21085" s="3" t="n">
        <v>-0.29</v>
      </c>
    </row>
    <row r="21086">
      <c r="A21086" s="3" t="inlineStr">
        <is>
          <t>Quinate Consulting (Pty) Ltd</t>
        </is>
      </c>
      <c r="B21086" s="4" t="n">
        <v>45443</v>
      </c>
      <c r="C21086" s="3" t="inlineStr">
        <is>
          <t>Liabilities</t>
        </is>
      </c>
      <c r="D21086" s="3" t="inlineStr">
        <is>
          <t>860</t>
        </is>
      </c>
      <c r="E21086" s="3" t="inlineStr">
        <is>
          <t>Rounding</t>
        </is>
      </c>
      <c r="F21086" s="3" t="n">
        <v>-0.39</v>
      </c>
      <c r="G21086" s="3" t="n">
        <v>-6.49</v>
      </c>
    </row>
    <row r="21087">
      <c r="A21087" s="3" t="inlineStr">
        <is>
          <t>Trademark Holdings (Pty) Ltd</t>
        </is>
      </c>
      <c r="B21087" s="4" t="n">
        <v>45443</v>
      </c>
      <c r="C21087" s="3" t="inlineStr">
        <is>
          <t>Liabilities</t>
        </is>
      </c>
      <c r="D21087" s="3" t="inlineStr">
        <is>
          <t>860</t>
        </is>
      </c>
      <c r="E21087" s="3" t="inlineStr">
        <is>
          <t>Rounding</t>
        </is>
      </c>
      <c r="F21087" s="3" t="n">
        <v>0</v>
      </c>
      <c r="G21087" s="3" t="n">
        <v>0.2</v>
      </c>
    </row>
    <row r="21088">
      <c r="A21088" s="3" t="inlineStr">
        <is>
          <t>Endulini (Pty) Ltd</t>
        </is>
      </c>
      <c r="B21088" s="4" t="n">
        <v>45443</v>
      </c>
      <c r="C21088" s="3" t="inlineStr">
        <is>
          <t>Liabilities</t>
        </is>
      </c>
      <c r="D21088" s="3" t="inlineStr">
        <is>
          <t>9000/000</t>
        </is>
      </c>
      <c r="E21088" s="3" t="inlineStr">
        <is>
          <t>Supplier Control Account</t>
        </is>
      </c>
      <c r="F21088" s="3" t="n">
        <v>-124936.78</v>
      </c>
      <c r="G21088" s="3" t="n">
        <v>3782263.5</v>
      </c>
    </row>
    <row r="21089">
      <c r="A21089" s="3" t="inlineStr">
        <is>
          <t>Noble Shield (Pty) Ltd ta Go Letting</t>
        </is>
      </c>
      <c r="B21089" s="4" t="n">
        <v>45443</v>
      </c>
      <c r="C21089" s="3" t="inlineStr">
        <is>
          <t>Liabilities</t>
        </is>
      </c>
      <c r="D21089" s="3" t="inlineStr">
        <is>
          <t>9000/000</t>
        </is>
      </c>
      <c r="E21089" s="3" t="inlineStr">
        <is>
          <t>Supplier Control Account</t>
        </is>
      </c>
      <c r="F21089" s="3" t="n">
        <v>4597.13</v>
      </c>
      <c r="G21089" s="3" t="n">
        <v>-26514.39</v>
      </c>
    </row>
    <row r="21090">
      <c r="A21090" s="3" t="inlineStr">
        <is>
          <t>Opportunity Global Property (PTY) LTD</t>
        </is>
      </c>
      <c r="B21090" s="4" t="n">
        <v>45443</v>
      </c>
      <c r="C21090" s="3" t="inlineStr">
        <is>
          <t>Liabilities</t>
        </is>
      </c>
      <c r="D21090" s="3" t="inlineStr">
        <is>
          <t>9000/000</t>
        </is>
      </c>
      <c r="E21090" s="3" t="inlineStr">
        <is>
          <t>Supplier Control Account</t>
        </is>
      </c>
      <c r="F21090" s="3" t="n">
        <v>-11462.07</v>
      </c>
      <c r="G21090" s="3" t="n">
        <v>-17314.2</v>
      </c>
    </row>
    <row r="21091">
      <c r="A21091" s="3" t="inlineStr">
        <is>
          <t>Opportunity Management Holdings (PTY) LTD</t>
        </is>
      </c>
      <c r="B21091" s="4" t="n">
        <v>45443</v>
      </c>
      <c r="C21091" s="3" t="inlineStr">
        <is>
          <t>Liabilities</t>
        </is>
      </c>
      <c r="D21091" s="3" t="inlineStr">
        <is>
          <t>9000/000</t>
        </is>
      </c>
      <c r="E21091" s="3" t="inlineStr">
        <is>
          <t>Supplier Control Account</t>
        </is>
      </c>
      <c r="F21091" s="3" t="n">
        <v>1265</v>
      </c>
      <c r="G21091" s="3" t="n">
        <v>-790710.67</v>
      </c>
    </row>
    <row r="21092">
      <c r="A21092" s="3" t="inlineStr">
        <is>
          <t>Opportunity Private Capital (PTY) LTD</t>
        </is>
      </c>
      <c r="B21092" s="4" t="n">
        <v>45443</v>
      </c>
      <c r="C21092" s="3" t="inlineStr">
        <is>
          <t>Liabilities</t>
        </is>
      </c>
      <c r="D21092" s="3" t="inlineStr">
        <is>
          <t>9000/000</t>
        </is>
      </c>
      <c r="E21092" s="3" t="inlineStr">
        <is>
          <t>Supplier Control Account</t>
        </is>
      </c>
      <c r="F21092" s="3" t="n">
        <v>13897.6</v>
      </c>
      <c r="G21092" s="3" t="n">
        <v>-27985.41</v>
      </c>
    </row>
    <row r="21093">
      <c r="A21093" s="3" t="inlineStr">
        <is>
          <t>Quinate Consulting (Pty) Ltd</t>
        </is>
      </c>
      <c r="B21093" s="4" t="n">
        <v>45443</v>
      </c>
      <c r="C21093" s="3" t="inlineStr">
        <is>
          <t>Liabilities</t>
        </is>
      </c>
      <c r="D21093" s="3" t="inlineStr">
        <is>
          <t>9000/000</t>
        </is>
      </c>
      <c r="E21093" s="3" t="inlineStr">
        <is>
          <t>Supplier Control Account</t>
        </is>
      </c>
      <c r="F21093" s="3" t="n">
        <v>-20741.96</v>
      </c>
      <c r="G21093" s="3" t="n">
        <v>-755750.09</v>
      </c>
    </row>
    <row r="21094">
      <c r="A21094" s="3" t="inlineStr">
        <is>
          <t>Trademark Holdings (Pty) Ltd</t>
        </is>
      </c>
      <c r="B21094" s="4" t="n">
        <v>45443</v>
      </c>
      <c r="C21094" s="3" t="inlineStr">
        <is>
          <t>Liabilities</t>
        </is>
      </c>
      <c r="D21094" s="3" t="inlineStr">
        <is>
          <t>9000/000</t>
        </is>
      </c>
      <c r="E21094" s="3" t="inlineStr">
        <is>
          <t>Supplier Control Account</t>
        </is>
      </c>
      <c r="F21094" s="3" t="n">
        <v>1144</v>
      </c>
      <c r="G21094" s="3" t="n">
        <v>-8671.5</v>
      </c>
    </row>
    <row r="21095">
      <c r="A21095" s="3" t="inlineStr">
        <is>
          <t>Quinate Consulting (Pty) Ltd</t>
        </is>
      </c>
      <c r="B21095" s="4" t="n">
        <v>45443</v>
      </c>
      <c r="C21095" s="3" t="inlineStr">
        <is>
          <t>Liabilities</t>
        </is>
      </c>
      <c r="D21095" s="3" t="inlineStr">
        <is>
          <t>9001</t>
        </is>
      </c>
      <c r="E21095" s="3" t="inlineStr">
        <is>
          <t>Supplier Control</t>
        </is>
      </c>
      <c r="F21095" s="3" t="n">
        <v>0</v>
      </c>
      <c r="G21095" s="3" t="n">
        <v>-347315.41</v>
      </c>
    </row>
    <row r="21096">
      <c r="A21096" s="3" t="inlineStr">
        <is>
          <t>Opportunity Management Holdings (PTY) LTD</t>
        </is>
      </c>
      <c r="B21096" s="4" t="n">
        <v>45443</v>
      </c>
      <c r="C21096" s="3" t="inlineStr">
        <is>
          <t>Liabilities</t>
        </is>
      </c>
      <c r="D21096" s="3" t="inlineStr">
        <is>
          <t>9100/000</t>
        </is>
      </c>
      <c r="E21096" s="3" t="inlineStr">
        <is>
          <t>PAYE/UIF/SDL Accrual - Prior Years ADJ</t>
        </is>
      </c>
      <c r="F21096" s="3" t="n">
        <v>0</v>
      </c>
      <c r="G21096" s="3" t="n">
        <v>-33739.36</v>
      </c>
    </row>
    <row r="21097">
      <c r="A21097" s="3" t="inlineStr">
        <is>
          <t>Opportunity Management Holdings (PTY) LTD</t>
        </is>
      </c>
      <c r="B21097" s="4" t="n">
        <v>45443</v>
      </c>
      <c r="C21097" s="3" t="inlineStr">
        <is>
          <t>Assets</t>
        </is>
      </c>
      <c r="D21097" s="3" t="inlineStr">
        <is>
          <t>9110/000</t>
        </is>
      </c>
      <c r="E21097" s="3" t="inlineStr">
        <is>
          <t>Deposit Received</t>
        </is>
      </c>
      <c r="F21097" s="3" t="n">
        <v>0</v>
      </c>
      <c r="G21097" s="3" t="n">
        <v>-3852.5</v>
      </c>
    </row>
    <row r="21098">
      <c r="A21098" s="3" t="inlineStr">
        <is>
          <t>Opportunity Private Capital (PTY) LTD</t>
        </is>
      </c>
      <c r="B21098" s="4" t="n">
        <v>45443</v>
      </c>
      <c r="C21098" s="3" t="inlineStr">
        <is>
          <t>Liabilities</t>
        </is>
      </c>
      <c r="D21098" s="3" t="inlineStr">
        <is>
          <t>9110/000</t>
        </is>
      </c>
      <c r="E21098" s="3" t="inlineStr">
        <is>
          <t>Taxation B/S</t>
        </is>
      </c>
      <c r="F21098" s="3" t="n">
        <v>0</v>
      </c>
      <c r="G21098" s="3" t="n">
        <v>97277.99000000001</v>
      </c>
    </row>
    <row r="21099">
      <c r="A21099" s="3" t="inlineStr">
        <is>
          <t>Rock Blok (Pty) Ltd</t>
        </is>
      </c>
      <c r="B21099" s="4" t="n">
        <v>45443</v>
      </c>
      <c r="C21099" s="3" t="inlineStr">
        <is>
          <t>Liabilities</t>
        </is>
      </c>
      <c r="D21099" s="3" t="inlineStr">
        <is>
          <t>9200/000</t>
        </is>
      </c>
      <c r="E21099" s="3" t="inlineStr">
        <is>
          <t>Sundry Creditors / Suppliers</t>
        </is>
      </c>
      <c r="F21099" s="3" t="n">
        <v>-200000</v>
      </c>
      <c r="G21099" s="3" t="n">
        <v>-200000</v>
      </c>
    </row>
    <row r="21100">
      <c r="A21100" s="3" t="inlineStr">
        <is>
          <t>Opportunity Management Holdings (PTY) LTD</t>
        </is>
      </c>
      <c r="B21100" s="4" t="n">
        <v>45443</v>
      </c>
      <c r="C21100" s="3" t="inlineStr">
        <is>
          <t>Liabilities</t>
        </is>
      </c>
      <c r="D21100" s="3" t="inlineStr">
        <is>
          <t>9250/000</t>
        </is>
      </c>
      <c r="E21100" s="3" t="inlineStr">
        <is>
          <t>Salary _AND_ Wages Control</t>
        </is>
      </c>
      <c r="F21100" s="3" t="n">
        <v>10000</v>
      </c>
      <c r="G21100" s="3" t="n">
        <v>10000</v>
      </c>
    </row>
    <row r="21101">
      <c r="A21101" s="3" t="inlineStr">
        <is>
          <t>Noble Shield (Pty) Ltd ta Go Letting</t>
        </is>
      </c>
      <c r="B21101" s="4" t="n">
        <v>45443</v>
      </c>
      <c r="C21101" s="3" t="inlineStr">
        <is>
          <t>Liabilities</t>
        </is>
      </c>
      <c r="D21101" s="3" t="inlineStr">
        <is>
          <t>9250/010</t>
        </is>
      </c>
      <c r="E21101" s="3" t="inlineStr">
        <is>
          <t>SALARY CONTROL</t>
        </is>
      </c>
      <c r="F21101" s="3" t="n">
        <v>1741.97</v>
      </c>
      <c r="G21101" s="3" t="n">
        <v>-16940.7</v>
      </c>
    </row>
    <row r="21102">
      <c r="A21102" s="3" t="inlineStr">
        <is>
          <t>Opportunity Global Property (PTY) LTD</t>
        </is>
      </c>
      <c r="B21102" s="4" t="n">
        <v>45443</v>
      </c>
      <c r="C21102" s="3" t="inlineStr">
        <is>
          <t>Liabilities</t>
        </is>
      </c>
      <c r="D21102" s="3" t="inlineStr">
        <is>
          <t>9250/010</t>
        </is>
      </c>
      <c r="E21102" s="3" t="inlineStr">
        <is>
          <t>SALARY CONTROL</t>
        </is>
      </c>
      <c r="F21102" s="3" t="n">
        <v>209627.33</v>
      </c>
      <c r="G21102" s="3" t="n">
        <v>389110.35</v>
      </c>
    </row>
    <row r="21103">
      <c r="A21103" s="3" t="inlineStr">
        <is>
          <t>Opportunity Management Holdings (PTY) LTD</t>
        </is>
      </c>
      <c r="B21103" s="4" t="n">
        <v>45443</v>
      </c>
      <c r="C21103" s="3" t="inlineStr">
        <is>
          <t>Liabilities</t>
        </is>
      </c>
      <c r="D21103" s="3" t="inlineStr">
        <is>
          <t>9250/010</t>
        </is>
      </c>
      <c r="E21103" s="3" t="inlineStr">
        <is>
          <t>SALARY CONTROL</t>
        </is>
      </c>
      <c r="F21103" s="3" t="n">
        <v>17000</v>
      </c>
      <c r="G21103" s="3" t="n">
        <v>17000</v>
      </c>
    </row>
    <row r="21104">
      <c r="A21104" s="3" t="inlineStr">
        <is>
          <t>Opportunity Private Capital (PTY) LTD</t>
        </is>
      </c>
      <c r="B21104" s="4" t="n">
        <v>45443</v>
      </c>
      <c r="C21104" s="3" t="inlineStr">
        <is>
          <t>Liabilities</t>
        </is>
      </c>
      <c r="D21104" s="3" t="inlineStr">
        <is>
          <t>9250/010</t>
        </is>
      </c>
      <c r="E21104" s="3" t="inlineStr">
        <is>
          <t>SALARY CONTROL</t>
        </is>
      </c>
      <c r="F21104" s="3" t="n">
        <v>62591.39</v>
      </c>
      <c r="G21104" s="3" t="n">
        <v>125182.78</v>
      </c>
    </row>
    <row r="21105">
      <c r="A21105" s="3" t="inlineStr">
        <is>
          <t>Trademark Holdings (Pty) Ltd</t>
        </is>
      </c>
      <c r="B21105" s="4" t="n">
        <v>45443</v>
      </c>
      <c r="C21105" s="3" t="inlineStr">
        <is>
          <t>Liabilities</t>
        </is>
      </c>
      <c r="D21105" s="3" t="inlineStr">
        <is>
          <t>9250/010</t>
        </is>
      </c>
      <c r="E21105" s="3" t="inlineStr">
        <is>
          <t>SALARY CONTROL</t>
        </is>
      </c>
      <c r="F21105" s="3" t="n">
        <v>-2261.01</v>
      </c>
      <c r="G21105" s="3" t="n">
        <v>-19758.52</v>
      </c>
    </row>
    <row r="21106">
      <c r="A21106" s="3" t="inlineStr">
        <is>
          <t>Noble Shield (Pty) Ltd ta Go Letting</t>
        </is>
      </c>
      <c r="B21106" s="4" t="n">
        <v>45443</v>
      </c>
      <c r="C21106" s="3" t="inlineStr">
        <is>
          <t>Liabilities</t>
        </is>
      </c>
      <c r="D21106" s="3" t="inlineStr">
        <is>
          <t>9250/020</t>
        </is>
      </c>
      <c r="E21106" s="3" t="inlineStr">
        <is>
          <t>PAYE, UIF AND SDL CONTROL</t>
        </is>
      </c>
      <c r="F21106" s="3" t="n">
        <v>635.58</v>
      </c>
      <c r="G21106" s="3" t="n">
        <v>-5955.54</v>
      </c>
    </row>
    <row r="21107">
      <c r="A21107" s="3" t="inlineStr">
        <is>
          <t>Opportunity Management Holdings (PTY) LTD</t>
        </is>
      </c>
      <c r="B21107" s="4" t="n">
        <v>45443</v>
      </c>
      <c r="C21107" s="3" t="inlineStr">
        <is>
          <t>Liabilities</t>
        </is>
      </c>
      <c r="D21107" s="3" t="inlineStr">
        <is>
          <t>9250/020</t>
        </is>
      </c>
      <c r="E21107" s="3" t="inlineStr">
        <is>
          <t>PAYE, UIF AND SDL CONTROL</t>
        </is>
      </c>
      <c r="F21107" s="3" t="n">
        <v>-49133.02</v>
      </c>
      <c r="G21107" s="3" t="n">
        <v>-96723</v>
      </c>
    </row>
    <row r="21108">
      <c r="A21108" s="3" t="inlineStr">
        <is>
          <t>Opportunity Private Capital (PTY) LTD</t>
        </is>
      </c>
      <c r="B21108" s="4" t="n">
        <v>45443</v>
      </c>
      <c r="C21108" s="3" t="inlineStr">
        <is>
          <t>Liabilities</t>
        </is>
      </c>
      <c r="D21108" s="3" t="inlineStr">
        <is>
          <t>9250/020</t>
        </is>
      </c>
      <c r="E21108" s="3" t="inlineStr">
        <is>
          <t>PAYE, UIF AND SDL CONTROL</t>
        </is>
      </c>
      <c r="F21108" s="3" t="n">
        <v>56085.94</v>
      </c>
      <c r="G21108" s="3" t="n">
        <v>28172.23</v>
      </c>
    </row>
    <row r="21109">
      <c r="A21109" s="3" t="inlineStr">
        <is>
          <t>Quinate Consulting (Pty) Ltd</t>
        </is>
      </c>
      <c r="B21109" s="4" t="n">
        <v>45443</v>
      </c>
      <c r="C21109" s="3" t="inlineStr">
        <is>
          <t>Liabilities</t>
        </is>
      </c>
      <c r="D21109" s="3" t="inlineStr">
        <is>
          <t>9250/020</t>
        </is>
      </c>
      <c r="E21109" s="3" t="inlineStr">
        <is>
          <t>PAYE, UIF AND SDL CONTROL</t>
        </is>
      </c>
      <c r="F21109" s="3" t="n">
        <v>0</v>
      </c>
      <c r="G21109" s="3" t="n">
        <v>-10759.36</v>
      </c>
    </row>
    <row r="21110">
      <c r="A21110" s="3" t="inlineStr">
        <is>
          <t>Trademark Holdings (Pty) Ltd</t>
        </is>
      </c>
      <c r="B21110" s="4" t="n">
        <v>45443</v>
      </c>
      <c r="C21110" s="3" t="inlineStr">
        <is>
          <t>Liabilities</t>
        </is>
      </c>
      <c r="D21110" s="3" t="inlineStr">
        <is>
          <t>9250/020</t>
        </is>
      </c>
      <c r="E21110" s="3" t="inlineStr">
        <is>
          <t>PAYE, UIF AND SDL CONTROL</t>
        </is>
      </c>
      <c r="F21110" s="3" t="n">
        <v>-824.96</v>
      </c>
      <c r="G21110" s="3" t="n">
        <v>-16779.32</v>
      </c>
    </row>
    <row r="21111">
      <c r="A21111" s="3" t="inlineStr">
        <is>
          <t>Opportunity Management Holdings (PTY) LTD</t>
        </is>
      </c>
      <c r="B21111" s="4" t="n">
        <v>45443</v>
      </c>
      <c r="C21111" s="3" t="inlineStr">
        <is>
          <t>Liabilities</t>
        </is>
      </c>
      <c r="D21111" s="3" t="inlineStr">
        <is>
          <t>9300/000</t>
        </is>
      </c>
      <c r="E21111" s="3" t="inlineStr">
        <is>
          <t>Taxation Payable B/S</t>
        </is>
      </c>
      <c r="F21111" s="3" t="n">
        <v>0</v>
      </c>
      <c r="G21111" s="3" t="n">
        <v>89955.09</v>
      </c>
    </row>
    <row r="21112">
      <c r="A21112" s="3" t="inlineStr">
        <is>
          <t>Opportunity Private Capital (PTY) LTD</t>
        </is>
      </c>
      <c r="B21112" s="4" t="n">
        <v>45443</v>
      </c>
      <c r="C21112" s="3" t="inlineStr">
        <is>
          <t>Liabilities</t>
        </is>
      </c>
      <c r="D21112" s="3" t="inlineStr">
        <is>
          <t>9400/030</t>
        </is>
      </c>
      <c r="E21112" s="3" t="inlineStr">
        <is>
          <t>Accrued Expenses - PAYE_AND_UIF</t>
        </is>
      </c>
      <c r="F21112" s="3" t="n">
        <v>0</v>
      </c>
      <c r="G21112" s="3" t="n">
        <v>-2</v>
      </c>
    </row>
    <row r="21113">
      <c r="A21113" s="3" t="inlineStr">
        <is>
          <t>Trademark Holdings (Pty) Ltd</t>
        </is>
      </c>
      <c r="B21113" s="4" t="n">
        <v>45443</v>
      </c>
      <c r="C21113" s="3" t="inlineStr">
        <is>
          <t>Liabilities</t>
        </is>
      </c>
      <c r="D21113" s="3" t="inlineStr">
        <is>
          <t>9400/400</t>
        </is>
      </c>
      <c r="E21113" s="3" t="inlineStr">
        <is>
          <t>Deemed Dividend Tax</t>
        </is>
      </c>
      <c r="F21113" s="3" t="n">
        <v>0</v>
      </c>
      <c r="G21113" s="3" t="n">
        <v>-699.13</v>
      </c>
    </row>
    <row r="21114">
      <c r="A21114" s="3" t="inlineStr">
        <is>
          <t>Opportunity Global Property (PTY) LTD</t>
        </is>
      </c>
      <c r="B21114" s="4" t="n">
        <v>45443</v>
      </c>
      <c r="C21114" s="3" t="inlineStr">
        <is>
          <t>Liabilities</t>
        </is>
      </c>
      <c r="D21114" s="3" t="inlineStr">
        <is>
          <t>9500/000</t>
        </is>
      </c>
      <c r="E21114" s="3" t="inlineStr">
        <is>
          <t>VAT Control Account</t>
        </is>
      </c>
      <c r="F21114" s="3" t="n">
        <v>-17221.66</v>
      </c>
      <c r="G21114" s="3" t="n">
        <v>-1354774.15</v>
      </c>
    </row>
    <row r="21115">
      <c r="A21115" s="3" t="inlineStr">
        <is>
          <t>Opportunity Management Holdings (PTY) LTD</t>
        </is>
      </c>
      <c r="B21115" s="4" t="n">
        <v>45443</v>
      </c>
      <c r="C21115" s="3" t="inlineStr">
        <is>
          <t>Liabilities</t>
        </is>
      </c>
      <c r="D21115" s="3" t="inlineStr">
        <is>
          <t>9500/000</t>
        </is>
      </c>
      <c r="E21115" s="3" t="inlineStr">
        <is>
          <t>VAT Control Account</t>
        </is>
      </c>
      <c r="F21115" s="3" t="n">
        <v>-37134.4</v>
      </c>
      <c r="G21115" s="3" t="n">
        <v>8950.17</v>
      </c>
    </row>
    <row r="21116">
      <c r="A21116" s="3" t="inlineStr">
        <is>
          <t>Opportunity Private Capital (PTY) LTD</t>
        </is>
      </c>
      <c r="B21116" s="4" t="n">
        <v>45443</v>
      </c>
      <c r="C21116" s="3" t="inlineStr">
        <is>
          <t>Liabilities</t>
        </is>
      </c>
      <c r="D21116" s="3" t="inlineStr">
        <is>
          <t>9500/000</t>
        </is>
      </c>
      <c r="E21116" s="3" t="inlineStr">
        <is>
          <t>VAT Control Account</t>
        </is>
      </c>
      <c r="F21116" s="3" t="n">
        <v>-3606.35</v>
      </c>
      <c r="G21116" s="3" t="n">
        <v>1193331.3</v>
      </c>
    </row>
    <row r="21117">
      <c r="A21117" s="3" t="inlineStr">
        <is>
          <t>Endulini (Pty) Ltd</t>
        </is>
      </c>
      <c r="B21117" s="4" t="n">
        <v>45443</v>
      </c>
      <c r="C21117" s="3" t="inlineStr">
        <is>
          <t>Liabilities</t>
        </is>
      </c>
      <c r="D21117" s="3" t="inlineStr">
        <is>
          <t>9500/000</t>
        </is>
      </c>
      <c r="E21117" s="3" t="inlineStr">
        <is>
          <t>Vat / Tax Control Account</t>
        </is>
      </c>
      <c r="F21117" s="3" t="n">
        <v>-177607.61</v>
      </c>
      <c r="G21117" s="3" t="n">
        <v>-3775098.43</v>
      </c>
    </row>
    <row r="21118">
      <c r="A21118" s="3" t="inlineStr">
        <is>
          <t>Noble Shield (Pty) Ltd ta Go Letting</t>
        </is>
      </c>
      <c r="B21118" s="4" t="n">
        <v>45443</v>
      </c>
      <c r="C21118" s="3" t="inlineStr">
        <is>
          <t>Liabilities</t>
        </is>
      </c>
      <c r="D21118" s="3" t="inlineStr">
        <is>
          <t>9500/000</t>
        </is>
      </c>
      <c r="E21118" s="3" t="inlineStr">
        <is>
          <t>Vat / Tax Control Account</t>
        </is>
      </c>
      <c r="F21118" s="3" t="n">
        <v>0</v>
      </c>
      <c r="G21118" s="3" t="n">
        <v>2461.52</v>
      </c>
    </row>
    <row r="21119">
      <c r="A21119" s="3" t="inlineStr">
        <is>
          <t>Quinate Consulting (Pty) Ltd</t>
        </is>
      </c>
      <c r="B21119" s="4" t="n">
        <v>45443</v>
      </c>
      <c r="C21119" s="3" t="inlineStr">
        <is>
          <t>Liabilities</t>
        </is>
      </c>
      <c r="D21119" s="3" t="inlineStr">
        <is>
          <t>9500/000</t>
        </is>
      </c>
      <c r="E21119" s="3" t="inlineStr">
        <is>
          <t>Vat Control Account</t>
        </is>
      </c>
      <c r="F21119" s="3" t="n">
        <v>19066.05</v>
      </c>
      <c r="G21119" s="3" t="n">
        <v>3476659.01</v>
      </c>
    </row>
    <row r="21120">
      <c r="A21120" s="3" t="inlineStr">
        <is>
          <t>Opportunity Management Holdings (PTY) LTD</t>
        </is>
      </c>
      <c r="B21120" s="4" t="n">
        <v>45443</v>
      </c>
      <c r="C21120" s="3" t="inlineStr">
        <is>
          <t>Liabilities</t>
        </is>
      </c>
      <c r="D21120" s="3" t="inlineStr">
        <is>
          <t>9501/000</t>
        </is>
      </c>
      <c r="E21120" s="3" t="inlineStr">
        <is>
          <t>Vat Adjustments - C2M</t>
        </is>
      </c>
      <c r="F21120" s="3" t="n">
        <v>0</v>
      </c>
      <c r="G21120" s="3" t="n">
        <v>47274.04</v>
      </c>
    </row>
    <row r="21121">
      <c r="A21121" s="3" t="inlineStr">
        <is>
          <t>Endulini (Pty) Ltd</t>
        </is>
      </c>
      <c r="B21121" s="4" t="n">
        <v>45443</v>
      </c>
      <c r="C21121" s="3" t="inlineStr">
        <is>
          <t>Liabilities</t>
        </is>
      </c>
      <c r="D21121" s="3" t="inlineStr">
        <is>
          <t>9899/A202</t>
        </is>
      </c>
      <c r="E21121" s="3" t="inlineStr">
        <is>
          <t>Sales - Unit Reg Control A202</t>
        </is>
      </c>
      <c r="F21121" s="3" t="n">
        <v>0</v>
      </c>
      <c r="G21121" s="3" t="n">
        <v>-1086734.26</v>
      </c>
    </row>
    <row r="21122">
      <c r="A21122" s="3" t="inlineStr">
        <is>
          <t>Endulini (Pty) Ltd</t>
        </is>
      </c>
      <c r="B21122" s="4" t="n">
        <v>45443</v>
      </c>
      <c r="C21122" s="3" t="inlineStr">
        <is>
          <t>Liabilities</t>
        </is>
      </c>
      <c r="D21122" s="3" t="inlineStr">
        <is>
          <t>9899/A209</t>
        </is>
      </c>
      <c r="E21122" s="3" t="inlineStr">
        <is>
          <t>Sales - Unit Reg Control A209</t>
        </is>
      </c>
      <c r="F21122" s="3" t="n">
        <v>0</v>
      </c>
      <c r="G21122" s="3" t="n">
        <v>-1218800.14</v>
      </c>
    </row>
    <row r="21123">
      <c r="A21123" s="3" t="inlineStr">
        <is>
          <t>Endulini (Pty) Ltd</t>
        </is>
      </c>
      <c r="B21123" s="4" t="n">
        <v>45443</v>
      </c>
      <c r="C21123" s="3" t="inlineStr">
        <is>
          <t>Liabilities</t>
        </is>
      </c>
      <c r="D21123" s="3" t="inlineStr">
        <is>
          <t>9899/B203</t>
        </is>
      </c>
      <c r="E21123" s="3" t="inlineStr">
        <is>
          <t>Sales - Unit Reg Control B203</t>
        </is>
      </c>
      <c r="F21123" s="3" t="n">
        <v>0</v>
      </c>
      <c r="G21123" s="3" t="n">
        <v>-1179884.01</v>
      </c>
    </row>
    <row r="21124">
      <c r="A21124" s="3" t="inlineStr">
        <is>
          <t>Endulini (Pty) Ltd</t>
        </is>
      </c>
      <c r="B21124" s="4" t="n">
        <v>45443</v>
      </c>
      <c r="C21124" s="3" t="inlineStr">
        <is>
          <t>Liabilities</t>
        </is>
      </c>
      <c r="D21124" s="3" t="inlineStr">
        <is>
          <t>9899/C302</t>
        </is>
      </c>
      <c r="E21124" s="3" t="inlineStr">
        <is>
          <t>Sales - Unit Reg Control C302</t>
        </is>
      </c>
      <c r="F21124" s="3" t="n">
        <v>0</v>
      </c>
      <c r="G21124" s="3" t="n">
        <v>-1253795.14</v>
      </c>
    </row>
    <row r="21125">
      <c r="A21125" s="3" t="inlineStr">
        <is>
          <t>Quinate Consulting (Pty) Ltd</t>
        </is>
      </c>
      <c r="B21125" s="4" t="n">
        <v>45443</v>
      </c>
      <c r="C21125" s="3" t="inlineStr">
        <is>
          <t>Liabilities</t>
        </is>
      </c>
      <c r="D21125" s="3" t="inlineStr">
        <is>
          <t>9960/000</t>
        </is>
      </c>
      <c r="E21125" s="3" t="inlineStr">
        <is>
          <t>Deposits - Southwark Rentals</t>
        </is>
      </c>
      <c r="F21125" s="3" t="n">
        <v>0</v>
      </c>
      <c r="G21125" s="3" t="n">
        <v>-23000</v>
      </c>
    </row>
    <row r="21126">
      <c r="A21126" s="3" t="inlineStr">
        <is>
          <t>Noble Shield (Pty) Ltd ta Go Letting</t>
        </is>
      </c>
      <c r="B21126" s="4" t="n">
        <v>45443</v>
      </c>
      <c r="C21126" s="3" t="inlineStr">
        <is>
          <t>Expenses</t>
        </is>
      </c>
      <c r="D21126" s="3" t="inlineStr">
        <is>
          <t>ACB Link</t>
        </is>
      </c>
      <c r="E21126" s="3" t="inlineStr">
        <is>
          <t>Subscriptions - TPN</t>
        </is>
      </c>
      <c r="F21126" s="3" t="n">
        <v>0</v>
      </c>
      <c r="G21126" s="3" t="n">
        <v>20305.61</v>
      </c>
    </row>
    <row r="21127">
      <c r="A21127" s="3" t="inlineStr">
        <is>
          <t>Opportunity Global Property (PTY) LTD</t>
        </is>
      </c>
      <c r="B21127" s="4" t="n">
        <v>45443</v>
      </c>
      <c r="C21127" s="3" t="inlineStr">
        <is>
          <t>Assets</t>
        </is>
      </c>
      <c r="D21127" s="3" t="inlineStr">
        <is>
          <t>Anthea Basson</t>
        </is>
      </c>
      <c r="E21127" s="3" t="inlineStr">
        <is>
          <t>Deposit: J2 Solaris Place</t>
        </is>
      </c>
      <c r="F21127" s="3" t="n">
        <v>0</v>
      </c>
      <c r="G21127" s="3" t="n">
        <v>-7500</v>
      </c>
    </row>
    <row r="21128">
      <c r="A21128" s="3" t="inlineStr">
        <is>
          <t>Trademark Holdings (Pty) Ltd</t>
        </is>
      </c>
      <c r="B21128" s="4" t="n">
        <v>45443</v>
      </c>
      <c r="C21128" s="3" t="inlineStr">
        <is>
          <t>Liabilities</t>
        </is>
      </c>
      <c r="D21128" s="3" t="inlineStr">
        <is>
          <t>B/S</t>
        </is>
      </c>
      <c r="E21128" s="3" t="inlineStr">
        <is>
          <t>Taxation Payable</t>
        </is>
      </c>
      <c r="F21128" s="3" t="n">
        <v>0</v>
      </c>
      <c r="G21128" s="3" t="n">
        <v>1722</v>
      </c>
    </row>
    <row r="21129">
      <c r="A21129" s="3" t="inlineStr">
        <is>
          <t>Quinate Consulting (Pty) Ltd</t>
        </is>
      </c>
      <c r="B21129" s="4" t="n">
        <v>45443</v>
      </c>
      <c r="C21129" s="3" t="inlineStr">
        <is>
          <t>Liabilities</t>
        </is>
      </c>
      <c r="D21129" s="3" t="inlineStr">
        <is>
          <t xml:space="preserve">B/S </t>
        </is>
      </c>
      <c r="E21129" s="3" t="inlineStr">
        <is>
          <t>Taxation Payable</t>
        </is>
      </c>
      <c r="F21129" s="3" t="n">
        <v>0</v>
      </c>
      <c r="G21129" s="3" t="n">
        <v>-15486</v>
      </c>
    </row>
    <row r="21130">
      <c r="A21130" s="3" t="inlineStr">
        <is>
          <t>Quinate Consulting (Pty) Ltd</t>
        </is>
      </c>
      <c r="B21130" s="4" t="n">
        <v>45443</v>
      </c>
      <c r="C21130" s="3" t="inlineStr">
        <is>
          <t>Liabilities</t>
        </is>
      </c>
      <c r="D21130" s="3" t="inlineStr">
        <is>
          <t>FV</t>
        </is>
      </c>
      <c r="E21130" s="3" t="inlineStr">
        <is>
          <t>Loan - Cape Projects Constuction</t>
        </is>
      </c>
      <c r="F21130" s="3" t="n">
        <v>111000</v>
      </c>
      <c r="G21130" s="3" t="n">
        <v>-6192763.77</v>
      </c>
    </row>
    <row r="21131">
      <c r="A21131" s="3" t="inlineStr">
        <is>
          <t>Opportunity Private Capital (PTY) LTD</t>
        </is>
      </c>
      <c r="B21131" s="4" t="n">
        <v>45443</v>
      </c>
      <c r="C21131" s="3" t="inlineStr">
        <is>
          <t>Liabilities</t>
        </is>
      </c>
      <c r="D21131" s="3" t="inlineStr">
        <is>
          <t>Pty</t>
        </is>
      </c>
      <c r="E21131" s="3" t="inlineStr">
        <is>
          <t>Loan - Rock Blok</t>
        </is>
      </c>
      <c r="F21131" s="3" t="n">
        <v>0</v>
      </c>
      <c r="G21131" s="3" t="n">
        <v>1000</v>
      </c>
    </row>
    <row r="21132">
      <c r="A21132" s="3" t="inlineStr">
        <is>
          <t>Opportunity Global Property (PTY) LTD</t>
        </is>
      </c>
      <c r="B21132" s="4" t="n">
        <v>45473</v>
      </c>
      <c r="C21132" s="3" t="inlineStr">
        <is>
          <t>Revenue</t>
        </is>
      </c>
      <c r="D21132" s="3" t="inlineStr">
        <is>
          <t>1000/009</t>
        </is>
      </c>
      <c r="E21132" s="3" t="inlineStr">
        <is>
          <t>Sales - Comm on Payprop</t>
        </is>
      </c>
      <c r="F21132" s="3" t="n">
        <v>-31316</v>
      </c>
      <c r="G21132" s="3" t="n">
        <v>-68774.32000000001</v>
      </c>
    </row>
    <row r="21133">
      <c r="A21133" s="3" t="inlineStr">
        <is>
          <t>Quinate Consulting (Pty) Ltd</t>
        </is>
      </c>
      <c r="B21133" s="4" t="n">
        <v>45473</v>
      </c>
      <c r="C21133" s="3" t="inlineStr">
        <is>
          <t>Revenue</t>
        </is>
      </c>
      <c r="D21133" s="3" t="inlineStr">
        <is>
          <t>1000/011</t>
        </is>
      </c>
      <c r="E21133" s="3" t="inlineStr">
        <is>
          <t>Rent Received - Soho Unit 23</t>
        </is>
      </c>
      <c r="F21133" s="3" t="n">
        <v>-13750</v>
      </c>
      <c r="G21133" s="3" t="n">
        <v>-51250</v>
      </c>
    </row>
    <row r="21134">
      <c r="A21134" s="3" t="inlineStr">
        <is>
          <t>Quinate Consulting (Pty) Ltd</t>
        </is>
      </c>
      <c r="B21134" s="4" t="n">
        <v>45473</v>
      </c>
      <c r="C21134" s="3" t="inlineStr">
        <is>
          <t>Revenue</t>
        </is>
      </c>
      <c r="D21134" s="3" t="inlineStr">
        <is>
          <t>1000/012</t>
        </is>
      </c>
      <c r="E21134" s="3" t="inlineStr">
        <is>
          <t>Rent Received - Soho Unit 24</t>
        </is>
      </c>
      <c r="F21134" s="3" t="n">
        <v>-15600</v>
      </c>
      <c r="G21134" s="3" t="n">
        <v>-60365.22</v>
      </c>
    </row>
    <row r="21135">
      <c r="A21135" s="3" t="inlineStr">
        <is>
          <t>Quinate Consulting (Pty) Ltd</t>
        </is>
      </c>
      <c r="B21135" s="4" t="n">
        <v>45473</v>
      </c>
      <c r="C21135" s="3" t="inlineStr">
        <is>
          <t>Revenue</t>
        </is>
      </c>
      <c r="D21135" s="3" t="inlineStr">
        <is>
          <t>1000/013</t>
        </is>
      </c>
      <c r="E21135" s="3" t="inlineStr">
        <is>
          <t>Rent Recieved - Soho Unit 20</t>
        </is>
      </c>
      <c r="F21135" s="3" t="n">
        <v>-13750</v>
      </c>
      <c r="G21135" s="3" t="n">
        <v>-55000</v>
      </c>
    </row>
    <row r="21136">
      <c r="A21136" s="3" t="inlineStr">
        <is>
          <t>Quinate Consulting (Pty) Ltd</t>
        </is>
      </c>
      <c r="B21136" s="4" t="n">
        <v>45473</v>
      </c>
      <c r="C21136" s="3" t="inlineStr">
        <is>
          <t>Revenue</t>
        </is>
      </c>
      <c r="D21136" s="3" t="inlineStr">
        <is>
          <t>1000/016</t>
        </is>
      </c>
      <c r="E21136" s="3" t="inlineStr">
        <is>
          <t>Rent Recieved - Southwark Unit 21</t>
        </is>
      </c>
      <c r="F21136" s="3" t="n">
        <v>-11000</v>
      </c>
      <c r="G21136" s="3" t="n">
        <v>-44000</v>
      </c>
    </row>
    <row r="21137">
      <c r="A21137" s="3" t="inlineStr">
        <is>
          <t>Quinate Consulting (Pty) Ltd</t>
        </is>
      </c>
      <c r="B21137" s="4" t="n">
        <v>45473</v>
      </c>
      <c r="C21137" s="3" t="inlineStr">
        <is>
          <t>Revenue</t>
        </is>
      </c>
      <c r="D21137" s="3" t="inlineStr">
        <is>
          <t>1000/060</t>
        </is>
      </c>
      <c r="E21137" s="3" t="inlineStr">
        <is>
          <t>Fees - Electricity _AND_ Water</t>
        </is>
      </c>
      <c r="F21137" s="3" t="n">
        <v>0</v>
      </c>
      <c r="G21137" s="3" t="n">
        <v>-428.94</v>
      </c>
    </row>
    <row r="21138">
      <c r="A21138" s="3" t="inlineStr">
        <is>
          <t>Opportunity Global Property (PTY) LTD</t>
        </is>
      </c>
      <c r="B21138" s="4" t="n">
        <v>45473</v>
      </c>
      <c r="C21138" s="3" t="inlineStr">
        <is>
          <t>Revenue</t>
        </is>
      </c>
      <c r="D21138" s="3" t="inlineStr">
        <is>
          <t>1000/100</t>
        </is>
      </c>
      <c r="E21138" s="3" t="inlineStr">
        <is>
          <t>Sales - Comm on External Sales</t>
        </is>
      </c>
      <c r="F21138" s="3" t="n">
        <v>0</v>
      </c>
      <c r="G21138" s="3" t="n">
        <v>-3913.04</v>
      </c>
    </row>
    <row r="21139">
      <c r="A21139" s="3" t="inlineStr">
        <is>
          <t>Noble Shield (Pty) Ltd ta Go Letting</t>
        </is>
      </c>
      <c r="B21139" s="4" t="n">
        <v>45473</v>
      </c>
      <c r="C21139" s="3" t="inlineStr">
        <is>
          <t>Revenue</t>
        </is>
      </c>
      <c r="D21139" s="3" t="inlineStr">
        <is>
          <t>1000/100</t>
        </is>
      </c>
      <c r="E21139" s="3" t="inlineStr">
        <is>
          <t>Sales - Payprop 328 - Michelle</t>
        </is>
      </c>
      <c r="F21139" s="3" t="n">
        <v>-77109.10000000001</v>
      </c>
      <c r="G21139" s="3" t="n">
        <v>-937851.26</v>
      </c>
    </row>
    <row r="21140">
      <c r="A21140" s="3" t="inlineStr">
        <is>
          <t>Opportunity Global Property (PTY) LTD</t>
        </is>
      </c>
      <c r="B21140" s="4" t="n">
        <v>45473</v>
      </c>
      <c r="C21140" s="3" t="inlineStr">
        <is>
          <t>Revenue</t>
        </is>
      </c>
      <c r="D21140" s="3" t="inlineStr">
        <is>
          <t>1000/120</t>
        </is>
      </c>
      <c r="E21140" s="3" t="inlineStr">
        <is>
          <t>Sales - Admin Fees on Rental Units</t>
        </is>
      </c>
      <c r="F21140" s="3" t="n">
        <v>-11826.12</v>
      </c>
      <c r="G21140" s="3" t="n">
        <v>-42304.47</v>
      </c>
    </row>
    <row r="21141">
      <c r="A21141" s="3" t="inlineStr">
        <is>
          <t>Opportunity Global Property (PTY) LTD</t>
        </is>
      </c>
      <c r="B21141" s="4" t="n">
        <v>45473</v>
      </c>
      <c r="C21141" s="3" t="inlineStr">
        <is>
          <t>Expenses</t>
        </is>
      </c>
      <c r="D21141" s="3" t="inlineStr">
        <is>
          <t>1000/139</t>
        </is>
      </c>
      <c r="E21141" s="3" t="inlineStr">
        <is>
          <t>Sales - Rental comm - External</t>
        </is>
      </c>
      <c r="F21141" s="3" t="n">
        <v>0</v>
      </c>
      <c r="G21141" s="3" t="n">
        <v>5000</v>
      </c>
    </row>
    <row r="21142">
      <c r="A21142" s="3" t="inlineStr">
        <is>
          <t>Opportunity Global Property (PTY) LTD</t>
        </is>
      </c>
      <c r="B21142" s="4" t="n">
        <v>45473</v>
      </c>
      <c r="C21142" s="3" t="inlineStr">
        <is>
          <t>Revenue</t>
        </is>
      </c>
      <c r="D21142" s="3" t="inlineStr">
        <is>
          <t>1000/150</t>
        </is>
      </c>
      <c r="E21142" s="3" t="inlineStr">
        <is>
          <t>Sales - Comm on External Rental</t>
        </is>
      </c>
      <c r="F21142" s="3" t="n">
        <v>-37543.47</v>
      </c>
      <c r="G21142" s="3" t="n">
        <v>-206239.1</v>
      </c>
    </row>
    <row r="21143">
      <c r="A21143" s="3" t="inlineStr">
        <is>
          <t>Opportunity Global Property (PTY) LTD</t>
        </is>
      </c>
      <c r="B21143" s="4" t="n">
        <v>45473</v>
      </c>
      <c r="C21143" s="3" t="inlineStr">
        <is>
          <t>Revenue</t>
        </is>
      </c>
      <c r="D21143" s="3" t="inlineStr">
        <is>
          <t>1000/250</t>
        </is>
      </c>
      <c r="E21143" s="3" t="inlineStr">
        <is>
          <t>Sales - Comm on Endulini</t>
        </is>
      </c>
      <c r="F21143" s="3" t="n">
        <v>0</v>
      </c>
      <c r="G21143" s="3" t="n">
        <v>-66082.61</v>
      </c>
    </row>
    <row r="21144">
      <c r="A21144" s="3" t="inlineStr">
        <is>
          <t>Opportunity Global Property (PTY) LTD</t>
        </is>
      </c>
      <c r="B21144" s="4" t="n">
        <v>45473</v>
      </c>
      <c r="C21144" s="3" t="inlineStr">
        <is>
          <t>Revenue</t>
        </is>
      </c>
      <c r="D21144" s="3" t="inlineStr">
        <is>
          <t>1000/300</t>
        </is>
      </c>
      <c r="E21144" s="3" t="inlineStr">
        <is>
          <t>Sales - Comm on Heron Fields</t>
        </is>
      </c>
      <c r="F21144" s="3" t="n">
        <v>-60865.22</v>
      </c>
      <c r="G21144" s="3" t="n">
        <v>-126078.26</v>
      </c>
    </row>
    <row r="21145">
      <c r="A21145" s="3" t="inlineStr">
        <is>
          <t>Trademark Holdings (Pty) Ltd</t>
        </is>
      </c>
      <c r="B21145" s="4" t="n">
        <v>45473</v>
      </c>
      <c r="C21145" s="3" t="inlineStr">
        <is>
          <t>Revenue</t>
        </is>
      </c>
      <c r="D21145" s="3" t="inlineStr">
        <is>
          <t>1000/300</t>
        </is>
      </c>
      <c r="E21145" s="3" t="inlineStr">
        <is>
          <t>Sales - Payprop - Lara</t>
        </is>
      </c>
      <c r="F21145" s="3" t="n">
        <v>-88160.61</v>
      </c>
      <c r="G21145" s="3" t="n">
        <v>-1024195.35</v>
      </c>
    </row>
    <row r="21146">
      <c r="A21146" s="3" t="inlineStr">
        <is>
          <t>Opportunity Private Capital (PTY) LTD</t>
        </is>
      </c>
      <c r="B21146" s="4" t="n">
        <v>45473</v>
      </c>
      <c r="C21146" s="3" t="inlineStr">
        <is>
          <t>Revenue</t>
        </is>
      </c>
      <c r="D21146" s="3" t="inlineStr">
        <is>
          <t>1000/370</t>
        </is>
      </c>
      <c r="E21146" s="3" t="inlineStr">
        <is>
          <t>Sales - Investor Management - Purple Blok</t>
        </is>
      </c>
      <c r="F21146" s="3" t="n">
        <v>-298419.12</v>
      </c>
      <c r="G21146" s="3" t="n">
        <v>-1854142.88</v>
      </c>
    </row>
    <row r="21147">
      <c r="A21147" s="3" t="inlineStr">
        <is>
          <t>Opportunity Global Property (PTY) LTD</t>
        </is>
      </c>
      <c r="B21147" s="4" t="n">
        <v>45473</v>
      </c>
      <c r="C21147" s="3" t="inlineStr">
        <is>
          <t>Revenue</t>
        </is>
      </c>
      <c r="D21147" s="3" t="inlineStr">
        <is>
          <t>1000/400</t>
        </is>
      </c>
      <c r="E21147" s="3" t="inlineStr">
        <is>
          <t>Sales - Commission on Heron View</t>
        </is>
      </c>
      <c r="F21147" s="3" t="n">
        <v>-205204.35</v>
      </c>
      <c r="G21147" s="3" t="n">
        <v>-484317.4</v>
      </c>
    </row>
    <row r="21148">
      <c r="A21148" s="3" t="inlineStr">
        <is>
          <t>Noble Shield (Pty) Ltd ta Go Letting</t>
        </is>
      </c>
      <c r="B21148" s="4" t="n">
        <v>45473</v>
      </c>
      <c r="C21148" s="3" t="inlineStr">
        <is>
          <t>Revenue</t>
        </is>
      </c>
      <c r="D21148" s="3" t="inlineStr">
        <is>
          <t>1000/420</t>
        </is>
      </c>
      <c r="E21148" s="3" t="inlineStr">
        <is>
          <t>Sales - Commission Received - External</t>
        </is>
      </c>
      <c r="F21148" s="3" t="n">
        <v>0</v>
      </c>
      <c r="G21148" s="3" t="n">
        <v>-214000</v>
      </c>
    </row>
    <row r="21149">
      <c r="A21149" s="3" t="inlineStr">
        <is>
          <t>Opportunity Private Capital (PTY) LTD</t>
        </is>
      </c>
      <c r="B21149" s="4" t="n">
        <v>45473</v>
      </c>
      <c r="C21149" s="3" t="inlineStr">
        <is>
          <t>Revenue</t>
        </is>
      </c>
      <c r="D21149" s="3" t="inlineStr">
        <is>
          <t>1000/500</t>
        </is>
      </c>
      <c r="E21149" s="3" t="inlineStr">
        <is>
          <t>OMIGI - D203 Commission</t>
        </is>
      </c>
      <c r="F21149" s="3" t="n">
        <v>-339.78</v>
      </c>
      <c r="G21149" s="3" t="n">
        <v>-1698.93</v>
      </c>
    </row>
    <row r="21150">
      <c r="A21150" s="3" t="inlineStr">
        <is>
          <t>Trademark Holdings (Pty) Ltd</t>
        </is>
      </c>
      <c r="B21150" s="4" t="n">
        <v>45473</v>
      </c>
      <c r="C21150" s="3" t="inlineStr">
        <is>
          <t>Revenue</t>
        </is>
      </c>
      <c r="D21150" s="3" t="inlineStr">
        <is>
          <t>1000/500</t>
        </is>
      </c>
      <c r="E21150" s="3" t="inlineStr">
        <is>
          <t>Sales - Commission external sale</t>
        </is>
      </c>
      <c r="F21150" s="3" t="n">
        <v>0</v>
      </c>
      <c r="G21150" s="3" t="n">
        <v>-85000</v>
      </c>
    </row>
    <row r="21151">
      <c r="A21151" s="3" t="inlineStr">
        <is>
          <t>Quinate Consulting (Pty) Ltd</t>
        </is>
      </c>
      <c r="B21151" s="4" t="n">
        <v>45473</v>
      </c>
      <c r="C21151" s="3" t="inlineStr">
        <is>
          <t>Revenue</t>
        </is>
      </c>
      <c r="D21151" s="3" t="inlineStr">
        <is>
          <t>1004/000</t>
        </is>
      </c>
      <c r="E21151" s="3" t="inlineStr">
        <is>
          <t>Interest received</t>
        </is>
      </c>
      <c r="F21151" s="3" t="n">
        <v>0</v>
      </c>
      <c r="G21151" s="3" t="n">
        <v>-6952.68</v>
      </c>
    </row>
    <row r="21152">
      <c r="A21152" s="3" t="inlineStr">
        <is>
          <t>Quinate Consulting (Pty) Ltd</t>
        </is>
      </c>
      <c r="B21152" s="4" t="n">
        <v>45473</v>
      </c>
      <c r="C21152" s="3" t="inlineStr">
        <is>
          <t>Revenue</t>
        </is>
      </c>
      <c r="D21152" s="3" t="inlineStr">
        <is>
          <t>1006/100</t>
        </is>
      </c>
      <c r="E21152" s="3" t="inlineStr">
        <is>
          <t>Rental income - Payprop</t>
        </is>
      </c>
      <c r="F21152" s="3" t="n">
        <v>-94847.14</v>
      </c>
      <c r="G21152" s="3" t="n">
        <v>-330121.14</v>
      </c>
    </row>
    <row r="21153">
      <c r="A21153" s="3" t="inlineStr">
        <is>
          <t>Quinate Consulting (Pty) Ltd</t>
        </is>
      </c>
      <c r="B21153" s="4" t="n">
        <v>45473</v>
      </c>
      <c r="C21153" s="3" t="inlineStr">
        <is>
          <t>Revenue</t>
        </is>
      </c>
      <c r="D21153" s="3" t="inlineStr">
        <is>
          <t>1007/100</t>
        </is>
      </c>
      <c r="E21153" s="3" t="inlineStr">
        <is>
          <t>Rental Income - Payprop ABSA</t>
        </is>
      </c>
      <c r="F21153" s="3" t="n">
        <v>0</v>
      </c>
      <c r="G21153" s="3" t="n">
        <v>-42608.7</v>
      </c>
    </row>
    <row r="21154">
      <c r="A21154" s="3" t="inlineStr">
        <is>
          <t>Endulini (Pty) Ltd</t>
        </is>
      </c>
      <c r="B21154" s="4" t="n">
        <v>45473</v>
      </c>
      <c r="C21154" s="3" t="inlineStr">
        <is>
          <t>Revenue</t>
        </is>
      </c>
      <c r="D21154" s="3" t="inlineStr">
        <is>
          <t>1100/000</t>
        </is>
      </c>
      <c r="E21154" s="3" t="inlineStr">
        <is>
          <t>Sales - Endulini</t>
        </is>
      </c>
      <c r="F21154" s="3" t="n">
        <v>0</v>
      </c>
      <c r="G21154" s="3" t="n">
        <v>-2626000</v>
      </c>
    </row>
    <row r="21155">
      <c r="A21155" s="3" t="inlineStr">
        <is>
          <t>Opportunity Management Holdings (PTY) LTD</t>
        </is>
      </c>
      <c r="B21155" s="4" t="n">
        <v>45473</v>
      </c>
      <c r="C21155" s="3" t="inlineStr">
        <is>
          <t>Revenue</t>
        </is>
      </c>
      <c r="D21155" s="3" t="inlineStr">
        <is>
          <t>1100/001</t>
        </is>
      </c>
      <c r="E21155" s="3" t="inlineStr">
        <is>
          <t>Salary Recharges</t>
        </is>
      </c>
      <c r="F21155" s="3" t="n">
        <v>-305660.8</v>
      </c>
      <c r="G21155" s="3" t="n">
        <v>-3357283.55</v>
      </c>
    </row>
    <row r="21156">
      <c r="A21156" s="3" t="inlineStr">
        <is>
          <t>Endulini (Pty) Ltd</t>
        </is>
      </c>
      <c r="B21156" s="4" t="n">
        <v>45473</v>
      </c>
      <c r="C21156" s="3" t="inlineStr">
        <is>
          <t>Revenue</t>
        </is>
      </c>
      <c r="D21156" s="3" t="inlineStr">
        <is>
          <t>1100/200</t>
        </is>
      </c>
      <c r="E21156" s="3" t="inlineStr">
        <is>
          <t>Sales - Endulini occupational rent</t>
        </is>
      </c>
      <c r="F21156" s="3" t="n">
        <v>0</v>
      </c>
      <c r="G21156" s="3" t="n">
        <v>-9832.26</v>
      </c>
    </row>
    <row r="21157">
      <c r="A21157" s="3" t="inlineStr">
        <is>
          <t>Rock Blok (Pty) Ltd</t>
        </is>
      </c>
      <c r="B21157" s="4" t="n">
        <v>45473</v>
      </c>
      <c r="C21157" s="3" t="inlineStr">
        <is>
          <t>Revenue</t>
        </is>
      </c>
      <c r="D21157" s="3" t="inlineStr">
        <is>
          <t>1150/D203</t>
        </is>
      </c>
      <c r="E21157" s="3" t="inlineStr">
        <is>
          <t>Rental Income - Endulini D203</t>
        </is>
      </c>
      <c r="F21157" s="3" t="n">
        <v>0</v>
      </c>
      <c r="G21157" s="3" t="n">
        <v>-19000</v>
      </c>
    </row>
    <row r="21158">
      <c r="A21158" s="3" t="inlineStr">
        <is>
          <t>Rock Blok (Pty) Ltd</t>
        </is>
      </c>
      <c r="B21158" s="4" t="n">
        <v>45473</v>
      </c>
      <c r="C21158" s="3" t="inlineStr">
        <is>
          <t>Revenue</t>
        </is>
      </c>
      <c r="D21158" s="3" t="inlineStr">
        <is>
          <t>1150/D203A</t>
        </is>
      </c>
      <c r="E21158" s="3" t="inlineStr">
        <is>
          <t>Rental Income - Endulini D203 Additional</t>
        </is>
      </c>
      <c r="F21158" s="3" t="n">
        <v>0</v>
      </c>
      <c r="G21158" s="3" t="n">
        <v>-8065.22</v>
      </c>
    </row>
    <row r="21159">
      <c r="A21159" s="3" t="inlineStr">
        <is>
          <t>Quinate Consulting (Pty) Ltd</t>
        </is>
      </c>
      <c r="B21159" s="4" t="n">
        <v>45473</v>
      </c>
      <c r="C21159" s="3" t="inlineStr">
        <is>
          <t>Expenses</t>
        </is>
      </c>
      <c r="D21159" s="3" t="inlineStr">
        <is>
          <t>2000/009</t>
        </is>
      </c>
      <c r="E21159" s="3" t="inlineStr">
        <is>
          <t>COS - Admin fees</t>
        </is>
      </c>
      <c r="F21159" s="3" t="n">
        <v>0</v>
      </c>
      <c r="G21159" s="3" t="n">
        <v>1000000</v>
      </c>
    </row>
    <row r="21160">
      <c r="A21160" s="3" t="inlineStr">
        <is>
          <t>Opportunity Global Property (PTY) LTD</t>
        </is>
      </c>
      <c r="B21160" s="4" t="n">
        <v>45473</v>
      </c>
      <c r="C21160" s="3" t="inlineStr">
        <is>
          <t>Expenses</t>
        </is>
      </c>
      <c r="D21160" s="3" t="inlineStr">
        <is>
          <t>2000/010</t>
        </is>
      </c>
      <c r="E21160" s="3" t="inlineStr">
        <is>
          <t>COS - PAYE on Commission</t>
        </is>
      </c>
      <c r="F21160" s="3" t="n">
        <v>0</v>
      </c>
      <c r="G21160" s="3" t="n">
        <v>21634.94</v>
      </c>
    </row>
    <row r="21161">
      <c r="A21161" s="3" t="inlineStr">
        <is>
          <t>Quinate Consulting (Pty) Ltd</t>
        </is>
      </c>
      <c r="B21161" s="4" t="n">
        <v>45473</v>
      </c>
      <c r="C21161" s="3" t="inlineStr">
        <is>
          <t>Expenses</t>
        </is>
      </c>
      <c r="D21161" s="3" t="inlineStr">
        <is>
          <t>2000/080</t>
        </is>
      </c>
      <c r="E21161" s="3" t="inlineStr">
        <is>
          <t>COS - Repairs &amp; Maintenance Endulini units</t>
        </is>
      </c>
      <c r="F21161" s="3" t="n">
        <v>0</v>
      </c>
      <c r="G21161" s="3" t="n">
        <v>2969.06</v>
      </c>
    </row>
    <row r="21162">
      <c r="A21162" s="3" t="inlineStr">
        <is>
          <t>Endulini (Pty) Ltd</t>
        </is>
      </c>
      <c r="B21162" s="4" t="n">
        <v>45473</v>
      </c>
      <c r="C21162" s="3" t="inlineStr">
        <is>
          <t>Expenses</t>
        </is>
      </c>
      <c r="D21162" s="3" t="inlineStr">
        <is>
          <t>2000/100</t>
        </is>
      </c>
      <c r="E21162" s="3" t="inlineStr">
        <is>
          <t>COS - Commission Endulini</t>
        </is>
      </c>
      <c r="F21162" s="3" t="n">
        <v>0</v>
      </c>
      <c r="G21162" s="3" t="n">
        <v>66082.61</v>
      </c>
    </row>
    <row r="21163">
      <c r="A21163" s="3" t="inlineStr">
        <is>
          <t>Noble Shield (Pty) Ltd ta Go Letting</t>
        </is>
      </c>
      <c r="B21163" s="4" t="n">
        <v>45473</v>
      </c>
      <c r="C21163" s="3" t="inlineStr">
        <is>
          <t>Expenses</t>
        </is>
      </c>
      <c r="D21163" s="3" t="inlineStr">
        <is>
          <t>2000/100</t>
        </is>
      </c>
      <c r="E21163" s="3" t="inlineStr">
        <is>
          <t>COS - Commission Paid</t>
        </is>
      </c>
      <c r="F21163" s="3" t="n">
        <v>0</v>
      </c>
      <c r="G21163" s="3" t="n">
        <v>139268.84</v>
      </c>
    </row>
    <row r="21164">
      <c r="A21164" s="3" t="inlineStr">
        <is>
          <t>Opportunity Global Property (PTY) LTD</t>
        </is>
      </c>
      <c r="B21164" s="4" t="n">
        <v>45473</v>
      </c>
      <c r="C21164" s="3" t="inlineStr">
        <is>
          <t>Expenses</t>
        </is>
      </c>
      <c r="D21164" s="3" t="inlineStr">
        <is>
          <t>2000/135</t>
        </is>
      </c>
      <c r="E21164" s="3" t="inlineStr">
        <is>
          <t>COS - Sales Comm External - Minette</t>
        </is>
      </c>
      <c r="F21164" s="3" t="n">
        <v>0</v>
      </c>
      <c r="G21164" s="3" t="n">
        <v>7500</v>
      </c>
    </row>
    <row r="21165">
      <c r="A21165" s="3" t="inlineStr">
        <is>
          <t>Opportunity Private Capital (PTY) LTD</t>
        </is>
      </c>
      <c r="B21165" s="4" t="n">
        <v>45473</v>
      </c>
      <c r="C21165" s="3" t="inlineStr">
        <is>
          <t>Expenses</t>
        </is>
      </c>
      <c r="D21165" s="3" t="inlineStr">
        <is>
          <t>2000/135</t>
        </is>
      </c>
      <c r="E21165" s="3" t="inlineStr">
        <is>
          <t>Referral commission - Heron View</t>
        </is>
      </c>
      <c r="F21165" s="3" t="n">
        <v>0</v>
      </c>
      <c r="G21165" s="3" t="n">
        <v>175000</v>
      </c>
    </row>
    <row r="21166">
      <c r="A21166" s="3" t="inlineStr">
        <is>
          <t>Opportunity Global Property (PTY) LTD</t>
        </is>
      </c>
      <c r="B21166" s="4" t="n">
        <v>45473</v>
      </c>
      <c r="C21166" s="3" t="inlineStr">
        <is>
          <t>Expenses</t>
        </is>
      </c>
      <c r="D21166" s="3" t="inlineStr">
        <is>
          <t>2000/137</t>
        </is>
      </c>
      <c r="E21166" s="3" t="inlineStr">
        <is>
          <t>COS - Rental Comm External - Minette</t>
        </is>
      </c>
      <c r="F21166" s="3" t="n">
        <v>0</v>
      </c>
      <c r="G21166" s="3" t="n">
        <v>29829.22</v>
      </c>
    </row>
    <row r="21167">
      <c r="A21167" s="3" t="inlineStr">
        <is>
          <t>Opportunity Private Capital (PTY) LTD</t>
        </is>
      </c>
      <c r="B21167" s="4" t="n">
        <v>45473</v>
      </c>
      <c r="C21167" s="3" t="inlineStr">
        <is>
          <t>Expenses</t>
        </is>
      </c>
      <c r="D21167" s="3" t="inlineStr">
        <is>
          <t>2000/146</t>
        </is>
      </c>
      <c r="E21167" s="3" t="inlineStr">
        <is>
          <t>Referral Commission - Goodwood</t>
        </is>
      </c>
      <c r="F21167" s="3" t="n">
        <v>0</v>
      </c>
      <c r="G21167" s="3" t="n">
        <v>52520</v>
      </c>
    </row>
    <row r="21168">
      <c r="A21168" s="3" t="inlineStr">
        <is>
          <t>Endulini (Pty) Ltd</t>
        </is>
      </c>
      <c r="B21168" s="4" t="n">
        <v>45473</v>
      </c>
      <c r="C21168" s="3" t="inlineStr">
        <is>
          <t>Expenses</t>
        </is>
      </c>
      <c r="D21168" s="3" t="inlineStr">
        <is>
          <t>2000/150</t>
        </is>
      </c>
      <c r="E21168" s="3" t="inlineStr">
        <is>
          <t>COS - Levies special agreement</t>
        </is>
      </c>
      <c r="F21168" s="3" t="n">
        <v>2267.05</v>
      </c>
      <c r="G21168" s="3" t="n">
        <v>4534.1</v>
      </c>
    </row>
    <row r="21169">
      <c r="A21169" s="3" t="inlineStr">
        <is>
          <t>Opportunity Global Property (PTY) LTD</t>
        </is>
      </c>
      <c r="B21169" s="4" t="n">
        <v>45473</v>
      </c>
      <c r="C21169" s="3" t="inlineStr">
        <is>
          <t>Expenses</t>
        </is>
      </c>
      <c r="D21169" s="3" t="inlineStr">
        <is>
          <t>2000/160</t>
        </is>
      </c>
      <c r="E21169" s="3" t="inlineStr">
        <is>
          <t>COS - Sales Comm Heron View - Minette</t>
        </is>
      </c>
      <c r="F21169" s="3" t="n">
        <v>0</v>
      </c>
      <c r="G21169" s="3" t="n">
        <v>11086.3</v>
      </c>
    </row>
    <row r="21170">
      <c r="A21170" s="3" t="inlineStr">
        <is>
          <t>Opportunity Global Property (PTY) LTD</t>
        </is>
      </c>
      <c r="B21170" s="4" t="n">
        <v>45473</v>
      </c>
      <c r="C21170" s="3" t="inlineStr">
        <is>
          <t>Expenses</t>
        </is>
      </c>
      <c r="D21170" s="3" t="inlineStr">
        <is>
          <t>2000/162</t>
        </is>
      </c>
      <c r="E21170" s="3" t="inlineStr">
        <is>
          <t>COS - Sales Comm Heron View - Yvette</t>
        </is>
      </c>
      <c r="F21170" s="3" t="n">
        <v>0</v>
      </c>
      <c r="G21170" s="3" t="n">
        <v>11021.09</v>
      </c>
    </row>
    <row r="21171">
      <c r="A21171" s="3" t="inlineStr">
        <is>
          <t>Opportunity Global Property (PTY) LTD</t>
        </is>
      </c>
      <c r="B21171" s="4" t="n">
        <v>45473</v>
      </c>
      <c r="C21171" s="3" t="inlineStr">
        <is>
          <t>Expenses</t>
        </is>
      </c>
      <c r="D21171" s="3" t="inlineStr">
        <is>
          <t>2000/166</t>
        </is>
      </c>
      <c r="E21171" s="3" t="inlineStr">
        <is>
          <t>COS - Sales Comm Heron View - Morne</t>
        </is>
      </c>
      <c r="F21171" s="3" t="n">
        <v>0</v>
      </c>
      <c r="G21171" s="3" t="n">
        <v>40606.09</v>
      </c>
    </row>
    <row r="21172">
      <c r="A21172" s="3" t="inlineStr">
        <is>
          <t>Noble Shield (Pty) Ltd ta Go Letting</t>
        </is>
      </c>
      <c r="B21172" s="4" t="n">
        <v>45473</v>
      </c>
      <c r="C21172" s="3" t="inlineStr">
        <is>
          <t>Expenses</t>
        </is>
      </c>
      <c r="D21172" s="3" t="inlineStr">
        <is>
          <t>2000/200</t>
        </is>
      </c>
      <c r="E21172" s="3" t="inlineStr">
        <is>
          <t>COS - Commission on external sales</t>
        </is>
      </c>
      <c r="F21172" s="3" t="n">
        <v>0</v>
      </c>
      <c r="G21172" s="3" t="n">
        <v>163400</v>
      </c>
    </row>
    <row r="21173">
      <c r="A21173" s="3" t="inlineStr">
        <is>
          <t>Endulini (Pty) Ltd</t>
        </is>
      </c>
      <c r="B21173" s="4" t="n">
        <v>45473</v>
      </c>
      <c r="C21173" s="3" t="inlineStr">
        <is>
          <t>Expenses</t>
        </is>
      </c>
      <c r="D21173" s="3" t="inlineStr">
        <is>
          <t>2000/200</t>
        </is>
      </c>
      <c r="E21173" s="3" t="inlineStr">
        <is>
          <t>COS - Rates clearance</t>
        </is>
      </c>
      <c r="F21173" s="3" t="n">
        <v>0</v>
      </c>
      <c r="G21173" s="3" t="n">
        <v>13794.58</v>
      </c>
    </row>
    <row r="21174">
      <c r="A21174" s="3" t="inlineStr">
        <is>
          <t>Opportunity Global Property (PTY) LTD</t>
        </is>
      </c>
      <c r="B21174" s="4" t="n">
        <v>45473</v>
      </c>
      <c r="C21174" s="3" t="inlineStr">
        <is>
          <t>Expenses</t>
        </is>
      </c>
      <c r="D21174" s="3" t="inlineStr">
        <is>
          <t>2000/270</t>
        </is>
      </c>
      <c r="E21174" s="3" t="inlineStr">
        <is>
          <t>COS - Comm Rentals - Mario - External</t>
        </is>
      </c>
      <c r="F21174" s="3" t="n">
        <v>1102.61</v>
      </c>
      <c r="G21174" s="3" t="n">
        <v>4410.43</v>
      </c>
    </row>
    <row r="21175">
      <c r="A21175" s="3" t="inlineStr">
        <is>
          <t>Opportunity Global Property (PTY) LTD</t>
        </is>
      </c>
      <c r="B21175" s="4" t="n">
        <v>45473</v>
      </c>
      <c r="C21175" s="3" t="inlineStr">
        <is>
          <t>Expenses</t>
        </is>
      </c>
      <c r="D21175" s="3" t="inlineStr">
        <is>
          <t>2000/275</t>
        </is>
      </c>
      <c r="E21175" s="3" t="inlineStr">
        <is>
          <t>COS - Comm Rentals - Mario - Endulini</t>
        </is>
      </c>
      <c r="F21175" s="3" t="n">
        <v>2972.34</v>
      </c>
      <c r="G21175" s="3" t="n">
        <v>8196.34</v>
      </c>
    </row>
    <row r="21176">
      <c r="A21176" s="3" t="inlineStr">
        <is>
          <t>Opportunity Global Property (PTY) LTD</t>
        </is>
      </c>
      <c r="B21176" s="4" t="n">
        <v>45473</v>
      </c>
      <c r="C21176" s="3" t="inlineStr">
        <is>
          <t>Expenses</t>
        </is>
      </c>
      <c r="D21176" s="3" t="inlineStr">
        <is>
          <t>2000/280</t>
        </is>
      </c>
      <c r="E21176" s="3" t="inlineStr">
        <is>
          <t>COS - Comm Rentals - Mario - Heron Fields</t>
        </is>
      </c>
      <c r="F21176" s="3" t="n">
        <v>469.91</v>
      </c>
      <c r="G21176" s="3" t="n">
        <v>15192.33</v>
      </c>
    </row>
    <row r="21177">
      <c r="A21177" s="3" t="inlineStr">
        <is>
          <t>Trademark Holdings (Pty) Ltd</t>
        </is>
      </c>
      <c r="B21177" s="4" t="n">
        <v>45473</v>
      </c>
      <c r="C21177" s="3" t="inlineStr">
        <is>
          <t>Expenses</t>
        </is>
      </c>
      <c r="D21177" s="3" t="inlineStr">
        <is>
          <t>2000/300</t>
        </is>
      </c>
      <c r="E21177" s="3" t="inlineStr">
        <is>
          <t>COS - Commission Paid</t>
        </is>
      </c>
      <c r="F21177" s="3" t="n">
        <v>0</v>
      </c>
      <c r="G21177" s="3" t="n">
        <v>147574.77</v>
      </c>
    </row>
    <row r="21178">
      <c r="A21178" s="3" t="inlineStr">
        <is>
          <t>Opportunity Global Property (PTY) LTD</t>
        </is>
      </c>
      <c r="B21178" s="4" t="n">
        <v>45473</v>
      </c>
      <c r="C21178" s="3" t="inlineStr">
        <is>
          <t>Expenses</t>
        </is>
      </c>
      <c r="D21178" s="3" t="inlineStr">
        <is>
          <t>2000/364</t>
        </is>
      </c>
      <c r="E21178" s="3" t="inlineStr">
        <is>
          <t>COS - Overrider Comm Heron View - Leonie</t>
        </is>
      </c>
      <c r="F21178" s="3" t="n">
        <v>0</v>
      </c>
      <c r="G21178" s="3" t="n">
        <v>1969.47</v>
      </c>
    </row>
    <row r="21179">
      <c r="A21179" s="3" t="inlineStr">
        <is>
          <t>Trademark Holdings (Pty) Ltd</t>
        </is>
      </c>
      <c r="B21179" s="4" t="n">
        <v>45473</v>
      </c>
      <c r="C21179" s="3" t="inlineStr">
        <is>
          <t>Expenses</t>
        </is>
      </c>
      <c r="D21179" s="3" t="inlineStr">
        <is>
          <t>2000/400</t>
        </is>
      </c>
      <c r="E21179" s="3" t="inlineStr">
        <is>
          <t>COS - Commission on external sales</t>
        </is>
      </c>
      <c r="F21179" s="3" t="n">
        <v>0</v>
      </c>
      <c r="G21179" s="3" t="n">
        <v>136000</v>
      </c>
    </row>
    <row r="21180">
      <c r="A21180" s="3" t="inlineStr">
        <is>
          <t>Endulini (Pty) Ltd</t>
        </is>
      </c>
      <c r="B21180" s="4" t="n">
        <v>45473</v>
      </c>
      <c r="C21180" s="3" t="inlineStr">
        <is>
          <t>Expenses</t>
        </is>
      </c>
      <c r="D21180" s="3" t="inlineStr">
        <is>
          <t>2000/600</t>
        </is>
      </c>
      <c r="E21180" s="3" t="inlineStr">
        <is>
          <t>COS - Legal fees</t>
        </is>
      </c>
      <c r="F21180" s="3" t="n">
        <v>0</v>
      </c>
      <c r="G21180" s="3" t="n">
        <v>61753.13</v>
      </c>
    </row>
    <row r="21181">
      <c r="A21181" s="3" t="inlineStr">
        <is>
          <t>Quinate Consulting (Pty) Ltd</t>
        </is>
      </c>
      <c r="B21181" s="4" t="n">
        <v>45473</v>
      </c>
      <c r="C21181" s="3" t="inlineStr">
        <is>
          <t>Expenses</t>
        </is>
      </c>
      <c r="D21181" s="3" t="inlineStr">
        <is>
          <t>2001/170</t>
        </is>
      </c>
      <c r="E21181" s="3" t="inlineStr">
        <is>
          <t>COS - Legal fees - Rates Clearance Certs</t>
        </is>
      </c>
      <c r="F21181" s="3" t="n">
        <v>0</v>
      </c>
      <c r="G21181" s="3" t="n">
        <v>132981.4</v>
      </c>
    </row>
    <row r="21182">
      <c r="A21182" s="3" t="inlineStr">
        <is>
          <t>Quinate Consulting (Pty) Ltd</t>
        </is>
      </c>
      <c r="B21182" s="4" t="n">
        <v>45473</v>
      </c>
      <c r="C21182" s="3" t="inlineStr">
        <is>
          <t>Expenses</t>
        </is>
      </c>
      <c r="D21182" s="3" t="inlineStr">
        <is>
          <t>2001/210</t>
        </is>
      </c>
      <c r="E21182" s="3" t="inlineStr">
        <is>
          <t>COS - NHBRC</t>
        </is>
      </c>
      <c r="F21182" s="3" t="n">
        <v>0</v>
      </c>
      <c r="G21182" s="3" t="n">
        <v>457.67</v>
      </c>
    </row>
    <row r="21183">
      <c r="A21183" s="3" t="inlineStr">
        <is>
          <t>Quinate Consulting (Pty) Ltd</t>
        </is>
      </c>
      <c r="B21183" s="4" t="n">
        <v>45473</v>
      </c>
      <c r="C21183" s="3" t="inlineStr">
        <is>
          <t>Expenses</t>
        </is>
      </c>
      <c r="D21183" s="3" t="inlineStr">
        <is>
          <t>2100/141</t>
        </is>
      </c>
      <c r="E21183" s="3" t="inlineStr">
        <is>
          <t>OMIGI D203 - Investor portion</t>
        </is>
      </c>
      <c r="F21183" s="3" t="n">
        <v>0</v>
      </c>
      <c r="G21183" s="3" t="n">
        <v>71139.78</v>
      </c>
    </row>
    <row r="21184">
      <c r="A21184" s="3" t="inlineStr">
        <is>
          <t>Opportunity Management Holdings (PTY) LTD</t>
        </is>
      </c>
      <c r="B21184" s="4" t="n">
        <v>45473</v>
      </c>
      <c r="C21184" s="3" t="inlineStr">
        <is>
          <t>Expenses</t>
        </is>
      </c>
      <c r="D21184" s="3" t="inlineStr">
        <is>
          <t>2111/000</t>
        </is>
      </c>
      <c r="E21184" s="3" t="inlineStr">
        <is>
          <t>Heron Projects Accounting Management fee</t>
        </is>
      </c>
      <c r="F21184" s="3" t="n">
        <v>0</v>
      </c>
      <c r="G21184" s="3" t="n">
        <v>434782.61</v>
      </c>
    </row>
    <row r="21185">
      <c r="A21185" s="3" t="inlineStr">
        <is>
          <t>Noble Shield (Pty) Ltd ta Go Letting</t>
        </is>
      </c>
      <c r="B21185" s="4" t="n">
        <v>45473</v>
      </c>
      <c r="C21185" s="3" t="inlineStr">
        <is>
          <t>Revenue</t>
        </is>
      </c>
      <c r="D21185" s="3" t="inlineStr">
        <is>
          <t>2400/011</t>
        </is>
      </c>
      <c r="E21185" s="3" t="inlineStr">
        <is>
          <t>Recovery of Electrity _AND_ Water - Rentals</t>
        </is>
      </c>
      <c r="F21185" s="3" t="n">
        <v>0</v>
      </c>
      <c r="G21185" s="3" t="n">
        <v>-1000</v>
      </c>
    </row>
    <row r="21186">
      <c r="A21186" s="3" t="inlineStr">
        <is>
          <t>Quinate Consulting (Pty) Ltd</t>
        </is>
      </c>
      <c r="B21186" s="4" t="n">
        <v>45473</v>
      </c>
      <c r="C21186" s="3" t="inlineStr">
        <is>
          <t>Revenue</t>
        </is>
      </c>
      <c r="D21186" s="3" t="inlineStr">
        <is>
          <t>2400/200</t>
        </is>
      </c>
      <c r="E21186" s="3" t="inlineStr">
        <is>
          <t>Recovery Acc - Electricity SH</t>
        </is>
      </c>
      <c r="F21186" s="3" t="n">
        <v>0</v>
      </c>
      <c r="G21186" s="3" t="n">
        <v>-78184.16</v>
      </c>
    </row>
    <row r="21187">
      <c r="A21187" s="3" t="inlineStr">
        <is>
          <t>Quinate Consulting (Pty) Ltd</t>
        </is>
      </c>
      <c r="B21187" s="4" t="n">
        <v>45473</v>
      </c>
      <c r="C21187" s="3" t="inlineStr">
        <is>
          <t>Revenue</t>
        </is>
      </c>
      <c r="D21187" s="3" t="inlineStr">
        <is>
          <t>2400/300</t>
        </is>
      </c>
      <c r="E21187" s="3" t="inlineStr">
        <is>
          <t>Recovery Account - Electricity SW</t>
        </is>
      </c>
      <c r="F21187" s="3" t="n">
        <v>-66747.5</v>
      </c>
      <c r="G21187" s="3" t="n">
        <v>-122571.45</v>
      </c>
    </row>
    <row r="21188">
      <c r="A21188" s="3" t="inlineStr">
        <is>
          <t>Endulini (Pty) Ltd</t>
        </is>
      </c>
      <c r="B21188" s="4" t="n">
        <v>45473</v>
      </c>
      <c r="C21188" s="3" t="inlineStr">
        <is>
          <t>Revenue</t>
        </is>
      </c>
      <c r="D21188" s="3" t="inlineStr">
        <is>
          <t>2750/000</t>
        </is>
      </c>
      <c r="E21188" s="3" t="inlineStr">
        <is>
          <t>Interest Received</t>
        </is>
      </c>
      <c r="F21188" s="3" t="n">
        <v>-77.92</v>
      </c>
      <c r="G21188" s="3" t="n">
        <v>-143.42</v>
      </c>
    </row>
    <row r="21189">
      <c r="A21189" s="3" t="inlineStr">
        <is>
          <t>Opportunity Management Holdings (PTY) LTD</t>
        </is>
      </c>
      <c r="B21189" s="4" t="n">
        <v>45473</v>
      </c>
      <c r="C21189" s="3" t="inlineStr">
        <is>
          <t>Revenue</t>
        </is>
      </c>
      <c r="D21189" s="3" t="inlineStr">
        <is>
          <t>2750/000</t>
        </is>
      </c>
      <c r="E21189" s="3" t="inlineStr">
        <is>
          <t>Interest Received</t>
        </is>
      </c>
      <c r="F21189" s="3" t="n">
        <v>-4.53</v>
      </c>
      <c r="G21189" s="3" t="n">
        <v>-57.05</v>
      </c>
    </row>
    <row r="21190">
      <c r="A21190" s="3" t="inlineStr">
        <is>
          <t>Opportunity Private Capital (PTY) LTD</t>
        </is>
      </c>
      <c r="B21190" s="4" t="n">
        <v>45473</v>
      </c>
      <c r="C21190" s="3" t="inlineStr">
        <is>
          <t>Revenue</t>
        </is>
      </c>
      <c r="D21190" s="3" t="inlineStr">
        <is>
          <t>2750/000</t>
        </is>
      </c>
      <c r="E21190" s="3" t="inlineStr">
        <is>
          <t>Interest Received - Bank</t>
        </is>
      </c>
      <c r="F21190" s="3" t="n">
        <v>-120.88</v>
      </c>
      <c r="G21190" s="3" t="n">
        <v>-209.62</v>
      </c>
    </row>
    <row r="21191">
      <c r="A21191" s="3" t="inlineStr">
        <is>
          <t>Noble Shield (Pty) Ltd ta Go Letting</t>
        </is>
      </c>
      <c r="B21191" s="4" t="n">
        <v>45473</v>
      </c>
      <c r="C21191" s="3" t="inlineStr">
        <is>
          <t>Revenue</t>
        </is>
      </c>
      <c r="D21191" s="3" t="inlineStr">
        <is>
          <t>2750/100</t>
        </is>
      </c>
      <c r="E21191" s="3" t="inlineStr">
        <is>
          <t>Interest Received - bank</t>
        </is>
      </c>
      <c r="F21191" s="3" t="n">
        <v>0</v>
      </c>
      <c r="G21191" s="3" t="n">
        <v>-3.64</v>
      </c>
    </row>
    <row r="21192">
      <c r="A21192" s="3" t="inlineStr">
        <is>
          <t>Noble Shield (Pty) Ltd ta Go Letting</t>
        </is>
      </c>
      <c r="B21192" s="4" t="n">
        <v>45473</v>
      </c>
      <c r="C21192" s="3" t="inlineStr">
        <is>
          <t>Expenses</t>
        </is>
      </c>
      <c r="D21192" s="3" t="inlineStr">
        <is>
          <t>3000/100</t>
        </is>
      </c>
      <c r="E21192" s="3" t="inlineStr">
        <is>
          <t>Accounting Fees - General</t>
        </is>
      </c>
      <c r="F21192" s="3" t="n">
        <v>0</v>
      </c>
      <c r="G21192" s="3" t="n">
        <v>4200</v>
      </c>
    </row>
    <row r="21193">
      <c r="A21193" s="3" t="inlineStr">
        <is>
          <t>Opportunity Private Capital (PTY) LTD</t>
        </is>
      </c>
      <c r="B21193" s="4" t="n">
        <v>45473</v>
      </c>
      <c r="C21193" s="3" t="inlineStr">
        <is>
          <t>Expenses</t>
        </is>
      </c>
      <c r="D21193" s="3" t="inlineStr">
        <is>
          <t>3000/100</t>
        </is>
      </c>
      <c r="E21193" s="3" t="inlineStr">
        <is>
          <t>Accounting Fees - Secretarial</t>
        </is>
      </c>
      <c r="F21193" s="3" t="n">
        <v>0</v>
      </c>
      <c r="G21193" s="3" t="n">
        <v>2619.57</v>
      </c>
    </row>
    <row r="21194">
      <c r="A21194" s="3" t="inlineStr">
        <is>
          <t>Noble Shield (Pty) Ltd ta Go Letting</t>
        </is>
      </c>
      <c r="B21194" s="4" t="n">
        <v>45473</v>
      </c>
      <c r="C21194" s="3" t="inlineStr">
        <is>
          <t>Expenses</t>
        </is>
      </c>
      <c r="D21194" s="3" t="inlineStr">
        <is>
          <t>3000/300</t>
        </is>
      </c>
      <c r="E21194" s="3" t="inlineStr">
        <is>
          <t>Accounting Fees - Audit</t>
        </is>
      </c>
      <c r="F21194" s="3" t="n">
        <v>0</v>
      </c>
      <c r="G21194" s="3" t="n">
        <v>16531</v>
      </c>
    </row>
    <row r="21195">
      <c r="A21195" s="3" t="inlineStr">
        <is>
          <t>Trademark Holdings (Pty) Ltd</t>
        </is>
      </c>
      <c r="B21195" s="4" t="n">
        <v>45473</v>
      </c>
      <c r="C21195" s="3" t="inlineStr">
        <is>
          <t>Expenses</t>
        </is>
      </c>
      <c r="D21195" s="3" t="inlineStr">
        <is>
          <t>3000/300</t>
        </is>
      </c>
      <c r="E21195" s="3" t="inlineStr">
        <is>
          <t>Accounting Fees - Audit</t>
        </is>
      </c>
      <c r="F21195" s="3" t="n">
        <v>0</v>
      </c>
      <c r="G21195" s="3" t="n">
        <v>22517</v>
      </c>
    </row>
    <row r="21196">
      <c r="A21196" s="3" t="inlineStr">
        <is>
          <t>Trademark Holdings (Pty) Ltd</t>
        </is>
      </c>
      <c r="B21196" s="4" t="n">
        <v>45473</v>
      </c>
      <c r="C21196" s="3" t="inlineStr">
        <is>
          <t>Expenses</t>
        </is>
      </c>
      <c r="D21196" s="3" t="inlineStr">
        <is>
          <t>3000/400</t>
        </is>
      </c>
      <c r="E21196" s="3" t="inlineStr">
        <is>
          <t>Accounting Fees - CiPC</t>
        </is>
      </c>
      <c r="F21196" s="3" t="n">
        <v>0</v>
      </c>
      <c r="G21196" s="3" t="n">
        <v>1322.5</v>
      </c>
    </row>
    <row r="21197">
      <c r="A21197" s="3" t="inlineStr">
        <is>
          <t>Quinate Consulting (Pty) Ltd</t>
        </is>
      </c>
      <c r="B21197" s="4" t="n">
        <v>45473</v>
      </c>
      <c r="C21197" s="3" t="inlineStr">
        <is>
          <t>Expenses</t>
        </is>
      </c>
      <c r="D21197" s="3" t="inlineStr">
        <is>
          <t>3001/000</t>
        </is>
      </c>
      <c r="E21197" s="3" t="inlineStr">
        <is>
          <t>Accounting fees - Other</t>
        </is>
      </c>
      <c r="F21197" s="3" t="n">
        <v>0</v>
      </c>
      <c r="G21197" s="3" t="n">
        <v>1700</v>
      </c>
    </row>
    <row r="21198">
      <c r="A21198" s="3" t="inlineStr">
        <is>
          <t>Opportunity Management Holdings (PTY) LTD</t>
        </is>
      </c>
      <c r="B21198" s="4" t="n">
        <v>45473</v>
      </c>
      <c r="C21198" s="3" t="inlineStr">
        <is>
          <t>Expenses</t>
        </is>
      </c>
      <c r="D21198" s="3" t="inlineStr">
        <is>
          <t>3003/000</t>
        </is>
      </c>
      <c r="E21198" s="3" t="inlineStr">
        <is>
          <t>Accounting Fee - Tax Dept</t>
        </is>
      </c>
      <c r="F21198" s="3" t="n">
        <v>0</v>
      </c>
      <c r="G21198" s="3" t="n">
        <v>750</v>
      </c>
    </row>
    <row r="21199">
      <c r="A21199" s="3" t="inlineStr">
        <is>
          <t>Opportunity Management Holdings (PTY) LTD</t>
        </is>
      </c>
      <c r="B21199" s="4" t="n">
        <v>45473</v>
      </c>
      <c r="C21199" s="3" t="inlineStr">
        <is>
          <t>Expenses</t>
        </is>
      </c>
      <c r="D21199" s="3" t="inlineStr">
        <is>
          <t>3005/000</t>
        </is>
      </c>
      <c r="E21199" s="3" t="inlineStr">
        <is>
          <t>Accounting fees - Deric Dudley</t>
        </is>
      </c>
      <c r="F21199" s="3" t="n">
        <v>0</v>
      </c>
      <c r="G21199" s="3" t="n">
        <v>289427.94</v>
      </c>
    </row>
    <row r="21200">
      <c r="A21200" s="3" t="inlineStr">
        <is>
          <t>Opportunity Management Holdings (PTY) LTD</t>
        </is>
      </c>
      <c r="B21200" s="4" t="n">
        <v>45473</v>
      </c>
      <c r="C21200" s="3" t="inlineStr">
        <is>
          <t>Expenses</t>
        </is>
      </c>
      <c r="D21200" s="3" t="inlineStr">
        <is>
          <t>3006/000</t>
        </is>
      </c>
      <c r="E21200" s="3" t="inlineStr">
        <is>
          <t>Accounting fees - CIPC</t>
        </is>
      </c>
      <c r="F21200" s="3" t="n">
        <v>0</v>
      </c>
      <c r="G21200" s="3" t="n">
        <v>717.39</v>
      </c>
    </row>
    <row r="21201">
      <c r="A21201" s="3" t="inlineStr">
        <is>
          <t>Noble Shield (Pty) Ltd ta Go Letting</t>
        </is>
      </c>
      <c r="B21201" s="4" t="n">
        <v>45473</v>
      </c>
      <c r="C21201" s="3" t="inlineStr">
        <is>
          <t>Expenses</t>
        </is>
      </c>
      <c r="D21201" s="3" t="inlineStr">
        <is>
          <t>3050/000</t>
        </is>
      </c>
      <c r="E21201" s="3" t="inlineStr">
        <is>
          <t>Advertising _AND_ Promotions</t>
        </is>
      </c>
      <c r="F21201" s="3" t="n">
        <v>0</v>
      </c>
      <c r="G21201" s="3" t="n">
        <v>1322.5</v>
      </c>
    </row>
    <row r="21202">
      <c r="A21202" s="3" t="inlineStr">
        <is>
          <t>Opportunity Management Holdings (PTY) LTD</t>
        </is>
      </c>
      <c r="B21202" s="4" t="n">
        <v>45473</v>
      </c>
      <c r="C21202" s="3" t="inlineStr">
        <is>
          <t>Expenses</t>
        </is>
      </c>
      <c r="D21202" s="3" t="inlineStr">
        <is>
          <t>3050/000</t>
        </is>
      </c>
      <c r="E21202" s="3" t="inlineStr">
        <is>
          <t>Advertising _AND_ Promotions</t>
        </is>
      </c>
      <c r="F21202" s="3" t="n">
        <v>0</v>
      </c>
      <c r="G21202" s="3" t="n">
        <v>4061.41</v>
      </c>
    </row>
    <row r="21203">
      <c r="A21203" s="3" t="inlineStr">
        <is>
          <t>Quinate Consulting (Pty) Ltd</t>
        </is>
      </c>
      <c r="B21203" s="4" t="n">
        <v>45473</v>
      </c>
      <c r="C21203" s="3" t="inlineStr">
        <is>
          <t>Expenses</t>
        </is>
      </c>
      <c r="D21203" s="3" t="inlineStr">
        <is>
          <t>3050/000</t>
        </is>
      </c>
      <c r="E21203" s="3" t="inlineStr">
        <is>
          <t>Advertising _AND_ Promotions</t>
        </is>
      </c>
      <c r="F21203" s="3" t="n">
        <v>0</v>
      </c>
      <c r="G21203" s="3" t="n">
        <v>2875</v>
      </c>
    </row>
    <row r="21204">
      <c r="A21204" s="3" t="inlineStr">
        <is>
          <t>Opportunity Global Property (PTY) LTD</t>
        </is>
      </c>
      <c r="B21204" s="4" t="n">
        <v>45473</v>
      </c>
      <c r="C21204" s="3" t="inlineStr">
        <is>
          <t>Expenses</t>
        </is>
      </c>
      <c r="D21204" s="3" t="inlineStr">
        <is>
          <t>3050/000</t>
        </is>
      </c>
      <c r="E21204" s="3" t="inlineStr">
        <is>
          <t>Advertising and Promotions</t>
        </is>
      </c>
      <c r="F21204" s="3" t="n">
        <v>313.04</v>
      </c>
      <c r="G21204" s="3" t="n">
        <v>6035.21</v>
      </c>
    </row>
    <row r="21205">
      <c r="A21205" s="3" t="inlineStr">
        <is>
          <t>Opportunity Private Capital (PTY) LTD</t>
        </is>
      </c>
      <c r="B21205" s="4" t="n">
        <v>45473</v>
      </c>
      <c r="C21205" s="3" t="inlineStr">
        <is>
          <t>Expenses</t>
        </is>
      </c>
      <c r="D21205" s="3" t="inlineStr">
        <is>
          <t>3050/000</t>
        </is>
      </c>
      <c r="E21205" s="3" t="inlineStr">
        <is>
          <t>Advertising and Promotions</t>
        </is>
      </c>
      <c r="F21205" s="3" t="n">
        <v>4800</v>
      </c>
      <c r="G21205" s="3" t="n">
        <v>9600</v>
      </c>
    </row>
    <row r="21206">
      <c r="A21206" s="3" t="inlineStr">
        <is>
          <t>Noble Shield (Pty) Ltd ta Go Letting</t>
        </is>
      </c>
      <c r="B21206" s="4" t="n">
        <v>45473</v>
      </c>
      <c r="C21206" s="3" t="inlineStr">
        <is>
          <t>Expenses</t>
        </is>
      </c>
      <c r="D21206" s="3" t="inlineStr">
        <is>
          <t>3050/020</t>
        </is>
      </c>
      <c r="E21206" s="3" t="inlineStr">
        <is>
          <t>Adverting &amp; Marketing - Other</t>
        </is>
      </c>
      <c r="F21206" s="3" t="n">
        <v>2430</v>
      </c>
      <c r="G21206" s="3" t="n">
        <v>2564.9</v>
      </c>
    </row>
    <row r="21207">
      <c r="A21207" s="3" t="inlineStr">
        <is>
          <t>Noble Shield (Pty) Ltd ta Go Letting</t>
        </is>
      </c>
      <c r="B21207" s="4" t="n">
        <v>45473</v>
      </c>
      <c r="C21207" s="3" t="inlineStr">
        <is>
          <t>Expenses</t>
        </is>
      </c>
      <c r="D21207" s="3" t="inlineStr">
        <is>
          <t>3050/050</t>
        </is>
      </c>
      <c r="E21207" s="3" t="inlineStr">
        <is>
          <t>Advertising - Prop 24</t>
        </is>
      </c>
      <c r="F21207" s="3" t="n">
        <v>4551.13</v>
      </c>
      <c r="G21207" s="3" t="n">
        <v>40351.78</v>
      </c>
    </row>
    <row r="21208">
      <c r="A21208" s="3" t="inlineStr">
        <is>
          <t>Opportunity Global Property (PTY) LTD</t>
        </is>
      </c>
      <c r="B21208" s="4" t="n">
        <v>45473</v>
      </c>
      <c r="C21208" s="3" t="inlineStr">
        <is>
          <t>Expenses</t>
        </is>
      </c>
      <c r="D21208" s="3" t="inlineStr">
        <is>
          <t>3050/100</t>
        </is>
      </c>
      <c r="E21208" s="3" t="inlineStr">
        <is>
          <t>Advertising - Facebook</t>
        </is>
      </c>
      <c r="F21208" s="3" t="n">
        <v>0</v>
      </c>
      <c r="G21208" s="3" t="n">
        <v>300</v>
      </c>
    </row>
    <row r="21209">
      <c r="A21209" s="3" t="inlineStr">
        <is>
          <t>Opportunity Global Property (PTY) LTD</t>
        </is>
      </c>
      <c r="B21209" s="4" t="n">
        <v>45473</v>
      </c>
      <c r="C21209" s="3" t="inlineStr">
        <is>
          <t>Expenses</t>
        </is>
      </c>
      <c r="D21209" s="3" t="inlineStr">
        <is>
          <t>3050/200</t>
        </is>
      </c>
      <c r="E21209" s="3" t="inlineStr">
        <is>
          <t>Advertising - Design</t>
        </is>
      </c>
      <c r="F21209" s="3" t="n">
        <v>0</v>
      </c>
      <c r="G21209" s="3" t="n">
        <v>1518</v>
      </c>
    </row>
    <row r="21210">
      <c r="A21210" s="3" t="inlineStr">
        <is>
          <t>Opportunity Private Capital (PTY) LTD</t>
        </is>
      </c>
      <c r="B21210" s="4" t="n">
        <v>45473</v>
      </c>
      <c r="C21210" s="3" t="inlineStr">
        <is>
          <t>Expenses</t>
        </is>
      </c>
      <c r="D21210" s="3" t="inlineStr">
        <is>
          <t>3050/220</t>
        </is>
      </c>
      <c r="E21210" s="3" t="inlineStr">
        <is>
          <t>Advertising &amp; Marketing - SYTE</t>
        </is>
      </c>
      <c r="F21210" s="3" t="n">
        <v>40000</v>
      </c>
      <c r="G21210" s="3" t="n">
        <v>40000</v>
      </c>
    </row>
    <row r="21211">
      <c r="A21211" s="3" t="inlineStr">
        <is>
          <t>Opportunity Private Capital (PTY) LTD</t>
        </is>
      </c>
      <c r="B21211" s="4" t="n">
        <v>45473</v>
      </c>
      <c r="C21211" s="3" t="inlineStr">
        <is>
          <t>Expenses</t>
        </is>
      </c>
      <c r="D21211" s="3" t="inlineStr">
        <is>
          <t>3050/230</t>
        </is>
      </c>
      <c r="E21211" s="3" t="inlineStr">
        <is>
          <t>Advertising - Link on Advertising</t>
        </is>
      </c>
      <c r="F21211" s="3" t="n">
        <v>395</v>
      </c>
      <c r="G21211" s="3" t="n">
        <v>1580</v>
      </c>
    </row>
    <row r="21212">
      <c r="A21212" s="3" t="inlineStr">
        <is>
          <t>Opportunity Global Property (PTY) LTD</t>
        </is>
      </c>
      <c r="B21212" s="4" t="n">
        <v>45473</v>
      </c>
      <c r="C21212" s="3" t="inlineStr">
        <is>
          <t>Expenses</t>
        </is>
      </c>
      <c r="D21212" s="3" t="inlineStr">
        <is>
          <t>3050/250</t>
        </is>
      </c>
      <c r="E21212" s="3" t="inlineStr">
        <is>
          <t>Advertising - General</t>
        </is>
      </c>
      <c r="F21212" s="3" t="n">
        <v>49890</v>
      </c>
      <c r="G21212" s="3" t="n">
        <v>121196.58</v>
      </c>
    </row>
    <row r="21213">
      <c r="A21213" s="3" t="inlineStr">
        <is>
          <t>Opportunity Private Capital (PTY) LTD</t>
        </is>
      </c>
      <c r="B21213" s="4" t="n">
        <v>45473</v>
      </c>
      <c r="C21213" s="3" t="inlineStr">
        <is>
          <t>Expenses</t>
        </is>
      </c>
      <c r="D21213" s="3" t="inlineStr">
        <is>
          <t>3050/250</t>
        </is>
      </c>
      <c r="E21213" s="3" t="inlineStr">
        <is>
          <t>Advertising - General</t>
        </is>
      </c>
      <c r="F21213" s="3" t="n">
        <v>95.64</v>
      </c>
      <c r="G21213" s="3" t="n">
        <v>10473.45</v>
      </c>
    </row>
    <row r="21214">
      <c r="A21214" s="3" t="inlineStr">
        <is>
          <t>Opportunity Private Capital (PTY) LTD</t>
        </is>
      </c>
      <c r="B21214" s="4" t="n">
        <v>45473</v>
      </c>
      <c r="C21214" s="3" t="inlineStr">
        <is>
          <t>Expenses</t>
        </is>
      </c>
      <c r="D21214" s="3" t="inlineStr">
        <is>
          <t>3050/290</t>
        </is>
      </c>
      <c r="E21214" s="3" t="inlineStr">
        <is>
          <t>Advertising - Serene Living</t>
        </is>
      </c>
      <c r="F21214" s="3" t="n">
        <v>65086</v>
      </c>
      <c r="G21214" s="3" t="n">
        <v>260344</v>
      </c>
    </row>
    <row r="21215">
      <c r="A21215" s="3" t="inlineStr">
        <is>
          <t>Opportunity Private Capital (PTY) LTD</t>
        </is>
      </c>
      <c r="B21215" s="4" t="n">
        <v>45473</v>
      </c>
      <c r="C21215" s="3" t="inlineStr">
        <is>
          <t>Expenses</t>
        </is>
      </c>
      <c r="D21215" s="3" t="inlineStr">
        <is>
          <t>3050/300</t>
        </is>
      </c>
      <c r="E21215" s="3" t="inlineStr">
        <is>
          <t>Advertising - Design</t>
        </is>
      </c>
      <c r="F21215" s="3" t="n">
        <v>0</v>
      </c>
      <c r="G21215" s="3" t="n">
        <v>2700</v>
      </c>
    </row>
    <row r="21216">
      <c r="A21216" s="3" t="inlineStr">
        <is>
          <t>Opportunity Global Property (PTY) LTD</t>
        </is>
      </c>
      <c r="B21216" s="4" t="n">
        <v>45473</v>
      </c>
      <c r="C21216" s="3" t="inlineStr">
        <is>
          <t>Expenses</t>
        </is>
      </c>
      <c r="D21216" s="3" t="inlineStr">
        <is>
          <t>3050/380</t>
        </is>
      </c>
      <c r="E21216" s="3" t="inlineStr">
        <is>
          <t>Advertising &amp; Marketing - Syte</t>
        </is>
      </c>
      <c r="F21216" s="3" t="n">
        <v>0</v>
      </c>
      <c r="G21216" s="3" t="n">
        <v>42500</v>
      </c>
    </row>
    <row r="21217">
      <c r="A21217" s="3" t="inlineStr">
        <is>
          <t>Quinate Consulting (Pty) Ltd</t>
        </is>
      </c>
      <c r="B21217" s="4" t="n">
        <v>45473</v>
      </c>
      <c r="C21217" s="3" t="inlineStr">
        <is>
          <t>Expenses</t>
        </is>
      </c>
      <c r="D21217" s="3" t="inlineStr">
        <is>
          <t>3050/400</t>
        </is>
      </c>
      <c r="E21217" s="3" t="inlineStr">
        <is>
          <t>Advertising - Prop24</t>
        </is>
      </c>
      <c r="F21217" s="3" t="n">
        <v>10476</v>
      </c>
      <c r="G21217" s="3" t="n">
        <v>41608</v>
      </c>
    </row>
    <row r="21218">
      <c r="A21218" s="3" t="inlineStr">
        <is>
          <t>Opportunity Private Capital (PTY) LTD</t>
        </is>
      </c>
      <c r="B21218" s="4" t="n">
        <v>45473</v>
      </c>
      <c r="C21218" s="3" t="inlineStr">
        <is>
          <t>Expenses</t>
        </is>
      </c>
      <c r="D21218" s="3" t="inlineStr">
        <is>
          <t>3051/000</t>
        </is>
      </c>
      <c r="E21218" s="3" t="inlineStr">
        <is>
          <t>Advertising - Facebook</t>
        </is>
      </c>
      <c r="F21218" s="3" t="n">
        <v>13266.97</v>
      </c>
      <c r="G21218" s="3" t="n">
        <v>79830.31</v>
      </c>
    </row>
    <row r="21219">
      <c r="A21219" s="3" t="inlineStr">
        <is>
          <t>Opportunity Private Capital (PTY) LTD</t>
        </is>
      </c>
      <c r="B21219" s="4" t="n">
        <v>45473</v>
      </c>
      <c r="C21219" s="3" t="inlineStr">
        <is>
          <t>Expenses</t>
        </is>
      </c>
      <c r="D21219" s="3" t="inlineStr">
        <is>
          <t>3053/000</t>
        </is>
      </c>
      <c r="E21219" s="3" t="inlineStr">
        <is>
          <t>Advertising - Google Ads</t>
        </is>
      </c>
      <c r="F21219" s="3" t="n">
        <v>2486.42</v>
      </c>
      <c r="G21219" s="3" t="n">
        <v>6609.12</v>
      </c>
    </row>
    <row r="21220">
      <c r="A21220" s="3" t="inlineStr">
        <is>
          <t>Rock Blok (Pty) Ltd</t>
        </is>
      </c>
      <c r="B21220" s="4" t="n">
        <v>45473</v>
      </c>
      <c r="C21220" s="3" t="inlineStr">
        <is>
          <t>Expenses</t>
        </is>
      </c>
      <c r="D21220" s="3" t="inlineStr">
        <is>
          <t>3060/100</t>
        </is>
      </c>
      <c r="E21220" s="3" t="inlineStr">
        <is>
          <t>Admin Fees - Preferental</t>
        </is>
      </c>
      <c r="F21220" s="3" t="n">
        <v>0</v>
      </c>
      <c r="G21220" s="3" t="n">
        <v>1622.5</v>
      </c>
    </row>
    <row r="21221">
      <c r="A21221" s="3" t="inlineStr">
        <is>
          <t>Rock Blok (Pty) Ltd</t>
        </is>
      </c>
      <c r="B21221" s="4" t="n">
        <v>45473</v>
      </c>
      <c r="C21221" s="3" t="inlineStr">
        <is>
          <t>Expenses</t>
        </is>
      </c>
      <c r="D21221" s="3" t="inlineStr">
        <is>
          <t>315</t>
        </is>
      </c>
      <c r="E21221" s="3" t="inlineStr">
        <is>
          <t>Computer Expenses</t>
        </is>
      </c>
      <c r="F21221" s="3" t="n">
        <v>0</v>
      </c>
      <c r="G21221" s="3" t="n">
        <v>550</v>
      </c>
    </row>
    <row r="21222">
      <c r="A21222" s="3" t="inlineStr">
        <is>
          <t>Endulini (Pty) Ltd</t>
        </is>
      </c>
      <c r="B21222" s="4" t="n">
        <v>45473</v>
      </c>
      <c r="C21222" s="3" t="inlineStr">
        <is>
          <t>Expenses</t>
        </is>
      </c>
      <c r="D21222" s="3" t="inlineStr">
        <is>
          <t>3200/000</t>
        </is>
      </c>
      <c r="E21222" s="3" t="inlineStr">
        <is>
          <t>Bank Charges</t>
        </is>
      </c>
      <c r="F21222" s="3" t="n">
        <v>177.83</v>
      </c>
      <c r="G21222" s="3" t="n">
        <v>857.02</v>
      </c>
    </row>
    <row r="21223">
      <c r="A21223" s="3" t="inlineStr">
        <is>
          <t>Noble Shield (Pty) Ltd ta Go Letting</t>
        </is>
      </c>
      <c r="B21223" s="4" t="n">
        <v>45473</v>
      </c>
      <c r="C21223" s="3" t="inlineStr">
        <is>
          <t>Expenses</t>
        </is>
      </c>
      <c r="D21223" s="3" t="inlineStr">
        <is>
          <t>3200/000</t>
        </is>
      </c>
      <c r="E21223" s="3" t="inlineStr">
        <is>
          <t>Bank Charges</t>
        </is>
      </c>
      <c r="F21223" s="3" t="n">
        <v>686.22</v>
      </c>
      <c r="G21223" s="3" t="n">
        <v>6539.45</v>
      </c>
    </row>
    <row r="21224">
      <c r="A21224" s="3" t="inlineStr">
        <is>
          <t>Opportunity Global Property (PTY) LTD</t>
        </is>
      </c>
      <c r="B21224" s="4" t="n">
        <v>45473</v>
      </c>
      <c r="C21224" s="3" t="inlineStr">
        <is>
          <t>Expenses</t>
        </is>
      </c>
      <c r="D21224" s="3" t="inlineStr">
        <is>
          <t>3200/000</t>
        </is>
      </c>
      <c r="E21224" s="3" t="inlineStr">
        <is>
          <t>Bank Charges</t>
        </is>
      </c>
      <c r="F21224" s="3" t="n">
        <v>831.86</v>
      </c>
      <c r="G21224" s="3" t="n">
        <v>3563.43</v>
      </c>
    </row>
    <row r="21225">
      <c r="A21225" s="3" t="inlineStr">
        <is>
          <t>Opportunity Management Holdings (PTY) LTD</t>
        </is>
      </c>
      <c r="B21225" s="4" t="n">
        <v>45473</v>
      </c>
      <c r="C21225" s="3" t="inlineStr">
        <is>
          <t>Expenses</t>
        </is>
      </c>
      <c r="D21225" s="3" t="inlineStr">
        <is>
          <t>3200/000</t>
        </is>
      </c>
      <c r="E21225" s="3" t="inlineStr">
        <is>
          <t>Bank Charges</t>
        </is>
      </c>
      <c r="F21225" s="3" t="n">
        <v>1319.88</v>
      </c>
      <c r="G21225" s="3" t="n">
        <v>10252.02</v>
      </c>
    </row>
    <row r="21226">
      <c r="A21226" s="3" t="inlineStr">
        <is>
          <t>Opportunity Private Capital (PTY) LTD</t>
        </is>
      </c>
      <c r="B21226" s="4" t="n">
        <v>45473</v>
      </c>
      <c r="C21226" s="3" t="inlineStr">
        <is>
          <t>Expenses</t>
        </is>
      </c>
      <c r="D21226" s="3" t="inlineStr">
        <is>
          <t>3200/000</t>
        </is>
      </c>
      <c r="E21226" s="3" t="inlineStr">
        <is>
          <t>Bank Charges</t>
        </is>
      </c>
      <c r="F21226" s="3" t="n">
        <v>458.46</v>
      </c>
      <c r="G21226" s="3" t="n">
        <v>2960.78</v>
      </c>
    </row>
    <row r="21227">
      <c r="A21227" s="3" t="inlineStr">
        <is>
          <t>Quinate Consulting (Pty) Ltd</t>
        </is>
      </c>
      <c r="B21227" s="4" t="n">
        <v>45473</v>
      </c>
      <c r="C21227" s="3" t="inlineStr">
        <is>
          <t>Expenses</t>
        </is>
      </c>
      <c r="D21227" s="3" t="inlineStr">
        <is>
          <t>3200/000</t>
        </is>
      </c>
      <c r="E21227" s="3" t="inlineStr">
        <is>
          <t>Bank Charges</t>
        </is>
      </c>
      <c r="F21227" s="3" t="n">
        <v>1245.27</v>
      </c>
      <c r="G21227" s="3" t="n">
        <v>3930.04</v>
      </c>
    </row>
    <row r="21228">
      <c r="A21228" s="3" t="inlineStr">
        <is>
          <t>Trademark Holdings (Pty) Ltd</t>
        </is>
      </c>
      <c r="B21228" s="4" t="n">
        <v>45473</v>
      </c>
      <c r="C21228" s="3" t="inlineStr">
        <is>
          <t>Expenses</t>
        </is>
      </c>
      <c r="D21228" s="3" t="inlineStr">
        <is>
          <t>3200/000</t>
        </is>
      </c>
      <c r="E21228" s="3" t="inlineStr">
        <is>
          <t>Bank Charges</t>
        </is>
      </c>
      <c r="F21228" s="3" t="n">
        <v>464.83</v>
      </c>
      <c r="G21228" s="3" t="n">
        <v>3613.97</v>
      </c>
    </row>
    <row r="21229">
      <c r="A21229" s="3" t="inlineStr">
        <is>
          <t>Rock Blok (Pty) Ltd</t>
        </is>
      </c>
      <c r="B21229" s="4" t="n">
        <v>45473</v>
      </c>
      <c r="C21229" s="3" t="inlineStr">
        <is>
          <t>Expenses</t>
        </is>
      </c>
      <c r="D21229" s="3" t="inlineStr">
        <is>
          <t>3200/000</t>
        </is>
      </c>
      <c r="E21229" s="3" t="inlineStr">
        <is>
          <t>Bank Charges - ABSA</t>
        </is>
      </c>
      <c r="F21229" s="3" t="n">
        <v>148.75</v>
      </c>
      <c r="G21229" s="3" t="n">
        <v>359.25</v>
      </c>
    </row>
    <row r="21230">
      <c r="A21230" s="3" t="inlineStr">
        <is>
          <t>Noble Shield (Pty) Ltd ta Go Letting</t>
        </is>
      </c>
      <c r="B21230" s="4" t="n">
        <v>45473</v>
      </c>
      <c r="C21230" s="3" t="inlineStr">
        <is>
          <t>Expenses</t>
        </is>
      </c>
      <c r="D21230" s="3" t="inlineStr">
        <is>
          <t>3230/000</t>
        </is>
      </c>
      <c r="E21230" s="3" t="inlineStr">
        <is>
          <t>Cell Phone - NM</t>
        </is>
      </c>
      <c r="F21230" s="3" t="n">
        <v>2502.43</v>
      </c>
      <c r="G21230" s="3" t="n">
        <v>23361.87</v>
      </c>
    </row>
    <row r="21231">
      <c r="A21231" s="3" t="inlineStr">
        <is>
          <t>Noble Shield (Pty) Ltd ta Go Letting</t>
        </is>
      </c>
      <c r="B21231" s="4" t="n">
        <v>45473</v>
      </c>
      <c r="C21231" s="3" t="inlineStr">
        <is>
          <t>Expenses</t>
        </is>
      </c>
      <c r="D21231" s="3" t="inlineStr">
        <is>
          <t>3233/000</t>
        </is>
      </c>
      <c r="E21231" s="3" t="inlineStr">
        <is>
          <t>Cell Data - Other</t>
        </is>
      </c>
      <c r="F21231" s="3" t="n">
        <v>0</v>
      </c>
      <c r="G21231" s="3" t="n">
        <v>1168.04</v>
      </c>
    </row>
    <row r="21232">
      <c r="A21232" s="3" t="inlineStr">
        <is>
          <t>Noble Shield (Pty) Ltd ta Go Letting</t>
        </is>
      </c>
      <c r="B21232" s="4" t="n">
        <v>45473</v>
      </c>
      <c r="C21232" s="3" t="inlineStr">
        <is>
          <t>Expenses</t>
        </is>
      </c>
      <c r="D21232" s="3" t="inlineStr">
        <is>
          <t>3233/100</t>
        </is>
      </c>
      <c r="E21232" s="3" t="inlineStr">
        <is>
          <t>Cell Data - Sales office Wifi</t>
        </is>
      </c>
      <c r="F21232" s="3" t="n">
        <v>0</v>
      </c>
      <c r="G21232" s="3" t="n">
        <v>3530.91</v>
      </c>
    </row>
    <row r="21233">
      <c r="A21233" s="3" t="inlineStr">
        <is>
          <t>Opportunity Global Property (PTY) LTD</t>
        </is>
      </c>
      <c r="B21233" s="4" t="n">
        <v>45473</v>
      </c>
      <c r="C21233" s="3" t="inlineStr">
        <is>
          <t>Expenses</t>
        </is>
      </c>
      <c r="D21233" s="3" t="inlineStr">
        <is>
          <t>3250/000</t>
        </is>
      </c>
      <c r="E21233" s="3" t="inlineStr">
        <is>
          <t>Cleaning</t>
        </is>
      </c>
      <c r="F21233" s="3" t="n">
        <v>3093.25</v>
      </c>
      <c r="G21233" s="3" t="n">
        <v>12651.06</v>
      </c>
    </row>
    <row r="21234">
      <c r="A21234" s="3" t="inlineStr">
        <is>
          <t>Opportunity Management Holdings (PTY) LTD</t>
        </is>
      </c>
      <c r="B21234" s="4" t="n">
        <v>45473</v>
      </c>
      <c r="C21234" s="3" t="inlineStr">
        <is>
          <t>Expenses</t>
        </is>
      </c>
      <c r="D21234" s="3" t="inlineStr">
        <is>
          <t>3250/000</t>
        </is>
      </c>
      <c r="E21234" s="3" t="inlineStr">
        <is>
          <t>Cleaning</t>
        </is>
      </c>
      <c r="F21234" s="3" t="n">
        <v>2100</v>
      </c>
      <c r="G21234" s="3" t="n">
        <v>27509.54</v>
      </c>
    </row>
    <row r="21235">
      <c r="A21235" s="3" t="inlineStr">
        <is>
          <t>Opportunity Private Capital (PTY) LTD</t>
        </is>
      </c>
      <c r="B21235" s="4" t="n">
        <v>45473</v>
      </c>
      <c r="C21235" s="3" t="inlineStr">
        <is>
          <t>Expenses</t>
        </is>
      </c>
      <c r="D21235" s="3" t="inlineStr">
        <is>
          <t>3250/000</t>
        </is>
      </c>
      <c r="E21235" s="3" t="inlineStr">
        <is>
          <t>Cleaning</t>
        </is>
      </c>
      <c r="F21235" s="3" t="n">
        <v>2700</v>
      </c>
      <c r="G21235" s="3" t="n">
        <v>10800</v>
      </c>
    </row>
    <row r="21236">
      <c r="A21236" s="3" t="inlineStr">
        <is>
          <t>Trademark Holdings (Pty) Ltd</t>
        </is>
      </c>
      <c r="B21236" s="4" t="n">
        <v>45473</v>
      </c>
      <c r="C21236" s="3" t="inlineStr">
        <is>
          <t>Expenses</t>
        </is>
      </c>
      <c r="D21236" s="3" t="inlineStr">
        <is>
          <t>3250/000</t>
        </is>
      </c>
      <c r="E21236" s="3" t="inlineStr">
        <is>
          <t>Cleaning</t>
        </is>
      </c>
      <c r="F21236" s="3" t="n">
        <v>858</v>
      </c>
      <c r="G21236" s="3" t="n">
        <v>10868</v>
      </c>
    </row>
    <row r="21237">
      <c r="A21237" s="3" t="inlineStr">
        <is>
          <t>Opportunity Global Property (PTY) LTD</t>
        </is>
      </c>
      <c r="B21237" s="4" t="n">
        <v>45473</v>
      </c>
      <c r="C21237" s="3" t="inlineStr">
        <is>
          <t>Expenses</t>
        </is>
      </c>
      <c r="D21237" s="3" t="inlineStr">
        <is>
          <t>3300/000</t>
        </is>
      </c>
      <c r="E21237" s="3" t="inlineStr">
        <is>
          <t>Computer Expenses</t>
        </is>
      </c>
      <c r="F21237" s="3" t="n">
        <v>0</v>
      </c>
      <c r="G21237" s="3" t="n">
        <v>782.52</v>
      </c>
    </row>
    <row r="21238">
      <c r="A21238" s="3" t="inlineStr">
        <is>
          <t>Opportunity Management Holdings (PTY) LTD</t>
        </is>
      </c>
      <c r="B21238" s="4" t="n">
        <v>45473</v>
      </c>
      <c r="C21238" s="3" t="inlineStr">
        <is>
          <t>Expenses</t>
        </is>
      </c>
      <c r="D21238" s="3" t="inlineStr">
        <is>
          <t>3300/000</t>
        </is>
      </c>
      <c r="E21238" s="3" t="inlineStr">
        <is>
          <t>Computer Expenses</t>
        </is>
      </c>
      <c r="F21238" s="3" t="n">
        <v>0</v>
      </c>
      <c r="G21238" s="3" t="n">
        <v>3133.47</v>
      </c>
    </row>
    <row r="21239">
      <c r="A21239" s="3" t="inlineStr">
        <is>
          <t>Opportunity Private Capital (PTY) LTD</t>
        </is>
      </c>
      <c r="B21239" s="4" t="n">
        <v>45473</v>
      </c>
      <c r="C21239" s="3" t="inlineStr">
        <is>
          <t>Expenses</t>
        </is>
      </c>
      <c r="D21239" s="3" t="inlineStr">
        <is>
          <t>3300/000</t>
        </is>
      </c>
      <c r="E21239" s="3" t="inlineStr">
        <is>
          <t>Computer Expenses</t>
        </is>
      </c>
      <c r="F21239" s="3" t="n">
        <v>770.4299999999999</v>
      </c>
      <c r="G21239" s="3" t="n">
        <v>4765.43</v>
      </c>
    </row>
    <row r="21240">
      <c r="A21240" s="3" t="inlineStr">
        <is>
          <t>Trademark Holdings (Pty) Ltd</t>
        </is>
      </c>
      <c r="B21240" s="4" t="n">
        <v>45473</v>
      </c>
      <c r="C21240" s="3" t="inlineStr">
        <is>
          <t>Expenses</t>
        </is>
      </c>
      <c r="D21240" s="3" t="inlineStr">
        <is>
          <t>3300/000</t>
        </is>
      </c>
      <c r="E21240" s="3" t="inlineStr">
        <is>
          <t>Computer Expenses</t>
        </is>
      </c>
      <c r="F21240" s="3" t="n">
        <v>0</v>
      </c>
      <c r="G21240" s="3" t="n">
        <v>1040</v>
      </c>
    </row>
    <row r="21241">
      <c r="A21241" s="3" t="inlineStr">
        <is>
          <t>Noble Shield (Pty) Ltd ta Go Letting</t>
        </is>
      </c>
      <c r="B21241" s="4" t="n">
        <v>45473</v>
      </c>
      <c r="C21241" s="3" t="inlineStr">
        <is>
          <t>Expenses</t>
        </is>
      </c>
      <c r="D21241" s="3" t="inlineStr">
        <is>
          <t>3300/120</t>
        </is>
      </c>
      <c r="E21241" s="3" t="inlineStr">
        <is>
          <t>Computer IT - Software Propworx</t>
        </is>
      </c>
      <c r="F21241" s="3" t="n">
        <v>2852</v>
      </c>
      <c r="G21241" s="3" t="n">
        <v>26036</v>
      </c>
    </row>
    <row r="21242">
      <c r="A21242" s="3" t="inlineStr">
        <is>
          <t>Noble Shield (Pty) Ltd ta Go Letting</t>
        </is>
      </c>
      <c r="B21242" s="4" t="n">
        <v>45473</v>
      </c>
      <c r="C21242" s="3" t="inlineStr">
        <is>
          <t>Expenses</t>
        </is>
      </c>
      <c r="D21242" s="3" t="inlineStr">
        <is>
          <t>3300/130</t>
        </is>
      </c>
      <c r="E21242" s="3" t="inlineStr">
        <is>
          <t>Computer IT - Internet/Hosting Fees</t>
        </is>
      </c>
      <c r="F21242" s="3" t="n">
        <v>0</v>
      </c>
      <c r="G21242" s="3" t="n">
        <v>1580</v>
      </c>
    </row>
    <row r="21243">
      <c r="A21243" s="3" t="inlineStr">
        <is>
          <t>Noble Shield (Pty) Ltd ta Go Letting</t>
        </is>
      </c>
      <c r="B21243" s="4" t="n">
        <v>45473</v>
      </c>
      <c r="C21243" s="3" t="inlineStr">
        <is>
          <t>Expenses</t>
        </is>
      </c>
      <c r="D21243" s="3" t="inlineStr">
        <is>
          <t>3300/170</t>
        </is>
      </c>
      <c r="E21243" s="3" t="inlineStr">
        <is>
          <t>Computer IT - VDB office Fibre</t>
        </is>
      </c>
      <c r="F21243" s="3" t="n">
        <v>0</v>
      </c>
      <c r="G21243" s="3" t="n">
        <v>6320</v>
      </c>
    </row>
    <row r="21244">
      <c r="A21244" s="3" t="inlineStr">
        <is>
          <t>Trademark Holdings (Pty) Ltd</t>
        </is>
      </c>
      <c r="B21244" s="4" t="n">
        <v>45473</v>
      </c>
      <c r="C21244" s="3" t="inlineStr">
        <is>
          <t>Expenses</t>
        </is>
      </c>
      <c r="D21244" s="3" t="inlineStr">
        <is>
          <t>3350/000</t>
        </is>
      </c>
      <c r="E21244" s="3" t="inlineStr">
        <is>
          <t>Consulting Fees</t>
        </is>
      </c>
      <c r="F21244" s="3" t="n">
        <v>26400</v>
      </c>
      <c r="G21244" s="3" t="n">
        <v>238000</v>
      </c>
    </row>
    <row r="21245">
      <c r="A21245" s="3" t="inlineStr">
        <is>
          <t>Opportunity Management Holdings (PTY) LTD</t>
        </is>
      </c>
      <c r="B21245" s="4" t="n">
        <v>45473</v>
      </c>
      <c r="C21245" s="3" t="inlineStr">
        <is>
          <t>Expenses</t>
        </is>
      </c>
      <c r="D21245" s="3" t="inlineStr">
        <is>
          <t>3350/100</t>
        </is>
      </c>
      <c r="E21245" s="3" t="inlineStr">
        <is>
          <t>Consulting Fee - Dirk Coetzee</t>
        </is>
      </c>
      <c r="F21245" s="3" t="n">
        <v>17000</v>
      </c>
      <c r="G21245" s="3" t="n">
        <v>153000</v>
      </c>
    </row>
    <row r="21246">
      <c r="A21246" s="3" t="inlineStr">
        <is>
          <t>Endulini (Pty) Ltd</t>
        </is>
      </c>
      <c r="B21246" s="4" t="n">
        <v>45473</v>
      </c>
      <c r="C21246" s="3" t="inlineStr">
        <is>
          <t>Expenses</t>
        </is>
      </c>
      <c r="D21246" s="3" t="inlineStr">
        <is>
          <t>3350/100</t>
        </is>
      </c>
      <c r="E21246" s="3" t="inlineStr">
        <is>
          <t>Consulting Fees - Admin and Finance</t>
        </is>
      </c>
      <c r="F21246" s="3" t="n">
        <v>35494</v>
      </c>
      <c r="G21246" s="3" t="n">
        <v>160051</v>
      </c>
    </row>
    <row r="21247">
      <c r="A21247" s="3" t="inlineStr">
        <is>
          <t>Opportunity Global Property (PTY) LTD</t>
        </is>
      </c>
      <c r="B21247" s="4" t="n">
        <v>45473</v>
      </c>
      <c r="C21247" s="3" t="inlineStr">
        <is>
          <t>Expenses</t>
        </is>
      </c>
      <c r="D21247" s="3" t="inlineStr">
        <is>
          <t>3350/100</t>
        </is>
      </c>
      <c r="E21247" s="3" t="inlineStr">
        <is>
          <t>Consulting Fees - Admin and Finance</t>
        </is>
      </c>
      <c r="F21247" s="3" t="n">
        <v>22245.2</v>
      </c>
      <c r="G21247" s="3" t="n">
        <v>75305.8</v>
      </c>
    </row>
    <row r="21248">
      <c r="A21248" s="3" t="inlineStr">
        <is>
          <t>Opportunity Private Capital (PTY) LTD</t>
        </is>
      </c>
      <c r="B21248" s="4" t="n">
        <v>45473</v>
      </c>
      <c r="C21248" s="3" t="inlineStr">
        <is>
          <t>Expenses</t>
        </is>
      </c>
      <c r="D21248" s="3" t="inlineStr">
        <is>
          <t>3350/100</t>
        </is>
      </c>
      <c r="E21248" s="3" t="inlineStr">
        <is>
          <t>Consulting Fees - Admin and Finance</t>
        </is>
      </c>
      <c r="F21248" s="3" t="n">
        <v>18085.2</v>
      </c>
      <c r="G21248" s="3" t="n">
        <v>62825.8</v>
      </c>
    </row>
    <row r="21249">
      <c r="A21249" s="3" t="inlineStr">
        <is>
          <t>Opportunity Private Capital (PTY) LTD</t>
        </is>
      </c>
      <c r="B21249" s="4" t="n">
        <v>45473</v>
      </c>
      <c r="C21249" s="3" t="inlineStr">
        <is>
          <t>Expenses</t>
        </is>
      </c>
      <c r="D21249" s="3" t="inlineStr">
        <is>
          <t>3350/200</t>
        </is>
      </c>
      <c r="E21249" s="3" t="inlineStr">
        <is>
          <t>Consulting Fees - Rockfin</t>
        </is>
      </c>
      <c r="F21249" s="3" t="n">
        <v>0</v>
      </c>
      <c r="G21249" s="3" t="n">
        <v>39600</v>
      </c>
    </row>
    <row r="21250">
      <c r="A21250" s="3" t="inlineStr">
        <is>
          <t>Opportunity Management Holdings (PTY) LTD</t>
        </is>
      </c>
      <c r="B21250" s="4" t="n">
        <v>45473</v>
      </c>
      <c r="C21250" s="3" t="inlineStr">
        <is>
          <t>Expenses</t>
        </is>
      </c>
      <c r="D21250" s="3" t="inlineStr">
        <is>
          <t>3350/300</t>
        </is>
      </c>
      <c r="E21250" s="3" t="inlineStr">
        <is>
          <t>Consulting Fee - HR Joblaw</t>
        </is>
      </c>
      <c r="F21250" s="3" t="n">
        <v>0</v>
      </c>
      <c r="G21250" s="3" t="n">
        <v>11205.81</v>
      </c>
    </row>
    <row r="21251">
      <c r="A21251" s="3" t="inlineStr">
        <is>
          <t>Quinate Consulting (Pty) Ltd</t>
        </is>
      </c>
      <c r="B21251" s="4" t="n">
        <v>45473</v>
      </c>
      <c r="C21251" s="3" t="inlineStr">
        <is>
          <t>Expenses</t>
        </is>
      </c>
      <c r="D21251" s="3" t="inlineStr">
        <is>
          <t>3350/300</t>
        </is>
      </c>
      <c r="E21251" s="3" t="inlineStr">
        <is>
          <t>Consulting Fees - Admin and Finance</t>
        </is>
      </c>
      <c r="F21251" s="3" t="n">
        <v>0</v>
      </c>
      <c r="G21251" s="3" t="n">
        <v>30000</v>
      </c>
    </row>
    <row r="21252">
      <c r="A21252" s="3" t="inlineStr">
        <is>
          <t>Opportunity Private Capital (PTY) LTD</t>
        </is>
      </c>
      <c r="B21252" s="4" t="n">
        <v>45473</v>
      </c>
      <c r="C21252" s="3" t="inlineStr">
        <is>
          <t>Expenses</t>
        </is>
      </c>
      <c r="D21252" s="3" t="inlineStr">
        <is>
          <t>3350/300</t>
        </is>
      </c>
      <c r="E21252" s="3" t="inlineStr">
        <is>
          <t>Consulting Fees - BLCS</t>
        </is>
      </c>
      <c r="F21252" s="3" t="n">
        <v>4000</v>
      </c>
      <c r="G21252" s="3" t="n">
        <v>28000</v>
      </c>
    </row>
    <row r="21253">
      <c r="A21253" s="3" t="inlineStr">
        <is>
          <t>Opportunity Management Holdings (PTY) LTD</t>
        </is>
      </c>
      <c r="B21253" s="4" t="n">
        <v>45473</v>
      </c>
      <c r="C21253" s="3" t="inlineStr">
        <is>
          <t>Expenses</t>
        </is>
      </c>
      <c r="D21253" s="3" t="inlineStr">
        <is>
          <t>3350/400</t>
        </is>
      </c>
      <c r="E21253" s="3" t="inlineStr">
        <is>
          <t>Consulting Fees - Johan Prinsloo</t>
        </is>
      </c>
      <c r="F21253" s="3" t="n">
        <v>0</v>
      </c>
      <c r="G21253" s="3" t="n">
        <v>180992.16</v>
      </c>
    </row>
    <row r="21254">
      <c r="A21254" s="3" t="inlineStr">
        <is>
          <t>Opportunity Private Capital (PTY) LTD</t>
        </is>
      </c>
      <c r="B21254" s="4" t="n">
        <v>45473</v>
      </c>
      <c r="C21254" s="3" t="inlineStr">
        <is>
          <t>Expenses</t>
        </is>
      </c>
      <c r="D21254" s="3" t="inlineStr">
        <is>
          <t>3350/400</t>
        </is>
      </c>
      <c r="E21254" s="3" t="inlineStr">
        <is>
          <t>Consulting Fees: Solaris Law</t>
        </is>
      </c>
      <c r="F21254" s="3" t="n">
        <v>28049.13</v>
      </c>
      <c r="G21254" s="3" t="n">
        <v>57986.52</v>
      </c>
    </row>
    <row r="21255">
      <c r="A21255" s="3" t="inlineStr">
        <is>
          <t>Opportunity Private Capital (PTY) LTD</t>
        </is>
      </c>
      <c r="B21255" s="4" t="n">
        <v>45473</v>
      </c>
      <c r="C21255" s="3" t="inlineStr">
        <is>
          <t>Expenses</t>
        </is>
      </c>
      <c r="D21255" s="3" t="inlineStr">
        <is>
          <t>3351/000</t>
        </is>
      </c>
      <c r="E21255" s="3" t="inlineStr">
        <is>
          <t>Consulting Fees - HR Joblaw</t>
        </is>
      </c>
      <c r="F21255" s="3" t="n">
        <v>1600.83</v>
      </c>
      <c r="G21255" s="3" t="n">
        <v>18403.32</v>
      </c>
    </row>
    <row r="21256">
      <c r="A21256" s="3" t="inlineStr">
        <is>
          <t>Quinate Consulting (Pty) Ltd</t>
        </is>
      </c>
      <c r="B21256" s="4" t="n">
        <v>45473</v>
      </c>
      <c r="C21256" s="3" t="inlineStr">
        <is>
          <t>Expenses</t>
        </is>
      </c>
      <c r="D21256" s="3" t="inlineStr">
        <is>
          <t>3351/000</t>
        </is>
      </c>
      <c r="E21256" s="3" t="inlineStr">
        <is>
          <t>Consulting fees - Trustees</t>
        </is>
      </c>
      <c r="F21256" s="3" t="n">
        <v>19200</v>
      </c>
      <c r="G21256" s="3" t="n">
        <v>48400</v>
      </c>
    </row>
    <row r="21257">
      <c r="A21257" s="3" t="inlineStr">
        <is>
          <t>Opportunity Private Capital (PTY) LTD</t>
        </is>
      </c>
      <c r="B21257" s="4" t="n">
        <v>45473</v>
      </c>
      <c r="C21257" s="3" t="inlineStr">
        <is>
          <t>Expenses</t>
        </is>
      </c>
      <c r="D21257" s="3" t="inlineStr">
        <is>
          <t>3355/00</t>
        </is>
      </c>
      <c r="E21257" s="3" t="inlineStr">
        <is>
          <t>Consulting fees - F Geldenhuys</t>
        </is>
      </c>
      <c r="F21257" s="3" t="n">
        <v>55063.4</v>
      </c>
      <c r="G21257" s="3" t="n">
        <v>174703.29</v>
      </c>
    </row>
    <row r="21258">
      <c r="A21258" s="3" t="inlineStr">
        <is>
          <t>Opportunity Private Capital (PTY) LTD</t>
        </is>
      </c>
      <c r="B21258" s="4" t="n">
        <v>45473</v>
      </c>
      <c r="C21258" s="3" t="inlineStr">
        <is>
          <t>Expenses</t>
        </is>
      </c>
      <c r="D21258" s="3" t="inlineStr">
        <is>
          <t>3356/000</t>
        </is>
      </c>
      <c r="E21258" s="3" t="inlineStr">
        <is>
          <t>Consulting Fees - Nicole Viljoen</t>
        </is>
      </c>
      <c r="F21258" s="3" t="n">
        <v>15000</v>
      </c>
      <c r="G21258" s="3" t="n">
        <v>60000</v>
      </c>
    </row>
    <row r="21259">
      <c r="A21259" s="3" t="inlineStr">
        <is>
          <t>Opportunity Management Holdings (PTY) LTD</t>
        </is>
      </c>
      <c r="B21259" s="4" t="n">
        <v>45473</v>
      </c>
      <c r="C21259" s="3" t="inlineStr">
        <is>
          <t>Expenses</t>
        </is>
      </c>
      <c r="D21259" s="3" t="inlineStr">
        <is>
          <t>3400/000</t>
        </is>
      </c>
      <c r="E21259" s="3" t="inlineStr">
        <is>
          <t>Courier _AND_ Postage</t>
        </is>
      </c>
      <c r="F21259" s="3" t="n">
        <v>0</v>
      </c>
      <c r="G21259" s="3" t="n">
        <v>664.3200000000001</v>
      </c>
    </row>
    <row r="21260">
      <c r="A21260" s="3" t="inlineStr">
        <is>
          <t>Trademark Holdings (Pty) Ltd</t>
        </is>
      </c>
      <c r="B21260" s="4" t="n">
        <v>45473</v>
      </c>
      <c r="C21260" s="3" t="inlineStr">
        <is>
          <t>Expenses</t>
        </is>
      </c>
      <c r="D21260" s="3" t="inlineStr">
        <is>
          <t>3450/000</t>
        </is>
      </c>
      <c r="E21260" s="3" t="inlineStr">
        <is>
          <t>Depreciation</t>
        </is>
      </c>
      <c r="F21260" s="3" t="n">
        <v>0</v>
      </c>
      <c r="G21260" s="3" t="n">
        <v>376.58</v>
      </c>
    </row>
    <row r="21261">
      <c r="A21261" s="3" t="inlineStr">
        <is>
          <t>Opportunity Private Capital (PTY) LTD</t>
        </is>
      </c>
      <c r="B21261" s="4" t="n">
        <v>45473</v>
      </c>
      <c r="C21261" s="3" t="inlineStr">
        <is>
          <t>Expenses</t>
        </is>
      </c>
      <c r="D21261" s="3" t="inlineStr">
        <is>
          <t>3450/001</t>
        </is>
      </c>
      <c r="E21261" s="3" t="inlineStr">
        <is>
          <t>Depreciation - Computer equipment</t>
        </is>
      </c>
      <c r="F21261" s="3" t="n">
        <v>0</v>
      </c>
      <c r="G21261" s="3" t="n">
        <v>1760.16</v>
      </c>
    </row>
    <row r="21262">
      <c r="A21262" s="3" t="inlineStr">
        <is>
          <t>Opportunity Global Property (PTY) LTD</t>
        </is>
      </c>
      <c r="B21262" s="4" t="n">
        <v>45473</v>
      </c>
      <c r="C21262" s="3" t="inlineStr">
        <is>
          <t>Expenses</t>
        </is>
      </c>
      <c r="D21262" s="3" t="inlineStr">
        <is>
          <t>3450/030</t>
        </is>
      </c>
      <c r="E21262" s="3" t="inlineStr">
        <is>
          <t>Depreciation - Furniture and Fittings</t>
        </is>
      </c>
      <c r="F21262" s="3" t="n">
        <v>0</v>
      </c>
      <c r="G21262" s="3" t="n">
        <v>816.1</v>
      </c>
    </row>
    <row r="21263">
      <c r="A21263" s="3" t="inlineStr">
        <is>
          <t>Opportunity Management Holdings (PTY) LTD</t>
        </is>
      </c>
      <c r="B21263" s="4" t="n">
        <v>45473</v>
      </c>
      <c r="C21263" s="3" t="inlineStr">
        <is>
          <t>Expenses</t>
        </is>
      </c>
      <c r="D21263" s="3" t="inlineStr">
        <is>
          <t>3451/000</t>
        </is>
      </c>
      <c r="E21263" s="3" t="inlineStr">
        <is>
          <t>Depreciation - Computer Equipment</t>
        </is>
      </c>
      <c r="F21263" s="3" t="n">
        <v>0</v>
      </c>
      <c r="G21263" s="3" t="n">
        <v>9047.360000000001</v>
      </c>
    </row>
    <row r="21264">
      <c r="A21264" s="3" t="inlineStr">
        <is>
          <t>Quinate Consulting (Pty) Ltd</t>
        </is>
      </c>
      <c r="B21264" s="4" t="n">
        <v>45473</v>
      </c>
      <c r="C21264" s="3" t="inlineStr">
        <is>
          <t>Expenses</t>
        </is>
      </c>
      <c r="D21264" s="3" t="inlineStr">
        <is>
          <t>3600/000</t>
        </is>
      </c>
      <c r="E21264" s="3" t="inlineStr">
        <is>
          <t>Donations</t>
        </is>
      </c>
      <c r="F21264" s="3" t="n">
        <v>572.45</v>
      </c>
      <c r="G21264" s="3" t="n">
        <v>2289.8</v>
      </c>
    </row>
    <row r="21265">
      <c r="A21265" s="3" t="inlineStr">
        <is>
          <t>Noble Shield (Pty) Ltd ta Go Letting</t>
        </is>
      </c>
      <c r="B21265" s="4" t="n">
        <v>45473</v>
      </c>
      <c r="C21265" s="3" t="inlineStr">
        <is>
          <t>Expenses</t>
        </is>
      </c>
      <c r="D21265" s="3" t="inlineStr">
        <is>
          <t>3650/000</t>
        </is>
      </c>
      <c r="E21265" s="3" t="inlineStr">
        <is>
          <t>Electricity _AND_ Water</t>
        </is>
      </c>
      <c r="F21265" s="3" t="n">
        <v>0</v>
      </c>
      <c r="G21265" s="3" t="n">
        <v>6400</v>
      </c>
    </row>
    <row r="21266">
      <c r="A21266" s="3" t="inlineStr">
        <is>
          <t>Opportunity Private Capital (PTY) LTD</t>
        </is>
      </c>
      <c r="B21266" s="4" t="n">
        <v>45473</v>
      </c>
      <c r="C21266" s="3" t="inlineStr">
        <is>
          <t>Expenses</t>
        </is>
      </c>
      <c r="D21266" s="3" t="inlineStr">
        <is>
          <t>3650/000</t>
        </is>
      </c>
      <c r="E21266" s="3" t="inlineStr">
        <is>
          <t>Electricity _AND_ Water</t>
        </is>
      </c>
      <c r="F21266" s="3" t="n">
        <v>2565.22</v>
      </c>
      <c r="G21266" s="3" t="n">
        <v>11415.22</v>
      </c>
    </row>
    <row r="21267">
      <c r="A21267" s="3" t="inlineStr">
        <is>
          <t>Noble Shield (Pty) Ltd ta Go Letting</t>
        </is>
      </c>
      <c r="B21267" s="4" t="n">
        <v>45473</v>
      </c>
      <c r="C21267" s="3" t="inlineStr">
        <is>
          <t>Expenses</t>
        </is>
      </c>
      <c r="D21267" s="3" t="inlineStr">
        <is>
          <t>3651/000</t>
        </is>
      </c>
      <c r="E21267" s="3" t="inlineStr">
        <is>
          <t>Electricity _AND_ Water - Rentals</t>
        </is>
      </c>
      <c r="F21267" s="3" t="n">
        <v>0</v>
      </c>
      <c r="G21267" s="3" t="n">
        <v>-100</v>
      </c>
    </row>
    <row r="21268">
      <c r="A21268" s="3" t="inlineStr">
        <is>
          <t>Quinate Consulting (Pty) Ltd</t>
        </is>
      </c>
      <c r="B21268" s="4" t="n">
        <v>45473</v>
      </c>
      <c r="C21268" s="3" t="inlineStr">
        <is>
          <t>Expenses</t>
        </is>
      </c>
      <c r="D21268" s="3" t="inlineStr">
        <is>
          <t>3651/000</t>
        </is>
      </c>
      <c r="E21268" s="3" t="inlineStr">
        <is>
          <t>Electricity _AND_ Water - Southwark</t>
        </is>
      </c>
      <c r="F21268" s="3" t="n">
        <v>0</v>
      </c>
      <c r="G21268" s="3" t="n">
        <v>58984.56</v>
      </c>
    </row>
    <row r="21269">
      <c r="A21269" s="3" t="inlineStr">
        <is>
          <t>Quinate Consulting (Pty) Ltd</t>
        </is>
      </c>
      <c r="B21269" s="4" t="n">
        <v>45473</v>
      </c>
      <c r="C21269" s="3" t="inlineStr">
        <is>
          <t>Expenses</t>
        </is>
      </c>
      <c r="D21269" s="3" t="inlineStr">
        <is>
          <t>3652/000</t>
        </is>
      </c>
      <c r="E21269" s="3" t="inlineStr">
        <is>
          <t>Electricity _AND_ Water - Soho</t>
        </is>
      </c>
      <c r="F21269" s="3" t="n">
        <v>36575.37</v>
      </c>
      <c r="G21269" s="3" t="n">
        <v>111505.79</v>
      </c>
    </row>
    <row r="21270">
      <c r="A21270" s="3" t="inlineStr">
        <is>
          <t>Quinate Consulting (Pty) Ltd</t>
        </is>
      </c>
      <c r="B21270" s="4" t="n">
        <v>45473</v>
      </c>
      <c r="C21270" s="3" t="inlineStr">
        <is>
          <t>Expenses</t>
        </is>
      </c>
      <c r="D21270" s="3" t="inlineStr">
        <is>
          <t>3653/000</t>
        </is>
      </c>
      <c r="E21270" s="3" t="inlineStr">
        <is>
          <t>Electricity _AND_ Water - Endulini</t>
        </is>
      </c>
      <c r="F21270" s="3" t="n">
        <v>13529.11</v>
      </c>
      <c r="G21270" s="3" t="n">
        <v>14512.6</v>
      </c>
    </row>
    <row r="21271">
      <c r="A21271" s="3" t="inlineStr">
        <is>
          <t>Noble Shield (Pty) Ltd ta Go Letting</t>
        </is>
      </c>
      <c r="B21271" s="4" t="n">
        <v>45473</v>
      </c>
      <c r="C21271" s="3" t="inlineStr">
        <is>
          <t>Expenses</t>
        </is>
      </c>
      <c r="D21271" s="3" t="inlineStr">
        <is>
          <t>3700/000</t>
        </is>
      </c>
      <c r="E21271" s="3" t="inlineStr">
        <is>
          <t>Entertainment Expenses</t>
        </is>
      </c>
      <c r="F21271" s="3" t="n">
        <v>0</v>
      </c>
      <c r="G21271" s="3" t="n">
        <v>1650</v>
      </c>
    </row>
    <row r="21272">
      <c r="A21272" s="3" t="inlineStr">
        <is>
          <t>Opportunity Global Property (PTY) LTD</t>
        </is>
      </c>
      <c r="B21272" s="4" t="n">
        <v>45473</v>
      </c>
      <c r="C21272" s="3" t="inlineStr">
        <is>
          <t>Expenses</t>
        </is>
      </c>
      <c r="D21272" s="3" t="inlineStr">
        <is>
          <t>3700/000</t>
        </is>
      </c>
      <c r="E21272" s="3" t="inlineStr">
        <is>
          <t>Entertainment Expenses</t>
        </is>
      </c>
      <c r="F21272" s="3" t="n">
        <v>965.22</v>
      </c>
      <c r="G21272" s="3" t="n">
        <v>3018.26</v>
      </c>
    </row>
    <row r="21273">
      <c r="A21273" s="3" t="inlineStr">
        <is>
          <t>Opportunity Management Holdings (PTY) LTD</t>
        </is>
      </c>
      <c r="B21273" s="4" t="n">
        <v>45473</v>
      </c>
      <c r="C21273" s="3" t="inlineStr">
        <is>
          <t>Expenses</t>
        </is>
      </c>
      <c r="D21273" s="3" t="inlineStr">
        <is>
          <t>3700/000</t>
        </is>
      </c>
      <c r="E21273" s="3" t="inlineStr">
        <is>
          <t>Entertainment Expenses</t>
        </is>
      </c>
      <c r="F21273" s="3" t="n">
        <v>0</v>
      </c>
      <c r="G21273" s="3" t="n">
        <v>1126.13</v>
      </c>
    </row>
    <row r="21274">
      <c r="A21274" s="3" t="inlineStr">
        <is>
          <t>Opportunity Private Capital (PTY) LTD</t>
        </is>
      </c>
      <c r="B21274" s="4" t="n">
        <v>45473</v>
      </c>
      <c r="C21274" s="3" t="inlineStr">
        <is>
          <t>Expenses</t>
        </is>
      </c>
      <c r="D21274" s="3" t="inlineStr">
        <is>
          <t>3700/000</t>
        </is>
      </c>
      <c r="E21274" s="3" t="inlineStr">
        <is>
          <t>Entertainment Expenses</t>
        </is>
      </c>
      <c r="F21274" s="3" t="n">
        <v>1521.74</v>
      </c>
      <c r="G21274" s="3" t="n">
        <v>5465.21</v>
      </c>
    </row>
    <row r="21275">
      <c r="A21275" s="3" t="inlineStr">
        <is>
          <t>Rock Blok (Pty) Ltd</t>
        </is>
      </c>
      <c r="B21275" s="4" t="n">
        <v>45473</v>
      </c>
      <c r="C21275" s="3" t="inlineStr">
        <is>
          <t>Expenses</t>
        </is>
      </c>
      <c r="D21275" s="3" t="inlineStr">
        <is>
          <t>371</t>
        </is>
      </c>
      <c r="E21275" s="3" t="inlineStr">
        <is>
          <t>WATER - RENTAL UNITS</t>
        </is>
      </c>
      <c r="F21275" s="3" t="n">
        <v>814.85</v>
      </c>
      <c r="G21275" s="3" t="n">
        <v>814.85</v>
      </c>
    </row>
    <row r="21276">
      <c r="A21276" s="3" t="inlineStr">
        <is>
          <t>Noble Shield (Pty) Ltd ta Go Letting</t>
        </is>
      </c>
      <c r="B21276" s="4" t="n">
        <v>45473</v>
      </c>
      <c r="C21276" s="3" t="inlineStr">
        <is>
          <t>Expenses</t>
        </is>
      </c>
      <c r="D21276" s="3" t="inlineStr">
        <is>
          <t>3800/000</t>
        </is>
      </c>
      <c r="E21276" s="3" t="inlineStr">
        <is>
          <t>General Expenses</t>
        </is>
      </c>
      <c r="F21276" s="3" t="n">
        <v>0</v>
      </c>
      <c r="G21276" s="3" t="n">
        <v>319.98</v>
      </c>
    </row>
    <row r="21277">
      <c r="A21277" s="3" t="inlineStr">
        <is>
          <t>Opportunity Global Property (PTY) LTD</t>
        </is>
      </c>
      <c r="B21277" s="4" t="n">
        <v>45473</v>
      </c>
      <c r="C21277" s="3" t="inlineStr">
        <is>
          <t>Expenses</t>
        </is>
      </c>
      <c r="D21277" s="3" t="inlineStr">
        <is>
          <t>3800/000</t>
        </is>
      </c>
      <c r="E21277" s="3" t="inlineStr">
        <is>
          <t>General Expenses</t>
        </is>
      </c>
      <c r="F21277" s="3" t="n">
        <v>0</v>
      </c>
      <c r="G21277" s="3" t="n">
        <v>1405.35</v>
      </c>
    </row>
    <row r="21278">
      <c r="A21278" s="3" t="inlineStr">
        <is>
          <t>Opportunity Management Holdings (PTY) LTD</t>
        </is>
      </c>
      <c r="B21278" s="4" t="n">
        <v>45473</v>
      </c>
      <c r="C21278" s="3" t="inlineStr">
        <is>
          <t>Expenses</t>
        </is>
      </c>
      <c r="D21278" s="3" t="inlineStr">
        <is>
          <t>3800/000</t>
        </is>
      </c>
      <c r="E21278" s="3" t="inlineStr">
        <is>
          <t>General Expenses</t>
        </is>
      </c>
      <c r="F21278" s="3" t="n">
        <v>1284.47</v>
      </c>
      <c r="G21278" s="3" t="n">
        <v>4234.85</v>
      </c>
    </row>
    <row r="21279">
      <c r="A21279" s="3" t="inlineStr">
        <is>
          <t>Quinate Consulting (Pty) Ltd</t>
        </is>
      </c>
      <c r="B21279" s="4" t="n">
        <v>45473</v>
      </c>
      <c r="C21279" s="3" t="inlineStr">
        <is>
          <t>Expenses</t>
        </is>
      </c>
      <c r="D21279" s="3" t="inlineStr">
        <is>
          <t>3800/000</t>
        </is>
      </c>
      <c r="E21279" s="3" t="inlineStr">
        <is>
          <t>General Expenses</t>
        </is>
      </c>
      <c r="F21279" s="3" t="n">
        <v>0</v>
      </c>
      <c r="G21279" s="3" t="n">
        <v>1338.11</v>
      </c>
    </row>
    <row r="21280">
      <c r="A21280" s="3" t="inlineStr">
        <is>
          <t>Opportunity Global Property (PTY) LTD</t>
        </is>
      </c>
      <c r="B21280" s="4" t="n">
        <v>45473</v>
      </c>
      <c r="C21280" s="3" t="inlineStr">
        <is>
          <t>Expenses</t>
        </is>
      </c>
      <c r="D21280" s="3" t="inlineStr">
        <is>
          <t>3800/010</t>
        </is>
      </c>
      <c r="E21280" s="3" t="inlineStr">
        <is>
          <t>General Expences - Gifts</t>
        </is>
      </c>
      <c r="F21280" s="3" t="n">
        <v>2000</v>
      </c>
      <c r="G21280" s="3" t="n">
        <v>3803.62</v>
      </c>
    </row>
    <row r="21281">
      <c r="A21281" s="3" t="inlineStr">
        <is>
          <t>Opportunity Management Holdings (PTY) LTD</t>
        </is>
      </c>
      <c r="B21281" s="4" t="n">
        <v>45473</v>
      </c>
      <c r="C21281" s="3" t="inlineStr">
        <is>
          <t>Expenses</t>
        </is>
      </c>
      <c r="D21281" s="3" t="inlineStr">
        <is>
          <t>3800/010</t>
        </is>
      </c>
      <c r="E21281" s="3" t="inlineStr">
        <is>
          <t>General Expenses - Gifts</t>
        </is>
      </c>
      <c r="F21281" s="3" t="n">
        <v>4319.88</v>
      </c>
      <c r="G21281" s="3" t="n">
        <v>22683.44</v>
      </c>
    </row>
    <row r="21282">
      <c r="A21282" s="3" t="inlineStr">
        <is>
          <t>Opportunity Management Holdings (PTY) LTD</t>
        </is>
      </c>
      <c r="B21282" s="4" t="n">
        <v>45473</v>
      </c>
      <c r="C21282" s="3" t="inlineStr">
        <is>
          <t>Expenses</t>
        </is>
      </c>
      <c r="D21282" s="3" t="inlineStr">
        <is>
          <t>3800/030</t>
        </is>
      </c>
      <c r="E21282" s="3" t="inlineStr">
        <is>
          <t>General Expenses: Showhouse Heron View</t>
        </is>
      </c>
      <c r="F21282" s="3" t="n">
        <v>0</v>
      </c>
      <c r="G21282" s="3" t="n">
        <v>987.72</v>
      </c>
    </row>
    <row r="21283">
      <c r="A21283" s="3" t="inlineStr">
        <is>
          <t>Opportunity Management Holdings (PTY) LTD</t>
        </is>
      </c>
      <c r="B21283" s="4" t="n">
        <v>45473</v>
      </c>
      <c r="C21283" s="3" t="inlineStr">
        <is>
          <t>Expenses</t>
        </is>
      </c>
      <c r="D21283" s="3" t="inlineStr">
        <is>
          <t>3850/000</t>
        </is>
      </c>
      <c r="E21283" s="3" t="inlineStr">
        <is>
          <t>Insurance - Momentum</t>
        </is>
      </c>
      <c r="F21283" s="3" t="n">
        <v>1969.99</v>
      </c>
      <c r="G21283" s="3" t="n">
        <v>18604.18</v>
      </c>
    </row>
    <row r="21284">
      <c r="A21284" s="3" t="inlineStr">
        <is>
          <t>Noble Shield (Pty) Ltd ta Go Letting</t>
        </is>
      </c>
      <c r="B21284" s="4" t="n">
        <v>45473</v>
      </c>
      <c r="C21284" s="3" t="inlineStr">
        <is>
          <t>Expenses</t>
        </is>
      </c>
      <c r="D21284" s="3" t="inlineStr">
        <is>
          <t>3850/100</t>
        </is>
      </c>
      <c r="E21284" s="3" t="inlineStr">
        <is>
          <t>Insurance - Santam</t>
        </is>
      </c>
      <c r="F21284" s="3" t="n">
        <v>4249.41</v>
      </c>
      <c r="G21284" s="3" t="n">
        <v>42494.1</v>
      </c>
    </row>
    <row r="21285">
      <c r="A21285" s="3" t="inlineStr">
        <is>
          <t>Noble Shield (Pty) Ltd ta Go Letting</t>
        </is>
      </c>
      <c r="B21285" s="4" t="n">
        <v>45473</v>
      </c>
      <c r="C21285" s="3" t="inlineStr">
        <is>
          <t>Expenses</t>
        </is>
      </c>
      <c r="D21285" s="3" t="inlineStr">
        <is>
          <t>3850/200</t>
        </is>
      </c>
      <c r="E21285" s="3" t="inlineStr">
        <is>
          <t>Insurance - A_AND_G</t>
        </is>
      </c>
      <c r="F21285" s="3" t="n">
        <v>2394.42</v>
      </c>
      <c r="G21285" s="3" t="n">
        <v>23044.44</v>
      </c>
    </row>
    <row r="21286">
      <c r="A21286" s="3" t="inlineStr">
        <is>
          <t>Quinate Consulting (Pty) Ltd</t>
        </is>
      </c>
      <c r="B21286" s="4" t="n">
        <v>45473</v>
      </c>
      <c r="C21286" s="3" t="inlineStr">
        <is>
          <t>Expenses</t>
        </is>
      </c>
      <c r="D21286" s="3" t="inlineStr">
        <is>
          <t>3851/000</t>
        </is>
      </c>
      <c r="E21286" s="3" t="inlineStr">
        <is>
          <t>Insurance - Momentum</t>
        </is>
      </c>
      <c r="F21286" s="3" t="n">
        <v>9274.969999999999</v>
      </c>
      <c r="G21286" s="3" t="n">
        <v>37099.88</v>
      </c>
    </row>
    <row r="21287">
      <c r="A21287" s="3" t="inlineStr">
        <is>
          <t>Opportunity Private Capital (PTY) LTD</t>
        </is>
      </c>
      <c r="B21287" s="4" t="n">
        <v>45473</v>
      </c>
      <c r="C21287" s="3" t="inlineStr">
        <is>
          <t>Expenses</t>
        </is>
      </c>
      <c r="D21287" s="3" t="inlineStr">
        <is>
          <t>3852/000</t>
        </is>
      </c>
      <c r="E21287" s="3" t="inlineStr">
        <is>
          <t>Investment Insurance: Old Mutual NGAH</t>
        </is>
      </c>
      <c r="F21287" s="3" t="n">
        <v>30243.48</v>
      </c>
      <c r="G21287" s="3" t="n">
        <v>30243.48</v>
      </c>
    </row>
    <row r="21288">
      <c r="A21288" s="3" t="inlineStr">
        <is>
          <t>Noble Shield (Pty) Ltd ta Go Letting</t>
        </is>
      </c>
      <c r="B21288" s="4" t="n">
        <v>45473</v>
      </c>
      <c r="C21288" s="3" t="inlineStr">
        <is>
          <t>Expenses</t>
        </is>
      </c>
      <c r="D21288" s="3" t="inlineStr">
        <is>
          <t>3900/000</t>
        </is>
      </c>
      <c r="E21288" s="3" t="inlineStr">
        <is>
          <t>Interest Paid</t>
        </is>
      </c>
      <c r="F21288" s="3" t="n">
        <v>0</v>
      </c>
      <c r="G21288" s="3" t="n">
        <v>0.01</v>
      </c>
    </row>
    <row r="21289">
      <c r="A21289" s="3" t="inlineStr">
        <is>
          <t>Quinate Consulting (Pty) Ltd</t>
        </is>
      </c>
      <c r="B21289" s="4" t="n">
        <v>45473</v>
      </c>
      <c r="C21289" s="3" t="inlineStr">
        <is>
          <t>Expenses</t>
        </is>
      </c>
      <c r="D21289" s="3" t="inlineStr">
        <is>
          <t>3900/000</t>
        </is>
      </c>
      <c r="E21289" s="3" t="inlineStr">
        <is>
          <t>Interest Paid</t>
        </is>
      </c>
      <c r="F21289" s="3" t="n">
        <v>0</v>
      </c>
      <c r="G21289" s="3" t="n">
        <v>147.94</v>
      </c>
    </row>
    <row r="21290">
      <c r="A21290" s="3" t="inlineStr">
        <is>
          <t>Opportunity Global Property (PTY) LTD</t>
        </is>
      </c>
      <c r="B21290" s="4" t="n">
        <v>45473</v>
      </c>
      <c r="C21290" s="3" t="inlineStr">
        <is>
          <t>Expenses</t>
        </is>
      </c>
      <c r="D21290" s="3" t="inlineStr">
        <is>
          <t>3915/000</t>
        </is>
      </c>
      <c r="E21290" s="3" t="inlineStr">
        <is>
          <t>Internet costs</t>
        </is>
      </c>
      <c r="F21290" s="3" t="n">
        <v>460.87</v>
      </c>
      <c r="G21290" s="3" t="n">
        <v>460.87</v>
      </c>
    </row>
    <row r="21291">
      <c r="A21291" s="3" t="inlineStr">
        <is>
          <t>Opportunity Management Holdings (PTY) LTD</t>
        </is>
      </c>
      <c r="B21291" s="4" t="n">
        <v>45473</v>
      </c>
      <c r="C21291" s="3" t="inlineStr">
        <is>
          <t>Expenses</t>
        </is>
      </c>
      <c r="D21291" s="3" t="inlineStr">
        <is>
          <t>3960/000</t>
        </is>
      </c>
      <c r="E21291" s="3" t="inlineStr">
        <is>
          <t>Internet Fees</t>
        </is>
      </c>
      <c r="F21291" s="3" t="n">
        <v>590.5700000000001</v>
      </c>
      <c r="G21291" s="3" t="n">
        <v>6423.16</v>
      </c>
    </row>
    <row r="21292">
      <c r="A21292" s="3" t="inlineStr">
        <is>
          <t>Quinate Consulting (Pty) Ltd</t>
        </is>
      </c>
      <c r="B21292" s="4" t="n">
        <v>45473</v>
      </c>
      <c r="C21292" s="3" t="inlineStr">
        <is>
          <t>Expenses</t>
        </is>
      </c>
      <c r="D21292" s="3" t="inlineStr">
        <is>
          <t>4000/000</t>
        </is>
      </c>
      <c r="E21292" s="3" t="inlineStr">
        <is>
          <t>Legal Fees</t>
        </is>
      </c>
      <c r="F21292" s="3" t="n">
        <v>77998.23</v>
      </c>
      <c r="G21292" s="3" t="n">
        <v>77998.23</v>
      </c>
    </row>
    <row r="21293">
      <c r="A21293" s="3" t="inlineStr">
        <is>
          <t>Rock Blok (Pty) Ltd</t>
        </is>
      </c>
      <c r="B21293" s="4" t="n">
        <v>45473</v>
      </c>
      <c r="C21293" s="3" t="inlineStr">
        <is>
          <t>Expenses</t>
        </is>
      </c>
      <c r="D21293" s="3" t="inlineStr">
        <is>
          <t>4000/100</t>
        </is>
      </c>
      <c r="E21293" s="3" t="inlineStr">
        <is>
          <t>Investor Payout END203 - Sourgen</t>
        </is>
      </c>
      <c r="F21293" s="3" t="n">
        <v>1698.96</v>
      </c>
      <c r="G21293" s="3" t="n">
        <v>5096.88</v>
      </c>
    </row>
    <row r="21294">
      <c r="A21294" s="3" t="inlineStr">
        <is>
          <t>Rock Blok (Pty) Ltd</t>
        </is>
      </c>
      <c r="B21294" s="4" t="n">
        <v>45473</v>
      </c>
      <c r="C21294" s="3" t="inlineStr">
        <is>
          <t>Expenses</t>
        </is>
      </c>
      <c r="D21294" s="3" t="inlineStr">
        <is>
          <t>4000/110</t>
        </is>
      </c>
      <c r="E21294" s="3" t="inlineStr">
        <is>
          <t>Investor Payout END203 - De Klerk</t>
        </is>
      </c>
      <c r="F21294" s="3" t="n">
        <v>1359.17</v>
      </c>
      <c r="G21294" s="3" t="n">
        <v>4077.51</v>
      </c>
    </row>
    <row r="21295">
      <c r="A21295" s="3" t="inlineStr">
        <is>
          <t>Rock Blok (Pty) Ltd</t>
        </is>
      </c>
      <c r="B21295" s="4" t="n">
        <v>45473</v>
      </c>
      <c r="C21295" s="3" t="inlineStr">
        <is>
          <t>Expenses</t>
        </is>
      </c>
      <c r="D21295" s="3" t="inlineStr">
        <is>
          <t>4000/120</t>
        </is>
      </c>
      <c r="E21295" s="3" t="inlineStr">
        <is>
          <t>Investor Payout END203 - Akanya Property Trust</t>
        </is>
      </c>
      <c r="F21295" s="3" t="n">
        <v>1359.17</v>
      </c>
      <c r="G21295" s="3" t="n">
        <v>4077.51</v>
      </c>
    </row>
    <row r="21296">
      <c r="A21296" s="3" t="inlineStr">
        <is>
          <t>Rock Blok (Pty) Ltd</t>
        </is>
      </c>
      <c r="B21296" s="4" t="n">
        <v>45473</v>
      </c>
      <c r="C21296" s="3" t="inlineStr">
        <is>
          <t>Expenses</t>
        </is>
      </c>
      <c r="D21296" s="3" t="inlineStr">
        <is>
          <t>4000/130</t>
        </is>
      </c>
      <c r="E21296" s="3" t="inlineStr">
        <is>
          <t>Investor Payout END203 - Koopman</t>
        </is>
      </c>
      <c r="F21296" s="3" t="n">
        <v>2378.54</v>
      </c>
      <c r="G21296" s="3" t="n">
        <v>7135.62</v>
      </c>
    </row>
    <row r="21297">
      <c r="A21297" s="3" t="inlineStr">
        <is>
          <t>Rock Blok (Pty) Ltd</t>
        </is>
      </c>
      <c r="B21297" s="4" t="n">
        <v>45473</v>
      </c>
      <c r="C21297" s="3" t="inlineStr">
        <is>
          <t>Expenses</t>
        </is>
      </c>
      <c r="D21297" s="3" t="inlineStr">
        <is>
          <t>4000/140</t>
        </is>
      </c>
      <c r="E21297" s="3" t="inlineStr">
        <is>
          <t>Investor Payout END203 - Mehl</t>
        </is>
      </c>
      <c r="F21297" s="3" t="n">
        <v>1698.96</v>
      </c>
      <c r="G21297" s="3" t="n">
        <v>5096.88</v>
      </c>
    </row>
    <row r="21298">
      <c r="A21298" s="3" t="inlineStr">
        <is>
          <t>Rock Blok (Pty) Ltd</t>
        </is>
      </c>
      <c r="B21298" s="4" t="n">
        <v>45473</v>
      </c>
      <c r="C21298" s="3" t="inlineStr">
        <is>
          <t>Expenses</t>
        </is>
      </c>
      <c r="D21298" s="3" t="inlineStr">
        <is>
          <t>4000/150</t>
        </is>
      </c>
      <c r="E21298" s="3" t="inlineStr">
        <is>
          <t>Investor Payout END203 - Truter</t>
        </is>
      </c>
      <c r="F21298" s="3" t="n">
        <v>679.58</v>
      </c>
      <c r="G21298" s="3" t="n">
        <v>2038.74</v>
      </c>
    </row>
    <row r="21299">
      <c r="A21299" s="3" t="inlineStr">
        <is>
          <t>Rock Blok (Pty) Ltd</t>
        </is>
      </c>
      <c r="B21299" s="4" t="n">
        <v>45473</v>
      </c>
      <c r="C21299" s="3" t="inlineStr">
        <is>
          <t>Expenses</t>
        </is>
      </c>
      <c r="D21299" s="3" t="inlineStr">
        <is>
          <t>4000/160</t>
        </is>
      </c>
      <c r="E21299" s="3" t="inlineStr">
        <is>
          <t>Investor Payout END203 - Verhaeghe</t>
        </is>
      </c>
      <c r="F21299" s="3" t="n">
        <v>679.58</v>
      </c>
      <c r="G21299" s="3" t="n">
        <v>1359.16</v>
      </c>
    </row>
    <row r="21300">
      <c r="A21300" s="3" t="inlineStr">
        <is>
          <t>Rock Blok (Pty) Ltd</t>
        </is>
      </c>
      <c r="B21300" s="4" t="n">
        <v>45473</v>
      </c>
      <c r="C21300" s="3" t="inlineStr">
        <is>
          <t>Expenses</t>
        </is>
      </c>
      <c r="D21300" s="3" t="inlineStr">
        <is>
          <t>4000/190</t>
        </is>
      </c>
      <c r="E21300" s="3" t="inlineStr">
        <is>
          <t>Investor Payout END203 - Opportunity Private Capital</t>
        </is>
      </c>
      <c r="F21300" s="3" t="n">
        <v>339.78</v>
      </c>
      <c r="G21300" s="3" t="n">
        <v>1698.93</v>
      </c>
    </row>
    <row r="21301">
      <c r="A21301" s="3" t="inlineStr">
        <is>
          <t>Endulini (Pty) Ltd</t>
        </is>
      </c>
      <c r="B21301" s="4" t="n">
        <v>45473</v>
      </c>
      <c r="C21301" s="3" t="inlineStr">
        <is>
          <t>Expenses</t>
        </is>
      </c>
      <c r="D21301" s="3" t="inlineStr">
        <is>
          <t>4050/000</t>
        </is>
      </c>
      <c r="E21301" s="3" t="inlineStr">
        <is>
          <t>Levies</t>
        </is>
      </c>
      <c r="F21301" s="3" t="n">
        <v>4534.1</v>
      </c>
      <c r="G21301" s="3" t="n">
        <v>6801.15</v>
      </c>
    </row>
    <row r="21302">
      <c r="A21302" s="3" t="inlineStr">
        <is>
          <t>Rock Blok (Pty) Ltd</t>
        </is>
      </c>
      <c r="B21302" s="4" t="n">
        <v>45473</v>
      </c>
      <c r="C21302" s="3" t="inlineStr">
        <is>
          <t>Expenses</t>
        </is>
      </c>
      <c r="D21302" s="3" t="inlineStr">
        <is>
          <t>4050/000</t>
        </is>
      </c>
      <c r="E21302" s="3" t="inlineStr">
        <is>
          <t>Levies - LMS Cape</t>
        </is>
      </c>
      <c r="F21302" s="3" t="n">
        <v>2205.24</v>
      </c>
      <c r="G21302" s="3" t="n">
        <v>4410.48</v>
      </c>
    </row>
    <row r="21303">
      <c r="A21303" s="3" t="inlineStr">
        <is>
          <t>Quinate Consulting (Pty) Ltd</t>
        </is>
      </c>
      <c r="B21303" s="4" t="n">
        <v>45473</v>
      </c>
      <c r="C21303" s="3" t="inlineStr">
        <is>
          <t>Expenses</t>
        </is>
      </c>
      <c r="D21303" s="3" t="inlineStr">
        <is>
          <t>4065/000</t>
        </is>
      </c>
      <c r="E21303" s="3" t="inlineStr">
        <is>
          <t>Levies - SoHo</t>
        </is>
      </c>
      <c r="F21303" s="3" t="n">
        <v>9479.389999999999</v>
      </c>
      <c r="G21303" s="3" t="n">
        <v>30648.58</v>
      </c>
    </row>
    <row r="21304">
      <c r="A21304" s="3" t="inlineStr">
        <is>
          <t>Quinate Consulting (Pty) Ltd</t>
        </is>
      </c>
      <c r="B21304" s="4" t="n">
        <v>45473</v>
      </c>
      <c r="C21304" s="3" t="inlineStr">
        <is>
          <t>Expenses</t>
        </is>
      </c>
      <c r="D21304" s="3" t="inlineStr">
        <is>
          <t>4066/000</t>
        </is>
      </c>
      <c r="E21304" s="3" t="inlineStr">
        <is>
          <t>Levies - Southwark</t>
        </is>
      </c>
      <c r="F21304" s="3" t="n">
        <v>3650.29</v>
      </c>
      <c r="G21304" s="3" t="n">
        <v>14601.16</v>
      </c>
    </row>
    <row r="21305">
      <c r="A21305" s="3" t="inlineStr">
        <is>
          <t>Quinate Consulting (Pty) Ltd</t>
        </is>
      </c>
      <c r="B21305" s="4" t="n">
        <v>45473</v>
      </c>
      <c r="C21305" s="3" t="inlineStr">
        <is>
          <t>Expenses</t>
        </is>
      </c>
      <c r="D21305" s="3" t="inlineStr">
        <is>
          <t>4067/000</t>
        </is>
      </c>
      <c r="E21305" s="3" t="inlineStr">
        <is>
          <t>Levies - C4 Property</t>
        </is>
      </c>
      <c r="F21305" s="3" t="n">
        <v>52705.19</v>
      </c>
      <c r="G21305" s="3" t="n">
        <v>112173.07</v>
      </c>
    </row>
    <row r="21306">
      <c r="A21306" s="3" t="inlineStr">
        <is>
          <t>Opportunity Management Holdings (PTY) LTD</t>
        </is>
      </c>
      <c r="B21306" s="4" t="n">
        <v>45473</v>
      </c>
      <c r="C21306" s="3" t="inlineStr">
        <is>
          <t>Expenses</t>
        </is>
      </c>
      <c r="D21306" s="3" t="inlineStr">
        <is>
          <t>4090/000</t>
        </is>
      </c>
      <c r="E21306" s="3" t="inlineStr">
        <is>
          <t>Marketing - Website_AND_MultiMedia</t>
        </is>
      </c>
      <c r="F21306" s="3" t="n">
        <v>0</v>
      </c>
      <c r="G21306" s="3" t="n">
        <v>300</v>
      </c>
    </row>
    <row r="21307">
      <c r="A21307" s="3" t="inlineStr">
        <is>
          <t>Opportunity Private Capital (PTY) LTD</t>
        </is>
      </c>
      <c r="B21307" s="4" t="n">
        <v>45473</v>
      </c>
      <c r="C21307" s="3" t="inlineStr">
        <is>
          <t>Expenses</t>
        </is>
      </c>
      <c r="D21307" s="3" t="inlineStr">
        <is>
          <t>4100/100</t>
        </is>
      </c>
      <c r="E21307" s="3" t="inlineStr">
        <is>
          <t>Members Salaries - Nick Morgan</t>
        </is>
      </c>
      <c r="F21307" s="3" t="n">
        <v>0</v>
      </c>
      <c r="G21307" s="3" t="n">
        <v>41251.6</v>
      </c>
    </row>
    <row r="21308">
      <c r="A21308" s="3" t="inlineStr">
        <is>
          <t>Opportunity Management Holdings (PTY) LTD</t>
        </is>
      </c>
      <c r="B21308" s="4" t="n">
        <v>45473</v>
      </c>
      <c r="C21308" s="3" t="inlineStr">
        <is>
          <t>Expenses</t>
        </is>
      </c>
      <c r="D21308" s="3" t="inlineStr">
        <is>
          <t>4150/010</t>
        </is>
      </c>
      <c r="E21308" s="3" t="inlineStr">
        <is>
          <t>Motor Vehicle - Petrol _AND_ Oil</t>
        </is>
      </c>
      <c r="F21308" s="3" t="n">
        <v>0</v>
      </c>
      <c r="G21308" s="3" t="n">
        <v>1350</v>
      </c>
    </row>
    <row r="21309">
      <c r="A21309" s="3" t="inlineStr">
        <is>
          <t>Opportunity Management Holdings (PTY) LTD</t>
        </is>
      </c>
      <c r="B21309" s="4" t="n">
        <v>45473</v>
      </c>
      <c r="C21309" s="3" t="inlineStr">
        <is>
          <t>Expenses</t>
        </is>
      </c>
      <c r="D21309" s="3" t="inlineStr">
        <is>
          <t>4200/000</t>
        </is>
      </c>
      <c r="E21309" s="3" t="inlineStr">
        <is>
          <t>Printing _AND_ Stationery</t>
        </is>
      </c>
      <c r="F21309" s="3" t="n">
        <v>0</v>
      </c>
      <c r="G21309" s="3" t="n">
        <v>1147.8</v>
      </c>
    </row>
    <row r="21310">
      <c r="A21310" s="3" t="inlineStr">
        <is>
          <t>Opportunity Private Capital (PTY) LTD</t>
        </is>
      </c>
      <c r="B21310" s="4" t="n">
        <v>45473</v>
      </c>
      <c r="C21310" s="3" t="inlineStr">
        <is>
          <t>Expenses</t>
        </is>
      </c>
      <c r="D21310" s="3" t="inlineStr">
        <is>
          <t>4200/000</t>
        </is>
      </c>
      <c r="E21310" s="3" t="inlineStr">
        <is>
          <t>Printing _AND_ Stationery</t>
        </is>
      </c>
      <c r="F21310" s="3" t="n">
        <v>65.22</v>
      </c>
      <c r="G21310" s="3" t="n">
        <v>7166.22</v>
      </c>
    </row>
    <row r="21311">
      <c r="A21311" s="3" t="inlineStr">
        <is>
          <t>Noble Shield (Pty) Ltd ta Go Letting</t>
        </is>
      </c>
      <c r="B21311" s="4" t="n">
        <v>45473</v>
      </c>
      <c r="C21311" s="3" t="inlineStr">
        <is>
          <t>Expenses</t>
        </is>
      </c>
      <c r="D21311" s="3" t="inlineStr">
        <is>
          <t>4200/100</t>
        </is>
      </c>
      <c r="E21311" s="3" t="inlineStr">
        <is>
          <t>Printing - Merchant West- Printer Rental</t>
        </is>
      </c>
      <c r="F21311" s="3" t="n">
        <v>1953.85</v>
      </c>
      <c r="G21311" s="3" t="n">
        <v>21940.17</v>
      </c>
    </row>
    <row r="21312">
      <c r="A21312" s="3" t="inlineStr">
        <is>
          <t>Noble Shield (Pty) Ltd ta Go Letting</t>
        </is>
      </c>
      <c r="B21312" s="4" t="n">
        <v>45473</v>
      </c>
      <c r="C21312" s="3" t="inlineStr">
        <is>
          <t>Expenses</t>
        </is>
      </c>
      <c r="D21312" s="3" t="inlineStr">
        <is>
          <t>4200/120</t>
        </is>
      </c>
      <c r="E21312" s="3" t="inlineStr">
        <is>
          <t>Printing - Ivy Line - Prints</t>
        </is>
      </c>
      <c r="F21312" s="3" t="n">
        <v>1104.46</v>
      </c>
      <c r="G21312" s="3" t="n">
        <v>9467.889999999999</v>
      </c>
    </row>
    <row r="21313">
      <c r="A21313" s="3" t="inlineStr">
        <is>
          <t>Noble Shield (Pty) Ltd ta Go Letting</t>
        </is>
      </c>
      <c r="B21313" s="4" t="n">
        <v>45473</v>
      </c>
      <c r="C21313" s="3" t="inlineStr">
        <is>
          <t>Expenses</t>
        </is>
      </c>
      <c r="D21313" s="3" t="inlineStr">
        <is>
          <t>4200/180</t>
        </is>
      </c>
      <c r="E21313" s="3" t="inlineStr">
        <is>
          <t>Printing - Ikon</t>
        </is>
      </c>
      <c r="F21313" s="3" t="n">
        <v>154.25</v>
      </c>
      <c r="G21313" s="3" t="n">
        <v>2810.98</v>
      </c>
    </row>
    <row r="21314">
      <c r="A21314" s="3" t="inlineStr">
        <is>
          <t>Noble Shield (Pty) Ltd ta Go Letting</t>
        </is>
      </c>
      <c r="B21314" s="4" t="n">
        <v>45473</v>
      </c>
      <c r="C21314" s="3" t="inlineStr">
        <is>
          <t>Expenses</t>
        </is>
      </c>
      <c r="D21314" s="3" t="inlineStr">
        <is>
          <t>4200/190</t>
        </is>
      </c>
      <c r="E21314" s="3" t="inlineStr">
        <is>
          <t>Printing - Centrafin printer rental</t>
        </is>
      </c>
      <c r="F21314" s="3" t="n">
        <v>3211.18</v>
      </c>
      <c r="G21314" s="3" t="n">
        <v>34155.26</v>
      </c>
    </row>
    <row r="21315">
      <c r="A21315" s="3" t="inlineStr">
        <is>
          <t>Noble Shield (Pty) Ltd ta Go Letting</t>
        </is>
      </c>
      <c r="B21315" s="4" t="n">
        <v>45473</v>
      </c>
      <c r="C21315" s="3" t="inlineStr">
        <is>
          <t>Expenses</t>
        </is>
      </c>
      <c r="D21315" s="3" t="inlineStr">
        <is>
          <t>4200/200</t>
        </is>
      </c>
      <c r="E21315" s="3" t="inlineStr">
        <is>
          <t>Printing - General Stationery VDB Office</t>
        </is>
      </c>
      <c r="F21315" s="3" t="n">
        <v>0</v>
      </c>
      <c r="G21315" s="3" t="n">
        <v>6666.38</v>
      </c>
    </row>
    <row r="21316">
      <c r="A21316" s="3" t="inlineStr">
        <is>
          <t>Opportunity Global Property (PTY) LTD</t>
        </is>
      </c>
      <c r="B21316" s="4" t="n">
        <v>45473</v>
      </c>
      <c r="C21316" s="3" t="inlineStr">
        <is>
          <t>Expenses</t>
        </is>
      </c>
      <c r="D21316" s="3" t="inlineStr">
        <is>
          <t>4220/000</t>
        </is>
      </c>
      <c r="E21316" s="3" t="inlineStr">
        <is>
          <t>Motor Vehicle Expenses - Petrol _AND_ Oil</t>
        </is>
      </c>
      <c r="F21316" s="3" t="n">
        <v>0</v>
      </c>
      <c r="G21316" s="3" t="n">
        <v>1391.4</v>
      </c>
    </row>
    <row r="21317">
      <c r="A21317" s="3" t="inlineStr">
        <is>
          <t>Opportunity Private Capital (PTY) LTD</t>
        </is>
      </c>
      <c r="B21317" s="4" t="n">
        <v>45473</v>
      </c>
      <c r="C21317" s="3" t="inlineStr">
        <is>
          <t>Expenses</t>
        </is>
      </c>
      <c r="D21317" s="3" t="inlineStr">
        <is>
          <t>4220/000</t>
        </is>
      </c>
      <c r="E21317" s="3" t="inlineStr">
        <is>
          <t>Motor Vehicle Expenses - Petrol _AND_ Oil</t>
        </is>
      </c>
      <c r="F21317" s="3" t="n">
        <v>3596.05</v>
      </c>
      <c r="G21317" s="3" t="n">
        <v>14132.62</v>
      </c>
    </row>
    <row r="21318">
      <c r="A21318" s="3" t="inlineStr">
        <is>
          <t>Trademark Holdings (Pty) Ltd</t>
        </is>
      </c>
      <c r="B21318" s="4" t="n">
        <v>45473</v>
      </c>
      <c r="C21318" s="3" t="inlineStr">
        <is>
          <t>Expenses</t>
        </is>
      </c>
      <c r="D21318" s="3" t="inlineStr">
        <is>
          <t>4290/000</t>
        </is>
      </c>
      <c r="E21318" s="3" t="inlineStr">
        <is>
          <t>Refreshments</t>
        </is>
      </c>
      <c r="F21318" s="3" t="n">
        <v>429.7</v>
      </c>
      <c r="G21318" s="3" t="n">
        <v>429.7</v>
      </c>
    </row>
    <row r="21319">
      <c r="A21319" s="3" t="inlineStr">
        <is>
          <t>Noble Shield (Pty) Ltd ta Go Letting</t>
        </is>
      </c>
      <c r="B21319" s="4" t="n">
        <v>45473</v>
      </c>
      <c r="C21319" s="3" t="inlineStr">
        <is>
          <t>Expenses</t>
        </is>
      </c>
      <c r="D21319" s="3" t="inlineStr">
        <is>
          <t>4290/000</t>
        </is>
      </c>
      <c r="E21319" s="3" t="inlineStr">
        <is>
          <t>Refreshments - CT Office</t>
        </is>
      </c>
      <c r="F21319" s="3" t="n">
        <v>1373.83</v>
      </c>
      <c r="G21319" s="3" t="n">
        <v>13649.36</v>
      </c>
    </row>
    <row r="21320">
      <c r="A21320" s="3" t="inlineStr">
        <is>
          <t>Opportunity Private Capital (PTY) LTD</t>
        </is>
      </c>
      <c r="B21320" s="4" t="n">
        <v>45473</v>
      </c>
      <c r="C21320" s="3" t="inlineStr">
        <is>
          <t>Expenses</t>
        </is>
      </c>
      <c r="D21320" s="3" t="inlineStr">
        <is>
          <t>4290/000</t>
        </is>
      </c>
      <c r="E21320" s="3" t="inlineStr">
        <is>
          <t>Rent</t>
        </is>
      </c>
      <c r="F21320" s="3" t="n">
        <v>7626.09</v>
      </c>
      <c r="G21320" s="3" t="n">
        <v>33936.09</v>
      </c>
    </row>
    <row r="21321">
      <c r="A21321" s="3" t="inlineStr">
        <is>
          <t>Noble Shield (Pty) Ltd ta Go Letting</t>
        </is>
      </c>
      <c r="B21321" s="4" t="n">
        <v>45473</v>
      </c>
      <c r="C21321" s="3" t="inlineStr">
        <is>
          <t>Expenses</t>
        </is>
      </c>
      <c r="D21321" s="3" t="inlineStr">
        <is>
          <t>4291/000</t>
        </is>
      </c>
      <c r="E21321" s="3" t="inlineStr">
        <is>
          <t>Refreshments - VDB Office</t>
        </is>
      </c>
      <c r="F21321" s="3" t="n">
        <v>0</v>
      </c>
      <c r="G21321" s="3" t="n">
        <v>6755.93</v>
      </c>
    </row>
    <row r="21322">
      <c r="A21322" s="3" t="inlineStr">
        <is>
          <t>Trademark Holdings (Pty) Ltd</t>
        </is>
      </c>
      <c r="B21322" s="4" t="n">
        <v>45473</v>
      </c>
      <c r="C21322" s="3" t="inlineStr">
        <is>
          <t>Expenses</t>
        </is>
      </c>
      <c r="D21322" s="3" t="inlineStr">
        <is>
          <t>4300/000</t>
        </is>
      </c>
      <c r="E21322" s="3" t="inlineStr">
        <is>
          <t>Rent Paid</t>
        </is>
      </c>
      <c r="F21322" s="3" t="n">
        <v>12300</v>
      </c>
      <c r="G21322" s="3" t="n">
        <v>74590</v>
      </c>
    </row>
    <row r="21323">
      <c r="A21323" s="3" t="inlineStr">
        <is>
          <t>Opportunity Management Holdings (PTY) LTD</t>
        </is>
      </c>
      <c r="B21323" s="4" t="n">
        <v>45473</v>
      </c>
      <c r="C21323" s="3" t="inlineStr">
        <is>
          <t>Expenses</t>
        </is>
      </c>
      <c r="D21323" s="3" t="inlineStr">
        <is>
          <t>4310/000</t>
        </is>
      </c>
      <c r="E21323" s="3" t="inlineStr">
        <is>
          <t>Refreshments</t>
        </is>
      </c>
      <c r="F21323" s="3" t="n">
        <v>6566.45</v>
      </c>
      <c r="G21323" s="3" t="n">
        <v>73856.77</v>
      </c>
    </row>
    <row r="21324">
      <c r="A21324" s="3" t="inlineStr">
        <is>
          <t>Opportunity Private Capital (PTY) LTD</t>
        </is>
      </c>
      <c r="B21324" s="4" t="n">
        <v>45473</v>
      </c>
      <c r="C21324" s="3" t="inlineStr">
        <is>
          <t>Expenses</t>
        </is>
      </c>
      <c r="D21324" s="3" t="inlineStr">
        <is>
          <t>4310/000</t>
        </is>
      </c>
      <c r="E21324" s="3" t="inlineStr">
        <is>
          <t>Refreshments</t>
        </is>
      </c>
      <c r="F21324" s="3" t="n">
        <v>3016.51</v>
      </c>
      <c r="G21324" s="3" t="n">
        <v>10718.64</v>
      </c>
    </row>
    <row r="21325">
      <c r="A21325" s="3" t="inlineStr">
        <is>
          <t>Quinate Consulting (Pty) Ltd</t>
        </is>
      </c>
      <c r="B21325" s="4" t="n">
        <v>45473</v>
      </c>
      <c r="C21325" s="3" t="inlineStr">
        <is>
          <t>Expenses</t>
        </is>
      </c>
      <c r="D21325" s="3" t="inlineStr">
        <is>
          <t>4312/000</t>
        </is>
      </c>
      <c r="E21325" s="3" t="inlineStr">
        <is>
          <t>Rates - SoHo Units</t>
        </is>
      </c>
      <c r="F21325" s="3" t="n">
        <v>2883.86</v>
      </c>
      <c r="G21325" s="3" t="n">
        <v>8528.860000000001</v>
      </c>
    </row>
    <row r="21326">
      <c r="A21326" s="3" t="inlineStr">
        <is>
          <t>Endulini (Pty) Ltd</t>
        </is>
      </c>
      <c r="B21326" s="4" t="n">
        <v>45473</v>
      </c>
      <c r="C21326" s="3" t="inlineStr">
        <is>
          <t>Expenses</t>
        </is>
      </c>
      <c r="D21326" s="3" t="inlineStr">
        <is>
          <t>4350/000</t>
        </is>
      </c>
      <c r="E21326" s="3" t="inlineStr">
        <is>
          <t>Repairs _AND_ Maintenance</t>
        </is>
      </c>
      <c r="F21326" s="3" t="n">
        <v>0</v>
      </c>
      <c r="G21326" s="3" t="n">
        <v>2744.81</v>
      </c>
    </row>
    <row r="21327">
      <c r="A21327" s="3" t="inlineStr">
        <is>
          <t>Opportunity Management Holdings (PTY) LTD</t>
        </is>
      </c>
      <c r="B21327" s="4" t="n">
        <v>45473</v>
      </c>
      <c r="C21327" s="3" t="inlineStr">
        <is>
          <t>Expenses</t>
        </is>
      </c>
      <c r="D21327" s="3" t="inlineStr">
        <is>
          <t>4350/000</t>
        </is>
      </c>
      <c r="E21327" s="3" t="inlineStr">
        <is>
          <t>Repairs _AND_ Maintenance</t>
        </is>
      </c>
      <c r="F21327" s="3" t="n">
        <v>0</v>
      </c>
      <c r="G21327" s="3" t="n">
        <v>1758.48</v>
      </c>
    </row>
    <row r="21328">
      <c r="A21328" s="3" t="inlineStr">
        <is>
          <t>Noble Shield (Pty) Ltd ta Go Letting</t>
        </is>
      </c>
      <c r="B21328" s="4" t="n">
        <v>45473</v>
      </c>
      <c r="C21328" s="3" t="inlineStr">
        <is>
          <t>Expenses</t>
        </is>
      </c>
      <c r="D21328" s="3" t="inlineStr">
        <is>
          <t>4351/000</t>
        </is>
      </c>
      <c r="E21328" s="3" t="inlineStr">
        <is>
          <t>Repairs _AND_ Maintanence - Rentals</t>
        </is>
      </c>
      <c r="F21328" s="3" t="n">
        <v>0</v>
      </c>
      <c r="G21328" s="3" t="n">
        <v>286.75</v>
      </c>
    </row>
    <row r="21329">
      <c r="A21329" s="3" t="inlineStr">
        <is>
          <t>Opportunity Global Property (PTY) LTD</t>
        </is>
      </c>
      <c r="B21329" s="4" t="n">
        <v>45473</v>
      </c>
      <c r="C21329" s="3" t="inlineStr">
        <is>
          <t>Expenses</t>
        </is>
      </c>
      <c r="D21329" s="3" t="inlineStr">
        <is>
          <t>4390/000</t>
        </is>
      </c>
      <c r="E21329" s="3" t="inlineStr">
        <is>
          <t>Small Assets</t>
        </is>
      </c>
      <c r="F21329" s="3" t="n">
        <v>0</v>
      </c>
      <c r="G21329" s="3" t="n">
        <v>1612.17</v>
      </c>
    </row>
    <row r="21330">
      <c r="A21330" s="3" t="inlineStr">
        <is>
          <t>Opportunity Management Holdings (PTY) LTD</t>
        </is>
      </c>
      <c r="B21330" s="4" t="n">
        <v>45473</v>
      </c>
      <c r="C21330" s="3" t="inlineStr">
        <is>
          <t>Expenses</t>
        </is>
      </c>
      <c r="D21330" s="3" t="inlineStr">
        <is>
          <t>4390/000</t>
        </is>
      </c>
      <c r="E21330" s="3" t="inlineStr">
        <is>
          <t>Small Assets</t>
        </is>
      </c>
      <c r="F21330" s="3" t="n">
        <v>1912.17</v>
      </c>
      <c r="G21330" s="3" t="n">
        <v>11486.08</v>
      </c>
    </row>
    <row r="21331">
      <c r="A21331" s="3" t="inlineStr">
        <is>
          <t>Noble Shield (Pty) Ltd ta Go Letting</t>
        </is>
      </c>
      <c r="B21331" s="4" t="n">
        <v>45473</v>
      </c>
      <c r="C21331" s="3" t="inlineStr">
        <is>
          <t>Expenses</t>
        </is>
      </c>
      <c r="D21331" s="3" t="inlineStr">
        <is>
          <t>4400/000</t>
        </is>
      </c>
      <c r="E21331" s="3" t="inlineStr">
        <is>
          <t>Salaries _AND_ Wages</t>
        </is>
      </c>
      <c r="F21331" s="3" t="n">
        <v>0</v>
      </c>
      <c r="G21331" s="3" t="n">
        <v>253203.29</v>
      </c>
    </row>
    <row r="21332">
      <c r="A21332" s="3" t="inlineStr">
        <is>
          <t>Opportunity Global Property (PTY) LTD</t>
        </is>
      </c>
      <c r="B21332" s="4" t="n">
        <v>45473</v>
      </c>
      <c r="C21332" s="3" t="inlineStr">
        <is>
          <t>Expenses</t>
        </is>
      </c>
      <c r="D21332" s="3" t="inlineStr">
        <is>
          <t>4400/000</t>
        </is>
      </c>
      <c r="E21332" s="3" t="inlineStr">
        <is>
          <t>Salaries _AND_ Wages</t>
        </is>
      </c>
      <c r="F21332" s="3" t="n">
        <v>0</v>
      </c>
      <c r="G21332" s="3" t="n">
        <v>58836.74</v>
      </c>
    </row>
    <row r="21333">
      <c r="A21333" s="3" t="inlineStr">
        <is>
          <t>Opportunity Management Holdings (PTY) LTD</t>
        </is>
      </c>
      <c r="B21333" s="4" t="n">
        <v>45473</v>
      </c>
      <c r="C21333" s="3" t="inlineStr">
        <is>
          <t>Expenses</t>
        </is>
      </c>
      <c r="D21333" s="3" t="inlineStr">
        <is>
          <t>4400/000</t>
        </is>
      </c>
      <c r="E21333" s="3" t="inlineStr">
        <is>
          <t>Salaries _AND_ Wages</t>
        </is>
      </c>
      <c r="F21333" s="3" t="n">
        <v>244030.63</v>
      </c>
      <c r="G21333" s="3" t="n">
        <v>2255984.63</v>
      </c>
    </row>
    <row r="21334">
      <c r="A21334" s="3" t="inlineStr">
        <is>
          <t>Opportunity Private Capital (PTY) LTD</t>
        </is>
      </c>
      <c r="B21334" s="4" t="n">
        <v>45473</v>
      </c>
      <c r="C21334" s="3" t="inlineStr">
        <is>
          <t>Expenses</t>
        </is>
      </c>
      <c r="D21334" s="3" t="inlineStr">
        <is>
          <t>4400/000</t>
        </is>
      </c>
      <c r="E21334" s="3" t="inlineStr">
        <is>
          <t>Salaries _AND_ Wages</t>
        </is>
      </c>
      <c r="F21334" s="3" t="n">
        <v>0</v>
      </c>
      <c r="G21334" s="3" t="n">
        <v>24754.65</v>
      </c>
    </row>
    <row r="21335">
      <c r="A21335" s="3" t="inlineStr">
        <is>
          <t>Trademark Holdings (Pty) Ltd</t>
        </is>
      </c>
      <c r="B21335" s="4" t="n">
        <v>45473</v>
      </c>
      <c r="C21335" s="3" t="inlineStr">
        <is>
          <t>Expenses</t>
        </is>
      </c>
      <c r="D21335" s="3" t="inlineStr">
        <is>
          <t>4400/000</t>
        </is>
      </c>
      <c r="E21335" s="3" t="inlineStr">
        <is>
          <t>Salaries _AND_ Wages</t>
        </is>
      </c>
      <c r="F21335" s="3" t="n">
        <v>0</v>
      </c>
      <c r="G21335" s="3" t="n">
        <v>111865.05</v>
      </c>
    </row>
    <row r="21336">
      <c r="A21336" s="3" t="inlineStr">
        <is>
          <t>Opportunity Management Holdings (PTY) LTD</t>
        </is>
      </c>
      <c r="B21336" s="4" t="n">
        <v>45473</v>
      </c>
      <c r="C21336" s="3" t="inlineStr">
        <is>
          <t>Expenses</t>
        </is>
      </c>
      <c r="D21336" s="3" t="inlineStr">
        <is>
          <t>4450/000</t>
        </is>
      </c>
      <c r="E21336" s="3" t="inlineStr">
        <is>
          <t>Staff Training</t>
        </is>
      </c>
      <c r="F21336" s="3" t="n">
        <v>0</v>
      </c>
      <c r="G21336" s="3" t="n">
        <v>9300</v>
      </c>
    </row>
    <row r="21337">
      <c r="A21337" s="3" t="inlineStr">
        <is>
          <t>Opportunity Private Capital (PTY) LTD</t>
        </is>
      </c>
      <c r="B21337" s="4" t="n">
        <v>45473</v>
      </c>
      <c r="C21337" s="3" t="inlineStr">
        <is>
          <t>Expenses</t>
        </is>
      </c>
      <c r="D21337" s="3" t="inlineStr">
        <is>
          <t>4450/000</t>
        </is>
      </c>
      <c r="E21337" s="3" t="inlineStr">
        <is>
          <t>Staff Training</t>
        </is>
      </c>
      <c r="F21337" s="3" t="n">
        <v>0</v>
      </c>
      <c r="G21337" s="3" t="n">
        <v>3022.61</v>
      </c>
    </row>
    <row r="21338">
      <c r="A21338" s="3" t="inlineStr">
        <is>
          <t>Noble Shield (Pty) Ltd ta Go Letting</t>
        </is>
      </c>
      <c r="B21338" s="4" t="n">
        <v>45473</v>
      </c>
      <c r="C21338" s="3" t="inlineStr">
        <is>
          <t>Expenses</t>
        </is>
      </c>
      <c r="D21338" s="3" t="inlineStr">
        <is>
          <t>4500/000</t>
        </is>
      </c>
      <c r="E21338" s="3" t="inlineStr">
        <is>
          <t>Staff Welfare</t>
        </is>
      </c>
      <c r="F21338" s="3" t="n">
        <v>2379.98</v>
      </c>
      <c r="G21338" s="3" t="n">
        <v>17979.38</v>
      </c>
    </row>
    <row r="21339">
      <c r="A21339" s="3" t="inlineStr">
        <is>
          <t>Opportunity Global Property (PTY) LTD</t>
        </is>
      </c>
      <c r="B21339" s="4" t="n">
        <v>45473</v>
      </c>
      <c r="C21339" s="3" t="inlineStr">
        <is>
          <t>Expenses</t>
        </is>
      </c>
      <c r="D21339" s="3" t="inlineStr">
        <is>
          <t>4500/000</t>
        </is>
      </c>
      <c r="E21339" s="3" t="inlineStr">
        <is>
          <t>Staff Welfare</t>
        </is>
      </c>
      <c r="F21339" s="3" t="n">
        <v>112.17</v>
      </c>
      <c r="G21339" s="3" t="n">
        <v>5484.33</v>
      </c>
    </row>
    <row r="21340">
      <c r="A21340" s="3" t="inlineStr">
        <is>
          <t>Opportunity Management Holdings (PTY) LTD</t>
        </is>
      </c>
      <c r="B21340" s="4" t="n">
        <v>45473</v>
      </c>
      <c r="C21340" s="3" t="inlineStr">
        <is>
          <t>Expenses</t>
        </is>
      </c>
      <c r="D21340" s="3" t="inlineStr">
        <is>
          <t>4500/000</t>
        </is>
      </c>
      <c r="E21340" s="3" t="inlineStr">
        <is>
          <t>Staff Welfare</t>
        </is>
      </c>
      <c r="F21340" s="3" t="n">
        <v>696.45</v>
      </c>
      <c r="G21340" s="3" t="n">
        <v>86379.98</v>
      </c>
    </row>
    <row r="21341">
      <c r="A21341" s="3" t="inlineStr">
        <is>
          <t>Opportunity Private Capital (PTY) LTD</t>
        </is>
      </c>
      <c r="B21341" s="4" t="n">
        <v>45473</v>
      </c>
      <c r="C21341" s="3" t="inlineStr">
        <is>
          <t>Expenses</t>
        </is>
      </c>
      <c r="D21341" s="3" t="inlineStr">
        <is>
          <t>4500/000</t>
        </is>
      </c>
      <c r="E21341" s="3" t="inlineStr">
        <is>
          <t>Staff Welfare</t>
        </is>
      </c>
      <c r="F21341" s="3" t="n">
        <v>0</v>
      </c>
      <c r="G21341" s="3" t="n">
        <v>113.04</v>
      </c>
    </row>
    <row r="21342">
      <c r="A21342" s="3" t="inlineStr">
        <is>
          <t>Noble Shield (Pty) Ltd ta Go Letting</t>
        </is>
      </c>
      <c r="B21342" s="4" t="n">
        <v>45473</v>
      </c>
      <c r="C21342" s="3" t="inlineStr">
        <is>
          <t>Expenses</t>
        </is>
      </c>
      <c r="D21342" s="3" t="inlineStr">
        <is>
          <t>4520/000</t>
        </is>
      </c>
      <c r="E21342" s="3" t="inlineStr">
        <is>
          <t>Security</t>
        </is>
      </c>
      <c r="F21342" s="3" t="n">
        <v>884</v>
      </c>
      <c r="G21342" s="3" t="n">
        <v>8995.440000000001</v>
      </c>
    </row>
    <row r="21343">
      <c r="A21343" s="3" t="inlineStr">
        <is>
          <t>Rock Blok (Pty) Ltd</t>
        </is>
      </c>
      <c r="B21343" s="4" t="n">
        <v>45473</v>
      </c>
      <c r="C21343" s="3" t="inlineStr">
        <is>
          <t>Expenses</t>
        </is>
      </c>
      <c r="D21343" s="3" t="inlineStr">
        <is>
          <t>454/001</t>
        </is>
      </c>
      <c r="E21343" s="3" t="inlineStr">
        <is>
          <t>Subscription - Xero</t>
        </is>
      </c>
      <c r="F21343" s="3" t="n">
        <v>605</v>
      </c>
      <c r="G21343" s="3" t="n">
        <v>1905.75</v>
      </c>
    </row>
    <row r="21344">
      <c r="A21344" s="3" t="inlineStr">
        <is>
          <t>Opportunity Private Capital (PTY) LTD</t>
        </is>
      </c>
      <c r="B21344" s="4" t="n">
        <v>45473</v>
      </c>
      <c r="C21344" s="3" t="inlineStr">
        <is>
          <t>Expenses</t>
        </is>
      </c>
      <c r="D21344" s="3" t="inlineStr">
        <is>
          <t>4550/000</t>
        </is>
      </c>
      <c r="E21344" s="3" t="inlineStr">
        <is>
          <t>Subscriptions</t>
        </is>
      </c>
      <c r="F21344" s="3" t="n">
        <v>2058.26</v>
      </c>
      <c r="G21344" s="3" t="n">
        <v>2058.26</v>
      </c>
    </row>
    <row r="21345">
      <c r="A21345" s="3" t="inlineStr">
        <is>
          <t>Quinate Consulting (Pty) Ltd</t>
        </is>
      </c>
      <c r="B21345" s="4" t="n">
        <v>45473</v>
      </c>
      <c r="C21345" s="3" t="inlineStr">
        <is>
          <t>Expenses</t>
        </is>
      </c>
      <c r="D21345" s="3" t="inlineStr">
        <is>
          <t>4550/000</t>
        </is>
      </c>
      <c r="E21345" s="3" t="inlineStr">
        <is>
          <t>Subscriptions / Licenses</t>
        </is>
      </c>
      <c r="F21345" s="3" t="n">
        <v>14673.62</v>
      </c>
      <c r="G21345" s="3" t="n">
        <v>59866.17</v>
      </c>
    </row>
    <row r="21346">
      <c r="A21346" s="3" t="inlineStr">
        <is>
          <t>Opportunity Management Holdings (PTY) LTD</t>
        </is>
      </c>
      <c r="B21346" s="4" t="n">
        <v>45473</v>
      </c>
      <c r="C21346" s="3" t="inlineStr">
        <is>
          <t>Expenses</t>
        </is>
      </c>
      <c r="D21346" s="3" t="inlineStr">
        <is>
          <t>4550/000</t>
        </is>
      </c>
      <c r="E21346" s="3" t="inlineStr">
        <is>
          <t>Subscriptions _AND_ Lisences</t>
        </is>
      </c>
      <c r="F21346" s="3" t="n">
        <v>1417.96</v>
      </c>
      <c r="G21346" s="3" t="n">
        <v>47873.52</v>
      </c>
    </row>
    <row r="21347">
      <c r="A21347" s="3" t="inlineStr">
        <is>
          <t>Opportunity Global Property (PTY) LTD</t>
        </is>
      </c>
      <c r="B21347" s="4" t="n">
        <v>45473</v>
      </c>
      <c r="C21347" s="3" t="inlineStr">
        <is>
          <t>Expenses</t>
        </is>
      </c>
      <c r="D21347" s="3" t="inlineStr">
        <is>
          <t>4550/100</t>
        </is>
      </c>
      <c r="E21347" s="3" t="inlineStr">
        <is>
          <t>Subsciption - We connect U</t>
        </is>
      </c>
      <c r="F21347" s="3" t="n">
        <v>1185</v>
      </c>
      <c r="G21347" s="3" t="n">
        <v>9555</v>
      </c>
    </row>
    <row r="21348">
      <c r="A21348" s="3" t="inlineStr">
        <is>
          <t>Noble Shield (Pty) Ltd ta Go Letting</t>
        </is>
      </c>
      <c r="B21348" s="4" t="n">
        <v>45473</v>
      </c>
      <c r="C21348" s="3" t="inlineStr">
        <is>
          <t>Expenses</t>
        </is>
      </c>
      <c r="D21348" s="3" t="inlineStr">
        <is>
          <t>4550/100</t>
        </is>
      </c>
      <c r="E21348" s="3" t="inlineStr">
        <is>
          <t>Subscriptions - EAAB</t>
        </is>
      </c>
      <c r="F21348" s="3" t="n">
        <v>0</v>
      </c>
      <c r="G21348" s="3" t="n">
        <v>4812</v>
      </c>
    </row>
    <row r="21349">
      <c r="A21349" s="3" t="inlineStr">
        <is>
          <t>Trademark Holdings (Pty) Ltd</t>
        </is>
      </c>
      <c r="B21349" s="4" t="n">
        <v>45473</v>
      </c>
      <c r="C21349" s="3" t="inlineStr">
        <is>
          <t>Expenses</t>
        </is>
      </c>
      <c r="D21349" s="3" t="inlineStr">
        <is>
          <t>4550/100</t>
        </is>
      </c>
      <c r="E21349" s="3" t="inlineStr">
        <is>
          <t>Subscriptions - EAAB</t>
        </is>
      </c>
      <c r="F21349" s="3" t="n">
        <v>0</v>
      </c>
      <c r="G21349" s="3" t="n">
        <v>1604</v>
      </c>
    </row>
    <row r="21350">
      <c r="A21350" s="3" t="inlineStr">
        <is>
          <t>Opportunity Private Capital (PTY) LTD</t>
        </is>
      </c>
      <c r="B21350" s="4" t="n">
        <v>45473</v>
      </c>
      <c r="C21350" s="3" t="inlineStr">
        <is>
          <t>Expenses</t>
        </is>
      </c>
      <c r="D21350" s="3" t="inlineStr">
        <is>
          <t>4550/100</t>
        </is>
      </c>
      <c r="E21350" s="3" t="inlineStr">
        <is>
          <t>Subscriptions - Zoho</t>
        </is>
      </c>
      <c r="F21350" s="3" t="n">
        <v>1575</v>
      </c>
      <c r="G21350" s="3" t="n">
        <v>6641.38</v>
      </c>
    </row>
    <row r="21351">
      <c r="A21351" s="3" t="inlineStr">
        <is>
          <t>Opportunity Global Property (PTY) LTD</t>
        </is>
      </c>
      <c r="B21351" s="4" t="n">
        <v>45473</v>
      </c>
      <c r="C21351" s="3" t="inlineStr">
        <is>
          <t>Expenses</t>
        </is>
      </c>
      <c r="D21351" s="3" t="inlineStr">
        <is>
          <t>4550/200</t>
        </is>
      </c>
      <c r="E21351" s="3" t="inlineStr">
        <is>
          <t>Subscription - Lighthouse</t>
        </is>
      </c>
      <c r="F21351" s="3" t="n">
        <v>1398</v>
      </c>
      <c r="G21351" s="3" t="n">
        <v>1398</v>
      </c>
    </row>
    <row r="21352">
      <c r="A21352" s="3" t="inlineStr">
        <is>
          <t>Opportunity Private Capital (PTY) LTD</t>
        </is>
      </c>
      <c r="B21352" s="4" t="n">
        <v>45473</v>
      </c>
      <c r="C21352" s="3" t="inlineStr">
        <is>
          <t>Expenses</t>
        </is>
      </c>
      <c r="D21352" s="3" t="inlineStr">
        <is>
          <t>4550/250</t>
        </is>
      </c>
      <c r="E21352" s="3" t="inlineStr">
        <is>
          <t>Subscriptions - LinkedIn</t>
        </is>
      </c>
      <c r="F21352" s="3" t="n">
        <v>1000.49</v>
      </c>
      <c r="G21352" s="3" t="n">
        <v>3001.47</v>
      </c>
    </row>
    <row r="21353">
      <c r="A21353" s="3" t="inlineStr">
        <is>
          <t>Opportunity Private Capital (PTY) LTD</t>
        </is>
      </c>
      <c r="B21353" s="4" t="n">
        <v>45473</v>
      </c>
      <c r="C21353" s="3" t="inlineStr">
        <is>
          <t>Expenses</t>
        </is>
      </c>
      <c r="D21353" s="3" t="inlineStr">
        <is>
          <t>4550/350</t>
        </is>
      </c>
      <c r="E21353" s="3" t="inlineStr">
        <is>
          <t>Subscriptions - Xero</t>
        </is>
      </c>
      <c r="F21353" s="3" t="n">
        <v>600</v>
      </c>
      <c r="G21353" s="3" t="n">
        <v>2400</v>
      </c>
    </row>
    <row r="21354">
      <c r="A21354" s="3" t="inlineStr">
        <is>
          <t>Opportunity Private Capital (PTY) LTD</t>
        </is>
      </c>
      <c r="B21354" s="4" t="n">
        <v>45473</v>
      </c>
      <c r="C21354" s="3" t="inlineStr">
        <is>
          <t>Expenses</t>
        </is>
      </c>
      <c r="D21354" s="3" t="inlineStr">
        <is>
          <t>4550/400</t>
        </is>
      </c>
      <c r="E21354" s="3" t="inlineStr">
        <is>
          <t>Subscriptions - Moneyweb</t>
        </is>
      </c>
      <c r="F21354" s="3" t="n">
        <v>60.87</v>
      </c>
      <c r="G21354" s="3" t="n">
        <v>243.48</v>
      </c>
    </row>
    <row r="21355">
      <c r="A21355" s="3" t="inlineStr">
        <is>
          <t>Trademark Holdings (Pty) Ltd</t>
        </is>
      </c>
      <c r="B21355" s="4" t="n">
        <v>45473</v>
      </c>
      <c r="C21355" s="3" t="inlineStr">
        <is>
          <t>Expenses</t>
        </is>
      </c>
      <c r="D21355" s="3" t="inlineStr">
        <is>
          <t>4550/400</t>
        </is>
      </c>
      <c r="E21355" s="3" t="inlineStr">
        <is>
          <t>Subscriptions - Xero</t>
        </is>
      </c>
      <c r="F21355" s="3" t="n">
        <v>600</v>
      </c>
      <c r="G21355" s="3" t="n">
        <v>6000</v>
      </c>
    </row>
    <row r="21356">
      <c r="A21356" s="3" t="inlineStr">
        <is>
          <t>Opportunity Private Capital (PTY) LTD</t>
        </is>
      </c>
      <c r="B21356" s="4" t="n">
        <v>45473</v>
      </c>
      <c r="C21356" s="3" t="inlineStr">
        <is>
          <t>Expenses</t>
        </is>
      </c>
      <c r="D21356" s="3" t="inlineStr">
        <is>
          <t>4550/450</t>
        </is>
      </c>
      <c r="E21356" s="3" t="inlineStr">
        <is>
          <t>Subscriptions - Adobe</t>
        </is>
      </c>
      <c r="F21356" s="3" t="n">
        <v>251.75</v>
      </c>
      <c r="G21356" s="3" t="n">
        <v>2328.62</v>
      </c>
    </row>
    <row r="21357">
      <c r="A21357" s="3" t="inlineStr">
        <is>
          <t>Opportunity Private Capital (PTY) LTD</t>
        </is>
      </c>
      <c r="B21357" s="4" t="n">
        <v>45473</v>
      </c>
      <c r="C21357" s="3" t="inlineStr">
        <is>
          <t>Expenses</t>
        </is>
      </c>
      <c r="D21357" s="3" t="inlineStr">
        <is>
          <t>4550/500</t>
        </is>
      </c>
      <c r="E21357" s="3" t="inlineStr">
        <is>
          <t>Subscriptions - Pandadoc</t>
        </is>
      </c>
      <c r="F21357" s="3" t="n">
        <v>679.24</v>
      </c>
      <c r="G21357" s="3" t="n">
        <v>2686.23</v>
      </c>
    </row>
    <row r="21358">
      <c r="A21358" s="3" t="inlineStr">
        <is>
          <t>Opportunity Private Capital (PTY) LTD</t>
        </is>
      </c>
      <c r="B21358" s="4" t="n">
        <v>45473</v>
      </c>
      <c r="C21358" s="3" t="inlineStr">
        <is>
          <t>Expenses</t>
        </is>
      </c>
      <c r="D21358" s="3" t="inlineStr">
        <is>
          <t>4550/600</t>
        </is>
      </c>
      <c r="E21358" s="3" t="inlineStr">
        <is>
          <t>Subscription - Private Property</t>
        </is>
      </c>
      <c r="F21358" s="3" t="n">
        <v>2679</v>
      </c>
      <c r="G21358" s="3" t="n">
        <v>10716</v>
      </c>
    </row>
    <row r="21359">
      <c r="A21359" s="3" t="inlineStr">
        <is>
          <t>Noble Shield (Pty) Ltd ta Go Letting</t>
        </is>
      </c>
      <c r="B21359" s="4" t="n">
        <v>45473</v>
      </c>
      <c r="C21359" s="3" t="inlineStr">
        <is>
          <t>Expenses</t>
        </is>
      </c>
      <c r="D21359" s="3" t="inlineStr">
        <is>
          <t>4550/600</t>
        </is>
      </c>
      <c r="E21359" s="3" t="inlineStr">
        <is>
          <t>Subscriptions - Webbox</t>
        </is>
      </c>
      <c r="F21359" s="3" t="n">
        <v>1866.45</v>
      </c>
      <c r="G21359" s="3" t="n">
        <v>17701.95</v>
      </c>
    </row>
    <row r="21360">
      <c r="A21360" s="3" t="inlineStr">
        <is>
          <t>Noble Shield (Pty) Ltd ta Go Letting</t>
        </is>
      </c>
      <c r="B21360" s="4" t="n">
        <v>45473</v>
      </c>
      <c r="C21360" s="3" t="inlineStr">
        <is>
          <t>Expenses</t>
        </is>
      </c>
      <c r="D21360" s="3" t="inlineStr">
        <is>
          <t>4550/650</t>
        </is>
      </c>
      <c r="E21360" s="3" t="inlineStr">
        <is>
          <t>Subscriptions - Xero</t>
        </is>
      </c>
      <c r="F21360" s="3" t="n">
        <v>600</v>
      </c>
      <c r="G21360" s="3" t="n">
        <v>6000</v>
      </c>
    </row>
    <row r="21361">
      <c r="A21361" s="3" t="inlineStr">
        <is>
          <t>Noble Shield (Pty) Ltd ta Go Letting</t>
        </is>
      </c>
      <c r="B21361" s="4" t="n">
        <v>45473</v>
      </c>
      <c r="C21361" s="3" t="inlineStr">
        <is>
          <t>Expenses</t>
        </is>
      </c>
      <c r="D21361" s="3" t="inlineStr">
        <is>
          <t>4550/800</t>
        </is>
      </c>
      <c r="E21361" s="3" t="inlineStr">
        <is>
          <t>Subscriptions - Adobe</t>
        </is>
      </c>
      <c r="F21361" s="3" t="n">
        <v>0</v>
      </c>
      <c r="G21361" s="3" t="n">
        <v>914.5599999999999</v>
      </c>
    </row>
    <row r="21362">
      <c r="A21362" s="3" t="inlineStr">
        <is>
          <t>Opportunity Global Property (PTY) LTD</t>
        </is>
      </c>
      <c r="B21362" s="4" t="n">
        <v>45473</v>
      </c>
      <c r="C21362" s="3" t="inlineStr">
        <is>
          <t>Expenses</t>
        </is>
      </c>
      <c r="D21362" s="3" t="inlineStr">
        <is>
          <t>4551/000</t>
        </is>
      </c>
      <c r="E21362" s="3" t="inlineStr">
        <is>
          <t>Subscriptions - Payprop</t>
        </is>
      </c>
      <c r="F21362" s="3" t="n">
        <v>933.6900000000001</v>
      </c>
      <c r="G21362" s="3" t="n">
        <v>8686.41</v>
      </c>
    </row>
    <row r="21363">
      <c r="A21363" s="3" t="inlineStr">
        <is>
          <t>Endulini (Pty) Ltd</t>
        </is>
      </c>
      <c r="B21363" s="4" t="n">
        <v>45473</v>
      </c>
      <c r="C21363" s="3" t="inlineStr">
        <is>
          <t>Expenses</t>
        </is>
      </c>
      <c r="D21363" s="3" t="inlineStr">
        <is>
          <t>4552/000</t>
        </is>
      </c>
      <c r="E21363" s="3" t="inlineStr">
        <is>
          <t>Subscriptions - Xero</t>
        </is>
      </c>
      <c r="F21363" s="3" t="n">
        <v>600</v>
      </c>
      <c r="G21363" s="3" t="n">
        <v>2400</v>
      </c>
    </row>
    <row r="21364">
      <c r="A21364" s="3" t="inlineStr">
        <is>
          <t>Opportunity Global Property (PTY) LTD</t>
        </is>
      </c>
      <c r="B21364" s="4" t="n">
        <v>45473</v>
      </c>
      <c r="C21364" s="3" t="inlineStr">
        <is>
          <t>Expenses</t>
        </is>
      </c>
      <c r="D21364" s="3" t="inlineStr">
        <is>
          <t>4552/000</t>
        </is>
      </c>
      <c r="E21364" s="3" t="inlineStr">
        <is>
          <t>Subscriptions - Xero</t>
        </is>
      </c>
      <c r="F21364" s="3" t="n">
        <v>600</v>
      </c>
      <c r="G21364" s="3" t="n">
        <v>2400</v>
      </c>
    </row>
    <row r="21365">
      <c r="A21365" s="3" t="inlineStr">
        <is>
          <t>Opportunity Management Holdings (PTY) LTD</t>
        </is>
      </c>
      <c r="B21365" s="4" t="n">
        <v>45473</v>
      </c>
      <c r="C21365" s="3" t="inlineStr">
        <is>
          <t>Expenses</t>
        </is>
      </c>
      <c r="D21365" s="3" t="inlineStr">
        <is>
          <t>4552/000</t>
        </is>
      </c>
      <c r="E21365" s="3" t="inlineStr">
        <is>
          <t>Subscriptions - Xero</t>
        </is>
      </c>
      <c r="F21365" s="3" t="n">
        <v>600</v>
      </c>
      <c r="G21365" s="3" t="n">
        <v>6000</v>
      </c>
    </row>
    <row r="21366">
      <c r="A21366" s="3" t="inlineStr">
        <is>
          <t>Opportunity Global Property (PTY) LTD</t>
        </is>
      </c>
      <c r="B21366" s="4" t="n">
        <v>45473</v>
      </c>
      <c r="C21366" s="3" t="inlineStr">
        <is>
          <t>Expenses</t>
        </is>
      </c>
      <c r="D21366" s="3" t="inlineStr">
        <is>
          <t>4553/000</t>
        </is>
      </c>
      <c r="E21366" s="3" t="inlineStr">
        <is>
          <t>Subscriptions - CMA</t>
        </is>
      </c>
      <c r="F21366" s="3" t="n">
        <v>680</v>
      </c>
      <c r="G21366" s="3" t="n">
        <v>2720</v>
      </c>
    </row>
    <row r="21367">
      <c r="A21367" s="3" t="inlineStr">
        <is>
          <t>Quinate Consulting (Pty) Ltd</t>
        </is>
      </c>
      <c r="B21367" s="4" t="n">
        <v>45473</v>
      </c>
      <c r="C21367" s="3" t="inlineStr">
        <is>
          <t>Expenses</t>
        </is>
      </c>
      <c r="D21367" s="3" t="inlineStr">
        <is>
          <t>4554/000</t>
        </is>
      </c>
      <c r="E21367" s="3" t="inlineStr">
        <is>
          <t>Subscriptions - Xero</t>
        </is>
      </c>
      <c r="F21367" s="3" t="n">
        <v>600</v>
      </c>
      <c r="G21367" s="3" t="n">
        <v>2400</v>
      </c>
    </row>
    <row r="21368">
      <c r="A21368" s="3" t="inlineStr">
        <is>
          <t>Opportunity Global Property (PTY) LTD</t>
        </is>
      </c>
      <c r="B21368" s="4" t="n">
        <v>45473</v>
      </c>
      <c r="C21368" s="3" t="inlineStr">
        <is>
          <t>Expenses</t>
        </is>
      </c>
      <c r="D21368" s="3" t="inlineStr">
        <is>
          <t>4554/000</t>
        </is>
      </c>
      <c r="E21368" s="3" t="inlineStr">
        <is>
          <t>Subscriptions - Zoho</t>
        </is>
      </c>
      <c r="F21368" s="3" t="n">
        <v>750</v>
      </c>
      <c r="G21368" s="3" t="n">
        <v>3000</v>
      </c>
    </row>
    <row r="21369">
      <c r="A21369" s="3" t="inlineStr">
        <is>
          <t>Opportunity Global Property (PTY) LTD</t>
        </is>
      </c>
      <c r="B21369" s="4" t="n">
        <v>45473</v>
      </c>
      <c r="C21369" s="3" t="inlineStr">
        <is>
          <t>Expenses</t>
        </is>
      </c>
      <c r="D21369" s="3" t="inlineStr">
        <is>
          <t>4555/000</t>
        </is>
      </c>
      <c r="E21369" s="3" t="inlineStr">
        <is>
          <t>Subscriptions - EAAB</t>
        </is>
      </c>
      <c r="F21369" s="3" t="n">
        <v>2386</v>
      </c>
      <c r="G21369" s="3" t="n">
        <v>2386</v>
      </c>
    </row>
    <row r="21370">
      <c r="A21370" s="3" t="inlineStr">
        <is>
          <t>Quinate Consulting (Pty) Ltd</t>
        </is>
      </c>
      <c r="B21370" s="4" t="n">
        <v>45473</v>
      </c>
      <c r="C21370" s="3" t="inlineStr">
        <is>
          <t>Expenses</t>
        </is>
      </c>
      <c r="D21370" s="3" t="inlineStr">
        <is>
          <t>4555/000</t>
        </is>
      </c>
      <c r="E21370" s="3" t="inlineStr">
        <is>
          <t>Subscriptions - OUMS</t>
        </is>
      </c>
      <c r="F21370" s="3" t="n">
        <v>13465.42</v>
      </c>
      <c r="G21370" s="3" t="n">
        <v>53861.68</v>
      </c>
    </row>
    <row r="21371">
      <c r="A21371" s="3" t="inlineStr">
        <is>
          <t>Opportunity Global Property (PTY) LTD</t>
        </is>
      </c>
      <c r="B21371" s="4" t="n">
        <v>45473</v>
      </c>
      <c r="C21371" s="3" t="inlineStr">
        <is>
          <t>Expenses</t>
        </is>
      </c>
      <c r="D21371" s="3" t="inlineStr">
        <is>
          <t>4556/000</t>
        </is>
      </c>
      <c r="E21371" s="3" t="inlineStr">
        <is>
          <t>Subscription: Sjoon</t>
        </is>
      </c>
      <c r="F21371" s="3" t="n">
        <v>321.74</v>
      </c>
      <c r="G21371" s="3" t="n">
        <v>973.91</v>
      </c>
    </row>
    <row r="21372">
      <c r="A21372" s="3" t="inlineStr">
        <is>
          <t>Opportunity Global Property (PTY) LTD</t>
        </is>
      </c>
      <c r="B21372" s="4" t="n">
        <v>45473</v>
      </c>
      <c r="C21372" s="3" t="inlineStr">
        <is>
          <t>Expenses</t>
        </is>
      </c>
      <c r="D21372" s="3" t="inlineStr">
        <is>
          <t>4557/000</t>
        </is>
      </c>
      <c r="E21372" s="3" t="inlineStr">
        <is>
          <t>Subscriptions - Lighthouse</t>
        </is>
      </c>
      <c r="F21372" s="3" t="n">
        <v>0</v>
      </c>
      <c r="G21372" s="3" t="n">
        <v>415</v>
      </c>
    </row>
    <row r="21373">
      <c r="A21373" s="3" t="inlineStr">
        <is>
          <t>Opportunity Global Property (PTY) LTD</t>
        </is>
      </c>
      <c r="B21373" s="4" t="n">
        <v>45473</v>
      </c>
      <c r="C21373" s="3" t="inlineStr">
        <is>
          <t>Expenses</t>
        </is>
      </c>
      <c r="D21373" s="3" t="inlineStr">
        <is>
          <t>4558/000</t>
        </is>
      </c>
      <c r="E21373" s="3" t="inlineStr">
        <is>
          <t>Subscription - SEESA</t>
        </is>
      </c>
      <c r="F21373" s="3" t="n">
        <v>878.26</v>
      </c>
      <c r="G21373" s="3" t="n">
        <v>1756.52</v>
      </c>
    </row>
    <row r="21374">
      <c r="A21374" s="3" t="inlineStr">
        <is>
          <t>Noble Shield (Pty) Ltd ta Go Letting</t>
        </is>
      </c>
      <c r="B21374" s="4" t="n">
        <v>45473</v>
      </c>
      <c r="C21374" s="3" t="inlineStr">
        <is>
          <t>Expenses</t>
        </is>
      </c>
      <c r="D21374" s="3" t="inlineStr">
        <is>
          <t>4560/000</t>
        </is>
      </c>
      <c r="E21374" s="3" t="inlineStr">
        <is>
          <t>Small Assets - under R7000</t>
        </is>
      </c>
      <c r="F21374" s="3" t="n">
        <v>0</v>
      </c>
      <c r="G21374" s="3" t="n">
        <v>11866</v>
      </c>
    </row>
    <row r="21375">
      <c r="A21375" s="3" t="inlineStr">
        <is>
          <t>Opportunity Management Holdings (PTY) LTD</t>
        </is>
      </c>
      <c r="B21375" s="4" t="n">
        <v>45473</v>
      </c>
      <c r="C21375" s="3" t="inlineStr">
        <is>
          <t>Expenses</t>
        </is>
      </c>
      <c r="D21375" s="3" t="inlineStr">
        <is>
          <t>4600/000</t>
        </is>
      </c>
      <c r="E21375" s="3" t="inlineStr">
        <is>
          <t>Telephone _AND_ Fax</t>
        </is>
      </c>
      <c r="F21375" s="3" t="n">
        <v>0</v>
      </c>
      <c r="G21375" s="3" t="n">
        <v>447.82</v>
      </c>
    </row>
    <row r="21376">
      <c r="A21376" s="3" t="inlineStr">
        <is>
          <t>Opportunity Private Capital (PTY) LTD</t>
        </is>
      </c>
      <c r="B21376" s="4" t="n">
        <v>45473</v>
      </c>
      <c r="C21376" s="3" t="inlineStr">
        <is>
          <t>Expenses</t>
        </is>
      </c>
      <c r="D21376" s="3" t="inlineStr">
        <is>
          <t>4600/000</t>
        </is>
      </c>
      <c r="E21376" s="3" t="inlineStr">
        <is>
          <t>Telephone _AND_ Fax</t>
        </is>
      </c>
      <c r="F21376" s="3" t="n">
        <v>4037.39</v>
      </c>
      <c r="G21376" s="3" t="n">
        <v>14683.25</v>
      </c>
    </row>
    <row r="21377">
      <c r="A21377" s="3" t="inlineStr">
        <is>
          <t>Trademark Holdings (Pty) Ltd</t>
        </is>
      </c>
      <c r="B21377" s="4" t="n">
        <v>45473</v>
      </c>
      <c r="C21377" s="3" t="inlineStr">
        <is>
          <t>Expenses</t>
        </is>
      </c>
      <c r="D21377" s="3" t="inlineStr">
        <is>
          <t>4600/000</t>
        </is>
      </c>
      <c r="E21377" s="3" t="inlineStr">
        <is>
          <t>Telephone _AND_ Fax</t>
        </is>
      </c>
      <c r="F21377" s="3" t="n">
        <v>1185.84</v>
      </c>
      <c r="G21377" s="3" t="n">
        <v>11340.8</v>
      </c>
    </row>
    <row r="21378">
      <c r="A21378" s="3" t="inlineStr">
        <is>
          <t>Noble Shield (Pty) Ltd ta Go Letting</t>
        </is>
      </c>
      <c r="B21378" s="4" t="n">
        <v>45473</v>
      </c>
      <c r="C21378" s="3" t="inlineStr">
        <is>
          <t>Expenses</t>
        </is>
      </c>
      <c r="D21378" s="3" t="inlineStr">
        <is>
          <t>4600/000</t>
        </is>
      </c>
      <c r="E21378" s="3" t="inlineStr">
        <is>
          <t>Telephone _AND_ Fax - VDB Office</t>
        </is>
      </c>
      <c r="F21378" s="3" t="n">
        <v>0</v>
      </c>
      <c r="G21378" s="3" t="n">
        <v>1028</v>
      </c>
    </row>
    <row r="21379">
      <c r="A21379" s="3" t="inlineStr">
        <is>
          <t>Noble Shield (Pty) Ltd ta Go Letting</t>
        </is>
      </c>
      <c r="B21379" s="4" t="n">
        <v>45473</v>
      </c>
      <c r="C21379" s="3" t="inlineStr">
        <is>
          <t>Expenses</t>
        </is>
      </c>
      <c r="D21379" s="3" t="inlineStr">
        <is>
          <t>4610/000</t>
        </is>
      </c>
      <c r="E21379" s="3" t="inlineStr">
        <is>
          <t>Telephone - CT Office</t>
        </is>
      </c>
      <c r="F21379" s="3" t="n">
        <v>1021.94</v>
      </c>
      <c r="G21379" s="3" t="n">
        <v>11954.04</v>
      </c>
    </row>
    <row r="21380">
      <c r="A21380" s="3" t="inlineStr">
        <is>
          <t>Quinate Consulting (Pty) Ltd</t>
        </is>
      </c>
      <c r="B21380" s="4" t="n">
        <v>45473</v>
      </c>
      <c r="C21380" s="3" t="inlineStr">
        <is>
          <t>Expenses</t>
        </is>
      </c>
      <c r="D21380" s="3" t="inlineStr">
        <is>
          <t>4650/030</t>
        </is>
      </c>
      <c r="E21380" s="3" t="inlineStr">
        <is>
          <t>Travel - Parking</t>
        </is>
      </c>
      <c r="F21380" s="3" t="n">
        <v>0</v>
      </c>
      <c r="G21380" s="3" t="n">
        <v>17.39</v>
      </c>
    </row>
    <row r="21381">
      <c r="A21381" s="3" t="inlineStr">
        <is>
          <t>Opportunity Private Capital (PTY) LTD</t>
        </is>
      </c>
      <c r="B21381" s="4" t="n">
        <v>45473</v>
      </c>
      <c r="C21381" s="3" t="inlineStr">
        <is>
          <t>Expenses</t>
        </is>
      </c>
      <c r="D21381" s="3" t="inlineStr">
        <is>
          <t>4650/030</t>
        </is>
      </c>
      <c r="E21381" s="3" t="inlineStr">
        <is>
          <t>Travel _AND_ Accomodation - Local Accom</t>
        </is>
      </c>
      <c r="F21381" s="3" t="n">
        <v>0</v>
      </c>
      <c r="G21381" s="3" t="n">
        <v>5752.18</v>
      </c>
    </row>
    <row r="21382">
      <c r="A21382" s="3" t="inlineStr">
        <is>
          <t>Opportunity Global Property (PTY) LTD</t>
        </is>
      </c>
      <c r="B21382" s="4" t="n">
        <v>45473</v>
      </c>
      <c r="C21382" s="3" t="inlineStr">
        <is>
          <t>Expenses</t>
        </is>
      </c>
      <c r="D21382" s="3" t="inlineStr">
        <is>
          <t>4650/070</t>
        </is>
      </c>
      <c r="E21382" s="3" t="inlineStr">
        <is>
          <t>Travel &amp; Accommodation - Petrol</t>
        </is>
      </c>
      <c r="F21382" s="3" t="n">
        <v>0</v>
      </c>
      <c r="G21382" s="3" t="n">
        <v>313.5</v>
      </c>
    </row>
    <row r="21383">
      <c r="A21383" s="3" t="inlineStr">
        <is>
          <t>Opportunity Private Capital (PTY) LTD</t>
        </is>
      </c>
      <c r="B21383" s="4" t="n">
        <v>45473</v>
      </c>
      <c r="C21383" s="3" t="inlineStr">
        <is>
          <t>Expenses</t>
        </is>
      </c>
      <c r="D21383" s="3" t="inlineStr">
        <is>
          <t>4650/090</t>
        </is>
      </c>
      <c r="E21383" s="3" t="inlineStr">
        <is>
          <t>Travel &amp; Accom - Fuel</t>
        </is>
      </c>
      <c r="F21383" s="3" t="n">
        <v>0</v>
      </c>
      <c r="G21383" s="3" t="n">
        <v>1098.75</v>
      </c>
    </row>
    <row r="21384">
      <c r="A21384" s="3" t="inlineStr">
        <is>
          <t>Noble Shield (Pty) Ltd ta Go Letting</t>
        </is>
      </c>
      <c r="B21384" s="4" t="n">
        <v>45473</v>
      </c>
      <c r="C21384" s="3" t="inlineStr">
        <is>
          <t>Expenses</t>
        </is>
      </c>
      <c r="D21384" s="3" t="inlineStr">
        <is>
          <t>4700/000</t>
        </is>
      </c>
      <c r="E21384" s="3" t="inlineStr">
        <is>
          <t>PAYE Contributions</t>
        </is>
      </c>
      <c r="F21384" s="3" t="n">
        <v>0</v>
      </c>
      <c r="G21384" s="3" t="n">
        <v>47144.51</v>
      </c>
    </row>
    <row r="21385">
      <c r="A21385" s="3" t="inlineStr">
        <is>
          <t>Trademark Holdings (Pty) Ltd</t>
        </is>
      </c>
      <c r="B21385" s="4" t="n">
        <v>45473</v>
      </c>
      <c r="C21385" s="3" t="inlineStr">
        <is>
          <t>Expenses</t>
        </is>
      </c>
      <c r="D21385" s="3" t="inlineStr">
        <is>
          <t>4700/000</t>
        </is>
      </c>
      <c r="E21385" s="3" t="inlineStr">
        <is>
          <t>PAYE Contributions</t>
        </is>
      </c>
      <c r="F21385" s="3" t="n">
        <v>0</v>
      </c>
      <c r="G21385" s="3" t="n">
        <v>56360.64</v>
      </c>
    </row>
    <row r="21386">
      <c r="A21386" s="3" t="inlineStr">
        <is>
          <t>Opportunity Global Property (PTY) LTD</t>
        </is>
      </c>
      <c r="B21386" s="4" t="n">
        <v>45473</v>
      </c>
      <c r="C21386" s="3" t="inlineStr">
        <is>
          <t>Expenses</t>
        </is>
      </c>
      <c r="D21386" s="3" t="inlineStr">
        <is>
          <t>4700/000</t>
        </is>
      </c>
      <c r="E21386" s="3" t="inlineStr">
        <is>
          <t>UIF Contributions</t>
        </is>
      </c>
      <c r="F21386" s="3" t="n">
        <v>0</v>
      </c>
      <c r="G21386" s="3" t="n">
        <v>317.12</v>
      </c>
    </row>
    <row r="21387">
      <c r="A21387" s="3" t="inlineStr">
        <is>
          <t>Opportunity Private Capital (PTY) LTD</t>
        </is>
      </c>
      <c r="B21387" s="4" t="n">
        <v>45473</v>
      </c>
      <c r="C21387" s="3" t="inlineStr">
        <is>
          <t>Expenses</t>
        </is>
      </c>
      <c r="D21387" s="3" t="inlineStr">
        <is>
          <t>4700/000</t>
        </is>
      </c>
      <c r="E21387" s="3" t="inlineStr">
        <is>
          <t>UIF Contributions</t>
        </is>
      </c>
      <c r="F21387" s="3" t="n">
        <v>0</v>
      </c>
      <c r="G21387" s="3" t="n">
        <v>354.24</v>
      </c>
    </row>
    <row r="21388">
      <c r="A21388" s="3" t="inlineStr">
        <is>
          <t>Opportunity Global Property (PTY) LTD</t>
        </is>
      </c>
      <c r="B21388" s="4" t="n">
        <v>45473</v>
      </c>
      <c r="C21388" s="3" t="inlineStr">
        <is>
          <t>Expenses</t>
        </is>
      </c>
      <c r="D21388" s="3" t="inlineStr">
        <is>
          <t>4701/000</t>
        </is>
      </c>
      <c r="E21388" s="3" t="inlineStr">
        <is>
          <t>UIF Employee Contribution</t>
        </is>
      </c>
      <c r="F21388" s="3" t="n">
        <v>0</v>
      </c>
      <c r="G21388" s="3" t="n">
        <v>317.12</v>
      </c>
    </row>
    <row r="21389">
      <c r="A21389" s="3" t="inlineStr">
        <is>
          <t>Opportunity Private Capital (PTY) LTD</t>
        </is>
      </c>
      <c r="B21389" s="4" t="n">
        <v>45473</v>
      </c>
      <c r="C21389" s="3" t="inlineStr">
        <is>
          <t>Expenses</t>
        </is>
      </c>
      <c r="D21389" s="3" t="inlineStr">
        <is>
          <t>4701/000</t>
        </is>
      </c>
      <c r="E21389" s="3" t="inlineStr">
        <is>
          <t>UIF Employee Contributions</t>
        </is>
      </c>
      <c r="F21389" s="3" t="n">
        <v>0</v>
      </c>
      <c r="G21389" s="3" t="n">
        <v>354.24</v>
      </c>
    </row>
    <row r="21390">
      <c r="A21390" s="3" t="inlineStr">
        <is>
          <t>Noble Shield (Pty) Ltd ta Go Letting</t>
        </is>
      </c>
      <c r="B21390" s="4" t="n">
        <v>45473</v>
      </c>
      <c r="C21390" s="3" t="inlineStr">
        <is>
          <t>Expenses</t>
        </is>
      </c>
      <c r="D21390" s="3" t="inlineStr">
        <is>
          <t>4710/000</t>
        </is>
      </c>
      <c r="E21390" s="3" t="inlineStr">
        <is>
          <t>UIF Company Contributions</t>
        </is>
      </c>
      <c r="F21390" s="3" t="n">
        <v>0</v>
      </c>
      <c r="G21390" s="3" t="n">
        <v>2333.25</v>
      </c>
    </row>
    <row r="21391">
      <c r="A21391" s="3" t="inlineStr">
        <is>
          <t>Trademark Holdings (Pty) Ltd</t>
        </is>
      </c>
      <c r="B21391" s="4" t="n">
        <v>45473</v>
      </c>
      <c r="C21391" s="3" t="inlineStr">
        <is>
          <t>Expenses</t>
        </is>
      </c>
      <c r="D21391" s="3" t="inlineStr">
        <is>
          <t>4710/000</t>
        </is>
      </c>
      <c r="E21391" s="3" t="inlineStr">
        <is>
          <t>UIF Company Contributions</t>
        </is>
      </c>
      <c r="F21391" s="3" t="n">
        <v>0</v>
      </c>
      <c r="G21391" s="3" t="n">
        <v>857.25</v>
      </c>
    </row>
    <row r="21392">
      <c r="A21392" s="3" t="inlineStr">
        <is>
          <t>Noble Shield (Pty) Ltd ta Go Letting</t>
        </is>
      </c>
      <c r="B21392" s="4" t="n">
        <v>45473</v>
      </c>
      <c r="C21392" s="3" t="inlineStr">
        <is>
          <t>Expenses</t>
        </is>
      </c>
      <c r="D21392" s="3" t="inlineStr">
        <is>
          <t>4711/000</t>
        </is>
      </c>
      <c r="E21392" s="3" t="inlineStr">
        <is>
          <t>UIF Employee Contribution</t>
        </is>
      </c>
      <c r="F21392" s="3" t="n">
        <v>0</v>
      </c>
      <c r="G21392" s="3" t="n">
        <v>2333.25</v>
      </c>
    </row>
    <row r="21393">
      <c r="A21393" s="3" t="inlineStr">
        <is>
          <t>Trademark Holdings (Pty) Ltd</t>
        </is>
      </c>
      <c r="B21393" s="4" t="n">
        <v>45473</v>
      </c>
      <c r="C21393" s="3" t="inlineStr">
        <is>
          <t>Expenses</t>
        </is>
      </c>
      <c r="D21393" s="3" t="inlineStr">
        <is>
          <t>4711/000</t>
        </is>
      </c>
      <c r="E21393" s="3" t="inlineStr">
        <is>
          <t>UIF Employee Contributions</t>
        </is>
      </c>
      <c r="F21393" s="3" t="n">
        <v>0</v>
      </c>
      <c r="G21393" s="3" t="n">
        <v>857.25</v>
      </c>
    </row>
    <row r="21394">
      <c r="A21394" s="3" t="inlineStr">
        <is>
          <t>Noble Shield (Pty) Ltd ta Go Letting</t>
        </is>
      </c>
      <c r="B21394" s="4" t="n">
        <v>45473</v>
      </c>
      <c r="C21394" s="3" t="inlineStr">
        <is>
          <t>Expenses</t>
        </is>
      </c>
      <c r="D21394" s="3" t="inlineStr">
        <is>
          <t>4720/000</t>
        </is>
      </c>
      <c r="E21394" s="3" t="inlineStr">
        <is>
          <t>SDL Contributions</t>
        </is>
      </c>
      <c r="F21394" s="3" t="n">
        <v>0</v>
      </c>
      <c r="G21394" s="3" t="n">
        <v>4149.51</v>
      </c>
    </row>
    <row r="21395">
      <c r="A21395" s="3" t="inlineStr">
        <is>
          <t>Trademark Holdings (Pty) Ltd</t>
        </is>
      </c>
      <c r="B21395" s="4" t="n">
        <v>45473</v>
      </c>
      <c r="C21395" s="3" t="inlineStr">
        <is>
          <t>Expenses</t>
        </is>
      </c>
      <c r="D21395" s="3" t="inlineStr">
        <is>
          <t>4720/000</t>
        </is>
      </c>
      <c r="E21395" s="3" t="inlineStr">
        <is>
          <t>SDL Contributions</t>
        </is>
      </c>
      <c r="F21395" s="3" t="n">
        <v>0</v>
      </c>
      <c r="G21395" s="3" t="n">
        <v>2785.78</v>
      </c>
    </row>
    <row r="21396">
      <c r="A21396" s="3" t="inlineStr">
        <is>
          <t>Opportunity Global Property (PTY) LTD</t>
        </is>
      </c>
      <c r="B21396" s="4" t="n">
        <v>45473</v>
      </c>
      <c r="C21396" s="3" t="inlineStr">
        <is>
          <t>Expenses</t>
        </is>
      </c>
      <c r="D21396" s="3" t="inlineStr">
        <is>
          <t>4730/000</t>
        </is>
      </c>
      <c r="E21396" s="3" t="inlineStr">
        <is>
          <t>PAYE Contributions</t>
        </is>
      </c>
      <c r="F21396" s="3" t="n">
        <v>0</v>
      </c>
      <c r="G21396" s="3" t="n">
        <v>8055.14</v>
      </c>
    </row>
    <row r="21397">
      <c r="A21397" s="3" t="inlineStr">
        <is>
          <t>Opportunity Management Holdings (PTY) LTD</t>
        </is>
      </c>
      <c r="B21397" s="4" t="n">
        <v>45473</v>
      </c>
      <c r="C21397" s="3" t="inlineStr">
        <is>
          <t>Expenses</t>
        </is>
      </c>
      <c r="D21397" s="3" t="inlineStr">
        <is>
          <t>4730/000</t>
        </is>
      </c>
      <c r="E21397" s="3" t="inlineStr">
        <is>
          <t>PAYE Contributions</t>
        </is>
      </c>
      <c r="F21397" s="3" t="n">
        <v>42830.12</v>
      </c>
      <c r="G21397" s="3" t="n">
        <v>455668.15</v>
      </c>
    </row>
    <row r="21398">
      <c r="A21398" s="3" t="inlineStr">
        <is>
          <t>Opportunity Private Capital (PTY) LTD</t>
        </is>
      </c>
      <c r="B21398" s="4" t="n">
        <v>45473</v>
      </c>
      <c r="C21398" s="3" t="inlineStr">
        <is>
          <t>Expenses</t>
        </is>
      </c>
      <c r="D21398" s="3" t="inlineStr">
        <is>
          <t>4730/000</t>
        </is>
      </c>
      <c r="E21398" s="3" t="inlineStr">
        <is>
          <t>PAYE Contributions</t>
        </is>
      </c>
      <c r="F21398" s="3" t="n">
        <v>0</v>
      </c>
      <c r="G21398" s="3" t="n">
        <v>13505.18</v>
      </c>
    </row>
    <row r="21399">
      <c r="A21399" s="3" t="inlineStr">
        <is>
          <t>Opportunity Global Property (PTY) LTD</t>
        </is>
      </c>
      <c r="B21399" s="4" t="n">
        <v>45473</v>
      </c>
      <c r="C21399" s="3" t="inlineStr">
        <is>
          <t>Expenses</t>
        </is>
      </c>
      <c r="D21399" s="3" t="inlineStr">
        <is>
          <t>4740/000</t>
        </is>
      </c>
      <c r="E21399" s="3" t="inlineStr">
        <is>
          <t>SDL Contributions</t>
        </is>
      </c>
      <c r="F21399" s="3" t="n">
        <v>0</v>
      </c>
      <c r="G21399" s="3" t="n">
        <v>1477.46</v>
      </c>
    </row>
    <row r="21400">
      <c r="A21400" s="3" t="inlineStr">
        <is>
          <t>Opportunity Private Capital (PTY) LTD</t>
        </is>
      </c>
      <c r="B21400" s="4" t="n">
        <v>45473</v>
      </c>
      <c r="C21400" s="3" t="inlineStr">
        <is>
          <t>Expenses</t>
        </is>
      </c>
      <c r="D21400" s="3" t="inlineStr">
        <is>
          <t>4740/000</t>
        </is>
      </c>
      <c r="E21400" s="3" t="inlineStr">
        <is>
          <t>SDL Contributions</t>
        </is>
      </c>
      <c r="F21400" s="3" t="n">
        <v>0</v>
      </c>
      <c r="G21400" s="3" t="n">
        <v>727.25</v>
      </c>
    </row>
    <row r="21401">
      <c r="A21401" s="3" t="inlineStr">
        <is>
          <t>Opportunity Management Holdings (PTY) LTD</t>
        </is>
      </c>
      <c r="B21401" s="4" t="n">
        <v>45473</v>
      </c>
      <c r="C21401" s="3" t="inlineStr">
        <is>
          <t>Expenses</t>
        </is>
      </c>
      <c r="D21401" s="3" t="inlineStr">
        <is>
          <t>4740/000</t>
        </is>
      </c>
      <c r="E21401" s="3" t="inlineStr">
        <is>
          <t>UIF Company Contribution</t>
        </is>
      </c>
      <c r="F21401" s="3" t="n">
        <v>1800.05</v>
      </c>
      <c r="G21401" s="3" t="n">
        <v>16579.14</v>
      </c>
    </row>
    <row r="21402">
      <c r="A21402" s="3" t="inlineStr">
        <is>
          <t>Opportunity Management Holdings (PTY) LTD</t>
        </is>
      </c>
      <c r="B21402" s="4" t="n">
        <v>45473</v>
      </c>
      <c r="C21402" s="3" t="inlineStr">
        <is>
          <t>Expenses</t>
        </is>
      </c>
      <c r="D21402" s="3" t="inlineStr">
        <is>
          <t>4741/000</t>
        </is>
      </c>
      <c r="E21402" s="3" t="inlineStr">
        <is>
          <t>UIF Employee Contribution</t>
        </is>
      </c>
      <c r="F21402" s="3" t="n">
        <v>1800.05</v>
      </c>
      <c r="G21402" s="3" t="n">
        <v>16579.14</v>
      </c>
    </row>
    <row r="21403">
      <c r="A21403" s="3" t="inlineStr">
        <is>
          <t>Opportunity Management Holdings (PTY) LTD</t>
        </is>
      </c>
      <c r="B21403" s="4" t="n">
        <v>45473</v>
      </c>
      <c r="C21403" s="3" t="inlineStr">
        <is>
          <t>Expenses</t>
        </is>
      </c>
      <c r="D21403" s="3" t="inlineStr">
        <is>
          <t>4750/000</t>
        </is>
      </c>
      <c r="E21403" s="3" t="inlineStr">
        <is>
          <t>SDL Contribution</t>
        </is>
      </c>
      <c r="F21403" s="3" t="n">
        <v>2702.8</v>
      </c>
      <c r="G21403" s="3" t="n">
        <v>24922.8</v>
      </c>
    </row>
    <row r="21404">
      <c r="A21404" s="3" t="inlineStr">
        <is>
          <t>Opportunity Global Property (PTY) LTD</t>
        </is>
      </c>
      <c r="B21404" s="4" t="n">
        <v>45473</v>
      </c>
      <c r="C21404" s="3" t="inlineStr">
        <is>
          <t>Assets</t>
        </is>
      </c>
      <c r="D21404" s="3" t="inlineStr">
        <is>
          <t>5000/001</t>
        </is>
      </c>
      <c r="E21404" s="3" t="inlineStr">
        <is>
          <t>Loan - Cape Projects</t>
        </is>
      </c>
      <c r="F21404" s="3" t="n">
        <v>60000</v>
      </c>
      <c r="G21404" s="3" t="n">
        <v>205000</v>
      </c>
    </row>
    <row r="21405">
      <c r="A21405" s="3" t="inlineStr">
        <is>
          <t>Opportunity Global Property (PTY) LTD</t>
        </is>
      </c>
      <c r="B21405" s="4" t="n">
        <v>45473</v>
      </c>
      <c r="C21405" s="3" t="inlineStr">
        <is>
          <t>Liabilities</t>
        </is>
      </c>
      <c r="D21405" s="3" t="inlineStr">
        <is>
          <t>5000/006</t>
        </is>
      </c>
      <c r="E21405" s="3" t="inlineStr">
        <is>
          <t>Loan - Purple Blok</t>
        </is>
      </c>
      <c r="F21405" s="3" t="n">
        <v>0</v>
      </c>
      <c r="G21405" s="3" t="n">
        <v>44000</v>
      </c>
    </row>
    <row r="21406">
      <c r="A21406" s="3" t="inlineStr">
        <is>
          <t>Noble Shield (Pty) Ltd ta Go Letting</t>
        </is>
      </c>
      <c r="B21406" s="4" t="n">
        <v>45473</v>
      </c>
      <c r="C21406" s="3" t="inlineStr">
        <is>
          <t>Equity</t>
        </is>
      </c>
      <c r="D21406" s="3" t="inlineStr">
        <is>
          <t>5100/000</t>
        </is>
      </c>
      <c r="E21406" s="3" t="inlineStr">
        <is>
          <t>Share Capital</t>
        </is>
      </c>
      <c r="F21406" s="3" t="n">
        <v>0</v>
      </c>
      <c r="G21406" s="3" t="n">
        <v>-1</v>
      </c>
    </row>
    <row r="21407">
      <c r="A21407" s="3" t="inlineStr">
        <is>
          <t>Opportunity Management Holdings (PTY) LTD</t>
        </is>
      </c>
      <c r="B21407" s="4" t="n">
        <v>45473</v>
      </c>
      <c r="C21407" s="3" t="inlineStr">
        <is>
          <t>Equity</t>
        </is>
      </c>
      <c r="D21407" s="3" t="inlineStr">
        <is>
          <t>5100/000</t>
        </is>
      </c>
      <c r="E21407" s="3" t="inlineStr">
        <is>
          <t>Share Capital / Members Contribution</t>
        </is>
      </c>
      <c r="F21407" s="3" t="n">
        <v>0</v>
      </c>
      <c r="G21407" s="3" t="n">
        <v>-120</v>
      </c>
    </row>
    <row r="21408">
      <c r="A21408" s="3" t="inlineStr">
        <is>
          <t>Quinate Consulting (Pty) Ltd</t>
        </is>
      </c>
      <c r="B21408" s="4" t="n">
        <v>45473</v>
      </c>
      <c r="C21408" s="3" t="inlineStr">
        <is>
          <t>Equity</t>
        </is>
      </c>
      <c r="D21408" s="3" t="inlineStr">
        <is>
          <t>5100/000</t>
        </is>
      </c>
      <c r="E21408" s="3" t="inlineStr">
        <is>
          <t>Share Capital / Members Contribution</t>
        </is>
      </c>
      <c r="F21408" s="3" t="n">
        <v>0</v>
      </c>
      <c r="G21408" s="3" t="n">
        <v>-120</v>
      </c>
    </row>
    <row r="21409">
      <c r="A21409" s="3" t="inlineStr">
        <is>
          <t>Trademark Holdings (Pty) Ltd</t>
        </is>
      </c>
      <c r="B21409" s="4" t="n">
        <v>45473</v>
      </c>
      <c r="C21409" s="3" t="inlineStr">
        <is>
          <t>Equity</t>
        </is>
      </c>
      <c r="D21409" s="3" t="inlineStr">
        <is>
          <t>5100/001</t>
        </is>
      </c>
      <c r="E21409" s="3" t="inlineStr">
        <is>
          <t>Share Capital - GFY Investments</t>
        </is>
      </c>
      <c r="F21409" s="3" t="n">
        <v>0</v>
      </c>
      <c r="G21409" s="3" t="n">
        <v>-60</v>
      </c>
    </row>
    <row r="21410">
      <c r="A21410" s="3" t="inlineStr">
        <is>
          <t>Trademark Holdings (Pty) Ltd</t>
        </is>
      </c>
      <c r="B21410" s="4" t="n">
        <v>45473</v>
      </c>
      <c r="C21410" s="3" t="inlineStr">
        <is>
          <t>Equity</t>
        </is>
      </c>
      <c r="D21410" s="3" t="inlineStr">
        <is>
          <t>5100/002</t>
        </is>
      </c>
      <c r="E21410" s="3" t="inlineStr">
        <is>
          <t>Share Capital - Zak Trust</t>
        </is>
      </c>
      <c r="F21410" s="3" t="n">
        <v>0</v>
      </c>
      <c r="G21410" s="3" t="n">
        <v>-60</v>
      </c>
    </row>
    <row r="21411">
      <c r="A21411" s="3" t="inlineStr">
        <is>
          <t>Opportunity Private Capital (PTY) LTD</t>
        </is>
      </c>
      <c r="B21411" s="4" t="n">
        <v>45473</v>
      </c>
      <c r="C21411" s="3" t="inlineStr">
        <is>
          <t>Equity</t>
        </is>
      </c>
      <c r="D21411" s="3" t="inlineStr">
        <is>
          <t>5101/000</t>
        </is>
      </c>
      <c r="E21411" s="3" t="inlineStr">
        <is>
          <t>Share Capital - Ordinary Type A</t>
        </is>
      </c>
      <c r="F21411" s="3" t="n">
        <v>0</v>
      </c>
      <c r="G21411" s="3" t="n">
        <v>-70</v>
      </c>
    </row>
    <row r="21412">
      <c r="A21412" s="3" t="inlineStr">
        <is>
          <t>Opportunity Private Capital (PTY) LTD</t>
        </is>
      </c>
      <c r="B21412" s="4" t="n">
        <v>45473</v>
      </c>
      <c r="C21412" s="3" t="inlineStr">
        <is>
          <t>Equity</t>
        </is>
      </c>
      <c r="D21412" s="3" t="inlineStr">
        <is>
          <t>5102/000</t>
        </is>
      </c>
      <c r="E21412" s="3" t="inlineStr">
        <is>
          <t>Share Capital - Ordinary Type B</t>
        </is>
      </c>
      <c r="F21412" s="3" t="n">
        <v>0</v>
      </c>
      <c r="G21412" s="3" t="n">
        <v>-30</v>
      </c>
    </row>
    <row r="21413">
      <c r="A21413" s="3" t="inlineStr">
        <is>
          <t>Endulini (Pty) Ltd</t>
        </is>
      </c>
      <c r="B21413" s="4" t="n">
        <v>45473</v>
      </c>
      <c r="C21413" s="3" t="inlineStr">
        <is>
          <t>Equity</t>
        </is>
      </c>
      <c r="D21413" s="3" t="inlineStr">
        <is>
          <t>5200/000</t>
        </is>
      </c>
      <c r="E21413" s="3" t="inlineStr">
        <is>
          <t>Retained Earnings / Loss</t>
        </is>
      </c>
      <c r="F21413" s="3" t="n">
        <v>0</v>
      </c>
      <c r="G21413" s="3" t="n">
        <v>-13615904.67</v>
      </c>
    </row>
    <row r="21414">
      <c r="A21414" s="3" t="inlineStr">
        <is>
          <t>Noble Shield (Pty) Ltd ta Go Letting</t>
        </is>
      </c>
      <c r="B21414" s="4" t="n">
        <v>45473</v>
      </c>
      <c r="C21414" s="3" t="inlineStr">
        <is>
          <t>Equity</t>
        </is>
      </c>
      <c r="D21414" s="3" t="inlineStr">
        <is>
          <t>5200/000</t>
        </is>
      </c>
      <c r="E21414" s="3" t="inlineStr">
        <is>
          <t>Retained Earnings / Loss</t>
        </is>
      </c>
      <c r="F21414" s="3" t="n">
        <v>0</v>
      </c>
      <c r="G21414" s="3" t="n">
        <v>-91943.62</v>
      </c>
    </row>
    <row r="21415">
      <c r="A21415" s="3" t="inlineStr">
        <is>
          <t>Opportunity Global Property (PTY) LTD</t>
        </is>
      </c>
      <c r="B21415" s="4" t="n">
        <v>45473</v>
      </c>
      <c r="C21415" s="3" t="inlineStr">
        <is>
          <t>Equity</t>
        </is>
      </c>
      <c r="D21415" s="3" t="inlineStr">
        <is>
          <t>5200/000</t>
        </is>
      </c>
      <c r="E21415" s="3" t="inlineStr">
        <is>
          <t>Retained Earnings / Loss</t>
        </is>
      </c>
      <c r="F21415" s="3" t="n">
        <v>0</v>
      </c>
      <c r="G21415" s="3" t="n">
        <v>-3754324.03</v>
      </c>
    </row>
    <row r="21416">
      <c r="A21416" s="3" t="inlineStr">
        <is>
          <t>Opportunity Management Holdings (PTY) LTD</t>
        </is>
      </c>
      <c r="B21416" s="4" t="n">
        <v>45473</v>
      </c>
      <c r="C21416" s="3" t="inlineStr">
        <is>
          <t>Equity</t>
        </is>
      </c>
      <c r="D21416" s="3" t="inlineStr">
        <is>
          <t>5200/000</t>
        </is>
      </c>
      <c r="E21416" s="3" t="inlineStr">
        <is>
          <t>Retained Earnings / Loss</t>
        </is>
      </c>
      <c r="F21416" s="3" t="n">
        <v>0</v>
      </c>
      <c r="G21416" s="3" t="n">
        <v>1215864.15</v>
      </c>
    </row>
    <row r="21417">
      <c r="A21417" s="3" t="inlineStr">
        <is>
          <t>Opportunity Private Capital (PTY) LTD</t>
        </is>
      </c>
      <c r="B21417" s="4" t="n">
        <v>45473</v>
      </c>
      <c r="C21417" s="3" t="inlineStr">
        <is>
          <t>Equity</t>
        </is>
      </c>
      <c r="D21417" s="3" t="inlineStr">
        <is>
          <t>5200/000</t>
        </is>
      </c>
      <c r="E21417" s="3" t="inlineStr">
        <is>
          <t>Retained Earnings / Loss</t>
        </is>
      </c>
      <c r="F21417" s="3" t="n">
        <v>0</v>
      </c>
      <c r="G21417" s="3" t="n">
        <v>3406936.99</v>
      </c>
    </row>
    <row r="21418">
      <c r="A21418" s="3" t="inlineStr">
        <is>
          <t>Quinate Consulting (Pty) Ltd</t>
        </is>
      </c>
      <c r="B21418" s="4" t="n">
        <v>45473</v>
      </c>
      <c r="C21418" s="3" t="inlineStr">
        <is>
          <t>Equity</t>
        </is>
      </c>
      <c r="D21418" s="3" t="inlineStr">
        <is>
          <t>5200/000</t>
        </is>
      </c>
      <c r="E21418" s="3" t="inlineStr">
        <is>
          <t>Retained Earnings / Loss</t>
        </is>
      </c>
      <c r="F21418" s="3" t="n">
        <v>0</v>
      </c>
      <c r="G21418" s="3" t="n">
        <v>1654577.5</v>
      </c>
    </row>
    <row r="21419">
      <c r="A21419" s="3" t="inlineStr">
        <is>
          <t>Trademark Holdings (Pty) Ltd</t>
        </is>
      </c>
      <c r="B21419" s="4" t="n">
        <v>45473</v>
      </c>
      <c r="C21419" s="3" t="inlineStr">
        <is>
          <t>Equity</t>
        </is>
      </c>
      <c r="D21419" s="3" t="inlineStr">
        <is>
          <t>5200/000</t>
        </is>
      </c>
      <c r="E21419" s="3" t="inlineStr">
        <is>
          <t>Retained Earnings / Loss</t>
        </is>
      </c>
      <c r="F21419" s="3" t="n">
        <v>0</v>
      </c>
      <c r="G21419" s="3" t="n">
        <v>-163666.44</v>
      </c>
    </row>
    <row r="21420">
      <c r="A21420" s="3" t="inlineStr">
        <is>
          <t>Quinate Consulting (Pty) Ltd</t>
        </is>
      </c>
      <c r="B21420" s="4" t="n">
        <v>45473</v>
      </c>
      <c r="C21420" s="3" t="inlineStr">
        <is>
          <t>Assets</t>
        </is>
      </c>
      <c r="D21420" s="3" t="inlineStr">
        <is>
          <t>5400/011</t>
        </is>
      </c>
      <c r="E21420" s="3" t="inlineStr">
        <is>
          <t>Members Loan - Nick Morgan</t>
        </is>
      </c>
      <c r="F21420" s="3" t="n">
        <v>0</v>
      </c>
      <c r="G21420" s="3" t="n">
        <v>-85743.69</v>
      </c>
    </row>
    <row r="21421">
      <c r="A21421" s="3" t="inlineStr">
        <is>
          <t>Opportunity Management Holdings (PTY) LTD</t>
        </is>
      </c>
      <c r="B21421" s="4" t="n">
        <v>45473</v>
      </c>
      <c r="C21421" s="3" t="inlineStr">
        <is>
          <t>Assets</t>
        </is>
      </c>
      <c r="D21421" s="3" t="inlineStr">
        <is>
          <t>5400/500</t>
        </is>
      </c>
      <c r="E21421" s="3" t="inlineStr">
        <is>
          <t>Shareholder - Zak Loan</t>
        </is>
      </c>
      <c r="F21421" s="3" t="n">
        <v>0</v>
      </c>
      <c r="G21421" s="3" t="n">
        <v>-171798.21</v>
      </c>
    </row>
    <row r="21422">
      <c r="A21422" s="3" t="inlineStr">
        <is>
          <t>Quinate Consulting (Pty) Ltd</t>
        </is>
      </c>
      <c r="B21422" s="4" t="n">
        <v>45473</v>
      </c>
      <c r="C21422" s="3" t="inlineStr">
        <is>
          <t>Liabilities</t>
        </is>
      </c>
      <c r="D21422" s="3" t="inlineStr">
        <is>
          <t>5500/010</t>
        </is>
      </c>
      <c r="E21422" s="3" t="inlineStr">
        <is>
          <t>Loan - Wynand Haywood</t>
        </is>
      </c>
      <c r="F21422" s="3" t="n">
        <v>0</v>
      </c>
      <c r="G21422" s="3" t="n">
        <v>1928.67</v>
      </c>
    </row>
    <row r="21423">
      <c r="A21423" s="3" t="inlineStr">
        <is>
          <t>Quinate Consulting (Pty) Ltd</t>
        </is>
      </c>
      <c r="B21423" s="4" t="n">
        <v>45473</v>
      </c>
      <c r="C21423" s="3" t="inlineStr">
        <is>
          <t>Liabilities</t>
        </is>
      </c>
      <c r="D21423" s="3" t="inlineStr">
        <is>
          <t>5500/023</t>
        </is>
      </c>
      <c r="E21423" s="3" t="inlineStr">
        <is>
          <t>Loan - Noble Shield 1 Security Trust</t>
        </is>
      </c>
      <c r="F21423" s="3" t="n">
        <v>0</v>
      </c>
      <c r="G21423" s="3" t="n">
        <v>1100</v>
      </c>
    </row>
    <row r="21424">
      <c r="A21424" s="3" t="inlineStr">
        <is>
          <t>Quinate Consulting (Pty) Ltd</t>
        </is>
      </c>
      <c r="B21424" s="4" t="n">
        <v>45473</v>
      </c>
      <c r="C21424" s="3" t="inlineStr">
        <is>
          <t>Liabilities</t>
        </is>
      </c>
      <c r="D21424" s="3" t="inlineStr">
        <is>
          <t>5500/025</t>
        </is>
      </c>
      <c r="E21424" s="3" t="inlineStr">
        <is>
          <t>Loan - Noble Shield 2 Security Trust</t>
        </is>
      </c>
      <c r="F21424" s="3" t="n">
        <v>0</v>
      </c>
      <c r="G21424" s="3" t="n">
        <v>250</v>
      </c>
    </row>
    <row r="21425">
      <c r="A21425" s="3" t="inlineStr">
        <is>
          <t>Quinate Consulting (Pty) Ltd</t>
        </is>
      </c>
      <c r="B21425" s="4" t="n">
        <v>45473</v>
      </c>
      <c r="C21425" s="3" t="inlineStr">
        <is>
          <t>Liabilities</t>
        </is>
      </c>
      <c r="D21425" s="3" t="inlineStr">
        <is>
          <t>5500/030</t>
        </is>
      </c>
      <c r="E21425" s="3" t="inlineStr">
        <is>
          <t>Loan - Heron Projects</t>
        </is>
      </c>
      <c r="F21425" s="3" t="n">
        <v>0</v>
      </c>
      <c r="G21425" s="3" t="n">
        <v>46000</v>
      </c>
    </row>
    <row r="21426">
      <c r="A21426" s="3" t="inlineStr">
        <is>
          <t>Quinate Consulting (Pty) Ltd</t>
        </is>
      </c>
      <c r="B21426" s="4" t="n">
        <v>45473</v>
      </c>
      <c r="C21426" s="3" t="inlineStr">
        <is>
          <t>Liabilities</t>
        </is>
      </c>
      <c r="D21426" s="3" t="inlineStr">
        <is>
          <t>5500/040</t>
        </is>
      </c>
      <c r="E21426" s="3" t="inlineStr">
        <is>
          <t>Loan - Noble Shield Holdings Pty Ltd</t>
        </is>
      </c>
      <c r="F21426" s="3" t="n">
        <v>0</v>
      </c>
      <c r="G21426" s="3" t="n">
        <v>37144.38</v>
      </c>
    </row>
    <row r="21427">
      <c r="A21427" s="3" t="inlineStr">
        <is>
          <t>Opportunity Private Capital (PTY) LTD</t>
        </is>
      </c>
      <c r="B21427" s="4" t="n">
        <v>45473</v>
      </c>
      <c r="C21427" s="3" t="inlineStr">
        <is>
          <t>Liabilities</t>
        </is>
      </c>
      <c r="D21427" s="3" t="inlineStr">
        <is>
          <t>5500/100</t>
        </is>
      </c>
      <c r="E21427" s="3" t="inlineStr">
        <is>
          <t>Loan - Cape Projects Construction</t>
        </is>
      </c>
      <c r="F21427" s="3" t="n">
        <v>350000</v>
      </c>
      <c r="G21427" s="3" t="n">
        <v>1530000</v>
      </c>
    </row>
    <row r="21428">
      <c r="A21428" s="3" t="inlineStr">
        <is>
          <t>Noble Shield (Pty) Ltd ta Go Letting</t>
        </is>
      </c>
      <c r="B21428" s="4" t="n">
        <v>45473</v>
      </c>
      <c r="C21428" s="3" t="inlineStr">
        <is>
          <t>Liabilities</t>
        </is>
      </c>
      <c r="D21428" s="3" t="inlineStr">
        <is>
          <t>5500/100</t>
        </is>
      </c>
      <c r="E21428" s="3" t="inlineStr">
        <is>
          <t>Loan - Jupiter Trust</t>
        </is>
      </c>
      <c r="F21428" s="3" t="n">
        <v>0</v>
      </c>
      <c r="G21428" s="3" t="n">
        <v>-100228.75</v>
      </c>
    </row>
    <row r="21429">
      <c r="A21429" s="3" t="inlineStr">
        <is>
          <t>Opportunity Management Holdings (PTY) LTD</t>
        </is>
      </c>
      <c r="B21429" s="4" t="n">
        <v>45473</v>
      </c>
      <c r="C21429" s="3" t="inlineStr">
        <is>
          <t>Liabilities</t>
        </is>
      </c>
      <c r="D21429" s="3" t="inlineStr">
        <is>
          <t>5500/100</t>
        </is>
      </c>
      <c r="E21429" s="3" t="inlineStr">
        <is>
          <t>Loan - Opportunity Global</t>
        </is>
      </c>
      <c r="F21429" s="3" t="n">
        <v>0</v>
      </c>
      <c r="G21429" s="3" t="n">
        <v>-20000</v>
      </c>
    </row>
    <row r="21430">
      <c r="A21430" s="3" t="inlineStr">
        <is>
          <t>Trademark Holdings (Pty) Ltd</t>
        </is>
      </c>
      <c r="B21430" s="4" t="n">
        <v>45473</v>
      </c>
      <c r="C21430" s="3" t="inlineStr">
        <is>
          <t>Liabilities</t>
        </is>
      </c>
      <c r="D21430" s="3" t="inlineStr">
        <is>
          <t>5500/100</t>
        </is>
      </c>
      <c r="E21430" s="3" t="inlineStr">
        <is>
          <t>Loan - Opportunity Global Investments</t>
        </is>
      </c>
      <c r="F21430" s="3" t="n">
        <v>35000</v>
      </c>
      <c r="G21430" s="3" t="n">
        <v>35000</v>
      </c>
    </row>
    <row r="21431">
      <c r="A21431" s="3" t="inlineStr">
        <is>
          <t>Endulini (Pty) Ltd</t>
        </is>
      </c>
      <c r="B21431" s="4" t="n">
        <v>45473</v>
      </c>
      <c r="C21431" s="3" t="inlineStr">
        <is>
          <t>Liabilities</t>
        </is>
      </c>
      <c r="D21431" s="3" t="inlineStr">
        <is>
          <t>5500/100</t>
        </is>
      </c>
      <c r="E21431" s="3" t="inlineStr">
        <is>
          <t>Loan - Quinate Consulting</t>
        </is>
      </c>
      <c r="F21431" s="3" t="n">
        <v>-600</v>
      </c>
      <c r="G21431" s="3" t="n">
        <v>-5542437.9</v>
      </c>
    </row>
    <row r="21432">
      <c r="A21432" s="3" t="inlineStr">
        <is>
          <t>Opportunity Management Holdings (PTY) LTD</t>
        </is>
      </c>
      <c r="B21432" s="4" t="n">
        <v>45473</v>
      </c>
      <c r="C21432" s="3" t="inlineStr">
        <is>
          <t>Liabilities</t>
        </is>
      </c>
      <c r="D21432" s="3" t="inlineStr">
        <is>
          <t>5500/110</t>
        </is>
      </c>
      <c r="E21432" s="3" t="inlineStr">
        <is>
          <t>Loan - Opportunity Global Property</t>
        </is>
      </c>
      <c r="F21432" s="3" t="n">
        <v>0</v>
      </c>
      <c r="G21432" s="3" t="n">
        <v>20000</v>
      </c>
    </row>
    <row r="21433">
      <c r="A21433" s="3" t="inlineStr">
        <is>
          <t>Opportunity Private Capital (PTY) LTD</t>
        </is>
      </c>
      <c r="B21433" s="4" t="n">
        <v>45473</v>
      </c>
      <c r="C21433" s="3" t="inlineStr">
        <is>
          <t>Liabilities</t>
        </is>
      </c>
      <c r="D21433" s="3" t="inlineStr">
        <is>
          <t>5500/110</t>
        </is>
      </c>
      <c r="E21433" s="3" t="inlineStr">
        <is>
          <t>Loan - Opportunity Trademark Holdings</t>
        </is>
      </c>
      <c r="F21433" s="3" t="n">
        <v>-35000</v>
      </c>
      <c r="G21433" s="3" t="n">
        <v>-35000</v>
      </c>
    </row>
    <row r="21434">
      <c r="A21434" s="3" t="inlineStr">
        <is>
          <t>Opportunity Global Property (PTY) LTD</t>
        </is>
      </c>
      <c r="B21434" s="4" t="n">
        <v>45473</v>
      </c>
      <c r="C21434" s="3" t="inlineStr">
        <is>
          <t>Liabilities</t>
        </is>
      </c>
      <c r="D21434" s="3" t="inlineStr">
        <is>
          <t>5500/112</t>
        </is>
      </c>
      <c r="E21434" s="3" t="inlineStr">
        <is>
          <t>Loan - OMH</t>
        </is>
      </c>
      <c r="F21434" s="3" t="n">
        <v>0</v>
      </c>
      <c r="G21434" s="3" t="n">
        <v>-20000</v>
      </c>
    </row>
    <row r="21435">
      <c r="A21435" s="3" t="inlineStr">
        <is>
          <t>Rock Blok (Pty) Ltd</t>
        </is>
      </c>
      <c r="B21435" s="4" t="n">
        <v>45473</v>
      </c>
      <c r="C21435" s="3" t="inlineStr">
        <is>
          <t>Liabilities</t>
        </is>
      </c>
      <c r="D21435" s="3" t="inlineStr">
        <is>
          <t>5500/140</t>
        </is>
      </c>
      <c r="E21435" s="3" t="inlineStr">
        <is>
          <t>Loan - Opportunity Private Capital</t>
        </is>
      </c>
      <c r="F21435" s="3" t="n">
        <v>0</v>
      </c>
      <c r="G21435" s="3" t="n">
        <v>-1000</v>
      </c>
    </row>
    <row r="21436">
      <c r="A21436" s="3" t="inlineStr">
        <is>
          <t>Endulini (Pty) Ltd</t>
        </is>
      </c>
      <c r="B21436" s="4" t="n">
        <v>45473</v>
      </c>
      <c r="C21436" s="3" t="inlineStr">
        <is>
          <t>Liabilities</t>
        </is>
      </c>
      <c r="D21436" s="3" t="inlineStr">
        <is>
          <t>5500/150</t>
        </is>
      </c>
      <c r="E21436" s="3" t="inlineStr">
        <is>
          <t>Loan - Cape Projects Construction</t>
        </is>
      </c>
      <c r="F21436" s="3" t="n">
        <v>0</v>
      </c>
      <c r="G21436" s="3" t="n">
        <v>-14841500</v>
      </c>
    </row>
    <row r="21437">
      <c r="A21437" s="3" t="inlineStr">
        <is>
          <t>Quinate Consulting (Pty) Ltd</t>
        </is>
      </c>
      <c r="B21437" s="4" t="n">
        <v>45473</v>
      </c>
      <c r="C21437" s="3" t="inlineStr">
        <is>
          <t>Liabilities</t>
        </is>
      </c>
      <c r="D21437" s="3" t="inlineStr">
        <is>
          <t>5500/160</t>
        </is>
      </c>
      <c r="E21437" s="3" t="inlineStr">
        <is>
          <t>Loan - GFY Investment and Consulting</t>
        </is>
      </c>
      <c r="F21437" s="3" t="n">
        <v>0</v>
      </c>
      <c r="G21437" s="3" t="n">
        <v>-1405287.47</v>
      </c>
    </row>
    <row r="21438">
      <c r="A21438" s="3" t="inlineStr">
        <is>
          <t>Opportunity Management Holdings (PTY) LTD</t>
        </is>
      </c>
      <c r="B21438" s="4" t="n">
        <v>45473</v>
      </c>
      <c r="C21438" s="3" t="inlineStr">
        <is>
          <t>Liabilities</t>
        </is>
      </c>
      <c r="D21438" s="3" t="inlineStr">
        <is>
          <t>5500/200</t>
        </is>
      </c>
      <c r="E21438" s="3" t="inlineStr">
        <is>
          <t>Loan - Cape Projects</t>
        </is>
      </c>
      <c r="F21438" s="3" t="n">
        <v>-300</v>
      </c>
      <c r="G21438" s="3" t="n">
        <v>-367699</v>
      </c>
    </row>
    <row r="21439">
      <c r="A21439" s="3" t="inlineStr">
        <is>
          <t>Endulini (Pty) Ltd</t>
        </is>
      </c>
      <c r="B21439" s="4" t="n">
        <v>45473</v>
      </c>
      <c r="C21439" s="3" t="inlineStr">
        <is>
          <t>Liabilities</t>
        </is>
      </c>
      <c r="D21439" s="3" t="inlineStr">
        <is>
          <t>5500/200</t>
        </is>
      </c>
      <c r="E21439" s="3" t="inlineStr">
        <is>
          <t>Loan - Opportunity Management Holdings</t>
        </is>
      </c>
      <c r="F21439" s="3" t="n">
        <v>0</v>
      </c>
      <c r="G21439" s="3" t="n">
        <v>40000</v>
      </c>
    </row>
    <row r="21440">
      <c r="A21440" s="3" t="inlineStr">
        <is>
          <t>Endulini (Pty) Ltd</t>
        </is>
      </c>
      <c r="B21440" s="4" t="n">
        <v>45473</v>
      </c>
      <c r="C21440" s="3" t="inlineStr">
        <is>
          <t>Liabilities</t>
        </is>
      </c>
      <c r="D21440" s="3" t="inlineStr">
        <is>
          <t>5500/250</t>
        </is>
      </c>
      <c r="E21440" s="3" t="inlineStr">
        <is>
          <t>Loan - Heron Projects</t>
        </is>
      </c>
      <c r="F21440" s="3" t="n">
        <v>-40000</v>
      </c>
      <c r="G21440" s="3" t="n">
        <v>-1840000</v>
      </c>
    </row>
    <row r="21441">
      <c r="A21441" s="3" t="inlineStr">
        <is>
          <t>Trademark Holdings (Pty) Ltd</t>
        </is>
      </c>
      <c r="B21441" s="4" t="n">
        <v>45473</v>
      </c>
      <c r="C21441" s="3" t="inlineStr">
        <is>
          <t>Liabilities</t>
        </is>
      </c>
      <c r="D21441" s="3" t="inlineStr">
        <is>
          <t>5500/250</t>
        </is>
      </c>
      <c r="E21441" s="3" t="inlineStr">
        <is>
          <t>Loan - Noble Shield</t>
        </is>
      </c>
      <c r="F21441" s="3" t="n">
        <v>0</v>
      </c>
      <c r="G21441" s="3" t="n">
        <v>100165.59</v>
      </c>
    </row>
    <row r="21442">
      <c r="A21442" s="3" t="inlineStr">
        <is>
          <t>Noble Shield (Pty) Ltd ta Go Letting</t>
        </is>
      </c>
      <c r="B21442" s="4" t="n">
        <v>45473</v>
      </c>
      <c r="C21442" s="3" t="inlineStr">
        <is>
          <t>Liabilities</t>
        </is>
      </c>
      <c r="D21442" s="3" t="inlineStr">
        <is>
          <t>5500/250</t>
        </is>
      </c>
      <c r="E21442" s="3" t="inlineStr">
        <is>
          <t>Loan - Noble Shield Holdings</t>
        </is>
      </c>
      <c r="F21442" s="3" t="n">
        <v>0</v>
      </c>
      <c r="G21442" s="3" t="n">
        <v>-16413.38</v>
      </c>
    </row>
    <row r="21443">
      <c r="A21443" s="3" t="inlineStr">
        <is>
          <t>Opportunity Management Holdings (PTY) LTD</t>
        </is>
      </c>
      <c r="B21443" s="4" t="n">
        <v>45473</v>
      </c>
      <c r="C21443" s="3" t="inlineStr">
        <is>
          <t>Liabilities</t>
        </is>
      </c>
      <c r="D21443" s="3" t="inlineStr">
        <is>
          <t>5500/250</t>
        </is>
      </c>
      <c r="E21443" s="3" t="inlineStr">
        <is>
          <t>Loan - Quinate</t>
        </is>
      </c>
      <c r="F21443" s="3" t="n">
        <v>0</v>
      </c>
      <c r="G21443" s="3" t="n">
        <v>-10000</v>
      </c>
    </row>
    <row r="21444">
      <c r="A21444" s="3" t="inlineStr">
        <is>
          <t>Quinate Consulting (Pty) Ltd</t>
        </is>
      </c>
      <c r="B21444" s="4" t="n">
        <v>45473</v>
      </c>
      <c r="C21444" s="3" t="inlineStr">
        <is>
          <t>Liabilities</t>
        </is>
      </c>
      <c r="D21444" s="3" t="inlineStr">
        <is>
          <t>5500/300</t>
        </is>
      </c>
      <c r="E21444" s="3" t="inlineStr">
        <is>
          <t>Loan - Gengis</t>
        </is>
      </c>
      <c r="F21444" s="3" t="n">
        <v>0</v>
      </c>
      <c r="G21444" s="3" t="n">
        <v>-1029301.95</v>
      </c>
    </row>
    <row r="21445">
      <c r="A21445" s="3" t="inlineStr">
        <is>
          <t>Opportunity Management Holdings (PTY) LTD</t>
        </is>
      </c>
      <c r="B21445" s="4" t="n">
        <v>45473</v>
      </c>
      <c r="C21445" s="3" t="inlineStr">
        <is>
          <t>Liabilities</t>
        </is>
      </c>
      <c r="D21445" s="3" t="inlineStr">
        <is>
          <t>5500/300</t>
        </is>
      </c>
      <c r="E21445" s="3" t="inlineStr">
        <is>
          <t>Loan - Opportunity Prop Management</t>
        </is>
      </c>
      <c r="F21445" s="3" t="n">
        <v>0</v>
      </c>
      <c r="G21445" s="3" t="n">
        <v>-1220204.15</v>
      </c>
    </row>
    <row r="21446">
      <c r="A21446" s="3" t="inlineStr">
        <is>
          <t>Noble Shield (Pty) Ltd ta Go Letting</t>
        </is>
      </c>
      <c r="B21446" s="4" t="n">
        <v>45473</v>
      </c>
      <c r="C21446" s="3" t="inlineStr">
        <is>
          <t>Liabilities</t>
        </is>
      </c>
      <c r="D21446" s="3" t="inlineStr">
        <is>
          <t>5500/300</t>
        </is>
      </c>
      <c r="E21446" s="3" t="inlineStr">
        <is>
          <t>Loan - Trademark Holdings</t>
        </is>
      </c>
      <c r="F21446" s="3" t="n">
        <v>0</v>
      </c>
      <c r="G21446" s="3" t="n">
        <v>-100165.59</v>
      </c>
    </row>
    <row r="21447">
      <c r="A21447" s="3" t="inlineStr">
        <is>
          <t>Opportunity Management Holdings (PTY) LTD</t>
        </is>
      </c>
      <c r="B21447" s="4" t="n">
        <v>45473</v>
      </c>
      <c r="C21447" s="3" t="inlineStr">
        <is>
          <t>Liabilities</t>
        </is>
      </c>
      <c r="D21447" s="3" t="inlineStr">
        <is>
          <t>5500/350</t>
        </is>
      </c>
      <c r="E21447" s="3" t="inlineStr">
        <is>
          <t>Loan - Endulini</t>
        </is>
      </c>
      <c r="F21447" s="3" t="n">
        <v>0</v>
      </c>
      <c r="G21447" s="3" t="n">
        <v>-40000</v>
      </c>
    </row>
    <row r="21448">
      <c r="A21448" s="3" t="inlineStr">
        <is>
          <t>Opportunity Private Capital (PTY) LTD</t>
        </is>
      </c>
      <c r="B21448" s="4" t="n">
        <v>45473</v>
      </c>
      <c r="C21448" s="3" t="inlineStr">
        <is>
          <t>Liabilities</t>
        </is>
      </c>
      <c r="D21448" s="3" t="inlineStr">
        <is>
          <t>5500/350</t>
        </is>
      </c>
      <c r="E21448" s="3" t="inlineStr">
        <is>
          <t>Loan - Opportunity Management Holdings</t>
        </is>
      </c>
      <c r="F21448" s="3" t="n">
        <v>0</v>
      </c>
      <c r="G21448" s="3" t="n">
        <v>500</v>
      </c>
    </row>
    <row r="21449">
      <c r="A21449" s="3" t="inlineStr">
        <is>
          <t>Noble Shield (Pty) Ltd ta Go Letting</t>
        </is>
      </c>
      <c r="B21449" s="4" t="n">
        <v>45473</v>
      </c>
      <c r="C21449" s="3" t="inlineStr">
        <is>
          <t>Liabilities</t>
        </is>
      </c>
      <c r="D21449" s="3" t="inlineStr">
        <is>
          <t>5500/350</t>
        </is>
      </c>
      <c r="E21449" s="3" t="inlineStr">
        <is>
          <t>Loan - Quinate Consulting</t>
        </is>
      </c>
      <c r="F21449" s="3" t="n">
        <v>0</v>
      </c>
      <c r="G21449" s="3" t="n">
        <v>-37144.38</v>
      </c>
    </row>
    <row r="21450">
      <c r="A21450" s="3" t="inlineStr">
        <is>
          <t>Trademark Holdings (Pty) Ltd</t>
        </is>
      </c>
      <c r="B21450" s="4" t="n">
        <v>45473</v>
      </c>
      <c r="C21450" s="3" t="inlineStr">
        <is>
          <t>Liabilities</t>
        </is>
      </c>
      <c r="D21450" s="3" t="inlineStr">
        <is>
          <t>5500/350</t>
        </is>
      </c>
      <c r="E21450" s="3" t="inlineStr">
        <is>
          <t>Loan - Quinate Consulting</t>
        </is>
      </c>
      <c r="F21450" s="3" t="n">
        <v>0</v>
      </c>
      <c r="G21450" s="3" t="n">
        <v>-16413.38</v>
      </c>
    </row>
    <row r="21451">
      <c r="A21451" s="3" t="inlineStr">
        <is>
          <t>Trademark Holdings (Pty) Ltd</t>
        </is>
      </c>
      <c r="B21451" s="4" t="n">
        <v>45473</v>
      </c>
      <c r="C21451" s="3" t="inlineStr">
        <is>
          <t>Liabilities</t>
        </is>
      </c>
      <c r="D21451" s="3" t="inlineStr">
        <is>
          <t>5500/375</t>
        </is>
      </c>
      <c r="E21451" s="3" t="inlineStr">
        <is>
          <t>Loan - Opportunity Management Holdings Pty Ltd</t>
        </is>
      </c>
      <c r="F21451" s="3" t="n">
        <v>0</v>
      </c>
      <c r="G21451" s="3" t="n">
        <v>158800</v>
      </c>
    </row>
    <row r="21452">
      <c r="A21452" s="3" t="inlineStr">
        <is>
          <t>Trademark Holdings (Pty) Ltd</t>
        </is>
      </c>
      <c r="B21452" s="4" t="n">
        <v>45473</v>
      </c>
      <c r="C21452" s="3" t="inlineStr">
        <is>
          <t>Liabilities</t>
        </is>
      </c>
      <c r="D21452" s="3" t="inlineStr">
        <is>
          <t>5500/450</t>
        </is>
      </c>
      <c r="E21452" s="3" t="inlineStr">
        <is>
          <t>Loan - Cape Projects Construction</t>
        </is>
      </c>
      <c r="F21452" s="3" t="n">
        <v>-600</v>
      </c>
      <c r="G21452" s="3" t="n">
        <v>55200</v>
      </c>
    </row>
    <row r="21453">
      <c r="A21453" s="3" t="inlineStr">
        <is>
          <t>Trademark Holdings (Pty) Ltd</t>
        </is>
      </c>
      <c r="B21453" s="4" t="n">
        <v>45473</v>
      </c>
      <c r="C21453" s="3" t="inlineStr">
        <is>
          <t>Liabilities</t>
        </is>
      </c>
      <c r="D21453" s="3" t="inlineStr">
        <is>
          <t>5500/500</t>
        </is>
      </c>
      <c r="E21453" s="3" t="inlineStr">
        <is>
          <t>Go Letting Brand Name</t>
        </is>
      </c>
      <c r="F21453" s="3" t="n">
        <v>0</v>
      </c>
      <c r="G21453" s="3" t="n">
        <v>93420</v>
      </c>
    </row>
    <row r="21454">
      <c r="A21454" s="3" t="inlineStr">
        <is>
          <t>Noble Shield (Pty) Ltd ta Go Letting</t>
        </is>
      </c>
      <c r="B21454" s="4" t="n">
        <v>45473</v>
      </c>
      <c r="C21454" s="3" t="inlineStr">
        <is>
          <t>Liabilities</t>
        </is>
      </c>
      <c r="D21454" s="3" t="inlineStr">
        <is>
          <t>5500/500</t>
        </is>
      </c>
      <c r="E21454" s="3" t="inlineStr">
        <is>
          <t>Loan - Cape Projects Construction</t>
        </is>
      </c>
      <c r="F21454" s="3" t="n">
        <v>-15600</v>
      </c>
      <c r="G21454" s="3" t="n">
        <v>233413.94</v>
      </c>
    </row>
    <row r="21455">
      <c r="A21455" s="3" t="inlineStr">
        <is>
          <t>Quinate Consulting (Pty) Ltd</t>
        </is>
      </c>
      <c r="B21455" s="4" t="n">
        <v>45473</v>
      </c>
      <c r="C21455" s="3" t="inlineStr">
        <is>
          <t>Liabilities</t>
        </is>
      </c>
      <c r="D21455" s="3" t="inlineStr">
        <is>
          <t>5500/500</t>
        </is>
      </c>
      <c r="E21455" s="3" t="inlineStr">
        <is>
          <t>Loan - Opportunity Development Struct.</t>
        </is>
      </c>
      <c r="F21455" s="3" t="n">
        <v>0</v>
      </c>
      <c r="G21455" s="3" t="n">
        <v>-2380000</v>
      </c>
    </row>
    <row r="21456">
      <c r="A21456" s="3" t="inlineStr">
        <is>
          <t>Opportunity Management Holdings (PTY) LTD</t>
        </is>
      </c>
      <c r="B21456" s="4" t="n">
        <v>45473</v>
      </c>
      <c r="C21456" s="3" t="inlineStr">
        <is>
          <t>Liabilities</t>
        </is>
      </c>
      <c r="D21456" s="3" t="inlineStr">
        <is>
          <t>5500/500</t>
        </is>
      </c>
      <c r="E21456" s="3" t="inlineStr">
        <is>
          <t>Loan - Opportunity Tradermark Holdings</t>
        </is>
      </c>
      <c r="F21456" s="3" t="n">
        <v>0</v>
      </c>
      <c r="G21456" s="3" t="n">
        <v>-158800</v>
      </c>
    </row>
    <row r="21457">
      <c r="A21457" s="3" t="inlineStr">
        <is>
          <t>Quinate Consulting (Pty) Ltd</t>
        </is>
      </c>
      <c r="B21457" s="4" t="n">
        <v>45473</v>
      </c>
      <c r="C21457" s="3" t="inlineStr">
        <is>
          <t>Liabilities</t>
        </is>
      </c>
      <c r="D21457" s="3" t="inlineStr">
        <is>
          <t>5500/520</t>
        </is>
      </c>
      <c r="E21457" s="3" t="inlineStr">
        <is>
          <t>Loan - Opportunity Management Holdings</t>
        </is>
      </c>
      <c r="F21457" s="3" t="n">
        <v>0</v>
      </c>
      <c r="G21457" s="3" t="n">
        <v>6100</v>
      </c>
    </row>
    <row r="21458">
      <c r="A21458" s="3" t="inlineStr">
        <is>
          <t>Opportunity Management Holdings (PTY) LTD</t>
        </is>
      </c>
      <c r="B21458" s="4" t="n">
        <v>45473</v>
      </c>
      <c r="C21458" s="3" t="inlineStr">
        <is>
          <t>Liabilities</t>
        </is>
      </c>
      <c r="D21458" s="3" t="inlineStr">
        <is>
          <t>5500/550</t>
        </is>
      </c>
      <c r="E21458" s="3" t="inlineStr">
        <is>
          <t>Loan - Heron Projects</t>
        </is>
      </c>
      <c r="F21458" s="3" t="n">
        <v>-10000</v>
      </c>
      <c r="G21458" s="3" t="n">
        <v>21000</v>
      </c>
    </row>
    <row r="21459">
      <c r="A21459" s="3" t="inlineStr">
        <is>
          <t>Opportunity Private Capital (PTY) LTD</t>
        </is>
      </c>
      <c r="B21459" s="4" t="n">
        <v>45473</v>
      </c>
      <c r="C21459" s="3" t="inlineStr">
        <is>
          <t>Liabilities</t>
        </is>
      </c>
      <c r="D21459" s="3" t="inlineStr">
        <is>
          <t>5500/650</t>
        </is>
      </c>
      <c r="E21459" s="3" t="inlineStr">
        <is>
          <t>Loan - Opportunit Global - Sales</t>
        </is>
      </c>
      <c r="F21459" s="3" t="n">
        <v>50000</v>
      </c>
      <c r="G21459" s="3" t="n">
        <v>-4084033.83</v>
      </c>
    </row>
    <row r="21460">
      <c r="A21460" s="3" t="inlineStr">
        <is>
          <t>Opportunity Global Property (PTY) LTD</t>
        </is>
      </c>
      <c r="B21460" s="4" t="n">
        <v>45473</v>
      </c>
      <c r="C21460" s="3" t="inlineStr">
        <is>
          <t>Liabilities</t>
        </is>
      </c>
      <c r="D21460" s="3" t="inlineStr">
        <is>
          <t>5500/650</t>
        </is>
      </c>
      <c r="E21460" s="3" t="inlineStr">
        <is>
          <t>Loan - Opportunity Investments</t>
        </is>
      </c>
      <c r="F21460" s="3" t="n">
        <v>-50000</v>
      </c>
      <c r="G21460" s="3" t="n">
        <v>4084033.83</v>
      </c>
    </row>
    <row r="21461">
      <c r="A21461" s="3" t="inlineStr">
        <is>
          <t>Opportunity Management Holdings (PTY) LTD</t>
        </is>
      </c>
      <c r="B21461" s="4" t="n">
        <v>45473</v>
      </c>
      <c r="C21461" s="3" t="inlineStr">
        <is>
          <t>Liabilities</t>
        </is>
      </c>
      <c r="D21461" s="3" t="inlineStr">
        <is>
          <t>5500/700</t>
        </is>
      </c>
      <c r="E21461" s="3" t="inlineStr">
        <is>
          <t>Loan - Go Letting</t>
        </is>
      </c>
      <c r="F21461" s="3" t="n">
        <v>0</v>
      </c>
      <c r="G21461" s="3" t="n">
        <v>-120</v>
      </c>
    </row>
    <row r="21462">
      <c r="A21462" s="3" t="inlineStr">
        <is>
          <t>Quinate Consulting (Pty) Ltd</t>
        </is>
      </c>
      <c r="B21462" s="4" t="n">
        <v>45473</v>
      </c>
      <c r="C21462" s="3" t="inlineStr">
        <is>
          <t>Liabilities</t>
        </is>
      </c>
      <c r="D21462" s="3" t="inlineStr">
        <is>
          <t>5500/700</t>
        </is>
      </c>
      <c r="E21462" s="3" t="inlineStr">
        <is>
          <t>Loan - Trademark Holdings</t>
        </is>
      </c>
      <c r="F21462" s="3" t="n">
        <v>0</v>
      </c>
      <c r="G21462" s="3" t="n">
        <v>16413.38</v>
      </c>
    </row>
    <row r="21463">
      <c r="A21463" s="3" t="inlineStr">
        <is>
          <t>Opportunity Private Capital (PTY) LTD</t>
        </is>
      </c>
      <c r="B21463" s="4" t="n">
        <v>45473</v>
      </c>
      <c r="C21463" s="3" t="inlineStr">
        <is>
          <t>Liabilities</t>
        </is>
      </c>
      <c r="D21463" s="3" t="inlineStr">
        <is>
          <t>5500/750</t>
        </is>
      </c>
      <c r="E21463" s="3" t="inlineStr">
        <is>
          <t>Loan - Heron Projects</t>
        </is>
      </c>
      <c r="F21463" s="3" t="n">
        <v>-150000</v>
      </c>
      <c r="G21463" s="3" t="n">
        <v>-2268000</v>
      </c>
    </row>
    <row r="21464">
      <c r="A21464" s="3" t="inlineStr">
        <is>
          <t>Opportunity Private Capital (PTY) LTD</t>
        </is>
      </c>
      <c r="B21464" s="4" t="n">
        <v>45473</v>
      </c>
      <c r="C21464" s="3" t="inlineStr">
        <is>
          <t>Liabilities</t>
        </is>
      </c>
      <c r="D21464" s="3" t="inlineStr">
        <is>
          <t>5500/850</t>
        </is>
      </c>
      <c r="E21464" s="3" t="inlineStr">
        <is>
          <t>Loan - Nick Morgan</t>
        </is>
      </c>
      <c r="F21464" s="3" t="n">
        <v>0</v>
      </c>
      <c r="G21464" s="3" t="n">
        <v>6200</v>
      </c>
    </row>
    <row r="21465">
      <c r="A21465" s="3" t="inlineStr">
        <is>
          <t>Opportunity Private Capital (PTY) LTD</t>
        </is>
      </c>
      <c r="B21465" s="4" t="n">
        <v>45473</v>
      </c>
      <c r="C21465" s="3" t="inlineStr">
        <is>
          <t>Liabilities</t>
        </is>
      </c>
      <c r="D21465" s="3" t="inlineStr">
        <is>
          <t>5500/960</t>
        </is>
      </c>
      <c r="E21465" s="3" t="inlineStr">
        <is>
          <t>Loan - Noble Shield Security Trust 4</t>
        </is>
      </c>
      <c r="F21465" s="3" t="n">
        <v>1500</v>
      </c>
      <c r="G21465" s="3" t="n">
        <v>1500</v>
      </c>
    </row>
    <row r="21466">
      <c r="A21466" s="3" t="inlineStr">
        <is>
          <t>Opportunity Private Capital (PTY) LTD</t>
        </is>
      </c>
      <c r="B21466" s="4" t="n">
        <v>45473</v>
      </c>
      <c r="C21466" s="3" t="inlineStr">
        <is>
          <t>Liabilities</t>
        </is>
      </c>
      <c r="D21466" s="3" t="inlineStr">
        <is>
          <t>5500/970</t>
        </is>
      </c>
      <c r="E21466" s="3" t="inlineStr">
        <is>
          <t>Loan - NGAH</t>
        </is>
      </c>
      <c r="F21466" s="3" t="n">
        <v>500</v>
      </c>
      <c r="G21466" s="3" t="n">
        <v>500</v>
      </c>
    </row>
    <row r="21467">
      <c r="A21467" s="3" t="inlineStr">
        <is>
          <t>Quinate Consulting (Pty) Ltd</t>
        </is>
      </c>
      <c r="B21467" s="4" t="n">
        <v>45473</v>
      </c>
      <c r="C21467" s="3" t="inlineStr">
        <is>
          <t>Liabilities</t>
        </is>
      </c>
      <c r="D21467" s="3" t="inlineStr">
        <is>
          <t>5501/001</t>
        </is>
      </c>
      <c r="E21467" s="3" t="inlineStr">
        <is>
          <t>Loan - Endulini CIP Costs</t>
        </is>
      </c>
      <c r="F21467" s="3" t="n">
        <v>600</v>
      </c>
      <c r="G21467" s="3" t="n">
        <v>5542437.9</v>
      </c>
    </row>
    <row r="21468">
      <c r="A21468" s="3" t="inlineStr">
        <is>
          <t>Quinate Consulting (Pty) Ltd</t>
        </is>
      </c>
      <c r="B21468" s="4" t="n">
        <v>45473</v>
      </c>
      <c r="C21468" s="3" t="inlineStr">
        <is>
          <t>Liabilities</t>
        </is>
      </c>
      <c r="D21468" s="3" t="inlineStr">
        <is>
          <t>5501/002</t>
        </is>
      </c>
      <c r="E21468" s="3" t="inlineStr">
        <is>
          <t>Loan - Purple Block</t>
        </is>
      </c>
      <c r="F21468" s="3" t="n">
        <v>0</v>
      </c>
      <c r="G21468" s="3" t="n">
        <v>171148.82</v>
      </c>
    </row>
    <row r="21469">
      <c r="A21469" s="3" t="inlineStr">
        <is>
          <t>Rock Blok (Pty) Ltd</t>
        </is>
      </c>
      <c r="B21469" s="4" t="n">
        <v>45473</v>
      </c>
      <c r="C21469" s="3" t="inlineStr">
        <is>
          <t>Assets</t>
        </is>
      </c>
      <c r="D21469" s="3" t="inlineStr">
        <is>
          <t>610</t>
        </is>
      </c>
      <c r="E21469" s="3" t="inlineStr">
        <is>
          <t>Accounts Receivable</t>
        </is>
      </c>
      <c r="F21469" s="3" t="n">
        <v>724.9</v>
      </c>
      <c r="G21469" s="3" t="n">
        <v>724.9</v>
      </c>
    </row>
    <row r="21470">
      <c r="A21470" s="3" t="inlineStr">
        <is>
          <t>Noble Shield (Pty) Ltd ta Go Letting</t>
        </is>
      </c>
      <c r="B21470" s="4" t="n">
        <v>45473</v>
      </c>
      <c r="C21470" s="3" t="inlineStr">
        <is>
          <t>Assets</t>
        </is>
      </c>
      <c r="D21470" s="3" t="inlineStr">
        <is>
          <t>6250/010</t>
        </is>
      </c>
      <c r="E21470" s="3" t="inlineStr">
        <is>
          <t>Computer Equipment - @ Cost</t>
        </is>
      </c>
      <c r="F21470" s="3" t="n">
        <v>0</v>
      </c>
      <c r="G21470" s="3" t="n">
        <v>20397</v>
      </c>
    </row>
    <row r="21471">
      <c r="A21471" s="3" t="inlineStr">
        <is>
          <t>Opportunity Management Holdings (PTY) LTD</t>
        </is>
      </c>
      <c r="B21471" s="4" t="n">
        <v>45473</v>
      </c>
      <c r="C21471" s="3" t="inlineStr">
        <is>
          <t>Assets</t>
        </is>
      </c>
      <c r="D21471" s="3" t="inlineStr">
        <is>
          <t>6250/010</t>
        </is>
      </c>
      <c r="E21471" s="3" t="inlineStr">
        <is>
          <t>Computer Equipment - @ Cost</t>
        </is>
      </c>
      <c r="F21471" s="3" t="n">
        <v>0</v>
      </c>
      <c r="G21471" s="3" t="n">
        <v>66677.85000000001</v>
      </c>
    </row>
    <row r="21472">
      <c r="A21472" s="3" t="inlineStr">
        <is>
          <t>Opportunity Private Capital (PTY) LTD</t>
        </is>
      </c>
      <c r="B21472" s="4" t="n">
        <v>45473</v>
      </c>
      <c r="C21472" s="3" t="inlineStr">
        <is>
          <t>Assets</t>
        </is>
      </c>
      <c r="D21472" s="3" t="inlineStr">
        <is>
          <t>6250/010</t>
        </is>
      </c>
      <c r="E21472" s="3" t="inlineStr">
        <is>
          <t>Computer Equipment - @ Cost</t>
        </is>
      </c>
      <c r="F21472" s="3" t="n">
        <v>0</v>
      </c>
      <c r="G21472" s="3" t="n">
        <v>31683.04</v>
      </c>
    </row>
    <row r="21473">
      <c r="A21473" s="3" t="inlineStr">
        <is>
          <t>Quinate Consulting (Pty) Ltd</t>
        </is>
      </c>
      <c r="B21473" s="4" t="n">
        <v>45473</v>
      </c>
      <c r="C21473" s="3" t="inlineStr">
        <is>
          <t>Assets</t>
        </is>
      </c>
      <c r="D21473" s="3" t="inlineStr">
        <is>
          <t>6250/010</t>
        </is>
      </c>
      <c r="E21473" s="3" t="inlineStr">
        <is>
          <t>Computer Equipment - @ Cost</t>
        </is>
      </c>
      <c r="F21473" s="3" t="n">
        <v>0</v>
      </c>
      <c r="G21473" s="3" t="n">
        <v>137059.7</v>
      </c>
    </row>
    <row r="21474">
      <c r="A21474" s="3" t="inlineStr">
        <is>
          <t>Trademark Holdings (Pty) Ltd</t>
        </is>
      </c>
      <c r="B21474" s="4" t="n">
        <v>45473</v>
      </c>
      <c r="C21474" s="3" t="inlineStr">
        <is>
          <t>Assets</t>
        </is>
      </c>
      <c r="D21474" s="3" t="inlineStr">
        <is>
          <t>6250/010</t>
        </is>
      </c>
      <c r="E21474" s="3" t="inlineStr">
        <is>
          <t>Computer Equipment - @ Cost</t>
        </is>
      </c>
      <c r="F21474" s="3" t="n">
        <v>0</v>
      </c>
      <c r="G21474" s="3" t="n">
        <v>13557</v>
      </c>
    </row>
    <row r="21475">
      <c r="A21475" s="3" t="inlineStr">
        <is>
          <t>Noble Shield (Pty) Ltd ta Go Letting</t>
        </is>
      </c>
      <c r="B21475" s="4" t="n">
        <v>45473</v>
      </c>
      <c r="C21475" s="3" t="inlineStr">
        <is>
          <t>Assets</t>
        </is>
      </c>
      <c r="D21475" s="3" t="inlineStr">
        <is>
          <t>6250/020</t>
        </is>
      </c>
      <c r="E21475" s="3" t="inlineStr">
        <is>
          <t>Computer Equipment - Accum Depre</t>
        </is>
      </c>
      <c r="F21475" s="3" t="n">
        <v>0</v>
      </c>
      <c r="G21475" s="3" t="n">
        <v>-12040.89</v>
      </c>
    </row>
    <row r="21476">
      <c r="A21476" s="3" t="inlineStr">
        <is>
          <t>Opportunity Management Holdings (PTY) LTD</t>
        </is>
      </c>
      <c r="B21476" s="4" t="n">
        <v>45473</v>
      </c>
      <c r="C21476" s="3" t="inlineStr">
        <is>
          <t>Assets</t>
        </is>
      </c>
      <c r="D21476" s="3" t="inlineStr">
        <is>
          <t>6250/020</t>
        </is>
      </c>
      <c r="E21476" s="3" t="inlineStr">
        <is>
          <t>Computer Equipment - Accum Depre</t>
        </is>
      </c>
      <c r="F21476" s="3" t="n">
        <v>0</v>
      </c>
      <c r="G21476" s="3" t="n">
        <v>-20867.63</v>
      </c>
    </row>
    <row r="21477">
      <c r="A21477" s="3" t="inlineStr">
        <is>
          <t>Opportunity Private Capital (PTY) LTD</t>
        </is>
      </c>
      <c r="B21477" s="4" t="n">
        <v>45473</v>
      </c>
      <c r="C21477" s="3" t="inlineStr">
        <is>
          <t>Assets</t>
        </is>
      </c>
      <c r="D21477" s="3" t="inlineStr">
        <is>
          <t>6250/020</t>
        </is>
      </c>
      <c r="E21477" s="3" t="inlineStr">
        <is>
          <t>Computer Equipment - Accum Depre</t>
        </is>
      </c>
      <c r="F21477" s="3" t="n">
        <v>0</v>
      </c>
      <c r="G21477" s="3" t="n">
        <v>-14081.34</v>
      </c>
    </row>
    <row r="21478">
      <c r="A21478" s="3" t="inlineStr">
        <is>
          <t>Quinate Consulting (Pty) Ltd</t>
        </is>
      </c>
      <c r="B21478" s="4" t="n">
        <v>45473</v>
      </c>
      <c r="C21478" s="3" t="inlineStr">
        <is>
          <t>Assets</t>
        </is>
      </c>
      <c r="D21478" s="3" t="inlineStr">
        <is>
          <t>6250/020</t>
        </is>
      </c>
      <c r="E21478" s="3" t="inlineStr">
        <is>
          <t>Computer Equipment - Accum Depre</t>
        </is>
      </c>
      <c r="F21478" s="3" t="n">
        <v>0</v>
      </c>
      <c r="G21478" s="3" t="n">
        <v>-124782.02</v>
      </c>
    </row>
    <row r="21479">
      <c r="A21479" s="3" t="inlineStr">
        <is>
          <t>Trademark Holdings (Pty) Ltd</t>
        </is>
      </c>
      <c r="B21479" s="4" t="n">
        <v>45473</v>
      </c>
      <c r="C21479" s="3" t="inlineStr">
        <is>
          <t>Assets</t>
        </is>
      </c>
      <c r="D21479" s="3" t="inlineStr">
        <is>
          <t>6250/020</t>
        </is>
      </c>
      <c r="E21479" s="3" t="inlineStr">
        <is>
          <t>Computer Equipment - Accum Depre</t>
        </is>
      </c>
      <c r="F21479" s="3" t="n">
        <v>0</v>
      </c>
      <c r="G21479" s="3" t="n">
        <v>-376.58</v>
      </c>
    </row>
    <row r="21480">
      <c r="A21480" s="3" t="inlineStr">
        <is>
          <t>Opportunity Management Holdings (PTY) LTD</t>
        </is>
      </c>
      <c r="B21480" s="4" t="n">
        <v>45473</v>
      </c>
      <c r="C21480" s="3" t="inlineStr">
        <is>
          <t>Assets</t>
        </is>
      </c>
      <c r="D21480" s="3" t="inlineStr">
        <is>
          <t>6250/030</t>
        </is>
      </c>
      <c r="E21480" s="3" t="inlineStr">
        <is>
          <t>Acc Depreciation - Computer Equipment</t>
        </is>
      </c>
      <c r="F21480" s="3" t="n">
        <v>0</v>
      </c>
      <c r="G21480" s="3" t="n">
        <v>-9441.25</v>
      </c>
    </row>
    <row r="21481">
      <c r="A21481" s="3" t="inlineStr">
        <is>
          <t>Quinate Consulting (Pty) Ltd</t>
        </is>
      </c>
      <c r="B21481" s="4" t="n">
        <v>45473</v>
      </c>
      <c r="C21481" s="3" t="inlineStr">
        <is>
          <t>Assets</t>
        </is>
      </c>
      <c r="D21481" s="3" t="inlineStr">
        <is>
          <t>6270/010</t>
        </is>
      </c>
      <c r="E21481" s="3" t="inlineStr">
        <is>
          <t>Site Containers - @ Cost</t>
        </is>
      </c>
      <c r="F21481" s="3" t="n">
        <v>0</v>
      </c>
      <c r="G21481" s="3" t="n">
        <v>19130.44</v>
      </c>
    </row>
    <row r="21482">
      <c r="A21482" s="3" t="inlineStr">
        <is>
          <t>Quinate Consulting (Pty) Ltd</t>
        </is>
      </c>
      <c r="B21482" s="4" t="n">
        <v>45473</v>
      </c>
      <c r="C21482" s="3" t="inlineStr">
        <is>
          <t>Assets</t>
        </is>
      </c>
      <c r="D21482" s="3" t="inlineStr">
        <is>
          <t>6270/020</t>
        </is>
      </c>
      <c r="E21482" s="3" t="inlineStr">
        <is>
          <t>Site Containers - Accum Depre</t>
        </is>
      </c>
      <c r="F21482" s="3" t="n">
        <v>0</v>
      </c>
      <c r="G21482" s="3" t="n">
        <v>-11478.26</v>
      </c>
    </row>
    <row r="21483">
      <c r="A21483" s="3" t="inlineStr">
        <is>
          <t>Noble Shield (Pty) Ltd ta Go Letting</t>
        </is>
      </c>
      <c r="B21483" s="4" t="n">
        <v>45473</v>
      </c>
      <c r="C21483" s="3" t="inlineStr">
        <is>
          <t>Assets</t>
        </is>
      </c>
      <c r="D21483" s="3" t="inlineStr">
        <is>
          <t>6350/010</t>
        </is>
      </c>
      <c r="E21483" s="3" t="inlineStr">
        <is>
          <t>Furniture _AND_ Fittings - @ Cost</t>
        </is>
      </c>
      <c r="F21483" s="3" t="n">
        <v>0</v>
      </c>
      <c r="G21483" s="3" t="n">
        <v>2242</v>
      </c>
    </row>
    <row r="21484">
      <c r="A21484" s="3" t="inlineStr">
        <is>
          <t>Opportunity Global Property (PTY) LTD</t>
        </is>
      </c>
      <c r="B21484" s="4" t="n">
        <v>45473</v>
      </c>
      <c r="C21484" s="3" t="inlineStr">
        <is>
          <t>Assets</t>
        </is>
      </c>
      <c r="D21484" s="3" t="inlineStr">
        <is>
          <t>6350/010</t>
        </is>
      </c>
      <c r="E21484" s="3" t="inlineStr">
        <is>
          <t>Furniture _AND_ Fittings - @ Cost</t>
        </is>
      </c>
      <c r="F21484" s="3" t="n">
        <v>0</v>
      </c>
      <c r="G21484" s="3" t="n">
        <v>29379.7</v>
      </c>
    </row>
    <row r="21485">
      <c r="A21485" s="3" t="inlineStr">
        <is>
          <t>Noble Shield (Pty) Ltd ta Go Letting</t>
        </is>
      </c>
      <c r="B21485" s="4" t="n">
        <v>45473</v>
      </c>
      <c r="C21485" s="3" t="inlineStr">
        <is>
          <t>Assets</t>
        </is>
      </c>
      <c r="D21485" s="3" t="inlineStr">
        <is>
          <t>6350/020</t>
        </is>
      </c>
      <c r="E21485" s="3" t="inlineStr">
        <is>
          <t>Furniture _AND_ Fittings - Accum Depre</t>
        </is>
      </c>
      <c r="F21485" s="3" t="n">
        <v>0</v>
      </c>
      <c r="G21485" s="3" t="n">
        <v>-2239</v>
      </c>
    </row>
    <row r="21486">
      <c r="A21486" s="3" t="inlineStr">
        <is>
          <t>Opportunity Global Property (PTY) LTD</t>
        </is>
      </c>
      <c r="B21486" s="4" t="n">
        <v>45473</v>
      </c>
      <c r="C21486" s="3" t="inlineStr">
        <is>
          <t>Assets</t>
        </is>
      </c>
      <c r="D21486" s="3" t="inlineStr">
        <is>
          <t>6350/020</t>
        </is>
      </c>
      <c r="E21486" s="3" t="inlineStr">
        <is>
          <t>Furniture _AND_ Fittings - Accum Depre</t>
        </is>
      </c>
      <c r="F21486" s="3" t="n">
        <v>0</v>
      </c>
      <c r="G21486" s="3" t="n">
        <v>-8977.129999999999</v>
      </c>
    </row>
    <row r="21487">
      <c r="A21487" s="3" t="inlineStr">
        <is>
          <t>Opportunity Management Holdings (PTY) LTD</t>
        </is>
      </c>
      <c r="B21487" s="4" t="n">
        <v>45473</v>
      </c>
      <c r="C21487" s="3" t="inlineStr">
        <is>
          <t>Liabilities</t>
        </is>
      </c>
      <c r="D21487" s="3" t="inlineStr">
        <is>
          <t>6500/000</t>
        </is>
      </c>
      <c r="E21487" s="3" t="inlineStr">
        <is>
          <t>Deposits - Held</t>
        </is>
      </c>
      <c r="F21487" s="3" t="n">
        <v>0</v>
      </c>
      <c r="G21487" s="3" t="n">
        <v>-12028.1</v>
      </c>
    </row>
    <row r="21488">
      <c r="A21488" s="3" t="inlineStr">
        <is>
          <t>Opportunity Management Holdings (PTY) LTD</t>
        </is>
      </c>
      <c r="B21488" s="4" t="n">
        <v>45473</v>
      </c>
      <c r="C21488" s="3" t="inlineStr">
        <is>
          <t>Liabilities</t>
        </is>
      </c>
      <c r="D21488" s="3" t="inlineStr">
        <is>
          <t>6510/000</t>
        </is>
      </c>
      <c r="E21488" s="3" t="inlineStr">
        <is>
          <t>Deposits Paid - Anicol Properties</t>
        </is>
      </c>
      <c r="F21488" s="3" t="n">
        <v>0</v>
      </c>
      <c r="G21488" s="3" t="n">
        <v>13755</v>
      </c>
    </row>
    <row r="21489">
      <c r="A21489" s="3" t="inlineStr">
        <is>
          <t>Opportunity Management Holdings (PTY) LTD</t>
        </is>
      </c>
      <c r="B21489" s="4" t="n">
        <v>45473</v>
      </c>
      <c r="C21489" s="3" t="inlineStr">
        <is>
          <t>Liabilities</t>
        </is>
      </c>
      <c r="D21489" s="3" t="inlineStr">
        <is>
          <t>6515/000</t>
        </is>
      </c>
      <c r="E21489" s="3" t="inlineStr">
        <is>
          <t>Deposits Paid</t>
        </is>
      </c>
      <c r="F21489" s="3" t="n">
        <v>0</v>
      </c>
      <c r="G21489" s="3" t="n">
        <v>3852.5</v>
      </c>
    </row>
    <row r="21490">
      <c r="A21490" s="3" t="inlineStr">
        <is>
          <t>Quinate Consulting (Pty) Ltd</t>
        </is>
      </c>
      <c r="B21490" s="4" t="n">
        <v>45473</v>
      </c>
      <c r="C21490" s="3" t="inlineStr">
        <is>
          <t>Assets</t>
        </is>
      </c>
      <c r="D21490" s="3" t="inlineStr">
        <is>
          <t>6600/010</t>
        </is>
      </c>
      <c r="E21490" s="3" t="inlineStr">
        <is>
          <t>Other Fixed Assets - @ Cost</t>
        </is>
      </c>
      <c r="F21490" s="3" t="n">
        <v>0</v>
      </c>
      <c r="G21490" s="3" t="n">
        <v>14442.5</v>
      </c>
    </row>
    <row r="21491">
      <c r="A21491" s="3" t="inlineStr">
        <is>
          <t>Quinate Consulting (Pty) Ltd</t>
        </is>
      </c>
      <c r="B21491" s="4" t="n">
        <v>45473</v>
      </c>
      <c r="C21491" s="3" t="inlineStr">
        <is>
          <t>Assets</t>
        </is>
      </c>
      <c r="D21491" s="3" t="inlineStr">
        <is>
          <t>6600/020</t>
        </is>
      </c>
      <c r="E21491" s="3" t="inlineStr">
        <is>
          <t>Other Fixed Assets - Accum Depre</t>
        </is>
      </c>
      <c r="F21491" s="3" t="n">
        <v>0</v>
      </c>
      <c r="G21491" s="3" t="n">
        <v>-14441.5</v>
      </c>
    </row>
    <row r="21492">
      <c r="A21492" s="3" t="inlineStr">
        <is>
          <t>Noble Shield (Pty) Ltd ta Go Letting</t>
        </is>
      </c>
      <c r="B21492" s="4" t="n">
        <v>45473</v>
      </c>
      <c r="C21492" s="3" t="inlineStr">
        <is>
          <t>Assets</t>
        </is>
      </c>
      <c r="D21492" s="3" t="inlineStr">
        <is>
          <t>7000/100</t>
        </is>
      </c>
      <c r="E21492" s="3" t="inlineStr">
        <is>
          <t>Goodwill - Purchase of Go Letting</t>
        </is>
      </c>
      <c r="F21492" s="3" t="n">
        <v>0</v>
      </c>
      <c r="G21492" s="3" t="n">
        <v>106580</v>
      </c>
    </row>
    <row r="21493">
      <c r="A21493" s="3" t="inlineStr">
        <is>
          <t>Opportunity Private Capital (PTY) LTD</t>
        </is>
      </c>
      <c r="B21493" s="4" t="n">
        <v>45473</v>
      </c>
      <c r="C21493" s="3" t="inlineStr">
        <is>
          <t>Assets</t>
        </is>
      </c>
      <c r="D21493" s="3" t="inlineStr">
        <is>
          <t>7100/010</t>
        </is>
      </c>
      <c r="E21493" s="3" t="inlineStr">
        <is>
          <t>Investment - OMIGI D203</t>
        </is>
      </c>
      <c r="F21493" s="3" t="n">
        <v>-200000</v>
      </c>
      <c r="G21493" s="3" t="n">
        <v>50000</v>
      </c>
    </row>
    <row r="21494">
      <c r="A21494" s="3" t="inlineStr">
        <is>
          <t>Opportunity Management Holdings (PTY) LTD</t>
        </is>
      </c>
      <c r="B21494" s="4" t="n">
        <v>45473</v>
      </c>
      <c r="C21494" s="3" t="inlineStr">
        <is>
          <t>Assets</t>
        </is>
      </c>
      <c r="D21494" s="3" t="inlineStr">
        <is>
          <t>7200/000</t>
        </is>
      </c>
      <c r="E21494" s="3" t="inlineStr">
        <is>
          <t>Shares in Subsidiary Companies</t>
        </is>
      </c>
      <c r="F21494" s="3" t="n">
        <v>0</v>
      </c>
      <c r="G21494" s="3" t="n">
        <v>120</v>
      </c>
    </row>
    <row r="21495">
      <c r="A21495" s="3" t="inlineStr">
        <is>
          <t>Endulini (Pty) Ltd</t>
        </is>
      </c>
      <c r="B21495" s="4" t="n">
        <v>45473</v>
      </c>
      <c r="C21495" s="3" t="inlineStr">
        <is>
          <t>Assets</t>
        </is>
      </c>
      <c r="D21495" s="3" t="inlineStr">
        <is>
          <t>7610/100</t>
        </is>
      </c>
      <c r="E21495" s="3" t="inlineStr">
        <is>
          <t>Endulini Land</t>
        </is>
      </c>
      <c r="F21495" s="3" t="n">
        <v>0</v>
      </c>
      <c r="G21495" s="3" t="n">
        <v>10572851.37</v>
      </c>
    </row>
    <row r="21496">
      <c r="A21496" s="3" t="inlineStr">
        <is>
          <t>Endulini (Pty) Ltd</t>
        </is>
      </c>
      <c r="B21496" s="4" t="n">
        <v>45473</v>
      </c>
      <c r="C21496" s="3" t="inlineStr">
        <is>
          <t>Assets</t>
        </is>
      </c>
      <c r="D21496" s="3" t="inlineStr">
        <is>
          <t>7610/111</t>
        </is>
      </c>
      <c r="E21496" s="3" t="inlineStr">
        <is>
          <t>Endulini Closing Stock February 2021</t>
        </is>
      </c>
      <c r="F21496" s="3" t="n">
        <v>0</v>
      </c>
      <c r="G21496" s="3" t="n">
        <v>14368610.11</v>
      </c>
    </row>
    <row r="21497">
      <c r="A21497" s="3" t="inlineStr">
        <is>
          <t>Endulini (Pty) Ltd</t>
        </is>
      </c>
      <c r="B21497" s="4" t="n">
        <v>45473</v>
      </c>
      <c r="C21497" s="3" t="inlineStr">
        <is>
          <t>Assets</t>
        </is>
      </c>
      <c r="D21497" s="3" t="inlineStr">
        <is>
          <t>7610/180</t>
        </is>
      </c>
      <c r="E21497" s="3" t="inlineStr">
        <is>
          <t>Endulini CIP Architects</t>
        </is>
      </c>
      <c r="F21497" s="3" t="n">
        <v>0</v>
      </c>
      <c r="G21497" s="3" t="n">
        <v>1292111.71</v>
      </c>
    </row>
    <row r="21498">
      <c r="A21498" s="3" t="inlineStr">
        <is>
          <t>Endulini (Pty) Ltd</t>
        </is>
      </c>
      <c r="B21498" s="4" t="n">
        <v>45473</v>
      </c>
      <c r="C21498" s="3" t="inlineStr">
        <is>
          <t>Assets</t>
        </is>
      </c>
      <c r="D21498" s="3" t="inlineStr">
        <is>
          <t>7610/200</t>
        </is>
      </c>
      <c r="E21498" s="3" t="inlineStr">
        <is>
          <t>Endulini CIP CoCT Land Use App</t>
        </is>
      </c>
      <c r="F21498" s="3" t="n">
        <v>0</v>
      </c>
      <c r="G21498" s="3" t="n">
        <v>232891.06</v>
      </c>
    </row>
    <row r="21499">
      <c r="A21499" s="3" t="inlineStr">
        <is>
          <t>Endulini (Pty) Ltd</t>
        </is>
      </c>
      <c r="B21499" s="4" t="n">
        <v>45473</v>
      </c>
      <c r="C21499" s="3" t="inlineStr">
        <is>
          <t>Assets</t>
        </is>
      </c>
      <c r="D21499" s="3" t="inlineStr">
        <is>
          <t>7610/205</t>
        </is>
      </c>
      <c r="E21499" s="3" t="inlineStr">
        <is>
          <t>Endulini CIP Site Establishments</t>
        </is>
      </c>
      <c r="F21499" s="3" t="n">
        <v>0</v>
      </c>
      <c r="G21499" s="3" t="n">
        <v>32428975.01</v>
      </c>
    </row>
    <row r="21500">
      <c r="A21500" s="3" t="inlineStr">
        <is>
          <t>Endulini (Pty) Ltd</t>
        </is>
      </c>
      <c r="B21500" s="4" t="n">
        <v>45473</v>
      </c>
      <c r="C21500" s="3" t="inlineStr">
        <is>
          <t>Assets</t>
        </is>
      </c>
      <c r="D21500" s="3" t="inlineStr">
        <is>
          <t>7610/209</t>
        </is>
      </c>
      <c r="E21500" s="3" t="inlineStr">
        <is>
          <t>Endulini CIP Construction Management</t>
        </is>
      </c>
      <c r="F21500" s="3" t="n">
        <v>0</v>
      </c>
      <c r="G21500" s="3" t="n">
        <v>223375</v>
      </c>
    </row>
    <row r="21501">
      <c r="A21501" s="3" t="inlineStr">
        <is>
          <t>Endulini (Pty) Ltd</t>
        </is>
      </c>
      <c r="B21501" s="4" t="n">
        <v>45473</v>
      </c>
      <c r="C21501" s="3" t="inlineStr">
        <is>
          <t>Assets</t>
        </is>
      </c>
      <c r="D21501" s="3" t="inlineStr">
        <is>
          <t>7610/210</t>
        </is>
      </c>
      <c r="E21501" s="3" t="inlineStr">
        <is>
          <t>Endulini CIP Civil Works</t>
        </is>
      </c>
      <c r="F21501" s="3" t="n">
        <v>0</v>
      </c>
      <c r="G21501" s="3" t="n">
        <v>6295702.14</v>
      </c>
    </row>
    <row r="21502">
      <c r="A21502" s="3" t="inlineStr">
        <is>
          <t>Endulini (Pty) Ltd</t>
        </is>
      </c>
      <c r="B21502" s="4" t="n">
        <v>45473</v>
      </c>
      <c r="C21502" s="3" t="inlineStr">
        <is>
          <t>Assets</t>
        </is>
      </c>
      <c r="D21502" s="3" t="inlineStr">
        <is>
          <t>7610/215</t>
        </is>
      </c>
      <c r="E21502" s="3" t="inlineStr">
        <is>
          <t>Endulini CIP Civil Engineers</t>
        </is>
      </c>
      <c r="F21502" s="3" t="n">
        <v>0</v>
      </c>
      <c r="G21502" s="3" t="n">
        <v>183000</v>
      </c>
    </row>
    <row r="21503">
      <c r="A21503" s="3" t="inlineStr">
        <is>
          <t>Endulini (Pty) Ltd</t>
        </is>
      </c>
      <c r="B21503" s="4" t="n">
        <v>45473</v>
      </c>
      <c r="C21503" s="3" t="inlineStr">
        <is>
          <t>Assets</t>
        </is>
      </c>
      <c r="D21503" s="3" t="inlineStr">
        <is>
          <t>7610/220</t>
        </is>
      </c>
      <c r="E21503" s="3" t="inlineStr">
        <is>
          <t>Endulini CIP Structuring Project Fee Opp Invest</t>
        </is>
      </c>
      <c r="F21503" s="3" t="n">
        <v>0</v>
      </c>
      <c r="G21503" s="3" t="n">
        <v>483735.96</v>
      </c>
    </row>
    <row r="21504">
      <c r="A21504" s="3" t="inlineStr">
        <is>
          <t>Endulini (Pty) Ltd</t>
        </is>
      </c>
      <c r="B21504" s="4" t="n">
        <v>45473</v>
      </c>
      <c r="C21504" s="3" t="inlineStr">
        <is>
          <t>Assets</t>
        </is>
      </c>
      <c r="D21504" s="3" t="inlineStr">
        <is>
          <t>7610/225</t>
        </is>
      </c>
      <c r="E21504" s="3" t="inlineStr">
        <is>
          <t>Endulini CIP Structural engineering fee</t>
        </is>
      </c>
      <c r="F21504" s="3" t="n">
        <v>0</v>
      </c>
      <c r="G21504" s="3" t="n">
        <v>288645.08</v>
      </c>
    </row>
    <row r="21505">
      <c r="A21505" s="3" t="inlineStr">
        <is>
          <t>Endulini (Pty) Ltd</t>
        </is>
      </c>
      <c r="B21505" s="4" t="n">
        <v>45473</v>
      </c>
      <c r="C21505" s="3" t="inlineStr">
        <is>
          <t>Assets</t>
        </is>
      </c>
      <c r="D21505" s="3" t="inlineStr">
        <is>
          <t>7610/230</t>
        </is>
      </c>
      <c r="E21505" s="3" t="inlineStr">
        <is>
          <t>Endulini CIP Mechanical Engineering</t>
        </is>
      </c>
      <c r="F21505" s="3" t="n">
        <v>0</v>
      </c>
      <c r="G21505" s="3" t="n">
        <v>15570</v>
      </c>
    </row>
    <row r="21506">
      <c r="A21506" s="3" t="inlineStr">
        <is>
          <t>Endulini (Pty) Ltd</t>
        </is>
      </c>
      <c r="B21506" s="4" t="n">
        <v>45473</v>
      </c>
      <c r="C21506" s="3" t="inlineStr">
        <is>
          <t>Assets</t>
        </is>
      </c>
      <c r="D21506" s="3" t="inlineStr">
        <is>
          <t>7610/235</t>
        </is>
      </c>
      <c r="E21506" s="3" t="inlineStr">
        <is>
          <t>Endulini CIP Electrical Installation</t>
        </is>
      </c>
      <c r="F21506" s="3" t="n">
        <v>0</v>
      </c>
      <c r="G21506" s="3" t="n">
        <v>1034019.08</v>
      </c>
    </row>
    <row r="21507">
      <c r="A21507" s="3" t="inlineStr">
        <is>
          <t>Endulini (Pty) Ltd</t>
        </is>
      </c>
      <c r="B21507" s="4" t="n">
        <v>45473</v>
      </c>
      <c r="C21507" s="3" t="inlineStr">
        <is>
          <t>Assets</t>
        </is>
      </c>
      <c r="D21507" s="3" t="inlineStr">
        <is>
          <t>7610/250</t>
        </is>
      </c>
      <c r="E21507" s="3" t="inlineStr">
        <is>
          <t>Endulini CIP Boundary Wall</t>
        </is>
      </c>
      <c r="F21507" s="3" t="n">
        <v>0</v>
      </c>
      <c r="G21507" s="3" t="n">
        <v>88400.8</v>
      </c>
    </row>
    <row r="21508">
      <c r="A21508" s="3" t="inlineStr">
        <is>
          <t>Endulini (Pty) Ltd</t>
        </is>
      </c>
      <c r="B21508" s="4" t="n">
        <v>45473</v>
      </c>
      <c r="C21508" s="3" t="inlineStr">
        <is>
          <t>Assets</t>
        </is>
      </c>
      <c r="D21508" s="3" t="inlineStr">
        <is>
          <t>7610/290</t>
        </is>
      </c>
      <c r="E21508" s="3" t="inlineStr">
        <is>
          <t>Endulini CIP Development Management Fees</t>
        </is>
      </c>
      <c r="F21508" s="3" t="n">
        <v>0</v>
      </c>
      <c r="G21508" s="3" t="n">
        <v>665322.71</v>
      </c>
    </row>
    <row r="21509">
      <c r="A21509" s="3" t="inlineStr">
        <is>
          <t>Endulini (Pty) Ltd</t>
        </is>
      </c>
      <c r="B21509" s="4" t="n">
        <v>45473</v>
      </c>
      <c r="C21509" s="3" t="inlineStr">
        <is>
          <t>Assets</t>
        </is>
      </c>
      <c r="D21509" s="3" t="inlineStr">
        <is>
          <t>7610/310</t>
        </is>
      </c>
      <c r="E21509" s="3" t="inlineStr">
        <is>
          <t>Endulini CIP Enviromental consultants</t>
        </is>
      </c>
      <c r="F21509" s="3" t="n">
        <v>0</v>
      </c>
      <c r="G21509" s="3" t="n">
        <v>115730</v>
      </c>
    </row>
    <row r="21510">
      <c r="A21510" s="3" t="inlineStr">
        <is>
          <t>Endulini (Pty) Ltd</t>
        </is>
      </c>
      <c r="B21510" s="4" t="n">
        <v>45473</v>
      </c>
      <c r="C21510" s="3" t="inlineStr">
        <is>
          <t>Assets</t>
        </is>
      </c>
      <c r="D21510" s="3" t="inlineStr">
        <is>
          <t>7610/320</t>
        </is>
      </c>
      <c r="E21510" s="3" t="inlineStr">
        <is>
          <t>Endulini CIP Geotechnical</t>
        </is>
      </c>
      <c r="F21510" s="3" t="n">
        <v>0</v>
      </c>
      <c r="G21510" s="3" t="n">
        <v>13575</v>
      </c>
    </row>
    <row r="21511">
      <c r="A21511" s="3" t="inlineStr">
        <is>
          <t>Endulini (Pty) Ltd</t>
        </is>
      </c>
      <c r="B21511" s="4" t="n">
        <v>45473</v>
      </c>
      <c r="C21511" s="3" t="inlineStr">
        <is>
          <t>Assets</t>
        </is>
      </c>
      <c r="D21511" s="3" t="inlineStr">
        <is>
          <t>7610/330</t>
        </is>
      </c>
      <c r="E21511" s="3" t="inlineStr">
        <is>
          <t>Endulini CIP Health and Safety</t>
        </is>
      </c>
      <c r="F21511" s="3" t="n">
        <v>0</v>
      </c>
      <c r="G21511" s="3" t="n">
        <v>40200</v>
      </c>
    </row>
    <row r="21512">
      <c r="A21512" s="3" t="inlineStr">
        <is>
          <t>Endulini (Pty) Ltd</t>
        </is>
      </c>
      <c r="B21512" s="4" t="n">
        <v>45473</v>
      </c>
      <c r="C21512" s="3" t="inlineStr">
        <is>
          <t>Assets</t>
        </is>
      </c>
      <c r="D21512" s="3" t="inlineStr">
        <is>
          <t>7610/390</t>
        </is>
      </c>
      <c r="E21512" s="3" t="inlineStr">
        <is>
          <t>Endulini CIP Land Surveyor</t>
        </is>
      </c>
      <c r="F21512" s="3" t="n">
        <v>0</v>
      </c>
      <c r="G21512" s="3" t="n">
        <v>186021.2</v>
      </c>
    </row>
    <row r="21513">
      <c r="A21513" s="3" t="inlineStr">
        <is>
          <t>Endulini (Pty) Ltd</t>
        </is>
      </c>
      <c r="B21513" s="4" t="n">
        <v>45473</v>
      </c>
      <c r="C21513" s="3" t="inlineStr">
        <is>
          <t>Assets</t>
        </is>
      </c>
      <c r="D21513" s="3" t="inlineStr">
        <is>
          <t>7610/392</t>
        </is>
      </c>
      <c r="E21513" s="3" t="inlineStr">
        <is>
          <t>Endulini CIP Landscaping</t>
        </is>
      </c>
      <c r="F21513" s="3" t="n">
        <v>0</v>
      </c>
      <c r="G21513" s="3" t="n">
        <v>6100</v>
      </c>
    </row>
    <row r="21514">
      <c r="A21514" s="3" t="inlineStr">
        <is>
          <t>Endulini (Pty) Ltd</t>
        </is>
      </c>
      <c r="B21514" s="4" t="n">
        <v>45473</v>
      </c>
      <c r="C21514" s="3" t="inlineStr">
        <is>
          <t>Assets</t>
        </is>
      </c>
      <c r="D21514" s="3" t="inlineStr">
        <is>
          <t>7610/395</t>
        </is>
      </c>
      <c r="E21514" s="3" t="inlineStr">
        <is>
          <t>Endulini CIP NHBRC</t>
        </is>
      </c>
      <c r="F21514" s="3" t="n">
        <v>0</v>
      </c>
      <c r="G21514" s="3" t="n">
        <v>928847.49</v>
      </c>
    </row>
    <row r="21515">
      <c r="A21515" s="3" t="inlineStr">
        <is>
          <t>Endulini (Pty) Ltd</t>
        </is>
      </c>
      <c r="B21515" s="4" t="n">
        <v>45473</v>
      </c>
      <c r="C21515" s="3" t="inlineStr">
        <is>
          <t>Assets</t>
        </is>
      </c>
      <c r="D21515" s="3" t="inlineStr">
        <is>
          <t>7610/400</t>
        </is>
      </c>
      <c r="E21515" s="3" t="inlineStr">
        <is>
          <t>Endulini CIP Quantity Surveyor</t>
        </is>
      </c>
      <c r="F21515" s="3" t="n">
        <v>0</v>
      </c>
      <c r="G21515" s="3" t="n">
        <v>82136.36</v>
      </c>
    </row>
    <row r="21516">
      <c r="A21516" s="3" t="inlineStr">
        <is>
          <t>Endulini (Pty) Ltd</t>
        </is>
      </c>
      <c r="B21516" s="4" t="n">
        <v>45473</v>
      </c>
      <c r="C21516" s="3" t="inlineStr">
        <is>
          <t>Assets</t>
        </is>
      </c>
      <c r="D21516" s="3" t="inlineStr">
        <is>
          <t>7610/600</t>
        </is>
      </c>
      <c r="E21516" s="3" t="inlineStr">
        <is>
          <t>Endulini CIP Town Planning</t>
        </is>
      </c>
      <c r="F21516" s="3" t="n">
        <v>0</v>
      </c>
      <c r="G21516" s="3" t="n">
        <v>21105</v>
      </c>
    </row>
    <row r="21517">
      <c r="A21517" s="3" t="inlineStr">
        <is>
          <t>Endulini (Pty) Ltd</t>
        </is>
      </c>
      <c r="B21517" s="4" t="n">
        <v>45473</v>
      </c>
      <c r="C21517" s="3" t="inlineStr">
        <is>
          <t>Assets</t>
        </is>
      </c>
      <c r="D21517" s="3" t="inlineStr">
        <is>
          <t>7610/620</t>
        </is>
      </c>
      <c r="E21517" s="3" t="inlineStr">
        <is>
          <t>Endulini CIP Traffic Impact</t>
        </is>
      </c>
      <c r="F21517" s="3" t="n">
        <v>0</v>
      </c>
      <c r="G21517" s="3" t="n">
        <v>24915</v>
      </c>
    </row>
    <row r="21518">
      <c r="A21518" s="3" t="inlineStr">
        <is>
          <t>Endulini (Pty) Ltd</t>
        </is>
      </c>
      <c r="B21518" s="4" t="n">
        <v>45473</v>
      </c>
      <c r="C21518" s="3" t="inlineStr">
        <is>
          <t>Assets</t>
        </is>
      </c>
      <c r="D21518" s="3" t="inlineStr">
        <is>
          <t>7610/630</t>
        </is>
      </c>
      <c r="E21518" s="3" t="inlineStr">
        <is>
          <t>Endulini CIP CoCT Development Contributi</t>
        </is>
      </c>
      <c r="F21518" s="3" t="n">
        <v>0</v>
      </c>
      <c r="G21518" s="3" t="n">
        <v>661860.3100000001</v>
      </c>
    </row>
    <row r="21519">
      <c r="A21519" s="3" t="inlineStr">
        <is>
          <t>Endulini (Pty) Ltd</t>
        </is>
      </c>
      <c r="B21519" s="4" t="n">
        <v>45473</v>
      </c>
      <c r="C21519" s="3" t="inlineStr">
        <is>
          <t>Assets</t>
        </is>
      </c>
      <c r="D21519" s="3" t="inlineStr">
        <is>
          <t>7610/640</t>
        </is>
      </c>
      <c r="E21519" s="3" t="inlineStr">
        <is>
          <t>Endulini CIP CoCT Building plan application</t>
        </is>
      </c>
      <c r="F21519" s="3" t="n">
        <v>0</v>
      </c>
      <c r="G21519" s="3" t="n">
        <v>111203.22</v>
      </c>
    </row>
    <row r="21520">
      <c r="A21520" s="3" t="inlineStr">
        <is>
          <t>Endulini (Pty) Ltd</t>
        </is>
      </c>
      <c r="B21520" s="4" t="n">
        <v>45473</v>
      </c>
      <c r="C21520" s="3" t="inlineStr">
        <is>
          <t>Assets</t>
        </is>
      </c>
      <c r="D21520" s="3" t="inlineStr">
        <is>
          <t>7610/900</t>
        </is>
      </c>
      <c r="E21520" s="3" t="inlineStr">
        <is>
          <t>Endulini CIP Cost of Sales</t>
        </is>
      </c>
      <c r="F21520" s="3" t="n">
        <v>0</v>
      </c>
      <c r="G21520" s="3" t="n">
        <v>-28210981.9</v>
      </c>
    </row>
    <row r="21521">
      <c r="A21521" s="3" t="inlineStr">
        <is>
          <t>Quinate Consulting (Pty) Ltd</t>
        </is>
      </c>
      <c r="B21521" s="4" t="n">
        <v>45473</v>
      </c>
      <c r="C21521" s="3" t="inlineStr">
        <is>
          <t>Assets</t>
        </is>
      </c>
      <c r="D21521" s="3" t="inlineStr">
        <is>
          <t>7800/104</t>
        </is>
      </c>
      <c r="E21521" s="3" t="inlineStr">
        <is>
          <t>Stock - Closing Stock SW - 28 Feb 21</t>
        </is>
      </c>
      <c r="F21521" s="3" t="n">
        <v>0</v>
      </c>
      <c r="G21521" s="3" t="n">
        <v>2874478.88</v>
      </c>
    </row>
    <row r="21522">
      <c r="A21522" s="3" t="inlineStr">
        <is>
          <t>Quinate Consulting (Pty) Ltd</t>
        </is>
      </c>
      <c r="B21522" s="4" t="n">
        <v>45473</v>
      </c>
      <c r="C21522" s="3" t="inlineStr">
        <is>
          <t>Assets</t>
        </is>
      </c>
      <c r="D21522" s="3" t="inlineStr">
        <is>
          <t>7800/105</t>
        </is>
      </c>
      <c r="E21522" s="3" t="inlineStr">
        <is>
          <t>Stock - Closing Stock SH - 28 Feb 21</t>
        </is>
      </c>
      <c r="F21522" s="3" t="n">
        <v>0</v>
      </c>
      <c r="G21522" s="3" t="n">
        <v>2843477.6</v>
      </c>
    </row>
    <row r="21523">
      <c r="A21523" s="3" t="inlineStr">
        <is>
          <t>Rock Blok (Pty) Ltd</t>
        </is>
      </c>
      <c r="B21523" s="4" t="n">
        <v>45473</v>
      </c>
      <c r="C21523" s="3" t="inlineStr">
        <is>
          <t>Liabilities</t>
        </is>
      </c>
      <c r="D21523" s="3" t="inlineStr">
        <is>
          <t>800</t>
        </is>
      </c>
      <c r="E21523" s="3" t="inlineStr">
        <is>
          <t>Accounts Payable</t>
        </is>
      </c>
      <c r="F21523" s="3" t="n">
        <v>-1284.97</v>
      </c>
      <c r="G21523" s="3" t="n">
        <v>-2613.22</v>
      </c>
    </row>
    <row r="21524">
      <c r="A21524" s="3" t="inlineStr">
        <is>
          <t>Endulini (Pty) Ltd</t>
        </is>
      </c>
      <c r="B21524" s="4" t="n">
        <v>45473</v>
      </c>
      <c r="C21524" s="3" t="inlineStr">
        <is>
          <t>Assets</t>
        </is>
      </c>
      <c r="D21524" s="3" t="inlineStr">
        <is>
          <t>8000/000</t>
        </is>
      </c>
      <c r="E21524" s="3" t="inlineStr">
        <is>
          <t>Customer Control Account</t>
        </is>
      </c>
      <c r="F21524" s="3" t="n">
        <v>0</v>
      </c>
      <c r="G21524" s="3" t="n">
        <v>677098.9300000001</v>
      </c>
    </row>
    <row r="21525">
      <c r="A21525" s="3" t="inlineStr">
        <is>
          <t>Noble Shield (Pty) Ltd ta Go Letting</t>
        </is>
      </c>
      <c r="B21525" s="4" t="n">
        <v>45473</v>
      </c>
      <c r="C21525" s="3" t="inlineStr">
        <is>
          <t>Assets</t>
        </is>
      </c>
      <c r="D21525" s="3" t="inlineStr">
        <is>
          <t>8000/000</t>
        </is>
      </c>
      <c r="E21525" s="3" t="inlineStr">
        <is>
          <t>Customer Control Account</t>
        </is>
      </c>
      <c r="F21525" s="3" t="n">
        <v>0</v>
      </c>
      <c r="G21525" s="3" t="n">
        <v>60289.32</v>
      </c>
    </row>
    <row r="21526">
      <c r="A21526" s="3" t="inlineStr">
        <is>
          <t>Opportunity Global Property (PTY) LTD</t>
        </is>
      </c>
      <c r="B21526" s="4" t="n">
        <v>45473</v>
      </c>
      <c r="C21526" s="3" t="inlineStr">
        <is>
          <t>Assets</t>
        </is>
      </c>
      <c r="D21526" s="3" t="inlineStr">
        <is>
          <t>8000/000</t>
        </is>
      </c>
      <c r="E21526" s="3" t="inlineStr">
        <is>
          <t>Customer Control Account</t>
        </is>
      </c>
      <c r="F21526" s="3" t="n">
        <v>112233.75</v>
      </c>
      <c r="G21526" s="3" t="n">
        <v>708332.08</v>
      </c>
    </row>
    <row r="21527">
      <c r="A21527" s="3" t="inlineStr">
        <is>
          <t>Opportunity Management Holdings (PTY) LTD</t>
        </is>
      </c>
      <c r="B21527" s="4" t="n">
        <v>45473</v>
      </c>
      <c r="C21527" s="3" t="inlineStr">
        <is>
          <t>Assets</t>
        </is>
      </c>
      <c r="D21527" s="3" t="inlineStr">
        <is>
          <t>8000/000</t>
        </is>
      </c>
      <c r="E21527" s="3" t="inlineStr">
        <is>
          <t>Customer Control Account</t>
        </is>
      </c>
      <c r="F21527" s="3" t="n">
        <v>0</v>
      </c>
      <c r="G21527" s="3" t="n">
        <v>554326.47</v>
      </c>
    </row>
    <row r="21528">
      <c r="A21528" s="3" t="inlineStr">
        <is>
          <t>Opportunity Private Capital (PTY) LTD</t>
        </is>
      </c>
      <c r="B21528" s="4" t="n">
        <v>45473</v>
      </c>
      <c r="C21528" s="3" t="inlineStr">
        <is>
          <t>Assets</t>
        </is>
      </c>
      <c r="D21528" s="3" t="inlineStr">
        <is>
          <t>8000/000</t>
        </is>
      </c>
      <c r="E21528" s="3" t="inlineStr">
        <is>
          <t>Customer Control Account</t>
        </is>
      </c>
      <c r="F21528" s="3" t="n">
        <v>343181.99</v>
      </c>
      <c r="G21528" s="3" t="n">
        <v>359081.14</v>
      </c>
    </row>
    <row r="21529">
      <c r="A21529" s="3" t="inlineStr">
        <is>
          <t>Quinate Consulting (Pty) Ltd</t>
        </is>
      </c>
      <c r="B21529" s="4" t="n">
        <v>45473</v>
      </c>
      <c r="C21529" s="3" t="inlineStr">
        <is>
          <t>Assets</t>
        </is>
      </c>
      <c r="D21529" s="3" t="inlineStr">
        <is>
          <t>8000/000</t>
        </is>
      </c>
      <c r="E21529" s="3" t="inlineStr">
        <is>
          <t>Customer Control Account</t>
        </is>
      </c>
      <c r="F21529" s="3" t="n">
        <v>15799.48</v>
      </c>
      <c r="G21529" s="3" t="n">
        <v>89052.61</v>
      </c>
    </row>
    <row r="21530">
      <c r="A21530" s="3" t="inlineStr">
        <is>
          <t>Rock Blok (Pty) Ltd</t>
        </is>
      </c>
      <c r="B21530" s="4" t="n">
        <v>45473</v>
      </c>
      <c r="C21530" s="3" t="inlineStr">
        <is>
          <t>Liabilities</t>
        </is>
      </c>
      <c r="D21530" s="3" t="inlineStr">
        <is>
          <t>8000/100</t>
        </is>
      </c>
      <c r="E21530" s="3" t="inlineStr">
        <is>
          <t>Endulini D203 - Surplus Funds</t>
        </is>
      </c>
      <c r="F21530" s="3" t="n">
        <v>0</v>
      </c>
      <c r="G21530" s="3" t="n">
        <v>-39385.38</v>
      </c>
    </row>
    <row r="21531">
      <c r="A21531" s="3" t="inlineStr">
        <is>
          <t>Rock Blok (Pty) Ltd</t>
        </is>
      </c>
      <c r="B21531" s="4" t="n">
        <v>45473</v>
      </c>
      <c r="C21531" s="3" t="inlineStr">
        <is>
          <t>Liabilities</t>
        </is>
      </c>
      <c r="D21531" s="3" t="inlineStr">
        <is>
          <t>8000/150</t>
        </is>
      </c>
      <c r="E21531" s="3" t="inlineStr">
        <is>
          <t>Endulini D203 - Rental Reserve</t>
        </is>
      </c>
      <c r="F21531" s="3" t="n">
        <v>0</v>
      </c>
      <c r="G21531" s="3" t="n">
        <v>-146934.78</v>
      </c>
    </row>
    <row r="21532">
      <c r="A21532" s="3" t="inlineStr">
        <is>
          <t>Quinate Consulting (Pty) Ltd</t>
        </is>
      </c>
      <c r="B21532" s="4" t="n">
        <v>45473</v>
      </c>
      <c r="C21532" s="3" t="inlineStr">
        <is>
          <t>Assets</t>
        </is>
      </c>
      <c r="D21532" s="3" t="inlineStr">
        <is>
          <t>8001</t>
        </is>
      </c>
      <c r="E21532" s="3" t="inlineStr">
        <is>
          <t>Customer Control</t>
        </is>
      </c>
      <c r="F21532" s="3" t="n">
        <v>0</v>
      </c>
      <c r="G21532" s="3" t="n">
        <v>29487.49</v>
      </c>
    </row>
    <row r="21533">
      <c r="A21533" s="3" t="inlineStr">
        <is>
          <t>Rock Blok (Pty) Ltd</t>
        </is>
      </c>
      <c r="B21533" s="4" t="n">
        <v>45473</v>
      </c>
      <c r="C21533" s="3" t="inlineStr">
        <is>
          <t>Liabilities</t>
        </is>
      </c>
      <c r="D21533" s="3" t="inlineStr">
        <is>
          <t>820</t>
        </is>
      </c>
      <c r="E21533" s="3" t="inlineStr">
        <is>
          <t>VAT</t>
        </is>
      </c>
      <c r="F21533" s="3" t="n">
        <v>90.75</v>
      </c>
      <c r="G21533" s="3" t="n">
        <v>264</v>
      </c>
    </row>
    <row r="21534">
      <c r="A21534" s="3" t="inlineStr">
        <is>
          <t>Quinate Consulting (Pty) Ltd</t>
        </is>
      </c>
      <c r="B21534" s="4" t="n">
        <v>45473</v>
      </c>
      <c r="C21534" s="3" t="inlineStr">
        <is>
          <t>Assets</t>
        </is>
      </c>
      <c r="D21534" s="3" t="inlineStr">
        <is>
          <t>8200/010</t>
        </is>
      </c>
      <c r="E21534" s="3" t="inlineStr">
        <is>
          <t>Prepayments / Prepaid Expenses</t>
        </is>
      </c>
      <c r="F21534" s="3" t="n">
        <v>0</v>
      </c>
      <c r="G21534" s="3" t="n">
        <v>109675</v>
      </c>
    </row>
    <row r="21535">
      <c r="A21535" s="3" t="inlineStr">
        <is>
          <t>Opportunity Management Holdings (PTY) LTD</t>
        </is>
      </c>
      <c r="B21535" s="4" t="n">
        <v>45473</v>
      </c>
      <c r="C21535" s="3" t="inlineStr">
        <is>
          <t>Assets</t>
        </is>
      </c>
      <c r="D21535" s="3" t="inlineStr">
        <is>
          <t>8200/040</t>
        </is>
      </c>
      <c r="E21535" s="3" t="inlineStr">
        <is>
          <t>Staff Loan - L</t>
        </is>
      </c>
      <c r="F21535" s="3" t="n">
        <v>-1667</v>
      </c>
      <c r="G21535" s="3" t="n">
        <v>6666</v>
      </c>
    </row>
    <row r="21536">
      <c r="A21536" s="3" t="inlineStr">
        <is>
          <t>Opportunity Management Holdings (PTY) LTD</t>
        </is>
      </c>
      <c r="B21536" s="4" t="n">
        <v>45473</v>
      </c>
      <c r="C21536" s="3" t="inlineStr">
        <is>
          <t>Assets</t>
        </is>
      </c>
      <c r="D21536" s="3" t="inlineStr">
        <is>
          <t>8200/050</t>
        </is>
      </c>
      <c r="E21536" s="3" t="inlineStr">
        <is>
          <t>Staff Loan - Thandi Xhosa</t>
        </is>
      </c>
      <c r="F21536" s="3" t="n">
        <v>1500</v>
      </c>
      <c r="G21536" s="3" t="n">
        <v>1500</v>
      </c>
    </row>
    <row r="21537">
      <c r="A21537" s="3" t="inlineStr">
        <is>
          <t>Opportunity Global Property (PTY) LTD</t>
        </is>
      </c>
      <c r="B21537" s="4" t="n">
        <v>45473</v>
      </c>
      <c r="C21537" s="3" t="inlineStr">
        <is>
          <t>Assets</t>
        </is>
      </c>
      <c r="D21537" s="3" t="inlineStr">
        <is>
          <t>8300/200</t>
        </is>
      </c>
      <c r="E21537" s="3" t="inlineStr">
        <is>
          <t>Staff Loan - Mario Stoop</t>
        </is>
      </c>
      <c r="F21537" s="3" t="n">
        <v>0</v>
      </c>
      <c r="G21537" s="3" t="n">
        <v>1500</v>
      </c>
    </row>
    <row r="21538">
      <c r="A21538" s="3" t="inlineStr">
        <is>
          <t>Opportunity Global Property (PTY) LTD</t>
        </is>
      </c>
      <c r="B21538" s="4" t="n">
        <v>45473</v>
      </c>
      <c r="C21538" s="3" t="inlineStr">
        <is>
          <t>Assets</t>
        </is>
      </c>
      <c r="D21538" s="3" t="inlineStr">
        <is>
          <t>8300/300</t>
        </is>
      </c>
      <c r="E21538" s="3" t="inlineStr">
        <is>
          <t>Staff Loan - Thandi Xhosa</t>
        </is>
      </c>
      <c r="F21538" s="3" t="n">
        <v>-200</v>
      </c>
      <c r="G21538" s="3" t="n">
        <v>-200</v>
      </c>
    </row>
    <row r="21539">
      <c r="A21539" s="3" t="inlineStr">
        <is>
          <t>Opportunity Private Capital (PTY) LTD</t>
        </is>
      </c>
      <c r="B21539" s="4" t="n">
        <v>45473</v>
      </c>
      <c r="C21539" s="3" t="inlineStr">
        <is>
          <t>Assets</t>
        </is>
      </c>
      <c r="D21539" s="3" t="inlineStr">
        <is>
          <t>8400/000</t>
        </is>
      </c>
      <c r="E21539" s="3" t="inlineStr">
        <is>
          <t>FNB 62093491696</t>
        </is>
      </c>
      <c r="F21539" s="3" t="n">
        <v>-428456.85</v>
      </c>
      <c r="G21539" s="3" t="n">
        <v>42645.92</v>
      </c>
    </row>
    <row r="21540">
      <c r="A21540" s="3" t="inlineStr">
        <is>
          <t>Opportunity Global Property (PTY) LTD</t>
        </is>
      </c>
      <c r="B21540" s="4" t="n">
        <v>45473</v>
      </c>
      <c r="C21540" s="3" t="inlineStr">
        <is>
          <t>Assets</t>
        </is>
      </c>
      <c r="D21540" s="3" t="inlineStr">
        <is>
          <t>8400/000</t>
        </is>
      </c>
      <c r="E21540" s="3" t="inlineStr">
        <is>
          <t>FNB 62835620875</t>
        </is>
      </c>
      <c r="F21540" s="3" t="n">
        <v>10271.3</v>
      </c>
      <c r="G21540" s="3" t="n">
        <v>37683.96</v>
      </c>
    </row>
    <row r="21541">
      <c r="A21541" s="3" t="inlineStr">
        <is>
          <t>Quinate Consulting (Pty) Ltd</t>
        </is>
      </c>
      <c r="B21541" s="4" t="n">
        <v>45473</v>
      </c>
      <c r="C21541" s="3" t="inlineStr">
        <is>
          <t>Assets</t>
        </is>
      </c>
      <c r="D21541" s="3" t="inlineStr">
        <is>
          <t>8400/000</t>
        </is>
      </c>
      <c r="E21541" s="3" t="inlineStr">
        <is>
          <t>RMB - 62736659189 - Call Acc</t>
        </is>
      </c>
      <c r="F21541" s="3" t="n">
        <v>0</v>
      </c>
      <c r="G21541" s="3" t="n">
        <v>568430.04</v>
      </c>
    </row>
    <row r="21542">
      <c r="A21542" s="3" t="inlineStr">
        <is>
          <t>Trademark Holdings (Pty) Ltd</t>
        </is>
      </c>
      <c r="B21542" s="4" t="n">
        <v>45473</v>
      </c>
      <c r="C21542" s="3" t="inlineStr">
        <is>
          <t>Assets</t>
        </is>
      </c>
      <c r="D21542" s="3" t="inlineStr">
        <is>
          <t>8400/000</t>
        </is>
      </c>
      <c r="E21542" s="3" t="inlineStr">
        <is>
          <t>RMB 623 693 03640</t>
        </is>
      </c>
      <c r="F21542" s="3" t="n">
        <v>-18638</v>
      </c>
      <c r="G21542" s="3" t="n">
        <v>18975.9</v>
      </c>
    </row>
    <row r="21543">
      <c r="A21543" s="3" t="inlineStr">
        <is>
          <t>Noble Shield (Pty) Ltd ta Go Letting</t>
        </is>
      </c>
      <c r="B21543" s="4" t="n">
        <v>45473</v>
      </c>
      <c r="C21543" s="3" t="inlineStr">
        <is>
          <t>Assets</t>
        </is>
      </c>
      <c r="D21543" s="3" t="inlineStr">
        <is>
          <t>8400/000</t>
        </is>
      </c>
      <c r="E21543" s="3" t="inlineStr">
        <is>
          <t>RMB 6250 573 3833</t>
        </is>
      </c>
      <c r="F21543" s="3" t="n">
        <v>8357.83</v>
      </c>
      <c r="G21543" s="3" t="n">
        <v>49866.25</v>
      </c>
    </row>
    <row r="21544">
      <c r="A21544" s="3" t="inlineStr">
        <is>
          <t>Endulini (Pty) Ltd</t>
        </is>
      </c>
      <c r="B21544" s="4" t="n">
        <v>45473</v>
      </c>
      <c r="C21544" s="3" t="inlineStr">
        <is>
          <t>Assets</t>
        </is>
      </c>
      <c r="D21544" s="3" t="inlineStr">
        <is>
          <t>8400/000</t>
        </is>
      </c>
      <c r="E21544" s="3" t="inlineStr">
        <is>
          <t>RMB 62906944576</t>
        </is>
      </c>
      <c r="F21544" s="3" t="n">
        <v>-3211.74</v>
      </c>
      <c r="G21544" s="3" t="n">
        <v>16986.44</v>
      </c>
    </row>
    <row r="21545">
      <c r="A21545" s="3" t="inlineStr">
        <is>
          <t>Opportunity Management Holdings (PTY) LTD</t>
        </is>
      </c>
      <c r="B21545" s="4" t="n">
        <v>45473</v>
      </c>
      <c r="C21545" s="3" t="inlineStr">
        <is>
          <t>Assets</t>
        </is>
      </c>
      <c r="D21545" s="3" t="inlineStr">
        <is>
          <t>8400/000</t>
        </is>
      </c>
      <c r="E21545" s="3" t="inlineStr">
        <is>
          <t>RMB Cheq - 62312246920</t>
        </is>
      </c>
      <c r="F21545" s="3" t="n">
        <v>-65223.66</v>
      </c>
      <c r="G21545" s="3" t="n">
        <v>6768.07</v>
      </c>
    </row>
    <row r="21546">
      <c r="A21546" s="3" t="inlineStr">
        <is>
          <t>Rock Blok (Pty) Ltd</t>
        </is>
      </c>
      <c r="B21546" s="4" t="n">
        <v>45473</v>
      </c>
      <c r="C21546" s="3" t="inlineStr">
        <is>
          <t>Assets</t>
        </is>
      </c>
      <c r="D21546" s="3" t="inlineStr">
        <is>
          <t>8400/100</t>
        </is>
      </c>
      <c r="E21546" s="3" t="inlineStr">
        <is>
          <t>Rock Blok Curre</t>
        </is>
      </c>
      <c r="F21546" s="3" t="n">
        <v>-203412.01</v>
      </c>
      <c r="G21546" s="3" t="n">
        <v>185851.89</v>
      </c>
    </row>
    <row r="21547">
      <c r="A21547" s="3" t="inlineStr">
        <is>
          <t>Opportunity Private Capital (PTY) LTD</t>
        </is>
      </c>
      <c r="B21547" s="4" t="n">
        <v>45473</v>
      </c>
      <c r="C21547" s="3" t="inlineStr">
        <is>
          <t>Assets</t>
        </is>
      </c>
      <c r="D21547" s="3" t="inlineStr">
        <is>
          <t>8405/000</t>
        </is>
      </c>
      <c r="E21547" s="3" t="inlineStr">
        <is>
          <t>FNB Trust 62762449265</t>
        </is>
      </c>
      <c r="F21547" s="3" t="n">
        <v>1000</v>
      </c>
      <c r="G21547" s="3" t="n">
        <v>1139.39</v>
      </c>
    </row>
    <row r="21548">
      <c r="A21548" s="3" t="inlineStr">
        <is>
          <t>Endulini (Pty) Ltd</t>
        </is>
      </c>
      <c r="B21548" s="4" t="n">
        <v>45473</v>
      </c>
      <c r="C21548" s="3" t="inlineStr">
        <is>
          <t>Assets</t>
        </is>
      </c>
      <c r="D21548" s="3" t="inlineStr">
        <is>
          <t>8410/000</t>
        </is>
      </c>
      <c r="E21548" s="3" t="inlineStr">
        <is>
          <t>Momentum Investor Account : RU 502229883</t>
        </is>
      </c>
      <c r="F21548" s="3" t="n">
        <v>0</v>
      </c>
      <c r="G21548" s="3" t="n">
        <v>24.52</v>
      </c>
    </row>
    <row r="21549">
      <c r="A21549" s="3" t="inlineStr">
        <is>
          <t>Opportunity Management Holdings (PTY) LTD</t>
        </is>
      </c>
      <c r="B21549" s="4" t="n">
        <v>45473</v>
      </c>
      <c r="C21549" s="3" t="inlineStr">
        <is>
          <t>Assets</t>
        </is>
      </c>
      <c r="D21549" s="3" t="inlineStr">
        <is>
          <t>8410/000</t>
        </is>
      </c>
      <c r="E21549" s="3" t="inlineStr">
        <is>
          <t>RMB Call Acc - 62312248851</t>
        </is>
      </c>
      <c r="F21549" s="3" t="n">
        <v>-98.17</v>
      </c>
      <c r="G21549" s="3" t="n">
        <v>967.99</v>
      </c>
    </row>
    <row r="21550">
      <c r="A21550" s="3" t="inlineStr">
        <is>
          <t>Noble Shield (Pty) Ltd ta Go Letting</t>
        </is>
      </c>
      <c r="B21550" s="4" t="n">
        <v>45473</v>
      </c>
      <c r="C21550" s="3" t="inlineStr">
        <is>
          <t>Assets</t>
        </is>
      </c>
      <c r="D21550" s="3" t="inlineStr">
        <is>
          <t>8410/000</t>
        </is>
      </c>
      <c r="E21550" s="3" t="inlineStr">
        <is>
          <t>RMB Trust Acc - 6250 615 1365</t>
        </is>
      </c>
      <c r="F21550" s="3" t="n">
        <v>-104.28</v>
      </c>
      <c r="G21550" s="3" t="n">
        <v>804.4</v>
      </c>
    </row>
    <row r="21551">
      <c r="A21551" s="3" t="inlineStr">
        <is>
          <t>Quinate Consulting (Pty) Ltd</t>
        </is>
      </c>
      <c r="B21551" s="4" t="n">
        <v>45473</v>
      </c>
      <c r="C21551" s="3" t="inlineStr">
        <is>
          <t>Assets</t>
        </is>
      </c>
      <c r="D21551" s="3" t="inlineStr">
        <is>
          <t>8415/000</t>
        </is>
      </c>
      <c r="E21551" s="3" t="inlineStr">
        <is>
          <t>STD Acc 071 958 959 - Facility Acc</t>
        </is>
      </c>
      <c r="F21551" s="3" t="n">
        <v>0</v>
      </c>
      <c r="G21551" s="3" t="n">
        <v>2276.21</v>
      </c>
    </row>
    <row r="21552">
      <c r="A21552" s="3" t="inlineStr">
        <is>
          <t>Trademark Holdings (Pty) Ltd</t>
        </is>
      </c>
      <c r="B21552" s="4" t="n">
        <v>45473</v>
      </c>
      <c r="C21552" s="3" t="inlineStr">
        <is>
          <t>Assets</t>
        </is>
      </c>
      <c r="D21552" s="3" t="inlineStr">
        <is>
          <t>8420/000</t>
        </is>
      </c>
      <c r="E21552" s="3" t="inlineStr">
        <is>
          <t>FNB Credit Card</t>
        </is>
      </c>
      <c r="F21552" s="3" t="n">
        <v>52</v>
      </c>
      <c r="G21552" s="3" t="n">
        <v>728</v>
      </c>
    </row>
    <row r="21553">
      <c r="A21553" s="3" t="inlineStr">
        <is>
          <t>Quinate Consulting (Pty) Ltd</t>
        </is>
      </c>
      <c r="B21553" s="4" t="n">
        <v>45473</v>
      </c>
      <c r="C21553" s="3" t="inlineStr">
        <is>
          <t>Assets</t>
        </is>
      </c>
      <c r="D21553" s="3" t="inlineStr">
        <is>
          <t>8420/000</t>
        </is>
      </c>
      <c r="E21553" s="3" t="inlineStr">
        <is>
          <t>aFNB Invest.62379936770</t>
        </is>
      </c>
      <c r="F21553" s="3" t="n">
        <v>0</v>
      </c>
      <c r="G21553" s="3" t="n">
        <v>-23000</v>
      </c>
    </row>
    <row r="21554">
      <c r="A21554" s="3" t="inlineStr">
        <is>
          <t>Quinate Consulting (Pty) Ltd</t>
        </is>
      </c>
      <c r="B21554" s="4" t="n">
        <v>45473</v>
      </c>
      <c r="C21554" s="3" t="inlineStr">
        <is>
          <t>Assets</t>
        </is>
      </c>
      <c r="D21554" s="3" t="inlineStr">
        <is>
          <t>8430/000</t>
        </is>
      </c>
      <c r="E21554" s="3" t="inlineStr">
        <is>
          <t>Momentum Investment Acc - RU502230185</t>
        </is>
      </c>
      <c r="F21554" s="3" t="n">
        <v>0</v>
      </c>
      <c r="G21554" s="3" t="n">
        <v>574.88</v>
      </c>
    </row>
    <row r="21555">
      <c r="A21555" s="3" t="inlineStr">
        <is>
          <t>Opportunity Private Capital (PTY) LTD</t>
        </is>
      </c>
      <c r="B21555" s="4" t="n">
        <v>45473</v>
      </c>
      <c r="C21555" s="3" t="inlineStr">
        <is>
          <t>Assets</t>
        </is>
      </c>
      <c r="D21555" s="3" t="inlineStr">
        <is>
          <t>8440/000</t>
        </is>
      </c>
      <c r="E21555" s="3" t="inlineStr">
        <is>
          <t>FNB - Call 627602764438</t>
        </is>
      </c>
      <c r="F21555" s="3" t="n">
        <v>0</v>
      </c>
      <c r="G21555" s="3" t="n">
        <v>449.14</v>
      </c>
    </row>
    <row r="21556">
      <c r="A21556" s="3" t="inlineStr">
        <is>
          <t>Opportunity Private Capital (PTY) LTD</t>
        </is>
      </c>
      <c r="B21556" s="4" t="n">
        <v>45473</v>
      </c>
      <c r="C21556" s="3" t="inlineStr">
        <is>
          <t>Assets</t>
        </is>
      </c>
      <c r="D21556" s="3" t="inlineStr">
        <is>
          <t>8445/000</t>
        </is>
      </c>
      <c r="E21556" s="3" t="inlineStr">
        <is>
          <t>Momentum RU502230096</t>
        </is>
      </c>
      <c r="F21556" s="3" t="n">
        <v>0</v>
      </c>
      <c r="G21556" s="3" t="n">
        <v>5081.89</v>
      </c>
    </row>
    <row r="21557">
      <c r="A21557" s="3" t="inlineStr">
        <is>
          <t>Quinate Consulting (Pty) Ltd</t>
        </is>
      </c>
      <c r="B21557" s="4" t="n">
        <v>45473</v>
      </c>
      <c r="C21557" s="3" t="inlineStr">
        <is>
          <t>Assets</t>
        </is>
      </c>
      <c r="D21557" s="3" t="inlineStr">
        <is>
          <t>8450/000</t>
        </is>
      </c>
      <c r="E21557" s="3" t="inlineStr">
        <is>
          <t>A RMB 62275810820</t>
        </is>
      </c>
      <c r="F21557" s="3" t="n">
        <v>-66817.62</v>
      </c>
      <c r="G21557" s="3" t="n">
        <v>38291.07</v>
      </c>
    </row>
    <row r="21558">
      <c r="A21558" s="3" t="inlineStr">
        <is>
          <t>Opportunity Management Holdings (PTY) LTD</t>
        </is>
      </c>
      <c r="B21558" s="4" t="n">
        <v>45473</v>
      </c>
      <c r="C21558" s="3" t="inlineStr">
        <is>
          <t>Assets</t>
        </is>
      </c>
      <c r="D21558" s="3" t="inlineStr">
        <is>
          <t>8450/000</t>
        </is>
      </c>
      <c r="E21558" s="3" t="inlineStr">
        <is>
          <t>Petty Cash - CT Office</t>
        </is>
      </c>
      <c r="F21558" s="3" t="n">
        <v>0</v>
      </c>
      <c r="G21558" s="3" t="n">
        <v>1016.2</v>
      </c>
    </row>
    <row r="21559">
      <c r="A21559" s="3" t="inlineStr">
        <is>
          <t>Quinate Consulting (Pty) Ltd</t>
        </is>
      </c>
      <c r="B21559" s="4" t="n">
        <v>45473</v>
      </c>
      <c r="C21559" s="3" t="inlineStr">
        <is>
          <t>Assets</t>
        </is>
      </c>
      <c r="D21559" s="3" t="inlineStr">
        <is>
          <t>8470/000</t>
        </is>
      </c>
      <c r="E21559" s="3" t="inlineStr">
        <is>
          <t>ABSA: Quinate</t>
        </is>
      </c>
      <c r="F21559" s="3" t="n">
        <v>0</v>
      </c>
      <c r="G21559" s="3" t="n">
        <v>9209.129999999999</v>
      </c>
    </row>
    <row r="21560">
      <c r="A21560" s="3" t="inlineStr">
        <is>
          <t>Quinate Consulting (Pty) Ltd</t>
        </is>
      </c>
      <c r="B21560" s="4" t="n">
        <v>45473</v>
      </c>
      <c r="C21560" s="3" t="inlineStr">
        <is>
          <t>Liabilities</t>
        </is>
      </c>
      <c r="D21560" s="3" t="inlineStr">
        <is>
          <t>8480/100</t>
        </is>
      </c>
      <c r="E21560" s="3" t="inlineStr">
        <is>
          <t>Bond - SH20 - STD Bank 532010558</t>
        </is>
      </c>
      <c r="F21560" s="3" t="n">
        <v>0</v>
      </c>
      <c r="G21560" s="3" t="n">
        <v>-1270326.98</v>
      </c>
    </row>
    <row r="21561">
      <c r="A21561" s="3" t="inlineStr">
        <is>
          <t>Quinate Consulting (Pty) Ltd</t>
        </is>
      </c>
      <c r="B21561" s="4" t="n">
        <v>45473</v>
      </c>
      <c r="C21561" s="3" t="inlineStr">
        <is>
          <t>Liabilities</t>
        </is>
      </c>
      <c r="D21561" s="3" t="inlineStr">
        <is>
          <t>8480/110</t>
        </is>
      </c>
      <c r="E21561" s="3" t="inlineStr">
        <is>
          <t>Bond - SH 20 - Std Bank 532010558 - Shor</t>
        </is>
      </c>
      <c r="F21561" s="3" t="n">
        <v>16629.24</v>
      </c>
      <c r="G21561" s="3" t="n">
        <v>16629.24</v>
      </c>
    </row>
    <row r="21562">
      <c r="A21562" s="3" t="inlineStr">
        <is>
          <t>Quinate Consulting (Pty) Ltd</t>
        </is>
      </c>
      <c r="B21562" s="4" t="n">
        <v>45473</v>
      </c>
      <c r="C21562" s="3" t="inlineStr">
        <is>
          <t>Liabilities</t>
        </is>
      </c>
      <c r="D21562" s="3" t="inlineStr">
        <is>
          <t>8480/200</t>
        </is>
      </c>
      <c r="E21562" s="3" t="inlineStr">
        <is>
          <t>Bond - SH23 - STD Bank 532010035</t>
        </is>
      </c>
      <c r="F21562" s="3" t="n">
        <v>16624.21</v>
      </c>
      <c r="G21562" s="3" t="n">
        <v>-1253607.8</v>
      </c>
    </row>
    <row r="21563">
      <c r="A21563" s="3" t="inlineStr">
        <is>
          <t>Quinate Consulting (Pty) Ltd</t>
        </is>
      </c>
      <c r="B21563" s="4" t="n">
        <v>45473</v>
      </c>
      <c r="C21563" s="3" t="inlineStr">
        <is>
          <t>Liabilities</t>
        </is>
      </c>
      <c r="D21563" s="3" t="inlineStr">
        <is>
          <t>8480/300</t>
        </is>
      </c>
      <c r="E21563" s="3" t="inlineStr">
        <is>
          <t>Bond - SH24 - STD Bank 532372662</t>
        </is>
      </c>
      <c r="F21563" s="3" t="n">
        <v>0</v>
      </c>
      <c r="G21563" s="3" t="n">
        <v>-1391122.7</v>
      </c>
    </row>
    <row r="21564">
      <c r="A21564" s="3" t="inlineStr">
        <is>
          <t>Quinate Consulting (Pty) Ltd</t>
        </is>
      </c>
      <c r="B21564" s="4" t="n">
        <v>45473</v>
      </c>
      <c r="C21564" s="3" t="inlineStr">
        <is>
          <t>Liabilities</t>
        </is>
      </c>
      <c r="D21564" s="3" t="inlineStr">
        <is>
          <t>8480/310</t>
        </is>
      </c>
      <c r="E21564" s="3" t="inlineStr">
        <is>
          <t>Bond - SH 24 - Std Bank 532372662 - Shor</t>
        </is>
      </c>
      <c r="F21564" s="3" t="n">
        <v>15793.82</v>
      </c>
      <c r="G21564" s="3" t="n">
        <v>15793.82</v>
      </c>
    </row>
    <row r="21565">
      <c r="A21565" s="3" t="inlineStr">
        <is>
          <t>Quinate Consulting (Pty) Ltd</t>
        </is>
      </c>
      <c r="B21565" s="4" t="n">
        <v>45473</v>
      </c>
      <c r="C21565" s="3" t="inlineStr">
        <is>
          <t>Liabilities</t>
        </is>
      </c>
      <c r="D21565" s="3" t="inlineStr">
        <is>
          <t>8480/400</t>
        </is>
      </c>
      <c r="E21565" s="3" t="inlineStr">
        <is>
          <t>Bond - SW01 - STD Bank 532920627</t>
        </is>
      </c>
      <c r="F21565" s="3" t="n">
        <v>0</v>
      </c>
      <c r="G21565" s="3" t="n">
        <v>-1246225.48</v>
      </c>
    </row>
    <row r="21566">
      <c r="A21566" s="3" t="inlineStr">
        <is>
          <t>Quinate Consulting (Pty) Ltd</t>
        </is>
      </c>
      <c r="B21566" s="4" t="n">
        <v>45473</v>
      </c>
      <c r="C21566" s="3" t="inlineStr">
        <is>
          <t>Liabilities</t>
        </is>
      </c>
      <c r="D21566" s="3" t="inlineStr">
        <is>
          <t>8480/401</t>
        </is>
      </c>
      <c r="E21566" s="3" t="inlineStr">
        <is>
          <t>Bond - SW21 - STD Bank 532920597</t>
        </is>
      </c>
      <c r="F21566" s="3" t="n">
        <v>13426.02</v>
      </c>
      <c r="G21566" s="3" t="n">
        <v>-1233294.22</v>
      </c>
    </row>
    <row r="21567">
      <c r="A21567" s="3" t="inlineStr">
        <is>
          <t>Quinate Consulting (Pty) Ltd</t>
        </is>
      </c>
      <c r="B21567" s="4" t="n">
        <v>45473</v>
      </c>
      <c r="C21567" s="3" t="inlineStr">
        <is>
          <t>Liabilities</t>
        </is>
      </c>
      <c r="D21567" s="3" t="inlineStr">
        <is>
          <t>8480/402</t>
        </is>
      </c>
      <c r="E21567" s="3" t="inlineStr">
        <is>
          <t>Bond - SW01 - Std Bank - 532920627 - Sho</t>
        </is>
      </c>
      <c r="F21567" s="3" t="n">
        <v>13420.79</v>
      </c>
      <c r="G21567" s="3" t="n">
        <v>13420.79</v>
      </c>
    </row>
    <row r="21568">
      <c r="A21568" s="3" t="inlineStr">
        <is>
          <t>Endulini (Pty) Ltd</t>
        </is>
      </c>
      <c r="B21568" s="4" t="n">
        <v>45473</v>
      </c>
      <c r="C21568" s="3" t="inlineStr">
        <is>
          <t>Liabilities</t>
        </is>
      </c>
      <c r="D21568" s="3" t="inlineStr">
        <is>
          <t>860</t>
        </is>
      </c>
      <c r="E21568" s="3" t="inlineStr">
        <is>
          <t>Rounding</t>
        </is>
      </c>
      <c r="F21568" s="3" t="n">
        <v>0</v>
      </c>
      <c r="G21568" s="3" t="n">
        <v>0.05</v>
      </c>
    </row>
    <row r="21569">
      <c r="A21569" s="3" t="inlineStr">
        <is>
          <t>Opportunity Global Property (PTY) LTD</t>
        </is>
      </c>
      <c r="B21569" s="4" t="n">
        <v>45473</v>
      </c>
      <c r="C21569" s="3" t="inlineStr">
        <is>
          <t>Liabilities</t>
        </is>
      </c>
      <c r="D21569" s="3" t="inlineStr">
        <is>
          <t>860</t>
        </is>
      </c>
      <c r="E21569" s="3" t="inlineStr">
        <is>
          <t>Rounding</t>
        </is>
      </c>
      <c r="F21569" s="3" t="n">
        <v>0</v>
      </c>
      <c r="G21569" s="3" t="n">
        <v>-0.99</v>
      </c>
    </row>
    <row r="21570">
      <c r="A21570" s="3" t="inlineStr">
        <is>
          <t>Opportunity Management Holdings (PTY) LTD</t>
        </is>
      </c>
      <c r="B21570" s="4" t="n">
        <v>45473</v>
      </c>
      <c r="C21570" s="3" t="inlineStr">
        <is>
          <t>Liabilities</t>
        </is>
      </c>
      <c r="D21570" s="3" t="inlineStr">
        <is>
          <t>860</t>
        </is>
      </c>
      <c r="E21570" s="3" t="inlineStr">
        <is>
          <t>Rounding</t>
        </is>
      </c>
      <c r="F21570" s="3" t="n">
        <v>0</v>
      </c>
      <c r="G21570" s="3" t="n">
        <v>0.02</v>
      </c>
    </row>
    <row r="21571">
      <c r="A21571" s="3" t="inlineStr">
        <is>
          <t>Opportunity Private Capital (PTY) LTD</t>
        </is>
      </c>
      <c r="B21571" s="4" t="n">
        <v>45473</v>
      </c>
      <c r="C21571" s="3" t="inlineStr">
        <is>
          <t>Liabilities</t>
        </is>
      </c>
      <c r="D21571" s="3" t="inlineStr">
        <is>
          <t>860</t>
        </is>
      </c>
      <c r="E21571" s="3" t="inlineStr">
        <is>
          <t>Rounding</t>
        </is>
      </c>
      <c r="F21571" s="3" t="n">
        <v>0</v>
      </c>
      <c r="G21571" s="3" t="n">
        <v>-0.31</v>
      </c>
    </row>
    <row r="21572">
      <c r="A21572" s="3" t="inlineStr">
        <is>
          <t>Quinate Consulting (Pty) Ltd</t>
        </is>
      </c>
      <c r="B21572" s="4" t="n">
        <v>45473</v>
      </c>
      <c r="C21572" s="3" t="inlineStr">
        <is>
          <t>Liabilities</t>
        </is>
      </c>
      <c r="D21572" s="3" t="inlineStr">
        <is>
          <t>860</t>
        </is>
      </c>
      <c r="E21572" s="3" t="inlineStr">
        <is>
          <t>Rounding</t>
        </is>
      </c>
      <c r="F21572" s="3" t="n">
        <v>-0.1</v>
      </c>
      <c r="G21572" s="3" t="n">
        <v>-6.58</v>
      </c>
    </row>
    <row r="21573">
      <c r="A21573" s="3" t="inlineStr">
        <is>
          <t>Trademark Holdings (Pty) Ltd</t>
        </is>
      </c>
      <c r="B21573" s="4" t="n">
        <v>45473</v>
      </c>
      <c r="C21573" s="3" t="inlineStr">
        <is>
          <t>Liabilities</t>
        </is>
      </c>
      <c r="D21573" s="3" t="inlineStr">
        <is>
          <t>860</t>
        </is>
      </c>
      <c r="E21573" s="3" t="inlineStr">
        <is>
          <t>Rounding</t>
        </is>
      </c>
      <c r="F21573" s="3" t="n">
        <v>0</v>
      </c>
      <c r="G21573" s="3" t="n">
        <v>0.2</v>
      </c>
    </row>
    <row r="21574">
      <c r="A21574" s="3" t="inlineStr">
        <is>
          <t>Rock Blok (Pty) Ltd</t>
        </is>
      </c>
      <c r="B21574" s="4" t="n">
        <v>45473</v>
      </c>
      <c r="C21574" s="3" t="inlineStr">
        <is>
          <t>Liabilities</t>
        </is>
      </c>
      <c r="D21574" s="3" t="inlineStr">
        <is>
          <t>9000/000</t>
        </is>
      </c>
      <c r="E21574" s="3" t="inlineStr">
        <is>
          <t>Rental - Control Acc</t>
        </is>
      </c>
      <c r="F21574" s="3" t="n">
        <v>-10086.25</v>
      </c>
      <c r="G21574" s="3" t="n">
        <v>-10086.25</v>
      </c>
    </row>
    <row r="21575">
      <c r="A21575" s="3" t="inlineStr">
        <is>
          <t>Endulini (Pty) Ltd</t>
        </is>
      </c>
      <c r="B21575" s="4" t="n">
        <v>45473</v>
      </c>
      <c r="C21575" s="3" t="inlineStr">
        <is>
          <t>Liabilities</t>
        </is>
      </c>
      <c r="D21575" s="3" t="inlineStr">
        <is>
          <t>9000/000</t>
        </is>
      </c>
      <c r="E21575" s="3" t="inlineStr">
        <is>
          <t>Supplier Control Account</t>
        </is>
      </c>
      <c r="F21575" s="3" t="n">
        <v>-4534.1</v>
      </c>
      <c r="G21575" s="3" t="n">
        <v>3777729.4</v>
      </c>
    </row>
    <row r="21576">
      <c r="A21576" s="3" t="inlineStr">
        <is>
          <t>Noble Shield (Pty) Ltd ta Go Letting</t>
        </is>
      </c>
      <c r="B21576" s="4" t="n">
        <v>45473</v>
      </c>
      <c r="C21576" s="3" t="inlineStr">
        <is>
          <t>Liabilities</t>
        </is>
      </c>
      <c r="D21576" s="3" t="inlineStr">
        <is>
          <t>9000/000</t>
        </is>
      </c>
      <c r="E21576" s="3" t="inlineStr">
        <is>
          <t>Supplier Control Account</t>
        </is>
      </c>
      <c r="F21576" s="3" t="n">
        <v>592.3099999999999</v>
      </c>
      <c r="G21576" s="3" t="n">
        <v>-27393.85</v>
      </c>
    </row>
    <row r="21577">
      <c r="A21577" s="3" t="inlineStr">
        <is>
          <t>Opportunity Global Property (PTY) LTD</t>
        </is>
      </c>
      <c r="B21577" s="4" t="n">
        <v>45473</v>
      </c>
      <c r="C21577" s="3" t="inlineStr">
        <is>
          <t>Liabilities</t>
        </is>
      </c>
      <c r="D21577" s="3" t="inlineStr">
        <is>
          <t>9000/000</t>
        </is>
      </c>
      <c r="E21577" s="3" t="inlineStr">
        <is>
          <t>Supplier Control Account</t>
        </is>
      </c>
      <c r="F21577" s="3" t="n">
        <v>8447.32</v>
      </c>
      <c r="G21577" s="3" t="n">
        <v>-8866.879999999999</v>
      </c>
    </row>
    <row r="21578">
      <c r="A21578" s="3" t="inlineStr">
        <is>
          <t>Opportunity Management Holdings (PTY) LTD</t>
        </is>
      </c>
      <c r="B21578" s="4" t="n">
        <v>45473</v>
      </c>
      <c r="C21578" s="3" t="inlineStr">
        <is>
          <t>Liabilities</t>
        </is>
      </c>
      <c r="D21578" s="3" t="inlineStr">
        <is>
          <t>9000/000</t>
        </is>
      </c>
      <c r="E21578" s="3" t="inlineStr">
        <is>
          <t>Supplier Control Account</t>
        </is>
      </c>
      <c r="F21578" s="3" t="n">
        <v>2449.5</v>
      </c>
      <c r="G21578" s="3" t="n">
        <v>-788261.17</v>
      </c>
    </row>
    <row r="21579">
      <c r="A21579" s="3" t="inlineStr">
        <is>
          <t>Opportunity Private Capital (PTY) LTD</t>
        </is>
      </c>
      <c r="B21579" s="4" t="n">
        <v>45473</v>
      </c>
      <c r="C21579" s="3" t="inlineStr">
        <is>
          <t>Liabilities</t>
        </is>
      </c>
      <c r="D21579" s="3" t="inlineStr">
        <is>
          <t>9000/000</t>
        </is>
      </c>
      <c r="E21579" s="3" t="inlineStr">
        <is>
          <t>Supplier Control Account</t>
        </is>
      </c>
      <c r="F21579" s="3" t="n">
        <v>-86880.64999999999</v>
      </c>
      <c r="G21579" s="3" t="n">
        <v>-114866.06</v>
      </c>
    </row>
    <row r="21580">
      <c r="A21580" s="3" t="inlineStr">
        <is>
          <t>Quinate Consulting (Pty) Ltd</t>
        </is>
      </c>
      <c r="B21580" s="4" t="n">
        <v>45473</v>
      </c>
      <c r="C21580" s="3" t="inlineStr">
        <is>
          <t>Liabilities</t>
        </is>
      </c>
      <c r="D21580" s="3" t="inlineStr">
        <is>
          <t>9000/000</t>
        </is>
      </c>
      <c r="E21580" s="3" t="inlineStr">
        <is>
          <t>Supplier Control Account</t>
        </is>
      </c>
      <c r="F21580" s="3" t="n">
        <v>12090.3</v>
      </c>
      <c r="G21580" s="3" t="n">
        <v>-743659.79</v>
      </c>
    </row>
    <row r="21581">
      <c r="A21581" s="3" t="inlineStr">
        <is>
          <t>Trademark Holdings (Pty) Ltd</t>
        </is>
      </c>
      <c r="B21581" s="4" t="n">
        <v>45473</v>
      </c>
      <c r="C21581" s="3" t="inlineStr">
        <is>
          <t>Liabilities</t>
        </is>
      </c>
      <c r="D21581" s="3" t="inlineStr">
        <is>
          <t>9000/000</t>
        </is>
      </c>
      <c r="E21581" s="3" t="inlineStr">
        <is>
          <t>Supplier Control Account</t>
        </is>
      </c>
      <c r="F21581" s="3" t="n">
        <v>-4588.25</v>
      </c>
      <c r="G21581" s="3" t="n">
        <v>-13259.75</v>
      </c>
    </row>
    <row r="21582">
      <c r="A21582" s="3" t="inlineStr">
        <is>
          <t>Quinate Consulting (Pty) Ltd</t>
        </is>
      </c>
      <c r="B21582" s="4" t="n">
        <v>45473</v>
      </c>
      <c r="C21582" s="3" t="inlineStr">
        <is>
          <t>Liabilities</t>
        </is>
      </c>
      <c r="D21582" s="3" t="inlineStr">
        <is>
          <t>9001</t>
        </is>
      </c>
      <c r="E21582" s="3" t="inlineStr">
        <is>
          <t>Supplier Control</t>
        </is>
      </c>
      <c r="F21582" s="3" t="n">
        <v>0</v>
      </c>
      <c r="G21582" s="3" t="n">
        <v>-347315.41</v>
      </c>
    </row>
    <row r="21583">
      <c r="A21583" s="3" t="inlineStr">
        <is>
          <t>Opportunity Management Holdings (PTY) LTD</t>
        </is>
      </c>
      <c r="B21583" s="4" t="n">
        <v>45473</v>
      </c>
      <c r="C21583" s="3" t="inlineStr">
        <is>
          <t>Liabilities</t>
        </is>
      </c>
      <c r="D21583" s="3" t="inlineStr">
        <is>
          <t>9100/000</t>
        </is>
      </c>
      <c r="E21583" s="3" t="inlineStr">
        <is>
          <t>PAYE/UIF/SDL Accrual - Prior Years ADJ</t>
        </is>
      </c>
      <c r="F21583" s="3" t="n">
        <v>0</v>
      </c>
      <c r="G21583" s="3" t="n">
        <v>-33739.36</v>
      </c>
    </row>
    <row r="21584">
      <c r="A21584" s="3" t="inlineStr">
        <is>
          <t>Opportunity Management Holdings (PTY) LTD</t>
        </is>
      </c>
      <c r="B21584" s="4" t="n">
        <v>45473</v>
      </c>
      <c r="C21584" s="3" t="inlineStr">
        <is>
          <t>Assets</t>
        </is>
      </c>
      <c r="D21584" s="3" t="inlineStr">
        <is>
          <t>9110/000</t>
        </is>
      </c>
      <c r="E21584" s="3" t="inlineStr">
        <is>
          <t>Deposit Received</t>
        </is>
      </c>
      <c r="F21584" s="3" t="n">
        <v>0</v>
      </c>
      <c r="G21584" s="3" t="n">
        <v>-3852.5</v>
      </c>
    </row>
    <row r="21585">
      <c r="A21585" s="3" t="inlineStr">
        <is>
          <t>Opportunity Private Capital (PTY) LTD</t>
        </is>
      </c>
      <c r="B21585" s="4" t="n">
        <v>45473</v>
      </c>
      <c r="C21585" s="3" t="inlineStr">
        <is>
          <t>Liabilities</t>
        </is>
      </c>
      <c r="D21585" s="3" t="inlineStr">
        <is>
          <t>9110/000</t>
        </is>
      </c>
      <c r="E21585" s="3" t="inlineStr">
        <is>
          <t>Taxation B/S</t>
        </is>
      </c>
      <c r="F21585" s="3" t="n">
        <v>0</v>
      </c>
      <c r="G21585" s="3" t="n">
        <v>97277.99000000001</v>
      </c>
    </row>
    <row r="21586">
      <c r="A21586" s="3" t="inlineStr">
        <is>
          <t>Rock Blok (Pty) Ltd</t>
        </is>
      </c>
      <c r="B21586" s="4" t="n">
        <v>45473</v>
      </c>
      <c r="C21586" s="3" t="inlineStr">
        <is>
          <t>Liabilities</t>
        </is>
      </c>
      <c r="D21586" s="3" t="inlineStr">
        <is>
          <t>9200/000</t>
        </is>
      </c>
      <c r="E21586" s="3" t="inlineStr">
        <is>
          <t>Sundry Creditors / Suppliers</t>
        </is>
      </c>
      <c r="F21586" s="3" t="n">
        <v>200000</v>
      </c>
      <c r="G21586" s="3" t="n">
        <v>0</v>
      </c>
    </row>
    <row r="21587">
      <c r="A21587" s="3" t="inlineStr">
        <is>
          <t>Noble Shield (Pty) Ltd ta Go Letting</t>
        </is>
      </c>
      <c r="B21587" s="4" t="n">
        <v>45473</v>
      </c>
      <c r="C21587" s="3" t="inlineStr">
        <is>
          <t>Liabilities</t>
        </is>
      </c>
      <c r="D21587" s="3" t="inlineStr">
        <is>
          <t>9250/010</t>
        </is>
      </c>
      <c r="E21587" s="3" t="inlineStr">
        <is>
          <t>SALARY CONTROL</t>
        </is>
      </c>
      <c r="F21587" s="3" t="n">
        <v>43692.15</v>
      </c>
      <c r="G21587" s="3" t="n">
        <v>26751.45</v>
      </c>
    </row>
    <row r="21588">
      <c r="A21588" s="3" t="inlineStr">
        <is>
          <t>Opportunity Global Property (PTY) LTD</t>
        </is>
      </c>
      <c r="B21588" s="4" t="n">
        <v>45473</v>
      </c>
      <c r="C21588" s="3" t="inlineStr">
        <is>
          <t>Liabilities</t>
        </is>
      </c>
      <c r="D21588" s="3" t="inlineStr">
        <is>
          <t>9250/010</t>
        </is>
      </c>
      <c r="E21588" s="3" t="inlineStr">
        <is>
          <t>SALARY CONTROL</t>
        </is>
      </c>
      <c r="F21588" s="3" t="n">
        <v>151950.72</v>
      </c>
      <c r="G21588" s="3" t="n">
        <v>541061.0699999999</v>
      </c>
    </row>
    <row r="21589">
      <c r="A21589" s="3" t="inlineStr">
        <is>
          <t>Opportunity Management Holdings (PTY) LTD</t>
        </is>
      </c>
      <c r="B21589" s="4" t="n">
        <v>45473</v>
      </c>
      <c r="C21589" s="3" t="inlineStr">
        <is>
          <t>Liabilities</t>
        </is>
      </c>
      <c r="D21589" s="3" t="inlineStr">
        <is>
          <t>9250/010</t>
        </is>
      </c>
      <c r="E21589" s="3" t="inlineStr">
        <is>
          <t>SALARY CONTROL</t>
        </is>
      </c>
      <c r="F21589" s="3" t="n">
        <v>0</v>
      </c>
      <c r="G21589" s="3" t="n">
        <v>17000</v>
      </c>
    </row>
    <row r="21590">
      <c r="A21590" s="3" t="inlineStr">
        <is>
          <t>Opportunity Private Capital (PTY) LTD</t>
        </is>
      </c>
      <c r="B21590" s="4" t="n">
        <v>45473</v>
      </c>
      <c r="C21590" s="3" t="inlineStr">
        <is>
          <t>Liabilities</t>
        </is>
      </c>
      <c r="D21590" s="3" t="inlineStr">
        <is>
          <t>9250/010</t>
        </is>
      </c>
      <c r="E21590" s="3" t="inlineStr">
        <is>
          <t>SALARY CONTROL</t>
        </is>
      </c>
      <c r="F21590" s="3" t="n">
        <v>62591.38</v>
      </c>
      <c r="G21590" s="3" t="n">
        <v>187774.16</v>
      </c>
    </row>
    <row r="21591">
      <c r="A21591" s="3" t="inlineStr">
        <is>
          <t>Trademark Holdings (Pty) Ltd</t>
        </is>
      </c>
      <c r="B21591" s="4" t="n">
        <v>45473</v>
      </c>
      <c r="C21591" s="3" t="inlineStr">
        <is>
          <t>Liabilities</t>
        </is>
      </c>
      <c r="D21591" s="3" t="inlineStr">
        <is>
          <t>9250/010</t>
        </is>
      </c>
      <c r="E21591" s="3" t="inlineStr">
        <is>
          <t>SALARY CONTROL</t>
        </is>
      </c>
      <c r="F21591" s="3" t="n">
        <v>29283.22</v>
      </c>
      <c r="G21591" s="3" t="n">
        <v>9524.700000000001</v>
      </c>
    </row>
    <row r="21592">
      <c r="A21592" s="3" t="inlineStr">
        <is>
          <t>Noble Shield (Pty) Ltd ta Go Letting</t>
        </is>
      </c>
      <c r="B21592" s="4" t="n">
        <v>45473</v>
      </c>
      <c r="C21592" s="3" t="inlineStr">
        <is>
          <t>Liabilities</t>
        </is>
      </c>
      <c r="D21592" s="3" t="inlineStr">
        <is>
          <t>9250/020</t>
        </is>
      </c>
      <c r="E21592" s="3" t="inlineStr">
        <is>
          <t>PAYE, UIF AND SDL CONTROL</t>
        </is>
      </c>
      <c r="F21592" s="3" t="n">
        <v>5955.54</v>
      </c>
      <c r="G21592" s="3" t="n">
        <v>0</v>
      </c>
    </row>
    <row r="21593">
      <c r="A21593" s="3" t="inlineStr">
        <is>
          <t>Opportunity Management Holdings (PTY) LTD</t>
        </is>
      </c>
      <c r="B21593" s="4" t="n">
        <v>45473</v>
      </c>
      <c r="C21593" s="3" t="inlineStr">
        <is>
          <t>Liabilities</t>
        </is>
      </c>
      <c r="D21593" s="3" t="inlineStr">
        <is>
          <t>9250/020</t>
        </is>
      </c>
      <c r="E21593" s="3" t="inlineStr">
        <is>
          <t>PAYE, UIF AND SDL CONTROL</t>
        </is>
      </c>
      <c r="F21593" s="3" t="n">
        <v>0</v>
      </c>
      <c r="G21593" s="3" t="n">
        <v>-96723</v>
      </c>
    </row>
    <row r="21594">
      <c r="A21594" s="3" t="inlineStr">
        <is>
          <t>Opportunity Private Capital (PTY) LTD</t>
        </is>
      </c>
      <c r="B21594" s="4" t="n">
        <v>45473</v>
      </c>
      <c r="C21594" s="3" t="inlineStr">
        <is>
          <t>Liabilities</t>
        </is>
      </c>
      <c r="D21594" s="3" t="inlineStr">
        <is>
          <t>9250/020</t>
        </is>
      </c>
      <c r="E21594" s="3" t="inlineStr">
        <is>
          <t>PAYE, UIF AND SDL CONTROL</t>
        </is>
      </c>
      <c r="F21594" s="3" t="n">
        <v>63449.34</v>
      </c>
      <c r="G21594" s="3" t="n">
        <v>91621.57000000001</v>
      </c>
    </row>
    <row r="21595">
      <c r="A21595" s="3" t="inlineStr">
        <is>
          <t>Quinate Consulting (Pty) Ltd</t>
        </is>
      </c>
      <c r="B21595" s="4" t="n">
        <v>45473</v>
      </c>
      <c r="C21595" s="3" t="inlineStr">
        <is>
          <t>Liabilities</t>
        </is>
      </c>
      <c r="D21595" s="3" t="inlineStr">
        <is>
          <t>9250/020</t>
        </is>
      </c>
      <c r="E21595" s="3" t="inlineStr">
        <is>
          <t>PAYE, UIF AND SDL CONTROL</t>
        </is>
      </c>
      <c r="F21595" s="3" t="n">
        <v>0</v>
      </c>
      <c r="G21595" s="3" t="n">
        <v>-10759.36</v>
      </c>
    </row>
    <row r="21596">
      <c r="A21596" s="3" t="inlineStr">
        <is>
          <t>Trademark Holdings (Pty) Ltd</t>
        </is>
      </c>
      <c r="B21596" s="4" t="n">
        <v>45473</v>
      </c>
      <c r="C21596" s="3" t="inlineStr">
        <is>
          <t>Liabilities</t>
        </is>
      </c>
      <c r="D21596" s="3" t="inlineStr">
        <is>
          <t>9250/020</t>
        </is>
      </c>
      <c r="E21596" s="3" t="inlineStr">
        <is>
          <t>PAYE, UIF AND SDL CONTROL</t>
        </is>
      </c>
      <c r="F21596" s="3" t="n">
        <v>5413.27</v>
      </c>
      <c r="G21596" s="3" t="n">
        <v>-11366.05</v>
      </c>
    </row>
    <row r="21597">
      <c r="A21597" s="3" t="inlineStr">
        <is>
          <t>Opportunity Management Holdings (PTY) LTD</t>
        </is>
      </c>
      <c r="B21597" s="4" t="n">
        <v>45473</v>
      </c>
      <c r="C21597" s="3" t="inlineStr">
        <is>
          <t>Liabilities</t>
        </is>
      </c>
      <c r="D21597" s="3" t="inlineStr">
        <is>
          <t>9300/000</t>
        </is>
      </c>
      <c r="E21597" s="3" t="inlineStr">
        <is>
          <t>Taxation Payable B/S</t>
        </is>
      </c>
      <c r="F21597" s="3" t="n">
        <v>0</v>
      </c>
      <c r="G21597" s="3" t="n">
        <v>89955.09</v>
      </c>
    </row>
    <row r="21598">
      <c r="A21598" s="3" t="inlineStr">
        <is>
          <t>Opportunity Private Capital (PTY) LTD</t>
        </is>
      </c>
      <c r="B21598" s="4" t="n">
        <v>45473</v>
      </c>
      <c r="C21598" s="3" t="inlineStr">
        <is>
          <t>Liabilities</t>
        </is>
      </c>
      <c r="D21598" s="3" t="inlineStr">
        <is>
          <t>9400/030</t>
        </is>
      </c>
      <c r="E21598" s="3" t="inlineStr">
        <is>
          <t>Accrued Expenses - PAYE_AND_UIF</t>
        </is>
      </c>
      <c r="F21598" s="3" t="n">
        <v>0</v>
      </c>
      <c r="G21598" s="3" t="n">
        <v>-2</v>
      </c>
    </row>
    <row r="21599">
      <c r="A21599" s="3" t="inlineStr">
        <is>
          <t>Trademark Holdings (Pty) Ltd</t>
        </is>
      </c>
      <c r="B21599" s="4" t="n">
        <v>45473</v>
      </c>
      <c r="C21599" s="3" t="inlineStr">
        <is>
          <t>Liabilities</t>
        </is>
      </c>
      <c r="D21599" s="3" t="inlineStr">
        <is>
          <t>9400/400</t>
        </is>
      </c>
      <c r="E21599" s="3" t="inlineStr">
        <is>
          <t>Deemed Dividend Tax</t>
        </is>
      </c>
      <c r="F21599" s="3" t="n">
        <v>0</v>
      </c>
      <c r="G21599" s="3" t="n">
        <v>-699.13</v>
      </c>
    </row>
    <row r="21600">
      <c r="A21600" s="3" t="inlineStr">
        <is>
          <t>Opportunity Global Property (PTY) LTD</t>
        </is>
      </c>
      <c r="B21600" s="4" t="n">
        <v>45473</v>
      </c>
      <c r="C21600" s="3" t="inlineStr">
        <is>
          <t>Liabilities</t>
        </is>
      </c>
      <c r="D21600" s="3" t="inlineStr">
        <is>
          <t>9500/000</t>
        </is>
      </c>
      <c r="E21600" s="3" t="inlineStr">
        <is>
          <t>VAT Control Account</t>
        </is>
      </c>
      <c r="F21600" s="3" t="n">
        <v>-39537.09</v>
      </c>
      <c r="G21600" s="3" t="n">
        <v>-1394311.24</v>
      </c>
    </row>
    <row r="21601">
      <c r="A21601" s="3" t="inlineStr">
        <is>
          <t>Opportunity Management Holdings (PTY) LTD</t>
        </is>
      </c>
      <c r="B21601" s="4" t="n">
        <v>45473</v>
      </c>
      <c r="C21601" s="3" t="inlineStr">
        <is>
          <t>Liabilities</t>
        </is>
      </c>
      <c r="D21601" s="3" t="inlineStr">
        <is>
          <t>9500/000</t>
        </is>
      </c>
      <c r="E21601" s="3" t="inlineStr">
        <is>
          <t>VAT Control Account</t>
        </is>
      </c>
      <c r="F21601" s="3" t="n">
        <v>46063.19</v>
      </c>
      <c r="G21601" s="3" t="n">
        <v>55013.77</v>
      </c>
    </row>
    <row r="21602">
      <c r="A21602" s="3" t="inlineStr">
        <is>
          <t>Opportunity Private Capital (PTY) LTD</t>
        </is>
      </c>
      <c r="B21602" s="4" t="n">
        <v>45473</v>
      </c>
      <c r="C21602" s="3" t="inlineStr">
        <is>
          <t>Liabilities</t>
        </is>
      </c>
      <c r="D21602" s="3" t="inlineStr">
        <is>
          <t>9500/000</t>
        </is>
      </c>
      <c r="E21602" s="3" t="inlineStr">
        <is>
          <t>VAT Control Account</t>
        </is>
      </c>
      <c r="F21602" s="3" t="n">
        <v>13560.78</v>
      </c>
      <c r="G21602" s="3" t="n">
        <v>1206892.08</v>
      </c>
    </row>
    <row r="21603">
      <c r="A21603" s="3" t="inlineStr">
        <is>
          <t>Endulini (Pty) Ltd</t>
        </is>
      </c>
      <c r="B21603" s="4" t="n">
        <v>45473</v>
      </c>
      <c r="C21603" s="3" t="inlineStr">
        <is>
          <t>Liabilities</t>
        </is>
      </c>
      <c r="D21603" s="3" t="inlineStr">
        <is>
          <t>9500/000</t>
        </is>
      </c>
      <c r="E21603" s="3" t="inlineStr">
        <is>
          <t>Vat / Tax Control Account</t>
        </is>
      </c>
      <c r="F21603" s="3" t="n">
        <v>5350.78</v>
      </c>
      <c r="G21603" s="3" t="n">
        <v>-3769747.65</v>
      </c>
    </row>
    <row r="21604">
      <c r="A21604" s="3" t="inlineStr">
        <is>
          <t>Noble Shield (Pty) Ltd ta Go Letting</t>
        </is>
      </c>
      <c r="B21604" s="4" t="n">
        <v>45473</v>
      </c>
      <c r="C21604" s="3" t="inlineStr">
        <is>
          <t>Liabilities</t>
        </is>
      </c>
      <c r="D21604" s="3" t="inlineStr">
        <is>
          <t>9500/000</t>
        </is>
      </c>
      <c r="E21604" s="3" t="inlineStr">
        <is>
          <t>Vat / Tax Control Account</t>
        </is>
      </c>
      <c r="F21604" s="3" t="n">
        <v>0</v>
      </c>
      <c r="G21604" s="3" t="n">
        <v>5758.52</v>
      </c>
    </row>
    <row r="21605">
      <c r="A21605" s="3" t="inlineStr">
        <is>
          <t>Quinate Consulting (Pty) Ltd</t>
        </is>
      </c>
      <c r="B21605" s="4" t="n">
        <v>45473</v>
      </c>
      <c r="C21605" s="3" t="inlineStr">
        <is>
          <t>Liabilities</t>
        </is>
      </c>
      <c r="D21605" s="3" t="inlineStr">
        <is>
          <t>9500/000</t>
        </is>
      </c>
      <c r="E21605" s="3" t="inlineStr">
        <is>
          <t>Vat Control Account</t>
        </is>
      </c>
      <c r="F21605" s="3" t="n">
        <v>11799.33</v>
      </c>
      <c r="G21605" s="3" t="n">
        <v>3489849.58</v>
      </c>
    </row>
    <row r="21606">
      <c r="A21606" s="3" t="inlineStr">
        <is>
          <t>Opportunity Management Holdings (PTY) LTD</t>
        </is>
      </c>
      <c r="B21606" s="4" t="n">
        <v>45473</v>
      </c>
      <c r="C21606" s="3" t="inlineStr">
        <is>
          <t>Liabilities</t>
        </is>
      </c>
      <c r="D21606" s="3" t="inlineStr">
        <is>
          <t>9501/000</t>
        </is>
      </c>
      <c r="E21606" s="3" t="inlineStr">
        <is>
          <t>Vat Adjustments - C2M</t>
        </is>
      </c>
      <c r="F21606" s="3" t="n">
        <v>0</v>
      </c>
      <c r="G21606" s="3" t="n">
        <v>47274.04</v>
      </c>
    </row>
    <row r="21607">
      <c r="A21607" s="3" t="inlineStr">
        <is>
          <t>Endulini (Pty) Ltd</t>
        </is>
      </c>
      <c r="B21607" s="4" t="n">
        <v>45473</v>
      </c>
      <c r="C21607" s="3" t="inlineStr">
        <is>
          <t>Liabilities</t>
        </is>
      </c>
      <c r="D21607" s="3" t="inlineStr">
        <is>
          <t>9899/A202</t>
        </is>
      </c>
      <c r="E21607" s="3" t="inlineStr">
        <is>
          <t>Sales - Unit Reg Control A202</t>
        </is>
      </c>
      <c r="F21607" s="3" t="n">
        <v>0</v>
      </c>
      <c r="G21607" s="3" t="n">
        <v>-1086734.26</v>
      </c>
    </row>
    <row r="21608">
      <c r="A21608" s="3" t="inlineStr">
        <is>
          <t>Endulini (Pty) Ltd</t>
        </is>
      </c>
      <c r="B21608" s="4" t="n">
        <v>45473</v>
      </c>
      <c r="C21608" s="3" t="inlineStr">
        <is>
          <t>Liabilities</t>
        </is>
      </c>
      <c r="D21608" s="3" t="inlineStr">
        <is>
          <t>9899/A209</t>
        </is>
      </c>
      <c r="E21608" s="3" t="inlineStr">
        <is>
          <t>Sales - Unit Reg Control A209</t>
        </is>
      </c>
      <c r="F21608" s="3" t="n">
        <v>0</v>
      </c>
      <c r="G21608" s="3" t="n">
        <v>-1218800.14</v>
      </c>
    </row>
    <row r="21609">
      <c r="A21609" s="3" t="inlineStr">
        <is>
          <t>Endulini (Pty) Ltd</t>
        </is>
      </c>
      <c r="B21609" s="4" t="n">
        <v>45473</v>
      </c>
      <c r="C21609" s="3" t="inlineStr">
        <is>
          <t>Liabilities</t>
        </is>
      </c>
      <c r="D21609" s="3" t="inlineStr">
        <is>
          <t>9899/B203</t>
        </is>
      </c>
      <c r="E21609" s="3" t="inlineStr">
        <is>
          <t>Sales - Unit Reg Control B203</t>
        </is>
      </c>
      <c r="F21609" s="3" t="n">
        <v>0</v>
      </c>
      <c r="G21609" s="3" t="n">
        <v>-1179884.01</v>
      </c>
    </row>
    <row r="21610">
      <c r="A21610" s="3" t="inlineStr">
        <is>
          <t>Endulini (Pty) Ltd</t>
        </is>
      </c>
      <c r="B21610" s="4" t="n">
        <v>45473</v>
      </c>
      <c r="C21610" s="3" t="inlineStr">
        <is>
          <t>Liabilities</t>
        </is>
      </c>
      <c r="D21610" s="3" t="inlineStr">
        <is>
          <t>9899/C302</t>
        </is>
      </c>
      <c r="E21610" s="3" t="inlineStr">
        <is>
          <t>Sales - Unit Reg Control C302</t>
        </is>
      </c>
      <c r="F21610" s="3" t="n">
        <v>0</v>
      </c>
      <c r="G21610" s="3" t="n">
        <v>-1253795.14</v>
      </c>
    </row>
    <row r="21611">
      <c r="A21611" s="3" t="inlineStr">
        <is>
          <t>Quinate Consulting (Pty) Ltd</t>
        </is>
      </c>
      <c r="B21611" s="4" t="n">
        <v>45473</v>
      </c>
      <c r="C21611" s="3" t="inlineStr">
        <is>
          <t>Liabilities</t>
        </is>
      </c>
      <c r="D21611" s="3" t="inlineStr">
        <is>
          <t>9960/000</t>
        </is>
      </c>
      <c r="E21611" s="3" t="inlineStr">
        <is>
          <t>Deposits - Southwark Rentals</t>
        </is>
      </c>
      <c r="F21611" s="3" t="n">
        <v>0</v>
      </c>
      <c r="G21611" s="3" t="n">
        <v>-23000</v>
      </c>
    </row>
    <row r="21612">
      <c r="A21612" s="3" t="inlineStr">
        <is>
          <t>Noble Shield (Pty) Ltd ta Go Letting</t>
        </is>
      </c>
      <c r="B21612" s="4" t="n">
        <v>45473</v>
      </c>
      <c r="C21612" s="3" t="inlineStr">
        <is>
          <t>Expenses</t>
        </is>
      </c>
      <c r="D21612" s="3" t="inlineStr">
        <is>
          <t>ACB Link</t>
        </is>
      </c>
      <c r="E21612" s="3" t="inlineStr">
        <is>
          <t>Subscriptions - TPN</t>
        </is>
      </c>
      <c r="F21612" s="3" t="n">
        <v>0</v>
      </c>
      <c r="G21612" s="3" t="n">
        <v>21777.38</v>
      </c>
    </row>
    <row r="21613">
      <c r="A21613" s="3" t="inlineStr">
        <is>
          <t>Opportunity Global Property (PTY) LTD</t>
        </is>
      </c>
      <c r="B21613" s="4" t="n">
        <v>45473</v>
      </c>
      <c r="C21613" s="3" t="inlineStr">
        <is>
          <t>Assets</t>
        </is>
      </c>
      <c r="D21613" s="3" t="inlineStr">
        <is>
          <t>Anthea Basson</t>
        </is>
      </c>
      <c r="E21613" s="3" t="inlineStr">
        <is>
          <t>Deposit: J2 Solaris Place</t>
        </is>
      </c>
      <c r="F21613" s="3" t="n">
        <v>0</v>
      </c>
      <c r="G21613" s="3" t="n">
        <v>-7500</v>
      </c>
    </row>
    <row r="21614">
      <c r="A21614" s="3" t="inlineStr">
        <is>
          <t>Trademark Holdings (Pty) Ltd</t>
        </is>
      </c>
      <c r="B21614" s="4" t="n">
        <v>45473</v>
      </c>
      <c r="C21614" s="3" t="inlineStr">
        <is>
          <t>Liabilities</t>
        </is>
      </c>
      <c r="D21614" s="3" t="inlineStr">
        <is>
          <t>B/S</t>
        </is>
      </c>
      <c r="E21614" s="3" t="inlineStr">
        <is>
          <t>Taxation Payable</t>
        </is>
      </c>
      <c r="F21614" s="3" t="n">
        <v>0</v>
      </c>
      <c r="G21614" s="3" t="n">
        <v>1722</v>
      </c>
    </row>
    <row r="21615">
      <c r="A21615" s="3" t="inlineStr">
        <is>
          <t>Quinate Consulting (Pty) Ltd</t>
        </is>
      </c>
      <c r="B21615" s="4" t="n">
        <v>45473</v>
      </c>
      <c r="C21615" s="3" t="inlineStr">
        <is>
          <t>Liabilities</t>
        </is>
      </c>
      <c r="D21615" s="3" t="inlineStr">
        <is>
          <t xml:space="preserve">B/S </t>
        </is>
      </c>
      <c r="E21615" s="3" t="inlineStr">
        <is>
          <t>Taxation Payable</t>
        </is>
      </c>
      <c r="F21615" s="3" t="n">
        <v>0</v>
      </c>
      <c r="G21615" s="3" t="n">
        <v>-15486</v>
      </c>
    </row>
    <row r="21616">
      <c r="A21616" s="3" t="inlineStr">
        <is>
          <t>Quinate Consulting (Pty) Ltd</t>
        </is>
      </c>
      <c r="B21616" s="4" t="n">
        <v>45473</v>
      </c>
      <c r="C21616" s="3" t="inlineStr">
        <is>
          <t>Liabilities</t>
        </is>
      </c>
      <c r="D21616" s="3" t="inlineStr">
        <is>
          <t>FV</t>
        </is>
      </c>
      <c r="E21616" s="3" t="inlineStr">
        <is>
          <t>Loan - Cape Projects Constuction</t>
        </is>
      </c>
      <c r="F21616" s="3" t="n">
        <v>-100000</v>
      </c>
      <c r="G21616" s="3" t="n">
        <v>-6322763.77</v>
      </c>
    </row>
    <row r="21617">
      <c r="A21617" s="3" t="inlineStr">
        <is>
          <t>Opportunity Private Capital (PTY) LTD</t>
        </is>
      </c>
      <c r="B21617" s="4" t="n">
        <v>45473</v>
      </c>
      <c r="C21617" s="3" t="inlineStr">
        <is>
          <t>Liabilities</t>
        </is>
      </c>
      <c r="D21617" s="3" t="inlineStr">
        <is>
          <t>Pty</t>
        </is>
      </c>
      <c r="E21617" s="3" t="inlineStr">
        <is>
          <t>Loan - Rock Blok</t>
        </is>
      </c>
      <c r="F21617" s="3" t="n">
        <v>0</v>
      </c>
      <c r="G21617" s="3" t="n">
        <v>1000</v>
      </c>
    </row>
  </sheetData>
  <autoFilter ref="A4:G21617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600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hidden="1" outlineLevel="1" width="20" customWidth="1" min="6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30-Jun-2024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SUM(D7:D23)</f>
        <v/>
      </c>
      <c r="E6" s="21">
        <f>SUM(E7:E23)</f>
        <v/>
      </c>
      <c r="I6" s="22">
        <f>SUM(I7:I23)</f>
        <v/>
      </c>
      <c r="J6" s="23">
        <f>SUM(J7:J23)</f>
        <v/>
      </c>
      <c r="K6" s="22">
        <f>SUM(K7:K23)</f>
        <v/>
      </c>
      <c r="L6" s="23">
        <f>SUM(L7:L23)</f>
        <v/>
      </c>
      <c r="M6" s="22">
        <f>SUM(M7:M23)</f>
        <v/>
      </c>
      <c r="N6" s="23">
        <f>SUM(N7:N23)</f>
        <v/>
      </c>
      <c r="O6" s="22">
        <f>SUM(O7:O23)</f>
        <v/>
      </c>
      <c r="P6" s="23">
        <f>SUM(P7:P23)</f>
        <v/>
      </c>
      <c r="Q6" s="22">
        <f>SUM(Q7:Q23)</f>
        <v/>
      </c>
      <c r="R6" s="23">
        <f>SUM(R7:R23)</f>
        <v/>
      </c>
      <c r="S6" s="22">
        <f>SUM(S7:S23)</f>
        <v/>
      </c>
      <c r="T6" s="23">
        <f>SUM(T7:T23)</f>
        <v/>
      </c>
      <c r="U6" s="22">
        <f>SUM(U7:U23)</f>
        <v/>
      </c>
      <c r="V6" s="23">
        <f>SUM(V7:V23)</f>
        <v/>
      </c>
      <c r="W6" s="22">
        <f>SUM(W7:W23)</f>
        <v/>
      </c>
      <c r="X6" s="23">
        <f>SUM(X7:X23)</f>
        <v/>
      </c>
      <c r="Y6" s="22">
        <f>SUM(Y7:Y23)</f>
        <v/>
      </c>
      <c r="Z6" s="23">
        <f>SUM(Z7:Z23)</f>
        <v/>
      </c>
      <c r="AA6" s="22">
        <f>SUM(AA7:AA23)</f>
        <v/>
      </c>
      <c r="AB6" s="23">
        <f>SUM(AB7:AB23)</f>
        <v/>
      </c>
      <c r="AC6" s="22">
        <f>SUM(AC7:AC23)</f>
        <v/>
      </c>
      <c r="AD6" s="23">
        <f>SUM(AD7:AD23)</f>
        <v/>
      </c>
      <c r="AE6" s="22">
        <f>SUM(AE7:AE23)</f>
        <v/>
      </c>
      <c r="AF6" s="23">
        <f>SUM(AF7:AF23)</f>
        <v/>
      </c>
    </row>
    <row r="7" outlineLevel="1">
      <c r="A7" s="24" t="inlineStr">
        <is>
          <t>Endulini</t>
        </is>
      </c>
      <c r="B7" s="25" t="inlineStr">
        <is>
          <t>A</t>
        </is>
      </c>
      <c r="C7" s="25">
        <f>IF(A7&lt;&gt;"Heron View",1,IF(ISERROR(VLOOKUP($B7,$A$50:$B$62,2,FALSE)),1,SUMIFS($B$50:$B$62,$A$50:$A$62,B7)))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DJ / IK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 outlineLevel="1">
      <c r="A8" s="24" t="inlineStr">
        <is>
          <t>Endulini</t>
        </is>
      </c>
      <c r="B8" s="25" t="inlineStr">
        <is>
          <t>B</t>
        </is>
      </c>
      <c r="C8" s="25">
        <f>IF(A8&lt;&gt;"Heron View",1,IF(ISERROR(VLOOKUP($B8,$A$50:$B$62,2,FALSE)),1,SUMIFS($B$50:$B$62,$A$50:$A$62,B8)))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DJ / IK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 outlineLevel="1">
      <c r="A9" s="24" t="inlineStr">
        <is>
          <t>Heron Fields</t>
        </is>
      </c>
      <c r="B9" s="25" t="inlineStr">
        <is>
          <t>B</t>
        </is>
      </c>
      <c r="C9" s="25">
        <f>IF(A9&lt;&gt;"Heron View",1,IF(ISERROR(VLOOKUP($B9,$A$50:$B$62,2,FALSE)),1,SUMIFS($B$50:$B$62,$A$50:$A$62,B9)))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DJ / IK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 outlineLevel="1">
      <c r="A10" s="24" t="inlineStr">
        <is>
          <t>Heron View</t>
        </is>
      </c>
      <c r="B10" s="25" t="inlineStr">
        <is>
          <t>C</t>
        </is>
      </c>
      <c r="C10" s="25">
        <f>IF(A10&lt;&gt;"Heron View",1,IF(ISERROR(VLOOKUP($B10,$A$50:$B$62,2,FALSE)),1,SUMIFS($B$50:$B$62,$A$50:$A$62,B10)))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DJ / IK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 outlineLevel="1">
      <c r="A11" s="24" t="inlineStr">
        <is>
          <t>Heron View</t>
        </is>
      </c>
      <c r="B11" s="25" t="inlineStr">
        <is>
          <t>D</t>
        </is>
      </c>
      <c r="C11" s="25">
        <f>IF(A11&lt;&gt;"Heron View",1,IF(ISERROR(VLOOKUP($B11,$A$50:$B$62,2,FALSE)),1,SUMIFS($B$50:$B$62,$A$50:$A$62,B11)))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DJ / IK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 outlineLevel="1">
      <c r="A12" s="24" t="inlineStr">
        <is>
          <t>Heron View</t>
        </is>
      </c>
      <c r="B12" s="25" t="inlineStr">
        <is>
          <t>E</t>
        </is>
      </c>
      <c r="C12" s="25">
        <f>IF(A12&lt;&gt;"Heron View",1,IF(ISERROR(VLOOKUP($B12,$A$50:$B$62,2,FALSE)),1,SUMIFS($B$50:$B$62,$A$50:$A$62,B12)))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DJ / IK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 outlineLevel="1">
      <c r="A13" s="24" t="inlineStr">
        <is>
          <t>Heron View</t>
        </is>
      </c>
      <c r="B13" s="25" t="inlineStr">
        <is>
          <t>F</t>
        </is>
      </c>
      <c r="C13" s="25">
        <f>IF(A13&lt;&gt;"Heron View",1,IF(ISERROR(VLOOKUP($B13,$A$50:$B$62,2,FALSE)),1,SUMIFS($B$50:$B$62,$A$50:$A$62,B13)))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DJ / IK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 outlineLevel="1">
      <c r="A14" s="24" t="inlineStr">
        <is>
          <t>Heron View</t>
        </is>
      </c>
      <c r="B14" s="25" t="inlineStr">
        <is>
          <t>G</t>
        </is>
      </c>
      <c r="C14" s="25">
        <f>IF(A14&lt;&gt;"Heron View",1,IF(ISERROR(VLOOKUP($B14,$A$50:$B$62,2,FALSE)),1,SUMIFS($B$50:$B$62,$A$50:$A$62,B14)))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DJ / IK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 outlineLevel="1">
      <c r="A15" s="24" t="inlineStr">
        <is>
          <t>Heron View</t>
        </is>
      </c>
      <c r="B15" s="25" t="inlineStr">
        <is>
          <t>H</t>
        </is>
      </c>
      <c r="C15" s="25">
        <f>IF(A15&lt;&gt;"Heron View",1,IF(ISERROR(VLOOKUP($B15,$A$50:$B$62,2,FALSE)),1,SUMIFS($B$50:$B$62,$A$50:$A$62,B15)))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DJ / IK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 outlineLevel="1">
      <c r="A16" s="24" t="inlineStr">
        <is>
          <t>Heron View</t>
        </is>
      </c>
      <c r="B16" s="25" t="inlineStr">
        <is>
          <t>I</t>
        </is>
      </c>
      <c r="C16" s="25">
        <f>IF(A16&lt;&gt;"Heron View",1,IF(ISERROR(VLOOKUP($B16,$A$50:$B$62,2,FALSE)),1,SUMIFS($B$50:$B$62,$A$50:$A$62,B16)))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DJ / IK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 outlineLevel="1">
      <c r="A17" s="24" t="inlineStr">
        <is>
          <t>Heron View</t>
        </is>
      </c>
      <c r="B17" s="25" t="inlineStr">
        <is>
          <t>J</t>
        </is>
      </c>
      <c r="C17" s="25">
        <f>IF(A17&lt;&gt;"Heron View",1,IF(ISERROR(VLOOKUP($B17,$A$50:$B$62,2,FALSE)),1,SUMIFS($B$50:$B$62,$A$50:$A$62,B17)))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DJ / IK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 outlineLevel="1">
      <c r="A18" s="24" t="inlineStr">
        <is>
          <t>Heron View</t>
        </is>
      </c>
      <c r="B18" s="25" t="inlineStr">
        <is>
          <t>K</t>
        </is>
      </c>
      <c r="C18" s="25">
        <f>IF(A18&lt;&gt;"Heron View",1,IF(ISERROR(VLOOKUP($B18,$A$50:$B$62,2,FALSE)),1,SUMIFS($B$50:$B$62,$A$50:$A$62,B18)))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DJ / IK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 outlineLevel="1">
      <c r="A19" s="24" t="inlineStr">
        <is>
          <t>Heron View</t>
        </is>
      </c>
      <c r="B19" s="25" t="inlineStr">
        <is>
          <t>L</t>
        </is>
      </c>
      <c r="C19" s="25">
        <f>IF(A19&lt;&gt;"Heron View",1,IF(ISERROR(VLOOKUP($B19,$A$50:$B$62,2,FALSE)),1,SUMIFS($B$50:$B$62,$A$50:$A$62,B19)))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DJ / IK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 outlineLevel="1">
      <c r="A20" s="24" t="inlineStr">
        <is>
          <t>Heron View</t>
        </is>
      </c>
      <c r="B20" s="25" t="inlineStr">
        <is>
          <t>M</t>
        </is>
      </c>
      <c r="C20" s="25">
        <f>IF(A20&lt;&gt;"Heron View",1,IF(ISERROR(VLOOKUP($B20,$A$50:$B$62,2,FALSE)),1,SUMIFS($B$50:$B$62,$A$50:$A$62,B20)))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DJ / IK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 outlineLevel="1">
      <c r="A21" s="24" t="inlineStr">
        <is>
          <t>Heron View</t>
        </is>
      </c>
      <c r="B21" s="25" t="inlineStr">
        <is>
          <t>N</t>
        </is>
      </c>
      <c r="C21" s="25">
        <f>IF(A21&lt;&gt;"Heron View",1,IF(ISERROR(VLOOKUP($B21,$A$50:$B$62,2,FALSE)),1,SUMIFS($B$50:$B$62,$A$50:$A$62,B21)))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DJ / IK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 outlineLevel="1">
      <c r="A22" s="24" t="inlineStr">
        <is>
          <t>Heron View</t>
        </is>
      </c>
      <c r="B22" s="25" t="inlineStr">
        <is>
          <t>O</t>
        </is>
      </c>
      <c r="C22" s="25">
        <f>IF(A22&lt;&gt;"Heron View",1,IF(ISERROR(VLOOKUP($B22,$A$50:$B$62,2,FALSE)),1,SUMIFS($B$50:$B$62,$A$50:$A$62,B22)))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DJ / IK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 outlineLevel="1">
      <c r="A23" s="24" t="inlineStr">
        <is>
          <t>Heron View</t>
        </is>
      </c>
      <c r="B23" s="25" t="inlineStr">
        <is>
          <t>P</t>
        </is>
      </c>
      <c r="C23" s="25">
        <f>IF(A23&lt;&gt;"Heron View",1,IF(ISERROR(VLOOKUP($B23,$A$50:$B$62,2,FALSE)),1,SUMIFS($B$50:$B$62,$A$50:$A$62,B23)))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DJ / IK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14" t="n"/>
      <c r="B24" s="27" t="n"/>
      <c r="C24" s="27" t="n"/>
    </row>
    <row r="25" outlineLevel="1"/>
    <row r="26" outlineLevel="1">
      <c r="A26" s="14" t="inlineStr">
        <is>
          <t>VAT INCOME ON SALES</t>
        </is>
      </c>
      <c r="B26" t="inlineStr"/>
      <c r="C26" s="14" t="n">
        <v>1</v>
      </c>
      <c r="D26" s="28">
        <f>+I26+K26+M26+O26+Q26+S26+U26+W26+Y26+AA26+AC26+AE26</f>
        <v/>
      </c>
      <c r="G26" s="15" t="inlineStr">
        <is>
          <t>DJ</t>
        </is>
      </c>
      <c r="I26" s="28">
        <f>SUMIFS(Sales!$J:$J,Sales!$E:$E,FALSE,Sales!$F:$F,1,Sales!$W:$W,"&lt;="&amp;'Cashflow Projection'!I$5,Sales!$W:$W,"&gt;"&amp;'Cashflow Projection'!$B$2)</f>
        <v/>
      </c>
      <c r="K26" s="28">
        <f>SUMIFS(Sales!$J:$J,Sales!$E:$E,FALSE,Sales!$F:$F,1,Sales!$W:$W,"&lt;="&amp;'Cashflow Projection'!K$5,Sales!$W:$W,"&gt;"&amp;'Cashflow Projection'!I$5)</f>
        <v/>
      </c>
      <c r="M26" s="28">
        <f>SUMIFS(Sales!$J:$J,Sales!$E:$E,FALSE,Sales!$F:$F,1,Sales!$W:$W,"&lt;="&amp;'Cashflow Projection'!M$5,Sales!$W:$W,"&gt;"&amp;'Cashflow Projection'!K$5)</f>
        <v/>
      </c>
      <c r="O26" s="28">
        <f>SUMIFS(Sales!$J:$J,Sales!$E:$E,FALSE,Sales!$F:$F,1,Sales!$W:$W,"&lt;="&amp;'Cashflow Projection'!O$5,Sales!$W:$W,"&gt;"&amp;'Cashflow Projection'!M$5)</f>
        <v/>
      </c>
      <c r="Q26" s="28">
        <f>SUMIFS(Sales!$J:$J,Sales!$E:$E,FALSE,Sales!$F:$F,1,Sales!$W:$W,"&lt;="&amp;'Cashflow Projection'!Q$5,Sales!$W:$W,"&gt;"&amp;'Cashflow Projection'!O$5)</f>
        <v/>
      </c>
      <c r="S26" s="28">
        <f>SUMIFS(Sales!$J:$J,Sales!$E:$E,FALSE,Sales!$F:$F,1,Sales!$W:$W,"&lt;="&amp;'Cashflow Projection'!S$5,Sales!$W:$W,"&gt;"&amp;'Cashflow Projection'!Q$5)</f>
        <v/>
      </c>
      <c r="U26" s="28">
        <f>SUMIFS(Sales!$J:$J,Sales!$E:$E,FALSE,Sales!$F:$F,1,Sales!$W:$W,"&lt;="&amp;'Cashflow Projection'!U$5,Sales!$W:$W,"&gt;"&amp;'Cashflow Projection'!S$5)</f>
        <v/>
      </c>
      <c r="W26" s="28">
        <f>SUMIFS(Sales!$J:$J,Sales!$E:$E,FALSE,Sales!$F:$F,1,Sales!$W:$W,"&lt;="&amp;'Cashflow Projection'!W$5,Sales!$W:$W,"&gt;"&amp;'Cashflow Projection'!U$5)</f>
        <v/>
      </c>
      <c r="Y26" s="28">
        <f>SUMIFS(Sales!$J:$J,Sales!$E:$E,FALSE,Sales!$F:$F,1,Sales!$W:$W,"&lt;="&amp;'Cashflow Projection'!Y$5,Sales!$W:$W,"&gt;"&amp;'Cashflow Projection'!W$5)</f>
        <v/>
      </c>
      <c r="AA26" s="28">
        <f>SUMIFS(Sales!$J:$J,Sales!$E:$E,FALSE,Sales!$F:$F,1,Sales!$W:$W,"&lt;="&amp;'Cashflow Projection'!AA$5,Sales!$W:$W,"&gt;"&amp;'Cashflow Projection'!Y$5)</f>
        <v/>
      </c>
      <c r="AC26" s="28">
        <f>SUMIFS(Sales!$J:$J,Sales!$E:$E,FALSE,Sales!$F:$F,1,Sales!$W:$W,"&lt;="&amp;'Cashflow Projection'!AC$5,Sales!$W:$W,"&gt;"&amp;'Cashflow Projection'!AA$5)</f>
        <v/>
      </c>
      <c r="AE26" s="28">
        <f>SUMIFS(Sales!$J:$J,Sales!$E:$E,FALSE,Sales!$F:$F,1,Sales!$W:$W,"&lt;="&amp;'Cashflow Projection'!AE$5,Sales!$W:$W,"&gt;"&amp;'Cashflow Projection'!AC$5)</f>
        <v/>
      </c>
    </row>
    <row r="27" outlineLevel="1">
      <c r="A27" s="14" t="inlineStr">
        <is>
          <t>CPC INVOICES STILL DUE</t>
        </is>
      </c>
      <c r="C27" s="14" t="n"/>
      <c r="D27" s="29">
        <f>+I27+K27+M27+O27+Q27+S27+U27+W27+Y27+AA27+AC27+AE27</f>
        <v/>
      </c>
      <c r="I27" s="30" t="n">
        <v>0</v>
      </c>
      <c r="K27" s="30" t="n">
        <v>0</v>
      </c>
      <c r="M27" s="30" t="n">
        <v>0</v>
      </c>
      <c r="O27" s="30" t="n">
        <v>0</v>
      </c>
      <c r="Q27" s="30" t="n">
        <v>0</v>
      </c>
      <c r="S27" s="30" t="n">
        <v>0</v>
      </c>
      <c r="U27" s="30" t="n">
        <v>0</v>
      </c>
      <c r="W27" s="30" t="n">
        <v>0</v>
      </c>
      <c r="Y27" s="30" t="n">
        <v>0</v>
      </c>
      <c r="AA27" s="30" t="n">
        <v>0</v>
      </c>
      <c r="AC27" s="30" t="n">
        <v>0</v>
      </c>
      <c r="AE27" s="30" t="n">
        <v>0</v>
      </c>
    </row>
    <row r="28" outlineLevel="1">
      <c r="A28" s="14" t="inlineStr">
        <is>
          <t>VAT DEDUCTION FROM INVOICES</t>
        </is>
      </c>
      <c r="C28" s="14" t="n"/>
      <c r="D28" s="31">
        <f>+I28+K28+M28+O28+Q28+S28+U28+W28+Y28+AA28+AC28+AE28</f>
        <v/>
      </c>
      <c r="I28" s="32">
        <f>I27 / 115 * 15</f>
        <v/>
      </c>
      <c r="K28" s="32">
        <f>K27 / 115 * 15</f>
        <v/>
      </c>
      <c r="M28" s="32">
        <f>M27 / 115 * 15</f>
        <v/>
      </c>
      <c r="O28" s="32">
        <f>O27 / 115 * 15</f>
        <v/>
      </c>
      <c r="Q28" s="32">
        <f>Q27 / 115 * 15</f>
        <v/>
      </c>
      <c r="S28" s="32">
        <f>S27 / 115 * 15</f>
        <v/>
      </c>
      <c r="U28" s="32">
        <f>U27 / 115 * 15</f>
        <v/>
      </c>
      <c r="W28" s="32">
        <f>W27 / 115 * 15</f>
        <v/>
      </c>
      <c r="Y28" s="32">
        <f>Y27 / 115 * 15</f>
        <v/>
      </c>
      <c r="AA28" s="32">
        <f>AA27 / 115 * 15</f>
        <v/>
      </c>
      <c r="AC28" s="32">
        <f>AC27 / 115 * 15</f>
        <v/>
      </c>
      <c r="AE28" s="32">
        <f>AE27 / 115 * 15</f>
        <v/>
      </c>
    </row>
    <row r="29">
      <c r="A29" s="14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DJ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-3),Sales!$F:$F,1,Sales!$E:$E,FALSE))+K28-K31</f>
        <v/>
      </c>
      <c r="M29" s="33">
        <f>IF(MOD(MONTH(M5),2)=0,0,-SUMIFS(Sales!$J:$J,Sales!$W:$W,"&lt;="&amp;EOMONTH(EDATE(M$5, 0), -1),Sales!$W:$W,"&gt;"&amp;EOMONTH(EDATE(M$5, 0), -3),Sales!$F:$F,1,Sales!$E:$E,FALSE))+M28-M31</f>
        <v/>
      </c>
      <c r="O29" s="33">
        <f>IF(MOD(MONTH(O5),2)=0,0,-SUMIFS(Sales!$J:$J,Sales!$W:$W,"&lt;="&amp;EOMONTH(EDATE(O$5, 0), -1),Sales!$W:$W,"&gt;"&amp;EOMONTH(EDATE(O$5, 0), -3),Sales!$F:$F,1,Sales!$E:$E,FALSE))+O28-O31</f>
        <v/>
      </c>
      <c r="Q29" s="33">
        <f>IF(MOD(MONTH(Q5),2)=0,0,-SUMIFS(Sales!$J:$J,Sales!$W:$W,"&lt;="&amp;EOMONTH(EDATE(Q$5, 0), -1),Sales!$W:$W,"&gt;"&amp;EOMONTH(EDATE(Q$5, 0), -3),Sales!$F:$F,1,Sales!$E:$E,FALSE))+Q28-Q31</f>
        <v/>
      </c>
      <c r="S29" s="33">
        <f>IF(MOD(MONTH(S5),2)=0,0,-SUMIFS(Sales!$J:$J,Sales!$W:$W,"&lt;="&amp;EOMONTH(EDATE(S$5, 0), -1),Sales!$W:$W,"&gt;"&amp;EOMONTH(EDATE(S$5, 0), -3),Sales!$F:$F,1,Sales!$E:$E,FALSE))+S28-S31</f>
        <v/>
      </c>
      <c r="U29" s="33">
        <f>IF(MOD(MONTH(U5),2)=0,0,-SUMIFS(Sales!$J:$J,Sales!$W:$W,"&lt;="&amp;EOMONTH(EDATE(U$5, 0), -1),Sales!$W:$W,"&gt;"&amp;EOMONTH(EDATE(U$5, 0), -3),Sales!$F:$F,1,Sales!$E:$E,FALSE))+U28-U31</f>
        <v/>
      </c>
      <c r="W29" s="33">
        <f>IF(MOD(MONTH(W5),2)=0,0,-SUMIFS(Sales!$J:$J,Sales!$W:$W,"&lt;="&amp;EOMONTH(EDATE(W$5, 0), -1),Sales!$W:$W,"&gt;"&amp;EOMONTH(EDATE(W$5, 0), -3),Sales!$F:$F,1,Sales!$E:$E,FALSE))+W28-W31</f>
        <v/>
      </c>
      <c r="Y29" s="33">
        <f>IF(MOD(MONTH(Y5),2)=0,0,-SUMIFS(Sales!$J:$J,Sales!$W:$W,"&lt;="&amp;EOMONTH(EDATE(Y$5, 0), -1),Sales!$W:$W,"&gt;"&amp;EOMONTH(EDATE(Y$5, 0), -3),Sales!$F:$F,1,Sales!$E:$E,FALSE))+Y28-Y31</f>
        <v/>
      </c>
      <c r="AA29" s="33">
        <f>IF(MOD(MONTH(AA5),2)=0,0,-SUMIFS(Sales!$J:$J,Sales!$W:$W,"&lt;="&amp;EOMONTH(EDATE(AA$5, 0), -1),Sales!$W:$W,"&gt;"&amp;EOMONTH(EDATE(AA$5, 0), -3),Sales!$F:$F,1,Sales!$E:$E,FALSE))+AA28-AA31</f>
        <v/>
      </c>
      <c r="AC29" s="33">
        <f>IF(MOD(MONTH(AC5),2)=0,0,-SUMIFS(Sales!$J:$J,Sales!$W:$W,"&lt;="&amp;EOMONTH(EDATE(AC$5, 0), -1),Sales!$W:$W,"&gt;"&amp;EOMONTH(EDATE(AC$5, 0), -3),Sales!$F:$F,1,Sales!$E:$E,FALSE))+AC28-AC31</f>
        <v/>
      </c>
      <c r="AE29" s="33">
        <f>IF(MOD(MONTH(AE5),2)=0,0,-SUMIFS(Sales!$J:$J,Sales!$W:$W,"&lt;="&amp;EOMONTH(EDATE(AE$5, 0), -1),Sales!$W:$W,"&gt;"&amp;EOMONTH(EDATE(AE$5, 0), -3),Sales!$F:$F,1,Sales!$E:$E,FALSE))+AE28-AE31</f>
        <v/>
      </c>
    </row>
    <row r="31">
      <c r="A31" s="14" t="inlineStr">
        <is>
          <t>VAT RECOVERY WHEN REFINANCED</t>
        </is>
      </c>
      <c r="B31" t="inlineStr"/>
      <c r="C31" s="14">
        <f>C66</f>
        <v/>
      </c>
      <c r="D31" s="28">
        <f>+I31+K31+M31+O31+Q31+S31+U31+W31+Y31+AA31+AC31+AE31</f>
        <v/>
      </c>
      <c r="G31" s="15" t="inlineStr">
        <is>
          <t>DJ</t>
        </is>
      </c>
      <c r="I31" s="28" t="n">
        <v>0</v>
      </c>
      <c r="K31" s="28">
        <f>IF(MOD(MONTH(K5),2)=0,0,((+AF119+J119)*156521.739130435))</f>
        <v/>
      </c>
      <c r="M31" s="28">
        <f>IF(MOD(MONTH(M5),2)=0,0,((+J119+L119)*156521.739130435))</f>
        <v/>
      </c>
      <c r="O31" s="28">
        <f>IF(MOD(MONTH(O5),2)=0,0,((+L119+N119)*156521.739130435))</f>
        <v/>
      </c>
      <c r="Q31" s="28">
        <f>IF(MOD(MONTH(Q5),2)=0,0,((+N119+P119)*156521.739130435))</f>
        <v/>
      </c>
      <c r="S31" s="28">
        <f>IF(MOD(MONTH(S5),2)=0,0,((+P119+R119)*156521.739130435))</f>
        <v/>
      </c>
      <c r="U31" s="28">
        <f>IF(MOD(MONTH(U5),2)=0,0,((+R119+T119)*156521.739130435))</f>
        <v/>
      </c>
      <c r="W31" s="28">
        <f>IF(MOD(MONTH(W5),2)=0,0,((+T119+V119)*156521.739130435))</f>
        <v/>
      </c>
      <c r="Y31" s="28">
        <f>IF(MOD(MONTH(Y5),2)=0,0,((+V119+X119)*156521.739130435))</f>
        <v/>
      </c>
      <c r="AA31" s="28">
        <f>IF(MOD(MONTH(AA5),2)=0,0,((+X119+Z119)*156521.739130435))</f>
        <v/>
      </c>
      <c r="AC31" s="28">
        <f>IF(MOD(MONTH(AC5),2)=0,0,((+Z119+AB119)*156521.739130435))</f>
        <v/>
      </c>
      <c r="AE31" s="28">
        <f>IF(MOD(MONTH(AE5),2)=0,0,((+AB119+AD119)*156521.739130435))</f>
        <v/>
      </c>
    </row>
    <row r="33">
      <c r="A33" s="14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DJ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</row>
    <row r="35" outlineLevel="1">
      <c r="A35" s="14" t="inlineStr">
        <is>
          <t>FUNDS AVAILABLE</t>
        </is>
      </c>
      <c r="D35" s="36" t="n"/>
      <c r="G35" s="15" t="inlineStr">
        <is>
          <t>DJ / IK</t>
        </is>
      </c>
      <c r="I35" s="28">
        <f>sum(I36:I45)</f>
        <v/>
      </c>
      <c r="K35" s="28">
        <f>sum(K36:K45)</f>
        <v/>
      </c>
      <c r="M35" s="28">
        <f>sum(M36:M45)</f>
        <v/>
      </c>
      <c r="O35" s="28">
        <f>sum(O36:O45)</f>
        <v/>
      </c>
      <c r="Q35" s="28">
        <f>sum(Q36:Q45)</f>
        <v/>
      </c>
      <c r="S35" s="28">
        <f>sum(S36:S45)</f>
        <v/>
      </c>
      <c r="U35" s="28">
        <f>sum(U36:U45)</f>
        <v/>
      </c>
      <c r="W35" s="28">
        <f>sum(W36:W45)</f>
        <v/>
      </c>
      <c r="Y35" s="28">
        <f>sum(Y36:Y45)</f>
        <v/>
      </c>
      <c r="AA35" s="28">
        <f>sum(AA36:AA45)</f>
        <v/>
      </c>
      <c r="AC35" s="28">
        <f>sum(AC36:AC45)</f>
        <v/>
      </c>
      <c r="AE35" s="28">
        <f>sum(AE36:AE45)</f>
        <v/>
      </c>
    </row>
    <row r="36" outlineLevel="1">
      <c r="A36" s="14" t="inlineStr">
        <is>
          <t>Sales Income</t>
        </is>
      </c>
      <c r="D36" s="26">
        <f>+I36+K36+M36+O36+Q36+S36+U36+W36+Y36+AA36+AC36+AE36</f>
        <v/>
      </c>
      <c r="G36" s="15" t="inlineStr">
        <is>
          <t>DJ / IK</t>
        </is>
      </c>
      <c r="I36" s="35">
        <f>SUMIFS(I7:I23,$A$7:$A$23,"&lt;&gt;"&amp;"Endulini")</f>
        <v/>
      </c>
      <c r="K36" s="35">
        <f>SUMIFS(K7:K23,$A$7:$A$23,"&lt;&gt;"&amp;"Endulini")</f>
        <v/>
      </c>
      <c r="M36" s="35">
        <f>SUMIFS(M7:M23,$A$7:$A$23,"&lt;&gt;"&amp;"Endulini")</f>
        <v/>
      </c>
      <c r="O36" s="35">
        <f>SUMIFS(O7:O23,$A$7:$A$23,"&lt;&gt;"&amp;"Endulini")</f>
        <v/>
      </c>
      <c r="Q36" s="35">
        <f>SUMIFS(Q7:Q23,$A$7:$A$23,"&lt;&gt;"&amp;"Endulini")</f>
        <v/>
      </c>
      <c r="S36" s="35">
        <f>SUMIFS(S7:S23,$A$7:$A$23,"&lt;&gt;"&amp;"Endulini")</f>
        <v/>
      </c>
      <c r="U36" s="35">
        <f>SUMIFS(U7:U23,$A$7:$A$23,"&lt;&gt;"&amp;"Endulini")</f>
        <v/>
      </c>
      <c r="W36" s="35">
        <f>SUMIFS(W7:W23,$A$7:$A$23,"&lt;&gt;"&amp;"Endulini")</f>
        <v/>
      </c>
      <c r="Y36" s="35">
        <f>SUMIFS(Y7:Y23,$A$7:$A$23,"&lt;&gt;"&amp;"Endulini")</f>
        <v/>
      </c>
      <c r="AA36" s="35">
        <f>SUMIFS(AA7:AA23,$A$7:$A$23,"&lt;&gt;"&amp;"Endulini")</f>
        <v/>
      </c>
      <c r="AC36" s="35">
        <f>SUMIFS(AC7:AC23,$A$7:$A$23,"&lt;&gt;"&amp;"Endulini")</f>
        <v/>
      </c>
      <c r="AE36" s="35">
        <f>SUMIFS(AE7:AE23,$A$7:$A$23,"&lt;&gt;"&amp;"Endulini")</f>
        <v/>
      </c>
    </row>
    <row r="37" outlineLevel="1">
      <c r="A37" s="14" t="inlineStr">
        <is>
          <t>Momentum</t>
        </is>
      </c>
      <c r="D37" s="26">
        <f>+I37+K37+M37+O37+Q37+S37+U37+W37+Y37+AA37+AC37+AE37</f>
        <v/>
      </c>
      <c r="G37" s="15" t="inlineStr">
        <is>
          <t>DJ / IK</t>
        </is>
      </c>
      <c r="H37" s="5" t="n"/>
      <c r="I37" s="35">
        <f>Cashflow!B13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</row>
    <row r="38" outlineLevel="1">
      <c r="A38" s="14" t="inlineStr">
        <is>
          <t>Bank</t>
        </is>
      </c>
      <c r="D38" s="26">
        <f>Cashflow!B14</f>
        <v/>
      </c>
      <c r="G38" s="15" t="inlineStr">
        <is>
          <t>DJ / LK</t>
        </is>
      </c>
      <c r="I38" s="35">
        <f>Cashflow!B14</f>
        <v/>
      </c>
      <c r="K38" s="35">
        <f>I74</f>
        <v/>
      </c>
      <c r="M38" s="35">
        <f>K74</f>
        <v/>
      </c>
      <c r="O38" s="35">
        <f>M74</f>
        <v/>
      </c>
      <c r="Q38" s="35">
        <f>O74</f>
        <v/>
      </c>
      <c r="S38" s="35">
        <f>Q74</f>
        <v/>
      </c>
      <c r="U38" s="35">
        <f>S74</f>
        <v/>
      </c>
      <c r="W38" s="35">
        <f>U74</f>
        <v/>
      </c>
      <c r="Y38" s="35">
        <f>W74</f>
        <v/>
      </c>
      <c r="AA38" s="35">
        <f>Y74</f>
        <v/>
      </c>
      <c r="AC38" s="35">
        <f>AA74</f>
        <v/>
      </c>
      <c r="AE38" s="35">
        <f>AC74</f>
        <v/>
      </c>
    </row>
    <row r="39" outlineLevel="1">
      <c r="A39" s="14" t="inlineStr">
        <is>
          <t>Early Exit_Investor Roll Over funding</t>
        </is>
      </c>
      <c r="D39" s="26">
        <f>+I39+K39+M39+O39+Q39+S39+U39+W39+Y39+AA39+AC39+AE39</f>
        <v/>
      </c>
      <c r="G39" s="15" t="inlineStr">
        <is>
          <t>DJ / LK</t>
        </is>
      </c>
      <c r="I39" s="35">
        <f>-I162</f>
        <v/>
      </c>
      <c r="K39" s="35">
        <f>-K162</f>
        <v/>
      </c>
      <c r="M39" s="35">
        <f>-M162</f>
        <v/>
      </c>
      <c r="O39" s="35">
        <f>-O162</f>
        <v/>
      </c>
      <c r="Q39" s="35">
        <f>-Q162</f>
        <v/>
      </c>
      <c r="S39" s="35">
        <f>-S162</f>
        <v/>
      </c>
      <c r="U39" s="35">
        <f>-U162</f>
        <v/>
      </c>
      <c r="W39" s="35">
        <f>-W162</f>
        <v/>
      </c>
      <c r="Y39" s="35">
        <f>-Y162</f>
        <v/>
      </c>
      <c r="AA39" s="35">
        <f>-AA162</f>
        <v/>
      </c>
      <c r="AC39" s="35">
        <f>-AC162</f>
        <v/>
      </c>
      <c r="AE39" s="35">
        <f>-AE162</f>
        <v/>
      </c>
    </row>
    <row r="40" outlineLevel="1">
      <c r="A40" s="14" t="inlineStr">
        <is>
          <t>Developer Contribution towards exit of Investors</t>
        </is>
      </c>
      <c r="D40" s="26">
        <f>+I40+K40+M40+O40+Q40+S40+U40+W40+Y40+AA40+AC40+AE40</f>
        <v/>
      </c>
      <c r="G40" s="15" t="inlineStr">
        <is>
          <t>DJ / LK</t>
        </is>
      </c>
      <c r="I40" s="35">
        <f>-I161</f>
        <v/>
      </c>
      <c r="K40" s="35">
        <f>-K161</f>
        <v/>
      </c>
      <c r="M40" s="35">
        <f>-M161</f>
        <v/>
      </c>
      <c r="O40" s="35">
        <f>-O161</f>
        <v/>
      </c>
      <c r="Q40" s="35">
        <f>-Q161</f>
        <v/>
      </c>
      <c r="S40" s="35">
        <f>-S161</f>
        <v/>
      </c>
      <c r="U40" s="35">
        <f>-U161</f>
        <v/>
      </c>
      <c r="W40" s="35">
        <f>-W161</f>
        <v/>
      </c>
      <c r="Y40" s="35">
        <f>-Y161</f>
        <v/>
      </c>
      <c r="AA40" s="35">
        <f>-AA161</f>
        <v/>
      </c>
      <c r="AC40" s="35">
        <f>-AC161</f>
        <v/>
      </c>
      <c r="AE40" s="35">
        <f>-AE161</f>
        <v/>
      </c>
    </row>
    <row r="41" outlineLevel="1">
      <c r="A41" s="14" t="inlineStr">
        <is>
          <t>Developer Exit Payment of Investors</t>
        </is>
      </c>
      <c r="D41" s="26">
        <f>+I41+K41+M41+O41+Q41+S41+U41+W41+Y41+AA41+AC41+AE41</f>
        <v/>
      </c>
      <c r="G41" s="15" t="inlineStr">
        <is>
          <t>DJ / LK</t>
        </is>
      </c>
      <c r="I41" s="35">
        <f>I119</f>
        <v/>
      </c>
      <c r="K41" s="35">
        <f>K119</f>
        <v/>
      </c>
      <c r="M41" s="35">
        <f>M119</f>
        <v/>
      </c>
      <c r="O41" s="35">
        <f>O119</f>
        <v/>
      </c>
      <c r="Q41" s="35">
        <f>Q119</f>
        <v/>
      </c>
      <c r="S41" s="35">
        <f>S119</f>
        <v/>
      </c>
      <c r="U41" s="35">
        <f>U119</f>
        <v/>
      </c>
      <c r="W41" s="35">
        <f>W119</f>
        <v/>
      </c>
      <c r="Y41" s="35">
        <f>Y119</f>
        <v/>
      </c>
      <c r="AA41" s="35">
        <f>AA119</f>
        <v/>
      </c>
      <c r="AC41" s="35">
        <f>AC119</f>
        <v/>
      </c>
      <c r="AE41" s="35">
        <f>AE119</f>
        <v/>
      </c>
    </row>
    <row r="42" outlineLevel="1">
      <c r="A42" s="14" t="inlineStr">
        <is>
          <t>New Investors Income</t>
        </is>
      </c>
      <c r="D42" s="26">
        <f>+I42+K42+M42+O42+Q42+S42+U42+W42+Y42+AA42+AC42+AE42</f>
        <v/>
      </c>
      <c r="G42" s="15" t="inlineStr">
        <is>
          <t>DJ / LK</t>
        </is>
      </c>
      <c r="I42" s="35">
        <f>Cashflow!B15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</row>
    <row r="43" outlineLevel="1">
      <c r="A43" s="14" t="inlineStr">
        <is>
          <t>Re-Financed Income</t>
        </is>
      </c>
      <c r="D43" s="26">
        <f>+I43+K43+M43+O43+Q43+S43+U43+W43+Y43+AA43+AC43+AE43</f>
        <v/>
      </c>
      <c r="G43" s="15" t="inlineStr">
        <is>
          <t>DJ / LK</t>
        </is>
      </c>
      <c r="I43" s="35">
        <f>I104+I157</f>
        <v/>
      </c>
      <c r="K43" s="35">
        <f>K104+K157</f>
        <v/>
      </c>
      <c r="M43" s="35">
        <f>M104+M157</f>
        <v/>
      </c>
      <c r="O43" s="35">
        <f>O104+O157</f>
        <v/>
      </c>
      <c r="Q43" s="35">
        <f>Q104+Q157</f>
        <v/>
      </c>
      <c r="S43" s="35">
        <f>S104+S157</f>
        <v/>
      </c>
      <c r="U43" s="35">
        <f>U104+U157</f>
        <v/>
      </c>
      <c r="W43" s="35">
        <f>W104+W157</f>
        <v/>
      </c>
      <c r="Y43" s="35">
        <f>Y104+Y157</f>
        <v/>
      </c>
      <c r="AA43" s="35">
        <f>AA104+AA157</f>
        <v/>
      </c>
      <c r="AC43" s="35">
        <f>AC104+AC157</f>
        <v/>
      </c>
      <c r="AE43" s="35">
        <f>AE104+AE157</f>
        <v/>
      </c>
    </row>
    <row r="44" outlineLevel="1">
      <c r="A44" s="14" t="inlineStr">
        <is>
          <t>Rollover Income from Investors on Sales Transfers</t>
        </is>
      </c>
      <c r="D44" s="26">
        <f>+I44+K44+M44+O44+Q44+S44+U44+W44+Y44+AA44+AC44+AE44</f>
        <v/>
      </c>
      <c r="G44" s="15" t="inlineStr">
        <is>
          <t>DJ / LK</t>
        </is>
      </c>
      <c r="I44" s="35">
        <f>+I81+I97+I99+J81</f>
        <v/>
      </c>
      <c r="K44" s="35">
        <f>+K81+K97+K99+L81</f>
        <v/>
      </c>
      <c r="M44" s="35">
        <f>+M81+M97+M99+N81</f>
        <v/>
      </c>
      <c r="O44" s="35">
        <f>+O81+O97+O99+P81</f>
        <v/>
      </c>
      <c r="Q44" s="35">
        <f>+Q81+Q97+Q99+R81</f>
        <v/>
      </c>
      <c r="S44" s="35">
        <f>+S81+S97+S99+T81</f>
        <v/>
      </c>
      <c r="U44" s="35">
        <f>+U81+U97+U99+V81</f>
        <v/>
      </c>
      <c r="W44" s="35">
        <f>+W81+W97+W99+X81</f>
        <v/>
      </c>
      <c r="Y44" s="35">
        <f>+Y81+Y97+Y99+Z81</f>
        <v/>
      </c>
      <c r="AA44" s="35">
        <f>+AA81+AA97+AA99+AB81</f>
        <v/>
      </c>
      <c r="AC44" s="35">
        <f>+AC81+AC97+AC99+AD81</f>
        <v/>
      </c>
      <c r="AE44" s="35">
        <f>+AE81+AE97+AE99+AF81</f>
        <v/>
      </c>
    </row>
    <row r="45" outlineLevel="1">
      <c r="A45" s="14" t="inlineStr">
        <is>
          <t>Deposits</t>
        </is>
      </c>
      <c r="D45" s="26">
        <f>+I45+K45+M45+O45+Q45+S45+U45+W45+Y45+AA45+AC45+AE45</f>
        <v/>
      </c>
      <c r="G45" s="15" t="inlineStr">
        <is>
          <t>DJ / LK</t>
        </is>
      </c>
      <c r="I45" s="35">
        <f>I98+I105+I26+I66</f>
        <v/>
      </c>
      <c r="K45" s="35">
        <f>K98+K105+K26+K66</f>
        <v/>
      </c>
      <c r="M45" s="35">
        <f>M98+M105+M26+M66</f>
        <v/>
      </c>
      <c r="O45" s="35">
        <f>O98+O105+O26+O66</f>
        <v/>
      </c>
      <c r="Q45" s="35">
        <f>Q98+Q105+Q26+Q66</f>
        <v/>
      </c>
      <c r="S45" s="35">
        <f>S98+S105+S26+S66</f>
        <v/>
      </c>
      <c r="U45" s="35">
        <f>U98+U105+U26+U66</f>
        <v/>
      </c>
      <c r="W45" s="35">
        <f>W98+W105+W26+W66</f>
        <v/>
      </c>
      <c r="Y45" s="35">
        <f>Y98+Y105+Y26+Y66</f>
        <v/>
      </c>
      <c r="AA45" s="35">
        <f>AA98+AA105+AA26+AA66</f>
        <v/>
      </c>
      <c r="AC45" s="35">
        <f>AC98+AC105+AC26+AC66</f>
        <v/>
      </c>
      <c r="AE45" s="35">
        <f>AE98+AE105+AE26+AE66</f>
        <v/>
      </c>
    </row>
    <row r="46">
      <c r="A46" s="14" t="inlineStr">
        <is>
          <t>INCOME</t>
        </is>
      </c>
      <c r="D46" s="34">
        <f>sum(D36:D45)-D44-D39</f>
        <v/>
      </c>
      <c r="G46" s="15" t="inlineStr">
        <is>
          <t>DJ / LK</t>
        </is>
      </c>
      <c r="I46" s="28">
        <f>sum(I36:I45)-I44-I39</f>
        <v/>
      </c>
      <c r="K46" s="28">
        <f>sum(K36:K45)-K44-K39</f>
        <v/>
      </c>
      <c r="M46" s="28">
        <f>sum(M36:M45)-M44-M39</f>
        <v/>
      </c>
      <c r="O46" s="28">
        <f>sum(O36:O45)-O44-O39</f>
        <v/>
      </c>
      <c r="Q46" s="28">
        <f>sum(Q36:Q45)-Q44-Q39</f>
        <v/>
      </c>
      <c r="S46" s="28">
        <f>sum(S36:S45)-S44-S39</f>
        <v/>
      </c>
      <c r="U46" s="28">
        <f>sum(U36:U45)-U44-U39</f>
        <v/>
      </c>
      <c r="W46" s="28">
        <f>sum(W36:W45)-W44-W39</f>
        <v/>
      </c>
      <c r="Y46" s="28">
        <f>sum(Y36:Y45)-Y44-Y39</f>
        <v/>
      </c>
      <c r="AA46" s="28">
        <f>sum(AA36:AA45)-AA44-AA39</f>
        <v/>
      </c>
      <c r="AC46" s="28">
        <f>sum(AC36:AC45)-AC44-AC39</f>
        <v/>
      </c>
      <c r="AE46" s="28">
        <f>sum(AE36:AE45)-AE44-AE39</f>
        <v/>
      </c>
    </row>
    <row r="48">
      <c r="A48" s="14" t="inlineStr">
        <is>
          <t>Costs To Complete</t>
        </is>
      </c>
    </row>
    <row r="49">
      <c r="A49" s="37" t="inlineStr">
        <is>
          <t>CONSTRUCTION COSTS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DJ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</row>
    <row r="50" outlineLevel="1">
      <c r="A50" s="42" t="inlineStr">
        <is>
          <t>Clubhouse</t>
        </is>
      </c>
      <c r="B50" s="42" t="n">
        <v>0</v>
      </c>
      <c r="C50" s="43" t="n"/>
      <c r="D50" s="26">
        <f>+I50+K50+M50+O50+Q50+S50+U50+W50+Y50+AA50+AC50+AE50</f>
        <v/>
      </c>
      <c r="G50" s="15" t="inlineStr">
        <is>
          <t>DJ / PR</t>
        </is>
      </c>
      <c r="I50" s="26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6" t="n"/>
      <c r="K50" s="26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6" t="n"/>
      <c r="M50" s="26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6" t="n"/>
      <c r="O50" s="26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6" t="n"/>
      <c r="Q50" s="26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6" t="n"/>
      <c r="S50" s="26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6" t="n"/>
      <c r="U50" s="26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6" t="n"/>
      <c r="W50" s="26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6" t="n"/>
      <c r="Y50" s="26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6" t="n"/>
      <c r="AA50" s="26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6" t="n"/>
      <c r="AC50" s="26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6" t="n"/>
      <c r="AE50" s="26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26" t="n"/>
    </row>
    <row r="51" outlineLevel="1">
      <c r="A51" s="42" t="inlineStr">
        <is>
          <t>D</t>
        </is>
      </c>
      <c r="B51" s="42" t="n">
        <v>1</v>
      </c>
      <c r="C51" s="43" t="n"/>
      <c r="D51" s="26">
        <f>+I51+K51+M51+O51+Q51+S51+U51+W51+Y51+AA51+AC51+AE51</f>
        <v/>
      </c>
      <c r="G51" s="15" t="inlineStr">
        <is>
          <t>DJ / PR</t>
        </is>
      </c>
      <c r="I51" s="26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6" t="n"/>
      <c r="K51" s="26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6" t="n"/>
      <c r="M51" s="26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6" t="n"/>
      <c r="O51" s="26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6" t="n"/>
      <c r="Q51" s="26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6" t="n"/>
      <c r="S51" s="26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6" t="n"/>
      <c r="U51" s="26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6" t="n"/>
      <c r="W51" s="26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6" t="n"/>
      <c r="Y51" s="26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6" t="n"/>
      <c r="AA51" s="26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6" t="n"/>
      <c r="AC51" s="26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6" t="n"/>
      <c r="AE51" s="26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26" t="n"/>
    </row>
    <row r="52" outlineLevel="1">
      <c r="A52" s="44" t="inlineStr">
        <is>
          <t>E</t>
        </is>
      </c>
      <c r="B52" s="44" t="n">
        <v>0</v>
      </c>
      <c r="C52" s="43">
        <f>12*B52</f>
        <v/>
      </c>
      <c r="D52" s="26">
        <f>+I52+K52+M52+O52+Q52+S52+U52+W52+Y52+AA52+AC52+AE52</f>
        <v/>
      </c>
      <c r="G52" s="15" t="inlineStr">
        <is>
          <t>DJ / PR</t>
        </is>
      </c>
      <c r="I52" s="26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6" t="n"/>
      <c r="K52" s="26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6" t="n"/>
      <c r="M52" s="26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6" t="n"/>
      <c r="O52" s="26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6" t="n"/>
      <c r="Q52" s="26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6" t="n"/>
      <c r="S52" s="26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6" t="n"/>
      <c r="U52" s="26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6" t="n"/>
      <c r="W52" s="26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6" t="n"/>
      <c r="Y52" s="26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6" t="n"/>
      <c r="AA52" s="26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6" t="n"/>
      <c r="AC52" s="26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6" t="n"/>
      <c r="AE52" s="26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26" t="n"/>
    </row>
    <row r="53" outlineLevel="1">
      <c r="A53" s="44" t="inlineStr">
        <is>
          <t>F</t>
        </is>
      </c>
      <c r="B53" s="44" t="n">
        <v>0</v>
      </c>
      <c r="C53" s="43">
        <f>8*B53</f>
        <v/>
      </c>
      <c r="D53" s="26">
        <f>+I53+K53+M53+O53+Q53+S53+U53+W53+Y53+AA53+AC53+AE53</f>
        <v/>
      </c>
      <c r="G53" s="15" t="inlineStr">
        <is>
          <t>DJ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 outlineLevel="1">
      <c r="A54" s="44" t="inlineStr">
        <is>
          <t>G</t>
        </is>
      </c>
      <c r="B54" s="44" t="n">
        <v>0</v>
      </c>
      <c r="C54" s="43">
        <f>12*B54</f>
        <v/>
      </c>
      <c r="D54" s="26">
        <f>+I54+K54+M54+O54+Q54+S54+U54+W54+Y54+AA54+AC54+AE54</f>
        <v/>
      </c>
      <c r="G54" s="15" t="inlineStr">
        <is>
          <t>DJ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 outlineLevel="1">
      <c r="A55" s="42" t="inlineStr">
        <is>
          <t>H</t>
        </is>
      </c>
      <c r="B55" s="42" t="n">
        <v>1</v>
      </c>
      <c r="C55" s="43" t="n"/>
      <c r="D55" s="26">
        <f>+I55+K55+M55+O55+Q55+S55+U55+W55+Y55+AA55+AC55+AE55</f>
        <v/>
      </c>
      <c r="G55" s="15" t="inlineStr">
        <is>
          <t>DJ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 outlineLevel="1">
      <c r="A56" s="44" t="inlineStr">
        <is>
          <t>I</t>
        </is>
      </c>
      <c r="B56" s="44" t="n">
        <v>0</v>
      </c>
      <c r="C56" s="43">
        <f>8*B56</f>
        <v/>
      </c>
      <c r="D56" s="26">
        <f>+I56+K56+M56+O56+Q56+S56+U56+W56+Y56+AA56+AC56+AE56</f>
        <v/>
      </c>
      <c r="G56" s="15" t="inlineStr">
        <is>
          <t>DJ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 outlineLevel="1">
      <c r="A57" s="44" t="inlineStr">
        <is>
          <t>J</t>
        </is>
      </c>
      <c r="B57" s="44" t="n">
        <v>0</v>
      </c>
      <c r="C57" s="43">
        <f>12*B57</f>
        <v/>
      </c>
      <c r="D57" s="26">
        <f>+I57+K57+M57+O57+Q57+S57+U57+W57+Y57+AA57+AC57+AE57</f>
        <v/>
      </c>
      <c r="G57" s="15" t="inlineStr">
        <is>
          <t>DJ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 outlineLevel="1">
      <c r="A58" s="44" t="inlineStr">
        <is>
          <t>K</t>
        </is>
      </c>
      <c r="B58" s="44" t="n">
        <v>0</v>
      </c>
      <c r="C58" s="43">
        <f>24*B58</f>
        <v/>
      </c>
      <c r="D58" s="26">
        <f>+I58+K58+M58+O58+Q58+S58+U58+W58+Y58+AA58+AC58+AE58</f>
        <v/>
      </c>
      <c r="G58" s="15" t="inlineStr">
        <is>
          <t>DJ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 outlineLevel="1">
      <c r="A59" s="44" t="inlineStr">
        <is>
          <t>L</t>
        </is>
      </c>
      <c r="B59" s="44" t="n">
        <v>0</v>
      </c>
      <c r="C59" s="43">
        <f>8*B59</f>
        <v/>
      </c>
      <c r="D59" s="26">
        <f>+I59+K59+M59+O59+Q59+S59+U59+W59+Y59+AA59+AC59+AE59</f>
        <v/>
      </c>
      <c r="G59" s="15" t="inlineStr">
        <is>
          <t>DJ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 outlineLevel="1">
      <c r="A60" s="44" t="inlineStr">
        <is>
          <t>M</t>
        </is>
      </c>
      <c r="B60" s="44" t="n">
        <v>0</v>
      </c>
      <c r="C60" s="43">
        <f>8*B60</f>
        <v/>
      </c>
      <c r="D60" s="26">
        <f>+I60+K60+M60+O60+Q60+S60+U60+W60+Y60+AA60+AC60+AE60</f>
        <v/>
      </c>
      <c r="G60" s="15" t="inlineStr">
        <is>
          <t>DJ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 outlineLevel="1">
      <c r="A61" s="42" t="inlineStr">
        <is>
          <t>N</t>
        </is>
      </c>
      <c r="B61" s="42" t="n">
        <v>1</v>
      </c>
      <c r="C61" s="43" t="n"/>
      <c r="D61" s="26">
        <f>+I61+K61+M61+O61+Q61+S61+U61+W61+Y61+AA61+AC61+AE61</f>
        <v/>
      </c>
      <c r="G61" s="15" t="inlineStr">
        <is>
          <t>DJ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 outlineLevel="1">
      <c r="A62" s="44" t="inlineStr">
        <is>
          <t>O</t>
        </is>
      </c>
      <c r="B62" s="44" t="n">
        <v>0</v>
      </c>
      <c r="C62" s="43">
        <f>15*B62</f>
        <v/>
      </c>
      <c r="D62" s="26">
        <f>+I62+K62+M62+O62+Q62+S62+U62+W62+Y62+AA62+AC62+AE62</f>
        <v/>
      </c>
      <c r="G62" s="15" t="inlineStr">
        <is>
          <t>DJ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 outlineLevel="1">
      <c r="A63" s="43" t="inlineStr">
        <is>
          <t>REMAINING</t>
        </is>
      </c>
      <c r="B63" s="45" t="n"/>
      <c r="C63" s="43">
        <f>107-C49</f>
        <v/>
      </c>
    </row>
    <row r="66">
      <c r="A66" s="14" t="inlineStr">
        <is>
          <t>VAT ON CONSTRUCTION</t>
        </is>
      </c>
      <c r="B66" t="inlineStr"/>
      <c r="C66" s="14" t="n">
        <v>1</v>
      </c>
      <c r="D66" s="26">
        <f>+I66+K66+M66+O66+Q66+S66+U66+W66+Y66+AA66+AC66+AE66</f>
        <v/>
      </c>
      <c r="G66" s="15" t="inlineStr">
        <is>
          <t>DJ</t>
        </is>
      </c>
      <c r="I66" s="28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28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28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28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28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28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28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28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28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28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28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28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</row>
    <row r="68">
      <c r="A68" s="14" t="inlineStr">
        <is>
          <t>OPERATING EXPENSES</t>
        </is>
      </c>
      <c r="B68" t="inlineStr"/>
      <c r="C68" s="46" t="n">
        <v>0.55</v>
      </c>
      <c r="D68" s="26">
        <f>+I68+K68+M68+O68+Q68+S68+U68+W68+Y68+AA68+AC68+AE68</f>
        <v/>
      </c>
      <c r="G68" s="15" t="inlineStr">
        <is>
          <t>DJ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</row>
    <row r="70">
      <c r="A70" s="14" t="inlineStr">
        <is>
          <t>UNPREDICTED COSTS</t>
        </is>
      </c>
      <c r="C70" s="14" t="n"/>
      <c r="D70" s="26">
        <f>+I70+K70+M70+O70+Q70+S70+U70+W70+Y70+AA70+AC70+AE70</f>
        <v/>
      </c>
      <c r="I70" s="33" t="n">
        <v>0</v>
      </c>
      <c r="K70" s="33" t="n">
        <v>0</v>
      </c>
      <c r="M70" s="33" t="n">
        <v>0</v>
      </c>
      <c r="O70" s="33" t="n">
        <v>0</v>
      </c>
      <c r="Q70" s="33" t="n">
        <v>0</v>
      </c>
      <c r="S70" s="33" t="n">
        <v>0</v>
      </c>
      <c r="U70" s="33" t="n">
        <v>0</v>
      </c>
      <c r="W70" s="33" t="n">
        <v>0</v>
      </c>
      <c r="Y70" s="33" t="n">
        <v>0</v>
      </c>
      <c r="AA70" s="33" t="n">
        <v>0</v>
      </c>
      <c r="AC70" s="33" t="n">
        <v>0</v>
      </c>
      <c r="AE70" s="33" t="n">
        <v>0</v>
      </c>
    </row>
    <row r="72">
      <c r="A72" s="14" t="inlineStr">
        <is>
          <t>MONTHLY</t>
        </is>
      </c>
      <c r="D72" s="26">
        <f>+I72+K72+M72+O72+Q72+S72+U72+W72+Y72+AA72+AC72+AE72</f>
        <v/>
      </c>
      <c r="G72" s="15" t="inlineStr">
        <is>
          <t>DJ</t>
        </is>
      </c>
      <c r="I72" s="35">
        <f>I31+I49+I66+I68+I70+I29</f>
        <v/>
      </c>
      <c r="K72" s="35">
        <f>K31+K49+K66+K68+K70+K29</f>
        <v/>
      </c>
      <c r="M72" s="35">
        <f>M31+M49+M66+M68+M70+M29</f>
        <v/>
      </c>
      <c r="O72" s="35">
        <f>O31+O49+O66+O68+O70+O29</f>
        <v/>
      </c>
      <c r="Q72" s="35">
        <f>Q31+Q49+Q66+Q68+Q70+Q29</f>
        <v/>
      </c>
      <c r="S72" s="35">
        <f>S31+S49+S66+S68+S70+S29</f>
        <v/>
      </c>
      <c r="U72" s="35">
        <f>U31+U49+U66+U68+U70+U29</f>
        <v/>
      </c>
      <c r="W72" s="35">
        <f>W31+W49+W66+W68+W70+W29</f>
        <v/>
      </c>
      <c r="Y72" s="35">
        <f>Y31+Y49+Y66+Y68+Y70+Y29</f>
        <v/>
      </c>
      <c r="AA72" s="35">
        <f>AA31+AA49+AA66+AA68+AA70+AA29</f>
        <v/>
      </c>
      <c r="AC72" s="35">
        <f>AC31+AC49+AC66+AC68+AC70+AC29</f>
        <v/>
      </c>
      <c r="AE72" s="35">
        <f>AE31+AE49+AE66+AE68+AE70+AE29</f>
        <v/>
      </c>
    </row>
    <row r="74">
      <c r="A74" s="14" t="inlineStr">
        <is>
          <t>BANK BALANCE</t>
        </is>
      </c>
      <c r="D74" s="26">
        <f>D72+D46</f>
        <v/>
      </c>
      <c r="G74" s="15" t="inlineStr">
        <is>
          <t>DJ</t>
        </is>
      </c>
      <c r="I74" s="35">
        <f>+I72+I46</f>
        <v/>
      </c>
      <c r="K74" s="35">
        <f>+K72+K46</f>
        <v/>
      </c>
      <c r="M74" s="35">
        <f>+M72+M46</f>
        <v/>
      </c>
      <c r="O74" s="35">
        <f>+O72+O46</f>
        <v/>
      </c>
      <c r="Q74" s="35">
        <f>+Q72+Q46</f>
        <v/>
      </c>
      <c r="S74" s="35">
        <f>+S72+S46</f>
        <v/>
      </c>
      <c r="U74" s="35">
        <f>+U72+U46</f>
        <v/>
      </c>
      <c r="W74" s="35">
        <f>+W72+W46</f>
        <v/>
      </c>
      <c r="Y74" s="35">
        <f>+Y72+Y46</f>
        <v/>
      </c>
      <c r="AA74" s="35">
        <f>+AA72+AA46</f>
        <v/>
      </c>
      <c r="AC74" s="35">
        <f>+AC72+AC46</f>
        <v/>
      </c>
      <c r="AE74" s="35">
        <f>+AE72+AE46</f>
        <v/>
      </c>
    </row>
    <row r="76">
      <c r="A76" s="14" t="inlineStr">
        <is>
          <t>INVESTOR EXIT ROLLOVER BALANCE</t>
        </is>
      </c>
      <c r="D76" s="26">
        <f>+I76+K76+M76+O76+Q76+S76+U76+W76+Y76+AA76+AC76+AE76</f>
        <v/>
      </c>
      <c r="G76" s="15" t="inlineStr">
        <is>
          <t>DJ / LK</t>
        </is>
      </c>
      <c r="I76" s="35">
        <f>I81-I78-I162</f>
        <v/>
      </c>
      <c r="K76" s="35">
        <f>K81-K78-K162</f>
        <v/>
      </c>
      <c r="M76" s="35">
        <f>M81-M78-M162</f>
        <v/>
      </c>
      <c r="O76" s="35">
        <f>O81-O78-O162</f>
        <v/>
      </c>
      <c r="Q76" s="35">
        <f>Q81-Q78-Q162</f>
        <v/>
      </c>
      <c r="S76" s="35">
        <f>S81-S78-S162</f>
        <v/>
      </c>
      <c r="U76" s="35">
        <f>U81-U78-U162</f>
        <v/>
      </c>
      <c r="W76" s="35">
        <f>W81-W78-W162</f>
        <v/>
      </c>
      <c r="Y76" s="35">
        <f>Y81-Y78-Y162</f>
        <v/>
      </c>
      <c r="AA76" s="35">
        <f>AA81-AA78-AA162</f>
        <v/>
      </c>
      <c r="AC76" s="35">
        <f>AC81-AC78-AC162</f>
        <v/>
      </c>
      <c r="AE76" s="35">
        <f>AE81-AE78-AE162</f>
        <v/>
      </c>
    </row>
    <row r="78">
      <c r="A78" s="14" t="inlineStr">
        <is>
          <t>ROLLOVER</t>
        </is>
      </c>
      <c r="D78" s="47">
        <f>+I78+K78+M78+O78+Q78+S78+U78+W78+Y78+AA78+AC78+AE78</f>
        <v/>
      </c>
      <c r="G78" s="15" t="inlineStr">
        <is>
          <t>DJ / LK</t>
        </is>
      </c>
      <c r="I78" s="48">
        <f>0</f>
        <v/>
      </c>
      <c r="K78" s="48">
        <f>0</f>
        <v/>
      </c>
      <c r="M78" s="48">
        <f>0</f>
        <v/>
      </c>
      <c r="O78" s="48">
        <f>0</f>
        <v/>
      </c>
      <c r="Q78" s="48">
        <f>0</f>
        <v/>
      </c>
      <c r="S78" s="48">
        <f>0</f>
        <v/>
      </c>
      <c r="U78" s="48">
        <f>0</f>
        <v/>
      </c>
      <c r="W78" s="48">
        <f>0</f>
        <v/>
      </c>
      <c r="Y78" s="48">
        <f>0</f>
        <v/>
      </c>
      <c r="AA78" s="48">
        <f>0</f>
        <v/>
      </c>
      <c r="AC78" s="48">
        <f>0</f>
        <v/>
      </c>
      <c r="AE78" s="48">
        <f>0</f>
        <v/>
      </c>
    </row>
    <row r="80">
      <c r="A80" s="14" t="inlineStr">
        <is>
          <t>PROJECT INCOME</t>
        </is>
      </c>
      <c r="I80" s="49" t="inlineStr">
        <is>
          <t>SALES</t>
        </is>
      </c>
      <c r="J80" s="49" t="inlineStr">
        <is>
          <t>EXIT &amp; ROLL</t>
        </is>
      </c>
      <c r="K80" s="49" t="inlineStr">
        <is>
          <t>SALES</t>
        </is>
      </c>
      <c r="L80" s="49" t="inlineStr">
        <is>
          <t>EXIT &amp; ROLL</t>
        </is>
      </c>
      <c r="M80" s="49" t="inlineStr">
        <is>
          <t>SALES</t>
        </is>
      </c>
      <c r="N80" s="49" t="inlineStr">
        <is>
          <t>EXIT &amp; ROLL</t>
        </is>
      </c>
      <c r="O80" s="49" t="inlineStr">
        <is>
          <t>SALES</t>
        </is>
      </c>
      <c r="P80" s="49" t="inlineStr">
        <is>
          <t>EXIT &amp; ROLL</t>
        </is>
      </c>
      <c r="Q80" s="49" t="inlineStr">
        <is>
          <t>SALES</t>
        </is>
      </c>
      <c r="R80" s="49" t="inlineStr">
        <is>
          <t>EXIT &amp; ROLL</t>
        </is>
      </c>
      <c r="S80" s="49" t="inlineStr">
        <is>
          <t>SALES</t>
        </is>
      </c>
      <c r="T80" s="49" t="inlineStr">
        <is>
          <t>EXIT &amp; ROLL</t>
        </is>
      </c>
      <c r="U80" s="49" t="inlineStr">
        <is>
          <t>SALES</t>
        </is>
      </c>
      <c r="V80" s="49" t="inlineStr">
        <is>
          <t>EXIT &amp; ROLL</t>
        </is>
      </c>
      <c r="W80" s="49" t="inlineStr">
        <is>
          <t>SALES</t>
        </is>
      </c>
      <c r="X80" s="49" t="inlineStr">
        <is>
          <t>EXIT &amp; ROLL</t>
        </is>
      </c>
      <c r="Y80" s="49" t="inlineStr">
        <is>
          <t>SALES</t>
        </is>
      </c>
      <c r="Z80" s="49" t="inlineStr">
        <is>
          <t>EXIT &amp; ROLL</t>
        </is>
      </c>
      <c r="AA80" s="49" t="inlineStr">
        <is>
          <t>SALES</t>
        </is>
      </c>
      <c r="AB80" s="49" t="inlineStr">
        <is>
          <t>EXIT &amp; ROLL</t>
        </is>
      </c>
      <c r="AC80" s="49" t="inlineStr">
        <is>
          <t>SALES</t>
        </is>
      </c>
      <c r="AD80" s="49" t="inlineStr">
        <is>
          <t>EXIT &amp; ROLL</t>
        </is>
      </c>
      <c r="AE80" s="49" t="inlineStr">
        <is>
          <t>SALES</t>
        </is>
      </c>
      <c r="AF80" s="49" t="inlineStr">
        <is>
          <t>EXIT &amp; ROLL</t>
        </is>
      </c>
    </row>
    <row r="81">
      <c r="I81" s="40">
        <f>SUM(I82:I92)</f>
        <v/>
      </c>
      <c r="J81" s="40">
        <f>SUM(J82:J92)</f>
        <v/>
      </c>
      <c r="K81" s="40">
        <f>SUM(K82:K92)</f>
        <v/>
      </c>
      <c r="L81" s="40">
        <f>SUM(L82:L92)</f>
        <v/>
      </c>
      <c r="M81" s="40">
        <f>SUM(M82:M92)</f>
        <v/>
      </c>
      <c r="N81" s="40">
        <f>SUM(N82:N92)</f>
        <v/>
      </c>
      <c r="O81" s="40">
        <f>SUM(O82:O92)</f>
        <v/>
      </c>
      <c r="P81" s="40">
        <f>SUM(P82:P92)</f>
        <v/>
      </c>
      <c r="Q81" s="40">
        <f>SUM(Q82:Q92)</f>
        <v/>
      </c>
      <c r="R81" s="40">
        <f>SUM(R82:R92)</f>
        <v/>
      </c>
      <c r="S81" s="40">
        <f>SUM(S82:S92)</f>
        <v/>
      </c>
      <c r="T81" s="40">
        <f>SUM(T82:T92)</f>
        <v/>
      </c>
      <c r="U81" s="40">
        <f>SUM(U82:U92)</f>
        <v/>
      </c>
      <c r="V81" s="40">
        <f>SUM(V82:V92)</f>
        <v/>
      </c>
      <c r="W81" s="40">
        <f>SUM(W82:W92)</f>
        <v/>
      </c>
      <c r="X81" s="40">
        <f>SUM(X82:X92)</f>
        <v/>
      </c>
      <c r="Y81" s="40">
        <f>SUM(Y82:Y92)</f>
        <v/>
      </c>
      <c r="Z81" s="40">
        <f>SUM(Z82:Z92)</f>
        <v/>
      </c>
      <c r="AA81" s="40">
        <f>SUM(AA82:AA92)</f>
        <v/>
      </c>
      <c r="AB81" s="40">
        <f>SUM(AB82:AB92)</f>
        <v/>
      </c>
      <c r="AC81" s="40">
        <f>SUM(AC82:AC92)</f>
        <v/>
      </c>
      <c r="AD81" s="40">
        <f>SUM(AD82:AD92)</f>
        <v/>
      </c>
      <c r="AE81" s="40">
        <f>SUM(AE82:AE92)</f>
        <v/>
      </c>
      <c r="AF81" s="40">
        <f>SUM(AF82:AF92)</f>
        <v/>
      </c>
    </row>
    <row r="82">
      <c r="A82" s="14" t="inlineStr">
        <is>
          <t>Roll Over_Re-Finance</t>
        </is>
      </c>
      <c r="D82" s="35">
        <f>+I82+K82+M82+O82+Q82+S82+U82+W82+Y82+AA82+AC82+AE82</f>
        <v/>
      </c>
      <c r="E82" s="50" t="n">
        <v>0.6</v>
      </c>
      <c r="G82" s="15" t="inlineStr">
        <is>
          <t>DJ / LK</t>
        </is>
      </c>
      <c r="I82" s="26">
        <f>$E$82*-I119</f>
        <v/>
      </c>
      <c r="K82" s="26">
        <f>$E$82*-K119</f>
        <v/>
      </c>
      <c r="L82" s="51" t="n">
        <v>0</v>
      </c>
      <c r="M82" s="26">
        <f>$E$82*-M119</f>
        <v/>
      </c>
      <c r="N82" s="51" t="n">
        <v>0</v>
      </c>
      <c r="O82" s="26">
        <f>$E$82*-O119</f>
        <v/>
      </c>
      <c r="P82" s="51" t="n">
        <v>0</v>
      </c>
      <c r="Q82" s="26">
        <f>$E$82*-Q119</f>
        <v/>
      </c>
      <c r="R82" s="51" t="n">
        <v>0</v>
      </c>
      <c r="S82" s="26">
        <f>$E$82*-S119</f>
        <v/>
      </c>
      <c r="T82" s="51" t="n">
        <v>0</v>
      </c>
      <c r="U82" s="26">
        <f>$E$82*-U119</f>
        <v/>
      </c>
      <c r="V82" s="51" t="n">
        <v>0</v>
      </c>
      <c r="W82" s="26">
        <f>$E$82*-W119</f>
        <v/>
      </c>
      <c r="X82" s="51" t="n">
        <v>0</v>
      </c>
      <c r="Y82" s="26">
        <f>$E$82*-Y119</f>
        <v/>
      </c>
      <c r="Z82" s="51" t="n">
        <v>0</v>
      </c>
      <c r="AA82" s="26">
        <f>$E$82*-AA119</f>
        <v/>
      </c>
      <c r="AB82" s="51" t="n">
        <v>0</v>
      </c>
      <c r="AC82" s="26">
        <f>$E$82*-AC119</f>
        <v/>
      </c>
      <c r="AD82" s="51" t="n">
        <v>0</v>
      </c>
      <c r="AE82" s="26">
        <f>$E$82*-AE119</f>
        <v/>
      </c>
      <c r="AF82" s="51" t="n">
        <v>0</v>
      </c>
    </row>
    <row r="83">
      <c r="A83" s="14" t="inlineStr">
        <is>
          <t>Roll Over_Re-Invest</t>
        </is>
      </c>
      <c r="D83" s="35">
        <f>+I83+K83+M83+O83+Q83+S83+U83+W83+Y83+AA83+AC83+AE83</f>
        <v/>
      </c>
      <c r="E83" s="52">
        <f>E82</f>
        <v/>
      </c>
      <c r="G83" s="15" t="inlineStr">
        <is>
          <t>DJ / LK</t>
        </is>
      </c>
      <c r="I83" s="26">
        <f>$E$83*I160</f>
        <v/>
      </c>
      <c r="K83" s="26">
        <f>$E$83*K160</f>
        <v/>
      </c>
      <c r="L83" s="51" t="n">
        <v>0</v>
      </c>
      <c r="M83" s="26">
        <f>$E$83*M160</f>
        <v/>
      </c>
      <c r="N83" s="51" t="n">
        <v>0</v>
      </c>
      <c r="O83" s="26">
        <f>$E$83*O160</f>
        <v/>
      </c>
      <c r="P83" s="51" t="n">
        <v>0</v>
      </c>
      <c r="Q83" s="26">
        <f>$E$83*Q160</f>
        <v/>
      </c>
      <c r="R83" s="51" t="n">
        <v>0</v>
      </c>
      <c r="S83" s="26">
        <f>$E$83*S160</f>
        <v/>
      </c>
      <c r="T83" s="51" t="n">
        <v>0</v>
      </c>
      <c r="U83" s="26">
        <f>$E$83*U160</f>
        <v/>
      </c>
      <c r="V83" s="51" t="n">
        <v>0</v>
      </c>
      <c r="W83" s="26">
        <f>$E$83*W160</f>
        <v/>
      </c>
      <c r="X83" s="51" t="n">
        <v>0</v>
      </c>
      <c r="Y83" s="26">
        <f>$E$83*Y160</f>
        <v/>
      </c>
      <c r="Z83" s="51" t="n">
        <v>0</v>
      </c>
      <c r="AA83" s="26">
        <f>$E$83*AA160</f>
        <v/>
      </c>
      <c r="AB83" s="51" t="n">
        <v>0</v>
      </c>
      <c r="AC83" s="26">
        <f>$E$83*AC160</f>
        <v/>
      </c>
      <c r="AD83" s="51" t="n">
        <v>0</v>
      </c>
      <c r="AE83" s="26">
        <f>$E$83*AE160</f>
        <v/>
      </c>
      <c r="AF83" s="51" t="n">
        <v>0</v>
      </c>
    </row>
    <row r="84">
      <c r="A84" s="24" t="inlineStr">
        <is>
          <t>BLOCK C</t>
        </is>
      </c>
      <c r="B84" s="24" t="inlineStr">
        <is>
          <t>C</t>
        </is>
      </c>
      <c r="C84" s="24" t="inlineStr">
        <is>
          <t>Heron View</t>
        </is>
      </c>
      <c r="D84" s="26">
        <f>+I84+K84+M84+O84+Q84+S84+U84+W84+Y84+AA84+AC84+AE84</f>
        <v/>
      </c>
      <c r="E84" s="53">
        <f>+E82</f>
        <v/>
      </c>
      <c r="G84" s="15" t="inlineStr">
        <is>
          <t>DJ / LK</t>
        </is>
      </c>
      <c r="I84" s="26">
        <f>SUMIFS(Sales!$R:$R,Sales!$W:$W,"&lt;="&amp;I5,Sales!$W:$W,"&gt;"&amp;B2,Sales!$E:$E,FALSE,Sales!$B:$B,'Cashflow Projection'!$B84)*$E84</f>
        <v/>
      </c>
      <c r="J84" s="26">
        <f>SUMIFS($D$249:$D$599,$A$249:$A$599,B84,$C$249:$C$599,"&lt;="&amp;I5,$C$249:$C$599,"&gt;"&amp;B2,$F$249:$F$599,0)*$E84</f>
        <v/>
      </c>
      <c r="K84" s="26">
        <f>SUMIFS(Sales!$R:$R,Sales!$W:$W,"&lt;="&amp;K5,Sales!$W:$W,"&gt;"&amp;I5,Sales!$E:$E,FALSE,Sales!$B:$B,'Cashflow Projection'!$B84)*$E84</f>
        <v/>
      </c>
      <c r="L84" s="26">
        <f>SUMIFS($D$249:$D$599,$A$249:$A$599,B84,$C$249:$C$599,"&lt;="&amp;K5,$C$249:$C$599,"&gt;"&amp;I5,$F$249:$F$599,0)*$E84</f>
        <v/>
      </c>
      <c r="M84" s="26">
        <f>SUMIFS(Sales!$R:$R,Sales!$W:$W,"&lt;="&amp;M5,Sales!$W:$W,"&gt;"&amp;K5,Sales!$E:$E,FALSE,Sales!$B:$B,'Cashflow Projection'!$B84)*$E84</f>
        <v/>
      </c>
      <c r="N84" s="26">
        <f>SUMIFS($D$249:$D$599,$A$249:$A$599,B84,$C$249:$C$599,"&lt;="&amp;M5,$C$249:$C$599,"&gt;"&amp;K5,$F$249:$F$599,0)*$E84</f>
        <v/>
      </c>
      <c r="O84" s="26">
        <f>SUMIFS(Sales!$R:$R,Sales!$W:$W,"&lt;="&amp;O5,Sales!$W:$W,"&gt;"&amp;M5,Sales!$E:$E,FALSE,Sales!$B:$B,'Cashflow Projection'!$B84)*$E84</f>
        <v/>
      </c>
      <c r="P84" s="26">
        <f>SUMIFS($D$249:$D$599,$A$249:$A$599,B84,$C$249:$C$599,"&lt;="&amp;O5,$C$249:$C$599,"&gt;"&amp;M5,$F$249:$F$599,0)*$E84</f>
        <v/>
      </c>
      <c r="Q84" s="26">
        <f>SUMIFS(Sales!$R:$R,Sales!$W:$W,"&lt;="&amp;Q5,Sales!$W:$W,"&gt;"&amp;O5,Sales!$E:$E,FALSE,Sales!$B:$B,'Cashflow Projection'!$B84)*$E84</f>
        <v/>
      </c>
      <c r="R84" s="26">
        <f>SUMIFS($D$249:$D$599,$A$249:$A$599,B84,$C$249:$C$599,"&lt;="&amp;Q5,$C$249:$C$599,"&gt;"&amp;O5,$F$249:$F$599,0)*$E84</f>
        <v/>
      </c>
      <c r="S84" s="26">
        <f>SUMIFS(Sales!$R:$R,Sales!$W:$W,"&lt;="&amp;S5,Sales!$W:$W,"&gt;"&amp;Q5,Sales!$E:$E,FALSE,Sales!$B:$B,'Cashflow Projection'!$B84)*$E84</f>
        <v/>
      </c>
      <c r="T84" s="26">
        <f>SUMIFS($D$249:$D$599,$A$249:$A$599,B84,$C$249:$C$599,"&lt;="&amp;S5,$C$249:$C$599,"&gt;"&amp;Q5,$F$249:$F$599,0)*$E84</f>
        <v/>
      </c>
      <c r="U84" s="26">
        <f>SUMIFS(Sales!$R:$R,Sales!$W:$W,"&lt;="&amp;U5,Sales!$W:$W,"&gt;"&amp;S5,Sales!$E:$E,FALSE,Sales!$B:$B,'Cashflow Projection'!$B84)*$E84</f>
        <v/>
      </c>
      <c r="V84" s="26">
        <f>SUMIFS($D$249:$D$599,$A$249:$A$599,B84,$C$249:$C$599,"&lt;="&amp;U5,$C$249:$C$599,"&gt;"&amp;S5,$F$249:$F$599,0)*$E84</f>
        <v/>
      </c>
      <c r="W84" s="26">
        <f>SUMIFS(Sales!$R:$R,Sales!$W:$W,"&lt;="&amp;W5,Sales!$W:$W,"&gt;"&amp;U5,Sales!$E:$E,FALSE,Sales!$B:$B,'Cashflow Projection'!$B84)*$E84</f>
        <v/>
      </c>
      <c r="X84" s="26">
        <f>SUMIFS($D$249:$D$599,$A$249:$A$599,B84,$C$249:$C$599,"&lt;="&amp;W5,$C$249:$C$599,"&gt;"&amp;U5,$F$249:$F$599,0)*$E84</f>
        <v/>
      </c>
      <c r="Y84" s="26">
        <f>SUMIFS(Sales!$R:$R,Sales!$W:$W,"&lt;="&amp;Y5,Sales!$W:$W,"&gt;"&amp;W5,Sales!$E:$E,FALSE,Sales!$B:$B,'Cashflow Projection'!$B84)*$E84</f>
        <v/>
      </c>
      <c r="Z84" s="26">
        <f>SUMIFS($D$249:$D$599,$A$249:$A$599,B84,$C$249:$C$599,"&lt;="&amp;Y5,$C$249:$C$599,"&gt;"&amp;W5,$F$249:$F$599,0)*$E84</f>
        <v/>
      </c>
      <c r="AA84" s="26">
        <f>SUMIFS(Sales!$R:$R,Sales!$W:$W,"&lt;="&amp;AA5,Sales!$W:$W,"&gt;"&amp;Y5,Sales!$E:$E,FALSE,Sales!$B:$B,'Cashflow Projection'!$B84)*$E84</f>
        <v/>
      </c>
      <c r="AB84" s="26">
        <f>SUMIFS($D$249:$D$599,$A$249:$A$599,B84,$C$249:$C$599,"&lt;="&amp;AA5,$C$249:$C$599,"&gt;"&amp;Y5,$F$249:$F$599,0)*$E84</f>
        <v/>
      </c>
      <c r="AC84" s="26">
        <f>SUMIFS(Sales!$R:$R,Sales!$W:$W,"&lt;="&amp;AC5,Sales!$W:$W,"&gt;"&amp;AA5,Sales!$E:$E,FALSE,Sales!$B:$B,'Cashflow Projection'!$B84)*$E84</f>
        <v/>
      </c>
      <c r="AD84" s="26">
        <f>SUMIFS($D$249:$D$599,$A$249:$A$599,B84,$C$249:$C$599,"&lt;="&amp;AC5,$C$249:$C$599,"&gt;"&amp;AA5,$F$249:$F$599,0)*$E84</f>
        <v/>
      </c>
      <c r="AE84" s="26">
        <f>SUMIFS(Sales!$R:$R,Sales!$W:$W,"&lt;="&amp;AE5,Sales!$W:$W,"&gt;"&amp;AC5,Sales!$E:$E,FALSE,Sales!$B:$B,'Cashflow Projection'!$B84)*$E84</f>
        <v/>
      </c>
      <c r="AF84" s="26">
        <f>SUMIFS($D$249:$D$599,$A$249:$A$599,B84,$C$249:$C$599,"&lt;="&amp;AE5,$C$249:$C$599,"&gt;"&amp;AC5,$F$249:$F$599,0)*$E84</f>
        <v/>
      </c>
    </row>
    <row r="85">
      <c r="A85" s="24" t="inlineStr">
        <is>
          <t>BLOCK D</t>
        </is>
      </c>
      <c r="B85" s="24" t="inlineStr">
        <is>
          <t>D</t>
        </is>
      </c>
      <c r="C85" s="24" t="inlineStr">
        <is>
          <t>Heron View</t>
        </is>
      </c>
      <c r="D85" s="26">
        <f>+I85+K85+M85+O85+Q85+S85+U85+W85+Y85+AA85+AC85+AE85</f>
        <v/>
      </c>
      <c r="E85" s="53">
        <f>+E82</f>
        <v/>
      </c>
      <c r="G85" s="15" t="inlineStr">
        <is>
          <t>DJ / LK</t>
        </is>
      </c>
      <c r="I85" s="26">
        <f>SUMIFS(Sales!$R:$R,Sales!$W:$W,"&lt;="&amp;I5,Sales!$W:$W,"&gt;"&amp;B2,Sales!$E:$E,FALSE,Sales!$B:$B,'Cashflow Projection'!$B85)*$E85</f>
        <v/>
      </c>
      <c r="J85" s="26">
        <f>SUMIFS($D$249:$D$599,$A$249:$A$599,B85,$C$249:$C$599,"&lt;="&amp;I5,$C$249:$C$599,"&gt;"&amp;B2,$F$249:$F$599,0)*$E85</f>
        <v/>
      </c>
      <c r="K85" s="26">
        <f>SUMIFS(Sales!$R:$R,Sales!$W:$W,"&lt;="&amp;K5,Sales!$W:$W,"&gt;"&amp;I5,Sales!$E:$E,FALSE,Sales!$B:$B,'Cashflow Projection'!$B85)*$E85</f>
        <v/>
      </c>
      <c r="L85" s="26">
        <f>SUMIFS($D$249:$D$599,$A$249:$A$599,B85,$C$249:$C$599,"&lt;="&amp;K5,$C$249:$C$599,"&gt;"&amp;I5,$F$249:$F$599,0)*$E85</f>
        <v/>
      </c>
      <c r="M85" s="26">
        <f>SUMIFS(Sales!$R:$R,Sales!$W:$W,"&lt;="&amp;M5,Sales!$W:$W,"&gt;"&amp;K5,Sales!$E:$E,FALSE,Sales!$B:$B,'Cashflow Projection'!$B85)*$E85</f>
        <v/>
      </c>
      <c r="N85" s="26">
        <f>SUMIFS($D$249:$D$599,$A$249:$A$599,B85,$C$249:$C$599,"&lt;="&amp;M5,$C$249:$C$599,"&gt;"&amp;K5,$F$249:$F$599,0)*$E85</f>
        <v/>
      </c>
      <c r="O85" s="26">
        <f>SUMIFS(Sales!$R:$R,Sales!$W:$W,"&lt;="&amp;O5,Sales!$W:$W,"&gt;"&amp;M5,Sales!$E:$E,FALSE,Sales!$B:$B,'Cashflow Projection'!$B85)*$E85</f>
        <v/>
      </c>
      <c r="P85" s="26">
        <f>SUMIFS($D$249:$D$599,$A$249:$A$599,B85,$C$249:$C$599,"&lt;="&amp;O5,$C$249:$C$599,"&gt;"&amp;M5,$F$249:$F$599,0)*$E85</f>
        <v/>
      </c>
      <c r="Q85" s="26">
        <f>SUMIFS(Sales!$R:$R,Sales!$W:$W,"&lt;="&amp;Q5,Sales!$W:$W,"&gt;"&amp;O5,Sales!$E:$E,FALSE,Sales!$B:$B,'Cashflow Projection'!$B85)*$E85</f>
        <v/>
      </c>
      <c r="R85" s="26">
        <f>SUMIFS($D$249:$D$599,$A$249:$A$599,B85,$C$249:$C$599,"&lt;="&amp;Q5,$C$249:$C$599,"&gt;"&amp;O5,$F$249:$F$599,0)*$E85</f>
        <v/>
      </c>
      <c r="S85" s="26">
        <f>SUMIFS(Sales!$R:$R,Sales!$W:$W,"&lt;="&amp;S5,Sales!$W:$W,"&gt;"&amp;Q5,Sales!$E:$E,FALSE,Sales!$B:$B,'Cashflow Projection'!$B85)*$E85</f>
        <v/>
      </c>
      <c r="T85" s="26">
        <f>SUMIFS($D$249:$D$599,$A$249:$A$599,B85,$C$249:$C$599,"&lt;="&amp;S5,$C$249:$C$599,"&gt;"&amp;Q5,$F$249:$F$599,0)*$E85</f>
        <v/>
      </c>
      <c r="U85" s="26">
        <f>SUMIFS(Sales!$R:$R,Sales!$W:$W,"&lt;="&amp;U5,Sales!$W:$W,"&gt;"&amp;S5,Sales!$E:$E,FALSE,Sales!$B:$B,'Cashflow Projection'!$B85)*$E85</f>
        <v/>
      </c>
      <c r="V85" s="26">
        <f>SUMIFS($D$249:$D$599,$A$249:$A$599,B85,$C$249:$C$599,"&lt;="&amp;U5,$C$249:$C$599,"&gt;"&amp;S5,$F$249:$F$599,0)*$E85</f>
        <v/>
      </c>
      <c r="W85" s="26">
        <f>SUMIFS(Sales!$R:$R,Sales!$W:$W,"&lt;="&amp;W5,Sales!$W:$W,"&gt;"&amp;U5,Sales!$E:$E,FALSE,Sales!$B:$B,'Cashflow Projection'!$B85)*$E85</f>
        <v/>
      </c>
      <c r="X85" s="26">
        <f>SUMIFS($D$249:$D$599,$A$249:$A$599,B85,$C$249:$C$599,"&lt;="&amp;W5,$C$249:$C$599,"&gt;"&amp;U5,$F$249:$F$599,0)*$E85</f>
        <v/>
      </c>
      <c r="Y85" s="26">
        <f>SUMIFS(Sales!$R:$R,Sales!$W:$W,"&lt;="&amp;Y5,Sales!$W:$W,"&gt;"&amp;W5,Sales!$E:$E,FALSE,Sales!$B:$B,'Cashflow Projection'!$B85)*$E85</f>
        <v/>
      </c>
      <c r="Z85" s="26">
        <f>SUMIFS($D$249:$D$599,$A$249:$A$599,B85,$C$249:$C$599,"&lt;="&amp;Y5,$C$249:$C$599,"&gt;"&amp;W5,$F$249:$F$599,0)*$E85</f>
        <v/>
      </c>
      <c r="AA85" s="26">
        <f>SUMIFS(Sales!$R:$R,Sales!$W:$W,"&lt;="&amp;AA5,Sales!$W:$W,"&gt;"&amp;Y5,Sales!$E:$E,FALSE,Sales!$B:$B,'Cashflow Projection'!$B85)*$E85</f>
        <v/>
      </c>
      <c r="AB85" s="26">
        <f>SUMIFS($D$249:$D$599,$A$249:$A$599,B85,$C$249:$C$599,"&lt;="&amp;AA5,$C$249:$C$599,"&gt;"&amp;Y5,$F$249:$F$599,0)*$E85</f>
        <v/>
      </c>
      <c r="AC85" s="26">
        <f>SUMIFS(Sales!$R:$R,Sales!$W:$W,"&lt;="&amp;AC5,Sales!$W:$W,"&gt;"&amp;AA5,Sales!$E:$E,FALSE,Sales!$B:$B,'Cashflow Projection'!$B85)*$E85</f>
        <v/>
      </c>
      <c r="AD85" s="26">
        <f>SUMIFS($D$249:$D$599,$A$249:$A$599,B85,$C$249:$C$599,"&lt;="&amp;AC5,$C$249:$C$599,"&gt;"&amp;AA5,$F$249:$F$599,0)*$E85</f>
        <v/>
      </c>
      <c r="AE85" s="26">
        <f>SUMIFS(Sales!$R:$R,Sales!$W:$W,"&lt;="&amp;AE5,Sales!$W:$W,"&gt;"&amp;AC5,Sales!$E:$E,FALSE,Sales!$B:$B,'Cashflow Projection'!$B85)*$E85</f>
        <v/>
      </c>
      <c r="AF85" s="26">
        <f>SUMIFS($D$249:$D$599,$A$249:$A$599,B85,$C$249:$C$599,"&lt;="&amp;AE5,$C$249:$C$599,"&gt;"&amp;AC5,$F$249:$F$599,0)*$E85</f>
        <v/>
      </c>
    </row>
    <row r="86">
      <c r="A86" s="24" t="inlineStr">
        <is>
          <t>BLOCK E</t>
        </is>
      </c>
      <c r="B86" s="24" t="inlineStr">
        <is>
          <t>E</t>
        </is>
      </c>
      <c r="C86" s="24" t="inlineStr">
        <is>
          <t>Heron View</t>
        </is>
      </c>
      <c r="D86" s="26">
        <f>+I86+K86+M86+O86+Q86+S86+U86+W86+Y86+AA86+AC86+AE86</f>
        <v/>
      </c>
      <c r="E86" s="53">
        <f>+E82</f>
        <v/>
      </c>
      <c r="G86" s="15" t="inlineStr">
        <is>
          <t>DJ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SUMIFS($D$249:$D$599,$A$249:$A$599,B86,$C$249:$C$599,"&lt;="&amp;I5,$C$249:$C$599,"&gt;"&amp;B2,$F$249:$F$599,0)*$E86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SUMIFS($D$249:$D$599,$A$249:$A$599,B86,$C$249:$C$599,"&lt;="&amp;K5,$C$249:$C$599,"&gt;"&amp;I5,$F$249:$F$599,0)*$E86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SUMIFS($D$249:$D$599,$A$249:$A$599,B86,$C$249:$C$599,"&lt;="&amp;M5,$C$249:$C$599,"&gt;"&amp;K5,$F$249:$F$599,0)*$E86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SUMIFS($D$249:$D$599,$A$249:$A$599,B86,$C$249:$C$599,"&lt;="&amp;O5,$C$249:$C$599,"&gt;"&amp;M5,$F$249:$F$599,0)*$E86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SUMIFS($D$249:$D$599,$A$249:$A$599,B86,$C$249:$C$599,"&lt;="&amp;Q5,$C$249:$C$599,"&gt;"&amp;O5,$F$249:$F$599,0)*$E86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SUMIFS($D$249:$D$599,$A$249:$A$599,B86,$C$249:$C$599,"&lt;="&amp;S5,$C$249:$C$599,"&gt;"&amp;Q5,$F$249:$F$599,0)*$E86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SUMIFS($D$249:$D$599,$A$249:$A$599,B86,$C$249:$C$599,"&lt;="&amp;U5,$C$249:$C$599,"&gt;"&amp;S5,$F$249:$F$599,0)*$E86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SUMIFS($D$249:$D$599,$A$249:$A$599,B86,$C$249:$C$599,"&lt;="&amp;W5,$C$249:$C$599,"&gt;"&amp;U5,$F$249:$F$599,0)*$E86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SUMIFS($D$249:$D$599,$A$249:$A$599,B86,$C$249:$C$599,"&lt;="&amp;Y5,$C$249:$C$599,"&gt;"&amp;W5,$F$249:$F$599,0)*$E86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SUMIFS($D$249:$D$599,$A$249:$A$599,B86,$C$249:$C$599,"&lt;="&amp;AA5,$C$249:$C$599,"&gt;"&amp;Y5,$F$249:$F$599,0)*$E86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SUMIFS($D$249:$D$599,$A$249:$A$599,B86,$C$249:$C$599,"&lt;="&amp;AC5,$C$249:$C$599,"&gt;"&amp;AA5,$F$249:$F$599,0)*$E86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SUMIFS($D$249:$D$599,$A$249:$A$599,B86,$C$249:$C$599,"&lt;="&amp;AE5,$C$249:$C$599,"&gt;"&amp;AC5,$F$249:$F$599,0)*$E86</f>
        <v/>
      </c>
    </row>
    <row r="87">
      <c r="A87" s="24" t="inlineStr">
        <is>
          <t>BLOCK H</t>
        </is>
      </c>
      <c r="B87" s="24" t="inlineStr">
        <is>
          <t>H</t>
        </is>
      </c>
      <c r="C87" s="24" t="inlineStr">
        <is>
          <t>Heron View</t>
        </is>
      </c>
      <c r="D87" s="26">
        <f>+I87+K87+M87+O87+Q87+S87+U87+W87+Y87+AA87+AC87+AE87</f>
        <v/>
      </c>
      <c r="E87" s="53">
        <f>+E82</f>
        <v/>
      </c>
      <c r="G87" s="15" t="inlineStr">
        <is>
          <t>DJ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SUMIFS($D$249:$D$599,$A$249:$A$599,B87,$C$249:$C$599,"&lt;="&amp;I5,$C$249:$C$599,"&gt;"&amp;B2,$F$249:$F$599,0)*$E87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SUMIFS($D$249:$D$599,$A$249:$A$599,B87,$C$249:$C$599,"&lt;="&amp;K5,$C$249:$C$599,"&gt;"&amp;I5,$F$249:$F$599,0)*$E87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SUMIFS($D$249:$D$599,$A$249:$A$599,B87,$C$249:$C$599,"&lt;="&amp;M5,$C$249:$C$599,"&gt;"&amp;K5,$F$249:$F$599,0)*$E87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SUMIFS($D$249:$D$599,$A$249:$A$599,B87,$C$249:$C$599,"&lt;="&amp;O5,$C$249:$C$599,"&gt;"&amp;M5,$F$249:$F$599,0)*$E87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SUMIFS($D$249:$D$599,$A$249:$A$599,B87,$C$249:$C$599,"&lt;="&amp;Q5,$C$249:$C$599,"&gt;"&amp;O5,$F$249:$F$599,0)*$E87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SUMIFS($D$249:$D$599,$A$249:$A$599,B87,$C$249:$C$599,"&lt;="&amp;S5,$C$249:$C$599,"&gt;"&amp;Q5,$F$249:$F$599,0)*$E87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SUMIFS($D$249:$D$599,$A$249:$A$599,B87,$C$249:$C$599,"&lt;="&amp;U5,$C$249:$C$599,"&gt;"&amp;S5,$F$249:$F$599,0)*$E87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SUMIFS($D$249:$D$599,$A$249:$A$599,B87,$C$249:$C$599,"&lt;="&amp;W5,$C$249:$C$599,"&gt;"&amp;U5,$F$249:$F$599,0)*$E87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SUMIFS($D$249:$D$599,$A$249:$A$599,B87,$C$249:$C$599,"&lt;="&amp;Y5,$C$249:$C$599,"&gt;"&amp;W5,$F$249:$F$599,0)*$E87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SUMIFS($D$249:$D$599,$A$249:$A$599,B87,$C$249:$C$599,"&lt;="&amp;AA5,$C$249:$C$599,"&gt;"&amp;Y5,$F$249:$F$599,0)*$E87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SUMIFS($D$249:$D$599,$A$249:$A$599,B87,$C$249:$C$599,"&lt;="&amp;AC5,$C$249:$C$599,"&gt;"&amp;AA5,$F$249:$F$599,0)*$E87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SUMIFS($D$249:$D$599,$A$249:$A$599,B87,$C$249:$C$599,"&lt;="&amp;AE5,$C$249:$C$599,"&gt;"&amp;AC5,$F$249:$F$599,0)*$E87</f>
        <v/>
      </c>
    </row>
    <row r="88">
      <c r="A88" s="24" t="inlineStr">
        <is>
          <t>BLOCK J</t>
        </is>
      </c>
      <c r="B88" s="24" t="inlineStr">
        <is>
          <t>J</t>
        </is>
      </c>
      <c r="C88" s="24" t="inlineStr">
        <is>
          <t>Heron View</t>
        </is>
      </c>
      <c r="D88" s="26">
        <f>+I88+K88+M88+O88+Q88+S88+U88+W88+Y88+AA88+AC88+AE88</f>
        <v/>
      </c>
      <c r="E88" s="53">
        <f>+E82</f>
        <v/>
      </c>
      <c r="G88" s="15" t="inlineStr">
        <is>
          <t>DJ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SUMIFS($D$249:$D$599,$A$249:$A$599,B88,$C$249:$C$599,"&lt;="&amp;I5,$C$249:$C$599,"&gt;"&amp;B2,$F$249:$F$599,0)*$E88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SUMIFS($D$249:$D$599,$A$249:$A$599,B88,$C$249:$C$599,"&lt;="&amp;K5,$C$249:$C$599,"&gt;"&amp;I5,$F$249:$F$599,0)*$E88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SUMIFS($D$249:$D$599,$A$249:$A$599,B88,$C$249:$C$599,"&lt;="&amp;M5,$C$249:$C$599,"&gt;"&amp;K5,$F$249:$F$599,0)*$E88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SUMIFS($D$249:$D$599,$A$249:$A$599,B88,$C$249:$C$599,"&lt;="&amp;O5,$C$249:$C$599,"&gt;"&amp;M5,$F$249:$F$599,0)*$E88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SUMIFS($D$249:$D$599,$A$249:$A$599,B88,$C$249:$C$599,"&lt;="&amp;Q5,$C$249:$C$599,"&gt;"&amp;O5,$F$249:$F$599,0)*$E88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SUMIFS($D$249:$D$599,$A$249:$A$599,B88,$C$249:$C$599,"&lt;="&amp;S5,$C$249:$C$599,"&gt;"&amp;Q5,$F$249:$F$599,0)*$E88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SUMIFS($D$249:$D$599,$A$249:$A$599,B88,$C$249:$C$599,"&lt;="&amp;U5,$C$249:$C$599,"&gt;"&amp;S5,$F$249:$F$599,0)*$E88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SUMIFS($D$249:$D$599,$A$249:$A$599,B88,$C$249:$C$599,"&lt;="&amp;W5,$C$249:$C$599,"&gt;"&amp;U5,$F$249:$F$599,0)*$E88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SUMIFS($D$249:$D$599,$A$249:$A$599,B88,$C$249:$C$599,"&lt;="&amp;Y5,$C$249:$C$599,"&gt;"&amp;W5,$F$249:$F$599,0)*$E88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SUMIFS($D$249:$D$599,$A$249:$A$599,B88,$C$249:$C$599,"&lt;="&amp;AA5,$C$249:$C$599,"&gt;"&amp;Y5,$F$249:$F$599,0)*$E88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SUMIFS($D$249:$D$599,$A$249:$A$599,B88,$C$249:$C$599,"&lt;="&amp;AC5,$C$249:$C$599,"&gt;"&amp;AA5,$F$249:$F$599,0)*$E88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SUMIFS($D$249:$D$599,$A$249:$A$599,B88,$C$249:$C$599,"&lt;="&amp;AE5,$C$249:$C$599,"&gt;"&amp;AC5,$F$249:$F$599,0)*$E88</f>
        <v/>
      </c>
    </row>
    <row r="89">
      <c r="A89" s="24" t="inlineStr">
        <is>
          <t>BLOCK M</t>
        </is>
      </c>
      <c r="B89" s="24" t="inlineStr">
        <is>
          <t>M</t>
        </is>
      </c>
      <c r="C89" s="24" t="inlineStr">
        <is>
          <t>Heron View</t>
        </is>
      </c>
      <c r="D89" s="26">
        <f>+I89+K89+M89+O89+Q89+S89+U89+W89+Y89+AA89+AC89+AE89</f>
        <v/>
      </c>
      <c r="E89" s="53">
        <f>+E82</f>
        <v/>
      </c>
      <c r="G89" s="15" t="inlineStr">
        <is>
          <t>DJ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SUMIFS($D$249:$D$599,$A$249:$A$599,B89,$C$249:$C$599,"&lt;="&amp;I5,$C$249:$C$599,"&gt;"&amp;B2,$F$249:$F$599,0)*$E89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SUMIFS($D$249:$D$599,$A$249:$A$599,B89,$C$249:$C$599,"&lt;="&amp;K5,$C$249:$C$599,"&gt;"&amp;I5,$F$249:$F$599,0)*$E89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SUMIFS($D$249:$D$599,$A$249:$A$599,B89,$C$249:$C$599,"&lt;="&amp;M5,$C$249:$C$599,"&gt;"&amp;K5,$F$249:$F$599,0)*$E89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SUMIFS($D$249:$D$599,$A$249:$A$599,B89,$C$249:$C$599,"&lt;="&amp;O5,$C$249:$C$599,"&gt;"&amp;M5,$F$249:$F$599,0)*$E89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SUMIFS($D$249:$D$599,$A$249:$A$599,B89,$C$249:$C$599,"&lt;="&amp;Q5,$C$249:$C$599,"&gt;"&amp;O5,$F$249:$F$599,0)*$E89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SUMIFS($D$249:$D$599,$A$249:$A$599,B89,$C$249:$C$599,"&lt;="&amp;S5,$C$249:$C$599,"&gt;"&amp;Q5,$F$249:$F$599,0)*$E89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SUMIFS($D$249:$D$599,$A$249:$A$599,B89,$C$249:$C$599,"&lt;="&amp;U5,$C$249:$C$599,"&gt;"&amp;S5,$F$249:$F$599,0)*$E89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SUMIFS($D$249:$D$599,$A$249:$A$599,B89,$C$249:$C$599,"&lt;="&amp;W5,$C$249:$C$599,"&gt;"&amp;U5,$F$249:$F$599,0)*$E89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SUMIFS($D$249:$D$599,$A$249:$A$599,B89,$C$249:$C$599,"&lt;="&amp;Y5,$C$249:$C$599,"&gt;"&amp;W5,$F$249:$F$599,0)*$E89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SUMIFS($D$249:$D$599,$A$249:$A$599,B89,$C$249:$C$599,"&lt;="&amp;AA5,$C$249:$C$599,"&gt;"&amp;Y5,$F$249:$F$599,0)*$E89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SUMIFS($D$249:$D$599,$A$249:$A$599,B89,$C$249:$C$599,"&lt;="&amp;AC5,$C$249:$C$599,"&gt;"&amp;AA5,$F$249:$F$599,0)*$E89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SUMIFS($D$249:$D$599,$A$249:$A$599,B89,$C$249:$C$599,"&lt;="&amp;AE5,$C$249:$C$599,"&gt;"&amp;AC5,$F$249:$F$599,0)*$E89</f>
        <v/>
      </c>
    </row>
    <row r="90">
      <c r="A90" s="24" t="inlineStr">
        <is>
          <t>BLOCK N</t>
        </is>
      </c>
      <c r="B90" s="24" t="inlineStr">
        <is>
          <t>N</t>
        </is>
      </c>
      <c r="C90" s="24" t="inlineStr">
        <is>
          <t>Heron View</t>
        </is>
      </c>
      <c r="D90" s="26">
        <f>+I90+K90+M90+O90+Q90+S90+U90+W90+Y90+AA90+AC90+AE90</f>
        <v/>
      </c>
      <c r="E90" s="53">
        <f>+E82</f>
        <v/>
      </c>
      <c r="G90" s="15" t="inlineStr">
        <is>
          <t>DJ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SUMIFS($D$249:$D$599,$A$249:$A$599,B90,$C$249:$C$599,"&lt;="&amp;I5,$C$249:$C$599,"&gt;"&amp;B2,$F$249:$F$599,0)*$E90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SUMIFS($D$249:$D$599,$A$249:$A$599,B90,$C$249:$C$599,"&lt;="&amp;K5,$C$249:$C$599,"&gt;"&amp;I5,$F$249:$F$599,0)*$E90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SUMIFS($D$249:$D$599,$A$249:$A$599,B90,$C$249:$C$599,"&lt;="&amp;M5,$C$249:$C$599,"&gt;"&amp;K5,$F$249:$F$599,0)*$E90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SUMIFS($D$249:$D$599,$A$249:$A$599,B90,$C$249:$C$599,"&lt;="&amp;O5,$C$249:$C$599,"&gt;"&amp;M5,$F$249:$F$599,0)*$E90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SUMIFS($D$249:$D$599,$A$249:$A$599,B90,$C$249:$C$599,"&lt;="&amp;Q5,$C$249:$C$599,"&gt;"&amp;O5,$F$249:$F$599,0)*$E90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SUMIFS($D$249:$D$599,$A$249:$A$599,B90,$C$249:$C$599,"&lt;="&amp;S5,$C$249:$C$599,"&gt;"&amp;Q5,$F$249:$F$599,0)*$E90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SUMIFS($D$249:$D$599,$A$249:$A$599,B90,$C$249:$C$599,"&lt;="&amp;U5,$C$249:$C$599,"&gt;"&amp;S5,$F$249:$F$599,0)*$E90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SUMIFS($D$249:$D$599,$A$249:$A$599,B90,$C$249:$C$599,"&lt;="&amp;W5,$C$249:$C$599,"&gt;"&amp;U5,$F$249:$F$599,0)*$E90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SUMIFS($D$249:$D$599,$A$249:$A$599,B90,$C$249:$C$599,"&lt;="&amp;Y5,$C$249:$C$599,"&gt;"&amp;W5,$F$249:$F$599,0)*$E90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SUMIFS($D$249:$D$599,$A$249:$A$599,B90,$C$249:$C$599,"&lt;="&amp;AA5,$C$249:$C$599,"&gt;"&amp;Y5,$F$249:$F$599,0)*$E90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SUMIFS($D$249:$D$599,$A$249:$A$599,B90,$C$249:$C$599,"&lt;="&amp;AC5,$C$249:$C$599,"&gt;"&amp;AA5,$F$249:$F$599,0)*$E90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SUMIFS($D$249:$D$599,$A$249:$A$599,B90,$C$249:$C$599,"&lt;="&amp;AE5,$C$249:$C$599,"&gt;"&amp;AC5,$F$249:$F$599,0)*$E90</f>
        <v/>
      </c>
    </row>
    <row r="91">
      <c r="A91" s="24" t="inlineStr">
        <is>
          <t>BLOCK O</t>
        </is>
      </c>
      <c r="B91" s="24" t="inlineStr">
        <is>
          <t>O</t>
        </is>
      </c>
      <c r="C91" s="24" t="inlineStr">
        <is>
          <t>Heron View</t>
        </is>
      </c>
      <c r="D91" s="26">
        <f>+I91+K91+M91+O91+Q91+S91+U91+W91+Y91+AA91+AC91+AE91</f>
        <v/>
      </c>
      <c r="E91" s="53">
        <f>+E82</f>
        <v/>
      </c>
      <c r="G91" s="15" t="inlineStr">
        <is>
          <t>DJ / LK</t>
        </is>
      </c>
      <c r="I91" s="26">
        <f>SUMIFS(Sales!$R:$R,Sales!$W:$W,"&lt;="&amp;I5,Sales!$W:$W,"&gt;"&amp;B2,Sales!$E:$E,FALSE,Sales!$B:$B,'Cashflow Projection'!$B91)*$E91</f>
        <v/>
      </c>
      <c r="J91" s="26">
        <f>SUMIFS($D$249:$D$599,$A$249:$A$599,B91,$C$249:$C$599,"&lt;="&amp;I5,$C$249:$C$599,"&gt;"&amp;B2,$F$249:$F$599,0)*$E91</f>
        <v/>
      </c>
      <c r="K91" s="26">
        <f>SUMIFS(Sales!$R:$R,Sales!$W:$W,"&lt;="&amp;K5,Sales!$W:$W,"&gt;"&amp;I5,Sales!$E:$E,FALSE,Sales!$B:$B,'Cashflow Projection'!$B91)*$E91</f>
        <v/>
      </c>
      <c r="L91" s="26">
        <f>SUMIFS($D$249:$D$599,$A$249:$A$599,B91,$C$249:$C$599,"&lt;="&amp;K5,$C$249:$C$599,"&gt;"&amp;I5,$F$249:$F$599,0)*$E91</f>
        <v/>
      </c>
      <c r="M91" s="26">
        <f>SUMIFS(Sales!$R:$R,Sales!$W:$W,"&lt;="&amp;M5,Sales!$W:$W,"&gt;"&amp;K5,Sales!$E:$E,FALSE,Sales!$B:$B,'Cashflow Projection'!$B91)*$E91</f>
        <v/>
      </c>
      <c r="N91" s="26">
        <f>SUMIFS($D$249:$D$599,$A$249:$A$599,B91,$C$249:$C$599,"&lt;="&amp;M5,$C$249:$C$599,"&gt;"&amp;K5,$F$249:$F$599,0)*$E91</f>
        <v/>
      </c>
      <c r="O91" s="26">
        <f>SUMIFS(Sales!$R:$R,Sales!$W:$W,"&lt;="&amp;O5,Sales!$W:$W,"&gt;"&amp;M5,Sales!$E:$E,FALSE,Sales!$B:$B,'Cashflow Projection'!$B91)*$E91</f>
        <v/>
      </c>
      <c r="P91" s="26">
        <f>SUMIFS($D$249:$D$599,$A$249:$A$599,B91,$C$249:$C$599,"&lt;="&amp;O5,$C$249:$C$599,"&gt;"&amp;M5,$F$249:$F$599,0)*$E91</f>
        <v/>
      </c>
      <c r="Q91" s="26">
        <f>SUMIFS(Sales!$R:$R,Sales!$W:$W,"&lt;="&amp;Q5,Sales!$W:$W,"&gt;"&amp;O5,Sales!$E:$E,FALSE,Sales!$B:$B,'Cashflow Projection'!$B91)*$E91</f>
        <v/>
      </c>
      <c r="R91" s="26">
        <f>SUMIFS($D$249:$D$599,$A$249:$A$599,B91,$C$249:$C$599,"&lt;="&amp;Q5,$C$249:$C$599,"&gt;"&amp;O5,$F$249:$F$599,0)*$E91</f>
        <v/>
      </c>
      <c r="S91" s="26">
        <f>SUMIFS(Sales!$R:$R,Sales!$W:$W,"&lt;="&amp;S5,Sales!$W:$W,"&gt;"&amp;Q5,Sales!$E:$E,FALSE,Sales!$B:$B,'Cashflow Projection'!$B91)*$E91</f>
        <v/>
      </c>
      <c r="T91" s="26">
        <f>SUMIFS($D$249:$D$599,$A$249:$A$599,B91,$C$249:$C$599,"&lt;="&amp;S5,$C$249:$C$599,"&gt;"&amp;Q5,$F$249:$F$599,0)*$E91</f>
        <v/>
      </c>
      <c r="U91" s="26">
        <f>SUMIFS(Sales!$R:$R,Sales!$W:$W,"&lt;="&amp;U5,Sales!$W:$W,"&gt;"&amp;S5,Sales!$E:$E,FALSE,Sales!$B:$B,'Cashflow Projection'!$B91)*$E91</f>
        <v/>
      </c>
      <c r="V91" s="26">
        <f>SUMIFS($D$249:$D$599,$A$249:$A$599,B91,$C$249:$C$599,"&lt;="&amp;U5,$C$249:$C$599,"&gt;"&amp;S5,$F$249:$F$599,0)*$E91</f>
        <v/>
      </c>
      <c r="W91" s="26">
        <f>SUMIFS(Sales!$R:$R,Sales!$W:$W,"&lt;="&amp;W5,Sales!$W:$W,"&gt;"&amp;U5,Sales!$E:$E,FALSE,Sales!$B:$B,'Cashflow Projection'!$B91)*$E91</f>
        <v/>
      </c>
      <c r="X91" s="26">
        <f>SUMIFS($D$249:$D$599,$A$249:$A$599,B91,$C$249:$C$599,"&lt;="&amp;W5,$C$249:$C$599,"&gt;"&amp;U5,$F$249:$F$599,0)*$E91</f>
        <v/>
      </c>
      <c r="Y91" s="26">
        <f>SUMIFS(Sales!$R:$R,Sales!$W:$W,"&lt;="&amp;Y5,Sales!$W:$W,"&gt;"&amp;W5,Sales!$E:$E,FALSE,Sales!$B:$B,'Cashflow Projection'!$B91)*$E91</f>
        <v/>
      </c>
      <c r="Z91" s="26">
        <f>SUMIFS($D$249:$D$599,$A$249:$A$599,B91,$C$249:$C$599,"&lt;="&amp;Y5,$C$249:$C$599,"&gt;"&amp;W5,$F$249:$F$599,0)*$E91</f>
        <v/>
      </c>
      <c r="AA91" s="26">
        <f>SUMIFS(Sales!$R:$R,Sales!$W:$W,"&lt;="&amp;AA5,Sales!$W:$W,"&gt;"&amp;Y5,Sales!$E:$E,FALSE,Sales!$B:$B,'Cashflow Projection'!$B91)*$E91</f>
        <v/>
      </c>
      <c r="AB91" s="26">
        <f>SUMIFS($D$249:$D$599,$A$249:$A$599,B91,$C$249:$C$599,"&lt;="&amp;AA5,$C$249:$C$599,"&gt;"&amp;Y5,$F$249:$F$599,0)*$E91</f>
        <v/>
      </c>
      <c r="AC91" s="26">
        <f>SUMIFS(Sales!$R:$R,Sales!$W:$W,"&lt;="&amp;AC5,Sales!$W:$W,"&gt;"&amp;AA5,Sales!$E:$E,FALSE,Sales!$B:$B,'Cashflow Projection'!$B91)*$E91</f>
        <v/>
      </c>
      <c r="AD91" s="26">
        <f>SUMIFS($D$249:$D$599,$A$249:$A$599,B91,$C$249:$C$599,"&lt;="&amp;AC5,$C$249:$C$599,"&gt;"&amp;AA5,$F$249:$F$599,0)*$E91</f>
        <v/>
      </c>
      <c r="AE91" s="26">
        <f>SUMIFS(Sales!$R:$R,Sales!$W:$W,"&lt;="&amp;AE5,Sales!$W:$W,"&gt;"&amp;AC5,Sales!$E:$E,FALSE,Sales!$B:$B,'Cashflow Projection'!$B91)*$E91</f>
        <v/>
      </c>
      <c r="AF91" s="26">
        <f>SUMIFS($D$249:$D$599,$A$249:$A$599,B91,$C$249:$C$599,"&lt;="&amp;AE5,$C$249:$C$599,"&gt;"&amp;AC5,$F$249:$F$599,0)*$E91</f>
        <v/>
      </c>
    </row>
    <row r="92">
      <c r="A92" s="24" t="inlineStr">
        <is>
          <t>BLOCK P</t>
        </is>
      </c>
      <c r="B92" s="24" t="inlineStr">
        <is>
          <t>P</t>
        </is>
      </c>
      <c r="C92" s="24" t="inlineStr">
        <is>
          <t>Heron View</t>
        </is>
      </c>
      <c r="D92" s="26">
        <f>+I92+K92+M92+O92+Q92+S92+U92+W92+Y92+AA92+AC92+AE92</f>
        <v/>
      </c>
      <c r="E92" s="53">
        <f>+E82</f>
        <v/>
      </c>
      <c r="G92" s="15" t="inlineStr">
        <is>
          <t>DJ / LK</t>
        </is>
      </c>
      <c r="I92" s="26">
        <f>SUMIFS(Sales!$R:$R,Sales!$W:$W,"&lt;="&amp;I5,Sales!$W:$W,"&gt;"&amp;B2,Sales!$E:$E,FALSE,Sales!$B:$B,'Cashflow Projection'!$B92)*$E92</f>
        <v/>
      </c>
      <c r="J92" s="26">
        <f>SUMIFS($D$249:$D$599,$A$249:$A$599,B92,$C$249:$C$599,"&lt;="&amp;I5,$C$249:$C$599,"&gt;"&amp;B2,$F$249:$F$599,0)*$E92</f>
        <v/>
      </c>
      <c r="K92" s="26">
        <f>SUMIFS(Sales!$R:$R,Sales!$W:$W,"&lt;="&amp;K5,Sales!$W:$W,"&gt;"&amp;I5,Sales!$E:$E,FALSE,Sales!$B:$B,'Cashflow Projection'!$B92)*$E92</f>
        <v/>
      </c>
      <c r="L92" s="26">
        <f>SUMIFS($D$249:$D$599,$A$249:$A$599,B92,$C$249:$C$599,"&lt;="&amp;K5,$C$249:$C$599,"&gt;"&amp;I5,$F$249:$F$599,0)*$E92</f>
        <v/>
      </c>
      <c r="M92" s="26">
        <f>SUMIFS(Sales!$R:$R,Sales!$W:$W,"&lt;="&amp;M5,Sales!$W:$W,"&gt;"&amp;K5,Sales!$E:$E,FALSE,Sales!$B:$B,'Cashflow Projection'!$B92)*$E92</f>
        <v/>
      </c>
      <c r="N92" s="26">
        <f>SUMIFS($D$249:$D$599,$A$249:$A$599,B92,$C$249:$C$599,"&lt;="&amp;M5,$C$249:$C$599,"&gt;"&amp;K5,$F$249:$F$599,0)*$E92</f>
        <v/>
      </c>
      <c r="O92" s="26">
        <f>SUMIFS(Sales!$R:$R,Sales!$W:$W,"&lt;="&amp;O5,Sales!$W:$W,"&gt;"&amp;M5,Sales!$E:$E,FALSE,Sales!$B:$B,'Cashflow Projection'!$B92)*$E92</f>
        <v/>
      </c>
      <c r="P92" s="26">
        <f>SUMIFS($D$249:$D$599,$A$249:$A$599,B92,$C$249:$C$599,"&lt;="&amp;O5,$C$249:$C$599,"&gt;"&amp;M5,$F$249:$F$599,0)*$E92</f>
        <v/>
      </c>
      <c r="Q92" s="26">
        <f>SUMIFS(Sales!$R:$R,Sales!$W:$W,"&lt;="&amp;Q5,Sales!$W:$W,"&gt;"&amp;O5,Sales!$E:$E,FALSE,Sales!$B:$B,'Cashflow Projection'!$B92)*$E92</f>
        <v/>
      </c>
      <c r="R92" s="26">
        <f>SUMIFS($D$249:$D$599,$A$249:$A$599,B92,$C$249:$C$599,"&lt;="&amp;Q5,$C$249:$C$599,"&gt;"&amp;O5,$F$249:$F$599,0)*$E92</f>
        <v/>
      </c>
      <c r="S92" s="26">
        <f>SUMIFS(Sales!$R:$R,Sales!$W:$W,"&lt;="&amp;S5,Sales!$W:$W,"&gt;"&amp;Q5,Sales!$E:$E,FALSE,Sales!$B:$B,'Cashflow Projection'!$B92)*$E92</f>
        <v/>
      </c>
      <c r="T92" s="26">
        <f>SUMIFS($D$249:$D$599,$A$249:$A$599,B92,$C$249:$C$599,"&lt;="&amp;S5,$C$249:$C$599,"&gt;"&amp;Q5,$F$249:$F$599,0)*$E92</f>
        <v/>
      </c>
      <c r="U92" s="26">
        <f>SUMIFS(Sales!$R:$R,Sales!$W:$W,"&lt;="&amp;U5,Sales!$W:$W,"&gt;"&amp;S5,Sales!$E:$E,FALSE,Sales!$B:$B,'Cashflow Projection'!$B92)*$E92</f>
        <v/>
      </c>
      <c r="V92" s="26">
        <f>SUMIFS($D$249:$D$599,$A$249:$A$599,B92,$C$249:$C$599,"&lt;="&amp;U5,$C$249:$C$599,"&gt;"&amp;S5,$F$249:$F$599,0)*$E92</f>
        <v/>
      </c>
      <c r="W92" s="26">
        <f>SUMIFS(Sales!$R:$R,Sales!$W:$W,"&lt;="&amp;W5,Sales!$W:$W,"&gt;"&amp;U5,Sales!$E:$E,FALSE,Sales!$B:$B,'Cashflow Projection'!$B92)*$E92</f>
        <v/>
      </c>
      <c r="X92" s="26">
        <f>SUMIFS($D$249:$D$599,$A$249:$A$599,B92,$C$249:$C$599,"&lt;="&amp;W5,$C$249:$C$599,"&gt;"&amp;U5,$F$249:$F$599,0)*$E92</f>
        <v/>
      </c>
      <c r="Y92" s="26">
        <f>SUMIFS(Sales!$R:$R,Sales!$W:$W,"&lt;="&amp;Y5,Sales!$W:$W,"&gt;"&amp;W5,Sales!$E:$E,FALSE,Sales!$B:$B,'Cashflow Projection'!$B92)*$E92</f>
        <v/>
      </c>
      <c r="Z92" s="26">
        <f>SUMIFS($D$249:$D$599,$A$249:$A$599,B92,$C$249:$C$599,"&lt;="&amp;Y5,$C$249:$C$599,"&gt;"&amp;W5,$F$249:$F$599,0)*$E92</f>
        <v/>
      </c>
      <c r="AA92" s="26">
        <f>SUMIFS(Sales!$R:$R,Sales!$W:$W,"&lt;="&amp;AA5,Sales!$W:$W,"&gt;"&amp;Y5,Sales!$E:$E,FALSE,Sales!$B:$B,'Cashflow Projection'!$B92)*$E92</f>
        <v/>
      </c>
      <c r="AB92" s="26">
        <f>SUMIFS($D$249:$D$599,$A$249:$A$599,B92,$C$249:$C$599,"&lt;="&amp;AA5,$C$249:$C$599,"&gt;"&amp;Y5,$F$249:$F$599,0)*$E92</f>
        <v/>
      </c>
      <c r="AC92" s="26">
        <f>SUMIFS(Sales!$R:$R,Sales!$W:$W,"&lt;="&amp;AC5,Sales!$W:$W,"&gt;"&amp;AA5,Sales!$E:$E,FALSE,Sales!$B:$B,'Cashflow Projection'!$B92)*$E92</f>
        <v/>
      </c>
      <c r="AD92" s="26">
        <f>SUMIFS($D$249:$D$599,$A$249:$A$599,B92,$C$249:$C$599,"&lt;="&amp;AC5,$C$249:$C$599,"&gt;"&amp;AA5,$F$249:$F$599,0)*$E92</f>
        <v/>
      </c>
      <c r="AE92" s="26">
        <f>SUMIFS(Sales!$R:$R,Sales!$W:$W,"&lt;="&amp;AE5,Sales!$W:$W,"&gt;"&amp;AC5,Sales!$E:$E,FALSE,Sales!$B:$B,'Cashflow Projection'!$B92)*$E92</f>
        <v/>
      </c>
      <c r="AF92" s="26">
        <f>SUMIFS($D$249:$D$599,$A$249:$A$599,B92,$C$249:$C$599,"&lt;="&amp;AE5,$C$249:$C$599,"&gt;"&amp;AC5,$F$249:$F$599,0)*$E92</f>
        <v/>
      </c>
    </row>
    <row r="94">
      <c r="A94" t="inlineStr"/>
      <c r="B94" t="inlineStr"/>
      <c r="C94" t="inlineStr"/>
      <c r="D94" s="24">
        <f>sum(D84:D92)</f>
        <v/>
      </c>
    </row>
    <row r="96">
      <c r="A96" s="14" t="inlineStr">
        <is>
          <t>Other Income</t>
        </is>
      </c>
    </row>
    <row r="97">
      <c r="A97" s="24" t="inlineStr">
        <is>
          <t>Purple Blok</t>
        </is>
      </c>
      <c r="B97" s="26" t="n">
        <v>4279223.84</v>
      </c>
      <c r="C97" s="54" t="n">
        <v>1</v>
      </c>
      <c r="D97" s="26">
        <f>+I97+K97+M97+O97+Q97+S97+U97+W97+Y97+AA97+AC97+AE97</f>
        <v/>
      </c>
      <c r="G97" s="15" t="inlineStr">
        <is>
          <t>DJ / LK</t>
        </is>
      </c>
      <c r="I97" s="51">
        <f>$B$97*J97</f>
        <v/>
      </c>
      <c r="J97" s="55" t="n">
        <v>0</v>
      </c>
      <c r="K97" s="51">
        <f>$B$97*L97</f>
        <v/>
      </c>
      <c r="L97" s="55" t="n">
        <v>0</v>
      </c>
      <c r="M97" s="51">
        <f>$B$97*N97</f>
        <v/>
      </c>
      <c r="N97" s="55" t="n">
        <v>0</v>
      </c>
      <c r="O97" s="51">
        <f>$B$97*P97</f>
        <v/>
      </c>
      <c r="P97" s="55" t="n">
        <v>0</v>
      </c>
      <c r="Q97" s="51">
        <f>$B$97*R97</f>
        <v/>
      </c>
      <c r="R97" s="55" t="n">
        <v>0</v>
      </c>
      <c r="S97" s="51">
        <f>$B$97*T97</f>
        <v/>
      </c>
      <c r="T97" s="55" t="n">
        <v>0</v>
      </c>
      <c r="U97" s="51">
        <f>$B$97*V97</f>
        <v/>
      </c>
      <c r="V97" s="55" t="n">
        <v>0</v>
      </c>
      <c r="W97" s="51">
        <f>$B$97*X97</f>
        <v/>
      </c>
      <c r="X97" s="55" t="n">
        <v>0</v>
      </c>
      <c r="Y97" s="51">
        <f>$B$97*Z97</f>
        <v/>
      </c>
      <c r="Z97" s="55" t="n">
        <v>0</v>
      </c>
      <c r="AA97" s="51">
        <f>$B$97*AB97</f>
        <v/>
      </c>
      <c r="AB97" s="55" t="n">
        <v>0</v>
      </c>
      <c r="AC97" s="51">
        <f>$B$97*AD97</f>
        <v/>
      </c>
      <c r="AD97" s="55" t="n">
        <v>0</v>
      </c>
      <c r="AE97" s="51">
        <f>$B$97*AF97</f>
        <v/>
      </c>
      <c r="AF97" s="55" t="n">
        <v>0</v>
      </c>
    </row>
    <row r="98">
      <c r="A98" s="24" t="inlineStr">
        <is>
          <t>Other Income</t>
        </is>
      </c>
      <c r="B98" s="26" t="n">
        <v>5000000</v>
      </c>
      <c r="C98" s="24" t="n">
        <v>0</v>
      </c>
      <c r="D98" s="26">
        <f>+I98+K98+M98+O98+Q98+S98+U98+W98+Y98+AA98+AC98+AE98</f>
        <v/>
      </c>
      <c r="G98" s="15" t="inlineStr">
        <is>
          <t>DJ / LK</t>
        </is>
      </c>
      <c r="I98" s="51">
        <f>$B$98*J98</f>
        <v/>
      </c>
      <c r="J98" s="55" t="n">
        <v>0</v>
      </c>
      <c r="K98" s="51">
        <f>$B$98*L98</f>
        <v/>
      </c>
      <c r="L98" s="55" t="n">
        <v>0</v>
      </c>
      <c r="M98" s="51">
        <f>$B$98*N98</f>
        <v/>
      </c>
      <c r="N98" s="55" t="n">
        <v>0</v>
      </c>
      <c r="O98" s="51">
        <f>$B$98*P98</f>
        <v/>
      </c>
      <c r="P98" s="55" t="n">
        <v>0</v>
      </c>
      <c r="Q98" s="51">
        <f>$B$98*R98</f>
        <v/>
      </c>
      <c r="R98" s="55" t="n">
        <v>0</v>
      </c>
      <c r="S98" s="51">
        <f>$B$98*T98</f>
        <v/>
      </c>
      <c r="T98" s="55" t="n">
        <v>0</v>
      </c>
      <c r="U98" s="51">
        <f>$B$98*V98</f>
        <v/>
      </c>
      <c r="V98" s="55" t="n">
        <v>0</v>
      </c>
      <c r="W98" s="51">
        <f>$B$98*X98</f>
        <v/>
      </c>
      <c r="X98" s="55" t="n">
        <v>0</v>
      </c>
      <c r="Y98" s="51">
        <f>$B$98*Z98</f>
        <v/>
      </c>
      <c r="Z98" s="55" t="n">
        <v>0</v>
      </c>
      <c r="AA98" s="51">
        <f>$B$98*AB98</f>
        <v/>
      </c>
      <c r="AB98" s="55" t="n">
        <v>0</v>
      </c>
      <c r="AC98" s="51">
        <f>$B$98*AD98</f>
        <v/>
      </c>
      <c r="AD98" s="55" t="n">
        <v>0</v>
      </c>
      <c r="AE98" s="51">
        <f>$B$98*AF98</f>
        <v/>
      </c>
      <c r="AF98" s="55" t="n">
        <v>0</v>
      </c>
    </row>
    <row r="99">
      <c r="A99" s="24" t="inlineStr">
        <is>
          <t>Repayment</t>
        </is>
      </c>
      <c r="B99" s="24" t="n"/>
      <c r="C99" s="24" t="n"/>
      <c r="D99" s="26">
        <f>+I99+K99+M99+O99+Q99+S99+U99+W99+Y99+AA99+AC99+AE99</f>
        <v/>
      </c>
      <c r="G99" s="15" t="inlineStr">
        <is>
          <t>DJ / LK</t>
        </is>
      </c>
      <c r="I99" s="51">
        <f>$B$99*J99</f>
        <v/>
      </c>
      <c r="J99" s="55" t="n">
        <v>0</v>
      </c>
      <c r="K99" s="51">
        <f>$B$99*L99</f>
        <v/>
      </c>
      <c r="L99" s="55" t="n">
        <v>0</v>
      </c>
      <c r="M99" s="51">
        <f>$B$99*N99</f>
        <v/>
      </c>
      <c r="N99" s="55" t="n">
        <v>0</v>
      </c>
      <c r="O99" s="51">
        <f>$B$99*P99</f>
        <v/>
      </c>
      <c r="P99" s="55" t="n">
        <v>0</v>
      </c>
      <c r="Q99" s="51">
        <f>$B$99*R99</f>
        <v/>
      </c>
      <c r="R99" s="55" t="n">
        <v>0</v>
      </c>
      <c r="S99" s="51">
        <f>$B$99*T99</f>
        <v/>
      </c>
      <c r="T99" s="55" t="n">
        <v>0</v>
      </c>
      <c r="U99" s="51">
        <f>$B$99*V99</f>
        <v/>
      </c>
      <c r="V99" s="55" t="n">
        <v>0</v>
      </c>
      <c r="W99" s="51">
        <f>$B$99*X99</f>
        <v/>
      </c>
      <c r="X99" s="55" t="n">
        <v>0</v>
      </c>
      <c r="Y99" s="51">
        <f>$B$99*Z99</f>
        <v/>
      </c>
      <c r="Z99" s="55" t="n">
        <v>0</v>
      </c>
      <c r="AA99" s="51">
        <f>$B$99*AB99</f>
        <v/>
      </c>
      <c r="AB99" s="55" t="n">
        <v>0</v>
      </c>
      <c r="AC99" s="51">
        <f>$B$99*AD99</f>
        <v/>
      </c>
      <c r="AD99" s="55" t="n">
        <v>0</v>
      </c>
      <c r="AE99" s="51">
        <f>$B$99*AF99</f>
        <v/>
      </c>
      <c r="AF99" s="55" t="n">
        <v>0</v>
      </c>
    </row>
    <row r="100">
      <c r="A100" s="24" t="inlineStr">
        <is>
          <t>Total</t>
        </is>
      </c>
      <c r="B100" s="24" t="n"/>
      <c r="C100" s="24" t="n"/>
      <c r="D100" s="26">
        <f>+I100+K100+M100+O100+Q100+S100+U100+W100+Y100+AA100+AC100+AE100</f>
        <v/>
      </c>
      <c r="G100" s="15" t="inlineStr">
        <is>
          <t>DJ / LK</t>
        </is>
      </c>
      <c r="I100" s="56">
        <f>SUM(I97:I99)</f>
        <v/>
      </c>
      <c r="K100" s="51">
        <f>SUBTOTAL(9,K97:K99)</f>
        <v/>
      </c>
      <c r="M100" s="51">
        <f>SUBTOTAL(9,M97:M99)</f>
        <v/>
      </c>
      <c r="O100" s="51">
        <f>SUBTOTAL(9,O97:O99)</f>
        <v/>
      </c>
      <c r="Q100" s="51">
        <f>SUBTOTAL(9,Q97:Q99)</f>
        <v/>
      </c>
      <c r="S100" s="51">
        <f>SUBTOTAL(9,S97:S99)</f>
        <v/>
      </c>
      <c r="U100" s="51">
        <f>SUBTOTAL(9,U97:U99)</f>
        <v/>
      </c>
      <c r="W100" s="51">
        <f>SUBTOTAL(9,W97:W99)</f>
        <v/>
      </c>
      <c r="Y100" s="51">
        <f>SUBTOTAL(9,Y97:Y99)</f>
        <v/>
      </c>
      <c r="AA100" s="51">
        <f>SUBTOTAL(9,AA97:AA99)</f>
        <v/>
      </c>
      <c r="AC100" s="51">
        <f>SUBTOTAL(9,AC97:AC99)</f>
        <v/>
      </c>
      <c r="AE100" s="51">
        <f>SUBTOTAL(9,AE97:AE99)</f>
        <v/>
      </c>
    </row>
    <row r="102">
      <c r="A102" s="57" t="inlineStr">
        <is>
          <t>FINANCE WATERFALL - EXIT PROCESS</t>
        </is>
      </c>
      <c r="B102" s="58" t="n"/>
      <c r="C102" s="58" t="n"/>
      <c r="D102" s="58" t="n"/>
      <c r="E102" s="58" t="n"/>
      <c r="F102" s="58" t="n"/>
      <c r="G102" s="58" t="n"/>
      <c r="H102" s="58" t="n"/>
      <c r="I102" s="58" t="n"/>
      <c r="J102" s="58" t="n"/>
      <c r="K102" s="58" t="n"/>
      <c r="L102" s="58" t="n"/>
      <c r="M102" s="58" t="n"/>
      <c r="N102" s="58" t="n"/>
      <c r="O102" s="58" t="n"/>
      <c r="P102" s="58" t="n"/>
      <c r="Q102" s="58" t="n"/>
      <c r="R102" s="58" t="n"/>
      <c r="S102" s="58" t="n"/>
      <c r="T102" s="58" t="n"/>
      <c r="U102" s="58" t="n"/>
      <c r="V102" s="58" t="n"/>
      <c r="W102" s="58" t="n"/>
      <c r="X102" s="58" t="n"/>
      <c r="Y102" s="58" t="n"/>
      <c r="Z102" s="58" t="n"/>
      <c r="AA102" s="58" t="n"/>
      <c r="AB102" s="58" t="n"/>
      <c r="AC102" s="58" t="n"/>
      <c r="AD102" s="58" t="n"/>
      <c r="AE102" s="58" t="n"/>
      <c r="AF102" s="58" t="n"/>
    </row>
    <row r="103">
      <c r="A103" s="58" t="inlineStr">
        <is>
          <t>Income</t>
        </is>
      </c>
      <c r="B103" s="58" t="n"/>
      <c r="C103" s="58" t="n"/>
      <c r="D103" s="59">
        <f>+I103+K103+M103+O103+Q103+S103+U103+W103+Y103+AA103+AC103+AE103</f>
        <v/>
      </c>
      <c r="E103" s="58" t="n"/>
      <c r="F103" s="58" t="n"/>
      <c r="G103" s="15" t="inlineStr">
        <is>
          <t>DJ</t>
        </is>
      </c>
      <c r="H103" s="60">
        <f>sum(H104:H110)</f>
        <v/>
      </c>
      <c r="I103" s="60">
        <f>sum(I104:I110)</f>
        <v/>
      </c>
      <c r="J103" s="60">
        <f>sum(J104:J110)</f>
        <v/>
      </c>
      <c r="K103" s="60">
        <f>sum(K104:K110)</f>
        <v/>
      </c>
      <c r="L103" s="60">
        <f>sum(L104:L110)</f>
        <v/>
      </c>
      <c r="M103" s="60">
        <f>sum(M104:M110)</f>
        <v/>
      </c>
      <c r="N103" s="60">
        <f>sum(N104:N110)</f>
        <v/>
      </c>
      <c r="O103" s="60">
        <f>sum(O104:O110)</f>
        <v/>
      </c>
      <c r="P103" s="60">
        <f>sum(P104:P110)</f>
        <v/>
      </c>
      <c r="Q103" s="60">
        <f>sum(Q104:Q110)</f>
        <v/>
      </c>
      <c r="R103" s="60">
        <f>sum(R104:R110)</f>
        <v/>
      </c>
      <c r="S103" s="60">
        <f>sum(S104:S110)</f>
        <v/>
      </c>
      <c r="T103" s="60">
        <f>sum(T104:T110)</f>
        <v/>
      </c>
      <c r="U103" s="60">
        <f>sum(U104:U110)</f>
        <v/>
      </c>
      <c r="V103" s="60">
        <f>sum(V104:V110)</f>
        <v/>
      </c>
      <c r="W103" s="60">
        <f>sum(W104:W110)</f>
        <v/>
      </c>
      <c r="X103" s="60">
        <f>sum(X104:X110)</f>
        <v/>
      </c>
      <c r="Y103" s="60">
        <f>sum(Y104:Y110)</f>
        <v/>
      </c>
      <c r="Z103" s="60">
        <f>sum(Z104:Z110)</f>
        <v/>
      </c>
      <c r="AA103" s="60">
        <f>sum(AA104:AA110)</f>
        <v/>
      </c>
      <c r="AB103" s="60">
        <f>sum(AB104:AB110)</f>
        <v/>
      </c>
      <c r="AC103" s="60">
        <f>sum(AC104:AC110)</f>
        <v/>
      </c>
      <c r="AD103" s="60">
        <f>sum(AD104:AD110)</f>
        <v/>
      </c>
      <c r="AE103" s="60">
        <f>sum(AE104:AE110)</f>
        <v/>
      </c>
      <c r="AF103" s="60">
        <f>sum(AF104:AF110)</f>
        <v/>
      </c>
    </row>
    <row r="104">
      <c r="A104" s="58" t="inlineStr">
        <is>
          <t>Endulini &amp; Heron Fields_New Debenture_P/Block</t>
        </is>
      </c>
      <c r="B104" s="58" t="n"/>
      <c r="C104" s="58" t="n"/>
      <c r="D104" s="59">
        <f>+I104+K104+M104+O104+Q104+S104+U104+W104+Y104+AA104+AC104+AE104</f>
        <v/>
      </c>
      <c r="E104" s="58" t="n"/>
      <c r="F104" s="58" t="n"/>
      <c r="G104" s="15" t="inlineStr">
        <is>
          <t>DJ / WH</t>
        </is>
      </c>
      <c r="H104" s="61" t="n">
        <v>13500000</v>
      </c>
      <c r="I104" s="62">
        <f>H104</f>
        <v/>
      </c>
      <c r="J104" s="62">
        <f>H104-I104</f>
        <v/>
      </c>
      <c r="K104" s="62">
        <f>J104</f>
        <v/>
      </c>
      <c r="L104" s="62">
        <f>J104-K104</f>
        <v/>
      </c>
      <c r="M104" s="62">
        <f>L104</f>
        <v/>
      </c>
      <c r="N104" s="62">
        <f>L104-M104</f>
        <v/>
      </c>
      <c r="O104" s="62">
        <f>N104</f>
        <v/>
      </c>
      <c r="P104" s="62">
        <f>N104-O104</f>
        <v/>
      </c>
      <c r="Q104" s="62">
        <f>P104</f>
        <v/>
      </c>
      <c r="R104" s="62">
        <f>P104-Q104</f>
        <v/>
      </c>
      <c r="S104" s="62">
        <f>R104</f>
        <v/>
      </c>
      <c r="T104" s="62">
        <f>R104-S104</f>
        <v/>
      </c>
      <c r="U104" s="62">
        <f>T104</f>
        <v/>
      </c>
      <c r="V104" s="62">
        <f>T104-U104</f>
        <v/>
      </c>
      <c r="W104" s="62">
        <f>V104</f>
        <v/>
      </c>
      <c r="X104" s="62">
        <f>V104-W104</f>
        <v/>
      </c>
      <c r="Y104" s="62">
        <f>X104</f>
        <v/>
      </c>
      <c r="Z104" s="62">
        <f>X104-Y104</f>
        <v/>
      </c>
      <c r="AA104" s="62">
        <f>Z104</f>
        <v/>
      </c>
      <c r="AB104" s="62">
        <f>Z104-AA104</f>
        <v/>
      </c>
      <c r="AC104" s="62">
        <f>AB104</f>
        <v/>
      </c>
      <c r="AD104" s="62">
        <f>AB104-AC104</f>
        <v/>
      </c>
      <c r="AE104" s="62">
        <f>AD104</f>
        <v/>
      </c>
      <c r="AF104" s="62" t="n"/>
    </row>
    <row r="105">
      <c r="A105" s="58" t="inlineStr">
        <is>
          <t>Vat _ Late</t>
        </is>
      </c>
      <c r="B105" s="58" t="n"/>
      <c r="C105" s="58" t="n"/>
      <c r="D105" s="59">
        <f>+I105+K105+M105+O105+Q105+S105+U105+W105+Y105+AA105+AC105+AE105</f>
        <v/>
      </c>
      <c r="E105" s="58" t="n"/>
      <c r="F105" s="58" t="n"/>
      <c r="G105" s="15" t="inlineStr">
        <is>
          <t>DJ</t>
        </is>
      </c>
      <c r="H105" s="60">
        <f>Cashflow!B16</f>
        <v/>
      </c>
      <c r="I105" s="62">
        <f>H105</f>
        <v/>
      </c>
      <c r="J105" s="62" t="n">
        <v>0</v>
      </c>
      <c r="K105" s="62">
        <f>J105</f>
        <v/>
      </c>
      <c r="L105" s="62" t="n">
        <v>0</v>
      </c>
      <c r="M105" s="62">
        <f>L105</f>
        <v/>
      </c>
      <c r="N105" s="62" t="n">
        <v>0</v>
      </c>
      <c r="O105" s="62">
        <f>N105</f>
        <v/>
      </c>
      <c r="P105" s="62" t="n">
        <v>0</v>
      </c>
      <c r="Q105" s="62">
        <f>P105</f>
        <v/>
      </c>
      <c r="R105" s="62" t="n">
        <v>0</v>
      </c>
      <c r="S105" s="62">
        <f>R105</f>
        <v/>
      </c>
      <c r="T105" s="62" t="n">
        <v>0</v>
      </c>
      <c r="U105" s="62">
        <f>T105</f>
        <v/>
      </c>
      <c r="V105" s="62" t="n">
        <v>0</v>
      </c>
      <c r="W105" s="62">
        <f>V105</f>
        <v/>
      </c>
      <c r="X105" s="62" t="n">
        <v>0</v>
      </c>
      <c r="Y105" s="62">
        <f>X105</f>
        <v/>
      </c>
      <c r="Z105" s="62" t="n">
        <v>0</v>
      </c>
      <c r="AA105" s="62">
        <f>Z105</f>
        <v/>
      </c>
      <c r="AB105" s="62" t="n">
        <v>0</v>
      </c>
      <c r="AC105" s="62">
        <f>AB105</f>
        <v/>
      </c>
      <c r="AD105" s="62" t="n">
        <v>0</v>
      </c>
      <c r="AE105" s="62">
        <f>AD105</f>
        <v/>
      </c>
      <c r="AF105" s="62" t="n"/>
    </row>
    <row r="106">
      <c r="A106" s="58" t="inlineStr">
        <is>
          <t>New Raise</t>
        </is>
      </c>
      <c r="B106" s="58" t="n"/>
      <c r="C106" s="58" t="n"/>
      <c r="D106" s="59">
        <f>+I106+K106+M106+O106+Q106+S106+U106+W106+Y106+AA106+AC106+AE106</f>
        <v/>
      </c>
      <c r="E106" s="58" t="n"/>
      <c r="F106" s="58" t="n"/>
      <c r="G106" s="15" t="inlineStr">
        <is>
          <t>DJ / LK</t>
        </is>
      </c>
      <c r="H106" s="60">
        <f>I157</f>
        <v/>
      </c>
      <c r="I106" s="62">
        <f>H106</f>
        <v/>
      </c>
      <c r="J106" s="62" t="n">
        <v>0</v>
      </c>
      <c r="K106" s="62">
        <f>K157</f>
        <v/>
      </c>
      <c r="L106" s="62" t="n">
        <v>0</v>
      </c>
      <c r="M106" s="62">
        <f>M157</f>
        <v/>
      </c>
      <c r="N106" s="62" t="n">
        <v>0</v>
      </c>
      <c r="O106" s="62">
        <f>O157</f>
        <v/>
      </c>
      <c r="P106" s="62" t="n">
        <v>0</v>
      </c>
      <c r="Q106" s="62">
        <f>Q157</f>
        <v/>
      </c>
      <c r="R106" s="62" t="n">
        <v>0</v>
      </c>
      <c r="S106" s="62">
        <f>S157</f>
        <v/>
      </c>
      <c r="T106" s="62" t="n">
        <v>0</v>
      </c>
      <c r="U106" s="62">
        <f>U157</f>
        <v/>
      </c>
      <c r="V106" s="62" t="n">
        <v>0</v>
      </c>
      <c r="W106" s="62">
        <f>W157</f>
        <v/>
      </c>
      <c r="X106" s="62" t="n">
        <v>0</v>
      </c>
      <c r="Y106" s="62">
        <f>Y157</f>
        <v/>
      </c>
      <c r="Z106" s="62" t="n">
        <v>0</v>
      </c>
      <c r="AA106" s="62">
        <f>AA157</f>
        <v/>
      </c>
      <c r="AB106" s="62" t="n">
        <v>0</v>
      </c>
      <c r="AC106" s="62">
        <f>AC157</f>
        <v/>
      </c>
      <c r="AD106" s="62" t="n">
        <v>0</v>
      </c>
      <c r="AE106" s="62">
        <f>AE157</f>
        <v/>
      </c>
      <c r="AF106" s="62" t="n"/>
    </row>
    <row r="107">
      <c r="A107" s="58" t="inlineStr">
        <is>
          <t>Developer Early Exit</t>
        </is>
      </c>
      <c r="B107" s="58" t="n"/>
      <c r="C107" s="58" t="n"/>
      <c r="D107" s="59">
        <f>+I107+K107+M107+O107+Q107+S107+U107+W107+Y107+AA107+AC107+AE107</f>
        <v/>
      </c>
      <c r="E107" s="58" t="n"/>
      <c r="F107" s="58" t="n"/>
      <c r="G107" s="15" t="inlineStr">
        <is>
          <t>DJ</t>
        </is>
      </c>
      <c r="H107" s="62">
        <f>I41</f>
        <v/>
      </c>
      <c r="I107" s="62">
        <f>H107</f>
        <v/>
      </c>
      <c r="J107" s="62">
        <f>K41</f>
        <v/>
      </c>
      <c r="K107" s="62">
        <f>J107</f>
        <v/>
      </c>
      <c r="L107" s="62">
        <f>M41</f>
        <v/>
      </c>
      <c r="M107" s="62">
        <f>L107</f>
        <v/>
      </c>
      <c r="N107" s="62">
        <f>O41</f>
        <v/>
      </c>
      <c r="O107" s="62">
        <f>N107</f>
        <v/>
      </c>
      <c r="P107" s="62">
        <f>Q41</f>
        <v/>
      </c>
      <c r="Q107" s="62">
        <f>P107</f>
        <v/>
      </c>
      <c r="R107" s="62">
        <f>S41</f>
        <v/>
      </c>
      <c r="S107" s="62">
        <f>R107</f>
        <v/>
      </c>
      <c r="T107" s="62">
        <f>U41</f>
        <v/>
      </c>
      <c r="U107" s="62">
        <f>T107</f>
        <v/>
      </c>
      <c r="V107" s="62">
        <f>W41</f>
        <v/>
      </c>
      <c r="W107" s="62">
        <f>V107</f>
        <v/>
      </c>
      <c r="X107" s="62">
        <f>Y41</f>
        <v/>
      </c>
      <c r="Y107" s="62">
        <f>X107</f>
        <v/>
      </c>
      <c r="Z107" s="62">
        <f>AA41</f>
        <v/>
      </c>
      <c r="AA107" s="62">
        <f>Z107</f>
        <v/>
      </c>
      <c r="AB107" s="62">
        <f>AC41</f>
        <v/>
      </c>
      <c r="AC107" s="62">
        <f>AB107</f>
        <v/>
      </c>
      <c r="AD107" s="62">
        <f>AE41</f>
        <v/>
      </c>
      <c r="AE107" s="62">
        <f>AD107</f>
        <v/>
      </c>
      <c r="AF107" s="62" t="n"/>
    </row>
    <row r="108">
      <c r="A108" s="58" t="inlineStr">
        <is>
          <t>Early Exit Investor Roll Over funding</t>
        </is>
      </c>
      <c r="B108" s="58" t="n"/>
      <c r="C108" s="58" t="n"/>
      <c r="D108" s="59">
        <f>+I108+K108+M108+O108+Q108+S108+U108+W108+Y108+AA108+AC108+AE108</f>
        <v/>
      </c>
      <c r="E108" s="58" t="n"/>
      <c r="F108" s="58" t="n"/>
      <c r="G108" s="15" t="inlineStr">
        <is>
          <t>DJ</t>
        </is>
      </c>
      <c r="H108" s="62" t="n">
        <v>0</v>
      </c>
      <c r="I108" s="62" t="n">
        <v>0</v>
      </c>
      <c r="J108" s="62">
        <f>K39</f>
        <v/>
      </c>
      <c r="K108" s="62" t="n">
        <v>0</v>
      </c>
      <c r="L108" s="62">
        <f>M39</f>
        <v/>
      </c>
      <c r="M108" s="62" t="n">
        <v>0</v>
      </c>
      <c r="N108" s="62">
        <f>O39</f>
        <v/>
      </c>
      <c r="O108" s="62" t="n">
        <v>0</v>
      </c>
      <c r="P108" s="62">
        <f>Q39</f>
        <v/>
      </c>
      <c r="Q108" s="62" t="n">
        <v>0</v>
      </c>
      <c r="R108" s="62">
        <f>S39</f>
        <v/>
      </c>
      <c r="S108" s="62" t="n">
        <v>0</v>
      </c>
      <c r="T108" s="62">
        <f>U39</f>
        <v/>
      </c>
      <c r="U108" s="62" t="n">
        <v>0</v>
      </c>
      <c r="V108" s="62">
        <f>W39</f>
        <v/>
      </c>
      <c r="W108" s="62" t="n">
        <v>0</v>
      </c>
      <c r="X108" s="62">
        <f>Y39</f>
        <v/>
      </c>
      <c r="Y108" s="62" t="n">
        <v>0</v>
      </c>
      <c r="Z108" s="62">
        <f>AA39</f>
        <v/>
      </c>
      <c r="AA108" s="62" t="n">
        <v>0</v>
      </c>
      <c r="AB108" s="62">
        <f>AC39</f>
        <v/>
      </c>
      <c r="AC108" s="62" t="n">
        <v>0</v>
      </c>
      <c r="AD108" s="62">
        <f>AE39</f>
        <v/>
      </c>
      <c r="AE108" s="62" t="n">
        <v>0</v>
      </c>
      <c r="AF108" s="62" t="n"/>
    </row>
    <row r="109">
      <c r="A109" s="58" t="inlineStr">
        <is>
          <t>Developer Contribution</t>
        </is>
      </c>
      <c r="B109" s="58" t="n"/>
      <c r="C109" s="58" t="n"/>
      <c r="D109" s="59">
        <f>+I109+K109+M109+O109+Q109+S109+U109+W109+Y109+AA109+AC109+AE109</f>
        <v/>
      </c>
      <c r="E109" s="58" t="n"/>
      <c r="F109" s="58" t="n"/>
      <c r="G109" s="15" t="inlineStr">
        <is>
          <t>DJ</t>
        </is>
      </c>
      <c r="H109" s="62">
        <f>-I161</f>
        <v/>
      </c>
      <c r="I109" s="62">
        <f>H109</f>
        <v/>
      </c>
      <c r="J109" s="62">
        <f>-K161</f>
        <v/>
      </c>
      <c r="K109" s="62">
        <f>J109</f>
        <v/>
      </c>
      <c r="L109" s="62">
        <f>-M161</f>
        <v/>
      </c>
      <c r="M109" s="62">
        <f>L109</f>
        <v/>
      </c>
      <c r="N109" s="62">
        <f>-O161</f>
        <v/>
      </c>
      <c r="O109" s="62">
        <f>N109</f>
        <v/>
      </c>
      <c r="P109" s="62">
        <f>-Q161</f>
        <v/>
      </c>
      <c r="Q109" s="62">
        <f>P109</f>
        <v/>
      </c>
      <c r="R109" s="62">
        <f>-S161</f>
        <v/>
      </c>
      <c r="S109" s="62">
        <f>R109</f>
        <v/>
      </c>
      <c r="T109" s="62">
        <f>-U161</f>
        <v/>
      </c>
      <c r="U109" s="62">
        <f>T109</f>
        <v/>
      </c>
      <c r="V109" s="62">
        <f>-W161</f>
        <v/>
      </c>
      <c r="W109" s="62">
        <f>V109</f>
        <v/>
      </c>
      <c r="X109" s="62">
        <f>-Y161</f>
        <v/>
      </c>
      <c r="Y109" s="62">
        <f>X109</f>
        <v/>
      </c>
      <c r="Z109" s="62">
        <f>-AA161</f>
        <v/>
      </c>
      <c r="AA109" s="62">
        <f>Z109</f>
        <v/>
      </c>
      <c r="AB109" s="62">
        <f>-AC161</f>
        <v/>
      </c>
      <c r="AC109" s="62">
        <f>AB109</f>
        <v/>
      </c>
      <c r="AD109" s="62">
        <f>-AE161</f>
        <v/>
      </c>
      <c r="AE109" s="62">
        <f>AD109</f>
        <v/>
      </c>
      <c r="AF109" s="62" t="n"/>
    </row>
    <row r="110">
      <c r="A110" s="58" t="inlineStr">
        <is>
          <t>Cash</t>
        </is>
      </c>
      <c r="B110" s="58" t="n"/>
      <c r="C110" s="58" t="n"/>
      <c r="D110" s="59">
        <f>+I110+K110+M110+O110+Q110+S110+U110+W110+Y110+AA110+AC110+AE110</f>
        <v/>
      </c>
      <c r="E110" s="58" t="n"/>
      <c r="F110" s="58" t="n"/>
      <c r="G110" s="15" t="inlineStr">
        <is>
          <t>DJ</t>
        </is>
      </c>
      <c r="H110" s="62">
        <f>Cashflow!B14+Cashflow!B13</f>
        <v/>
      </c>
      <c r="I110" s="62">
        <f>H110</f>
        <v/>
      </c>
      <c r="J110" s="62">
        <f>I117</f>
        <v/>
      </c>
      <c r="K110" s="62">
        <f>J110</f>
        <v/>
      </c>
      <c r="L110" s="62">
        <f>K117</f>
        <v/>
      </c>
      <c r="M110" s="62">
        <f>L110</f>
        <v/>
      </c>
      <c r="N110" s="62">
        <f>M117</f>
        <v/>
      </c>
      <c r="O110" s="62">
        <f>N110</f>
        <v/>
      </c>
      <c r="P110" s="62">
        <f>O117</f>
        <v/>
      </c>
      <c r="Q110" s="62">
        <f>P110</f>
        <v/>
      </c>
      <c r="R110" s="62">
        <f>Q117</f>
        <v/>
      </c>
      <c r="S110" s="62">
        <f>R110</f>
        <v/>
      </c>
      <c r="T110" s="62">
        <f>S117</f>
        <v/>
      </c>
      <c r="U110" s="62">
        <f>T110</f>
        <v/>
      </c>
      <c r="V110" s="62">
        <f>U117</f>
        <v/>
      </c>
      <c r="W110" s="62">
        <f>V110</f>
        <v/>
      </c>
      <c r="X110" s="62">
        <f>W117</f>
        <v/>
      </c>
      <c r="Y110" s="62">
        <f>X110</f>
        <v/>
      </c>
      <c r="Z110" s="62">
        <f>Y117</f>
        <v/>
      </c>
      <c r="AA110" s="62">
        <f>Z110</f>
        <v/>
      </c>
      <c r="AB110" s="62">
        <f>AA117</f>
        <v/>
      </c>
      <c r="AC110" s="62">
        <f>AB110</f>
        <v/>
      </c>
      <c r="AD110" s="62">
        <f>AC117</f>
        <v/>
      </c>
      <c r="AE110" s="62">
        <f>AD110</f>
        <v/>
      </c>
      <c r="AF110" s="62" t="n"/>
    </row>
    <row r="111">
      <c r="A111" s="58" t="inlineStr">
        <is>
          <t>Sales Income</t>
        </is>
      </c>
      <c r="B111" s="58" t="n"/>
      <c r="C111" s="58" t="n"/>
      <c r="D111" s="59">
        <f>+I111+K111+M111+O111+Q111+S111+U111+W111+Y111+AA111+AC111+AE111</f>
        <v/>
      </c>
      <c r="E111" s="58" t="n"/>
      <c r="F111" s="58" t="n"/>
      <c r="G111" s="15" t="inlineStr">
        <is>
          <t>DJ</t>
        </is>
      </c>
      <c r="H111" s="62">
        <f>SUMIFS(I7:I23,$A$7:$A$23,"&lt;&gt;"&amp;"Endulini")</f>
        <v/>
      </c>
      <c r="I111" s="62">
        <f>H111</f>
        <v/>
      </c>
      <c r="J111" s="62">
        <f>SUMIFS(K7:K23,$A$7:$A$23,"&lt;&gt;"&amp;"Endulini")</f>
        <v/>
      </c>
      <c r="K111" s="62">
        <f>J111</f>
        <v/>
      </c>
      <c r="L111" s="62">
        <f>SUMIFS(M7:M23,$A$7:$A$23,"&lt;&gt;"&amp;"Endulini")</f>
        <v/>
      </c>
      <c r="M111" s="62">
        <f>L111</f>
        <v/>
      </c>
      <c r="N111" s="62">
        <f>SUMIFS(O7:O23,$A$7:$A$23,"&lt;&gt;"&amp;"Endulini")</f>
        <v/>
      </c>
      <c r="O111" s="62">
        <f>N111</f>
        <v/>
      </c>
      <c r="P111" s="62">
        <f>SUMIFS(Q7:Q23,$A$7:$A$23,"&lt;&gt;"&amp;"Endulini")</f>
        <v/>
      </c>
      <c r="Q111" s="62">
        <f>P111</f>
        <v/>
      </c>
      <c r="R111" s="62">
        <f>SUMIFS(S7:S23,$A$7:$A$23,"&lt;&gt;"&amp;"Endulini")</f>
        <v/>
      </c>
      <c r="S111" s="62">
        <f>R111</f>
        <v/>
      </c>
      <c r="T111" s="62">
        <f>SUMIFS(U7:U23,$A$7:$A$23,"&lt;&gt;"&amp;"Endulini")</f>
        <v/>
      </c>
      <c r="U111" s="62">
        <f>T111</f>
        <v/>
      </c>
      <c r="V111" s="62">
        <f>SUMIFS(W7:W23,$A$7:$A$23,"&lt;&gt;"&amp;"Endulini")</f>
        <v/>
      </c>
      <c r="W111" s="62">
        <f>V111</f>
        <v/>
      </c>
      <c r="X111" s="62">
        <f>SUMIFS(Y7:Y23,$A$7:$A$23,"&lt;&gt;"&amp;"Endulini")</f>
        <v/>
      </c>
      <c r="Y111" s="62">
        <f>X111</f>
        <v/>
      </c>
      <c r="Z111" s="62">
        <f>SUMIFS(AA7:AA23,$A$7:$A$23,"&lt;&gt;"&amp;"Endulini")</f>
        <v/>
      </c>
      <c r="AA111" s="62">
        <f>Z111</f>
        <v/>
      </c>
      <c r="AB111" s="62">
        <f>SUMIFS(AC7:AC23,$A$7:$A$23,"&lt;&gt;"&amp;"Endulini")</f>
        <v/>
      </c>
      <c r="AC111" s="62">
        <f>AB111</f>
        <v/>
      </c>
      <c r="AD111" s="62">
        <f>SUMIFS(AE7:AE23,$A$7:$A$23,"&lt;&gt;"&amp;"Endulini")</f>
        <v/>
      </c>
      <c r="AE111" s="62">
        <f>AD111</f>
        <v/>
      </c>
      <c r="AF111" s="62" t="n"/>
    </row>
    <row r="112">
      <c r="A112" s="58" t="inlineStr">
        <is>
          <t>New Investor Income</t>
        </is>
      </c>
      <c r="B112" s="58" t="n"/>
      <c r="C112" s="58" t="n"/>
      <c r="D112" s="59">
        <f>+I112+K112+M112+O112+Q112+S112+U112+W112+Y112+AA112+AC112+AE112</f>
        <v/>
      </c>
      <c r="E112" s="58" t="n"/>
      <c r="F112" s="58" t="n"/>
      <c r="G112" s="15" t="inlineStr">
        <is>
          <t>DJ</t>
        </is>
      </c>
      <c r="H112" s="62">
        <f>I42</f>
        <v/>
      </c>
      <c r="I112" s="62">
        <f>H112</f>
        <v/>
      </c>
      <c r="J112" s="62">
        <f>K42</f>
        <v/>
      </c>
      <c r="K112" s="62">
        <f>J112</f>
        <v/>
      </c>
      <c r="L112" s="62">
        <f>M42</f>
        <v/>
      </c>
      <c r="M112" s="62">
        <f>L112</f>
        <v/>
      </c>
      <c r="N112" s="62">
        <f>O42</f>
        <v/>
      </c>
      <c r="O112" s="62">
        <f>N112</f>
        <v/>
      </c>
      <c r="P112" s="62">
        <f>Q42</f>
        <v/>
      </c>
      <c r="Q112" s="62">
        <f>P112</f>
        <v/>
      </c>
      <c r="R112" s="62">
        <f>S42</f>
        <v/>
      </c>
      <c r="S112" s="62">
        <f>R112</f>
        <v/>
      </c>
      <c r="T112" s="62">
        <f>U42</f>
        <v/>
      </c>
      <c r="U112" s="62">
        <f>T112</f>
        <v/>
      </c>
      <c r="V112" s="62">
        <f>W42</f>
        <v/>
      </c>
      <c r="W112" s="62">
        <f>V112</f>
        <v/>
      </c>
      <c r="X112" s="62">
        <f>Y42</f>
        <v/>
      </c>
      <c r="Y112" s="62">
        <f>X112</f>
        <v/>
      </c>
      <c r="Z112" s="62">
        <f>AA42</f>
        <v/>
      </c>
      <c r="AA112" s="62">
        <f>Z112</f>
        <v/>
      </c>
      <c r="AB112" s="62">
        <f>AC42</f>
        <v/>
      </c>
      <c r="AC112" s="62">
        <f>AB112</f>
        <v/>
      </c>
      <c r="AD112" s="62">
        <f>AE42</f>
        <v/>
      </c>
      <c r="AE112" s="62">
        <f>AD112</f>
        <v/>
      </c>
      <c r="AF112" s="62" t="n"/>
    </row>
    <row r="113">
      <c r="A113" s="58" t="inlineStr">
        <is>
          <t>Momentum &amp; Deposits &amp; VAT &amp; Other</t>
        </is>
      </c>
      <c r="B113" s="58" t="n"/>
      <c r="C113" s="58" t="n"/>
      <c r="D113" s="59">
        <f>+I113+K113+M113+O113+Q113+S113+U113+W113+Y113+AA113+AC113+AE113</f>
        <v/>
      </c>
      <c r="E113" s="58" t="n"/>
      <c r="F113" s="58" t="n"/>
      <c r="G113" s="15" t="inlineStr">
        <is>
          <t>DJ</t>
        </is>
      </c>
      <c r="H113" s="62">
        <f>I26+I98+I66</f>
        <v/>
      </c>
      <c r="I113" s="62">
        <f>H113</f>
        <v/>
      </c>
      <c r="J113" s="62">
        <f>K26+K98+K66</f>
        <v/>
      </c>
      <c r="K113" s="62">
        <f>J113</f>
        <v/>
      </c>
      <c r="L113" s="62">
        <f>M26+M98+M66</f>
        <v/>
      </c>
      <c r="M113" s="62">
        <f>L113</f>
        <v/>
      </c>
      <c r="N113" s="62">
        <f>O26+O98+O66</f>
        <v/>
      </c>
      <c r="O113" s="62">
        <f>N113</f>
        <v/>
      </c>
      <c r="P113" s="62">
        <f>Q26+Q98+Q66</f>
        <v/>
      </c>
      <c r="Q113" s="62">
        <f>P113</f>
        <v/>
      </c>
      <c r="R113" s="62">
        <f>S26+S98+S66</f>
        <v/>
      </c>
      <c r="S113" s="62">
        <f>R113</f>
        <v/>
      </c>
      <c r="T113" s="62">
        <f>U26+U98+U66</f>
        <v/>
      </c>
      <c r="U113" s="62">
        <f>T113</f>
        <v/>
      </c>
      <c r="V113" s="62">
        <f>W26+W98+W66</f>
        <v/>
      </c>
      <c r="W113" s="62">
        <f>V113</f>
        <v/>
      </c>
      <c r="X113" s="62">
        <f>Y26+Y98+Y66</f>
        <v/>
      </c>
      <c r="Y113" s="62">
        <f>X113</f>
        <v/>
      </c>
      <c r="Z113" s="62">
        <f>AA26+AA98+AA66</f>
        <v/>
      </c>
      <c r="AA113" s="62">
        <f>Z113</f>
        <v/>
      </c>
      <c r="AB113" s="62">
        <f>AC26+AC98+AC66</f>
        <v/>
      </c>
      <c r="AC113" s="62">
        <f>AB113</f>
        <v/>
      </c>
      <c r="AD113" s="62">
        <f>AE26+AE98+AE66</f>
        <v/>
      </c>
      <c r="AE113" s="62">
        <f>AD113</f>
        <v/>
      </c>
      <c r="AF113" s="62" t="n"/>
    </row>
    <row r="114">
      <c r="A114" s="58" t="inlineStr"/>
      <c r="B114" s="58" t="n"/>
      <c r="C114" s="58" t="n"/>
      <c r="D114" s="59">
        <f>+I114+K114+M114+O114+Q114+S114+U114+W114+Y114+AA114+AC114+AE114</f>
        <v/>
      </c>
      <c r="E114" s="58" t="n"/>
      <c r="F114" s="58" t="n"/>
      <c r="G114" s="15" t="inlineStr">
        <is>
          <t>DJ</t>
        </is>
      </c>
      <c r="H114" s="62">
        <f>I114-I46</f>
        <v/>
      </c>
      <c r="I114" s="62">
        <f>sum(I104:I113)</f>
        <v/>
      </c>
      <c r="J114" s="62">
        <f>K114-K46</f>
        <v/>
      </c>
      <c r="K114" s="62">
        <f>sum(K104:K113)</f>
        <v/>
      </c>
      <c r="L114" s="62">
        <f>M114-M46</f>
        <v/>
      </c>
      <c r="M114" s="62">
        <f>sum(M104:M113)</f>
        <v/>
      </c>
      <c r="N114" s="62">
        <f>O114-O46</f>
        <v/>
      </c>
      <c r="O114" s="62">
        <f>sum(O104:O113)</f>
        <v/>
      </c>
      <c r="P114" s="62">
        <f>Q114-Q46</f>
        <v/>
      </c>
      <c r="Q114" s="62">
        <f>sum(Q104:Q113)</f>
        <v/>
      </c>
      <c r="R114" s="62">
        <f>S114-S46</f>
        <v/>
      </c>
      <c r="S114" s="62">
        <f>sum(S104:S113)</f>
        <v/>
      </c>
      <c r="T114" s="62">
        <f>U114-U46</f>
        <v/>
      </c>
      <c r="U114" s="62">
        <f>sum(U104:U113)</f>
        <v/>
      </c>
      <c r="V114" s="62">
        <f>W114-W46</f>
        <v/>
      </c>
      <c r="W114" s="62">
        <f>sum(W104:W113)</f>
        <v/>
      </c>
      <c r="X114" s="62">
        <f>Y114-Y46</f>
        <v/>
      </c>
      <c r="Y114" s="62">
        <f>sum(Y104:Y113)</f>
        <v/>
      </c>
      <c r="Z114" s="62">
        <f>AA114-AA46</f>
        <v/>
      </c>
      <c r="AA114" s="62">
        <f>sum(AA104:AA113)</f>
        <v/>
      </c>
      <c r="AB114" s="62">
        <f>AC114-AC46</f>
        <v/>
      </c>
      <c r="AC114" s="62">
        <f>sum(AC104:AC113)</f>
        <v/>
      </c>
      <c r="AD114" s="62">
        <f>AE114-AE46</f>
        <v/>
      </c>
      <c r="AE114" s="62">
        <f>sum(AE104:AE113)</f>
        <v/>
      </c>
      <c r="AF114" s="62" t="n"/>
    </row>
    <row r="115">
      <c r="A115" s="58" t="inlineStr">
        <is>
          <t>CPC + Operating Expenses &amp; VAT on Cycle</t>
        </is>
      </c>
      <c r="B115" s="58" t="n"/>
      <c r="C115" s="58" t="n"/>
      <c r="D115" s="59">
        <f>+I115+K115+M115+O115+Q115+S115+U115+W115+Y115+AA115+AC115+AE115</f>
        <v/>
      </c>
      <c r="E115" s="58" t="n"/>
      <c r="F115" s="58" t="n"/>
      <c r="G115" s="15" t="inlineStr">
        <is>
          <t>DJ</t>
        </is>
      </c>
      <c r="H115" s="62" t="n"/>
      <c r="I115" s="62">
        <f>I72</f>
        <v/>
      </c>
      <c r="J115" s="62" t="n"/>
      <c r="K115" s="62">
        <f>K72</f>
        <v/>
      </c>
      <c r="L115" s="62" t="n"/>
      <c r="M115" s="62">
        <f>M72</f>
        <v/>
      </c>
      <c r="N115" s="62" t="n"/>
      <c r="O115" s="62">
        <f>O72</f>
        <v/>
      </c>
      <c r="P115" s="62" t="n"/>
      <c r="Q115" s="62">
        <f>Q72</f>
        <v/>
      </c>
      <c r="R115" s="62" t="n"/>
      <c r="S115" s="62">
        <f>S72</f>
        <v/>
      </c>
      <c r="T115" s="62" t="n"/>
      <c r="U115" s="62">
        <f>U72</f>
        <v/>
      </c>
      <c r="V115" s="62" t="n"/>
      <c r="W115" s="62">
        <f>W72</f>
        <v/>
      </c>
      <c r="X115" s="62" t="n"/>
      <c r="Y115" s="62">
        <f>Y72</f>
        <v/>
      </c>
      <c r="Z115" s="62" t="n"/>
      <c r="AA115" s="62">
        <f>AA72</f>
        <v/>
      </c>
      <c r="AB115" s="62" t="n"/>
      <c r="AC115" s="62">
        <f>AC72</f>
        <v/>
      </c>
      <c r="AD115" s="62" t="n"/>
      <c r="AE115" s="62">
        <f>AE72</f>
        <v/>
      </c>
      <c r="AF115" s="62" t="n"/>
    </row>
    <row r="116">
      <c r="A116" s="58" t="inlineStr"/>
      <c r="B116" s="58" t="n"/>
      <c r="C116" s="58" t="n"/>
      <c r="D116" s="59">
        <f>+I116+K116+M116+O116+Q116+S116+U116+W116+Y116+AA116+AC116+AE116</f>
        <v/>
      </c>
      <c r="E116" s="58" t="n"/>
      <c r="F116" s="58" t="n"/>
      <c r="G116" s="15" t="inlineStr">
        <is>
          <t>DJ</t>
        </is>
      </c>
      <c r="H116" s="62" t="n"/>
      <c r="I116" s="62" t="n"/>
      <c r="J116" s="62" t="n"/>
      <c r="K116" s="62" t="n"/>
      <c r="L116" s="62" t="n"/>
      <c r="M116" s="62" t="n"/>
      <c r="N116" s="62" t="n"/>
      <c r="O116" s="62" t="n"/>
      <c r="P116" s="62" t="n"/>
      <c r="Q116" s="62" t="n"/>
      <c r="R116" s="62" t="n"/>
      <c r="S116" s="62" t="n"/>
      <c r="T116" s="62" t="n"/>
      <c r="U116" s="62" t="n"/>
      <c r="V116" s="62" t="n"/>
      <c r="W116" s="62" t="n"/>
      <c r="X116" s="62" t="n"/>
      <c r="Y116" s="62" t="n"/>
      <c r="Z116" s="62" t="n"/>
      <c r="AA116" s="62" t="n"/>
      <c r="AB116" s="62" t="n"/>
      <c r="AC116" s="62" t="n"/>
      <c r="AD116" s="62" t="n"/>
      <c r="AE116" s="62" t="n"/>
      <c r="AF116" s="62" t="n"/>
    </row>
    <row r="117">
      <c r="A117" s="58" t="inlineStr"/>
      <c r="B117" s="58" t="n"/>
      <c r="C117" s="58" t="n"/>
      <c r="D117" s="59">
        <f>+I117+K117+M117+O117+Q117+S117+U117+W117+Y117+AA117+AC117+AE117</f>
        <v/>
      </c>
      <c r="E117" s="58" t="n"/>
      <c r="F117" s="58" t="n"/>
      <c r="G117" s="15" t="inlineStr">
        <is>
          <t>DJ</t>
        </is>
      </c>
      <c r="H117" s="62">
        <f>I117-I74</f>
        <v/>
      </c>
      <c r="I117" s="62">
        <f>I114+I115</f>
        <v/>
      </c>
      <c r="J117" s="62">
        <f>K117-K74</f>
        <v/>
      </c>
      <c r="K117" s="62">
        <f>K114+K115</f>
        <v/>
      </c>
      <c r="L117" s="62">
        <f>M117-M74</f>
        <v/>
      </c>
      <c r="M117" s="62">
        <f>M114+M115</f>
        <v/>
      </c>
      <c r="N117" s="62">
        <f>O117-O74</f>
        <v/>
      </c>
      <c r="O117" s="62">
        <f>O114+O115</f>
        <v/>
      </c>
      <c r="P117" s="62">
        <f>Q117-Q74</f>
        <v/>
      </c>
      <c r="Q117" s="62">
        <f>Q114+Q115</f>
        <v/>
      </c>
      <c r="R117" s="62">
        <f>S117-S74</f>
        <v/>
      </c>
      <c r="S117" s="62">
        <f>S114+S115</f>
        <v/>
      </c>
      <c r="T117" s="62">
        <f>U117-U74</f>
        <v/>
      </c>
      <c r="U117" s="62">
        <f>U114+U115</f>
        <v/>
      </c>
      <c r="V117" s="62">
        <f>W117-W74</f>
        <v/>
      </c>
      <c r="W117" s="62">
        <f>W114+W115</f>
        <v/>
      </c>
      <c r="X117" s="62">
        <f>Y117-Y74</f>
        <v/>
      </c>
      <c r="Y117" s="62">
        <f>Y114+Y115</f>
        <v/>
      </c>
      <c r="Z117" s="62">
        <f>AA117-AA74</f>
        <v/>
      </c>
      <c r="AA117" s="62">
        <f>AA114+AA115</f>
        <v/>
      </c>
      <c r="AB117" s="62">
        <f>AC117-AC74</f>
        <v/>
      </c>
      <c r="AC117" s="62">
        <f>AC114+AC115</f>
        <v/>
      </c>
      <c r="AD117" s="62">
        <f>AE117-AE74</f>
        <v/>
      </c>
      <c r="AE117" s="62">
        <f>AE114+AE115</f>
        <v/>
      </c>
      <c r="AF117" s="62" t="n"/>
    </row>
    <row r="119">
      <c r="A119" s="63" t="inlineStr">
        <is>
          <t>DEVELOPER REFINANCE PROPERTIES</t>
        </is>
      </c>
      <c r="E119" s="64">
        <f>+H119+J119+L119+N119+P119+R119+T119+V119+X119+Z119+AB119+AD119+AF119</f>
        <v/>
      </c>
      <c r="F119" s="65">
        <f>+I119+K119+M119+O119+Q119+S119+U119+W119+Y119+AA119+AC119+AE119</f>
        <v/>
      </c>
      <c r="G119" s="15" t="inlineStr">
        <is>
          <t>DJ / LK</t>
        </is>
      </c>
      <c r="H119" s="56">
        <f>COUNTA(H120:H155)</f>
        <v/>
      </c>
      <c r="I119" s="56">
        <f>-SUM(I120:I155)</f>
        <v/>
      </c>
      <c r="J119" s="51">
        <f>COUNTA(J120:J155)</f>
        <v/>
      </c>
      <c r="K119" s="51">
        <f>-SUM(K120:K155)</f>
        <v/>
      </c>
      <c r="L119" s="51">
        <f>COUNTA(L120:L155)</f>
        <v/>
      </c>
      <c r="M119" s="51">
        <f>-SUM(M120:M155)</f>
        <v/>
      </c>
      <c r="N119" s="51">
        <f>COUNTA(N120:N155)</f>
        <v/>
      </c>
      <c r="O119" s="51">
        <f>-SUM(O120:O155)</f>
        <v/>
      </c>
      <c r="P119" s="51">
        <f>COUNTA(P120:P155)</f>
        <v/>
      </c>
      <c r="Q119" s="51">
        <f>-SUM(Q120:Q155)</f>
        <v/>
      </c>
      <c r="R119" s="51">
        <f>COUNTA(R120:R155)</f>
        <v/>
      </c>
      <c r="S119" s="51">
        <f>-SUM(S120:S155)</f>
        <v/>
      </c>
      <c r="T119" s="51">
        <f>COUNTA(T120:T155)</f>
        <v/>
      </c>
      <c r="U119" s="51">
        <f>-SUM(U120:U155)</f>
        <v/>
      </c>
      <c r="V119" s="51">
        <f>COUNTA(V120:V155)</f>
        <v/>
      </c>
      <c r="W119" s="51">
        <f>-SUM(W120:W155)</f>
        <v/>
      </c>
      <c r="X119" s="51">
        <f>COUNTA(X120:X155)</f>
        <v/>
      </c>
      <c r="Y119" s="51">
        <f>-SUM(Y120:Y155)</f>
        <v/>
      </c>
      <c r="Z119" s="51">
        <f>COUNTA(Z120:Z155)</f>
        <v/>
      </c>
      <c r="AA119" s="51">
        <f>-SUM(AA120:AA155)</f>
        <v/>
      </c>
      <c r="AB119" s="51">
        <f>COUNTA(AB120:AB155)</f>
        <v/>
      </c>
      <c r="AC119" s="51">
        <f>-SUM(AC120:AC155)</f>
        <v/>
      </c>
      <c r="AD119" s="51">
        <f>COUNTA(AD120:AD155)</f>
        <v/>
      </c>
      <c r="AE119" s="51">
        <f>-SUM(AE120:AE155)</f>
        <v/>
      </c>
      <c r="AF119" s="51">
        <f>COUNTA(AF120:AF155)</f>
        <v/>
      </c>
    </row>
    <row r="120">
      <c r="A120" t="inlineStr"/>
      <c r="B120" s="66" t="inlineStr">
        <is>
          <t>24 Months</t>
        </is>
      </c>
      <c r="C120" s="66" t="inlineStr">
        <is>
          <t>EXIT</t>
        </is>
      </c>
      <c r="E120" s="14">
        <f>SUM(E121:E155)-E119</f>
        <v/>
      </c>
      <c r="H120" s="56" t="n"/>
    </row>
    <row r="121">
      <c r="A121" t="inlineStr"/>
      <c r="B121" s="67">
        <f>MINIFS('Investor Exit List'!$L:$L,'Investor Exit List'!$C:$C,'Cashflow Projection'!D121)</f>
        <v/>
      </c>
      <c r="C121" s="68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69" t="inlineStr">
        <is>
          <t>HVD302</t>
        </is>
      </c>
      <c r="E121" s="24">
        <f>IF(F121&lt;&gt;0,1,0)</f>
        <v/>
      </c>
      <c r="F121" s="65">
        <f>+I121+K121+M121+O121+Q121+S121+U121+W121+Y121+AA121+AC121+AE121</f>
        <v/>
      </c>
      <c r="G121" s="15" t="inlineStr">
        <is>
          <t>DJ / WH</t>
        </is>
      </c>
      <c r="H121" s="70" t="n"/>
      <c r="I121" s="51">
        <f>SUMIFS('Investor Exit List'!$Q:$Q, 'Investor Exit List'!$C:$C, 'Cashflow Projection'!H121)</f>
        <v/>
      </c>
      <c r="J121" s="71" t="n"/>
      <c r="K121" s="51">
        <f>IF(VLOOKUP($D121,Sales!$C:$D,2,FALSE)=TRUE,0,SUMIFS('Investor Exit List'!$Q:$Q, 'Investor Exit List'!$C:$C, 'Cashflow Projection'!J121))</f>
        <v/>
      </c>
      <c r="L121" s="71" t="n"/>
      <c r="M121" s="51">
        <f>IF(VLOOKUP($D121,Sales!$C:$D,2,FALSE)=TRUE,0,SUMIFS('Investor Exit List'!$Q:$Q, 'Investor Exit List'!$C:$C, 'Cashflow Projection'!L121))</f>
        <v/>
      </c>
      <c r="N121" s="71" t="n"/>
      <c r="O121" s="51">
        <f>IF(VLOOKUP($D121,Sales!$C:$D,2,FALSE)=TRUE,0,SUMIFS('Investor Exit List'!$Q:$Q, 'Investor Exit List'!$C:$C, 'Cashflow Projection'!N121))</f>
        <v/>
      </c>
      <c r="P121" s="71" t="n"/>
      <c r="Q121" s="51">
        <f>IF(VLOOKUP($D121,Sales!$C:$D,2,FALSE)=TRUE,0,SUMIFS('Investor Exit List'!$Q:$Q, 'Investor Exit List'!$C:$C, 'Cashflow Projection'!P121))</f>
        <v/>
      </c>
      <c r="R121" s="71" t="n"/>
      <c r="S121" s="51">
        <f>IF(VLOOKUP($D121,Sales!$C:$D,2,FALSE)=TRUE,0,SUMIFS('Investor Exit List'!$Q:$Q, 'Investor Exit List'!$C:$C, 'Cashflow Projection'!R121))</f>
        <v/>
      </c>
      <c r="T121" s="71" t="n"/>
      <c r="U121" s="51">
        <f>IF(VLOOKUP($D121,Sales!$C:$D,2,FALSE)=TRUE,0,SUMIFS('Investor Exit List'!$Q:$Q, 'Investor Exit List'!$C:$C, 'Cashflow Projection'!T121))</f>
        <v/>
      </c>
      <c r="V121" s="71" t="n"/>
      <c r="W121" s="51">
        <f>IF(VLOOKUP($D121,Sales!$C:$D,2,FALSE)=TRUE,0,SUMIFS('Investor Exit List'!$Q:$Q, 'Investor Exit List'!$C:$C, 'Cashflow Projection'!V121))</f>
        <v/>
      </c>
      <c r="X121" s="71" t="n"/>
      <c r="Y121" s="51">
        <f>IF(VLOOKUP($D121,Sales!$C:$D,2,FALSE)=TRUE,0,SUMIFS('Investor Exit List'!$Q:$Q, 'Investor Exit List'!$C:$C, 'Cashflow Projection'!X121))</f>
        <v/>
      </c>
      <c r="Z121" s="71" t="n"/>
      <c r="AA121" s="51">
        <f>IF(VLOOKUP($D121,Sales!$C:$D,2,FALSE)=TRUE,0,SUMIFS('Investor Exit List'!$Q:$Q, 'Investor Exit List'!$C:$C, 'Cashflow Projection'!Z121))</f>
        <v/>
      </c>
      <c r="AB121" s="71" t="n"/>
      <c r="AC121" s="51">
        <f>IF(VLOOKUP($D121,Sales!$C:$D,2,FALSE)=TRUE,0,SUMIFS('Investor Exit List'!$Q:$Q, 'Investor Exit List'!$C:$C, 'Cashflow Projection'!AB121))</f>
        <v/>
      </c>
      <c r="AD121" s="71" t="n"/>
      <c r="AE121" s="51">
        <f>IF(VLOOKUP($D121,Sales!$C:$D,2,FALSE)=TRUE,0,SUMIFS('Investor Exit List'!$Q:$Q, 'Investor Exit List'!$C:$C, 'Cashflow Projection'!AD121))</f>
        <v/>
      </c>
      <c r="AF121" s="71" t="n"/>
    </row>
    <row r="122">
      <c r="A122" t="inlineStr"/>
      <c r="B122" s="67">
        <f>MINIFS('Investor Exit List'!$L:$L,'Investor Exit List'!$C:$C,'Cashflow Projection'!D122)</f>
        <v/>
      </c>
      <c r="C122" s="68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69" t="inlineStr">
        <is>
          <t>HVD303</t>
        </is>
      </c>
      <c r="E122" s="24">
        <f>IF(F122&lt;&gt;0,1,0)</f>
        <v/>
      </c>
      <c r="F122" s="65">
        <f>+I122+K122+M122+O122+Q122+S122+U122+W122+Y122+AA122+AC122+AE122</f>
        <v/>
      </c>
      <c r="G122" s="15" t="inlineStr">
        <is>
          <t>DJ / WH</t>
        </is>
      </c>
      <c r="H122" s="70" t="n"/>
      <c r="I122" s="51">
        <f>SUMIFS('Investor Exit List'!$Q:$Q, 'Investor Exit List'!$C:$C, 'Cashflow Projection'!H122)</f>
        <v/>
      </c>
      <c r="J122" s="71" t="n"/>
      <c r="K122" s="51">
        <f>IF(VLOOKUP($D122,Sales!$C:$D,2,FALSE)=TRUE,0,SUMIFS('Investor Exit List'!$Q:$Q, 'Investor Exit List'!$C:$C, 'Cashflow Projection'!J122))</f>
        <v/>
      </c>
      <c r="L122" s="71" t="n"/>
      <c r="M122" s="51">
        <f>IF(VLOOKUP($D122,Sales!$C:$D,2,FALSE)=TRUE,0,SUMIFS('Investor Exit List'!$Q:$Q, 'Investor Exit List'!$C:$C, 'Cashflow Projection'!L122))</f>
        <v/>
      </c>
      <c r="N122" s="71" t="n"/>
      <c r="O122" s="51">
        <f>IF(VLOOKUP($D122,Sales!$C:$D,2,FALSE)=TRUE,0,SUMIFS('Investor Exit List'!$Q:$Q, 'Investor Exit List'!$C:$C, 'Cashflow Projection'!N122))</f>
        <v/>
      </c>
      <c r="P122" s="71" t="n"/>
      <c r="Q122" s="51">
        <f>IF(VLOOKUP($D122,Sales!$C:$D,2,FALSE)=TRUE,0,SUMIFS('Investor Exit List'!$Q:$Q, 'Investor Exit List'!$C:$C, 'Cashflow Projection'!P122))</f>
        <v/>
      </c>
      <c r="R122" s="71" t="n"/>
      <c r="S122" s="51">
        <f>IF(VLOOKUP($D122,Sales!$C:$D,2,FALSE)=TRUE,0,SUMIFS('Investor Exit List'!$Q:$Q, 'Investor Exit List'!$C:$C, 'Cashflow Projection'!R122))</f>
        <v/>
      </c>
      <c r="T122" s="71" t="n"/>
      <c r="U122" s="51">
        <f>IF(VLOOKUP($D122,Sales!$C:$D,2,FALSE)=TRUE,0,SUMIFS('Investor Exit List'!$Q:$Q, 'Investor Exit List'!$C:$C, 'Cashflow Projection'!T122))</f>
        <v/>
      </c>
      <c r="V122" s="71" t="n"/>
      <c r="W122" s="51">
        <f>IF(VLOOKUP($D122,Sales!$C:$D,2,FALSE)=TRUE,0,SUMIFS('Investor Exit List'!$Q:$Q, 'Investor Exit List'!$C:$C, 'Cashflow Projection'!V122))</f>
        <v/>
      </c>
      <c r="X122" s="71" t="n"/>
      <c r="Y122" s="51">
        <f>IF(VLOOKUP($D122,Sales!$C:$D,2,FALSE)=TRUE,0,SUMIFS('Investor Exit List'!$Q:$Q, 'Investor Exit List'!$C:$C, 'Cashflow Projection'!X122))</f>
        <v/>
      </c>
      <c r="Z122" s="71" t="n"/>
      <c r="AA122" s="51">
        <f>IF(VLOOKUP($D122,Sales!$C:$D,2,FALSE)=TRUE,0,SUMIFS('Investor Exit List'!$Q:$Q, 'Investor Exit List'!$C:$C, 'Cashflow Projection'!Z122))</f>
        <v/>
      </c>
      <c r="AB122" s="71" t="n"/>
      <c r="AC122" s="51">
        <f>IF(VLOOKUP($D122,Sales!$C:$D,2,FALSE)=TRUE,0,SUMIFS('Investor Exit List'!$Q:$Q, 'Investor Exit List'!$C:$C, 'Cashflow Projection'!AB122))</f>
        <v/>
      </c>
      <c r="AD122" s="71" t="n"/>
      <c r="AE122" s="51">
        <f>IF(VLOOKUP($D122,Sales!$C:$D,2,FALSE)=TRUE,0,SUMIFS('Investor Exit List'!$Q:$Q, 'Investor Exit List'!$C:$C, 'Cashflow Projection'!AD122))</f>
        <v/>
      </c>
      <c r="AF122" s="71" t="n"/>
    </row>
    <row r="123">
      <c r="A123" t="inlineStr"/>
      <c r="B123" s="67">
        <f>MINIFS('Investor Exit List'!$L:$L,'Investor Exit List'!$C:$C,'Cashflow Projection'!D123)</f>
        <v/>
      </c>
      <c r="C123" s="68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69" t="inlineStr">
        <is>
          <t>HVD304</t>
        </is>
      </c>
      <c r="E123" s="24">
        <f>IF(F123&lt;&gt;0,1,0)</f>
        <v/>
      </c>
      <c r="F123" s="65">
        <f>+I123+K123+M123+O123+Q123+S123+U123+W123+Y123+AA123+AC123+AE123</f>
        <v/>
      </c>
      <c r="G123" s="15" t="inlineStr">
        <is>
          <t>DJ / WH</t>
        </is>
      </c>
      <c r="H123" s="70" t="n"/>
      <c r="I123" s="51">
        <f>SUMIFS('Investor Exit List'!$Q:$Q, 'Investor Exit List'!$C:$C, 'Cashflow Projection'!H123)</f>
        <v/>
      </c>
      <c r="J123" s="71" t="n"/>
      <c r="K123" s="51">
        <f>IF(VLOOKUP($D123,Sales!$C:$D,2,FALSE)=TRUE,0,SUMIFS('Investor Exit List'!$Q:$Q, 'Investor Exit List'!$C:$C, 'Cashflow Projection'!J123))</f>
        <v/>
      </c>
      <c r="L123" s="71" t="n"/>
      <c r="M123" s="51">
        <f>IF(VLOOKUP($D123,Sales!$C:$D,2,FALSE)=TRUE,0,SUMIFS('Investor Exit List'!$Q:$Q, 'Investor Exit List'!$C:$C, 'Cashflow Projection'!L123))</f>
        <v/>
      </c>
      <c r="N123" s="71" t="n"/>
      <c r="O123" s="51">
        <f>IF(VLOOKUP($D123,Sales!$C:$D,2,FALSE)=TRUE,0,SUMIFS('Investor Exit List'!$Q:$Q, 'Investor Exit List'!$C:$C, 'Cashflow Projection'!N123))</f>
        <v/>
      </c>
      <c r="P123" s="71" t="n"/>
      <c r="Q123" s="51">
        <f>IF(VLOOKUP($D123,Sales!$C:$D,2,FALSE)=TRUE,0,SUMIFS('Investor Exit List'!$Q:$Q, 'Investor Exit List'!$C:$C, 'Cashflow Projection'!P123))</f>
        <v/>
      </c>
      <c r="R123" s="71" t="n"/>
      <c r="S123" s="51">
        <f>IF(VLOOKUP($D123,Sales!$C:$D,2,FALSE)=TRUE,0,SUMIFS('Investor Exit List'!$Q:$Q, 'Investor Exit List'!$C:$C, 'Cashflow Projection'!R123))</f>
        <v/>
      </c>
      <c r="T123" s="71" t="n"/>
      <c r="U123" s="51">
        <f>IF(VLOOKUP($D123,Sales!$C:$D,2,FALSE)=TRUE,0,SUMIFS('Investor Exit List'!$Q:$Q, 'Investor Exit List'!$C:$C, 'Cashflow Projection'!T123))</f>
        <v/>
      </c>
      <c r="V123" s="71" t="n"/>
      <c r="W123" s="51">
        <f>IF(VLOOKUP($D123,Sales!$C:$D,2,FALSE)=TRUE,0,SUMIFS('Investor Exit List'!$Q:$Q, 'Investor Exit List'!$C:$C, 'Cashflow Projection'!V123))</f>
        <v/>
      </c>
      <c r="X123" s="71" t="n"/>
      <c r="Y123" s="51">
        <f>IF(VLOOKUP($D123,Sales!$C:$D,2,FALSE)=TRUE,0,SUMIFS('Investor Exit List'!$Q:$Q, 'Investor Exit List'!$C:$C, 'Cashflow Projection'!X123))</f>
        <v/>
      </c>
      <c r="Z123" s="71" t="n"/>
      <c r="AA123" s="51">
        <f>IF(VLOOKUP($D123,Sales!$C:$D,2,FALSE)=TRUE,0,SUMIFS('Investor Exit List'!$Q:$Q, 'Investor Exit List'!$C:$C, 'Cashflow Projection'!Z123))</f>
        <v/>
      </c>
      <c r="AB123" s="71" t="n"/>
      <c r="AC123" s="51">
        <f>IF(VLOOKUP($D123,Sales!$C:$D,2,FALSE)=TRUE,0,SUMIFS('Investor Exit List'!$Q:$Q, 'Investor Exit List'!$C:$C, 'Cashflow Projection'!AB123))</f>
        <v/>
      </c>
      <c r="AD123" s="71" t="n"/>
      <c r="AE123" s="51">
        <f>IF(VLOOKUP($D123,Sales!$C:$D,2,FALSE)=TRUE,0,SUMIFS('Investor Exit List'!$Q:$Q, 'Investor Exit List'!$C:$C, 'Cashflow Projection'!AD123))</f>
        <v/>
      </c>
      <c r="AF123" s="71" t="n"/>
    </row>
    <row r="124">
      <c r="A124" t="inlineStr"/>
      <c r="B124" s="67">
        <f>MINIFS('Investor Exit List'!$L:$L,'Investor Exit List'!$C:$C,'Cashflow Projection'!D124)</f>
        <v/>
      </c>
      <c r="C124" s="68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9" t="inlineStr">
        <is>
          <t>HVC202</t>
        </is>
      </c>
      <c r="E124" s="24">
        <f>IF(F124&lt;&gt;0,1,0)</f>
        <v/>
      </c>
      <c r="F124" s="65">
        <f>+I124+K124+M124+O124+Q124+S124+U124+W124+Y124+AA124+AC124+AE124</f>
        <v/>
      </c>
      <c r="G124" s="15" t="inlineStr">
        <is>
          <t>DJ / WH</t>
        </is>
      </c>
      <c r="H124" s="70" t="n"/>
      <c r="I124" s="51">
        <f>SUMIFS('Investor Exit List'!$Q:$Q, 'Investor Exit List'!$C:$C, 'Cashflow Projection'!H124)</f>
        <v/>
      </c>
      <c r="J124" s="71" t="n"/>
      <c r="K124" s="51">
        <f>IF(VLOOKUP($D124,Sales!$C:$D,2,FALSE)=TRUE,0,SUMIFS('Investor Exit List'!$Q:$Q, 'Investor Exit List'!$C:$C, 'Cashflow Projection'!J124))</f>
        <v/>
      </c>
      <c r="L124" s="71" t="n"/>
      <c r="M124" s="51">
        <f>IF(VLOOKUP($D124,Sales!$C:$D,2,FALSE)=TRUE,0,SUMIFS('Investor Exit List'!$Q:$Q, 'Investor Exit List'!$C:$C, 'Cashflow Projection'!L124))</f>
        <v/>
      </c>
      <c r="N124" s="71" t="n"/>
      <c r="O124" s="51">
        <f>IF(VLOOKUP($D124,Sales!$C:$D,2,FALSE)=TRUE,0,SUMIFS('Investor Exit List'!$Q:$Q, 'Investor Exit List'!$C:$C, 'Cashflow Projection'!N124))</f>
        <v/>
      </c>
      <c r="P124" s="71" t="n"/>
      <c r="Q124" s="51">
        <f>IF(VLOOKUP($D124,Sales!$C:$D,2,FALSE)=TRUE,0,SUMIFS('Investor Exit List'!$Q:$Q, 'Investor Exit List'!$C:$C, 'Cashflow Projection'!P124))</f>
        <v/>
      </c>
      <c r="R124" s="71" t="n"/>
      <c r="S124" s="51">
        <f>IF(VLOOKUP($D124,Sales!$C:$D,2,FALSE)=TRUE,0,SUMIFS('Investor Exit List'!$Q:$Q, 'Investor Exit List'!$C:$C, 'Cashflow Projection'!R124))</f>
        <v/>
      </c>
      <c r="T124" s="71" t="n"/>
      <c r="U124" s="51">
        <f>IF(VLOOKUP($D124,Sales!$C:$D,2,FALSE)=TRUE,0,SUMIFS('Investor Exit List'!$Q:$Q, 'Investor Exit List'!$C:$C, 'Cashflow Projection'!T124))</f>
        <v/>
      </c>
      <c r="V124" s="71" t="n"/>
      <c r="W124" s="51">
        <f>IF(VLOOKUP($D124,Sales!$C:$D,2,FALSE)=TRUE,0,SUMIFS('Investor Exit List'!$Q:$Q, 'Investor Exit List'!$C:$C, 'Cashflow Projection'!V124))</f>
        <v/>
      </c>
      <c r="X124" s="71" t="n"/>
      <c r="Y124" s="51">
        <f>IF(VLOOKUP($D124,Sales!$C:$D,2,FALSE)=TRUE,0,SUMIFS('Investor Exit List'!$Q:$Q, 'Investor Exit List'!$C:$C, 'Cashflow Projection'!X124))</f>
        <v/>
      </c>
      <c r="Z124" s="71" t="n"/>
      <c r="AA124" s="51">
        <f>IF(VLOOKUP($D124,Sales!$C:$D,2,FALSE)=TRUE,0,SUMIFS('Investor Exit List'!$Q:$Q, 'Investor Exit List'!$C:$C, 'Cashflow Projection'!Z124))</f>
        <v/>
      </c>
      <c r="AB124" s="71" t="n"/>
      <c r="AC124" s="51">
        <f>IF(VLOOKUP($D124,Sales!$C:$D,2,FALSE)=TRUE,0,SUMIFS('Investor Exit List'!$Q:$Q, 'Investor Exit List'!$C:$C, 'Cashflow Projection'!AB124))</f>
        <v/>
      </c>
      <c r="AD124" s="71" t="n"/>
      <c r="AE124" s="51">
        <f>IF(VLOOKUP($D124,Sales!$C:$D,2,FALSE)=TRUE,0,SUMIFS('Investor Exit List'!$Q:$Q, 'Investor Exit List'!$C:$C, 'Cashflow Projection'!AD124))</f>
        <v/>
      </c>
      <c r="AF124" s="71" t="n"/>
    </row>
    <row r="125">
      <c r="A125" t="inlineStr"/>
      <c r="B125" s="67">
        <f>MINIFS('Investor Exit List'!$L:$L,'Investor Exit List'!$C:$C,'Cashflow Projection'!D125)</f>
        <v/>
      </c>
      <c r="C125" s="68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9" t="inlineStr">
        <is>
          <t>HVC204</t>
        </is>
      </c>
      <c r="E125" s="24">
        <f>IF(F125&lt;&gt;0,1,0)</f>
        <v/>
      </c>
      <c r="F125" s="65">
        <f>+I125+K125+M125+O125+Q125+S125+U125+W125+Y125+AA125+AC125+AE125</f>
        <v/>
      </c>
      <c r="G125" s="15" t="inlineStr">
        <is>
          <t>DJ / WH</t>
        </is>
      </c>
      <c r="H125" s="70" t="n"/>
      <c r="I125" s="51">
        <f>SUMIFS('Investor Exit List'!$Q:$Q, 'Investor Exit List'!$C:$C, 'Cashflow Projection'!H125)</f>
        <v/>
      </c>
      <c r="J125" s="71" t="n"/>
      <c r="K125" s="51">
        <f>IF(VLOOKUP($D125,Sales!$C:$D,2,FALSE)=TRUE,0,SUMIFS('Investor Exit List'!$Q:$Q, 'Investor Exit List'!$C:$C, 'Cashflow Projection'!J125))</f>
        <v/>
      </c>
      <c r="L125" s="71" t="n"/>
      <c r="M125" s="51">
        <f>IF(VLOOKUP($D125,Sales!$C:$D,2,FALSE)=TRUE,0,SUMIFS('Investor Exit List'!$Q:$Q, 'Investor Exit List'!$C:$C, 'Cashflow Projection'!L125))</f>
        <v/>
      </c>
      <c r="N125" s="71" t="n"/>
      <c r="O125" s="51">
        <f>IF(VLOOKUP($D125,Sales!$C:$D,2,FALSE)=TRUE,0,SUMIFS('Investor Exit List'!$Q:$Q, 'Investor Exit List'!$C:$C, 'Cashflow Projection'!N125))</f>
        <v/>
      </c>
      <c r="P125" s="71" t="n"/>
      <c r="Q125" s="51">
        <f>IF(VLOOKUP($D125,Sales!$C:$D,2,FALSE)=TRUE,0,SUMIFS('Investor Exit List'!$Q:$Q, 'Investor Exit List'!$C:$C, 'Cashflow Projection'!P125))</f>
        <v/>
      </c>
      <c r="R125" s="71" t="n"/>
      <c r="S125" s="51">
        <f>IF(VLOOKUP($D125,Sales!$C:$D,2,FALSE)=TRUE,0,SUMIFS('Investor Exit List'!$Q:$Q, 'Investor Exit List'!$C:$C, 'Cashflow Projection'!R125))</f>
        <v/>
      </c>
      <c r="T125" s="71" t="n"/>
      <c r="U125" s="51">
        <f>IF(VLOOKUP($D125,Sales!$C:$D,2,FALSE)=TRUE,0,SUMIFS('Investor Exit List'!$Q:$Q, 'Investor Exit List'!$C:$C, 'Cashflow Projection'!T125))</f>
        <v/>
      </c>
      <c r="V125" s="71" t="n"/>
      <c r="W125" s="51">
        <f>IF(VLOOKUP($D125,Sales!$C:$D,2,FALSE)=TRUE,0,SUMIFS('Investor Exit List'!$Q:$Q, 'Investor Exit List'!$C:$C, 'Cashflow Projection'!V125))</f>
        <v/>
      </c>
      <c r="X125" s="71" t="n"/>
      <c r="Y125" s="51">
        <f>IF(VLOOKUP($D125,Sales!$C:$D,2,FALSE)=TRUE,0,SUMIFS('Investor Exit List'!$Q:$Q, 'Investor Exit List'!$C:$C, 'Cashflow Projection'!X125))</f>
        <v/>
      </c>
      <c r="Z125" s="71" t="n"/>
      <c r="AA125" s="51">
        <f>IF(VLOOKUP($D125,Sales!$C:$D,2,FALSE)=TRUE,0,SUMIFS('Investor Exit List'!$Q:$Q, 'Investor Exit List'!$C:$C, 'Cashflow Projection'!Z125))</f>
        <v/>
      </c>
      <c r="AB125" s="71" t="n"/>
      <c r="AC125" s="51">
        <f>IF(VLOOKUP($D125,Sales!$C:$D,2,FALSE)=TRUE,0,SUMIFS('Investor Exit List'!$Q:$Q, 'Investor Exit List'!$C:$C, 'Cashflow Projection'!AB125))</f>
        <v/>
      </c>
      <c r="AD125" s="71" t="n"/>
      <c r="AE125" s="51">
        <f>IF(VLOOKUP($D125,Sales!$C:$D,2,FALSE)=TRUE,0,SUMIFS('Investor Exit List'!$Q:$Q, 'Investor Exit List'!$C:$C, 'Cashflow Projection'!AD125))</f>
        <v/>
      </c>
      <c r="AF125" s="71" t="n"/>
    </row>
    <row r="126">
      <c r="A126" t="inlineStr"/>
      <c r="B126" s="67">
        <f>MINIFS('Investor Exit List'!$L:$L,'Investor Exit List'!$C:$C,'Cashflow Projection'!D126)</f>
        <v/>
      </c>
      <c r="C126" s="68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69" t="inlineStr">
        <is>
          <t>HVC302</t>
        </is>
      </c>
      <c r="E126" s="24">
        <f>IF(F126&lt;&gt;0,1,0)</f>
        <v/>
      </c>
      <c r="F126" s="65">
        <f>+I126+K126+M126+O126+Q126+S126+U126+W126+Y126+AA126+AC126+AE126</f>
        <v/>
      </c>
      <c r="G126" s="15" t="inlineStr">
        <is>
          <t>DJ / WH</t>
        </is>
      </c>
      <c r="H126" s="70" t="n"/>
      <c r="I126" s="51">
        <f>SUMIFS('Investor Exit List'!$Q:$Q, 'Investor Exit List'!$C:$C, 'Cashflow Projection'!H126)</f>
        <v/>
      </c>
      <c r="J126" s="71" t="n"/>
      <c r="K126" s="51">
        <f>IF(VLOOKUP($D126,Sales!$C:$D,2,FALSE)=TRUE,0,SUMIFS('Investor Exit List'!$Q:$Q, 'Investor Exit List'!$C:$C, 'Cashflow Projection'!J126))</f>
        <v/>
      </c>
      <c r="L126" s="71" t="n"/>
      <c r="M126" s="51">
        <f>IF(VLOOKUP($D126,Sales!$C:$D,2,FALSE)=TRUE,0,SUMIFS('Investor Exit List'!$Q:$Q, 'Investor Exit List'!$C:$C, 'Cashflow Projection'!L126))</f>
        <v/>
      </c>
      <c r="N126" s="71" t="n"/>
      <c r="O126" s="51">
        <f>IF(VLOOKUP($D126,Sales!$C:$D,2,FALSE)=TRUE,0,SUMIFS('Investor Exit List'!$Q:$Q, 'Investor Exit List'!$C:$C, 'Cashflow Projection'!N126))</f>
        <v/>
      </c>
      <c r="P126" s="71" t="n"/>
      <c r="Q126" s="51">
        <f>IF(VLOOKUP($D126,Sales!$C:$D,2,FALSE)=TRUE,0,SUMIFS('Investor Exit List'!$Q:$Q, 'Investor Exit List'!$C:$C, 'Cashflow Projection'!P126))</f>
        <v/>
      </c>
      <c r="R126" s="71" t="n"/>
      <c r="S126" s="51">
        <f>IF(VLOOKUP($D126,Sales!$C:$D,2,FALSE)=TRUE,0,SUMIFS('Investor Exit List'!$Q:$Q, 'Investor Exit List'!$C:$C, 'Cashflow Projection'!R126))</f>
        <v/>
      </c>
      <c r="T126" s="71" t="n"/>
      <c r="U126" s="51">
        <f>IF(VLOOKUP($D126,Sales!$C:$D,2,FALSE)=TRUE,0,SUMIFS('Investor Exit List'!$Q:$Q, 'Investor Exit List'!$C:$C, 'Cashflow Projection'!T126))</f>
        <v/>
      </c>
      <c r="V126" s="71" t="n"/>
      <c r="W126" s="51">
        <f>IF(VLOOKUP($D126,Sales!$C:$D,2,FALSE)=TRUE,0,SUMIFS('Investor Exit List'!$Q:$Q, 'Investor Exit List'!$C:$C, 'Cashflow Projection'!V126))</f>
        <v/>
      </c>
      <c r="X126" s="71" t="n"/>
      <c r="Y126" s="51">
        <f>IF(VLOOKUP($D126,Sales!$C:$D,2,FALSE)=TRUE,0,SUMIFS('Investor Exit List'!$Q:$Q, 'Investor Exit List'!$C:$C, 'Cashflow Projection'!X126))</f>
        <v/>
      </c>
      <c r="Z126" s="71" t="n"/>
      <c r="AA126" s="51">
        <f>IF(VLOOKUP($D126,Sales!$C:$D,2,FALSE)=TRUE,0,SUMIFS('Investor Exit List'!$Q:$Q, 'Investor Exit List'!$C:$C, 'Cashflow Projection'!Z126))</f>
        <v/>
      </c>
      <c r="AB126" s="71" t="n"/>
      <c r="AC126" s="51">
        <f>IF(VLOOKUP($D126,Sales!$C:$D,2,FALSE)=TRUE,0,SUMIFS('Investor Exit List'!$Q:$Q, 'Investor Exit List'!$C:$C, 'Cashflow Projection'!AB126))</f>
        <v/>
      </c>
      <c r="AD126" s="71" t="n"/>
      <c r="AE126" s="51">
        <f>IF(VLOOKUP($D126,Sales!$C:$D,2,FALSE)=TRUE,0,SUMIFS('Investor Exit List'!$Q:$Q, 'Investor Exit List'!$C:$C, 'Cashflow Projection'!AD126))</f>
        <v/>
      </c>
      <c r="AF126" s="71" t="n"/>
    </row>
    <row r="127">
      <c r="A127" t="inlineStr"/>
      <c r="B127" s="67">
        <f>MINIFS('Investor Exit List'!$L:$L,'Investor Exit List'!$C:$C,'Cashflow Projection'!D127)</f>
        <v/>
      </c>
      <c r="C127" s="6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9" t="inlineStr">
        <is>
          <t>HVC304</t>
        </is>
      </c>
      <c r="E127" s="24">
        <f>IF(F127&lt;&gt;0,1,0)</f>
        <v/>
      </c>
      <c r="F127" s="65">
        <f>+I127+K127+M127+O127+Q127+S127+U127+W127+Y127+AA127+AC127+AE127</f>
        <v/>
      </c>
      <c r="G127" s="15" t="inlineStr">
        <is>
          <t>DJ / WH</t>
        </is>
      </c>
      <c r="H127" s="70" t="n"/>
      <c r="I127" s="51">
        <f>SUMIFS('Investor Exit List'!$Q:$Q, 'Investor Exit List'!$C:$C, 'Cashflow Projection'!H127)</f>
        <v/>
      </c>
      <c r="J127" s="71" t="n"/>
      <c r="K127" s="51">
        <f>IF(VLOOKUP($D127,Sales!$C:$D,2,FALSE)=TRUE,0,SUMIFS('Investor Exit List'!$Q:$Q, 'Investor Exit List'!$C:$C, 'Cashflow Projection'!J127))</f>
        <v/>
      </c>
      <c r="L127" s="71" t="n"/>
      <c r="M127" s="51">
        <f>IF(VLOOKUP($D127,Sales!$C:$D,2,FALSE)=TRUE,0,SUMIFS('Investor Exit List'!$Q:$Q, 'Investor Exit List'!$C:$C, 'Cashflow Projection'!L127))</f>
        <v/>
      </c>
      <c r="N127" s="71" t="n"/>
      <c r="O127" s="51">
        <f>IF(VLOOKUP($D127,Sales!$C:$D,2,FALSE)=TRUE,0,SUMIFS('Investor Exit List'!$Q:$Q, 'Investor Exit List'!$C:$C, 'Cashflow Projection'!N127))</f>
        <v/>
      </c>
      <c r="P127" s="71" t="n"/>
      <c r="Q127" s="51">
        <f>IF(VLOOKUP($D127,Sales!$C:$D,2,FALSE)=TRUE,0,SUMIFS('Investor Exit List'!$Q:$Q, 'Investor Exit List'!$C:$C, 'Cashflow Projection'!P127))</f>
        <v/>
      </c>
      <c r="R127" s="71" t="n"/>
      <c r="S127" s="51">
        <f>IF(VLOOKUP($D127,Sales!$C:$D,2,FALSE)=TRUE,0,SUMIFS('Investor Exit List'!$Q:$Q, 'Investor Exit List'!$C:$C, 'Cashflow Projection'!R127))</f>
        <v/>
      </c>
      <c r="T127" s="71" t="n"/>
      <c r="U127" s="51">
        <f>IF(VLOOKUP($D127,Sales!$C:$D,2,FALSE)=TRUE,0,SUMIFS('Investor Exit List'!$Q:$Q, 'Investor Exit List'!$C:$C, 'Cashflow Projection'!T127))</f>
        <v/>
      </c>
      <c r="V127" s="71" t="n"/>
      <c r="W127" s="51">
        <f>IF(VLOOKUP($D127,Sales!$C:$D,2,FALSE)=TRUE,0,SUMIFS('Investor Exit List'!$Q:$Q, 'Investor Exit List'!$C:$C, 'Cashflow Projection'!V127))</f>
        <v/>
      </c>
      <c r="X127" s="71" t="n"/>
      <c r="Y127" s="51">
        <f>IF(VLOOKUP($D127,Sales!$C:$D,2,FALSE)=TRUE,0,SUMIFS('Investor Exit List'!$Q:$Q, 'Investor Exit List'!$C:$C, 'Cashflow Projection'!X127))</f>
        <v/>
      </c>
      <c r="Z127" s="71" t="n"/>
      <c r="AA127" s="51">
        <f>IF(VLOOKUP($D127,Sales!$C:$D,2,FALSE)=TRUE,0,SUMIFS('Investor Exit List'!$Q:$Q, 'Investor Exit List'!$C:$C, 'Cashflow Projection'!Z127))</f>
        <v/>
      </c>
      <c r="AB127" s="71" t="n"/>
      <c r="AC127" s="51">
        <f>IF(VLOOKUP($D127,Sales!$C:$D,2,FALSE)=TRUE,0,SUMIFS('Investor Exit List'!$Q:$Q, 'Investor Exit List'!$C:$C, 'Cashflow Projection'!AB127))</f>
        <v/>
      </c>
      <c r="AD127" s="71" t="n"/>
      <c r="AE127" s="51">
        <f>IF(VLOOKUP($D127,Sales!$C:$D,2,FALSE)=TRUE,0,SUMIFS('Investor Exit List'!$Q:$Q, 'Investor Exit List'!$C:$C, 'Cashflow Projection'!AD127))</f>
        <v/>
      </c>
      <c r="AF127" s="71" t="n"/>
    </row>
    <row r="128">
      <c r="A128" t="inlineStr"/>
      <c r="B128" s="67">
        <f>MINIFS('Investor Exit List'!$L:$L,'Investor Exit List'!$C:$C,'Cashflow Projection'!D128)</f>
        <v/>
      </c>
      <c r="C128" s="6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9" t="inlineStr">
        <is>
          <t>HVC305</t>
        </is>
      </c>
      <c r="E128" s="24">
        <f>IF(F128&lt;&gt;0,1,0)</f>
        <v/>
      </c>
      <c r="F128" s="65">
        <f>+I128+K128+M128+O128+Q128+S128+U128+W128+Y128+AA128+AC128+AE128</f>
        <v/>
      </c>
      <c r="G128" s="15" t="inlineStr">
        <is>
          <t>DJ / WH</t>
        </is>
      </c>
      <c r="H128" s="70" t="n"/>
      <c r="I128" s="51">
        <f>SUMIFS('Investor Exit List'!$Q:$Q, 'Investor Exit List'!$C:$C, 'Cashflow Projection'!H128)</f>
        <v/>
      </c>
      <c r="J128" s="71" t="n"/>
      <c r="K128" s="51">
        <f>IF(VLOOKUP($D128,Sales!$C:$D,2,FALSE)=TRUE,0,SUMIFS('Investor Exit List'!$Q:$Q, 'Investor Exit List'!$C:$C, 'Cashflow Projection'!J128))</f>
        <v/>
      </c>
      <c r="L128" s="71" t="n"/>
      <c r="M128" s="51">
        <f>IF(VLOOKUP($D128,Sales!$C:$D,2,FALSE)=TRUE,0,SUMIFS('Investor Exit List'!$Q:$Q, 'Investor Exit List'!$C:$C, 'Cashflow Projection'!L128))</f>
        <v/>
      </c>
      <c r="N128" s="71" t="n"/>
      <c r="O128" s="51">
        <f>IF(VLOOKUP($D128,Sales!$C:$D,2,FALSE)=TRUE,0,SUMIFS('Investor Exit List'!$Q:$Q, 'Investor Exit List'!$C:$C, 'Cashflow Projection'!N128))</f>
        <v/>
      </c>
      <c r="P128" s="71" t="n"/>
      <c r="Q128" s="51">
        <f>IF(VLOOKUP($D128,Sales!$C:$D,2,FALSE)=TRUE,0,SUMIFS('Investor Exit List'!$Q:$Q, 'Investor Exit List'!$C:$C, 'Cashflow Projection'!P128))</f>
        <v/>
      </c>
      <c r="R128" s="71" t="n"/>
      <c r="S128" s="51">
        <f>IF(VLOOKUP($D128,Sales!$C:$D,2,FALSE)=TRUE,0,SUMIFS('Investor Exit List'!$Q:$Q, 'Investor Exit List'!$C:$C, 'Cashflow Projection'!R128))</f>
        <v/>
      </c>
      <c r="T128" s="71" t="n"/>
      <c r="U128" s="51">
        <f>IF(VLOOKUP($D128,Sales!$C:$D,2,FALSE)=TRUE,0,SUMIFS('Investor Exit List'!$Q:$Q, 'Investor Exit List'!$C:$C, 'Cashflow Projection'!T128))</f>
        <v/>
      </c>
      <c r="V128" s="71" t="n"/>
      <c r="W128" s="51">
        <f>IF(VLOOKUP($D128,Sales!$C:$D,2,FALSE)=TRUE,0,SUMIFS('Investor Exit List'!$Q:$Q, 'Investor Exit List'!$C:$C, 'Cashflow Projection'!V128))</f>
        <v/>
      </c>
      <c r="X128" s="71" t="n"/>
      <c r="Y128" s="51">
        <f>IF(VLOOKUP($D128,Sales!$C:$D,2,FALSE)=TRUE,0,SUMIFS('Investor Exit List'!$Q:$Q, 'Investor Exit List'!$C:$C, 'Cashflow Projection'!X128))</f>
        <v/>
      </c>
      <c r="Z128" s="71" t="n"/>
      <c r="AA128" s="51">
        <f>IF(VLOOKUP($D128,Sales!$C:$D,2,FALSE)=TRUE,0,SUMIFS('Investor Exit List'!$Q:$Q, 'Investor Exit List'!$C:$C, 'Cashflow Projection'!Z128))</f>
        <v/>
      </c>
      <c r="AB128" s="71" t="n"/>
      <c r="AC128" s="51">
        <f>IF(VLOOKUP($D128,Sales!$C:$D,2,FALSE)=TRUE,0,SUMIFS('Investor Exit List'!$Q:$Q, 'Investor Exit List'!$C:$C, 'Cashflow Projection'!AB128))</f>
        <v/>
      </c>
      <c r="AD128" s="71" t="n"/>
      <c r="AE128" s="51">
        <f>IF(VLOOKUP($D128,Sales!$C:$D,2,FALSE)=TRUE,0,SUMIFS('Investor Exit List'!$Q:$Q, 'Investor Exit List'!$C:$C, 'Cashflow Projection'!AD128))</f>
        <v/>
      </c>
      <c r="AF128" s="71" t="n"/>
    </row>
    <row r="129">
      <c r="A129" t="inlineStr"/>
      <c r="B129" s="67">
        <f>MINIFS('Investor Exit List'!$L:$L,'Investor Exit List'!$C:$C,'Cashflow Projection'!D129)</f>
        <v/>
      </c>
      <c r="C129" s="6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9" t="inlineStr">
        <is>
          <t>HVJ101</t>
        </is>
      </c>
      <c r="E129" s="24">
        <f>IF(F129&lt;&gt;0,1,0)</f>
        <v/>
      </c>
      <c r="F129" s="65">
        <f>+I129+K129+M129+O129+Q129+S129+U129+W129+Y129+AA129+AC129+AE129</f>
        <v/>
      </c>
      <c r="G129" s="15" t="inlineStr">
        <is>
          <t>DJ / WH</t>
        </is>
      </c>
      <c r="H129" s="70" t="n"/>
      <c r="I129" s="51">
        <f>SUMIFS('Investor Exit List'!$Q:$Q, 'Investor Exit List'!$C:$C, 'Cashflow Projection'!H129)</f>
        <v/>
      </c>
      <c r="J129" s="71" t="n"/>
      <c r="K129" s="51">
        <f>IF(VLOOKUP($D129,Sales!$C:$D,2,FALSE)=TRUE,0,SUMIFS('Investor Exit List'!$Q:$Q, 'Investor Exit List'!$C:$C, 'Cashflow Projection'!J129))</f>
        <v/>
      </c>
      <c r="L129" s="71" t="n"/>
      <c r="M129" s="51">
        <f>IF(VLOOKUP($D129,Sales!$C:$D,2,FALSE)=TRUE,0,SUMIFS('Investor Exit List'!$Q:$Q, 'Investor Exit List'!$C:$C, 'Cashflow Projection'!L129))</f>
        <v/>
      </c>
      <c r="N129" s="71" t="n"/>
      <c r="O129" s="51">
        <f>IF(VLOOKUP($D129,Sales!$C:$D,2,FALSE)=TRUE,0,SUMIFS('Investor Exit List'!$Q:$Q, 'Investor Exit List'!$C:$C, 'Cashflow Projection'!N129))</f>
        <v/>
      </c>
      <c r="P129" s="71" t="n"/>
      <c r="Q129" s="51">
        <f>IF(VLOOKUP($D129,Sales!$C:$D,2,FALSE)=TRUE,0,SUMIFS('Investor Exit List'!$Q:$Q, 'Investor Exit List'!$C:$C, 'Cashflow Projection'!P129))</f>
        <v/>
      </c>
      <c r="R129" s="71" t="n"/>
      <c r="S129" s="51">
        <f>IF(VLOOKUP($D129,Sales!$C:$D,2,FALSE)=TRUE,0,SUMIFS('Investor Exit List'!$Q:$Q, 'Investor Exit List'!$C:$C, 'Cashflow Projection'!R129))</f>
        <v/>
      </c>
      <c r="T129" s="71" t="n"/>
      <c r="U129" s="51">
        <f>IF(VLOOKUP($D129,Sales!$C:$D,2,FALSE)=TRUE,0,SUMIFS('Investor Exit List'!$Q:$Q, 'Investor Exit List'!$C:$C, 'Cashflow Projection'!T129))</f>
        <v/>
      </c>
      <c r="V129" s="71" t="n"/>
      <c r="W129" s="51">
        <f>IF(VLOOKUP($D129,Sales!$C:$D,2,FALSE)=TRUE,0,SUMIFS('Investor Exit List'!$Q:$Q, 'Investor Exit List'!$C:$C, 'Cashflow Projection'!V129))</f>
        <v/>
      </c>
      <c r="X129" s="71" t="n"/>
      <c r="Y129" s="51">
        <f>IF(VLOOKUP($D129,Sales!$C:$D,2,FALSE)=TRUE,0,SUMIFS('Investor Exit List'!$Q:$Q, 'Investor Exit List'!$C:$C, 'Cashflow Projection'!X129))</f>
        <v/>
      </c>
      <c r="Z129" s="71" t="n"/>
      <c r="AA129" s="51">
        <f>IF(VLOOKUP($D129,Sales!$C:$D,2,FALSE)=TRUE,0,SUMIFS('Investor Exit List'!$Q:$Q, 'Investor Exit List'!$C:$C, 'Cashflow Projection'!Z129))</f>
        <v/>
      </c>
      <c r="AB129" s="71" t="n"/>
      <c r="AC129" s="51">
        <f>IF(VLOOKUP($D129,Sales!$C:$D,2,FALSE)=TRUE,0,SUMIFS('Investor Exit List'!$Q:$Q, 'Investor Exit List'!$C:$C, 'Cashflow Projection'!AB129))</f>
        <v/>
      </c>
      <c r="AD129" s="71" t="n"/>
      <c r="AE129" s="51">
        <f>IF(VLOOKUP($D129,Sales!$C:$D,2,FALSE)=TRUE,0,SUMIFS('Investor Exit List'!$Q:$Q, 'Investor Exit List'!$C:$C, 'Cashflow Projection'!AD129))</f>
        <v/>
      </c>
      <c r="AF129" s="71" t="n"/>
    </row>
    <row r="130">
      <c r="A130" t="inlineStr"/>
      <c r="B130" s="67">
        <f>MINIFS('Investor Exit List'!$L:$L,'Investor Exit List'!$C:$C,'Cashflow Projection'!D130)</f>
        <v/>
      </c>
      <c r="C130" s="6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9" t="inlineStr">
        <is>
          <t>HVJ102</t>
        </is>
      </c>
      <c r="E130" s="24">
        <f>IF(F130&lt;&gt;0,1,0)</f>
        <v/>
      </c>
      <c r="F130" s="65">
        <f>+I130+K130+M130+O130+Q130+S130+U130+W130+Y130+AA130+AC130+AE130</f>
        <v/>
      </c>
      <c r="G130" s="15" t="inlineStr">
        <is>
          <t>DJ / WH</t>
        </is>
      </c>
      <c r="H130" s="70" t="n"/>
      <c r="I130" s="51">
        <f>SUMIFS('Investor Exit List'!$Q:$Q, 'Investor Exit List'!$C:$C, 'Cashflow Projection'!H130)</f>
        <v/>
      </c>
      <c r="J130" s="71" t="n"/>
      <c r="K130" s="51">
        <f>IF(VLOOKUP($D130,Sales!$C:$D,2,FALSE)=TRUE,0,SUMIFS('Investor Exit List'!$Q:$Q, 'Investor Exit List'!$C:$C, 'Cashflow Projection'!J130))</f>
        <v/>
      </c>
      <c r="L130" s="71" t="n"/>
      <c r="M130" s="51">
        <f>IF(VLOOKUP($D130,Sales!$C:$D,2,FALSE)=TRUE,0,SUMIFS('Investor Exit List'!$Q:$Q, 'Investor Exit List'!$C:$C, 'Cashflow Projection'!L130))</f>
        <v/>
      </c>
      <c r="N130" s="71" t="n"/>
      <c r="O130" s="51">
        <f>IF(VLOOKUP($D130,Sales!$C:$D,2,FALSE)=TRUE,0,SUMIFS('Investor Exit List'!$Q:$Q, 'Investor Exit List'!$C:$C, 'Cashflow Projection'!N130))</f>
        <v/>
      </c>
      <c r="P130" s="71" t="n"/>
      <c r="Q130" s="51">
        <f>IF(VLOOKUP($D130,Sales!$C:$D,2,FALSE)=TRUE,0,SUMIFS('Investor Exit List'!$Q:$Q, 'Investor Exit List'!$C:$C, 'Cashflow Projection'!P130))</f>
        <v/>
      </c>
      <c r="R130" s="71" t="n"/>
      <c r="S130" s="51">
        <f>IF(VLOOKUP($D130,Sales!$C:$D,2,FALSE)=TRUE,0,SUMIFS('Investor Exit List'!$Q:$Q, 'Investor Exit List'!$C:$C, 'Cashflow Projection'!R130))</f>
        <v/>
      </c>
      <c r="T130" s="71" t="n"/>
      <c r="U130" s="51">
        <f>IF(VLOOKUP($D130,Sales!$C:$D,2,FALSE)=TRUE,0,SUMIFS('Investor Exit List'!$Q:$Q, 'Investor Exit List'!$C:$C, 'Cashflow Projection'!T130))</f>
        <v/>
      </c>
      <c r="V130" s="71" t="n"/>
      <c r="W130" s="51">
        <f>IF(VLOOKUP($D130,Sales!$C:$D,2,FALSE)=TRUE,0,SUMIFS('Investor Exit List'!$Q:$Q, 'Investor Exit List'!$C:$C, 'Cashflow Projection'!V130))</f>
        <v/>
      </c>
      <c r="X130" s="71" t="n"/>
      <c r="Y130" s="51">
        <f>IF(VLOOKUP($D130,Sales!$C:$D,2,FALSE)=TRUE,0,SUMIFS('Investor Exit List'!$Q:$Q, 'Investor Exit List'!$C:$C, 'Cashflow Projection'!X130))</f>
        <v/>
      </c>
      <c r="Z130" s="71" t="n"/>
      <c r="AA130" s="51">
        <f>IF(VLOOKUP($D130,Sales!$C:$D,2,FALSE)=TRUE,0,SUMIFS('Investor Exit List'!$Q:$Q, 'Investor Exit List'!$C:$C, 'Cashflow Projection'!Z130))</f>
        <v/>
      </c>
      <c r="AB130" s="71" t="n"/>
      <c r="AC130" s="51">
        <f>IF(VLOOKUP($D130,Sales!$C:$D,2,FALSE)=TRUE,0,SUMIFS('Investor Exit List'!$Q:$Q, 'Investor Exit List'!$C:$C, 'Cashflow Projection'!AB130))</f>
        <v/>
      </c>
      <c r="AD130" s="71" t="n"/>
      <c r="AE130" s="51">
        <f>IF(VLOOKUP($D130,Sales!$C:$D,2,FALSE)=TRUE,0,SUMIFS('Investor Exit List'!$Q:$Q, 'Investor Exit List'!$C:$C, 'Cashflow Projection'!AD130))</f>
        <v/>
      </c>
      <c r="AF130" s="71" t="n"/>
    </row>
    <row r="131">
      <c r="A131" t="inlineStr"/>
      <c r="B131" s="67">
        <f>MINIFS('Investor Exit List'!$L:$L,'Investor Exit List'!$C:$C,'Cashflow Projection'!D131)</f>
        <v/>
      </c>
      <c r="C131" s="6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9" t="inlineStr">
        <is>
          <t>HVJ103</t>
        </is>
      </c>
      <c r="E131" s="24">
        <f>IF(F131&lt;&gt;0,1,0)</f>
        <v/>
      </c>
      <c r="F131" s="65">
        <f>+I131+K131+M131+O131+Q131+S131+U131+W131+Y131+AA131+AC131+AE131</f>
        <v/>
      </c>
      <c r="G131" s="15" t="inlineStr">
        <is>
          <t>DJ / WH</t>
        </is>
      </c>
      <c r="H131" s="70" t="n"/>
      <c r="I131" s="51">
        <f>SUMIFS('Investor Exit List'!$Q:$Q, 'Investor Exit List'!$C:$C, 'Cashflow Projection'!H131)</f>
        <v/>
      </c>
      <c r="J131" s="71" t="n"/>
      <c r="K131" s="51">
        <f>IF(VLOOKUP($D131,Sales!$C:$D,2,FALSE)=TRUE,0,SUMIFS('Investor Exit List'!$Q:$Q, 'Investor Exit List'!$C:$C, 'Cashflow Projection'!J131))</f>
        <v/>
      </c>
      <c r="L131" s="71" t="n"/>
      <c r="M131" s="51">
        <f>IF(VLOOKUP($D131,Sales!$C:$D,2,FALSE)=TRUE,0,SUMIFS('Investor Exit List'!$Q:$Q, 'Investor Exit List'!$C:$C, 'Cashflow Projection'!L131))</f>
        <v/>
      </c>
      <c r="N131" s="71" t="n"/>
      <c r="O131" s="51">
        <f>IF(VLOOKUP($D131,Sales!$C:$D,2,FALSE)=TRUE,0,SUMIFS('Investor Exit List'!$Q:$Q, 'Investor Exit List'!$C:$C, 'Cashflow Projection'!N131))</f>
        <v/>
      </c>
      <c r="P131" s="71" t="n"/>
      <c r="Q131" s="51">
        <f>IF(VLOOKUP($D131,Sales!$C:$D,2,FALSE)=TRUE,0,SUMIFS('Investor Exit List'!$Q:$Q, 'Investor Exit List'!$C:$C, 'Cashflow Projection'!P131))</f>
        <v/>
      </c>
      <c r="R131" s="71" t="n"/>
      <c r="S131" s="51">
        <f>IF(VLOOKUP($D131,Sales!$C:$D,2,FALSE)=TRUE,0,SUMIFS('Investor Exit List'!$Q:$Q, 'Investor Exit List'!$C:$C, 'Cashflow Projection'!R131))</f>
        <v/>
      </c>
      <c r="T131" s="71" t="n"/>
      <c r="U131" s="51">
        <f>IF(VLOOKUP($D131,Sales!$C:$D,2,FALSE)=TRUE,0,SUMIFS('Investor Exit List'!$Q:$Q, 'Investor Exit List'!$C:$C, 'Cashflow Projection'!T131))</f>
        <v/>
      </c>
      <c r="V131" s="71" t="n"/>
      <c r="W131" s="51">
        <f>IF(VLOOKUP($D131,Sales!$C:$D,2,FALSE)=TRUE,0,SUMIFS('Investor Exit List'!$Q:$Q, 'Investor Exit List'!$C:$C, 'Cashflow Projection'!V131))</f>
        <v/>
      </c>
      <c r="X131" s="71" t="n"/>
      <c r="Y131" s="51">
        <f>IF(VLOOKUP($D131,Sales!$C:$D,2,FALSE)=TRUE,0,SUMIFS('Investor Exit List'!$Q:$Q, 'Investor Exit List'!$C:$C, 'Cashflow Projection'!X131))</f>
        <v/>
      </c>
      <c r="Z131" s="71" t="n"/>
      <c r="AA131" s="51">
        <f>IF(VLOOKUP($D131,Sales!$C:$D,2,FALSE)=TRUE,0,SUMIFS('Investor Exit List'!$Q:$Q, 'Investor Exit List'!$C:$C, 'Cashflow Projection'!Z131))</f>
        <v/>
      </c>
      <c r="AB131" s="71" t="n"/>
      <c r="AC131" s="51">
        <f>IF(VLOOKUP($D131,Sales!$C:$D,2,FALSE)=TRUE,0,SUMIFS('Investor Exit List'!$Q:$Q, 'Investor Exit List'!$C:$C, 'Cashflow Projection'!AB131))</f>
        <v/>
      </c>
      <c r="AD131" s="71" t="n"/>
      <c r="AE131" s="51">
        <f>IF(VLOOKUP($D131,Sales!$C:$D,2,FALSE)=TRUE,0,SUMIFS('Investor Exit List'!$Q:$Q, 'Investor Exit List'!$C:$C, 'Cashflow Projection'!AD131))</f>
        <v/>
      </c>
      <c r="AF131" s="71" t="n"/>
    </row>
    <row r="132">
      <c r="A132" t="inlineStr"/>
      <c r="B132" s="67">
        <f>MINIFS('Investor Exit List'!$L:$L,'Investor Exit List'!$C:$C,'Cashflow Projection'!D132)</f>
        <v/>
      </c>
      <c r="C132" s="6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9" t="inlineStr">
        <is>
          <t>HVJ201</t>
        </is>
      </c>
      <c r="E132" s="24">
        <f>IF(F132&lt;&gt;0,1,0)</f>
        <v/>
      </c>
      <c r="F132" s="65">
        <f>+I132+K132+M132+O132+Q132+S132+U132+W132+Y132+AA132+AC132+AE132</f>
        <v/>
      </c>
      <c r="G132" s="15" t="inlineStr">
        <is>
          <t>DJ / WH</t>
        </is>
      </c>
      <c r="H132" s="70" t="n"/>
      <c r="I132" s="51">
        <f>SUMIFS('Investor Exit List'!$Q:$Q, 'Investor Exit List'!$C:$C, 'Cashflow Projection'!H132)</f>
        <v/>
      </c>
      <c r="J132" s="71" t="n"/>
      <c r="K132" s="51">
        <f>IF(VLOOKUP($D132,Sales!$C:$D,2,FALSE)=TRUE,0,SUMIFS('Investor Exit List'!$Q:$Q, 'Investor Exit List'!$C:$C, 'Cashflow Projection'!J132))</f>
        <v/>
      </c>
      <c r="L132" s="71" t="n"/>
      <c r="M132" s="51">
        <f>IF(VLOOKUP($D132,Sales!$C:$D,2,FALSE)=TRUE,0,SUMIFS('Investor Exit List'!$Q:$Q, 'Investor Exit List'!$C:$C, 'Cashflow Projection'!L132))</f>
        <v/>
      </c>
      <c r="N132" s="71" t="n"/>
      <c r="O132" s="51">
        <f>IF(VLOOKUP($D132,Sales!$C:$D,2,FALSE)=TRUE,0,SUMIFS('Investor Exit List'!$Q:$Q, 'Investor Exit List'!$C:$C, 'Cashflow Projection'!N132))</f>
        <v/>
      </c>
      <c r="P132" s="71" t="n"/>
      <c r="Q132" s="51">
        <f>IF(VLOOKUP($D132,Sales!$C:$D,2,FALSE)=TRUE,0,SUMIFS('Investor Exit List'!$Q:$Q, 'Investor Exit List'!$C:$C, 'Cashflow Projection'!P132))</f>
        <v/>
      </c>
      <c r="R132" s="71" t="n"/>
      <c r="S132" s="51">
        <f>IF(VLOOKUP($D132,Sales!$C:$D,2,FALSE)=TRUE,0,SUMIFS('Investor Exit List'!$Q:$Q, 'Investor Exit List'!$C:$C, 'Cashflow Projection'!R132))</f>
        <v/>
      </c>
      <c r="T132" s="71" t="n"/>
      <c r="U132" s="51">
        <f>IF(VLOOKUP($D132,Sales!$C:$D,2,FALSE)=TRUE,0,SUMIFS('Investor Exit List'!$Q:$Q, 'Investor Exit List'!$C:$C, 'Cashflow Projection'!T132))</f>
        <v/>
      </c>
      <c r="V132" s="71" t="n"/>
      <c r="W132" s="51">
        <f>IF(VLOOKUP($D132,Sales!$C:$D,2,FALSE)=TRUE,0,SUMIFS('Investor Exit List'!$Q:$Q, 'Investor Exit List'!$C:$C, 'Cashflow Projection'!V132))</f>
        <v/>
      </c>
      <c r="X132" s="71" t="n"/>
      <c r="Y132" s="51">
        <f>IF(VLOOKUP($D132,Sales!$C:$D,2,FALSE)=TRUE,0,SUMIFS('Investor Exit List'!$Q:$Q, 'Investor Exit List'!$C:$C, 'Cashflow Projection'!X132))</f>
        <v/>
      </c>
      <c r="Z132" s="71" t="n"/>
      <c r="AA132" s="51">
        <f>IF(VLOOKUP($D132,Sales!$C:$D,2,FALSE)=TRUE,0,SUMIFS('Investor Exit List'!$Q:$Q, 'Investor Exit List'!$C:$C, 'Cashflow Projection'!Z132))</f>
        <v/>
      </c>
      <c r="AB132" s="71" t="n"/>
      <c r="AC132" s="51">
        <f>IF(VLOOKUP($D132,Sales!$C:$D,2,FALSE)=TRUE,0,SUMIFS('Investor Exit List'!$Q:$Q, 'Investor Exit List'!$C:$C, 'Cashflow Projection'!AB132))</f>
        <v/>
      </c>
      <c r="AD132" s="71" t="n"/>
      <c r="AE132" s="51">
        <f>IF(VLOOKUP($D132,Sales!$C:$D,2,FALSE)=TRUE,0,SUMIFS('Investor Exit List'!$Q:$Q, 'Investor Exit List'!$C:$C, 'Cashflow Projection'!AD132))</f>
        <v/>
      </c>
      <c r="AF132" s="71" t="n"/>
    </row>
    <row r="133">
      <c r="A133" t="inlineStr"/>
      <c r="B133" s="67">
        <f>MINIFS('Investor Exit List'!$L:$L,'Investor Exit List'!$C:$C,'Cashflow Projection'!D133)</f>
        <v/>
      </c>
      <c r="C133" s="6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9" t="inlineStr">
        <is>
          <t>HVJ202</t>
        </is>
      </c>
      <c r="E133" s="24">
        <f>IF(F133&lt;&gt;0,1,0)</f>
        <v/>
      </c>
      <c r="F133" s="65">
        <f>+I133+K133+M133+O133+Q133+S133+U133+W133+Y133+AA133+AC133+AE133</f>
        <v/>
      </c>
      <c r="G133" s="15" t="inlineStr">
        <is>
          <t>DJ / WH</t>
        </is>
      </c>
      <c r="H133" s="70" t="n"/>
      <c r="I133" s="51">
        <f>SUMIFS('Investor Exit List'!$Q:$Q, 'Investor Exit List'!$C:$C, 'Cashflow Projection'!H133)</f>
        <v/>
      </c>
      <c r="J133" s="71" t="n"/>
      <c r="K133" s="51">
        <f>IF(VLOOKUP($D133,Sales!$C:$D,2,FALSE)=TRUE,0,SUMIFS('Investor Exit List'!$Q:$Q, 'Investor Exit List'!$C:$C, 'Cashflow Projection'!J133))</f>
        <v/>
      </c>
      <c r="L133" s="71" t="n"/>
      <c r="M133" s="51">
        <f>IF(VLOOKUP($D133,Sales!$C:$D,2,FALSE)=TRUE,0,SUMIFS('Investor Exit List'!$Q:$Q, 'Investor Exit List'!$C:$C, 'Cashflow Projection'!L133))</f>
        <v/>
      </c>
      <c r="N133" s="71" t="n"/>
      <c r="O133" s="51">
        <f>IF(VLOOKUP($D133,Sales!$C:$D,2,FALSE)=TRUE,0,SUMIFS('Investor Exit List'!$Q:$Q, 'Investor Exit List'!$C:$C, 'Cashflow Projection'!N133))</f>
        <v/>
      </c>
      <c r="P133" s="71" t="n"/>
      <c r="Q133" s="51">
        <f>IF(VLOOKUP($D133,Sales!$C:$D,2,FALSE)=TRUE,0,SUMIFS('Investor Exit List'!$Q:$Q, 'Investor Exit List'!$C:$C, 'Cashflow Projection'!P133))</f>
        <v/>
      </c>
      <c r="R133" s="71" t="n"/>
      <c r="S133" s="51">
        <f>IF(VLOOKUP($D133,Sales!$C:$D,2,FALSE)=TRUE,0,SUMIFS('Investor Exit List'!$Q:$Q, 'Investor Exit List'!$C:$C, 'Cashflow Projection'!R133))</f>
        <v/>
      </c>
      <c r="T133" s="71" t="n"/>
      <c r="U133" s="51">
        <f>IF(VLOOKUP($D133,Sales!$C:$D,2,FALSE)=TRUE,0,SUMIFS('Investor Exit List'!$Q:$Q, 'Investor Exit List'!$C:$C, 'Cashflow Projection'!T133))</f>
        <v/>
      </c>
      <c r="V133" s="71" t="n"/>
      <c r="W133" s="51">
        <f>IF(VLOOKUP($D133,Sales!$C:$D,2,FALSE)=TRUE,0,SUMIFS('Investor Exit List'!$Q:$Q, 'Investor Exit List'!$C:$C, 'Cashflow Projection'!V133))</f>
        <v/>
      </c>
      <c r="X133" s="71" t="n"/>
      <c r="Y133" s="51">
        <f>IF(VLOOKUP($D133,Sales!$C:$D,2,FALSE)=TRUE,0,SUMIFS('Investor Exit List'!$Q:$Q, 'Investor Exit List'!$C:$C, 'Cashflow Projection'!X133))</f>
        <v/>
      </c>
      <c r="Z133" s="71" t="n"/>
      <c r="AA133" s="51">
        <f>IF(VLOOKUP($D133,Sales!$C:$D,2,FALSE)=TRUE,0,SUMIFS('Investor Exit List'!$Q:$Q, 'Investor Exit List'!$C:$C, 'Cashflow Projection'!Z133))</f>
        <v/>
      </c>
      <c r="AB133" s="71" t="n"/>
      <c r="AC133" s="51">
        <f>IF(VLOOKUP($D133,Sales!$C:$D,2,FALSE)=TRUE,0,SUMIFS('Investor Exit List'!$Q:$Q, 'Investor Exit List'!$C:$C, 'Cashflow Projection'!AB133))</f>
        <v/>
      </c>
      <c r="AD133" s="71" t="n"/>
      <c r="AE133" s="51">
        <f>IF(VLOOKUP($D133,Sales!$C:$D,2,FALSE)=TRUE,0,SUMIFS('Investor Exit List'!$Q:$Q, 'Investor Exit List'!$C:$C, 'Cashflow Projection'!AD133))</f>
        <v/>
      </c>
      <c r="AF133" s="71" t="n"/>
    </row>
    <row r="134">
      <c r="A134" t="inlineStr"/>
      <c r="B134" s="67">
        <f>MINIFS('Investor Exit List'!$L:$L,'Investor Exit List'!$C:$C,'Cashflow Projection'!D134)</f>
        <v/>
      </c>
      <c r="C134" s="6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9" t="inlineStr">
        <is>
          <t>HVJ203</t>
        </is>
      </c>
      <c r="E134" s="24">
        <f>IF(F134&lt;&gt;0,1,0)</f>
        <v/>
      </c>
      <c r="F134" s="65">
        <f>+I134+K134+M134+O134+Q134+S134+U134+W134+Y134+AA134+AC134+AE134</f>
        <v/>
      </c>
      <c r="G134" s="15" t="inlineStr">
        <is>
          <t>DJ / WH</t>
        </is>
      </c>
      <c r="H134" s="70" t="n"/>
      <c r="I134" s="51">
        <f>SUMIFS('Investor Exit List'!$Q:$Q, 'Investor Exit List'!$C:$C, 'Cashflow Projection'!H134)</f>
        <v/>
      </c>
      <c r="J134" s="71" t="n"/>
      <c r="K134" s="51">
        <f>IF(VLOOKUP($D134,Sales!$C:$D,2,FALSE)=TRUE,0,SUMIFS('Investor Exit List'!$Q:$Q, 'Investor Exit List'!$C:$C, 'Cashflow Projection'!J134))</f>
        <v/>
      </c>
      <c r="L134" s="71" t="n"/>
      <c r="M134" s="51">
        <f>IF(VLOOKUP($D134,Sales!$C:$D,2,FALSE)=TRUE,0,SUMIFS('Investor Exit List'!$Q:$Q, 'Investor Exit List'!$C:$C, 'Cashflow Projection'!L134))</f>
        <v/>
      </c>
      <c r="N134" s="71" t="n"/>
      <c r="O134" s="51">
        <f>IF(VLOOKUP($D134,Sales!$C:$D,2,FALSE)=TRUE,0,SUMIFS('Investor Exit List'!$Q:$Q, 'Investor Exit List'!$C:$C, 'Cashflow Projection'!N134))</f>
        <v/>
      </c>
      <c r="P134" s="71" t="n"/>
      <c r="Q134" s="51">
        <f>IF(VLOOKUP($D134,Sales!$C:$D,2,FALSE)=TRUE,0,SUMIFS('Investor Exit List'!$Q:$Q, 'Investor Exit List'!$C:$C, 'Cashflow Projection'!P134))</f>
        <v/>
      </c>
      <c r="R134" s="71" t="n"/>
      <c r="S134" s="51">
        <f>IF(VLOOKUP($D134,Sales!$C:$D,2,FALSE)=TRUE,0,SUMIFS('Investor Exit List'!$Q:$Q, 'Investor Exit List'!$C:$C, 'Cashflow Projection'!R134))</f>
        <v/>
      </c>
      <c r="T134" s="71" t="n"/>
      <c r="U134" s="51">
        <f>IF(VLOOKUP($D134,Sales!$C:$D,2,FALSE)=TRUE,0,SUMIFS('Investor Exit List'!$Q:$Q, 'Investor Exit List'!$C:$C, 'Cashflow Projection'!T134))</f>
        <v/>
      </c>
      <c r="V134" s="71" t="n"/>
      <c r="W134" s="51">
        <f>IF(VLOOKUP($D134,Sales!$C:$D,2,FALSE)=TRUE,0,SUMIFS('Investor Exit List'!$Q:$Q, 'Investor Exit List'!$C:$C, 'Cashflow Projection'!V134))</f>
        <v/>
      </c>
      <c r="X134" s="71" t="n"/>
      <c r="Y134" s="51">
        <f>IF(VLOOKUP($D134,Sales!$C:$D,2,FALSE)=TRUE,0,SUMIFS('Investor Exit List'!$Q:$Q, 'Investor Exit List'!$C:$C, 'Cashflow Projection'!X134))</f>
        <v/>
      </c>
      <c r="Z134" s="71" t="n"/>
      <c r="AA134" s="51">
        <f>IF(VLOOKUP($D134,Sales!$C:$D,2,FALSE)=TRUE,0,SUMIFS('Investor Exit List'!$Q:$Q, 'Investor Exit List'!$C:$C, 'Cashflow Projection'!Z134))</f>
        <v/>
      </c>
      <c r="AB134" s="71" t="n"/>
      <c r="AC134" s="51">
        <f>IF(VLOOKUP($D134,Sales!$C:$D,2,FALSE)=TRUE,0,SUMIFS('Investor Exit List'!$Q:$Q, 'Investor Exit List'!$C:$C, 'Cashflow Projection'!AB134))</f>
        <v/>
      </c>
      <c r="AD134" s="71" t="n"/>
      <c r="AE134" s="51">
        <f>IF(VLOOKUP($D134,Sales!$C:$D,2,FALSE)=TRUE,0,SUMIFS('Investor Exit List'!$Q:$Q, 'Investor Exit List'!$C:$C, 'Cashflow Projection'!AD134))</f>
        <v/>
      </c>
      <c r="AF134" s="71" t="n"/>
    </row>
    <row r="135">
      <c r="A135" t="inlineStr"/>
      <c r="B135" s="67">
        <f>MINIFS('Investor Exit List'!$L:$L,'Investor Exit List'!$C:$C,'Cashflow Projection'!D135)</f>
        <v/>
      </c>
      <c r="C135" s="6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9" t="inlineStr">
        <is>
          <t>HVJ301</t>
        </is>
      </c>
      <c r="E135" s="24">
        <f>IF(F135&lt;&gt;0,1,0)</f>
        <v/>
      </c>
      <c r="F135" s="65">
        <f>+I135+K135+M135+O135+Q135+S135+U135+W135+Y135+AA135+AC135+AE135</f>
        <v/>
      </c>
      <c r="G135" s="15" t="inlineStr">
        <is>
          <t>DJ / WH</t>
        </is>
      </c>
      <c r="H135" s="70" t="n"/>
      <c r="I135" s="51">
        <f>SUMIFS('Investor Exit List'!$Q:$Q, 'Investor Exit List'!$C:$C, 'Cashflow Projection'!H135)</f>
        <v/>
      </c>
      <c r="J135" s="71" t="n"/>
      <c r="K135" s="51">
        <f>IF(VLOOKUP($D135,Sales!$C:$D,2,FALSE)=TRUE,0,SUMIFS('Investor Exit List'!$Q:$Q, 'Investor Exit List'!$C:$C, 'Cashflow Projection'!J135))</f>
        <v/>
      </c>
      <c r="L135" s="71" t="n"/>
      <c r="M135" s="51">
        <f>IF(VLOOKUP($D135,Sales!$C:$D,2,FALSE)=TRUE,0,SUMIFS('Investor Exit List'!$Q:$Q, 'Investor Exit List'!$C:$C, 'Cashflow Projection'!L135))</f>
        <v/>
      </c>
      <c r="N135" s="71" t="n"/>
      <c r="O135" s="51">
        <f>IF(VLOOKUP($D135,Sales!$C:$D,2,FALSE)=TRUE,0,SUMIFS('Investor Exit List'!$Q:$Q, 'Investor Exit List'!$C:$C, 'Cashflow Projection'!N135))</f>
        <v/>
      </c>
      <c r="P135" s="71" t="n"/>
      <c r="Q135" s="51">
        <f>IF(VLOOKUP($D135,Sales!$C:$D,2,FALSE)=TRUE,0,SUMIFS('Investor Exit List'!$Q:$Q, 'Investor Exit List'!$C:$C, 'Cashflow Projection'!P135))</f>
        <v/>
      </c>
      <c r="R135" s="71" t="n"/>
      <c r="S135" s="51">
        <f>IF(VLOOKUP($D135,Sales!$C:$D,2,FALSE)=TRUE,0,SUMIFS('Investor Exit List'!$Q:$Q, 'Investor Exit List'!$C:$C, 'Cashflow Projection'!R135))</f>
        <v/>
      </c>
      <c r="T135" s="71" t="n"/>
      <c r="U135" s="51">
        <f>IF(VLOOKUP($D135,Sales!$C:$D,2,FALSE)=TRUE,0,SUMIFS('Investor Exit List'!$Q:$Q, 'Investor Exit List'!$C:$C, 'Cashflow Projection'!T135))</f>
        <v/>
      </c>
      <c r="V135" s="71" t="n"/>
      <c r="W135" s="51">
        <f>IF(VLOOKUP($D135,Sales!$C:$D,2,FALSE)=TRUE,0,SUMIFS('Investor Exit List'!$Q:$Q, 'Investor Exit List'!$C:$C, 'Cashflow Projection'!V135))</f>
        <v/>
      </c>
      <c r="X135" s="71" t="n"/>
      <c r="Y135" s="51">
        <f>IF(VLOOKUP($D135,Sales!$C:$D,2,FALSE)=TRUE,0,SUMIFS('Investor Exit List'!$Q:$Q, 'Investor Exit List'!$C:$C, 'Cashflow Projection'!X135))</f>
        <v/>
      </c>
      <c r="Z135" s="71" t="n"/>
      <c r="AA135" s="51">
        <f>IF(VLOOKUP($D135,Sales!$C:$D,2,FALSE)=TRUE,0,SUMIFS('Investor Exit List'!$Q:$Q, 'Investor Exit List'!$C:$C, 'Cashflow Projection'!Z135))</f>
        <v/>
      </c>
      <c r="AB135" s="71" t="n"/>
      <c r="AC135" s="51">
        <f>IF(VLOOKUP($D135,Sales!$C:$D,2,FALSE)=TRUE,0,SUMIFS('Investor Exit List'!$Q:$Q, 'Investor Exit List'!$C:$C, 'Cashflow Projection'!AB135))</f>
        <v/>
      </c>
      <c r="AD135" s="71" t="n"/>
      <c r="AE135" s="51">
        <f>IF(VLOOKUP($D135,Sales!$C:$D,2,FALSE)=TRUE,0,SUMIFS('Investor Exit List'!$Q:$Q, 'Investor Exit List'!$C:$C, 'Cashflow Projection'!AD135))</f>
        <v/>
      </c>
      <c r="AF135" s="71" t="n"/>
    </row>
    <row r="136">
      <c r="A136" t="inlineStr"/>
      <c r="B136" s="67">
        <f>MINIFS('Investor Exit List'!$L:$L,'Investor Exit List'!$C:$C,'Cashflow Projection'!D136)</f>
        <v/>
      </c>
      <c r="C136" s="6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9" t="inlineStr">
        <is>
          <t>HVJ302</t>
        </is>
      </c>
      <c r="E136" s="24">
        <f>IF(F136&lt;&gt;0,1,0)</f>
        <v/>
      </c>
      <c r="F136" s="65">
        <f>+I136+K136+M136+O136+Q136+S136+U136+W136+Y136+AA136+AC136+AE136</f>
        <v/>
      </c>
      <c r="G136" s="15" t="inlineStr">
        <is>
          <t>DJ / WH</t>
        </is>
      </c>
      <c r="H136" s="70" t="n"/>
      <c r="I136" s="51">
        <f>SUMIFS('Investor Exit List'!$Q:$Q, 'Investor Exit List'!$C:$C, 'Cashflow Projection'!H136)</f>
        <v/>
      </c>
      <c r="J136" s="71" t="n"/>
      <c r="K136" s="51">
        <f>IF(VLOOKUP($D136,Sales!$C:$D,2,FALSE)=TRUE,0,SUMIFS('Investor Exit List'!$Q:$Q, 'Investor Exit List'!$C:$C, 'Cashflow Projection'!J136))</f>
        <v/>
      </c>
      <c r="L136" s="71" t="n"/>
      <c r="M136" s="51">
        <f>IF(VLOOKUP($D136,Sales!$C:$D,2,FALSE)=TRUE,0,SUMIFS('Investor Exit List'!$Q:$Q, 'Investor Exit List'!$C:$C, 'Cashflow Projection'!L136))</f>
        <v/>
      </c>
      <c r="N136" s="71" t="n"/>
      <c r="O136" s="51">
        <f>IF(VLOOKUP($D136,Sales!$C:$D,2,FALSE)=TRUE,0,SUMIFS('Investor Exit List'!$Q:$Q, 'Investor Exit List'!$C:$C, 'Cashflow Projection'!N136))</f>
        <v/>
      </c>
      <c r="P136" s="71" t="n"/>
      <c r="Q136" s="51">
        <f>IF(VLOOKUP($D136,Sales!$C:$D,2,FALSE)=TRUE,0,SUMIFS('Investor Exit List'!$Q:$Q, 'Investor Exit List'!$C:$C, 'Cashflow Projection'!P136))</f>
        <v/>
      </c>
      <c r="R136" s="71" t="n"/>
      <c r="S136" s="51">
        <f>IF(VLOOKUP($D136,Sales!$C:$D,2,FALSE)=TRUE,0,SUMIFS('Investor Exit List'!$Q:$Q, 'Investor Exit List'!$C:$C, 'Cashflow Projection'!R136))</f>
        <v/>
      </c>
      <c r="T136" s="71" t="n"/>
      <c r="U136" s="51">
        <f>IF(VLOOKUP($D136,Sales!$C:$D,2,FALSE)=TRUE,0,SUMIFS('Investor Exit List'!$Q:$Q, 'Investor Exit List'!$C:$C, 'Cashflow Projection'!T136))</f>
        <v/>
      </c>
      <c r="V136" s="71" t="n"/>
      <c r="W136" s="51">
        <f>IF(VLOOKUP($D136,Sales!$C:$D,2,FALSE)=TRUE,0,SUMIFS('Investor Exit List'!$Q:$Q, 'Investor Exit List'!$C:$C, 'Cashflow Projection'!V136))</f>
        <v/>
      </c>
      <c r="X136" s="71" t="n"/>
      <c r="Y136" s="51">
        <f>IF(VLOOKUP($D136,Sales!$C:$D,2,FALSE)=TRUE,0,SUMIFS('Investor Exit List'!$Q:$Q, 'Investor Exit List'!$C:$C, 'Cashflow Projection'!X136))</f>
        <v/>
      </c>
      <c r="Z136" s="71" t="n"/>
      <c r="AA136" s="51">
        <f>IF(VLOOKUP($D136,Sales!$C:$D,2,FALSE)=TRUE,0,SUMIFS('Investor Exit List'!$Q:$Q, 'Investor Exit List'!$C:$C, 'Cashflow Projection'!Z136))</f>
        <v/>
      </c>
      <c r="AB136" s="71" t="n"/>
      <c r="AC136" s="51">
        <f>IF(VLOOKUP($D136,Sales!$C:$D,2,FALSE)=TRUE,0,SUMIFS('Investor Exit List'!$Q:$Q, 'Investor Exit List'!$C:$C, 'Cashflow Projection'!AB136))</f>
        <v/>
      </c>
      <c r="AD136" s="71" t="n"/>
      <c r="AE136" s="51">
        <f>IF(VLOOKUP($D136,Sales!$C:$D,2,FALSE)=TRUE,0,SUMIFS('Investor Exit List'!$Q:$Q, 'Investor Exit List'!$C:$C, 'Cashflow Projection'!AD136))</f>
        <v/>
      </c>
      <c r="AF136" s="71" t="n"/>
    </row>
    <row r="137">
      <c r="A137" t="inlineStr"/>
      <c r="B137" s="67">
        <f>MINIFS('Investor Exit List'!$L:$L,'Investor Exit List'!$C:$C,'Cashflow Projection'!D137)</f>
        <v/>
      </c>
      <c r="C137" s="6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9" t="inlineStr">
        <is>
          <t>HVJ303</t>
        </is>
      </c>
      <c r="E137" s="24">
        <f>IF(F137&lt;&gt;0,1,0)</f>
        <v/>
      </c>
      <c r="F137" s="65">
        <f>+I137+K137+M137+O137+Q137+S137+U137+W137+Y137+AA137+AC137+AE137</f>
        <v/>
      </c>
      <c r="G137" s="15" t="inlineStr">
        <is>
          <t>DJ / WH</t>
        </is>
      </c>
      <c r="H137" s="70" t="n"/>
      <c r="I137" s="51">
        <f>SUMIFS('Investor Exit List'!$Q:$Q, 'Investor Exit List'!$C:$C, 'Cashflow Projection'!H137)</f>
        <v/>
      </c>
      <c r="J137" s="71" t="n"/>
      <c r="K137" s="51">
        <f>IF(VLOOKUP($D137,Sales!$C:$D,2,FALSE)=TRUE,0,SUMIFS('Investor Exit List'!$Q:$Q, 'Investor Exit List'!$C:$C, 'Cashflow Projection'!J137))</f>
        <v/>
      </c>
      <c r="L137" s="71" t="n"/>
      <c r="M137" s="51">
        <f>IF(VLOOKUP($D137,Sales!$C:$D,2,FALSE)=TRUE,0,SUMIFS('Investor Exit List'!$Q:$Q, 'Investor Exit List'!$C:$C, 'Cashflow Projection'!L137))</f>
        <v/>
      </c>
      <c r="N137" s="71" t="n"/>
      <c r="O137" s="51">
        <f>IF(VLOOKUP($D137,Sales!$C:$D,2,FALSE)=TRUE,0,SUMIFS('Investor Exit List'!$Q:$Q, 'Investor Exit List'!$C:$C, 'Cashflow Projection'!N137))</f>
        <v/>
      </c>
      <c r="P137" s="71" t="n"/>
      <c r="Q137" s="51">
        <f>IF(VLOOKUP($D137,Sales!$C:$D,2,FALSE)=TRUE,0,SUMIFS('Investor Exit List'!$Q:$Q, 'Investor Exit List'!$C:$C, 'Cashflow Projection'!P137))</f>
        <v/>
      </c>
      <c r="R137" s="71" t="n"/>
      <c r="S137" s="51">
        <f>IF(VLOOKUP($D137,Sales!$C:$D,2,FALSE)=TRUE,0,SUMIFS('Investor Exit List'!$Q:$Q, 'Investor Exit List'!$C:$C, 'Cashflow Projection'!R137))</f>
        <v/>
      </c>
      <c r="T137" s="71" t="n"/>
      <c r="U137" s="51">
        <f>IF(VLOOKUP($D137,Sales!$C:$D,2,FALSE)=TRUE,0,SUMIFS('Investor Exit List'!$Q:$Q, 'Investor Exit List'!$C:$C, 'Cashflow Projection'!T137))</f>
        <v/>
      </c>
      <c r="V137" s="71" t="n"/>
      <c r="W137" s="51">
        <f>IF(VLOOKUP($D137,Sales!$C:$D,2,FALSE)=TRUE,0,SUMIFS('Investor Exit List'!$Q:$Q, 'Investor Exit List'!$C:$C, 'Cashflow Projection'!V137))</f>
        <v/>
      </c>
      <c r="X137" s="71" t="n"/>
      <c r="Y137" s="51">
        <f>IF(VLOOKUP($D137,Sales!$C:$D,2,FALSE)=TRUE,0,SUMIFS('Investor Exit List'!$Q:$Q, 'Investor Exit List'!$C:$C, 'Cashflow Projection'!X137))</f>
        <v/>
      </c>
      <c r="Z137" s="71" t="n"/>
      <c r="AA137" s="51">
        <f>IF(VLOOKUP($D137,Sales!$C:$D,2,FALSE)=TRUE,0,SUMIFS('Investor Exit List'!$Q:$Q, 'Investor Exit List'!$C:$C, 'Cashflow Projection'!Z137))</f>
        <v/>
      </c>
      <c r="AB137" s="71" t="n"/>
      <c r="AC137" s="51">
        <f>IF(VLOOKUP($D137,Sales!$C:$D,2,FALSE)=TRUE,0,SUMIFS('Investor Exit List'!$Q:$Q, 'Investor Exit List'!$C:$C, 'Cashflow Projection'!AB137))</f>
        <v/>
      </c>
      <c r="AD137" s="71" t="n"/>
      <c r="AE137" s="51">
        <f>IF(VLOOKUP($D137,Sales!$C:$D,2,FALSE)=TRUE,0,SUMIFS('Investor Exit List'!$Q:$Q, 'Investor Exit List'!$C:$C, 'Cashflow Projection'!AD137))</f>
        <v/>
      </c>
      <c r="AF137" s="71" t="n"/>
    </row>
    <row r="138">
      <c r="A138" t="inlineStr"/>
      <c r="B138" s="67">
        <f>MINIFS('Investor Exit List'!$L:$L,'Investor Exit List'!$C:$C,'Cashflow Projection'!D138)</f>
        <v/>
      </c>
      <c r="C138" s="6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9" t="inlineStr">
        <is>
          <t>HVJ401</t>
        </is>
      </c>
      <c r="E138" s="24">
        <f>IF(F138&lt;&gt;0,1,0)</f>
        <v/>
      </c>
      <c r="F138" s="65">
        <f>+I138+K138+M138+O138+Q138+S138+U138+W138+Y138+AA138+AC138+AE138</f>
        <v/>
      </c>
      <c r="G138" s="15" t="inlineStr">
        <is>
          <t>DJ / WH</t>
        </is>
      </c>
      <c r="H138" s="70" t="n"/>
      <c r="I138" s="51">
        <f>SUMIFS('Investor Exit List'!$Q:$Q, 'Investor Exit List'!$C:$C, 'Cashflow Projection'!H138)</f>
        <v/>
      </c>
      <c r="J138" s="71" t="n"/>
      <c r="K138" s="51">
        <f>IF(VLOOKUP($D138,Sales!$C:$D,2,FALSE)=TRUE,0,SUMIFS('Investor Exit List'!$Q:$Q, 'Investor Exit List'!$C:$C, 'Cashflow Projection'!J138))</f>
        <v/>
      </c>
      <c r="L138" s="71" t="n"/>
      <c r="M138" s="51">
        <f>IF(VLOOKUP($D138,Sales!$C:$D,2,FALSE)=TRUE,0,SUMIFS('Investor Exit List'!$Q:$Q, 'Investor Exit List'!$C:$C, 'Cashflow Projection'!L138))</f>
        <v/>
      </c>
      <c r="N138" s="71" t="n"/>
      <c r="O138" s="51">
        <f>IF(VLOOKUP($D138,Sales!$C:$D,2,FALSE)=TRUE,0,SUMIFS('Investor Exit List'!$Q:$Q, 'Investor Exit List'!$C:$C, 'Cashflow Projection'!N138))</f>
        <v/>
      </c>
      <c r="P138" s="71" t="n"/>
      <c r="Q138" s="51">
        <f>IF(VLOOKUP($D138,Sales!$C:$D,2,FALSE)=TRUE,0,SUMIFS('Investor Exit List'!$Q:$Q, 'Investor Exit List'!$C:$C, 'Cashflow Projection'!P138))</f>
        <v/>
      </c>
      <c r="R138" s="71" t="n"/>
      <c r="S138" s="51">
        <f>IF(VLOOKUP($D138,Sales!$C:$D,2,FALSE)=TRUE,0,SUMIFS('Investor Exit List'!$Q:$Q, 'Investor Exit List'!$C:$C, 'Cashflow Projection'!R138))</f>
        <v/>
      </c>
      <c r="T138" s="71" t="n"/>
      <c r="U138" s="51">
        <f>IF(VLOOKUP($D138,Sales!$C:$D,2,FALSE)=TRUE,0,SUMIFS('Investor Exit List'!$Q:$Q, 'Investor Exit List'!$C:$C, 'Cashflow Projection'!T138))</f>
        <v/>
      </c>
      <c r="V138" s="71" t="n"/>
      <c r="W138" s="51">
        <f>IF(VLOOKUP($D138,Sales!$C:$D,2,FALSE)=TRUE,0,SUMIFS('Investor Exit List'!$Q:$Q, 'Investor Exit List'!$C:$C, 'Cashflow Projection'!V138))</f>
        <v/>
      </c>
      <c r="X138" s="71" t="n"/>
      <c r="Y138" s="51">
        <f>IF(VLOOKUP($D138,Sales!$C:$D,2,FALSE)=TRUE,0,SUMIFS('Investor Exit List'!$Q:$Q, 'Investor Exit List'!$C:$C, 'Cashflow Projection'!X138))</f>
        <v/>
      </c>
      <c r="Z138" s="71" t="n"/>
      <c r="AA138" s="51">
        <f>IF(VLOOKUP($D138,Sales!$C:$D,2,FALSE)=TRUE,0,SUMIFS('Investor Exit List'!$Q:$Q, 'Investor Exit List'!$C:$C, 'Cashflow Projection'!Z138))</f>
        <v/>
      </c>
      <c r="AB138" s="71" t="n"/>
      <c r="AC138" s="51">
        <f>IF(VLOOKUP($D138,Sales!$C:$D,2,FALSE)=TRUE,0,SUMIFS('Investor Exit List'!$Q:$Q, 'Investor Exit List'!$C:$C, 'Cashflow Projection'!AB138))</f>
        <v/>
      </c>
      <c r="AD138" s="71" t="n"/>
      <c r="AE138" s="51">
        <f>IF(VLOOKUP($D138,Sales!$C:$D,2,FALSE)=TRUE,0,SUMIFS('Investor Exit List'!$Q:$Q, 'Investor Exit List'!$C:$C, 'Cashflow Projection'!AD138))</f>
        <v/>
      </c>
      <c r="AF138" s="71" t="n"/>
    </row>
    <row r="139">
      <c r="A139" t="inlineStr"/>
      <c r="B139" s="67">
        <f>MINIFS('Investor Exit List'!$L:$L,'Investor Exit List'!$C:$C,'Cashflow Projection'!D139)</f>
        <v/>
      </c>
      <c r="C139" s="6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9" t="inlineStr">
        <is>
          <t>HVJ402</t>
        </is>
      </c>
      <c r="E139" s="24">
        <f>IF(F139&lt;&gt;0,1,0)</f>
        <v/>
      </c>
      <c r="F139" s="65">
        <f>+I139+K139+M139+O139+Q139+S139+U139+W139+Y139+AA139+AC139+AE139</f>
        <v/>
      </c>
      <c r="G139" s="15" t="inlineStr">
        <is>
          <t>DJ / WH</t>
        </is>
      </c>
      <c r="H139" s="70" t="n"/>
      <c r="I139" s="51">
        <f>SUMIFS('Investor Exit List'!$Q:$Q, 'Investor Exit List'!$C:$C, 'Cashflow Projection'!H139)</f>
        <v/>
      </c>
      <c r="J139" s="71" t="n"/>
      <c r="K139" s="51">
        <f>IF(VLOOKUP($D139,Sales!$C:$D,2,FALSE)=TRUE,0,SUMIFS('Investor Exit List'!$Q:$Q, 'Investor Exit List'!$C:$C, 'Cashflow Projection'!J139))</f>
        <v/>
      </c>
      <c r="L139" s="71" t="n"/>
      <c r="M139" s="51">
        <f>IF(VLOOKUP($D139,Sales!$C:$D,2,FALSE)=TRUE,0,SUMIFS('Investor Exit List'!$Q:$Q, 'Investor Exit List'!$C:$C, 'Cashflow Projection'!L139))</f>
        <v/>
      </c>
      <c r="N139" s="71" t="n"/>
      <c r="O139" s="51">
        <f>IF(VLOOKUP($D139,Sales!$C:$D,2,FALSE)=TRUE,0,SUMIFS('Investor Exit List'!$Q:$Q, 'Investor Exit List'!$C:$C, 'Cashflow Projection'!N139))</f>
        <v/>
      </c>
      <c r="P139" s="71" t="n"/>
      <c r="Q139" s="51">
        <f>IF(VLOOKUP($D139,Sales!$C:$D,2,FALSE)=TRUE,0,SUMIFS('Investor Exit List'!$Q:$Q, 'Investor Exit List'!$C:$C, 'Cashflow Projection'!P139))</f>
        <v/>
      </c>
      <c r="R139" s="71" t="n"/>
      <c r="S139" s="51">
        <f>IF(VLOOKUP($D139,Sales!$C:$D,2,FALSE)=TRUE,0,SUMIFS('Investor Exit List'!$Q:$Q, 'Investor Exit List'!$C:$C, 'Cashflow Projection'!R139))</f>
        <v/>
      </c>
      <c r="T139" s="71" t="n"/>
      <c r="U139" s="51">
        <f>IF(VLOOKUP($D139,Sales!$C:$D,2,FALSE)=TRUE,0,SUMIFS('Investor Exit List'!$Q:$Q, 'Investor Exit List'!$C:$C, 'Cashflow Projection'!T139))</f>
        <v/>
      </c>
      <c r="V139" s="71" t="n"/>
      <c r="W139" s="51">
        <f>IF(VLOOKUP($D139,Sales!$C:$D,2,FALSE)=TRUE,0,SUMIFS('Investor Exit List'!$Q:$Q, 'Investor Exit List'!$C:$C, 'Cashflow Projection'!V139))</f>
        <v/>
      </c>
      <c r="X139" s="71" t="n"/>
      <c r="Y139" s="51">
        <f>IF(VLOOKUP($D139,Sales!$C:$D,2,FALSE)=TRUE,0,SUMIFS('Investor Exit List'!$Q:$Q, 'Investor Exit List'!$C:$C, 'Cashflow Projection'!X139))</f>
        <v/>
      </c>
      <c r="Z139" s="71" t="n"/>
      <c r="AA139" s="51">
        <f>IF(VLOOKUP($D139,Sales!$C:$D,2,FALSE)=TRUE,0,SUMIFS('Investor Exit List'!$Q:$Q, 'Investor Exit List'!$C:$C, 'Cashflow Projection'!Z139))</f>
        <v/>
      </c>
      <c r="AB139" s="71" t="n"/>
      <c r="AC139" s="51">
        <f>IF(VLOOKUP($D139,Sales!$C:$D,2,FALSE)=TRUE,0,SUMIFS('Investor Exit List'!$Q:$Q, 'Investor Exit List'!$C:$C, 'Cashflow Projection'!AB139))</f>
        <v/>
      </c>
      <c r="AD139" s="71" t="n"/>
      <c r="AE139" s="51">
        <f>IF(VLOOKUP($D139,Sales!$C:$D,2,FALSE)=TRUE,0,SUMIFS('Investor Exit List'!$Q:$Q, 'Investor Exit List'!$C:$C, 'Cashflow Projection'!AD139))</f>
        <v/>
      </c>
      <c r="AF139" s="71" t="n"/>
    </row>
    <row r="140">
      <c r="A140" t="inlineStr"/>
      <c r="B140" s="67">
        <f>MINIFS('Investor Exit List'!$L:$L,'Investor Exit List'!$C:$C,'Cashflow Projection'!D140)</f>
        <v/>
      </c>
      <c r="C140" s="6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9" t="inlineStr">
        <is>
          <t>HVJ403</t>
        </is>
      </c>
      <c r="E140" s="24">
        <f>IF(F140&lt;&gt;0,1,0)</f>
        <v/>
      </c>
      <c r="F140" s="65">
        <f>+I140+K140+M140+O140+Q140+S140+U140+W140+Y140+AA140+AC140+AE140</f>
        <v/>
      </c>
      <c r="G140" s="15" t="inlineStr">
        <is>
          <t>DJ / WH</t>
        </is>
      </c>
      <c r="H140" s="70" t="n"/>
      <c r="I140" s="51">
        <f>SUMIFS('Investor Exit List'!$Q:$Q, 'Investor Exit List'!$C:$C, 'Cashflow Projection'!H140)</f>
        <v/>
      </c>
      <c r="J140" s="71" t="n"/>
      <c r="K140" s="51">
        <f>IF(VLOOKUP($D140,Sales!$C:$D,2,FALSE)=TRUE,0,SUMIFS('Investor Exit List'!$Q:$Q, 'Investor Exit List'!$C:$C, 'Cashflow Projection'!J140))</f>
        <v/>
      </c>
      <c r="L140" s="71" t="n"/>
      <c r="M140" s="51">
        <f>IF(VLOOKUP($D140,Sales!$C:$D,2,FALSE)=TRUE,0,SUMIFS('Investor Exit List'!$Q:$Q, 'Investor Exit List'!$C:$C, 'Cashflow Projection'!L140))</f>
        <v/>
      </c>
      <c r="N140" s="71" t="n"/>
      <c r="O140" s="51">
        <f>IF(VLOOKUP($D140,Sales!$C:$D,2,FALSE)=TRUE,0,SUMIFS('Investor Exit List'!$Q:$Q, 'Investor Exit List'!$C:$C, 'Cashflow Projection'!N140))</f>
        <v/>
      </c>
      <c r="P140" s="71" t="n"/>
      <c r="Q140" s="51">
        <f>IF(VLOOKUP($D140,Sales!$C:$D,2,FALSE)=TRUE,0,SUMIFS('Investor Exit List'!$Q:$Q, 'Investor Exit List'!$C:$C, 'Cashflow Projection'!P140))</f>
        <v/>
      </c>
      <c r="R140" s="71" t="n"/>
      <c r="S140" s="51">
        <f>IF(VLOOKUP($D140,Sales!$C:$D,2,FALSE)=TRUE,0,SUMIFS('Investor Exit List'!$Q:$Q, 'Investor Exit List'!$C:$C, 'Cashflow Projection'!R140))</f>
        <v/>
      </c>
      <c r="T140" s="71" t="n"/>
      <c r="U140" s="51">
        <f>IF(VLOOKUP($D140,Sales!$C:$D,2,FALSE)=TRUE,0,SUMIFS('Investor Exit List'!$Q:$Q, 'Investor Exit List'!$C:$C, 'Cashflow Projection'!T140))</f>
        <v/>
      </c>
      <c r="V140" s="71" t="n"/>
      <c r="W140" s="51">
        <f>IF(VLOOKUP($D140,Sales!$C:$D,2,FALSE)=TRUE,0,SUMIFS('Investor Exit List'!$Q:$Q, 'Investor Exit List'!$C:$C, 'Cashflow Projection'!V140))</f>
        <v/>
      </c>
      <c r="X140" s="71" t="n"/>
      <c r="Y140" s="51">
        <f>IF(VLOOKUP($D140,Sales!$C:$D,2,FALSE)=TRUE,0,SUMIFS('Investor Exit List'!$Q:$Q, 'Investor Exit List'!$C:$C, 'Cashflow Projection'!X140))</f>
        <v/>
      </c>
      <c r="Z140" s="71" t="n"/>
      <c r="AA140" s="51">
        <f>IF(VLOOKUP($D140,Sales!$C:$D,2,FALSE)=TRUE,0,SUMIFS('Investor Exit List'!$Q:$Q, 'Investor Exit List'!$C:$C, 'Cashflow Projection'!Z140))</f>
        <v/>
      </c>
      <c r="AB140" s="71" t="n"/>
      <c r="AC140" s="51">
        <f>IF(VLOOKUP($D140,Sales!$C:$D,2,FALSE)=TRUE,0,SUMIFS('Investor Exit List'!$Q:$Q, 'Investor Exit List'!$C:$C, 'Cashflow Projection'!AB140))</f>
        <v/>
      </c>
      <c r="AD140" s="71" t="n"/>
      <c r="AE140" s="51">
        <f>IF(VLOOKUP($D140,Sales!$C:$D,2,FALSE)=TRUE,0,SUMIFS('Investor Exit List'!$Q:$Q, 'Investor Exit List'!$C:$C, 'Cashflow Projection'!AD140))</f>
        <v/>
      </c>
      <c r="AF140" s="71" t="n"/>
    </row>
    <row r="141">
      <c r="A141" t="inlineStr"/>
      <c r="B141" s="67">
        <f>MINIFS('Investor Exit List'!$L:$L,'Investor Exit List'!$C:$C,'Cashflow Projection'!D141)</f>
        <v/>
      </c>
      <c r="C141" s="6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9" t="inlineStr">
        <is>
          <t>HVM101</t>
        </is>
      </c>
      <c r="E141" s="24">
        <f>IF(F141&lt;&gt;0,1,0)</f>
        <v/>
      </c>
      <c r="F141" s="65">
        <f>+I141+K141+M141+O141+Q141+S141+U141+W141+Y141+AA141+AC141+AE141</f>
        <v/>
      </c>
      <c r="G141" s="15" t="inlineStr">
        <is>
          <t>DJ / WH</t>
        </is>
      </c>
      <c r="H141" s="70" t="n"/>
      <c r="I141" s="51">
        <f>SUMIFS('Investor Exit List'!$Q:$Q, 'Investor Exit List'!$C:$C, 'Cashflow Projection'!H141)</f>
        <v/>
      </c>
      <c r="J141" s="71" t="n"/>
      <c r="K141" s="51">
        <f>IF(VLOOKUP($D141,Sales!$C:$D,2,FALSE)=TRUE,0,SUMIFS('Investor Exit List'!$Q:$Q, 'Investor Exit List'!$C:$C, 'Cashflow Projection'!J141))</f>
        <v/>
      </c>
      <c r="L141" s="71" t="n"/>
      <c r="M141" s="51">
        <f>IF(VLOOKUP($D141,Sales!$C:$D,2,FALSE)=TRUE,0,SUMIFS('Investor Exit List'!$Q:$Q, 'Investor Exit List'!$C:$C, 'Cashflow Projection'!L141))</f>
        <v/>
      </c>
      <c r="N141" s="71" t="n"/>
      <c r="O141" s="51">
        <f>IF(VLOOKUP($D141,Sales!$C:$D,2,FALSE)=TRUE,0,SUMIFS('Investor Exit List'!$Q:$Q, 'Investor Exit List'!$C:$C, 'Cashflow Projection'!N141))</f>
        <v/>
      </c>
      <c r="P141" s="71" t="n"/>
      <c r="Q141" s="51">
        <f>IF(VLOOKUP($D141,Sales!$C:$D,2,FALSE)=TRUE,0,SUMIFS('Investor Exit List'!$Q:$Q, 'Investor Exit List'!$C:$C, 'Cashflow Projection'!P141))</f>
        <v/>
      </c>
      <c r="R141" s="71" t="n"/>
      <c r="S141" s="51">
        <f>IF(VLOOKUP($D141,Sales!$C:$D,2,FALSE)=TRUE,0,SUMIFS('Investor Exit List'!$Q:$Q, 'Investor Exit List'!$C:$C, 'Cashflow Projection'!R141))</f>
        <v/>
      </c>
      <c r="T141" s="71" t="n"/>
      <c r="U141" s="51">
        <f>IF(VLOOKUP($D141,Sales!$C:$D,2,FALSE)=TRUE,0,SUMIFS('Investor Exit List'!$Q:$Q, 'Investor Exit List'!$C:$C, 'Cashflow Projection'!T141))</f>
        <v/>
      </c>
      <c r="V141" s="71" t="n"/>
      <c r="W141" s="51">
        <f>IF(VLOOKUP($D141,Sales!$C:$D,2,FALSE)=TRUE,0,SUMIFS('Investor Exit List'!$Q:$Q, 'Investor Exit List'!$C:$C, 'Cashflow Projection'!V141))</f>
        <v/>
      </c>
      <c r="X141" s="71" t="n"/>
      <c r="Y141" s="51">
        <f>IF(VLOOKUP($D141,Sales!$C:$D,2,FALSE)=TRUE,0,SUMIFS('Investor Exit List'!$Q:$Q, 'Investor Exit List'!$C:$C, 'Cashflow Projection'!X141))</f>
        <v/>
      </c>
      <c r="Z141" s="71" t="n"/>
      <c r="AA141" s="51">
        <f>IF(VLOOKUP($D141,Sales!$C:$D,2,FALSE)=TRUE,0,SUMIFS('Investor Exit List'!$Q:$Q, 'Investor Exit List'!$C:$C, 'Cashflow Projection'!Z141))</f>
        <v/>
      </c>
      <c r="AB141" s="71" t="n"/>
      <c r="AC141" s="51">
        <f>IF(VLOOKUP($D141,Sales!$C:$D,2,FALSE)=TRUE,0,SUMIFS('Investor Exit List'!$Q:$Q, 'Investor Exit List'!$C:$C, 'Cashflow Projection'!AB141))</f>
        <v/>
      </c>
      <c r="AD141" s="71" t="n"/>
      <c r="AE141" s="51">
        <f>IF(VLOOKUP($D141,Sales!$C:$D,2,FALSE)=TRUE,0,SUMIFS('Investor Exit List'!$Q:$Q, 'Investor Exit List'!$C:$C, 'Cashflow Projection'!AD141))</f>
        <v/>
      </c>
      <c r="AF141" s="71" t="n"/>
    </row>
    <row r="142">
      <c r="A142" t="inlineStr"/>
      <c r="B142" s="67">
        <f>MINIFS('Investor Exit List'!$L:$L,'Investor Exit List'!$C:$C,'Cashflow Projection'!D142)</f>
        <v/>
      </c>
      <c r="C142" s="6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9" t="inlineStr">
        <is>
          <t>HVM102</t>
        </is>
      </c>
      <c r="E142" s="24">
        <f>IF(F142&lt;&gt;0,1,0)</f>
        <v/>
      </c>
      <c r="F142" s="65">
        <f>+I142+K142+M142+O142+Q142+S142+U142+W142+Y142+AA142+AC142+AE142</f>
        <v/>
      </c>
      <c r="G142" s="15" t="inlineStr">
        <is>
          <t>DJ / WH</t>
        </is>
      </c>
      <c r="H142" s="70" t="n"/>
      <c r="I142" s="51">
        <f>SUMIFS('Investor Exit List'!$Q:$Q, 'Investor Exit List'!$C:$C, 'Cashflow Projection'!H142)</f>
        <v/>
      </c>
      <c r="J142" s="71" t="n"/>
      <c r="K142" s="51">
        <f>IF(VLOOKUP($D142,Sales!$C:$D,2,FALSE)=TRUE,0,SUMIFS('Investor Exit List'!$Q:$Q, 'Investor Exit List'!$C:$C, 'Cashflow Projection'!J142))</f>
        <v/>
      </c>
      <c r="L142" s="71" t="n"/>
      <c r="M142" s="51">
        <f>IF(VLOOKUP($D142,Sales!$C:$D,2,FALSE)=TRUE,0,SUMIFS('Investor Exit List'!$Q:$Q, 'Investor Exit List'!$C:$C, 'Cashflow Projection'!L142))</f>
        <v/>
      </c>
      <c r="N142" s="71" t="n"/>
      <c r="O142" s="51">
        <f>IF(VLOOKUP($D142,Sales!$C:$D,2,FALSE)=TRUE,0,SUMIFS('Investor Exit List'!$Q:$Q, 'Investor Exit List'!$C:$C, 'Cashflow Projection'!N142))</f>
        <v/>
      </c>
      <c r="P142" s="71" t="n"/>
      <c r="Q142" s="51">
        <f>IF(VLOOKUP($D142,Sales!$C:$D,2,FALSE)=TRUE,0,SUMIFS('Investor Exit List'!$Q:$Q, 'Investor Exit List'!$C:$C, 'Cashflow Projection'!P142))</f>
        <v/>
      </c>
      <c r="R142" s="71" t="n"/>
      <c r="S142" s="51">
        <f>IF(VLOOKUP($D142,Sales!$C:$D,2,FALSE)=TRUE,0,SUMIFS('Investor Exit List'!$Q:$Q, 'Investor Exit List'!$C:$C, 'Cashflow Projection'!R142))</f>
        <v/>
      </c>
      <c r="T142" s="71" t="n"/>
      <c r="U142" s="51">
        <f>IF(VLOOKUP($D142,Sales!$C:$D,2,FALSE)=TRUE,0,SUMIFS('Investor Exit List'!$Q:$Q, 'Investor Exit List'!$C:$C, 'Cashflow Projection'!T142))</f>
        <v/>
      </c>
      <c r="V142" s="71" t="n"/>
      <c r="W142" s="51">
        <f>IF(VLOOKUP($D142,Sales!$C:$D,2,FALSE)=TRUE,0,SUMIFS('Investor Exit List'!$Q:$Q, 'Investor Exit List'!$C:$C, 'Cashflow Projection'!V142))</f>
        <v/>
      </c>
      <c r="X142" s="71" t="n"/>
      <c r="Y142" s="51">
        <f>IF(VLOOKUP($D142,Sales!$C:$D,2,FALSE)=TRUE,0,SUMIFS('Investor Exit List'!$Q:$Q, 'Investor Exit List'!$C:$C, 'Cashflow Projection'!X142))</f>
        <v/>
      </c>
      <c r="Z142" s="71" t="n"/>
      <c r="AA142" s="51">
        <f>IF(VLOOKUP($D142,Sales!$C:$D,2,FALSE)=TRUE,0,SUMIFS('Investor Exit List'!$Q:$Q, 'Investor Exit List'!$C:$C, 'Cashflow Projection'!Z142))</f>
        <v/>
      </c>
      <c r="AB142" s="71" t="n"/>
      <c r="AC142" s="51">
        <f>IF(VLOOKUP($D142,Sales!$C:$D,2,FALSE)=TRUE,0,SUMIFS('Investor Exit List'!$Q:$Q, 'Investor Exit List'!$C:$C, 'Cashflow Projection'!AB142))</f>
        <v/>
      </c>
      <c r="AD142" s="71" t="n"/>
      <c r="AE142" s="51">
        <f>IF(VLOOKUP($D142,Sales!$C:$D,2,FALSE)=TRUE,0,SUMIFS('Investor Exit List'!$Q:$Q, 'Investor Exit List'!$C:$C, 'Cashflow Projection'!AD142))</f>
        <v/>
      </c>
      <c r="AF142" s="71" t="n"/>
    </row>
    <row r="143">
      <c r="A143" t="inlineStr"/>
      <c r="B143" s="67">
        <f>MINIFS('Investor Exit List'!$L:$L,'Investor Exit List'!$C:$C,'Cashflow Projection'!D143)</f>
        <v/>
      </c>
      <c r="C143" s="6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9" t="inlineStr">
        <is>
          <t>HVM103</t>
        </is>
      </c>
      <c r="E143" s="24">
        <f>IF(F143&lt;&gt;0,1,0)</f>
        <v/>
      </c>
      <c r="F143" s="65">
        <f>+I143+K143+M143+O143+Q143+S143+U143+W143+Y143+AA143+AC143+AE143</f>
        <v/>
      </c>
      <c r="G143" s="15" t="inlineStr">
        <is>
          <t>DJ / WH</t>
        </is>
      </c>
      <c r="H143" s="70" t="n"/>
      <c r="I143" s="51">
        <f>SUMIFS('Investor Exit List'!$Q:$Q, 'Investor Exit List'!$C:$C, 'Cashflow Projection'!H143)</f>
        <v/>
      </c>
      <c r="J143" s="71" t="n"/>
      <c r="K143" s="51">
        <f>IF(VLOOKUP($D143,Sales!$C:$D,2,FALSE)=TRUE,0,SUMIFS('Investor Exit List'!$Q:$Q, 'Investor Exit List'!$C:$C, 'Cashflow Projection'!J143))</f>
        <v/>
      </c>
      <c r="L143" s="71" t="n"/>
      <c r="M143" s="51">
        <f>IF(VLOOKUP($D143,Sales!$C:$D,2,FALSE)=TRUE,0,SUMIFS('Investor Exit List'!$Q:$Q, 'Investor Exit List'!$C:$C, 'Cashflow Projection'!L143))</f>
        <v/>
      </c>
      <c r="N143" s="71" t="n"/>
      <c r="O143" s="51">
        <f>IF(VLOOKUP($D143,Sales!$C:$D,2,FALSE)=TRUE,0,SUMIFS('Investor Exit List'!$Q:$Q, 'Investor Exit List'!$C:$C, 'Cashflow Projection'!N143))</f>
        <v/>
      </c>
      <c r="P143" s="71" t="n"/>
      <c r="Q143" s="51">
        <f>IF(VLOOKUP($D143,Sales!$C:$D,2,FALSE)=TRUE,0,SUMIFS('Investor Exit List'!$Q:$Q, 'Investor Exit List'!$C:$C, 'Cashflow Projection'!P143))</f>
        <v/>
      </c>
      <c r="R143" s="71" t="n"/>
      <c r="S143" s="51">
        <f>IF(VLOOKUP($D143,Sales!$C:$D,2,FALSE)=TRUE,0,SUMIFS('Investor Exit List'!$Q:$Q, 'Investor Exit List'!$C:$C, 'Cashflow Projection'!R143))</f>
        <v/>
      </c>
      <c r="T143" s="71" t="n"/>
      <c r="U143" s="51">
        <f>IF(VLOOKUP($D143,Sales!$C:$D,2,FALSE)=TRUE,0,SUMIFS('Investor Exit List'!$Q:$Q, 'Investor Exit List'!$C:$C, 'Cashflow Projection'!T143))</f>
        <v/>
      </c>
      <c r="V143" s="71" t="n"/>
      <c r="W143" s="51">
        <f>IF(VLOOKUP($D143,Sales!$C:$D,2,FALSE)=TRUE,0,SUMIFS('Investor Exit List'!$Q:$Q, 'Investor Exit List'!$C:$C, 'Cashflow Projection'!V143))</f>
        <v/>
      </c>
      <c r="X143" s="71" t="n"/>
      <c r="Y143" s="51">
        <f>IF(VLOOKUP($D143,Sales!$C:$D,2,FALSE)=TRUE,0,SUMIFS('Investor Exit List'!$Q:$Q, 'Investor Exit List'!$C:$C, 'Cashflow Projection'!X143))</f>
        <v/>
      </c>
      <c r="Z143" s="71" t="n"/>
      <c r="AA143" s="51">
        <f>IF(VLOOKUP($D143,Sales!$C:$D,2,FALSE)=TRUE,0,SUMIFS('Investor Exit List'!$Q:$Q, 'Investor Exit List'!$C:$C, 'Cashflow Projection'!Z143))</f>
        <v/>
      </c>
      <c r="AB143" s="71" t="n"/>
      <c r="AC143" s="51">
        <f>IF(VLOOKUP($D143,Sales!$C:$D,2,FALSE)=TRUE,0,SUMIFS('Investor Exit List'!$Q:$Q, 'Investor Exit List'!$C:$C, 'Cashflow Projection'!AB143))</f>
        <v/>
      </c>
      <c r="AD143" s="71" t="n"/>
      <c r="AE143" s="51">
        <f>IF(VLOOKUP($D143,Sales!$C:$D,2,FALSE)=TRUE,0,SUMIFS('Investor Exit List'!$Q:$Q, 'Investor Exit List'!$C:$C, 'Cashflow Projection'!AD143))</f>
        <v/>
      </c>
      <c r="AF143" s="71" t="n"/>
    </row>
    <row r="144">
      <c r="A144" t="inlineStr"/>
      <c r="B144" s="67">
        <f>MINIFS('Investor Exit List'!$L:$L,'Investor Exit List'!$C:$C,'Cashflow Projection'!D144)</f>
        <v/>
      </c>
      <c r="C144" s="6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9" t="inlineStr">
        <is>
          <t>HVM104</t>
        </is>
      </c>
      <c r="E144" s="24">
        <f>IF(F144&lt;&gt;0,1,0)</f>
        <v/>
      </c>
      <c r="F144" s="65">
        <f>+I144+K144+M144+O144+Q144+S144+U144+W144+Y144+AA144+AC144+AE144</f>
        <v/>
      </c>
      <c r="G144" s="15" t="inlineStr">
        <is>
          <t>DJ / WH</t>
        </is>
      </c>
      <c r="H144" s="70" t="n"/>
      <c r="I144" s="51">
        <f>SUMIFS('Investor Exit List'!$Q:$Q, 'Investor Exit List'!$C:$C, 'Cashflow Projection'!H144)</f>
        <v/>
      </c>
      <c r="J144" s="71" t="n"/>
      <c r="K144" s="51">
        <f>IF(VLOOKUP($D144,Sales!$C:$D,2,FALSE)=TRUE,0,SUMIFS('Investor Exit List'!$Q:$Q, 'Investor Exit List'!$C:$C, 'Cashflow Projection'!J144))</f>
        <v/>
      </c>
      <c r="L144" s="71" t="n"/>
      <c r="M144" s="51">
        <f>IF(VLOOKUP($D144,Sales!$C:$D,2,FALSE)=TRUE,0,SUMIFS('Investor Exit List'!$Q:$Q, 'Investor Exit List'!$C:$C, 'Cashflow Projection'!L144))</f>
        <v/>
      </c>
      <c r="N144" s="71" t="n"/>
      <c r="O144" s="51">
        <f>IF(VLOOKUP($D144,Sales!$C:$D,2,FALSE)=TRUE,0,SUMIFS('Investor Exit List'!$Q:$Q, 'Investor Exit List'!$C:$C, 'Cashflow Projection'!N144))</f>
        <v/>
      </c>
      <c r="P144" s="71" t="n"/>
      <c r="Q144" s="51">
        <f>IF(VLOOKUP($D144,Sales!$C:$D,2,FALSE)=TRUE,0,SUMIFS('Investor Exit List'!$Q:$Q, 'Investor Exit List'!$C:$C, 'Cashflow Projection'!P144))</f>
        <v/>
      </c>
      <c r="R144" s="71" t="n"/>
      <c r="S144" s="51">
        <f>IF(VLOOKUP($D144,Sales!$C:$D,2,FALSE)=TRUE,0,SUMIFS('Investor Exit List'!$Q:$Q, 'Investor Exit List'!$C:$C, 'Cashflow Projection'!R144))</f>
        <v/>
      </c>
      <c r="T144" s="71" t="n"/>
      <c r="U144" s="51">
        <f>IF(VLOOKUP($D144,Sales!$C:$D,2,FALSE)=TRUE,0,SUMIFS('Investor Exit List'!$Q:$Q, 'Investor Exit List'!$C:$C, 'Cashflow Projection'!T144))</f>
        <v/>
      </c>
      <c r="V144" s="71" t="n"/>
      <c r="W144" s="51">
        <f>IF(VLOOKUP($D144,Sales!$C:$D,2,FALSE)=TRUE,0,SUMIFS('Investor Exit List'!$Q:$Q, 'Investor Exit List'!$C:$C, 'Cashflow Projection'!V144))</f>
        <v/>
      </c>
      <c r="X144" s="71" t="n"/>
      <c r="Y144" s="51">
        <f>IF(VLOOKUP($D144,Sales!$C:$D,2,FALSE)=TRUE,0,SUMIFS('Investor Exit List'!$Q:$Q, 'Investor Exit List'!$C:$C, 'Cashflow Projection'!X144))</f>
        <v/>
      </c>
      <c r="Z144" s="71" t="n"/>
      <c r="AA144" s="51">
        <f>IF(VLOOKUP($D144,Sales!$C:$D,2,FALSE)=TRUE,0,SUMIFS('Investor Exit List'!$Q:$Q, 'Investor Exit List'!$C:$C, 'Cashflow Projection'!Z144))</f>
        <v/>
      </c>
      <c r="AB144" s="71" t="n"/>
      <c r="AC144" s="51">
        <f>IF(VLOOKUP($D144,Sales!$C:$D,2,FALSE)=TRUE,0,SUMIFS('Investor Exit List'!$Q:$Q, 'Investor Exit List'!$C:$C, 'Cashflow Projection'!AB144))</f>
        <v/>
      </c>
      <c r="AD144" s="71" t="n"/>
      <c r="AE144" s="51">
        <f>IF(VLOOKUP($D144,Sales!$C:$D,2,FALSE)=TRUE,0,SUMIFS('Investor Exit List'!$Q:$Q, 'Investor Exit List'!$C:$C, 'Cashflow Projection'!AD144))</f>
        <v/>
      </c>
      <c r="AF144" s="71" t="n"/>
    </row>
    <row r="145">
      <c r="A145" t="inlineStr"/>
      <c r="B145" s="67">
        <f>MINIFS('Investor Exit List'!$L:$L,'Investor Exit List'!$C:$C,'Cashflow Projection'!D145)</f>
        <v/>
      </c>
      <c r="C145" s="6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9" t="inlineStr">
        <is>
          <t>HVM201</t>
        </is>
      </c>
      <c r="E145" s="24">
        <f>IF(F145&lt;&gt;0,1,0)</f>
        <v/>
      </c>
      <c r="F145" s="65">
        <f>+I145+K145+M145+O145+Q145+S145+U145+W145+Y145+AA145+AC145+AE145</f>
        <v/>
      </c>
      <c r="G145" s="15" t="inlineStr">
        <is>
          <t>DJ / WH</t>
        </is>
      </c>
      <c r="H145" s="70" t="n"/>
      <c r="I145" s="51">
        <f>SUMIFS('Investor Exit List'!$Q:$Q, 'Investor Exit List'!$C:$C, 'Cashflow Projection'!H145)</f>
        <v/>
      </c>
      <c r="J145" s="71" t="n"/>
      <c r="K145" s="51">
        <f>IF(VLOOKUP($D145,Sales!$C:$D,2,FALSE)=TRUE,0,SUMIFS('Investor Exit List'!$Q:$Q, 'Investor Exit List'!$C:$C, 'Cashflow Projection'!J145))</f>
        <v/>
      </c>
      <c r="L145" s="71" t="n"/>
      <c r="M145" s="51">
        <f>IF(VLOOKUP($D145,Sales!$C:$D,2,FALSE)=TRUE,0,SUMIFS('Investor Exit List'!$Q:$Q, 'Investor Exit List'!$C:$C, 'Cashflow Projection'!L145))</f>
        <v/>
      </c>
      <c r="N145" s="71" t="n"/>
      <c r="O145" s="51">
        <f>IF(VLOOKUP($D145,Sales!$C:$D,2,FALSE)=TRUE,0,SUMIFS('Investor Exit List'!$Q:$Q, 'Investor Exit List'!$C:$C, 'Cashflow Projection'!N145))</f>
        <v/>
      </c>
      <c r="P145" s="71" t="n"/>
      <c r="Q145" s="51">
        <f>IF(VLOOKUP($D145,Sales!$C:$D,2,FALSE)=TRUE,0,SUMIFS('Investor Exit List'!$Q:$Q, 'Investor Exit List'!$C:$C, 'Cashflow Projection'!P145))</f>
        <v/>
      </c>
      <c r="R145" s="71" t="n"/>
      <c r="S145" s="51">
        <f>IF(VLOOKUP($D145,Sales!$C:$D,2,FALSE)=TRUE,0,SUMIFS('Investor Exit List'!$Q:$Q, 'Investor Exit List'!$C:$C, 'Cashflow Projection'!R145))</f>
        <v/>
      </c>
      <c r="T145" s="71" t="n"/>
      <c r="U145" s="51">
        <f>IF(VLOOKUP($D145,Sales!$C:$D,2,FALSE)=TRUE,0,SUMIFS('Investor Exit List'!$Q:$Q, 'Investor Exit List'!$C:$C, 'Cashflow Projection'!T145))</f>
        <v/>
      </c>
      <c r="V145" s="71" t="n"/>
      <c r="W145" s="51">
        <f>IF(VLOOKUP($D145,Sales!$C:$D,2,FALSE)=TRUE,0,SUMIFS('Investor Exit List'!$Q:$Q, 'Investor Exit List'!$C:$C, 'Cashflow Projection'!V145))</f>
        <v/>
      </c>
      <c r="X145" s="71" t="n"/>
      <c r="Y145" s="51">
        <f>IF(VLOOKUP($D145,Sales!$C:$D,2,FALSE)=TRUE,0,SUMIFS('Investor Exit List'!$Q:$Q, 'Investor Exit List'!$C:$C, 'Cashflow Projection'!X145))</f>
        <v/>
      </c>
      <c r="Z145" s="71" t="n"/>
      <c r="AA145" s="51">
        <f>IF(VLOOKUP($D145,Sales!$C:$D,2,FALSE)=TRUE,0,SUMIFS('Investor Exit List'!$Q:$Q, 'Investor Exit List'!$C:$C, 'Cashflow Projection'!Z145))</f>
        <v/>
      </c>
      <c r="AB145" s="71" t="n"/>
      <c r="AC145" s="51">
        <f>IF(VLOOKUP($D145,Sales!$C:$D,2,FALSE)=TRUE,0,SUMIFS('Investor Exit List'!$Q:$Q, 'Investor Exit List'!$C:$C, 'Cashflow Projection'!AB145))</f>
        <v/>
      </c>
      <c r="AD145" s="71" t="n"/>
      <c r="AE145" s="51">
        <f>IF(VLOOKUP($D145,Sales!$C:$D,2,FALSE)=TRUE,0,SUMIFS('Investor Exit List'!$Q:$Q, 'Investor Exit List'!$C:$C, 'Cashflow Projection'!AD145))</f>
        <v/>
      </c>
      <c r="AF145" s="71" t="n"/>
    </row>
    <row r="146">
      <c r="A146" t="inlineStr"/>
      <c r="B146" s="67">
        <f>MINIFS('Investor Exit List'!$L:$L,'Investor Exit List'!$C:$C,'Cashflow Projection'!D146)</f>
        <v/>
      </c>
      <c r="C146" s="6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9" t="inlineStr">
        <is>
          <t>HVM202</t>
        </is>
      </c>
      <c r="E146" s="24">
        <f>IF(F146&lt;&gt;0,1,0)</f>
        <v/>
      </c>
      <c r="F146" s="65">
        <f>+I146+K146+M146+O146+Q146+S146+U146+W146+Y146+AA146+AC146+AE146</f>
        <v/>
      </c>
      <c r="G146" s="15" t="inlineStr">
        <is>
          <t>DJ / WH</t>
        </is>
      </c>
      <c r="H146" s="70" t="n"/>
      <c r="I146" s="51">
        <f>SUMIFS('Investor Exit List'!$Q:$Q, 'Investor Exit List'!$C:$C, 'Cashflow Projection'!H146)</f>
        <v/>
      </c>
      <c r="J146" s="71" t="n"/>
      <c r="K146" s="51">
        <f>IF(VLOOKUP($D146,Sales!$C:$D,2,FALSE)=TRUE,0,SUMIFS('Investor Exit List'!$Q:$Q, 'Investor Exit List'!$C:$C, 'Cashflow Projection'!J146))</f>
        <v/>
      </c>
      <c r="L146" s="71" t="n"/>
      <c r="M146" s="51">
        <f>IF(VLOOKUP($D146,Sales!$C:$D,2,FALSE)=TRUE,0,SUMIFS('Investor Exit List'!$Q:$Q, 'Investor Exit List'!$C:$C, 'Cashflow Projection'!L146))</f>
        <v/>
      </c>
      <c r="N146" s="71" t="n"/>
      <c r="O146" s="51">
        <f>IF(VLOOKUP($D146,Sales!$C:$D,2,FALSE)=TRUE,0,SUMIFS('Investor Exit List'!$Q:$Q, 'Investor Exit List'!$C:$C, 'Cashflow Projection'!N146))</f>
        <v/>
      </c>
      <c r="P146" s="71" t="n"/>
      <c r="Q146" s="51">
        <f>IF(VLOOKUP($D146,Sales!$C:$D,2,FALSE)=TRUE,0,SUMIFS('Investor Exit List'!$Q:$Q, 'Investor Exit List'!$C:$C, 'Cashflow Projection'!P146))</f>
        <v/>
      </c>
      <c r="R146" s="71" t="n"/>
      <c r="S146" s="51">
        <f>IF(VLOOKUP($D146,Sales!$C:$D,2,FALSE)=TRUE,0,SUMIFS('Investor Exit List'!$Q:$Q, 'Investor Exit List'!$C:$C, 'Cashflow Projection'!R146))</f>
        <v/>
      </c>
      <c r="T146" s="71" t="n"/>
      <c r="U146" s="51">
        <f>IF(VLOOKUP($D146,Sales!$C:$D,2,FALSE)=TRUE,0,SUMIFS('Investor Exit List'!$Q:$Q, 'Investor Exit List'!$C:$C, 'Cashflow Projection'!T146))</f>
        <v/>
      </c>
      <c r="V146" s="71" t="n"/>
      <c r="W146" s="51">
        <f>IF(VLOOKUP($D146,Sales!$C:$D,2,FALSE)=TRUE,0,SUMIFS('Investor Exit List'!$Q:$Q, 'Investor Exit List'!$C:$C, 'Cashflow Projection'!V146))</f>
        <v/>
      </c>
      <c r="X146" s="71" t="n"/>
      <c r="Y146" s="51">
        <f>IF(VLOOKUP($D146,Sales!$C:$D,2,FALSE)=TRUE,0,SUMIFS('Investor Exit List'!$Q:$Q, 'Investor Exit List'!$C:$C, 'Cashflow Projection'!X146))</f>
        <v/>
      </c>
      <c r="Z146" s="71" t="n"/>
      <c r="AA146" s="51">
        <f>IF(VLOOKUP($D146,Sales!$C:$D,2,FALSE)=TRUE,0,SUMIFS('Investor Exit List'!$Q:$Q, 'Investor Exit List'!$C:$C, 'Cashflow Projection'!Z146))</f>
        <v/>
      </c>
      <c r="AB146" s="71" t="n"/>
      <c r="AC146" s="51">
        <f>IF(VLOOKUP($D146,Sales!$C:$D,2,FALSE)=TRUE,0,SUMIFS('Investor Exit List'!$Q:$Q, 'Investor Exit List'!$C:$C, 'Cashflow Projection'!AB146))</f>
        <v/>
      </c>
      <c r="AD146" s="71" t="n"/>
      <c r="AE146" s="51">
        <f>IF(VLOOKUP($D146,Sales!$C:$D,2,FALSE)=TRUE,0,SUMIFS('Investor Exit List'!$Q:$Q, 'Investor Exit List'!$C:$C, 'Cashflow Projection'!AD146))</f>
        <v/>
      </c>
      <c r="AF146" s="71" t="n"/>
    </row>
    <row r="147">
      <c r="A147" t="inlineStr"/>
      <c r="B147" s="67">
        <f>MINIFS('Investor Exit List'!$L:$L,'Investor Exit List'!$C:$C,'Cashflow Projection'!D147)</f>
        <v/>
      </c>
      <c r="C147" s="6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9" t="inlineStr">
        <is>
          <t>HVM203</t>
        </is>
      </c>
      <c r="E147" s="24">
        <f>IF(F147&lt;&gt;0,1,0)</f>
        <v/>
      </c>
      <c r="F147" s="65">
        <f>+I147+K147+M147+O147+Q147+S147+U147+W147+Y147+AA147+AC147+AE147</f>
        <v/>
      </c>
      <c r="G147" s="15" t="inlineStr">
        <is>
          <t>DJ / WH</t>
        </is>
      </c>
      <c r="H147" s="70" t="n"/>
      <c r="I147" s="51">
        <f>SUMIFS('Investor Exit List'!$Q:$Q, 'Investor Exit List'!$C:$C, 'Cashflow Projection'!H147)</f>
        <v/>
      </c>
      <c r="J147" s="71" t="n"/>
      <c r="K147" s="51">
        <f>IF(VLOOKUP($D147,Sales!$C:$D,2,FALSE)=TRUE,0,SUMIFS('Investor Exit List'!$Q:$Q, 'Investor Exit List'!$C:$C, 'Cashflow Projection'!J147))</f>
        <v/>
      </c>
      <c r="L147" s="71" t="n"/>
      <c r="M147" s="51">
        <f>IF(VLOOKUP($D147,Sales!$C:$D,2,FALSE)=TRUE,0,SUMIFS('Investor Exit List'!$Q:$Q, 'Investor Exit List'!$C:$C, 'Cashflow Projection'!L147))</f>
        <v/>
      </c>
      <c r="N147" s="71" t="n"/>
      <c r="O147" s="51">
        <f>IF(VLOOKUP($D147,Sales!$C:$D,2,FALSE)=TRUE,0,SUMIFS('Investor Exit List'!$Q:$Q, 'Investor Exit List'!$C:$C, 'Cashflow Projection'!N147))</f>
        <v/>
      </c>
      <c r="P147" s="71" t="n"/>
      <c r="Q147" s="51">
        <f>IF(VLOOKUP($D147,Sales!$C:$D,2,FALSE)=TRUE,0,SUMIFS('Investor Exit List'!$Q:$Q, 'Investor Exit List'!$C:$C, 'Cashflow Projection'!P147))</f>
        <v/>
      </c>
      <c r="R147" s="71" t="n"/>
      <c r="S147" s="51">
        <f>IF(VLOOKUP($D147,Sales!$C:$D,2,FALSE)=TRUE,0,SUMIFS('Investor Exit List'!$Q:$Q, 'Investor Exit List'!$C:$C, 'Cashflow Projection'!R147))</f>
        <v/>
      </c>
      <c r="T147" s="71" t="n"/>
      <c r="U147" s="51">
        <f>IF(VLOOKUP($D147,Sales!$C:$D,2,FALSE)=TRUE,0,SUMIFS('Investor Exit List'!$Q:$Q, 'Investor Exit List'!$C:$C, 'Cashflow Projection'!T147))</f>
        <v/>
      </c>
      <c r="V147" s="71" t="n"/>
      <c r="W147" s="51">
        <f>IF(VLOOKUP($D147,Sales!$C:$D,2,FALSE)=TRUE,0,SUMIFS('Investor Exit List'!$Q:$Q, 'Investor Exit List'!$C:$C, 'Cashflow Projection'!V147))</f>
        <v/>
      </c>
      <c r="X147" s="71" t="n"/>
      <c r="Y147" s="51">
        <f>IF(VLOOKUP($D147,Sales!$C:$D,2,FALSE)=TRUE,0,SUMIFS('Investor Exit List'!$Q:$Q, 'Investor Exit List'!$C:$C, 'Cashflow Projection'!X147))</f>
        <v/>
      </c>
      <c r="Z147" s="71" t="n"/>
      <c r="AA147" s="51">
        <f>IF(VLOOKUP($D147,Sales!$C:$D,2,FALSE)=TRUE,0,SUMIFS('Investor Exit List'!$Q:$Q, 'Investor Exit List'!$C:$C, 'Cashflow Projection'!Z147))</f>
        <v/>
      </c>
      <c r="AB147" s="71" t="n"/>
      <c r="AC147" s="51">
        <f>IF(VLOOKUP($D147,Sales!$C:$D,2,FALSE)=TRUE,0,SUMIFS('Investor Exit List'!$Q:$Q, 'Investor Exit List'!$C:$C, 'Cashflow Projection'!AB147))</f>
        <v/>
      </c>
      <c r="AD147" s="71" t="n"/>
      <c r="AE147" s="51">
        <f>IF(VLOOKUP($D147,Sales!$C:$D,2,FALSE)=TRUE,0,SUMIFS('Investor Exit List'!$Q:$Q, 'Investor Exit List'!$C:$C, 'Cashflow Projection'!AD147))</f>
        <v/>
      </c>
      <c r="AF147" s="71" t="n"/>
    </row>
    <row r="148">
      <c r="A148" t="inlineStr"/>
      <c r="B148" s="67">
        <f>MINIFS('Investor Exit List'!$L:$L,'Investor Exit List'!$C:$C,'Cashflow Projection'!D148)</f>
        <v/>
      </c>
      <c r="C148" s="6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9" t="inlineStr">
        <is>
          <t>HVM204</t>
        </is>
      </c>
      <c r="E148" s="24">
        <f>IF(F148&lt;&gt;0,1,0)</f>
        <v/>
      </c>
      <c r="F148" s="65">
        <f>+I148+K148+M148+O148+Q148+S148+U148+W148+Y148+AA148+AC148+AE148</f>
        <v/>
      </c>
      <c r="G148" s="15" t="inlineStr">
        <is>
          <t>DJ / WH</t>
        </is>
      </c>
      <c r="H148" s="70" t="n"/>
      <c r="I148" s="51">
        <f>SUMIFS('Investor Exit List'!$Q:$Q, 'Investor Exit List'!$C:$C, 'Cashflow Projection'!H148)</f>
        <v/>
      </c>
      <c r="J148" s="71" t="n"/>
      <c r="K148" s="51">
        <f>IF(VLOOKUP($D148,Sales!$C:$D,2,FALSE)=TRUE,0,SUMIFS('Investor Exit List'!$Q:$Q, 'Investor Exit List'!$C:$C, 'Cashflow Projection'!J148))</f>
        <v/>
      </c>
      <c r="L148" s="71" t="n"/>
      <c r="M148" s="51">
        <f>IF(VLOOKUP($D148,Sales!$C:$D,2,FALSE)=TRUE,0,SUMIFS('Investor Exit List'!$Q:$Q, 'Investor Exit List'!$C:$C, 'Cashflow Projection'!L148))</f>
        <v/>
      </c>
      <c r="N148" s="71" t="n"/>
      <c r="O148" s="51">
        <f>IF(VLOOKUP($D148,Sales!$C:$D,2,FALSE)=TRUE,0,SUMIFS('Investor Exit List'!$Q:$Q, 'Investor Exit List'!$C:$C, 'Cashflow Projection'!N148))</f>
        <v/>
      </c>
      <c r="P148" s="71" t="n"/>
      <c r="Q148" s="51">
        <f>IF(VLOOKUP($D148,Sales!$C:$D,2,FALSE)=TRUE,0,SUMIFS('Investor Exit List'!$Q:$Q, 'Investor Exit List'!$C:$C, 'Cashflow Projection'!P148))</f>
        <v/>
      </c>
      <c r="R148" s="71" t="n"/>
      <c r="S148" s="51">
        <f>IF(VLOOKUP($D148,Sales!$C:$D,2,FALSE)=TRUE,0,SUMIFS('Investor Exit List'!$Q:$Q, 'Investor Exit List'!$C:$C, 'Cashflow Projection'!R148))</f>
        <v/>
      </c>
      <c r="T148" s="71" t="n"/>
      <c r="U148" s="51">
        <f>IF(VLOOKUP($D148,Sales!$C:$D,2,FALSE)=TRUE,0,SUMIFS('Investor Exit List'!$Q:$Q, 'Investor Exit List'!$C:$C, 'Cashflow Projection'!T148))</f>
        <v/>
      </c>
      <c r="V148" s="71" t="n"/>
      <c r="W148" s="51">
        <f>IF(VLOOKUP($D148,Sales!$C:$D,2,FALSE)=TRUE,0,SUMIFS('Investor Exit List'!$Q:$Q, 'Investor Exit List'!$C:$C, 'Cashflow Projection'!V148))</f>
        <v/>
      </c>
      <c r="X148" s="71" t="n"/>
      <c r="Y148" s="51">
        <f>IF(VLOOKUP($D148,Sales!$C:$D,2,FALSE)=TRUE,0,SUMIFS('Investor Exit List'!$Q:$Q, 'Investor Exit List'!$C:$C, 'Cashflow Projection'!X148))</f>
        <v/>
      </c>
      <c r="Z148" s="71" t="n"/>
      <c r="AA148" s="51">
        <f>IF(VLOOKUP($D148,Sales!$C:$D,2,FALSE)=TRUE,0,SUMIFS('Investor Exit List'!$Q:$Q, 'Investor Exit List'!$C:$C, 'Cashflow Projection'!Z148))</f>
        <v/>
      </c>
      <c r="AB148" s="71" t="n"/>
      <c r="AC148" s="51">
        <f>IF(VLOOKUP($D148,Sales!$C:$D,2,FALSE)=TRUE,0,SUMIFS('Investor Exit List'!$Q:$Q, 'Investor Exit List'!$C:$C, 'Cashflow Projection'!AB148))</f>
        <v/>
      </c>
      <c r="AD148" s="71" t="n"/>
      <c r="AE148" s="51">
        <f>IF(VLOOKUP($D148,Sales!$C:$D,2,FALSE)=TRUE,0,SUMIFS('Investor Exit List'!$Q:$Q, 'Investor Exit List'!$C:$C, 'Cashflow Projection'!AD148))</f>
        <v/>
      </c>
      <c r="AF148" s="71" t="n"/>
    </row>
    <row r="149">
      <c r="A149" t="inlineStr"/>
      <c r="B149" s="67">
        <f>MINIFS('Investor Exit List'!$L:$L,'Investor Exit List'!$C:$C,'Cashflow Projection'!D149)</f>
        <v/>
      </c>
      <c r="C149" s="6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9" t="inlineStr">
        <is>
          <t>HVN302</t>
        </is>
      </c>
      <c r="E149" s="24">
        <f>IF(F149&lt;&gt;0,1,0)</f>
        <v/>
      </c>
      <c r="F149" s="65">
        <f>+I149+K149+M149+O149+Q149+S149+U149+W149+Y149+AA149+AC149+AE149</f>
        <v/>
      </c>
      <c r="G149" s="15" t="inlineStr">
        <is>
          <t>DJ / WH</t>
        </is>
      </c>
      <c r="H149" s="70" t="n"/>
      <c r="I149" s="51">
        <f>SUMIFS('Investor Exit List'!$Q:$Q, 'Investor Exit List'!$C:$C, 'Cashflow Projection'!H149)</f>
        <v/>
      </c>
      <c r="J149" s="71" t="n"/>
      <c r="K149" s="51">
        <f>IF(VLOOKUP($D149,Sales!$C:$D,2,FALSE)=TRUE,0,SUMIFS('Investor Exit List'!$Q:$Q, 'Investor Exit List'!$C:$C, 'Cashflow Projection'!J149))</f>
        <v/>
      </c>
      <c r="L149" s="71" t="n"/>
      <c r="M149" s="51">
        <f>IF(VLOOKUP($D149,Sales!$C:$D,2,FALSE)=TRUE,0,SUMIFS('Investor Exit List'!$Q:$Q, 'Investor Exit List'!$C:$C, 'Cashflow Projection'!L149))</f>
        <v/>
      </c>
      <c r="N149" s="71" t="n"/>
      <c r="O149" s="51">
        <f>IF(VLOOKUP($D149,Sales!$C:$D,2,FALSE)=TRUE,0,SUMIFS('Investor Exit List'!$Q:$Q, 'Investor Exit List'!$C:$C, 'Cashflow Projection'!N149))</f>
        <v/>
      </c>
      <c r="P149" s="71" t="n"/>
      <c r="Q149" s="51">
        <f>IF(VLOOKUP($D149,Sales!$C:$D,2,FALSE)=TRUE,0,SUMIFS('Investor Exit List'!$Q:$Q, 'Investor Exit List'!$C:$C, 'Cashflow Projection'!P149))</f>
        <v/>
      </c>
      <c r="R149" s="71" t="n"/>
      <c r="S149" s="51">
        <f>IF(VLOOKUP($D149,Sales!$C:$D,2,FALSE)=TRUE,0,SUMIFS('Investor Exit List'!$Q:$Q, 'Investor Exit List'!$C:$C, 'Cashflow Projection'!R149))</f>
        <v/>
      </c>
      <c r="T149" s="71" t="n"/>
      <c r="U149" s="51">
        <f>IF(VLOOKUP($D149,Sales!$C:$D,2,FALSE)=TRUE,0,SUMIFS('Investor Exit List'!$Q:$Q, 'Investor Exit List'!$C:$C, 'Cashflow Projection'!T149))</f>
        <v/>
      </c>
      <c r="V149" s="71" t="n"/>
      <c r="W149" s="51">
        <f>IF(VLOOKUP($D149,Sales!$C:$D,2,FALSE)=TRUE,0,SUMIFS('Investor Exit List'!$Q:$Q, 'Investor Exit List'!$C:$C, 'Cashflow Projection'!V149))</f>
        <v/>
      </c>
      <c r="X149" s="71" t="n"/>
      <c r="Y149" s="51">
        <f>IF(VLOOKUP($D149,Sales!$C:$D,2,FALSE)=TRUE,0,SUMIFS('Investor Exit List'!$Q:$Q, 'Investor Exit List'!$C:$C, 'Cashflow Projection'!X149))</f>
        <v/>
      </c>
      <c r="Z149" s="71" t="n"/>
      <c r="AA149" s="51">
        <f>IF(VLOOKUP($D149,Sales!$C:$D,2,FALSE)=TRUE,0,SUMIFS('Investor Exit List'!$Q:$Q, 'Investor Exit List'!$C:$C, 'Cashflow Projection'!Z149))</f>
        <v/>
      </c>
      <c r="AB149" s="71" t="n"/>
      <c r="AC149" s="51">
        <f>IF(VLOOKUP($D149,Sales!$C:$D,2,FALSE)=TRUE,0,SUMIFS('Investor Exit List'!$Q:$Q, 'Investor Exit List'!$C:$C, 'Cashflow Projection'!AB149))</f>
        <v/>
      </c>
      <c r="AD149" s="71" t="n"/>
      <c r="AE149" s="51">
        <f>IF(VLOOKUP($D149,Sales!$C:$D,2,FALSE)=TRUE,0,SUMIFS('Investor Exit List'!$Q:$Q, 'Investor Exit List'!$C:$C, 'Cashflow Projection'!AD149))</f>
        <v/>
      </c>
      <c r="AF149" s="71" t="n"/>
    </row>
    <row r="150">
      <c r="A150" t="inlineStr"/>
      <c r="B150" s="67">
        <f>MINIFS('Investor Exit List'!$L:$L,'Investor Exit List'!$C:$C,'Cashflow Projection'!D150)</f>
        <v/>
      </c>
      <c r="C150" s="6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9" t="inlineStr">
        <is>
          <t>HVN303</t>
        </is>
      </c>
      <c r="E150" s="24">
        <f>IF(F150&lt;&gt;0,1,0)</f>
        <v/>
      </c>
      <c r="F150" s="65">
        <f>+I150+K150+M150+O150+Q150+S150+U150+W150+Y150+AA150+AC150+AE150</f>
        <v/>
      </c>
      <c r="G150" s="15" t="inlineStr">
        <is>
          <t>DJ / WH</t>
        </is>
      </c>
      <c r="H150" s="70" t="n"/>
      <c r="I150" s="51">
        <f>SUMIFS('Investor Exit List'!$Q:$Q, 'Investor Exit List'!$C:$C, 'Cashflow Projection'!H150)</f>
        <v/>
      </c>
      <c r="J150" s="71" t="n"/>
      <c r="K150" s="51">
        <f>IF(VLOOKUP($D150,Sales!$C:$D,2,FALSE)=TRUE,0,SUMIFS('Investor Exit List'!$Q:$Q, 'Investor Exit List'!$C:$C, 'Cashflow Projection'!J150))</f>
        <v/>
      </c>
      <c r="L150" s="71" t="n"/>
      <c r="M150" s="51">
        <f>IF(VLOOKUP($D150,Sales!$C:$D,2,FALSE)=TRUE,0,SUMIFS('Investor Exit List'!$Q:$Q, 'Investor Exit List'!$C:$C, 'Cashflow Projection'!L150))</f>
        <v/>
      </c>
      <c r="N150" s="71" t="n"/>
      <c r="O150" s="51">
        <f>IF(VLOOKUP($D150,Sales!$C:$D,2,FALSE)=TRUE,0,SUMIFS('Investor Exit List'!$Q:$Q, 'Investor Exit List'!$C:$C, 'Cashflow Projection'!N150))</f>
        <v/>
      </c>
      <c r="P150" s="71" t="n"/>
      <c r="Q150" s="51">
        <f>IF(VLOOKUP($D150,Sales!$C:$D,2,FALSE)=TRUE,0,SUMIFS('Investor Exit List'!$Q:$Q, 'Investor Exit List'!$C:$C, 'Cashflow Projection'!P150))</f>
        <v/>
      </c>
      <c r="R150" s="71" t="n"/>
      <c r="S150" s="51">
        <f>IF(VLOOKUP($D150,Sales!$C:$D,2,FALSE)=TRUE,0,SUMIFS('Investor Exit List'!$Q:$Q, 'Investor Exit List'!$C:$C, 'Cashflow Projection'!R150))</f>
        <v/>
      </c>
      <c r="T150" s="71" t="n"/>
      <c r="U150" s="51">
        <f>IF(VLOOKUP($D150,Sales!$C:$D,2,FALSE)=TRUE,0,SUMIFS('Investor Exit List'!$Q:$Q, 'Investor Exit List'!$C:$C, 'Cashflow Projection'!T150))</f>
        <v/>
      </c>
      <c r="V150" s="71" t="n"/>
      <c r="W150" s="51">
        <f>IF(VLOOKUP($D150,Sales!$C:$D,2,FALSE)=TRUE,0,SUMIFS('Investor Exit List'!$Q:$Q, 'Investor Exit List'!$C:$C, 'Cashflow Projection'!V150))</f>
        <v/>
      </c>
      <c r="X150" s="71" t="n"/>
      <c r="Y150" s="51">
        <f>IF(VLOOKUP($D150,Sales!$C:$D,2,FALSE)=TRUE,0,SUMIFS('Investor Exit List'!$Q:$Q, 'Investor Exit List'!$C:$C, 'Cashflow Projection'!X150))</f>
        <v/>
      </c>
      <c r="Z150" s="71" t="n"/>
      <c r="AA150" s="51">
        <f>IF(VLOOKUP($D150,Sales!$C:$D,2,FALSE)=TRUE,0,SUMIFS('Investor Exit List'!$Q:$Q, 'Investor Exit List'!$C:$C, 'Cashflow Projection'!Z150))</f>
        <v/>
      </c>
      <c r="AB150" s="71" t="n"/>
      <c r="AC150" s="51">
        <f>IF(VLOOKUP($D150,Sales!$C:$D,2,FALSE)=TRUE,0,SUMIFS('Investor Exit List'!$Q:$Q, 'Investor Exit List'!$C:$C, 'Cashflow Projection'!AB150))</f>
        <v/>
      </c>
      <c r="AD150" s="71" t="n"/>
      <c r="AE150" s="51">
        <f>IF(VLOOKUP($D150,Sales!$C:$D,2,FALSE)=TRUE,0,SUMIFS('Investor Exit List'!$Q:$Q, 'Investor Exit List'!$C:$C, 'Cashflow Projection'!AD150))</f>
        <v/>
      </c>
      <c r="AF150" s="71" t="n"/>
    </row>
    <row r="151">
      <c r="A151" t="inlineStr"/>
      <c r="B151" s="67">
        <f>MINIFS('Investor Exit List'!$L:$L,'Investor Exit List'!$C:$C,'Cashflow Projection'!D151)</f>
        <v/>
      </c>
      <c r="C151" s="6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9" t="inlineStr">
        <is>
          <t>HVN304</t>
        </is>
      </c>
      <c r="E151" s="24">
        <f>IF(F151&lt;&gt;0,1,0)</f>
        <v/>
      </c>
      <c r="F151" s="65">
        <f>+I151+K151+M151+O151+Q151+S151+U151+W151+Y151+AA151+AC151+AE151</f>
        <v/>
      </c>
      <c r="G151" s="15" t="inlineStr">
        <is>
          <t>DJ / WH</t>
        </is>
      </c>
      <c r="H151" s="70" t="n"/>
      <c r="I151" s="51">
        <f>SUMIFS('Investor Exit List'!$Q:$Q, 'Investor Exit List'!$C:$C, 'Cashflow Projection'!H151)</f>
        <v/>
      </c>
      <c r="J151" s="71" t="n"/>
      <c r="K151" s="51">
        <f>IF(VLOOKUP($D151,Sales!$C:$D,2,FALSE)=TRUE,0,SUMIFS('Investor Exit List'!$Q:$Q, 'Investor Exit List'!$C:$C, 'Cashflow Projection'!J151))</f>
        <v/>
      </c>
      <c r="L151" s="71" t="n"/>
      <c r="M151" s="51">
        <f>IF(VLOOKUP($D151,Sales!$C:$D,2,FALSE)=TRUE,0,SUMIFS('Investor Exit List'!$Q:$Q, 'Investor Exit List'!$C:$C, 'Cashflow Projection'!L151))</f>
        <v/>
      </c>
      <c r="N151" s="71" t="n"/>
      <c r="O151" s="51">
        <f>IF(VLOOKUP($D151,Sales!$C:$D,2,FALSE)=TRUE,0,SUMIFS('Investor Exit List'!$Q:$Q, 'Investor Exit List'!$C:$C, 'Cashflow Projection'!N151))</f>
        <v/>
      </c>
      <c r="P151" s="71" t="n"/>
      <c r="Q151" s="51">
        <f>IF(VLOOKUP($D151,Sales!$C:$D,2,FALSE)=TRUE,0,SUMIFS('Investor Exit List'!$Q:$Q, 'Investor Exit List'!$C:$C, 'Cashflow Projection'!P151))</f>
        <v/>
      </c>
      <c r="R151" s="71" t="n"/>
      <c r="S151" s="51">
        <f>IF(VLOOKUP($D151,Sales!$C:$D,2,FALSE)=TRUE,0,SUMIFS('Investor Exit List'!$Q:$Q, 'Investor Exit List'!$C:$C, 'Cashflow Projection'!R151))</f>
        <v/>
      </c>
      <c r="T151" s="71" t="n"/>
      <c r="U151" s="51">
        <f>IF(VLOOKUP($D151,Sales!$C:$D,2,FALSE)=TRUE,0,SUMIFS('Investor Exit List'!$Q:$Q, 'Investor Exit List'!$C:$C, 'Cashflow Projection'!T151))</f>
        <v/>
      </c>
      <c r="V151" s="71" t="n"/>
      <c r="W151" s="51">
        <f>IF(VLOOKUP($D151,Sales!$C:$D,2,FALSE)=TRUE,0,SUMIFS('Investor Exit List'!$Q:$Q, 'Investor Exit List'!$C:$C, 'Cashflow Projection'!V151))</f>
        <v/>
      </c>
      <c r="X151" s="71" t="n"/>
      <c r="Y151" s="51">
        <f>IF(VLOOKUP($D151,Sales!$C:$D,2,FALSE)=TRUE,0,SUMIFS('Investor Exit List'!$Q:$Q, 'Investor Exit List'!$C:$C, 'Cashflow Projection'!X151))</f>
        <v/>
      </c>
      <c r="Z151" s="71" t="n"/>
      <c r="AA151" s="51">
        <f>IF(VLOOKUP($D151,Sales!$C:$D,2,FALSE)=TRUE,0,SUMIFS('Investor Exit List'!$Q:$Q, 'Investor Exit List'!$C:$C, 'Cashflow Projection'!Z151))</f>
        <v/>
      </c>
      <c r="AB151" s="71" t="n"/>
      <c r="AC151" s="51">
        <f>IF(VLOOKUP($D151,Sales!$C:$D,2,FALSE)=TRUE,0,SUMIFS('Investor Exit List'!$Q:$Q, 'Investor Exit List'!$C:$C, 'Cashflow Projection'!AB151))</f>
        <v/>
      </c>
      <c r="AD151" s="71" t="n"/>
      <c r="AE151" s="51">
        <f>IF(VLOOKUP($D151,Sales!$C:$D,2,FALSE)=TRUE,0,SUMIFS('Investor Exit List'!$Q:$Q, 'Investor Exit List'!$C:$C, 'Cashflow Projection'!AD151))</f>
        <v/>
      </c>
      <c r="AF151" s="71" t="n"/>
    </row>
    <row r="152">
      <c r="A152" t="inlineStr"/>
      <c r="B152" s="67">
        <f>MINIFS('Investor Exit List'!$L:$L,'Investor Exit List'!$C:$C,'Cashflow Projection'!D152)</f>
        <v/>
      </c>
      <c r="C152" s="68">
        <f>IF(H152&lt;&gt;"",I$5,IF(J152&lt;&gt;"",K$5,IF(L152&lt;&gt;"",M$5,IF(N152&lt;&gt;"",O$5,IF(P152&lt;&gt;"",Q$5,IF(R152&lt;&gt;"",S$5,IF(T152&lt;&gt;"",U$5,IF(V152&lt;&gt;"",W$5,IF(X152&lt;&gt;"",Y$5,IF(Z152&lt;&gt;"",AA$5,IF(AB152&lt;&gt;"",AC$5,IF(AD152&lt;&gt;"",AE$5,""))))))))))))</f>
        <v/>
      </c>
      <c r="D152" s="69" t="inlineStr">
        <is>
          <t>HVO205</t>
        </is>
      </c>
      <c r="E152" s="24">
        <f>IF(F152&lt;&gt;0,1,0)</f>
        <v/>
      </c>
      <c r="F152" s="65">
        <f>+I152+K152+M152+O152+Q152+S152+U152+W152+Y152+AA152+AC152+AE152</f>
        <v/>
      </c>
      <c r="G152" s="15" t="inlineStr">
        <is>
          <t>DJ / WH</t>
        </is>
      </c>
      <c r="H152" s="70" t="n"/>
      <c r="I152" s="51">
        <f>SUMIFS('Investor Exit List'!$Q:$Q, 'Investor Exit List'!$C:$C, 'Cashflow Projection'!H152)</f>
        <v/>
      </c>
      <c r="J152" s="71" t="n"/>
      <c r="K152" s="51">
        <f>IF(VLOOKUP($D152,Sales!$C:$D,2,FALSE)=TRUE,0,SUMIFS('Investor Exit List'!$Q:$Q, 'Investor Exit List'!$C:$C, 'Cashflow Projection'!J152))</f>
        <v/>
      </c>
      <c r="L152" s="71" t="n"/>
      <c r="M152" s="51">
        <f>IF(VLOOKUP($D152,Sales!$C:$D,2,FALSE)=TRUE,0,SUMIFS('Investor Exit List'!$Q:$Q, 'Investor Exit List'!$C:$C, 'Cashflow Projection'!L152))</f>
        <v/>
      </c>
      <c r="N152" s="71" t="n"/>
      <c r="O152" s="51">
        <f>IF(VLOOKUP($D152,Sales!$C:$D,2,FALSE)=TRUE,0,SUMIFS('Investor Exit List'!$Q:$Q, 'Investor Exit List'!$C:$C, 'Cashflow Projection'!N152))</f>
        <v/>
      </c>
      <c r="P152" s="71" t="n"/>
      <c r="Q152" s="51">
        <f>IF(VLOOKUP($D152,Sales!$C:$D,2,FALSE)=TRUE,0,SUMIFS('Investor Exit List'!$Q:$Q, 'Investor Exit List'!$C:$C, 'Cashflow Projection'!P152))</f>
        <v/>
      </c>
      <c r="R152" s="71" t="n"/>
      <c r="S152" s="51">
        <f>IF(VLOOKUP($D152,Sales!$C:$D,2,FALSE)=TRUE,0,SUMIFS('Investor Exit List'!$Q:$Q, 'Investor Exit List'!$C:$C, 'Cashflow Projection'!R152))</f>
        <v/>
      </c>
      <c r="T152" s="71" t="n"/>
      <c r="U152" s="51">
        <f>IF(VLOOKUP($D152,Sales!$C:$D,2,FALSE)=TRUE,0,SUMIFS('Investor Exit List'!$Q:$Q, 'Investor Exit List'!$C:$C, 'Cashflow Projection'!T152))</f>
        <v/>
      </c>
      <c r="V152" s="71" t="n"/>
      <c r="W152" s="51">
        <f>IF(VLOOKUP($D152,Sales!$C:$D,2,FALSE)=TRUE,0,SUMIFS('Investor Exit List'!$Q:$Q, 'Investor Exit List'!$C:$C, 'Cashflow Projection'!V152))</f>
        <v/>
      </c>
      <c r="X152" s="71" t="n"/>
      <c r="Y152" s="51">
        <f>IF(VLOOKUP($D152,Sales!$C:$D,2,FALSE)=TRUE,0,SUMIFS('Investor Exit List'!$Q:$Q, 'Investor Exit List'!$C:$C, 'Cashflow Projection'!X152))</f>
        <v/>
      </c>
      <c r="Z152" s="71" t="n"/>
      <c r="AA152" s="51">
        <f>IF(VLOOKUP($D152,Sales!$C:$D,2,FALSE)=TRUE,0,SUMIFS('Investor Exit List'!$Q:$Q, 'Investor Exit List'!$C:$C, 'Cashflow Projection'!Z152))</f>
        <v/>
      </c>
      <c r="AB152" s="71" t="n"/>
      <c r="AC152" s="51">
        <f>IF(VLOOKUP($D152,Sales!$C:$D,2,FALSE)=TRUE,0,SUMIFS('Investor Exit List'!$Q:$Q, 'Investor Exit List'!$C:$C, 'Cashflow Projection'!AB152))</f>
        <v/>
      </c>
      <c r="AD152" s="71" t="n"/>
      <c r="AE152" s="51">
        <f>IF(VLOOKUP($D152,Sales!$C:$D,2,FALSE)=TRUE,0,SUMIFS('Investor Exit List'!$Q:$Q, 'Investor Exit List'!$C:$C, 'Cashflow Projection'!AD152))</f>
        <v/>
      </c>
      <c r="AF152" s="71" t="n"/>
    </row>
    <row r="153">
      <c r="A153" t="inlineStr"/>
      <c r="B153" s="67">
        <f>MINIFS('Investor Exit List'!$L:$L,'Investor Exit List'!$C:$C,'Cashflow Projection'!D153)</f>
        <v/>
      </c>
      <c r="C153" s="68">
        <f>IF(H153&lt;&gt;"",I$5,IF(J153&lt;&gt;"",K$5,IF(L153&lt;&gt;"",M$5,IF(N153&lt;&gt;"",O$5,IF(P153&lt;&gt;"",Q$5,IF(R153&lt;&gt;"",S$5,IF(T153&lt;&gt;"",U$5,IF(V153&lt;&gt;"",W$5,IF(X153&lt;&gt;"",Y$5,IF(Z153&lt;&gt;"",AA$5,IF(AB153&lt;&gt;"",AC$5,IF(AD153&lt;&gt;"",AE$5,""))))))))))))</f>
        <v/>
      </c>
      <c r="D153" s="69" t="inlineStr">
        <is>
          <t>HVO305</t>
        </is>
      </c>
      <c r="E153" s="24">
        <f>IF(F153&lt;&gt;0,1,0)</f>
        <v/>
      </c>
      <c r="F153" s="65">
        <f>+I153+K153+M153+O153+Q153+S153+U153+W153+Y153+AA153+AC153+AE153</f>
        <v/>
      </c>
      <c r="G153" s="15" t="inlineStr">
        <is>
          <t>DJ / WH</t>
        </is>
      </c>
      <c r="H153" s="70" t="n"/>
      <c r="I153" s="51">
        <f>SUMIFS('Investor Exit List'!$Q:$Q, 'Investor Exit List'!$C:$C, 'Cashflow Projection'!H153)</f>
        <v/>
      </c>
      <c r="J153" s="71" t="n"/>
      <c r="K153" s="51">
        <f>IF(VLOOKUP($D153,Sales!$C:$D,2,FALSE)=TRUE,0,SUMIFS('Investor Exit List'!$Q:$Q, 'Investor Exit List'!$C:$C, 'Cashflow Projection'!J153))</f>
        <v/>
      </c>
      <c r="L153" s="71" t="n"/>
      <c r="M153" s="51">
        <f>IF(VLOOKUP($D153,Sales!$C:$D,2,FALSE)=TRUE,0,SUMIFS('Investor Exit List'!$Q:$Q, 'Investor Exit List'!$C:$C, 'Cashflow Projection'!L153))</f>
        <v/>
      </c>
      <c r="N153" s="71" t="n"/>
      <c r="O153" s="51">
        <f>IF(VLOOKUP($D153,Sales!$C:$D,2,FALSE)=TRUE,0,SUMIFS('Investor Exit List'!$Q:$Q, 'Investor Exit List'!$C:$C, 'Cashflow Projection'!N153))</f>
        <v/>
      </c>
      <c r="P153" s="71" t="n"/>
      <c r="Q153" s="51">
        <f>IF(VLOOKUP($D153,Sales!$C:$D,2,FALSE)=TRUE,0,SUMIFS('Investor Exit List'!$Q:$Q, 'Investor Exit List'!$C:$C, 'Cashflow Projection'!P153))</f>
        <v/>
      </c>
      <c r="R153" s="71" t="n"/>
      <c r="S153" s="51">
        <f>IF(VLOOKUP($D153,Sales!$C:$D,2,FALSE)=TRUE,0,SUMIFS('Investor Exit List'!$Q:$Q, 'Investor Exit List'!$C:$C, 'Cashflow Projection'!R153))</f>
        <v/>
      </c>
      <c r="T153" s="71" t="n"/>
      <c r="U153" s="51">
        <f>IF(VLOOKUP($D153,Sales!$C:$D,2,FALSE)=TRUE,0,SUMIFS('Investor Exit List'!$Q:$Q, 'Investor Exit List'!$C:$C, 'Cashflow Projection'!T153))</f>
        <v/>
      </c>
      <c r="V153" s="71" t="n"/>
      <c r="W153" s="51">
        <f>IF(VLOOKUP($D153,Sales!$C:$D,2,FALSE)=TRUE,0,SUMIFS('Investor Exit List'!$Q:$Q, 'Investor Exit List'!$C:$C, 'Cashflow Projection'!V153))</f>
        <v/>
      </c>
      <c r="X153" s="71" t="n"/>
      <c r="Y153" s="51">
        <f>IF(VLOOKUP($D153,Sales!$C:$D,2,FALSE)=TRUE,0,SUMIFS('Investor Exit List'!$Q:$Q, 'Investor Exit List'!$C:$C, 'Cashflow Projection'!X153))</f>
        <v/>
      </c>
      <c r="Z153" s="71" t="n"/>
      <c r="AA153" s="51">
        <f>IF(VLOOKUP($D153,Sales!$C:$D,2,FALSE)=TRUE,0,SUMIFS('Investor Exit List'!$Q:$Q, 'Investor Exit List'!$C:$C, 'Cashflow Projection'!Z153))</f>
        <v/>
      </c>
      <c r="AB153" s="71" t="n"/>
      <c r="AC153" s="51">
        <f>IF(VLOOKUP($D153,Sales!$C:$D,2,FALSE)=TRUE,0,SUMIFS('Investor Exit List'!$Q:$Q, 'Investor Exit List'!$C:$C, 'Cashflow Projection'!AB153))</f>
        <v/>
      </c>
      <c r="AD153" s="71" t="n"/>
      <c r="AE153" s="51">
        <f>IF(VLOOKUP($D153,Sales!$C:$D,2,FALSE)=TRUE,0,SUMIFS('Investor Exit List'!$Q:$Q, 'Investor Exit List'!$C:$C, 'Cashflow Projection'!AD153))</f>
        <v/>
      </c>
      <c r="AF153" s="71" t="n"/>
    </row>
    <row r="154">
      <c r="A154" t="inlineStr"/>
      <c r="B154" s="67">
        <f>MINIFS('Investor Exit List'!$L:$L,'Investor Exit List'!$C:$C,'Cashflow Projection'!D154)</f>
        <v/>
      </c>
      <c r="C154" s="68">
        <f>IF(H154&lt;&gt;"",I$5,IF(J154&lt;&gt;"",K$5,IF(L154&lt;&gt;"",M$5,IF(N154&lt;&gt;"",O$5,IF(P154&lt;&gt;"",Q$5,IF(R154&lt;&gt;"",S$5,IF(T154&lt;&gt;"",U$5,IF(V154&lt;&gt;"",W$5,IF(X154&lt;&gt;"",Y$5,IF(Z154&lt;&gt;"",AA$5,IF(AB154&lt;&gt;"",AC$5,IF(AD154&lt;&gt;"",AE$5,""))))))))))))</f>
        <v/>
      </c>
      <c r="D154" s="69" t="inlineStr">
        <is>
          <t>HVP203</t>
        </is>
      </c>
      <c r="E154" s="24">
        <f>IF(F154&lt;&gt;0,1,0)</f>
        <v/>
      </c>
      <c r="F154" s="65">
        <f>+I154+K154+M154+O154+Q154+S154+U154+W154+Y154+AA154+AC154+AE154</f>
        <v/>
      </c>
      <c r="G154" s="15" t="inlineStr">
        <is>
          <t>DJ / WH</t>
        </is>
      </c>
      <c r="H154" s="70" t="n"/>
      <c r="I154" s="51">
        <f>SUMIFS('Investor Exit List'!$Q:$Q, 'Investor Exit List'!$C:$C, 'Cashflow Projection'!H154)</f>
        <v/>
      </c>
      <c r="J154" s="71" t="n"/>
      <c r="K154" s="51">
        <f>IF(VLOOKUP($D154,Sales!$C:$D,2,FALSE)=TRUE,0,SUMIFS('Investor Exit List'!$Q:$Q, 'Investor Exit List'!$C:$C, 'Cashflow Projection'!J154))</f>
        <v/>
      </c>
      <c r="L154" s="71" t="n"/>
      <c r="M154" s="51">
        <f>IF(VLOOKUP($D154,Sales!$C:$D,2,FALSE)=TRUE,0,SUMIFS('Investor Exit List'!$Q:$Q, 'Investor Exit List'!$C:$C, 'Cashflow Projection'!L154))</f>
        <v/>
      </c>
      <c r="N154" s="71" t="n"/>
      <c r="O154" s="51">
        <f>IF(VLOOKUP($D154,Sales!$C:$D,2,FALSE)=TRUE,0,SUMIFS('Investor Exit List'!$Q:$Q, 'Investor Exit List'!$C:$C, 'Cashflow Projection'!N154))</f>
        <v/>
      </c>
      <c r="P154" s="71" t="n"/>
      <c r="Q154" s="51">
        <f>IF(VLOOKUP($D154,Sales!$C:$D,2,FALSE)=TRUE,0,SUMIFS('Investor Exit List'!$Q:$Q, 'Investor Exit List'!$C:$C, 'Cashflow Projection'!P154))</f>
        <v/>
      </c>
      <c r="R154" s="71" t="n"/>
      <c r="S154" s="51">
        <f>IF(VLOOKUP($D154,Sales!$C:$D,2,FALSE)=TRUE,0,SUMIFS('Investor Exit List'!$Q:$Q, 'Investor Exit List'!$C:$C, 'Cashflow Projection'!R154))</f>
        <v/>
      </c>
      <c r="T154" s="71" t="n"/>
      <c r="U154" s="51">
        <f>IF(VLOOKUP($D154,Sales!$C:$D,2,FALSE)=TRUE,0,SUMIFS('Investor Exit List'!$Q:$Q, 'Investor Exit List'!$C:$C, 'Cashflow Projection'!T154))</f>
        <v/>
      </c>
      <c r="V154" s="71" t="n"/>
      <c r="W154" s="51">
        <f>IF(VLOOKUP($D154,Sales!$C:$D,2,FALSE)=TRUE,0,SUMIFS('Investor Exit List'!$Q:$Q, 'Investor Exit List'!$C:$C, 'Cashflow Projection'!V154))</f>
        <v/>
      </c>
      <c r="X154" s="71" t="n"/>
      <c r="Y154" s="51">
        <f>IF(VLOOKUP($D154,Sales!$C:$D,2,FALSE)=TRUE,0,SUMIFS('Investor Exit List'!$Q:$Q, 'Investor Exit List'!$C:$C, 'Cashflow Projection'!X154))</f>
        <v/>
      </c>
      <c r="Z154" s="71" t="n"/>
      <c r="AA154" s="51">
        <f>IF(VLOOKUP($D154,Sales!$C:$D,2,FALSE)=TRUE,0,SUMIFS('Investor Exit List'!$Q:$Q, 'Investor Exit List'!$C:$C, 'Cashflow Projection'!Z154))</f>
        <v/>
      </c>
      <c r="AB154" s="71" t="n"/>
      <c r="AC154" s="51">
        <f>IF(VLOOKUP($D154,Sales!$C:$D,2,FALSE)=TRUE,0,SUMIFS('Investor Exit List'!$Q:$Q, 'Investor Exit List'!$C:$C, 'Cashflow Projection'!AB154))</f>
        <v/>
      </c>
      <c r="AD154" s="71" t="n"/>
      <c r="AE154" s="51">
        <f>IF(VLOOKUP($D154,Sales!$C:$D,2,FALSE)=TRUE,0,SUMIFS('Investor Exit List'!$Q:$Q, 'Investor Exit List'!$C:$C, 'Cashflow Projection'!AD154))</f>
        <v/>
      </c>
      <c r="AF154" s="71" t="n"/>
    </row>
    <row r="155">
      <c r="A155" t="inlineStr"/>
      <c r="B155" s="67">
        <f>MINIFS('Investor Exit List'!$L:$L,'Investor Exit List'!$C:$C,'Cashflow Projection'!D155)</f>
        <v/>
      </c>
      <c r="C155" s="68">
        <f>IF(H155&lt;&gt;"",I$5,IF(J155&lt;&gt;"",K$5,IF(L155&lt;&gt;"",M$5,IF(N155&lt;&gt;"",O$5,IF(P155&lt;&gt;"",Q$5,IF(R155&lt;&gt;"",S$5,IF(T155&lt;&gt;"",U$5,IF(V155&lt;&gt;"",W$5,IF(X155&lt;&gt;"",Y$5,IF(Z155&lt;&gt;"",AA$5,IF(AB155&lt;&gt;"",AC$5,IF(AD155&lt;&gt;"",AE$5,""))))))))))))</f>
        <v/>
      </c>
      <c r="D155" s="69" t="inlineStr">
        <is>
          <t>HVP303</t>
        </is>
      </c>
      <c r="E155" s="24">
        <f>IF(F155&lt;&gt;0,1,0)</f>
        <v/>
      </c>
      <c r="F155" s="65">
        <f>+I155+K155+M155+O155+Q155+S155+U155+W155+Y155+AA155+AC155+AE155</f>
        <v/>
      </c>
      <c r="G155" s="15" t="inlineStr">
        <is>
          <t>DJ / WH</t>
        </is>
      </c>
      <c r="H155" s="70" t="n"/>
      <c r="I155" s="51">
        <f>SUMIFS('Investor Exit List'!$Q:$Q, 'Investor Exit List'!$C:$C, 'Cashflow Projection'!H155)</f>
        <v/>
      </c>
      <c r="J155" s="71" t="n"/>
      <c r="K155" s="51">
        <f>IF(VLOOKUP($D155,Sales!$C:$D,2,FALSE)=TRUE,0,SUMIFS('Investor Exit List'!$Q:$Q, 'Investor Exit List'!$C:$C, 'Cashflow Projection'!J155))</f>
        <v/>
      </c>
      <c r="L155" s="71" t="n"/>
      <c r="M155" s="51">
        <f>IF(VLOOKUP($D155,Sales!$C:$D,2,FALSE)=TRUE,0,SUMIFS('Investor Exit List'!$Q:$Q, 'Investor Exit List'!$C:$C, 'Cashflow Projection'!L155))</f>
        <v/>
      </c>
      <c r="N155" s="71" t="n"/>
      <c r="O155" s="51">
        <f>IF(VLOOKUP($D155,Sales!$C:$D,2,FALSE)=TRUE,0,SUMIFS('Investor Exit List'!$Q:$Q, 'Investor Exit List'!$C:$C, 'Cashflow Projection'!N155))</f>
        <v/>
      </c>
      <c r="P155" s="71" t="n"/>
      <c r="Q155" s="51">
        <f>IF(VLOOKUP($D155,Sales!$C:$D,2,FALSE)=TRUE,0,SUMIFS('Investor Exit List'!$Q:$Q, 'Investor Exit List'!$C:$C, 'Cashflow Projection'!P155))</f>
        <v/>
      </c>
      <c r="R155" s="71" t="n"/>
      <c r="S155" s="51">
        <f>IF(VLOOKUP($D155,Sales!$C:$D,2,FALSE)=TRUE,0,SUMIFS('Investor Exit List'!$Q:$Q, 'Investor Exit List'!$C:$C, 'Cashflow Projection'!R155))</f>
        <v/>
      </c>
      <c r="T155" s="71" t="n"/>
      <c r="U155" s="51">
        <f>IF(VLOOKUP($D155,Sales!$C:$D,2,FALSE)=TRUE,0,SUMIFS('Investor Exit List'!$Q:$Q, 'Investor Exit List'!$C:$C, 'Cashflow Projection'!T155))</f>
        <v/>
      </c>
      <c r="V155" s="71" t="n"/>
      <c r="W155" s="51">
        <f>IF(VLOOKUP($D155,Sales!$C:$D,2,FALSE)=TRUE,0,SUMIFS('Investor Exit List'!$Q:$Q, 'Investor Exit List'!$C:$C, 'Cashflow Projection'!V155))</f>
        <v/>
      </c>
      <c r="X155" s="71" t="n"/>
      <c r="Y155" s="51">
        <f>IF(VLOOKUP($D155,Sales!$C:$D,2,FALSE)=TRUE,0,SUMIFS('Investor Exit List'!$Q:$Q, 'Investor Exit List'!$C:$C, 'Cashflow Projection'!X155))</f>
        <v/>
      </c>
      <c r="Z155" s="71" t="n"/>
      <c r="AA155" s="51">
        <f>IF(VLOOKUP($D155,Sales!$C:$D,2,FALSE)=TRUE,0,SUMIFS('Investor Exit List'!$Q:$Q, 'Investor Exit List'!$C:$C, 'Cashflow Projection'!Z155))</f>
        <v/>
      </c>
      <c r="AB155" s="71" t="n"/>
      <c r="AC155" s="51">
        <f>IF(VLOOKUP($D155,Sales!$C:$D,2,FALSE)=TRUE,0,SUMIFS('Investor Exit List'!$Q:$Q, 'Investor Exit List'!$C:$C, 'Cashflow Projection'!AB155))</f>
        <v/>
      </c>
      <c r="AD155" s="71" t="n"/>
      <c r="AE155" s="51">
        <f>IF(VLOOKUP($D155,Sales!$C:$D,2,FALSE)=TRUE,0,SUMIFS('Investor Exit List'!$Q:$Q, 'Investor Exit List'!$C:$C, 'Cashflow Projection'!AD155))</f>
        <v/>
      </c>
      <c r="AF155" s="71" t="n"/>
    </row>
    <row r="157">
      <c r="A157" s="72" t="inlineStr">
        <is>
          <t>DEBENTURE TRANSACTION</t>
        </is>
      </c>
      <c r="B157" s="73" t="n">
        <v>900000</v>
      </c>
      <c r="C157" s="72">
        <f>E119</f>
        <v/>
      </c>
      <c r="D157" s="74">
        <f>+I157+K157+M157+O157+Q157+S157+U157+W157+Y157+AA157+AC157+AE157</f>
        <v/>
      </c>
      <c r="G157" s="15" t="inlineStr">
        <is>
          <t>DJ / LK</t>
        </is>
      </c>
      <c r="I157" s="75">
        <f>$B157*J157</f>
        <v/>
      </c>
      <c r="J157" s="75">
        <f>$H119</f>
        <v/>
      </c>
      <c r="K157" s="75">
        <f>$B157*L157</f>
        <v/>
      </c>
      <c r="L157" s="75">
        <f>$J119</f>
        <v/>
      </c>
      <c r="M157" s="75">
        <f>$B157*N157</f>
        <v/>
      </c>
      <c r="N157" s="75">
        <f>$L119</f>
        <v/>
      </c>
      <c r="O157" s="75">
        <f>$B157*P157</f>
        <v/>
      </c>
      <c r="P157" s="75">
        <f>$N119</f>
        <v/>
      </c>
      <c r="Q157" s="75">
        <f>$B157*R157</f>
        <v/>
      </c>
      <c r="R157" s="75">
        <f>$P119</f>
        <v/>
      </c>
      <c r="S157" s="75">
        <f>$B157*T157</f>
        <v/>
      </c>
      <c r="T157" s="75">
        <f>$R119</f>
        <v/>
      </c>
      <c r="U157" s="75">
        <f>$B157*V157</f>
        <v/>
      </c>
      <c r="V157" s="75">
        <f>$T119</f>
        <v/>
      </c>
      <c r="W157" s="75">
        <f>$B157*X157</f>
        <v/>
      </c>
      <c r="X157" s="75">
        <f>$V119</f>
        <v/>
      </c>
      <c r="Y157" s="75">
        <f>$B157*Z157</f>
        <v/>
      </c>
      <c r="Z157" s="75">
        <f>$X119</f>
        <v/>
      </c>
      <c r="AA157" s="75">
        <f>$B157*AB157</f>
        <v/>
      </c>
      <c r="AB157" s="75">
        <f>$Z119</f>
        <v/>
      </c>
      <c r="AC157" s="75">
        <f>$B157*AD157</f>
        <v/>
      </c>
      <c r="AD157" s="75">
        <f>$AB119</f>
        <v/>
      </c>
      <c r="AE157" s="75">
        <f>$B157*AF157</f>
        <v/>
      </c>
      <c r="AF157" s="75">
        <f>$AD119</f>
        <v/>
      </c>
    </row>
    <row r="158">
      <c r="A158" t="inlineStr"/>
    </row>
    <row r="159">
      <c r="A159" t="inlineStr"/>
    </row>
    <row r="160">
      <c r="A160" s="76" t="inlineStr">
        <is>
          <t>ROLL OVER REFINANCE PROPERTIES</t>
        </is>
      </c>
      <c r="D160" s="77">
        <f>+I160+K160+M160+O160+Q160+S160+U160+W160+Y160+AA160+AC160+AE160</f>
        <v/>
      </c>
      <c r="G160" s="15" t="inlineStr">
        <is>
          <t>DJ / LK</t>
        </is>
      </c>
      <c r="I160" s="78">
        <f>sum(I163:I245)</f>
        <v/>
      </c>
      <c r="K160" s="78">
        <f>sum(K163:K245)</f>
        <v/>
      </c>
      <c r="M160" s="78">
        <f>sum(M163:M245)</f>
        <v/>
      </c>
      <c r="O160" s="78">
        <f>sum(O163:O245)</f>
        <v/>
      </c>
      <c r="Q160" s="78">
        <f>sum(Q163:Q245)</f>
        <v/>
      </c>
      <c r="S160" s="78">
        <f>sum(S163:S245)</f>
        <v/>
      </c>
      <c r="U160" s="78">
        <f>sum(U163:U245)</f>
        <v/>
      </c>
      <c r="W160" s="78">
        <f>sum(W163:W245)</f>
        <v/>
      </c>
      <c r="Y160" s="78">
        <f>sum(Y163:Y245)</f>
        <v/>
      </c>
      <c r="AA160" s="78">
        <f>sum(AA163:AA245)</f>
        <v/>
      </c>
      <c r="AC160" s="78">
        <f>sum(AC163:AC245)</f>
        <v/>
      </c>
      <c r="AE160" s="78">
        <f>sum(AE163:AE245)</f>
        <v/>
      </c>
    </row>
    <row r="161">
      <c r="A161" t="n">
        <v>0</v>
      </c>
      <c r="B161" s="79" t="inlineStr">
        <is>
          <t>Developer Contribution</t>
        </is>
      </c>
      <c r="C161" s="80" t="inlineStr">
        <is>
          <t>25%</t>
        </is>
      </c>
      <c r="D161" s="77">
        <f>+I161+K161+M161+O161+Q161+S161+U161+W161+Y161+AA161+AC161+AE161</f>
        <v/>
      </c>
      <c r="G161" s="15" t="inlineStr">
        <is>
          <t>DJ / LK</t>
        </is>
      </c>
      <c r="H161" s="81" t="n"/>
      <c r="I161" s="26">
        <f>SUM(I249:I599)</f>
        <v/>
      </c>
      <c r="K161" s="26">
        <f>SUM(K249:K599)</f>
        <v/>
      </c>
      <c r="M161" s="26">
        <f>SUM(M249:M599)</f>
        <v/>
      </c>
      <c r="O161" s="26">
        <f>SUM(O249:O599)</f>
        <v/>
      </c>
      <c r="Q161" s="26">
        <f>SUM(Q249:Q599)</f>
        <v/>
      </c>
      <c r="S161" s="26">
        <f>SUM(S249:S599)</f>
        <v/>
      </c>
      <c r="U161" s="26">
        <f>SUM(U249:U599)</f>
        <v/>
      </c>
      <c r="W161" s="26">
        <f>SUM(W249:W599)</f>
        <v/>
      </c>
      <c r="Y161" s="26">
        <f>SUM(Y249:Y599)</f>
        <v/>
      </c>
      <c r="AA161" s="26">
        <f>SUM(AA249:AA599)</f>
        <v/>
      </c>
      <c r="AC161" s="26">
        <f>SUM(AC249:AC599)</f>
        <v/>
      </c>
      <c r="AE161" s="26">
        <f>SUM(AE249:AE599)</f>
        <v/>
      </c>
    </row>
    <row r="162">
      <c r="A162" t="n">
        <v>1</v>
      </c>
      <c r="B162" s="79" t="inlineStr">
        <is>
          <t>Roll Over - Investors</t>
        </is>
      </c>
      <c r="D162" s="77">
        <f>+I162+K162+M162+O162+Q162+S162+U162+W162+Y162+AA162+AC162+AE162</f>
        <v/>
      </c>
      <c r="G162" s="15" t="inlineStr">
        <is>
          <t>DJ / LK</t>
        </is>
      </c>
      <c r="H162" s="81" t="n"/>
      <c r="I162" s="78">
        <f>I160-I161</f>
        <v/>
      </c>
      <c r="K162" s="78">
        <f>K160-K161</f>
        <v/>
      </c>
      <c r="M162" s="78">
        <f>M160-M161</f>
        <v/>
      </c>
      <c r="O162" s="78">
        <f>O160-O161</f>
        <v/>
      </c>
      <c r="Q162" s="78">
        <f>Q160-Q161</f>
        <v/>
      </c>
      <c r="S162" s="78">
        <f>S160-S161</f>
        <v/>
      </c>
      <c r="U162" s="78">
        <f>U160-U161</f>
        <v/>
      </c>
      <c r="W162" s="78">
        <f>W160-W161</f>
        <v/>
      </c>
      <c r="Y162" s="78">
        <f>Y160-Y161</f>
        <v/>
      </c>
      <c r="AA162" s="78">
        <f>AA160-AA161</f>
        <v/>
      </c>
      <c r="AC162" s="78">
        <f>AC160-AC161</f>
        <v/>
      </c>
      <c r="AE162" s="78">
        <f>AE160-AE161</f>
        <v/>
      </c>
    </row>
    <row r="163">
      <c r="A163" t="n">
        <v>2</v>
      </c>
      <c r="G163" s="15" t="inlineStr">
        <is>
          <t>DJ / LK</t>
        </is>
      </c>
      <c r="H163" s="81">
        <f>_xlfn.IFERROR(_xlfn.UNIQUE(_xlfn.FILTER($B$243:$B$593,($C$243:$C$593&lt;=I5)*($C$243:$C$593&gt;G5)*($F$243:$F$593=0))),"")</f>
        <v/>
      </c>
      <c r="I163" s="82">
        <f>IF(OR(LEFT(H163,6)="HVD302",LEFT(H163,6)="HVD303",LEFT(H163,6)="HVD304"),0,SUMIFS($D$249:$D$599,$B$249:$B$599,H163))</f>
        <v/>
      </c>
      <c r="J163" s="82">
        <f>_xlfn.IFERROR(_xlfn.UNIQUE(_xlfn.FILTER($B$249:$B$599,($C$249:$C$599&lt;=K$5)*($C$249:$C$599&gt;I$5)*($F$249:$F$599=0))),"")</f>
        <v/>
      </c>
      <c r="K163" s="82">
        <f>SUMIFS($D$249:$D$599,$B$249:$B$599,J163)</f>
        <v/>
      </c>
      <c r="L163" s="82">
        <f>_xlfn.IFERROR(_xlfn.UNIQUE(_xlfn.FILTER($B$249:$B$599,($C$249:$C$599&lt;=M$5)*($C$249:$C$599&gt;K$5)*($F$249:$F$599=0))),"")</f>
        <v/>
      </c>
      <c r="M163" s="82">
        <f>SUMIFS($D$249:$D$599,$B$249:$B$599,L163)</f>
        <v/>
      </c>
      <c r="N163" s="82">
        <f>_xlfn.IFERROR(_xlfn.UNIQUE(_xlfn.FILTER($B$249:$B$599,($C$249:$C$599&lt;=O$5)*($C$249:$C$599&gt;M$5)*($F$249:$F$599=0))),"")</f>
        <v/>
      </c>
      <c r="O163" s="82">
        <f>SUMIFS($D$249:$D$599,$B$249:$B$599,N163)</f>
        <v/>
      </c>
      <c r="P163" s="82">
        <f>_xlfn.IFERROR(_xlfn.UNIQUE(_xlfn.FILTER($B$249:$B$599,($C$249:$C$599&lt;=Q$5)*($C$249:$C$599&gt;O$5)*($F$249:$F$599=0))),"")</f>
        <v/>
      </c>
      <c r="Q163" s="82">
        <f>SUMIFS($D$249:$D$599,$B$249:$B$599,P163)</f>
        <v/>
      </c>
      <c r="R163" s="82">
        <f>_xlfn.IFERROR(_xlfn.UNIQUE(_xlfn.FILTER($B$249:$B$599,($C$249:$C$599&lt;=S$5)*($C$249:$C$599&gt;Q$5)*($F$249:$F$599=0))),"")</f>
        <v/>
      </c>
      <c r="S163" s="82">
        <f>SUMIFS($D$249:$D$599,$B$249:$B$599,R163)</f>
        <v/>
      </c>
      <c r="T163" s="82">
        <f>_xlfn.IFERROR(_xlfn.UNIQUE(_xlfn.FILTER($B$249:$B$599,($C$249:$C$599&lt;=U$5)*($C$249:$C$599&gt;S$5)*($F$249:$F$599=0))),"")</f>
        <v/>
      </c>
      <c r="U163" s="82">
        <f>SUMIFS($D$249:$D$599,$B$249:$B$599,T163)</f>
        <v/>
      </c>
      <c r="V163" s="82">
        <f>_xlfn.IFERROR(_xlfn.UNIQUE(_xlfn.FILTER($B$249:$B$599,($C$249:$C$599&lt;=W$5)*($C$249:$C$599&gt;U$5)*($F$249:$F$599=0))),"")</f>
        <v/>
      </c>
      <c r="W163" s="82">
        <f>SUMIFS($D$249:$D$599,$B$249:$B$599,V163)</f>
        <v/>
      </c>
      <c r="X163" s="82">
        <f>_xlfn.IFERROR(_xlfn.UNIQUE(_xlfn.FILTER($B$249:$B$599,($C$249:$C$599&lt;=Y$5)*($C$249:$C$599&gt;W$5)*($F$249:$F$599=0))),"")</f>
        <v/>
      </c>
      <c r="Y163" s="82">
        <f>SUMIFS($D$249:$D$599,$B$249:$B$599,X163)</f>
        <v/>
      </c>
      <c r="Z163" s="82">
        <f>_xlfn.IFERROR(_xlfn.UNIQUE(_xlfn.FILTER($B$249:$B$599,($C$249:$C$599&lt;=AA$5)*($C$249:$C$599&gt;Y$5)*($F$249:$F$599=0))),"")</f>
        <v/>
      </c>
      <c r="AA163" s="82">
        <f>SUMIFS($D$249:$D$599,$B$249:$B$599,Z163)</f>
        <v/>
      </c>
      <c r="AB163" s="82">
        <f>_xlfn.IFERROR(_xlfn.UNIQUE(_xlfn.FILTER($B$249:$B$599,($C$249:$C$599&lt;=AC$5)*($C$249:$C$599&gt;AA$5)*($F$249:$F$599=0))),"")</f>
        <v/>
      </c>
      <c r="AC163" s="82">
        <f>SUMIFS($D$249:$D$599,$B$249:$B$599,AB163)</f>
        <v/>
      </c>
      <c r="AD163" s="82">
        <f>_xlfn.IFERROR(_xlfn.UNIQUE(_xlfn.FILTER($B$249:$B$599,($C$249:$C$599&lt;=AE$5)*($C$249:$C$599&gt;AC$5)*($F$249:$F$599=0))),"")</f>
        <v/>
      </c>
      <c r="AE163" s="82">
        <f>SUMIFS($D$249:$D$599,$B$249:$B$599,AD163)</f>
        <v/>
      </c>
      <c r="AF163" s="83" t="n"/>
    </row>
    <row r="164">
      <c r="A164" t="n">
        <v>3</v>
      </c>
      <c r="G164" s="15" t="inlineStr">
        <is>
          <t>DJ / LK</t>
        </is>
      </c>
      <c r="H164" s="81" t="n"/>
      <c r="I164" s="82">
        <f>IF(OR(LEFT(H164,6)="HVD302",LEFT(H164,6)="HVD303",LEFT(H164,6)="HVD304"),0,SUMIFS($D$249:$D$599,$B$249:$B$599,H164))</f>
        <v/>
      </c>
      <c r="J164" s="83" t="n"/>
      <c r="K164" s="82">
        <f>SUMIFS($D$249:$D$599,$B$249:$B$599,J164)</f>
        <v/>
      </c>
      <c r="L164" s="83" t="n"/>
      <c r="M164" s="82">
        <f>SUMIFS($D$249:$D$599,$B$249:$B$599,L164)</f>
        <v/>
      </c>
      <c r="N164" s="83" t="n"/>
      <c r="O164" s="82">
        <f>SUMIFS($D$249:$D$599,$B$249:$B$599,N164)</f>
        <v/>
      </c>
      <c r="P164" s="83" t="n"/>
      <c r="Q164" s="82">
        <f>SUMIFS($D$249:$D$599,$B$249:$B$599,P164)</f>
        <v/>
      </c>
      <c r="R164" s="83" t="n"/>
      <c r="S164" s="82">
        <f>SUMIFS($D$249:$D$599,$B$249:$B$599,R164)</f>
        <v/>
      </c>
      <c r="T164" s="83" t="n"/>
      <c r="U164" s="82">
        <f>SUMIFS($D$249:$D$599,$B$249:$B$599,T164)</f>
        <v/>
      </c>
      <c r="V164" s="83" t="n"/>
      <c r="W164" s="82">
        <f>SUMIFS($D$249:$D$599,$B$249:$B$599,V164)</f>
        <v/>
      </c>
      <c r="X164" s="83" t="n"/>
      <c r="Y164" s="82">
        <f>SUMIFS($D$249:$D$599,$B$249:$B$599,X164)</f>
        <v/>
      </c>
      <c r="Z164" s="83" t="n"/>
      <c r="AA164" s="82">
        <f>SUMIFS($D$249:$D$599,$B$249:$B$599,Z164)</f>
        <v/>
      </c>
      <c r="AB164" s="83" t="n"/>
      <c r="AC164" s="82">
        <f>SUMIFS($D$249:$D$599,$B$249:$B$599,AB164)</f>
        <v/>
      </c>
      <c r="AD164" s="83" t="n"/>
      <c r="AE164" s="82">
        <f>SUMIFS($D$249:$D$599,$B$249:$B$599,AD164)</f>
        <v/>
      </c>
      <c r="AF164" s="83" t="n"/>
    </row>
    <row r="165">
      <c r="A165" t="n">
        <v>4</v>
      </c>
      <c r="G165" s="15" t="inlineStr">
        <is>
          <t>DJ / LK</t>
        </is>
      </c>
      <c r="H165" s="81" t="n"/>
      <c r="I165" s="82">
        <f>IF(OR(LEFT(H165,6)="HVD302",LEFT(H165,6)="HVD303",LEFT(H165,6)="HVD304"),0,SUMIFS($D$249:$D$599,$B$249:$B$599,H165))</f>
        <v/>
      </c>
      <c r="J165" s="83" t="n"/>
      <c r="K165" s="82">
        <f>SUMIFS($D$249:$D$599,$B$249:$B$599,J165)</f>
        <v/>
      </c>
      <c r="L165" s="83" t="n"/>
      <c r="M165" s="82">
        <f>SUMIFS($D$249:$D$599,$B$249:$B$599,L165)</f>
        <v/>
      </c>
      <c r="N165" s="83" t="n"/>
      <c r="O165" s="82">
        <f>SUMIFS($D$249:$D$599,$B$249:$B$599,N165)</f>
        <v/>
      </c>
      <c r="P165" s="83" t="n"/>
      <c r="Q165" s="82">
        <f>SUMIFS($D$249:$D$599,$B$249:$B$599,P165)</f>
        <v/>
      </c>
      <c r="R165" s="83" t="n"/>
      <c r="S165" s="82">
        <f>SUMIFS($D$249:$D$599,$B$249:$B$599,R165)</f>
        <v/>
      </c>
      <c r="T165" s="83" t="n"/>
      <c r="U165" s="82">
        <f>SUMIFS($D$249:$D$599,$B$249:$B$599,T165)</f>
        <v/>
      </c>
      <c r="V165" s="83" t="n"/>
      <c r="W165" s="82">
        <f>SUMIFS($D$249:$D$599,$B$249:$B$599,V165)</f>
        <v/>
      </c>
      <c r="X165" s="83" t="n"/>
      <c r="Y165" s="82">
        <f>SUMIFS($D$249:$D$599,$B$249:$B$599,X165)</f>
        <v/>
      </c>
      <c r="Z165" s="83" t="n"/>
      <c r="AA165" s="82">
        <f>SUMIFS($D$249:$D$599,$B$249:$B$599,Z165)</f>
        <v/>
      </c>
      <c r="AB165" s="83" t="n"/>
      <c r="AC165" s="82">
        <f>SUMIFS($D$249:$D$599,$B$249:$B$599,AB165)</f>
        <v/>
      </c>
      <c r="AD165" s="83" t="n"/>
      <c r="AE165" s="82">
        <f>SUMIFS($D$249:$D$599,$B$249:$B$599,AD165)</f>
        <v/>
      </c>
      <c r="AF165" s="83" t="n"/>
    </row>
    <row r="166">
      <c r="A166" t="n">
        <v>5</v>
      </c>
      <c r="G166" s="15" t="inlineStr">
        <is>
          <t>DJ / LK</t>
        </is>
      </c>
      <c r="H166" s="81" t="n"/>
      <c r="I166" s="82">
        <f>IF(OR(LEFT(H166,6)="HVD302",LEFT(H166,6)="HVD303",LEFT(H166,6)="HVD304"),0,SUMIFS($D$249:$D$599,$B$249:$B$599,H166))</f>
        <v/>
      </c>
      <c r="J166" s="83" t="n"/>
      <c r="K166" s="82">
        <f>SUMIFS($D$249:$D$599,$B$249:$B$599,J166)</f>
        <v/>
      </c>
      <c r="L166" s="83" t="n"/>
      <c r="M166" s="82">
        <f>SUMIFS($D$249:$D$599,$B$249:$B$599,L166)</f>
        <v/>
      </c>
      <c r="N166" s="83" t="n"/>
      <c r="O166" s="82">
        <f>SUMIFS($D$249:$D$599,$B$249:$B$599,N166)</f>
        <v/>
      </c>
      <c r="P166" s="83" t="n"/>
      <c r="Q166" s="82">
        <f>SUMIFS($D$249:$D$599,$B$249:$B$599,P166)</f>
        <v/>
      </c>
      <c r="R166" s="83" t="n"/>
      <c r="S166" s="82">
        <f>SUMIFS($D$249:$D$599,$B$249:$B$599,R166)</f>
        <v/>
      </c>
      <c r="T166" s="83" t="n"/>
      <c r="U166" s="82">
        <f>SUMIFS($D$249:$D$599,$B$249:$B$599,T166)</f>
        <v/>
      </c>
      <c r="V166" s="83" t="n"/>
      <c r="W166" s="82">
        <f>SUMIFS($D$249:$D$599,$B$249:$B$599,V166)</f>
        <v/>
      </c>
      <c r="X166" s="83" t="n"/>
      <c r="Y166" s="82">
        <f>SUMIFS($D$249:$D$599,$B$249:$B$599,X166)</f>
        <v/>
      </c>
      <c r="Z166" s="83" t="n"/>
      <c r="AA166" s="82">
        <f>SUMIFS($D$249:$D$599,$B$249:$B$599,Z166)</f>
        <v/>
      </c>
      <c r="AB166" s="83" t="n"/>
      <c r="AC166" s="82">
        <f>SUMIFS($D$249:$D$599,$B$249:$B$599,AB166)</f>
        <v/>
      </c>
      <c r="AD166" s="83" t="n"/>
      <c r="AE166" s="82">
        <f>SUMIFS($D$249:$D$599,$B$249:$B$599,AD166)</f>
        <v/>
      </c>
      <c r="AF166" s="83" t="n"/>
    </row>
    <row r="167">
      <c r="A167" t="n">
        <v>6</v>
      </c>
      <c r="G167" s="15" t="inlineStr">
        <is>
          <t>DJ / LK</t>
        </is>
      </c>
      <c r="H167" s="81" t="n"/>
      <c r="I167" s="82">
        <f>IF(OR(LEFT(H167,6)="HVD302",LEFT(H167,6)="HVD303",LEFT(H167,6)="HVD304"),0,SUMIFS($D$249:$D$599,$B$249:$B$599,H167))</f>
        <v/>
      </c>
      <c r="J167" s="83" t="n"/>
      <c r="K167" s="82">
        <f>SUMIFS($D$249:$D$599,$B$249:$B$599,J167)</f>
        <v/>
      </c>
      <c r="L167" s="83" t="n"/>
      <c r="M167" s="82">
        <f>SUMIFS($D$249:$D$599,$B$249:$B$599,L167)</f>
        <v/>
      </c>
      <c r="N167" s="83" t="n"/>
      <c r="O167" s="82">
        <f>SUMIFS($D$249:$D$599,$B$249:$B$599,N167)</f>
        <v/>
      </c>
      <c r="P167" s="83" t="n"/>
      <c r="Q167" s="82">
        <f>SUMIFS($D$249:$D$599,$B$249:$B$599,P167)</f>
        <v/>
      </c>
      <c r="R167" s="83" t="n"/>
      <c r="S167" s="82">
        <f>SUMIFS($D$249:$D$599,$B$249:$B$599,R167)</f>
        <v/>
      </c>
      <c r="T167" s="83" t="n"/>
      <c r="U167" s="82">
        <f>SUMIFS($D$249:$D$599,$B$249:$B$599,T167)</f>
        <v/>
      </c>
      <c r="V167" s="83" t="n"/>
      <c r="W167" s="82">
        <f>SUMIFS($D$249:$D$599,$B$249:$B$599,V167)</f>
        <v/>
      </c>
      <c r="X167" s="83" t="n"/>
      <c r="Y167" s="82">
        <f>SUMIFS($D$249:$D$599,$B$249:$B$599,X167)</f>
        <v/>
      </c>
      <c r="Z167" s="83" t="n"/>
      <c r="AA167" s="82">
        <f>SUMIFS($D$249:$D$599,$B$249:$B$599,Z167)</f>
        <v/>
      </c>
      <c r="AB167" s="83" t="n"/>
      <c r="AC167" s="82">
        <f>SUMIFS($D$249:$D$599,$B$249:$B$599,AB167)</f>
        <v/>
      </c>
      <c r="AD167" s="83" t="n"/>
      <c r="AE167" s="82">
        <f>SUMIFS($D$249:$D$599,$B$249:$B$599,AD167)</f>
        <v/>
      </c>
      <c r="AF167" s="83" t="n"/>
    </row>
    <row r="168">
      <c r="A168" t="n">
        <v>7</v>
      </c>
      <c r="G168" s="15" t="inlineStr">
        <is>
          <t>DJ / LK</t>
        </is>
      </c>
      <c r="H168" s="81" t="n"/>
      <c r="I168" s="82">
        <f>IF(OR(LEFT(H168,6)="HVD302",LEFT(H168,6)="HVD303",LEFT(H168,6)="HVD304"),0,SUMIFS($D$249:$D$599,$B$249:$B$599,H168))</f>
        <v/>
      </c>
      <c r="J168" s="83" t="n"/>
      <c r="K168" s="82">
        <f>SUMIFS($D$249:$D$599,$B$249:$B$599,J168)</f>
        <v/>
      </c>
      <c r="L168" s="83" t="n"/>
      <c r="M168" s="82">
        <f>SUMIFS($D$249:$D$599,$B$249:$B$599,L168)</f>
        <v/>
      </c>
      <c r="N168" s="83" t="n"/>
      <c r="O168" s="82">
        <f>SUMIFS($D$249:$D$599,$B$249:$B$599,N168)</f>
        <v/>
      </c>
      <c r="P168" s="83" t="n"/>
      <c r="Q168" s="82">
        <f>SUMIFS($D$249:$D$599,$B$249:$B$599,P168)</f>
        <v/>
      </c>
      <c r="R168" s="83" t="n"/>
      <c r="S168" s="82">
        <f>SUMIFS($D$249:$D$599,$B$249:$B$599,R168)</f>
        <v/>
      </c>
      <c r="T168" s="83" t="n"/>
      <c r="U168" s="82">
        <f>SUMIFS($D$249:$D$599,$B$249:$B$599,T168)</f>
        <v/>
      </c>
      <c r="V168" s="83" t="n"/>
      <c r="W168" s="82">
        <f>SUMIFS($D$249:$D$599,$B$249:$B$599,V168)</f>
        <v/>
      </c>
      <c r="X168" s="83" t="n"/>
      <c r="Y168" s="82">
        <f>SUMIFS($D$249:$D$599,$B$249:$B$599,X168)</f>
        <v/>
      </c>
      <c r="Z168" s="83" t="n"/>
      <c r="AA168" s="82">
        <f>SUMIFS($D$249:$D$599,$B$249:$B$599,Z168)</f>
        <v/>
      </c>
      <c r="AB168" s="83" t="n"/>
      <c r="AC168" s="82">
        <f>SUMIFS($D$249:$D$599,$B$249:$B$599,AB168)</f>
        <v/>
      </c>
      <c r="AD168" s="83" t="n"/>
      <c r="AE168" s="82">
        <f>SUMIFS($D$249:$D$599,$B$249:$B$599,AD168)</f>
        <v/>
      </c>
      <c r="AF168" s="83" t="n"/>
    </row>
    <row r="169">
      <c r="A169" t="n">
        <v>8</v>
      </c>
      <c r="G169" s="15" t="inlineStr">
        <is>
          <t>DJ / LK</t>
        </is>
      </c>
      <c r="H169" s="81" t="n"/>
      <c r="I169" s="82">
        <f>IF(OR(LEFT(H169,6)="HVD302",LEFT(H169,6)="HVD303",LEFT(H169,6)="HVD304"),0,SUMIFS($D$249:$D$599,$B$249:$B$599,H169))</f>
        <v/>
      </c>
      <c r="J169" s="83" t="n"/>
      <c r="K169" s="82">
        <f>SUMIFS($D$249:$D$599,$B$249:$B$599,J169)</f>
        <v/>
      </c>
      <c r="L169" s="83" t="n"/>
      <c r="M169" s="82">
        <f>SUMIFS($D$249:$D$599,$B$249:$B$599,L169)</f>
        <v/>
      </c>
      <c r="N169" s="83" t="n"/>
      <c r="O169" s="82">
        <f>SUMIFS($D$249:$D$599,$B$249:$B$599,N169)</f>
        <v/>
      </c>
      <c r="P169" s="83" t="n"/>
      <c r="Q169" s="82">
        <f>SUMIFS($D$249:$D$599,$B$249:$B$599,P169)</f>
        <v/>
      </c>
      <c r="R169" s="83" t="n"/>
      <c r="S169" s="82">
        <f>SUMIFS($D$249:$D$599,$B$249:$B$599,R169)</f>
        <v/>
      </c>
      <c r="T169" s="83" t="n"/>
      <c r="U169" s="82">
        <f>SUMIFS($D$249:$D$599,$B$249:$B$599,T169)</f>
        <v/>
      </c>
      <c r="V169" s="83" t="n"/>
      <c r="W169" s="82">
        <f>SUMIFS($D$249:$D$599,$B$249:$B$599,V169)</f>
        <v/>
      </c>
      <c r="X169" s="83" t="n"/>
      <c r="Y169" s="82">
        <f>SUMIFS($D$249:$D$599,$B$249:$B$599,X169)</f>
        <v/>
      </c>
      <c r="Z169" s="83" t="n"/>
      <c r="AA169" s="82">
        <f>SUMIFS($D$249:$D$599,$B$249:$B$599,Z169)</f>
        <v/>
      </c>
      <c r="AB169" s="83" t="n"/>
      <c r="AC169" s="82">
        <f>SUMIFS($D$249:$D$599,$B$249:$B$599,AB169)</f>
        <v/>
      </c>
      <c r="AD169" s="83" t="n"/>
      <c r="AE169" s="82">
        <f>SUMIFS($D$249:$D$599,$B$249:$B$599,AD169)</f>
        <v/>
      </c>
      <c r="AF169" s="83" t="n"/>
    </row>
    <row r="170">
      <c r="A170" t="n">
        <v>9</v>
      </c>
      <c r="G170" s="15" t="inlineStr">
        <is>
          <t>DJ / LK</t>
        </is>
      </c>
      <c r="H170" s="81" t="n"/>
      <c r="I170" s="82">
        <f>IF(OR(LEFT(H170,6)="HVD302",LEFT(H170,6)="HVD303",LEFT(H170,6)="HVD304"),0,SUMIFS($D$249:$D$599,$B$249:$B$599,H170))</f>
        <v/>
      </c>
      <c r="J170" s="83" t="n"/>
      <c r="K170" s="82">
        <f>SUMIFS($D$249:$D$599,$B$249:$B$599,J170)</f>
        <v/>
      </c>
      <c r="L170" s="83" t="n"/>
      <c r="M170" s="82">
        <f>SUMIFS($D$249:$D$599,$B$249:$B$599,L170)</f>
        <v/>
      </c>
      <c r="N170" s="83" t="n"/>
      <c r="O170" s="82">
        <f>SUMIFS($D$249:$D$599,$B$249:$B$599,N170)</f>
        <v/>
      </c>
      <c r="P170" s="83" t="n"/>
      <c r="Q170" s="82">
        <f>SUMIFS($D$249:$D$599,$B$249:$B$599,P170)</f>
        <v/>
      </c>
      <c r="R170" s="83" t="n"/>
      <c r="S170" s="82">
        <f>SUMIFS($D$249:$D$599,$B$249:$B$599,R170)</f>
        <v/>
      </c>
      <c r="T170" s="83" t="n"/>
      <c r="U170" s="82">
        <f>SUMIFS($D$249:$D$599,$B$249:$B$599,T170)</f>
        <v/>
      </c>
      <c r="V170" s="83" t="n"/>
      <c r="W170" s="82">
        <f>SUMIFS($D$249:$D$599,$B$249:$B$599,V170)</f>
        <v/>
      </c>
      <c r="X170" s="83" t="n"/>
      <c r="Y170" s="82">
        <f>SUMIFS($D$249:$D$599,$B$249:$B$599,X170)</f>
        <v/>
      </c>
      <c r="Z170" s="83" t="n"/>
      <c r="AA170" s="82">
        <f>SUMIFS($D$249:$D$599,$B$249:$B$599,Z170)</f>
        <v/>
      </c>
      <c r="AB170" s="83" t="n"/>
      <c r="AC170" s="82">
        <f>SUMIFS($D$249:$D$599,$B$249:$B$599,AB170)</f>
        <v/>
      </c>
      <c r="AD170" s="83" t="n"/>
      <c r="AE170" s="82">
        <f>SUMIFS($D$249:$D$599,$B$249:$B$599,AD170)</f>
        <v/>
      </c>
      <c r="AF170" s="83" t="n"/>
    </row>
    <row r="171">
      <c r="A171" t="n">
        <v>10</v>
      </c>
      <c r="G171" s="15" t="inlineStr">
        <is>
          <t>DJ / LK</t>
        </is>
      </c>
      <c r="H171" s="81" t="n"/>
      <c r="I171" s="82">
        <f>IF(OR(LEFT(H171,6)="HVD302",LEFT(H171,6)="HVD303",LEFT(H171,6)="HVD304"),0,SUMIFS($D$249:$D$599,$B$249:$B$599,H171))</f>
        <v/>
      </c>
      <c r="J171" s="83" t="n"/>
      <c r="K171" s="82">
        <f>SUMIFS($D$249:$D$599,$B$249:$B$599,J171)</f>
        <v/>
      </c>
      <c r="L171" s="83" t="n"/>
      <c r="M171" s="82">
        <f>SUMIFS($D$249:$D$599,$B$249:$B$599,L171)</f>
        <v/>
      </c>
      <c r="N171" s="83" t="n"/>
      <c r="O171" s="82">
        <f>SUMIFS($D$249:$D$599,$B$249:$B$599,N171)</f>
        <v/>
      </c>
      <c r="P171" s="83" t="n"/>
      <c r="Q171" s="82">
        <f>SUMIFS($D$249:$D$599,$B$249:$B$599,P171)</f>
        <v/>
      </c>
      <c r="R171" s="83" t="n"/>
      <c r="S171" s="82">
        <f>SUMIFS($D$249:$D$599,$B$249:$B$599,R171)</f>
        <v/>
      </c>
      <c r="T171" s="83" t="n"/>
      <c r="U171" s="82">
        <f>SUMIFS($D$249:$D$599,$B$249:$B$599,T171)</f>
        <v/>
      </c>
      <c r="V171" s="83" t="n"/>
      <c r="W171" s="82">
        <f>SUMIFS($D$249:$D$599,$B$249:$B$599,V171)</f>
        <v/>
      </c>
      <c r="X171" s="83" t="n"/>
      <c r="Y171" s="82">
        <f>SUMIFS($D$249:$D$599,$B$249:$B$599,X171)</f>
        <v/>
      </c>
      <c r="Z171" s="83" t="n"/>
      <c r="AA171" s="82">
        <f>SUMIFS($D$249:$D$599,$B$249:$B$599,Z171)</f>
        <v/>
      </c>
      <c r="AB171" s="83" t="n"/>
      <c r="AC171" s="82">
        <f>SUMIFS($D$249:$D$599,$B$249:$B$599,AB171)</f>
        <v/>
      </c>
      <c r="AD171" s="83" t="n"/>
      <c r="AE171" s="82">
        <f>SUMIFS($D$249:$D$599,$B$249:$B$599,AD171)</f>
        <v/>
      </c>
      <c r="AF171" s="83" t="n"/>
    </row>
    <row r="172">
      <c r="A172" t="n">
        <v>11</v>
      </c>
      <c r="G172" s="15" t="inlineStr">
        <is>
          <t>DJ / LK</t>
        </is>
      </c>
      <c r="H172" s="81" t="n"/>
      <c r="I172" s="82">
        <f>IF(OR(LEFT(H172,6)="HVD302",LEFT(H172,6)="HVD303",LEFT(H172,6)="HVD304"),0,SUMIFS($D$249:$D$599,$B$249:$B$599,H172))</f>
        <v/>
      </c>
      <c r="J172" s="83" t="n"/>
      <c r="K172" s="82">
        <f>SUMIFS($D$249:$D$599,$B$249:$B$599,J172)</f>
        <v/>
      </c>
      <c r="L172" s="83" t="n"/>
      <c r="M172" s="82">
        <f>SUMIFS($D$249:$D$599,$B$249:$B$599,L172)</f>
        <v/>
      </c>
      <c r="N172" s="83" t="n"/>
      <c r="O172" s="82">
        <f>SUMIFS($D$249:$D$599,$B$249:$B$599,N172)</f>
        <v/>
      </c>
      <c r="P172" s="83" t="n"/>
      <c r="Q172" s="82">
        <f>SUMIFS($D$249:$D$599,$B$249:$B$599,P172)</f>
        <v/>
      </c>
      <c r="R172" s="83" t="n"/>
      <c r="S172" s="82">
        <f>SUMIFS($D$249:$D$599,$B$249:$B$599,R172)</f>
        <v/>
      </c>
      <c r="T172" s="83" t="n"/>
      <c r="U172" s="82">
        <f>SUMIFS($D$249:$D$599,$B$249:$B$599,T172)</f>
        <v/>
      </c>
      <c r="V172" s="83" t="n"/>
      <c r="W172" s="82">
        <f>SUMIFS($D$249:$D$599,$B$249:$B$599,V172)</f>
        <v/>
      </c>
      <c r="X172" s="83" t="n"/>
      <c r="Y172" s="82">
        <f>SUMIFS($D$249:$D$599,$B$249:$B$599,X172)</f>
        <v/>
      </c>
      <c r="Z172" s="83" t="n"/>
      <c r="AA172" s="82">
        <f>SUMIFS($D$249:$D$599,$B$249:$B$599,Z172)</f>
        <v/>
      </c>
      <c r="AB172" s="83" t="n"/>
      <c r="AC172" s="82">
        <f>SUMIFS($D$249:$D$599,$B$249:$B$599,AB172)</f>
        <v/>
      </c>
      <c r="AD172" s="83" t="n"/>
      <c r="AE172" s="82">
        <f>SUMIFS($D$249:$D$599,$B$249:$B$599,AD172)</f>
        <v/>
      </c>
      <c r="AF172" s="83" t="n"/>
    </row>
    <row r="173">
      <c r="A173" t="n">
        <v>12</v>
      </c>
      <c r="G173" s="15" t="inlineStr">
        <is>
          <t>DJ / LK</t>
        </is>
      </c>
      <c r="H173" s="81" t="n"/>
      <c r="I173" s="82">
        <f>IF(OR(LEFT(H173,6)="HVD302",LEFT(H173,6)="HVD303",LEFT(H173,6)="HVD304"),0,SUMIFS($D$249:$D$599,$B$249:$B$599,H173))</f>
        <v/>
      </c>
      <c r="J173" s="83" t="n"/>
      <c r="K173" s="82">
        <f>SUMIFS($D$249:$D$599,$B$249:$B$599,J173)</f>
        <v/>
      </c>
      <c r="L173" s="83" t="n"/>
      <c r="M173" s="82">
        <f>SUMIFS($D$249:$D$599,$B$249:$B$599,L173)</f>
        <v/>
      </c>
      <c r="N173" s="83" t="n"/>
      <c r="O173" s="82">
        <f>SUMIFS($D$249:$D$599,$B$249:$B$599,N173)</f>
        <v/>
      </c>
      <c r="P173" s="83" t="n"/>
      <c r="Q173" s="82">
        <f>SUMIFS($D$249:$D$599,$B$249:$B$599,P173)</f>
        <v/>
      </c>
      <c r="R173" s="83" t="n"/>
      <c r="S173" s="82">
        <f>SUMIFS($D$249:$D$599,$B$249:$B$599,R173)</f>
        <v/>
      </c>
      <c r="T173" s="83" t="n"/>
      <c r="U173" s="82">
        <f>SUMIFS($D$249:$D$599,$B$249:$B$599,T173)</f>
        <v/>
      </c>
      <c r="V173" s="83" t="n"/>
      <c r="W173" s="82">
        <f>SUMIFS($D$249:$D$599,$B$249:$B$599,V173)</f>
        <v/>
      </c>
      <c r="X173" s="83" t="n"/>
      <c r="Y173" s="82">
        <f>SUMIFS($D$249:$D$599,$B$249:$B$599,X173)</f>
        <v/>
      </c>
      <c r="Z173" s="83" t="n"/>
      <c r="AA173" s="82">
        <f>SUMIFS($D$249:$D$599,$B$249:$B$599,Z173)</f>
        <v/>
      </c>
      <c r="AB173" s="83" t="n"/>
      <c r="AC173" s="82">
        <f>SUMIFS($D$249:$D$599,$B$249:$B$599,AB173)</f>
        <v/>
      </c>
      <c r="AD173" s="83" t="n"/>
      <c r="AE173" s="82">
        <f>SUMIFS($D$249:$D$599,$B$249:$B$599,AD173)</f>
        <v/>
      </c>
      <c r="AF173" s="83" t="n"/>
    </row>
    <row r="174">
      <c r="A174" t="n">
        <v>13</v>
      </c>
      <c r="G174" s="15" t="inlineStr">
        <is>
          <t>DJ / LK</t>
        </is>
      </c>
      <c r="H174" s="81" t="n"/>
      <c r="I174" s="82">
        <f>IF(OR(LEFT(H174,6)="HVD302",LEFT(H174,6)="HVD303",LEFT(H174,6)="HVD304"),0,SUMIFS($D$249:$D$599,$B$249:$B$599,H174))</f>
        <v/>
      </c>
      <c r="J174" s="83" t="n"/>
      <c r="K174" s="82">
        <f>SUMIFS($D$249:$D$599,$B$249:$B$599,J174)</f>
        <v/>
      </c>
      <c r="L174" s="83" t="n"/>
      <c r="M174" s="82">
        <f>SUMIFS($D$249:$D$599,$B$249:$B$599,L174)</f>
        <v/>
      </c>
      <c r="N174" s="83" t="n"/>
      <c r="O174" s="82">
        <f>SUMIFS($D$249:$D$599,$B$249:$B$599,N174)</f>
        <v/>
      </c>
      <c r="P174" s="83" t="n"/>
      <c r="Q174" s="82">
        <f>SUMIFS($D$249:$D$599,$B$249:$B$599,P174)</f>
        <v/>
      </c>
      <c r="R174" s="83" t="n"/>
      <c r="S174" s="82">
        <f>SUMIFS($D$249:$D$599,$B$249:$B$599,R174)</f>
        <v/>
      </c>
      <c r="T174" s="83" t="n"/>
      <c r="U174" s="82">
        <f>SUMIFS($D$249:$D$599,$B$249:$B$599,T174)</f>
        <v/>
      </c>
      <c r="V174" s="83" t="n"/>
      <c r="W174" s="82">
        <f>SUMIFS($D$249:$D$599,$B$249:$B$599,V174)</f>
        <v/>
      </c>
      <c r="X174" s="83" t="n"/>
      <c r="Y174" s="82">
        <f>SUMIFS($D$249:$D$599,$B$249:$B$599,X174)</f>
        <v/>
      </c>
      <c r="Z174" s="83" t="n"/>
      <c r="AA174" s="82">
        <f>SUMIFS($D$249:$D$599,$B$249:$B$599,Z174)</f>
        <v/>
      </c>
      <c r="AB174" s="83" t="n"/>
      <c r="AC174" s="82">
        <f>SUMIFS($D$249:$D$599,$B$249:$B$599,AB174)</f>
        <v/>
      </c>
      <c r="AD174" s="83" t="n"/>
      <c r="AE174" s="82">
        <f>SUMIFS($D$249:$D$599,$B$249:$B$599,AD174)</f>
        <v/>
      </c>
      <c r="AF174" s="83" t="n"/>
    </row>
    <row r="175">
      <c r="A175" t="n">
        <v>14</v>
      </c>
      <c r="G175" s="15" t="inlineStr">
        <is>
          <t>DJ / LK</t>
        </is>
      </c>
      <c r="H175" s="81" t="n"/>
      <c r="I175" s="82">
        <f>IF(OR(LEFT(H175,6)="HVD302",LEFT(H175,6)="HVD303",LEFT(H175,6)="HVD304"),0,SUMIFS($D$249:$D$599,$B$249:$B$599,H175))</f>
        <v/>
      </c>
      <c r="J175" s="83" t="n"/>
      <c r="K175" s="82">
        <f>SUMIFS($D$249:$D$599,$B$249:$B$599,J175)</f>
        <v/>
      </c>
      <c r="L175" s="83" t="n"/>
      <c r="M175" s="82">
        <f>SUMIFS($D$249:$D$599,$B$249:$B$599,L175)</f>
        <v/>
      </c>
      <c r="N175" s="83" t="n"/>
      <c r="O175" s="82">
        <f>SUMIFS($D$249:$D$599,$B$249:$B$599,N175)</f>
        <v/>
      </c>
      <c r="P175" s="83" t="n"/>
      <c r="Q175" s="82">
        <f>SUMIFS($D$249:$D$599,$B$249:$B$599,P175)</f>
        <v/>
      </c>
      <c r="R175" s="83" t="n"/>
      <c r="S175" s="82">
        <f>SUMIFS($D$249:$D$599,$B$249:$B$599,R175)</f>
        <v/>
      </c>
      <c r="T175" s="83" t="n"/>
      <c r="U175" s="82">
        <f>SUMIFS($D$249:$D$599,$B$249:$B$599,T175)</f>
        <v/>
      </c>
      <c r="V175" s="83" t="n"/>
      <c r="W175" s="82">
        <f>SUMIFS($D$249:$D$599,$B$249:$B$599,V175)</f>
        <v/>
      </c>
      <c r="X175" s="83" t="n"/>
      <c r="Y175" s="82">
        <f>SUMIFS($D$249:$D$599,$B$249:$B$599,X175)</f>
        <v/>
      </c>
      <c r="Z175" s="83" t="n"/>
      <c r="AA175" s="82">
        <f>SUMIFS($D$249:$D$599,$B$249:$B$599,Z175)</f>
        <v/>
      </c>
      <c r="AB175" s="83" t="n"/>
      <c r="AC175" s="82">
        <f>SUMIFS($D$249:$D$599,$B$249:$B$599,AB175)</f>
        <v/>
      </c>
      <c r="AD175" s="83" t="n"/>
      <c r="AE175" s="82">
        <f>SUMIFS($D$249:$D$599,$B$249:$B$599,AD175)</f>
        <v/>
      </c>
      <c r="AF175" s="83" t="n"/>
    </row>
    <row r="176">
      <c r="A176" t="n">
        <v>15</v>
      </c>
      <c r="G176" s="15" t="inlineStr">
        <is>
          <t>DJ / LK</t>
        </is>
      </c>
      <c r="H176" s="81" t="n"/>
      <c r="I176" s="82">
        <f>IF(OR(LEFT(H176,6)="HVD302",LEFT(H176,6)="HVD303",LEFT(H176,6)="HVD304"),0,SUMIFS($D$249:$D$599,$B$249:$B$599,H176))</f>
        <v/>
      </c>
      <c r="J176" s="83" t="n"/>
      <c r="K176" s="82">
        <f>SUMIFS($D$249:$D$599,$B$249:$B$599,J176)</f>
        <v/>
      </c>
      <c r="L176" s="83" t="n"/>
      <c r="M176" s="82">
        <f>SUMIFS($D$249:$D$599,$B$249:$B$599,L176)</f>
        <v/>
      </c>
      <c r="N176" s="83" t="n"/>
      <c r="O176" s="82">
        <f>SUMIFS($D$249:$D$599,$B$249:$B$599,N176)</f>
        <v/>
      </c>
      <c r="P176" s="83" t="n"/>
      <c r="Q176" s="82">
        <f>SUMIFS($D$249:$D$599,$B$249:$B$599,P176)</f>
        <v/>
      </c>
      <c r="R176" s="83" t="n"/>
      <c r="S176" s="82">
        <f>SUMIFS($D$249:$D$599,$B$249:$B$599,R176)</f>
        <v/>
      </c>
      <c r="T176" s="83" t="n"/>
      <c r="U176" s="82">
        <f>SUMIFS($D$249:$D$599,$B$249:$B$599,T176)</f>
        <v/>
      </c>
      <c r="V176" s="83" t="n"/>
      <c r="W176" s="82">
        <f>SUMIFS($D$249:$D$599,$B$249:$B$599,V176)</f>
        <v/>
      </c>
      <c r="X176" s="83" t="n"/>
      <c r="Y176" s="82">
        <f>SUMIFS($D$249:$D$599,$B$249:$B$599,X176)</f>
        <v/>
      </c>
      <c r="Z176" s="83" t="n"/>
      <c r="AA176" s="82">
        <f>SUMIFS($D$249:$D$599,$B$249:$B$599,Z176)</f>
        <v/>
      </c>
      <c r="AB176" s="83" t="n"/>
      <c r="AC176" s="82">
        <f>SUMIFS($D$249:$D$599,$B$249:$B$599,AB176)</f>
        <v/>
      </c>
      <c r="AD176" s="83" t="n"/>
      <c r="AE176" s="82">
        <f>SUMIFS($D$249:$D$599,$B$249:$B$599,AD176)</f>
        <v/>
      </c>
      <c r="AF176" s="83" t="n"/>
    </row>
    <row r="177">
      <c r="A177" t="n">
        <v>16</v>
      </c>
      <c r="G177" s="15" t="inlineStr">
        <is>
          <t>DJ / LK</t>
        </is>
      </c>
      <c r="H177" s="81" t="n"/>
      <c r="I177" s="82">
        <f>IF(OR(LEFT(H177,6)="HVD302",LEFT(H177,6)="HVD303",LEFT(H177,6)="HVD304"),0,SUMIFS($D$249:$D$599,$B$249:$B$599,H177))</f>
        <v/>
      </c>
      <c r="J177" s="83" t="n"/>
      <c r="K177" s="82">
        <f>SUMIFS($D$249:$D$599,$B$249:$B$599,J177)</f>
        <v/>
      </c>
      <c r="L177" s="83" t="n"/>
      <c r="M177" s="82">
        <f>SUMIFS($D$249:$D$599,$B$249:$B$599,L177)</f>
        <v/>
      </c>
      <c r="N177" s="83" t="n"/>
      <c r="O177" s="82">
        <f>SUMIFS($D$249:$D$599,$B$249:$B$599,N177)</f>
        <v/>
      </c>
      <c r="P177" s="83" t="n"/>
      <c r="Q177" s="82">
        <f>SUMIFS($D$249:$D$599,$B$249:$B$599,P177)</f>
        <v/>
      </c>
      <c r="R177" s="83" t="n"/>
      <c r="S177" s="82">
        <f>SUMIFS($D$249:$D$599,$B$249:$B$599,R177)</f>
        <v/>
      </c>
      <c r="T177" s="83" t="n"/>
      <c r="U177" s="82">
        <f>SUMIFS($D$249:$D$599,$B$249:$B$599,T177)</f>
        <v/>
      </c>
      <c r="V177" s="83" t="n"/>
      <c r="W177" s="82">
        <f>SUMIFS($D$249:$D$599,$B$249:$B$599,V177)</f>
        <v/>
      </c>
      <c r="X177" s="83" t="n"/>
      <c r="Y177" s="82">
        <f>SUMIFS($D$249:$D$599,$B$249:$B$599,X177)</f>
        <v/>
      </c>
      <c r="Z177" s="83" t="n"/>
      <c r="AA177" s="82">
        <f>SUMIFS($D$249:$D$599,$B$249:$B$599,Z177)</f>
        <v/>
      </c>
      <c r="AB177" s="83" t="n"/>
      <c r="AC177" s="82">
        <f>SUMIFS($D$249:$D$599,$B$249:$B$599,AB177)</f>
        <v/>
      </c>
      <c r="AD177" s="83" t="n"/>
      <c r="AE177" s="82">
        <f>SUMIFS($D$249:$D$599,$B$249:$B$599,AD177)</f>
        <v/>
      </c>
      <c r="AF177" s="83" t="n"/>
    </row>
    <row r="178">
      <c r="A178" t="n">
        <v>17</v>
      </c>
      <c r="G178" s="15" t="inlineStr">
        <is>
          <t>DJ / LK</t>
        </is>
      </c>
      <c r="H178" s="81" t="n"/>
      <c r="I178" s="82">
        <f>IF(OR(LEFT(H178,6)="HVD302",LEFT(H178,6)="HVD303",LEFT(H178,6)="HVD304"),0,SUMIFS($D$249:$D$599,$B$249:$B$599,H178))</f>
        <v/>
      </c>
      <c r="J178" s="83" t="n"/>
      <c r="K178" s="82">
        <f>SUMIFS($D$249:$D$599,$B$249:$B$599,J178)</f>
        <v/>
      </c>
      <c r="L178" s="83" t="n"/>
      <c r="M178" s="82">
        <f>SUMIFS($D$249:$D$599,$B$249:$B$599,L178)</f>
        <v/>
      </c>
      <c r="N178" s="83" t="n"/>
      <c r="O178" s="82">
        <f>SUMIFS($D$249:$D$599,$B$249:$B$599,N178)</f>
        <v/>
      </c>
      <c r="P178" s="83" t="n"/>
      <c r="Q178" s="82">
        <f>SUMIFS($D$249:$D$599,$B$249:$B$599,P178)</f>
        <v/>
      </c>
      <c r="R178" s="83" t="n"/>
      <c r="S178" s="82">
        <f>SUMIFS($D$249:$D$599,$B$249:$B$599,R178)</f>
        <v/>
      </c>
      <c r="T178" s="83" t="n"/>
      <c r="U178" s="82">
        <f>SUMIFS($D$249:$D$599,$B$249:$B$599,T178)</f>
        <v/>
      </c>
      <c r="V178" s="83" t="n"/>
      <c r="W178" s="82">
        <f>SUMIFS($D$249:$D$599,$B$249:$B$599,V178)</f>
        <v/>
      </c>
      <c r="X178" s="83" t="n"/>
      <c r="Y178" s="82">
        <f>SUMIFS($D$249:$D$599,$B$249:$B$599,X178)</f>
        <v/>
      </c>
      <c r="Z178" s="83" t="n"/>
      <c r="AA178" s="82">
        <f>SUMIFS($D$249:$D$599,$B$249:$B$599,Z178)</f>
        <v/>
      </c>
      <c r="AB178" s="83" t="n"/>
      <c r="AC178" s="82">
        <f>SUMIFS($D$249:$D$599,$B$249:$B$599,AB178)</f>
        <v/>
      </c>
      <c r="AD178" s="83" t="n"/>
      <c r="AE178" s="82">
        <f>SUMIFS($D$249:$D$599,$B$249:$B$599,AD178)</f>
        <v/>
      </c>
      <c r="AF178" s="83" t="n"/>
    </row>
    <row r="179">
      <c r="A179" t="n">
        <v>18</v>
      </c>
      <c r="G179" s="15" t="inlineStr">
        <is>
          <t>DJ / LK</t>
        </is>
      </c>
      <c r="H179" s="81" t="n"/>
      <c r="I179" s="82">
        <f>IF(OR(LEFT(H179,6)="HVD302",LEFT(H179,6)="HVD303",LEFT(H179,6)="HVD304"),0,SUMIFS($D$249:$D$599,$B$249:$B$599,H179))</f>
        <v/>
      </c>
      <c r="J179" s="83" t="n"/>
      <c r="K179" s="82">
        <f>SUMIFS($D$249:$D$599,$B$249:$B$599,J179)</f>
        <v/>
      </c>
      <c r="L179" s="83" t="n"/>
      <c r="M179" s="82">
        <f>SUMIFS($D$249:$D$599,$B$249:$B$599,L179)</f>
        <v/>
      </c>
      <c r="N179" s="83" t="n"/>
      <c r="O179" s="82">
        <f>SUMIFS($D$249:$D$599,$B$249:$B$599,N179)</f>
        <v/>
      </c>
      <c r="P179" s="83" t="n"/>
      <c r="Q179" s="82">
        <f>SUMIFS($D$249:$D$599,$B$249:$B$599,P179)</f>
        <v/>
      </c>
      <c r="R179" s="83" t="n"/>
      <c r="S179" s="82">
        <f>SUMIFS($D$249:$D$599,$B$249:$B$599,R179)</f>
        <v/>
      </c>
      <c r="T179" s="83" t="n"/>
      <c r="U179" s="82">
        <f>SUMIFS($D$249:$D$599,$B$249:$B$599,T179)</f>
        <v/>
      </c>
      <c r="V179" s="83" t="n"/>
      <c r="W179" s="82">
        <f>SUMIFS($D$249:$D$599,$B$249:$B$599,V179)</f>
        <v/>
      </c>
      <c r="X179" s="83" t="n"/>
      <c r="Y179" s="82">
        <f>SUMIFS($D$249:$D$599,$B$249:$B$599,X179)</f>
        <v/>
      </c>
      <c r="Z179" s="83" t="n"/>
      <c r="AA179" s="82">
        <f>SUMIFS($D$249:$D$599,$B$249:$B$599,Z179)</f>
        <v/>
      </c>
      <c r="AB179" s="83" t="n"/>
      <c r="AC179" s="82">
        <f>SUMIFS($D$249:$D$599,$B$249:$B$599,AB179)</f>
        <v/>
      </c>
      <c r="AD179" s="83" t="n"/>
      <c r="AE179" s="82">
        <f>SUMIFS($D$249:$D$599,$B$249:$B$599,AD179)</f>
        <v/>
      </c>
      <c r="AF179" s="83" t="n"/>
    </row>
    <row r="180">
      <c r="A180" t="n">
        <v>19</v>
      </c>
      <c r="G180" s="15" t="inlineStr">
        <is>
          <t>DJ / LK</t>
        </is>
      </c>
      <c r="H180" s="81" t="n"/>
      <c r="I180" s="82">
        <f>IF(OR(LEFT(H180,6)="HVD302",LEFT(H180,6)="HVD303",LEFT(H180,6)="HVD304"),0,SUMIFS($D$249:$D$599,$B$249:$B$599,H180))</f>
        <v/>
      </c>
      <c r="J180" s="83" t="n"/>
      <c r="K180" s="82">
        <f>SUMIFS($D$249:$D$599,$B$249:$B$599,J180)</f>
        <v/>
      </c>
      <c r="L180" s="83" t="n"/>
      <c r="M180" s="82">
        <f>SUMIFS($D$249:$D$599,$B$249:$B$599,L180)</f>
        <v/>
      </c>
      <c r="N180" s="83" t="n"/>
      <c r="O180" s="82">
        <f>SUMIFS($D$249:$D$599,$B$249:$B$599,N180)</f>
        <v/>
      </c>
      <c r="P180" s="83" t="n"/>
      <c r="Q180" s="82">
        <f>SUMIFS($D$249:$D$599,$B$249:$B$599,P180)</f>
        <v/>
      </c>
      <c r="R180" s="83" t="n"/>
      <c r="S180" s="82">
        <f>SUMIFS($D$249:$D$599,$B$249:$B$599,R180)</f>
        <v/>
      </c>
      <c r="T180" s="83" t="n"/>
      <c r="U180" s="82">
        <f>SUMIFS($D$249:$D$599,$B$249:$B$599,T180)</f>
        <v/>
      </c>
      <c r="V180" s="83" t="n"/>
      <c r="W180" s="82">
        <f>SUMIFS($D$249:$D$599,$B$249:$B$599,V180)</f>
        <v/>
      </c>
      <c r="X180" s="83" t="n"/>
      <c r="Y180" s="82">
        <f>SUMIFS($D$249:$D$599,$B$249:$B$599,X180)</f>
        <v/>
      </c>
      <c r="Z180" s="83" t="n"/>
      <c r="AA180" s="82">
        <f>SUMIFS($D$249:$D$599,$B$249:$B$599,Z180)</f>
        <v/>
      </c>
      <c r="AB180" s="83" t="n"/>
      <c r="AC180" s="82">
        <f>SUMIFS($D$249:$D$599,$B$249:$B$599,AB180)</f>
        <v/>
      </c>
      <c r="AD180" s="83" t="n"/>
      <c r="AE180" s="82">
        <f>SUMIFS($D$249:$D$599,$B$249:$B$599,AD180)</f>
        <v/>
      </c>
      <c r="AF180" s="83" t="n"/>
    </row>
    <row r="181">
      <c r="A181" t="n">
        <v>20</v>
      </c>
      <c r="G181" s="15" t="inlineStr">
        <is>
          <t>DJ / LK</t>
        </is>
      </c>
      <c r="H181" s="81" t="n"/>
      <c r="I181" s="82">
        <f>IF(OR(LEFT(H181,6)="HVD302",LEFT(H181,6)="HVD303",LEFT(H181,6)="HVD304"),0,SUMIFS($D$249:$D$599,$B$249:$B$599,H181))</f>
        <v/>
      </c>
      <c r="J181" s="83" t="n"/>
      <c r="K181" s="82">
        <f>SUMIFS($D$249:$D$599,$B$249:$B$599,J181)</f>
        <v/>
      </c>
      <c r="L181" s="83" t="n"/>
      <c r="M181" s="82">
        <f>SUMIFS($D$249:$D$599,$B$249:$B$599,L181)</f>
        <v/>
      </c>
      <c r="N181" s="83" t="n"/>
      <c r="O181" s="82">
        <f>SUMIFS($D$249:$D$599,$B$249:$B$599,N181)</f>
        <v/>
      </c>
      <c r="P181" s="83" t="n"/>
      <c r="Q181" s="82">
        <f>SUMIFS($D$249:$D$599,$B$249:$B$599,P181)</f>
        <v/>
      </c>
      <c r="R181" s="83" t="n"/>
      <c r="S181" s="82">
        <f>SUMIFS($D$249:$D$599,$B$249:$B$599,R181)</f>
        <v/>
      </c>
      <c r="T181" s="83" t="n"/>
      <c r="U181" s="82">
        <f>SUMIFS($D$249:$D$599,$B$249:$B$599,T181)</f>
        <v/>
      </c>
      <c r="V181" s="83" t="n"/>
      <c r="W181" s="82">
        <f>SUMIFS($D$249:$D$599,$B$249:$B$599,V181)</f>
        <v/>
      </c>
      <c r="X181" s="83" t="n"/>
      <c r="Y181" s="82">
        <f>SUMIFS($D$249:$D$599,$B$249:$B$599,X181)</f>
        <v/>
      </c>
      <c r="Z181" s="83" t="n"/>
      <c r="AA181" s="82">
        <f>SUMIFS($D$249:$D$599,$B$249:$B$599,Z181)</f>
        <v/>
      </c>
      <c r="AB181" s="83" t="n"/>
      <c r="AC181" s="82">
        <f>SUMIFS($D$249:$D$599,$B$249:$B$599,AB181)</f>
        <v/>
      </c>
      <c r="AD181" s="83" t="n"/>
      <c r="AE181" s="82">
        <f>SUMIFS($D$249:$D$599,$B$249:$B$599,AD181)</f>
        <v/>
      </c>
      <c r="AF181" s="83" t="n"/>
    </row>
    <row r="182">
      <c r="A182" t="n">
        <v>21</v>
      </c>
      <c r="G182" s="15" t="inlineStr">
        <is>
          <t>DJ / LK</t>
        </is>
      </c>
      <c r="H182" s="81" t="n"/>
      <c r="I182" s="82">
        <f>IF(OR(LEFT(H182,6)="HVD302",LEFT(H182,6)="HVD303",LEFT(H182,6)="HVD304"),0,SUMIFS($D$249:$D$599,$B$249:$B$599,H182))</f>
        <v/>
      </c>
      <c r="J182" s="83" t="n"/>
      <c r="K182" s="82">
        <f>SUMIFS($D$249:$D$599,$B$249:$B$599,J182)</f>
        <v/>
      </c>
      <c r="L182" s="83" t="n"/>
      <c r="M182" s="82">
        <f>SUMIFS($D$249:$D$599,$B$249:$B$599,L182)</f>
        <v/>
      </c>
      <c r="N182" s="83" t="n"/>
      <c r="O182" s="82">
        <f>SUMIFS($D$249:$D$599,$B$249:$B$599,N182)</f>
        <v/>
      </c>
      <c r="P182" s="83" t="n"/>
      <c r="Q182" s="82">
        <f>SUMIFS($D$249:$D$599,$B$249:$B$599,P182)</f>
        <v/>
      </c>
      <c r="R182" s="83" t="n"/>
      <c r="S182" s="82">
        <f>SUMIFS($D$249:$D$599,$B$249:$B$599,R182)</f>
        <v/>
      </c>
      <c r="T182" s="83" t="n"/>
      <c r="U182" s="82">
        <f>SUMIFS($D$249:$D$599,$B$249:$B$599,T182)</f>
        <v/>
      </c>
      <c r="V182" s="83" t="n"/>
      <c r="W182" s="82">
        <f>SUMIFS($D$249:$D$599,$B$249:$B$599,V182)</f>
        <v/>
      </c>
      <c r="X182" s="83" t="n"/>
      <c r="Y182" s="82">
        <f>SUMIFS($D$249:$D$599,$B$249:$B$599,X182)</f>
        <v/>
      </c>
      <c r="Z182" s="83" t="n"/>
      <c r="AA182" s="82">
        <f>SUMIFS($D$249:$D$599,$B$249:$B$599,Z182)</f>
        <v/>
      </c>
      <c r="AB182" s="83" t="n"/>
      <c r="AC182" s="82">
        <f>SUMIFS($D$249:$D$599,$B$249:$B$599,AB182)</f>
        <v/>
      </c>
      <c r="AD182" s="83" t="n"/>
      <c r="AE182" s="82">
        <f>SUMIFS($D$249:$D$599,$B$249:$B$599,AD182)</f>
        <v/>
      </c>
      <c r="AF182" s="83" t="n"/>
    </row>
    <row r="183">
      <c r="A183" t="n">
        <v>22</v>
      </c>
      <c r="G183" s="15" t="inlineStr">
        <is>
          <t>DJ / LK</t>
        </is>
      </c>
      <c r="H183" s="81" t="n"/>
      <c r="I183" s="82">
        <f>IF(OR(LEFT(H183,6)="HVD302",LEFT(H183,6)="HVD303",LEFT(H183,6)="HVD304"),0,SUMIFS($D$249:$D$599,$B$249:$B$599,H183))</f>
        <v/>
      </c>
      <c r="J183" s="83" t="n"/>
      <c r="K183" s="82">
        <f>SUMIFS($D$249:$D$599,$B$249:$B$599,J183)</f>
        <v/>
      </c>
      <c r="L183" s="83" t="n"/>
      <c r="M183" s="82">
        <f>SUMIFS($D$249:$D$599,$B$249:$B$599,L183)</f>
        <v/>
      </c>
      <c r="N183" s="83" t="n"/>
      <c r="O183" s="82">
        <f>SUMIFS($D$249:$D$599,$B$249:$B$599,N183)</f>
        <v/>
      </c>
      <c r="P183" s="83" t="n"/>
      <c r="Q183" s="82">
        <f>SUMIFS($D$249:$D$599,$B$249:$B$599,P183)</f>
        <v/>
      </c>
      <c r="R183" s="83" t="n"/>
      <c r="S183" s="82">
        <f>SUMIFS($D$249:$D$599,$B$249:$B$599,R183)</f>
        <v/>
      </c>
      <c r="T183" s="83" t="n"/>
      <c r="U183" s="82">
        <f>SUMIFS($D$249:$D$599,$B$249:$B$599,T183)</f>
        <v/>
      </c>
      <c r="V183" s="83" t="n"/>
      <c r="W183" s="82">
        <f>SUMIFS($D$249:$D$599,$B$249:$B$599,V183)</f>
        <v/>
      </c>
      <c r="X183" s="83" t="n"/>
      <c r="Y183" s="82">
        <f>SUMIFS($D$249:$D$599,$B$249:$B$599,X183)</f>
        <v/>
      </c>
      <c r="Z183" s="83" t="n"/>
      <c r="AA183" s="82">
        <f>SUMIFS($D$249:$D$599,$B$249:$B$599,Z183)</f>
        <v/>
      </c>
      <c r="AB183" s="83" t="n"/>
      <c r="AC183" s="82">
        <f>SUMIFS($D$249:$D$599,$B$249:$B$599,AB183)</f>
        <v/>
      </c>
      <c r="AD183" s="83" t="n"/>
      <c r="AE183" s="82">
        <f>SUMIFS($D$249:$D$599,$B$249:$B$599,AD183)</f>
        <v/>
      </c>
      <c r="AF183" s="83" t="n"/>
    </row>
    <row r="184">
      <c r="A184" t="n">
        <v>23</v>
      </c>
      <c r="G184" s="15" t="inlineStr">
        <is>
          <t>DJ / LK</t>
        </is>
      </c>
      <c r="H184" s="81" t="n"/>
      <c r="I184" s="82">
        <f>IF(OR(LEFT(H184,6)="HVD302",LEFT(H184,6)="HVD303",LEFT(H184,6)="HVD304"),0,SUMIFS($D$249:$D$599,$B$249:$B$599,H184))</f>
        <v/>
      </c>
      <c r="J184" s="83" t="n"/>
      <c r="K184" s="82">
        <f>SUMIFS($D$249:$D$599,$B$249:$B$599,J184)</f>
        <v/>
      </c>
      <c r="L184" s="83" t="n"/>
      <c r="M184" s="82">
        <f>SUMIFS($D$249:$D$599,$B$249:$B$599,L184)</f>
        <v/>
      </c>
      <c r="N184" s="83" t="n"/>
      <c r="O184" s="82">
        <f>SUMIFS($D$249:$D$599,$B$249:$B$599,N184)</f>
        <v/>
      </c>
      <c r="P184" s="83" t="n"/>
      <c r="Q184" s="82">
        <f>SUMIFS($D$249:$D$599,$B$249:$B$599,P184)</f>
        <v/>
      </c>
      <c r="R184" s="83" t="n"/>
      <c r="S184" s="82">
        <f>SUMIFS($D$249:$D$599,$B$249:$B$599,R184)</f>
        <v/>
      </c>
      <c r="T184" s="83" t="n"/>
      <c r="U184" s="82">
        <f>SUMIFS($D$249:$D$599,$B$249:$B$599,T184)</f>
        <v/>
      </c>
      <c r="V184" s="83" t="n"/>
      <c r="W184" s="82">
        <f>SUMIFS($D$249:$D$599,$B$249:$B$599,V184)</f>
        <v/>
      </c>
      <c r="X184" s="83" t="n"/>
      <c r="Y184" s="82">
        <f>SUMIFS($D$249:$D$599,$B$249:$B$599,X184)</f>
        <v/>
      </c>
      <c r="Z184" s="83" t="n"/>
      <c r="AA184" s="82">
        <f>SUMIFS($D$249:$D$599,$B$249:$B$599,Z184)</f>
        <v/>
      </c>
      <c r="AB184" s="83" t="n"/>
      <c r="AC184" s="82">
        <f>SUMIFS($D$249:$D$599,$B$249:$B$599,AB184)</f>
        <v/>
      </c>
      <c r="AD184" s="83" t="n"/>
      <c r="AE184" s="82">
        <f>SUMIFS($D$249:$D$599,$B$249:$B$599,AD184)</f>
        <v/>
      </c>
      <c r="AF184" s="83" t="n"/>
    </row>
    <row r="185">
      <c r="A185" t="n">
        <v>24</v>
      </c>
      <c r="G185" s="15" t="inlineStr">
        <is>
          <t>DJ / LK</t>
        </is>
      </c>
      <c r="H185" s="81" t="n"/>
      <c r="I185" s="82">
        <f>IF(OR(LEFT(H185,6)="HVD302",LEFT(H185,6)="HVD303",LEFT(H185,6)="HVD304"),0,SUMIFS($D$249:$D$599,$B$249:$B$599,H185))</f>
        <v/>
      </c>
      <c r="J185" s="83" t="n"/>
      <c r="K185" s="82">
        <f>SUMIFS($D$249:$D$599,$B$249:$B$599,J185)</f>
        <v/>
      </c>
      <c r="L185" s="83" t="n"/>
      <c r="M185" s="82">
        <f>SUMIFS($D$249:$D$599,$B$249:$B$599,L185)</f>
        <v/>
      </c>
      <c r="N185" s="83" t="n"/>
      <c r="O185" s="82">
        <f>SUMIFS($D$249:$D$599,$B$249:$B$599,N185)</f>
        <v/>
      </c>
      <c r="P185" s="83" t="n"/>
      <c r="Q185" s="82">
        <f>SUMIFS($D$249:$D$599,$B$249:$B$599,P185)</f>
        <v/>
      </c>
      <c r="R185" s="83" t="n"/>
      <c r="S185" s="82">
        <f>SUMIFS($D$249:$D$599,$B$249:$B$599,R185)</f>
        <v/>
      </c>
      <c r="T185" s="83" t="n"/>
      <c r="U185" s="82">
        <f>SUMIFS($D$249:$D$599,$B$249:$B$599,T185)</f>
        <v/>
      </c>
      <c r="V185" s="83" t="n"/>
      <c r="W185" s="82">
        <f>SUMIFS($D$249:$D$599,$B$249:$B$599,V185)</f>
        <v/>
      </c>
      <c r="X185" s="83" t="n"/>
      <c r="Y185" s="82">
        <f>SUMIFS($D$249:$D$599,$B$249:$B$599,X185)</f>
        <v/>
      </c>
      <c r="Z185" s="83" t="n"/>
      <c r="AA185" s="82">
        <f>SUMIFS($D$249:$D$599,$B$249:$B$599,Z185)</f>
        <v/>
      </c>
      <c r="AB185" s="83" t="n"/>
      <c r="AC185" s="82">
        <f>SUMIFS($D$249:$D$599,$B$249:$B$599,AB185)</f>
        <v/>
      </c>
      <c r="AD185" s="83" t="n"/>
      <c r="AE185" s="82">
        <f>SUMIFS($D$249:$D$599,$B$249:$B$599,AD185)</f>
        <v/>
      </c>
      <c r="AF185" s="83" t="n"/>
    </row>
    <row r="186">
      <c r="A186" t="n">
        <v>25</v>
      </c>
      <c r="G186" s="15" t="inlineStr">
        <is>
          <t>DJ / LK</t>
        </is>
      </c>
      <c r="H186" s="81" t="n"/>
      <c r="I186" s="82">
        <f>IF(OR(LEFT(H186,6)="HVD302",LEFT(H186,6)="HVD303",LEFT(H186,6)="HVD304"),0,SUMIFS($D$249:$D$599,$B$249:$B$599,H186))</f>
        <v/>
      </c>
      <c r="J186" s="83" t="n"/>
      <c r="K186" s="82">
        <f>SUMIFS($D$249:$D$599,$B$249:$B$599,J186)</f>
        <v/>
      </c>
      <c r="L186" s="83" t="n"/>
      <c r="M186" s="82">
        <f>SUMIFS($D$249:$D$599,$B$249:$B$599,L186)</f>
        <v/>
      </c>
      <c r="N186" s="83" t="n"/>
      <c r="O186" s="82">
        <f>SUMIFS($D$249:$D$599,$B$249:$B$599,N186)</f>
        <v/>
      </c>
      <c r="P186" s="83" t="n"/>
      <c r="Q186" s="82">
        <f>SUMIFS($D$249:$D$599,$B$249:$B$599,P186)</f>
        <v/>
      </c>
      <c r="R186" s="83" t="n"/>
      <c r="S186" s="82">
        <f>SUMIFS($D$249:$D$599,$B$249:$B$599,R186)</f>
        <v/>
      </c>
      <c r="T186" s="83" t="n"/>
      <c r="U186" s="82">
        <f>SUMIFS($D$249:$D$599,$B$249:$B$599,T186)</f>
        <v/>
      </c>
      <c r="V186" s="83" t="n"/>
      <c r="W186" s="82">
        <f>SUMIFS($D$249:$D$599,$B$249:$B$599,V186)</f>
        <v/>
      </c>
      <c r="X186" s="83" t="n"/>
      <c r="Y186" s="82">
        <f>SUMIFS($D$249:$D$599,$B$249:$B$599,X186)</f>
        <v/>
      </c>
      <c r="Z186" s="83" t="n"/>
      <c r="AA186" s="82">
        <f>SUMIFS($D$249:$D$599,$B$249:$B$599,Z186)</f>
        <v/>
      </c>
      <c r="AB186" s="83" t="n"/>
      <c r="AC186" s="82">
        <f>SUMIFS($D$249:$D$599,$B$249:$B$599,AB186)</f>
        <v/>
      </c>
      <c r="AD186" s="83" t="n"/>
      <c r="AE186" s="82">
        <f>SUMIFS($D$249:$D$599,$B$249:$B$599,AD186)</f>
        <v/>
      </c>
      <c r="AF186" s="83" t="n"/>
    </row>
    <row r="187">
      <c r="A187" t="n">
        <v>26</v>
      </c>
      <c r="G187" s="15" t="inlineStr">
        <is>
          <t>DJ / LK</t>
        </is>
      </c>
      <c r="H187" s="81" t="n"/>
      <c r="I187" s="82">
        <f>IF(OR(LEFT(H187,6)="HVD302",LEFT(H187,6)="HVD303",LEFT(H187,6)="HVD304"),0,SUMIFS($D$249:$D$599,$B$249:$B$599,H187))</f>
        <v/>
      </c>
      <c r="J187" s="83" t="n"/>
      <c r="K187" s="82">
        <f>SUMIFS($D$249:$D$599,$B$249:$B$599,J187)</f>
        <v/>
      </c>
      <c r="L187" s="83" t="n"/>
      <c r="M187" s="82">
        <f>SUMIFS($D$249:$D$599,$B$249:$B$599,L187)</f>
        <v/>
      </c>
      <c r="N187" s="83" t="n"/>
      <c r="O187" s="82">
        <f>SUMIFS($D$249:$D$599,$B$249:$B$599,N187)</f>
        <v/>
      </c>
      <c r="P187" s="83" t="n"/>
      <c r="Q187" s="82">
        <f>SUMIFS($D$249:$D$599,$B$249:$B$599,P187)</f>
        <v/>
      </c>
      <c r="R187" s="83" t="n"/>
      <c r="S187" s="82">
        <f>SUMIFS($D$249:$D$599,$B$249:$B$599,R187)</f>
        <v/>
      </c>
      <c r="T187" s="83" t="n"/>
      <c r="U187" s="82">
        <f>SUMIFS($D$249:$D$599,$B$249:$B$599,T187)</f>
        <v/>
      </c>
      <c r="V187" s="83" t="n"/>
      <c r="W187" s="82">
        <f>SUMIFS($D$249:$D$599,$B$249:$B$599,V187)</f>
        <v/>
      </c>
      <c r="X187" s="83" t="n"/>
      <c r="Y187" s="82">
        <f>SUMIFS($D$249:$D$599,$B$249:$B$599,X187)</f>
        <v/>
      </c>
      <c r="Z187" s="83" t="n"/>
      <c r="AA187" s="82">
        <f>SUMIFS($D$249:$D$599,$B$249:$B$599,Z187)</f>
        <v/>
      </c>
      <c r="AB187" s="83" t="n"/>
      <c r="AC187" s="82">
        <f>SUMIFS($D$249:$D$599,$B$249:$B$599,AB187)</f>
        <v/>
      </c>
      <c r="AD187" s="83" t="n"/>
      <c r="AE187" s="82">
        <f>SUMIFS($D$249:$D$599,$B$249:$B$599,AD187)</f>
        <v/>
      </c>
      <c r="AF187" s="83" t="n"/>
    </row>
    <row r="188">
      <c r="A188" t="n">
        <v>27</v>
      </c>
      <c r="G188" s="15" t="inlineStr">
        <is>
          <t>DJ / LK</t>
        </is>
      </c>
      <c r="H188" s="81" t="n"/>
      <c r="I188" s="82">
        <f>IF(OR(LEFT(H188,6)="HVD302",LEFT(H188,6)="HVD303",LEFT(H188,6)="HVD304"),0,SUMIFS($D$249:$D$599,$B$249:$B$599,H188))</f>
        <v/>
      </c>
      <c r="J188" s="83" t="n"/>
      <c r="K188" s="82">
        <f>SUMIFS($D$249:$D$599,$B$249:$B$599,J188)</f>
        <v/>
      </c>
      <c r="L188" s="83" t="n"/>
      <c r="M188" s="82">
        <f>SUMIFS($D$249:$D$599,$B$249:$B$599,L188)</f>
        <v/>
      </c>
      <c r="N188" s="83" t="n"/>
      <c r="O188" s="82">
        <f>SUMIFS($D$249:$D$599,$B$249:$B$599,N188)</f>
        <v/>
      </c>
      <c r="P188" s="83" t="n"/>
      <c r="Q188" s="82">
        <f>SUMIFS($D$249:$D$599,$B$249:$B$599,P188)</f>
        <v/>
      </c>
      <c r="R188" s="83" t="n"/>
      <c r="S188" s="82">
        <f>SUMIFS($D$249:$D$599,$B$249:$B$599,R188)</f>
        <v/>
      </c>
      <c r="T188" s="83" t="n"/>
      <c r="U188" s="82">
        <f>SUMIFS($D$249:$D$599,$B$249:$B$599,T188)</f>
        <v/>
      </c>
      <c r="V188" s="83" t="n"/>
      <c r="W188" s="82">
        <f>SUMIFS($D$249:$D$599,$B$249:$B$599,V188)</f>
        <v/>
      </c>
      <c r="X188" s="83" t="n"/>
      <c r="Y188" s="82">
        <f>SUMIFS($D$249:$D$599,$B$249:$B$599,X188)</f>
        <v/>
      </c>
      <c r="Z188" s="83" t="n"/>
      <c r="AA188" s="82">
        <f>SUMIFS($D$249:$D$599,$B$249:$B$599,Z188)</f>
        <v/>
      </c>
      <c r="AB188" s="83" t="n"/>
      <c r="AC188" s="82">
        <f>SUMIFS($D$249:$D$599,$B$249:$B$599,AB188)</f>
        <v/>
      </c>
      <c r="AD188" s="83" t="n"/>
      <c r="AE188" s="82">
        <f>SUMIFS($D$249:$D$599,$B$249:$B$599,AD188)</f>
        <v/>
      </c>
      <c r="AF188" s="83" t="n"/>
    </row>
    <row r="189">
      <c r="A189" t="n">
        <v>28</v>
      </c>
      <c r="G189" s="15" t="inlineStr">
        <is>
          <t>DJ / LK</t>
        </is>
      </c>
      <c r="H189" s="81" t="n"/>
      <c r="I189" s="82">
        <f>IF(OR(LEFT(H189,6)="HVD302",LEFT(H189,6)="HVD303",LEFT(H189,6)="HVD304"),0,SUMIFS($D$249:$D$599,$B$249:$B$599,H189))</f>
        <v/>
      </c>
      <c r="J189" s="83" t="n"/>
      <c r="K189" s="82">
        <f>SUMIFS($D$249:$D$599,$B$249:$B$599,J189)</f>
        <v/>
      </c>
      <c r="L189" s="83" t="n"/>
      <c r="M189" s="82">
        <f>SUMIFS($D$249:$D$599,$B$249:$B$599,L189)</f>
        <v/>
      </c>
      <c r="N189" s="83" t="n"/>
      <c r="O189" s="82">
        <f>SUMIFS($D$249:$D$599,$B$249:$B$599,N189)</f>
        <v/>
      </c>
      <c r="P189" s="83" t="n"/>
      <c r="Q189" s="82">
        <f>SUMIFS($D$249:$D$599,$B$249:$B$599,P189)</f>
        <v/>
      </c>
      <c r="R189" s="83" t="n"/>
      <c r="S189" s="82">
        <f>SUMIFS($D$249:$D$599,$B$249:$B$599,R189)</f>
        <v/>
      </c>
      <c r="T189" s="83" t="n"/>
      <c r="U189" s="82">
        <f>SUMIFS($D$249:$D$599,$B$249:$B$599,T189)</f>
        <v/>
      </c>
      <c r="V189" s="83" t="n"/>
      <c r="W189" s="82">
        <f>SUMIFS($D$249:$D$599,$B$249:$B$599,V189)</f>
        <v/>
      </c>
      <c r="X189" s="83" t="n"/>
      <c r="Y189" s="82">
        <f>SUMIFS($D$249:$D$599,$B$249:$B$599,X189)</f>
        <v/>
      </c>
      <c r="Z189" s="83" t="n"/>
      <c r="AA189" s="82">
        <f>SUMIFS($D$249:$D$599,$B$249:$B$599,Z189)</f>
        <v/>
      </c>
      <c r="AB189" s="83" t="n"/>
      <c r="AC189" s="82">
        <f>SUMIFS($D$249:$D$599,$B$249:$B$599,AB189)</f>
        <v/>
      </c>
      <c r="AD189" s="83" t="n"/>
      <c r="AE189" s="82">
        <f>SUMIFS($D$249:$D$599,$B$249:$B$599,AD189)</f>
        <v/>
      </c>
      <c r="AF189" s="83" t="n"/>
    </row>
    <row r="190">
      <c r="A190" t="n">
        <v>29</v>
      </c>
      <c r="G190" s="15" t="inlineStr">
        <is>
          <t>DJ / LK</t>
        </is>
      </c>
      <c r="H190" s="81" t="n"/>
      <c r="I190" s="82">
        <f>IF(OR(LEFT(H190,6)="HVD302",LEFT(H190,6)="HVD303",LEFT(H190,6)="HVD304"),0,SUMIFS($D$249:$D$599,$B$249:$B$599,H190))</f>
        <v/>
      </c>
      <c r="J190" s="83" t="n"/>
      <c r="K190" s="82">
        <f>SUMIFS($D$249:$D$599,$B$249:$B$599,J190)</f>
        <v/>
      </c>
      <c r="L190" s="83" t="n"/>
      <c r="M190" s="82">
        <f>SUMIFS($D$249:$D$599,$B$249:$B$599,L190)</f>
        <v/>
      </c>
      <c r="N190" s="83" t="n"/>
      <c r="O190" s="82">
        <f>SUMIFS($D$249:$D$599,$B$249:$B$599,N190)</f>
        <v/>
      </c>
      <c r="P190" s="83" t="n"/>
      <c r="Q190" s="82">
        <f>SUMIFS($D$249:$D$599,$B$249:$B$599,P190)</f>
        <v/>
      </c>
      <c r="R190" s="83" t="n"/>
      <c r="S190" s="82">
        <f>SUMIFS($D$249:$D$599,$B$249:$B$599,R190)</f>
        <v/>
      </c>
      <c r="T190" s="83" t="n"/>
      <c r="U190" s="82">
        <f>SUMIFS($D$249:$D$599,$B$249:$B$599,T190)</f>
        <v/>
      </c>
      <c r="V190" s="83" t="n"/>
      <c r="W190" s="82">
        <f>SUMIFS($D$249:$D$599,$B$249:$B$599,V190)</f>
        <v/>
      </c>
      <c r="X190" s="83" t="n"/>
      <c r="Y190" s="82">
        <f>SUMIFS($D$249:$D$599,$B$249:$B$599,X190)</f>
        <v/>
      </c>
      <c r="Z190" s="83" t="n"/>
      <c r="AA190" s="82">
        <f>SUMIFS($D$249:$D$599,$B$249:$B$599,Z190)</f>
        <v/>
      </c>
      <c r="AB190" s="83" t="n"/>
      <c r="AC190" s="82">
        <f>SUMIFS($D$249:$D$599,$B$249:$B$599,AB190)</f>
        <v/>
      </c>
      <c r="AD190" s="83" t="n"/>
      <c r="AE190" s="82">
        <f>SUMIFS($D$249:$D$599,$B$249:$B$599,AD190)</f>
        <v/>
      </c>
      <c r="AF190" s="83" t="n"/>
    </row>
    <row r="191">
      <c r="A191" t="n">
        <v>30</v>
      </c>
      <c r="G191" s="15" t="inlineStr">
        <is>
          <t>DJ / LK</t>
        </is>
      </c>
      <c r="H191" s="81" t="n"/>
      <c r="I191" s="82">
        <f>IF(OR(LEFT(H191,6)="HVD302",LEFT(H191,6)="HVD303",LEFT(H191,6)="HVD304"),0,SUMIFS($D$249:$D$599,$B$249:$B$599,H191))</f>
        <v/>
      </c>
      <c r="J191" s="83" t="n"/>
      <c r="K191" s="82">
        <f>SUMIFS($D$249:$D$599,$B$249:$B$599,J191)</f>
        <v/>
      </c>
      <c r="L191" s="83" t="n"/>
      <c r="M191" s="82">
        <f>SUMIFS($D$249:$D$599,$B$249:$B$599,L191)</f>
        <v/>
      </c>
      <c r="N191" s="83" t="n"/>
      <c r="O191" s="82">
        <f>SUMIFS($D$249:$D$599,$B$249:$B$599,N191)</f>
        <v/>
      </c>
      <c r="P191" s="83" t="n"/>
      <c r="Q191" s="82">
        <f>SUMIFS($D$249:$D$599,$B$249:$B$599,P191)</f>
        <v/>
      </c>
      <c r="R191" s="83" t="n"/>
      <c r="S191" s="82">
        <f>SUMIFS($D$249:$D$599,$B$249:$B$599,R191)</f>
        <v/>
      </c>
      <c r="T191" s="83" t="n"/>
      <c r="U191" s="82">
        <f>SUMIFS($D$249:$D$599,$B$249:$B$599,T191)</f>
        <v/>
      </c>
      <c r="V191" s="83" t="n"/>
      <c r="W191" s="82">
        <f>SUMIFS($D$249:$D$599,$B$249:$B$599,V191)</f>
        <v/>
      </c>
      <c r="X191" s="83" t="n"/>
      <c r="Y191" s="82">
        <f>SUMIFS($D$249:$D$599,$B$249:$B$599,X191)</f>
        <v/>
      </c>
      <c r="Z191" s="83" t="n"/>
      <c r="AA191" s="82">
        <f>SUMIFS($D$249:$D$599,$B$249:$B$599,Z191)</f>
        <v/>
      </c>
      <c r="AB191" s="83" t="n"/>
      <c r="AC191" s="82">
        <f>SUMIFS($D$249:$D$599,$B$249:$B$599,AB191)</f>
        <v/>
      </c>
      <c r="AD191" s="83" t="n"/>
      <c r="AE191" s="82">
        <f>SUMIFS($D$249:$D$599,$B$249:$B$599,AD191)</f>
        <v/>
      </c>
      <c r="AF191" s="83" t="n"/>
    </row>
    <row r="192">
      <c r="A192" t="n">
        <v>31</v>
      </c>
      <c r="G192" s="15" t="inlineStr">
        <is>
          <t>DJ / LK</t>
        </is>
      </c>
      <c r="H192" s="81" t="n"/>
      <c r="I192" s="82">
        <f>IF(OR(LEFT(H192,6)="HVD302",LEFT(H192,6)="HVD303",LEFT(H192,6)="HVD304"),0,SUMIFS($D$249:$D$599,$B$249:$B$599,H192))</f>
        <v/>
      </c>
      <c r="J192" s="83" t="n"/>
      <c r="K192" s="82">
        <f>SUMIFS($D$249:$D$599,$B$249:$B$599,J192)</f>
        <v/>
      </c>
      <c r="L192" s="83" t="n"/>
      <c r="M192" s="82">
        <f>SUMIFS($D$249:$D$599,$B$249:$B$599,L192)</f>
        <v/>
      </c>
      <c r="N192" s="83" t="n"/>
      <c r="O192" s="82">
        <f>SUMIFS($D$249:$D$599,$B$249:$B$599,N192)</f>
        <v/>
      </c>
      <c r="P192" s="83" t="n"/>
      <c r="Q192" s="82">
        <f>SUMIFS($D$249:$D$599,$B$249:$B$599,P192)</f>
        <v/>
      </c>
      <c r="R192" s="83" t="n"/>
      <c r="S192" s="82">
        <f>SUMIFS($D$249:$D$599,$B$249:$B$599,R192)</f>
        <v/>
      </c>
      <c r="T192" s="83" t="n"/>
      <c r="U192" s="82">
        <f>SUMIFS($D$249:$D$599,$B$249:$B$599,T192)</f>
        <v/>
      </c>
      <c r="V192" s="83" t="n"/>
      <c r="W192" s="82">
        <f>SUMIFS($D$249:$D$599,$B$249:$B$599,V192)</f>
        <v/>
      </c>
      <c r="X192" s="83" t="n"/>
      <c r="Y192" s="82">
        <f>SUMIFS($D$249:$D$599,$B$249:$B$599,X192)</f>
        <v/>
      </c>
      <c r="Z192" s="83" t="n"/>
      <c r="AA192" s="82">
        <f>SUMIFS($D$249:$D$599,$B$249:$B$599,Z192)</f>
        <v/>
      </c>
      <c r="AB192" s="83" t="n"/>
      <c r="AC192" s="82">
        <f>SUMIFS($D$249:$D$599,$B$249:$B$599,AB192)</f>
        <v/>
      </c>
      <c r="AD192" s="83" t="n"/>
      <c r="AE192" s="82">
        <f>SUMIFS($D$249:$D$599,$B$249:$B$599,AD192)</f>
        <v/>
      </c>
      <c r="AF192" s="83" t="n"/>
    </row>
    <row r="193">
      <c r="A193" t="n">
        <v>32</v>
      </c>
      <c r="G193" s="15" t="inlineStr">
        <is>
          <t>DJ / LK</t>
        </is>
      </c>
      <c r="H193" s="81" t="n"/>
      <c r="I193" s="82">
        <f>IF(OR(LEFT(H193,6)="HVD302",LEFT(H193,6)="HVD303",LEFT(H193,6)="HVD304"),0,SUMIFS($D$249:$D$599,$B$249:$B$599,H193))</f>
        <v/>
      </c>
      <c r="J193" s="83" t="n"/>
      <c r="K193" s="82">
        <f>SUMIFS($D$249:$D$599,$B$249:$B$599,J193)</f>
        <v/>
      </c>
      <c r="L193" s="83" t="n"/>
      <c r="M193" s="82">
        <f>SUMIFS($D$249:$D$599,$B$249:$B$599,L193)</f>
        <v/>
      </c>
      <c r="N193" s="83" t="n"/>
      <c r="O193" s="82">
        <f>SUMIFS($D$249:$D$599,$B$249:$B$599,N193)</f>
        <v/>
      </c>
      <c r="P193" s="83" t="n"/>
      <c r="Q193" s="82">
        <f>SUMIFS($D$249:$D$599,$B$249:$B$599,P193)</f>
        <v/>
      </c>
      <c r="R193" s="83" t="n"/>
      <c r="S193" s="82">
        <f>SUMIFS($D$249:$D$599,$B$249:$B$599,R193)</f>
        <v/>
      </c>
      <c r="T193" s="83" t="n"/>
      <c r="U193" s="82">
        <f>SUMIFS($D$249:$D$599,$B$249:$B$599,T193)</f>
        <v/>
      </c>
      <c r="V193" s="83" t="n"/>
      <c r="W193" s="82">
        <f>SUMIFS($D$249:$D$599,$B$249:$B$599,V193)</f>
        <v/>
      </c>
      <c r="X193" s="83" t="n"/>
      <c r="Y193" s="82">
        <f>SUMIFS($D$249:$D$599,$B$249:$B$599,X193)</f>
        <v/>
      </c>
      <c r="Z193" s="83" t="n"/>
      <c r="AA193" s="82">
        <f>SUMIFS($D$249:$D$599,$B$249:$B$599,Z193)</f>
        <v/>
      </c>
      <c r="AB193" s="83" t="n"/>
      <c r="AC193" s="82">
        <f>SUMIFS($D$249:$D$599,$B$249:$B$599,AB193)</f>
        <v/>
      </c>
      <c r="AD193" s="83" t="n"/>
      <c r="AE193" s="82">
        <f>SUMIFS($D$249:$D$599,$B$249:$B$599,AD193)</f>
        <v/>
      </c>
      <c r="AF193" s="83" t="n"/>
    </row>
    <row r="194">
      <c r="A194" t="n">
        <v>33</v>
      </c>
      <c r="G194" s="15" t="inlineStr">
        <is>
          <t>DJ / LK</t>
        </is>
      </c>
      <c r="H194" s="81" t="n"/>
      <c r="I194" s="82">
        <f>IF(OR(LEFT(H194,6)="HVD302",LEFT(H194,6)="HVD303",LEFT(H194,6)="HVD304"),0,SUMIFS($D$249:$D$599,$B$249:$B$599,H194))</f>
        <v/>
      </c>
      <c r="J194" s="83" t="n"/>
      <c r="K194" s="82">
        <f>SUMIFS($D$249:$D$599,$B$249:$B$599,J194)</f>
        <v/>
      </c>
      <c r="L194" s="83" t="n"/>
      <c r="M194" s="82">
        <f>SUMIFS($D$249:$D$599,$B$249:$B$599,L194)</f>
        <v/>
      </c>
      <c r="N194" s="83" t="n"/>
      <c r="O194" s="82">
        <f>SUMIFS($D$249:$D$599,$B$249:$B$599,N194)</f>
        <v/>
      </c>
      <c r="P194" s="83" t="n"/>
      <c r="Q194" s="82">
        <f>SUMIFS($D$249:$D$599,$B$249:$B$599,P194)</f>
        <v/>
      </c>
      <c r="R194" s="83" t="n"/>
      <c r="S194" s="82">
        <f>SUMIFS($D$249:$D$599,$B$249:$B$599,R194)</f>
        <v/>
      </c>
      <c r="T194" s="83" t="n"/>
      <c r="U194" s="82">
        <f>SUMIFS($D$249:$D$599,$B$249:$B$599,T194)</f>
        <v/>
      </c>
      <c r="V194" s="83" t="n"/>
      <c r="W194" s="82">
        <f>SUMIFS($D$249:$D$599,$B$249:$B$599,V194)</f>
        <v/>
      </c>
      <c r="X194" s="83" t="n"/>
      <c r="Y194" s="82">
        <f>SUMIFS($D$249:$D$599,$B$249:$B$599,X194)</f>
        <v/>
      </c>
      <c r="Z194" s="83" t="n"/>
      <c r="AA194" s="82">
        <f>SUMIFS($D$249:$D$599,$B$249:$B$599,Z194)</f>
        <v/>
      </c>
      <c r="AB194" s="83" t="n"/>
      <c r="AC194" s="82">
        <f>SUMIFS($D$249:$D$599,$B$249:$B$599,AB194)</f>
        <v/>
      </c>
      <c r="AD194" s="83" t="n"/>
      <c r="AE194" s="82">
        <f>SUMIFS($D$249:$D$599,$B$249:$B$599,AD194)</f>
        <v/>
      </c>
      <c r="AF194" s="83" t="n"/>
    </row>
    <row r="195">
      <c r="A195" t="n">
        <v>34</v>
      </c>
      <c r="G195" s="15" t="inlineStr">
        <is>
          <t>DJ / LK</t>
        </is>
      </c>
      <c r="H195" s="81" t="n"/>
      <c r="I195" s="82">
        <f>IF(OR(LEFT(H195,6)="HVD302",LEFT(H195,6)="HVD303",LEFT(H195,6)="HVD304"),0,SUMIFS($D$249:$D$599,$B$249:$B$599,H195))</f>
        <v/>
      </c>
      <c r="J195" s="83" t="n"/>
      <c r="K195" s="82">
        <f>SUMIFS($D$249:$D$599,$B$249:$B$599,J195)</f>
        <v/>
      </c>
      <c r="L195" s="83" t="n"/>
      <c r="M195" s="82">
        <f>SUMIFS($D$249:$D$599,$B$249:$B$599,L195)</f>
        <v/>
      </c>
      <c r="N195" s="83" t="n"/>
      <c r="O195" s="82">
        <f>SUMIFS($D$249:$D$599,$B$249:$B$599,N195)</f>
        <v/>
      </c>
      <c r="P195" s="83" t="n"/>
      <c r="Q195" s="82">
        <f>SUMIFS($D$249:$D$599,$B$249:$B$599,P195)</f>
        <v/>
      </c>
      <c r="R195" s="83" t="n"/>
      <c r="S195" s="82">
        <f>SUMIFS($D$249:$D$599,$B$249:$B$599,R195)</f>
        <v/>
      </c>
      <c r="T195" s="83" t="n"/>
      <c r="U195" s="82">
        <f>SUMIFS($D$249:$D$599,$B$249:$B$599,T195)</f>
        <v/>
      </c>
      <c r="V195" s="83" t="n"/>
      <c r="W195" s="82">
        <f>SUMIFS($D$249:$D$599,$B$249:$B$599,V195)</f>
        <v/>
      </c>
      <c r="X195" s="83" t="n"/>
      <c r="Y195" s="82">
        <f>SUMIFS($D$249:$D$599,$B$249:$B$599,X195)</f>
        <v/>
      </c>
      <c r="Z195" s="83" t="n"/>
      <c r="AA195" s="82">
        <f>SUMIFS($D$249:$D$599,$B$249:$B$599,Z195)</f>
        <v/>
      </c>
      <c r="AB195" s="83" t="n"/>
      <c r="AC195" s="82">
        <f>SUMIFS($D$249:$D$599,$B$249:$B$599,AB195)</f>
        <v/>
      </c>
      <c r="AD195" s="83" t="n"/>
      <c r="AE195" s="82">
        <f>SUMIFS($D$249:$D$599,$B$249:$B$599,AD195)</f>
        <v/>
      </c>
      <c r="AF195" s="83" t="n"/>
    </row>
    <row r="196">
      <c r="A196" t="n">
        <v>35</v>
      </c>
      <c r="G196" s="15" t="inlineStr">
        <is>
          <t>DJ / LK</t>
        </is>
      </c>
      <c r="H196" s="81" t="n"/>
      <c r="I196" s="82">
        <f>IF(OR(LEFT(H196,6)="HVD302",LEFT(H196,6)="HVD303",LEFT(H196,6)="HVD304"),0,SUMIFS($D$249:$D$599,$B$249:$B$599,H196))</f>
        <v/>
      </c>
      <c r="J196" s="83" t="n"/>
      <c r="K196" s="82">
        <f>SUMIFS($D$249:$D$599,$B$249:$B$599,J196)</f>
        <v/>
      </c>
      <c r="L196" s="83" t="n"/>
      <c r="M196" s="82">
        <f>SUMIFS($D$249:$D$599,$B$249:$B$599,L196)</f>
        <v/>
      </c>
      <c r="N196" s="83" t="n"/>
      <c r="O196" s="82">
        <f>SUMIFS($D$249:$D$599,$B$249:$B$599,N196)</f>
        <v/>
      </c>
      <c r="P196" s="83" t="n"/>
      <c r="Q196" s="82">
        <f>SUMIFS($D$249:$D$599,$B$249:$B$599,P196)</f>
        <v/>
      </c>
      <c r="R196" s="83" t="n"/>
      <c r="S196" s="82">
        <f>SUMIFS($D$249:$D$599,$B$249:$B$599,R196)</f>
        <v/>
      </c>
      <c r="T196" s="83" t="n"/>
      <c r="U196" s="82">
        <f>SUMIFS($D$249:$D$599,$B$249:$B$599,T196)</f>
        <v/>
      </c>
      <c r="V196" s="83" t="n"/>
      <c r="W196" s="82">
        <f>SUMIFS($D$249:$D$599,$B$249:$B$599,V196)</f>
        <v/>
      </c>
      <c r="X196" s="83" t="n"/>
      <c r="Y196" s="82">
        <f>SUMIFS($D$249:$D$599,$B$249:$B$599,X196)</f>
        <v/>
      </c>
      <c r="Z196" s="83" t="n"/>
      <c r="AA196" s="82">
        <f>SUMIFS($D$249:$D$599,$B$249:$B$599,Z196)</f>
        <v/>
      </c>
      <c r="AB196" s="83" t="n"/>
      <c r="AC196" s="82">
        <f>SUMIFS($D$249:$D$599,$B$249:$B$599,AB196)</f>
        <v/>
      </c>
      <c r="AD196" s="83" t="n"/>
      <c r="AE196" s="82">
        <f>SUMIFS($D$249:$D$599,$B$249:$B$599,AD196)</f>
        <v/>
      </c>
      <c r="AF196" s="83" t="n"/>
    </row>
    <row r="197">
      <c r="A197" t="n">
        <v>36</v>
      </c>
      <c r="G197" s="15" t="inlineStr">
        <is>
          <t>DJ / LK</t>
        </is>
      </c>
      <c r="H197" s="81" t="n"/>
      <c r="I197" s="82">
        <f>IF(OR(LEFT(H197,6)="HVD302",LEFT(H197,6)="HVD303",LEFT(H197,6)="HVD304"),0,SUMIFS($D$249:$D$599,$B$249:$B$599,H197))</f>
        <v/>
      </c>
      <c r="J197" s="83" t="n"/>
      <c r="K197" s="82">
        <f>SUMIFS($D$249:$D$599,$B$249:$B$599,J197)</f>
        <v/>
      </c>
      <c r="L197" s="83" t="n"/>
      <c r="M197" s="82">
        <f>SUMIFS($D$249:$D$599,$B$249:$B$599,L197)</f>
        <v/>
      </c>
      <c r="N197" s="83" t="n"/>
      <c r="O197" s="82">
        <f>SUMIFS($D$249:$D$599,$B$249:$B$599,N197)</f>
        <v/>
      </c>
      <c r="P197" s="83" t="n"/>
      <c r="Q197" s="82">
        <f>SUMIFS($D$249:$D$599,$B$249:$B$599,P197)</f>
        <v/>
      </c>
      <c r="R197" s="83" t="n"/>
      <c r="S197" s="82">
        <f>SUMIFS($D$249:$D$599,$B$249:$B$599,R197)</f>
        <v/>
      </c>
      <c r="T197" s="83" t="n"/>
      <c r="U197" s="82">
        <f>SUMIFS($D$249:$D$599,$B$249:$B$599,T197)</f>
        <v/>
      </c>
      <c r="V197" s="83" t="n"/>
      <c r="W197" s="82">
        <f>SUMIFS($D$249:$D$599,$B$249:$B$599,V197)</f>
        <v/>
      </c>
      <c r="X197" s="83" t="n"/>
      <c r="Y197" s="82">
        <f>SUMIFS($D$249:$D$599,$B$249:$B$599,X197)</f>
        <v/>
      </c>
      <c r="Z197" s="83" t="n"/>
      <c r="AA197" s="82">
        <f>SUMIFS($D$249:$D$599,$B$249:$B$599,Z197)</f>
        <v/>
      </c>
      <c r="AB197" s="83" t="n"/>
      <c r="AC197" s="82">
        <f>SUMIFS($D$249:$D$599,$B$249:$B$599,AB197)</f>
        <v/>
      </c>
      <c r="AD197" s="83" t="n"/>
      <c r="AE197" s="82">
        <f>SUMIFS($D$249:$D$599,$B$249:$B$599,AD197)</f>
        <v/>
      </c>
      <c r="AF197" s="83" t="n"/>
    </row>
    <row r="198">
      <c r="A198" t="n">
        <v>37</v>
      </c>
      <c r="G198" s="15" t="inlineStr">
        <is>
          <t>DJ / LK</t>
        </is>
      </c>
      <c r="H198" s="81" t="n"/>
      <c r="I198" s="82">
        <f>IF(OR(LEFT(H198,6)="HVD302",LEFT(H198,6)="HVD303",LEFT(H198,6)="HVD304"),0,SUMIFS($D$249:$D$599,$B$249:$B$599,H198))</f>
        <v/>
      </c>
      <c r="J198" s="83" t="n"/>
      <c r="K198" s="82">
        <f>SUMIFS($D$249:$D$599,$B$249:$B$599,J198)</f>
        <v/>
      </c>
      <c r="L198" s="83" t="n"/>
      <c r="M198" s="82">
        <f>SUMIFS($D$249:$D$599,$B$249:$B$599,L198)</f>
        <v/>
      </c>
      <c r="N198" s="83" t="n"/>
      <c r="O198" s="82">
        <f>SUMIFS($D$249:$D$599,$B$249:$B$599,N198)</f>
        <v/>
      </c>
      <c r="P198" s="83" t="n"/>
      <c r="Q198" s="82">
        <f>SUMIFS($D$249:$D$599,$B$249:$B$599,P198)</f>
        <v/>
      </c>
      <c r="R198" s="83" t="n"/>
      <c r="S198" s="82">
        <f>SUMIFS($D$249:$D$599,$B$249:$B$599,R198)</f>
        <v/>
      </c>
      <c r="T198" s="83" t="n"/>
      <c r="U198" s="82">
        <f>SUMIFS($D$249:$D$599,$B$249:$B$599,T198)</f>
        <v/>
      </c>
      <c r="V198" s="83" t="n"/>
      <c r="W198" s="82">
        <f>SUMIFS($D$249:$D$599,$B$249:$B$599,V198)</f>
        <v/>
      </c>
      <c r="X198" s="83" t="n"/>
      <c r="Y198" s="82">
        <f>SUMIFS($D$249:$D$599,$B$249:$B$599,X198)</f>
        <v/>
      </c>
      <c r="Z198" s="83" t="n"/>
      <c r="AA198" s="82">
        <f>SUMIFS($D$249:$D$599,$B$249:$B$599,Z198)</f>
        <v/>
      </c>
      <c r="AB198" s="83" t="n"/>
      <c r="AC198" s="82">
        <f>SUMIFS($D$249:$D$599,$B$249:$B$599,AB198)</f>
        <v/>
      </c>
      <c r="AD198" s="83" t="n"/>
      <c r="AE198" s="82">
        <f>SUMIFS($D$249:$D$599,$B$249:$B$599,AD198)</f>
        <v/>
      </c>
      <c r="AF198" s="83" t="n"/>
    </row>
    <row r="199">
      <c r="A199" t="n">
        <v>38</v>
      </c>
      <c r="G199" s="15" t="inlineStr">
        <is>
          <t>DJ / LK</t>
        </is>
      </c>
      <c r="H199" s="81" t="n"/>
      <c r="I199" s="82">
        <f>IF(OR(LEFT(H199,6)="HVD302",LEFT(H199,6)="HVD303",LEFT(H199,6)="HVD304"),0,SUMIFS($D$249:$D$599,$B$249:$B$599,H199))</f>
        <v/>
      </c>
      <c r="J199" s="83" t="n"/>
      <c r="K199" s="82">
        <f>SUMIFS($D$249:$D$599,$B$249:$B$599,J199)</f>
        <v/>
      </c>
      <c r="L199" s="83" t="n"/>
      <c r="M199" s="82">
        <f>SUMIFS($D$249:$D$599,$B$249:$B$599,L199)</f>
        <v/>
      </c>
      <c r="N199" s="83" t="n"/>
      <c r="O199" s="82">
        <f>SUMIFS($D$249:$D$599,$B$249:$B$599,N199)</f>
        <v/>
      </c>
      <c r="P199" s="83" t="n"/>
      <c r="Q199" s="82">
        <f>SUMIFS($D$249:$D$599,$B$249:$B$599,P199)</f>
        <v/>
      </c>
      <c r="R199" s="83" t="n"/>
      <c r="S199" s="82">
        <f>SUMIFS($D$249:$D$599,$B$249:$B$599,R199)</f>
        <v/>
      </c>
      <c r="T199" s="83" t="n"/>
      <c r="U199" s="82">
        <f>SUMIFS($D$249:$D$599,$B$249:$B$599,T199)</f>
        <v/>
      </c>
      <c r="V199" s="83" t="n"/>
      <c r="W199" s="82">
        <f>SUMIFS($D$249:$D$599,$B$249:$B$599,V199)</f>
        <v/>
      </c>
      <c r="X199" s="83" t="n"/>
      <c r="Y199" s="82">
        <f>SUMIFS($D$249:$D$599,$B$249:$B$599,X199)</f>
        <v/>
      </c>
      <c r="Z199" s="83" t="n"/>
      <c r="AA199" s="82">
        <f>SUMIFS($D$249:$D$599,$B$249:$B$599,Z199)</f>
        <v/>
      </c>
      <c r="AB199" s="83" t="n"/>
      <c r="AC199" s="82">
        <f>SUMIFS($D$249:$D$599,$B$249:$B$599,AB199)</f>
        <v/>
      </c>
      <c r="AD199" s="83" t="n"/>
      <c r="AE199" s="82">
        <f>SUMIFS($D$249:$D$599,$B$249:$B$599,AD199)</f>
        <v/>
      </c>
      <c r="AF199" s="83" t="n"/>
    </row>
    <row r="200">
      <c r="A200" t="n">
        <v>39</v>
      </c>
      <c r="G200" s="15" t="inlineStr">
        <is>
          <t>DJ / LK</t>
        </is>
      </c>
      <c r="H200" s="81" t="n"/>
      <c r="I200" s="82">
        <f>IF(OR(LEFT(H200,6)="HVD302",LEFT(H200,6)="HVD303",LEFT(H200,6)="HVD304"),0,SUMIFS($D$249:$D$599,$B$249:$B$599,H200))</f>
        <v/>
      </c>
      <c r="J200" s="83" t="n"/>
      <c r="K200" s="82">
        <f>SUMIFS($D$249:$D$599,$B$249:$B$599,J200)</f>
        <v/>
      </c>
      <c r="L200" s="83" t="n"/>
      <c r="M200" s="82">
        <f>SUMIFS($D$249:$D$599,$B$249:$B$599,L200)</f>
        <v/>
      </c>
      <c r="N200" s="83" t="n"/>
      <c r="O200" s="82">
        <f>SUMIFS($D$249:$D$599,$B$249:$B$599,N200)</f>
        <v/>
      </c>
      <c r="P200" s="83" t="n"/>
      <c r="Q200" s="82">
        <f>SUMIFS($D$249:$D$599,$B$249:$B$599,P200)</f>
        <v/>
      </c>
      <c r="R200" s="83" t="n"/>
      <c r="S200" s="82">
        <f>SUMIFS($D$249:$D$599,$B$249:$B$599,R200)</f>
        <v/>
      </c>
      <c r="T200" s="83" t="n"/>
      <c r="U200" s="82">
        <f>SUMIFS($D$249:$D$599,$B$249:$B$599,T200)</f>
        <v/>
      </c>
      <c r="V200" s="83" t="n"/>
      <c r="W200" s="82">
        <f>SUMIFS($D$249:$D$599,$B$249:$B$599,V200)</f>
        <v/>
      </c>
      <c r="X200" s="83" t="n"/>
      <c r="Y200" s="82">
        <f>SUMIFS($D$249:$D$599,$B$249:$B$599,X200)</f>
        <v/>
      </c>
      <c r="Z200" s="83" t="n"/>
      <c r="AA200" s="82">
        <f>SUMIFS($D$249:$D$599,$B$249:$B$599,Z200)</f>
        <v/>
      </c>
      <c r="AB200" s="83" t="n"/>
      <c r="AC200" s="82">
        <f>SUMIFS($D$249:$D$599,$B$249:$B$599,AB200)</f>
        <v/>
      </c>
      <c r="AD200" s="83" t="n"/>
      <c r="AE200" s="82">
        <f>SUMIFS($D$249:$D$599,$B$249:$B$599,AD200)</f>
        <v/>
      </c>
      <c r="AF200" s="83" t="n"/>
    </row>
    <row r="201">
      <c r="A201" t="n">
        <v>40</v>
      </c>
      <c r="G201" s="15" t="inlineStr">
        <is>
          <t>DJ / LK</t>
        </is>
      </c>
      <c r="H201" s="81" t="n"/>
      <c r="I201" s="82">
        <f>IF(OR(LEFT(H201,6)="HVD302",LEFT(H201,6)="HVD303",LEFT(H201,6)="HVD304"),0,SUMIFS($D$249:$D$599,$B$249:$B$599,H201))</f>
        <v/>
      </c>
      <c r="J201" s="83" t="n"/>
      <c r="K201" s="82">
        <f>SUMIFS($D$249:$D$599,$B$249:$B$599,J201)</f>
        <v/>
      </c>
      <c r="L201" s="83" t="n"/>
      <c r="M201" s="82">
        <f>SUMIFS($D$249:$D$599,$B$249:$B$599,L201)</f>
        <v/>
      </c>
      <c r="N201" s="83" t="n"/>
      <c r="O201" s="82">
        <f>SUMIFS($D$249:$D$599,$B$249:$B$599,N201)</f>
        <v/>
      </c>
      <c r="P201" s="83" t="n"/>
      <c r="Q201" s="82">
        <f>SUMIFS($D$249:$D$599,$B$249:$B$599,P201)</f>
        <v/>
      </c>
      <c r="R201" s="83" t="n"/>
      <c r="S201" s="82">
        <f>SUMIFS($D$249:$D$599,$B$249:$B$599,R201)</f>
        <v/>
      </c>
      <c r="T201" s="83" t="n"/>
      <c r="U201" s="82">
        <f>SUMIFS($D$249:$D$599,$B$249:$B$599,T201)</f>
        <v/>
      </c>
      <c r="V201" s="83" t="n"/>
      <c r="W201" s="82">
        <f>SUMIFS($D$249:$D$599,$B$249:$B$599,V201)</f>
        <v/>
      </c>
      <c r="X201" s="83" t="n"/>
      <c r="Y201" s="82">
        <f>SUMIFS($D$249:$D$599,$B$249:$B$599,X201)</f>
        <v/>
      </c>
      <c r="Z201" s="83" t="n"/>
      <c r="AA201" s="82">
        <f>SUMIFS($D$249:$D$599,$B$249:$B$599,Z201)</f>
        <v/>
      </c>
      <c r="AB201" s="83" t="n"/>
      <c r="AC201" s="82">
        <f>SUMIFS($D$249:$D$599,$B$249:$B$599,AB201)</f>
        <v/>
      </c>
      <c r="AD201" s="83" t="n"/>
      <c r="AE201" s="82">
        <f>SUMIFS($D$249:$D$599,$B$249:$B$599,AD201)</f>
        <v/>
      </c>
      <c r="AF201" s="83" t="n"/>
    </row>
    <row r="202">
      <c r="A202" t="n">
        <v>41</v>
      </c>
      <c r="G202" s="15" t="inlineStr">
        <is>
          <t>DJ / LK</t>
        </is>
      </c>
      <c r="H202" s="81" t="n"/>
      <c r="I202" s="82">
        <f>IF(OR(LEFT(H202,6)="HVD302",LEFT(H202,6)="HVD303",LEFT(H202,6)="HVD304"),0,SUMIFS($D$249:$D$599,$B$249:$B$599,H202))</f>
        <v/>
      </c>
      <c r="J202" s="83" t="n"/>
      <c r="K202" s="82">
        <f>SUMIFS($D$249:$D$599,$B$249:$B$599,J202)</f>
        <v/>
      </c>
      <c r="L202" s="83" t="n"/>
      <c r="M202" s="82">
        <f>SUMIFS($D$249:$D$599,$B$249:$B$599,L202)</f>
        <v/>
      </c>
      <c r="N202" s="83" t="n"/>
      <c r="O202" s="82">
        <f>SUMIFS($D$249:$D$599,$B$249:$B$599,N202)</f>
        <v/>
      </c>
      <c r="P202" s="83" t="n"/>
      <c r="Q202" s="82">
        <f>SUMIFS($D$249:$D$599,$B$249:$B$599,P202)</f>
        <v/>
      </c>
      <c r="R202" s="83" t="n"/>
      <c r="S202" s="82">
        <f>SUMIFS($D$249:$D$599,$B$249:$B$599,R202)</f>
        <v/>
      </c>
      <c r="T202" s="83" t="n"/>
      <c r="U202" s="82">
        <f>SUMIFS($D$249:$D$599,$B$249:$B$599,T202)</f>
        <v/>
      </c>
      <c r="V202" s="83" t="n"/>
      <c r="W202" s="82">
        <f>SUMIFS($D$249:$D$599,$B$249:$B$599,V202)</f>
        <v/>
      </c>
      <c r="X202" s="83" t="n"/>
      <c r="Y202" s="82">
        <f>SUMIFS($D$249:$D$599,$B$249:$B$599,X202)</f>
        <v/>
      </c>
      <c r="Z202" s="83" t="n"/>
      <c r="AA202" s="82">
        <f>SUMIFS($D$249:$D$599,$B$249:$B$599,Z202)</f>
        <v/>
      </c>
      <c r="AB202" s="83" t="n"/>
      <c r="AC202" s="82">
        <f>SUMIFS($D$249:$D$599,$B$249:$B$599,AB202)</f>
        <v/>
      </c>
      <c r="AD202" s="83" t="n"/>
      <c r="AE202" s="82">
        <f>SUMIFS($D$249:$D$599,$B$249:$B$599,AD202)</f>
        <v/>
      </c>
      <c r="AF202" s="83" t="n"/>
    </row>
    <row r="203">
      <c r="A203" t="n">
        <v>42</v>
      </c>
      <c r="G203" s="15" t="inlineStr">
        <is>
          <t>DJ / LK</t>
        </is>
      </c>
      <c r="H203" s="81" t="n"/>
      <c r="I203" s="82">
        <f>IF(OR(LEFT(H203,6)="HVD302",LEFT(H203,6)="HVD303",LEFT(H203,6)="HVD304"),0,SUMIFS($D$249:$D$599,$B$249:$B$599,H203))</f>
        <v/>
      </c>
      <c r="J203" s="83" t="n"/>
      <c r="K203" s="82">
        <f>SUMIFS($D$249:$D$599,$B$249:$B$599,J203)</f>
        <v/>
      </c>
      <c r="L203" s="83" t="n"/>
      <c r="M203" s="82">
        <f>SUMIFS($D$249:$D$599,$B$249:$B$599,L203)</f>
        <v/>
      </c>
      <c r="N203" s="83" t="n"/>
      <c r="O203" s="82">
        <f>SUMIFS($D$249:$D$599,$B$249:$B$599,N203)</f>
        <v/>
      </c>
      <c r="P203" s="83" t="n"/>
      <c r="Q203" s="82">
        <f>SUMIFS($D$249:$D$599,$B$249:$B$599,P203)</f>
        <v/>
      </c>
      <c r="R203" s="83" t="n"/>
      <c r="S203" s="82">
        <f>SUMIFS($D$249:$D$599,$B$249:$B$599,R203)</f>
        <v/>
      </c>
      <c r="T203" s="83" t="n"/>
      <c r="U203" s="82">
        <f>SUMIFS($D$249:$D$599,$B$249:$B$599,T203)</f>
        <v/>
      </c>
      <c r="V203" s="83" t="n"/>
      <c r="W203" s="82">
        <f>SUMIFS($D$249:$D$599,$B$249:$B$599,V203)</f>
        <v/>
      </c>
      <c r="X203" s="83" t="n"/>
      <c r="Y203" s="82">
        <f>SUMIFS($D$249:$D$599,$B$249:$B$599,X203)</f>
        <v/>
      </c>
      <c r="Z203" s="83" t="n"/>
      <c r="AA203" s="82">
        <f>SUMIFS($D$249:$D$599,$B$249:$B$599,Z203)</f>
        <v/>
      </c>
      <c r="AB203" s="83" t="n"/>
      <c r="AC203" s="82">
        <f>SUMIFS($D$249:$D$599,$B$249:$B$599,AB203)</f>
        <v/>
      </c>
      <c r="AD203" s="83" t="n"/>
      <c r="AE203" s="82">
        <f>SUMIFS($D$249:$D$599,$B$249:$B$599,AD203)</f>
        <v/>
      </c>
      <c r="AF203" s="83" t="n"/>
    </row>
    <row r="204">
      <c r="A204" t="n">
        <v>43</v>
      </c>
      <c r="G204" s="15" t="inlineStr">
        <is>
          <t>DJ / LK</t>
        </is>
      </c>
      <c r="H204" s="81" t="n"/>
      <c r="I204" s="82">
        <f>IF(OR(LEFT(H204,6)="HVD302",LEFT(H204,6)="HVD303",LEFT(H204,6)="HVD304"),0,SUMIFS($D$249:$D$599,$B$249:$B$599,H204))</f>
        <v/>
      </c>
      <c r="J204" s="83" t="n"/>
      <c r="K204" s="82">
        <f>SUMIFS($D$249:$D$599,$B$249:$B$599,J204)</f>
        <v/>
      </c>
      <c r="L204" s="83" t="n"/>
      <c r="M204" s="82">
        <f>SUMIFS($D$249:$D$599,$B$249:$B$599,L204)</f>
        <v/>
      </c>
      <c r="N204" s="83" t="n"/>
      <c r="O204" s="82">
        <f>SUMIFS($D$249:$D$599,$B$249:$B$599,N204)</f>
        <v/>
      </c>
      <c r="P204" s="83" t="n"/>
      <c r="Q204" s="82">
        <f>SUMIFS($D$249:$D$599,$B$249:$B$599,P204)</f>
        <v/>
      </c>
      <c r="R204" s="83" t="n"/>
      <c r="S204" s="82">
        <f>SUMIFS($D$249:$D$599,$B$249:$B$599,R204)</f>
        <v/>
      </c>
      <c r="T204" s="83" t="n"/>
      <c r="U204" s="82">
        <f>SUMIFS($D$249:$D$599,$B$249:$B$599,T204)</f>
        <v/>
      </c>
      <c r="V204" s="83" t="n"/>
      <c r="W204" s="82">
        <f>SUMIFS($D$249:$D$599,$B$249:$B$599,V204)</f>
        <v/>
      </c>
      <c r="X204" s="83" t="n"/>
      <c r="Y204" s="82">
        <f>SUMIFS($D$249:$D$599,$B$249:$B$599,X204)</f>
        <v/>
      </c>
      <c r="Z204" s="83" t="n"/>
      <c r="AA204" s="82">
        <f>SUMIFS($D$249:$D$599,$B$249:$B$599,Z204)</f>
        <v/>
      </c>
      <c r="AB204" s="83" t="n"/>
      <c r="AC204" s="82">
        <f>SUMIFS($D$249:$D$599,$B$249:$B$599,AB204)</f>
        <v/>
      </c>
      <c r="AD204" s="83" t="n"/>
      <c r="AE204" s="82">
        <f>SUMIFS($D$249:$D$599,$B$249:$B$599,AD204)</f>
        <v/>
      </c>
      <c r="AF204" s="83" t="n"/>
    </row>
    <row r="205">
      <c r="A205" t="n">
        <v>44</v>
      </c>
      <c r="G205" s="15" t="inlineStr">
        <is>
          <t>DJ / LK</t>
        </is>
      </c>
      <c r="H205" s="81" t="n"/>
      <c r="I205" s="82">
        <f>IF(OR(LEFT(H205,6)="HVD302",LEFT(H205,6)="HVD303",LEFT(H205,6)="HVD304"),0,SUMIFS($D$249:$D$599,$B$249:$B$599,H205))</f>
        <v/>
      </c>
      <c r="J205" s="83" t="n"/>
      <c r="K205" s="82">
        <f>SUMIFS($D$249:$D$599,$B$249:$B$599,J205)</f>
        <v/>
      </c>
      <c r="L205" s="83" t="n"/>
      <c r="M205" s="82">
        <f>SUMIFS($D$249:$D$599,$B$249:$B$599,L205)</f>
        <v/>
      </c>
      <c r="N205" s="83" t="n"/>
      <c r="O205" s="82">
        <f>SUMIFS($D$249:$D$599,$B$249:$B$599,N205)</f>
        <v/>
      </c>
      <c r="P205" s="83" t="n"/>
      <c r="Q205" s="82">
        <f>SUMIFS($D$249:$D$599,$B$249:$B$599,P205)</f>
        <v/>
      </c>
      <c r="R205" s="83" t="n"/>
      <c r="S205" s="82">
        <f>SUMIFS($D$249:$D$599,$B$249:$B$599,R205)</f>
        <v/>
      </c>
      <c r="T205" s="83" t="n"/>
      <c r="U205" s="82">
        <f>SUMIFS($D$249:$D$599,$B$249:$B$599,T205)</f>
        <v/>
      </c>
      <c r="V205" s="83" t="n"/>
      <c r="W205" s="82">
        <f>SUMIFS($D$249:$D$599,$B$249:$B$599,V205)</f>
        <v/>
      </c>
      <c r="X205" s="83" t="n"/>
      <c r="Y205" s="82">
        <f>SUMIFS($D$249:$D$599,$B$249:$B$599,X205)</f>
        <v/>
      </c>
      <c r="Z205" s="83" t="n"/>
      <c r="AA205" s="82">
        <f>SUMIFS($D$249:$D$599,$B$249:$B$599,Z205)</f>
        <v/>
      </c>
      <c r="AB205" s="83" t="n"/>
      <c r="AC205" s="82">
        <f>SUMIFS($D$249:$D$599,$B$249:$B$599,AB205)</f>
        <v/>
      </c>
      <c r="AD205" s="83" t="n"/>
      <c r="AE205" s="82">
        <f>SUMIFS($D$249:$D$599,$B$249:$B$599,AD205)</f>
        <v/>
      </c>
      <c r="AF205" s="83" t="n"/>
    </row>
    <row r="206">
      <c r="A206" t="n">
        <v>45</v>
      </c>
      <c r="G206" s="15" t="inlineStr">
        <is>
          <t>DJ / LK</t>
        </is>
      </c>
      <c r="H206" s="81" t="n"/>
      <c r="I206" s="82">
        <f>IF(OR(LEFT(H206,6)="HVD302",LEFT(H206,6)="HVD303",LEFT(H206,6)="HVD304"),0,SUMIFS($D$249:$D$599,$B$249:$B$599,H206))</f>
        <v/>
      </c>
      <c r="J206" s="83" t="n"/>
      <c r="K206" s="82">
        <f>SUMIFS($D$249:$D$599,$B$249:$B$599,J206)</f>
        <v/>
      </c>
      <c r="L206" s="83" t="n"/>
      <c r="M206" s="82">
        <f>SUMIFS($D$249:$D$599,$B$249:$B$599,L206)</f>
        <v/>
      </c>
      <c r="N206" s="83" t="n"/>
      <c r="O206" s="82">
        <f>SUMIFS($D$249:$D$599,$B$249:$B$599,N206)</f>
        <v/>
      </c>
      <c r="P206" s="83" t="n"/>
      <c r="Q206" s="82">
        <f>SUMIFS($D$249:$D$599,$B$249:$B$599,P206)</f>
        <v/>
      </c>
      <c r="R206" s="83" t="n"/>
      <c r="S206" s="82">
        <f>SUMIFS($D$249:$D$599,$B$249:$B$599,R206)</f>
        <v/>
      </c>
      <c r="T206" s="83" t="n"/>
      <c r="U206" s="82">
        <f>SUMIFS($D$249:$D$599,$B$249:$B$599,T206)</f>
        <v/>
      </c>
      <c r="V206" s="83" t="n"/>
      <c r="W206" s="82">
        <f>SUMIFS($D$249:$D$599,$B$249:$B$599,V206)</f>
        <v/>
      </c>
      <c r="X206" s="83" t="n"/>
      <c r="Y206" s="82">
        <f>SUMIFS($D$249:$D$599,$B$249:$B$599,X206)</f>
        <v/>
      </c>
      <c r="Z206" s="83" t="n"/>
      <c r="AA206" s="82">
        <f>SUMIFS($D$249:$D$599,$B$249:$B$599,Z206)</f>
        <v/>
      </c>
      <c r="AB206" s="83" t="n"/>
      <c r="AC206" s="82">
        <f>SUMIFS($D$249:$D$599,$B$249:$B$599,AB206)</f>
        <v/>
      </c>
      <c r="AD206" s="83" t="n"/>
      <c r="AE206" s="82">
        <f>SUMIFS($D$249:$D$599,$B$249:$B$599,AD206)</f>
        <v/>
      </c>
      <c r="AF206" s="83" t="n"/>
    </row>
    <row r="207">
      <c r="A207" t="n">
        <v>46</v>
      </c>
      <c r="G207" s="15" t="inlineStr">
        <is>
          <t>DJ / LK</t>
        </is>
      </c>
      <c r="H207" s="81" t="n"/>
      <c r="I207" s="82">
        <f>IF(OR(LEFT(H207,6)="HVD302",LEFT(H207,6)="HVD303",LEFT(H207,6)="HVD304"),0,SUMIFS($D$249:$D$599,$B$249:$B$599,H207))</f>
        <v/>
      </c>
      <c r="J207" s="83" t="n"/>
      <c r="K207" s="82">
        <f>SUMIFS($D$249:$D$599,$B$249:$B$599,J207)</f>
        <v/>
      </c>
      <c r="L207" s="83" t="n"/>
      <c r="M207" s="82">
        <f>SUMIFS($D$249:$D$599,$B$249:$B$599,L207)</f>
        <v/>
      </c>
      <c r="N207" s="83" t="n"/>
      <c r="O207" s="82">
        <f>SUMIFS($D$249:$D$599,$B$249:$B$599,N207)</f>
        <v/>
      </c>
      <c r="P207" s="83" t="n"/>
      <c r="Q207" s="82">
        <f>SUMIFS($D$249:$D$599,$B$249:$B$599,P207)</f>
        <v/>
      </c>
      <c r="R207" s="83" t="n"/>
      <c r="S207" s="82">
        <f>SUMIFS($D$249:$D$599,$B$249:$B$599,R207)</f>
        <v/>
      </c>
      <c r="T207" s="83" t="n"/>
      <c r="U207" s="82">
        <f>SUMIFS($D$249:$D$599,$B$249:$B$599,T207)</f>
        <v/>
      </c>
      <c r="V207" s="83" t="n"/>
      <c r="W207" s="82">
        <f>SUMIFS($D$249:$D$599,$B$249:$B$599,V207)</f>
        <v/>
      </c>
      <c r="X207" s="83" t="n"/>
      <c r="Y207" s="82">
        <f>SUMIFS($D$249:$D$599,$B$249:$B$599,X207)</f>
        <v/>
      </c>
      <c r="Z207" s="83" t="n"/>
      <c r="AA207" s="82">
        <f>SUMIFS($D$249:$D$599,$B$249:$B$599,Z207)</f>
        <v/>
      </c>
      <c r="AB207" s="83" t="n"/>
      <c r="AC207" s="82">
        <f>SUMIFS($D$249:$D$599,$B$249:$B$599,AB207)</f>
        <v/>
      </c>
      <c r="AD207" s="83" t="n"/>
      <c r="AE207" s="82">
        <f>SUMIFS($D$249:$D$599,$B$249:$B$599,AD207)</f>
        <v/>
      </c>
      <c r="AF207" s="83" t="n"/>
    </row>
    <row r="208">
      <c r="A208" t="n">
        <v>47</v>
      </c>
      <c r="G208" s="15" t="inlineStr">
        <is>
          <t>DJ / LK</t>
        </is>
      </c>
      <c r="H208" s="81" t="n"/>
      <c r="I208" s="82">
        <f>IF(OR(LEFT(H208,6)="HVD302",LEFT(H208,6)="HVD303",LEFT(H208,6)="HVD304"),0,SUMIFS($D$249:$D$599,$B$249:$B$599,H208))</f>
        <v/>
      </c>
      <c r="J208" s="83" t="n"/>
      <c r="K208" s="82">
        <f>SUMIFS($D$249:$D$599,$B$249:$B$599,J208)</f>
        <v/>
      </c>
      <c r="L208" s="83" t="n"/>
      <c r="M208" s="82">
        <f>SUMIFS($D$249:$D$599,$B$249:$B$599,L208)</f>
        <v/>
      </c>
      <c r="N208" s="83" t="n"/>
      <c r="O208" s="82">
        <f>SUMIFS($D$249:$D$599,$B$249:$B$599,N208)</f>
        <v/>
      </c>
      <c r="P208" s="83" t="n"/>
      <c r="Q208" s="82">
        <f>SUMIFS($D$249:$D$599,$B$249:$B$599,P208)</f>
        <v/>
      </c>
      <c r="R208" s="83" t="n"/>
      <c r="S208" s="82">
        <f>SUMIFS($D$249:$D$599,$B$249:$B$599,R208)</f>
        <v/>
      </c>
      <c r="T208" s="83" t="n"/>
      <c r="U208" s="82">
        <f>SUMIFS($D$249:$D$599,$B$249:$B$599,T208)</f>
        <v/>
      </c>
      <c r="V208" s="83" t="n"/>
      <c r="W208" s="82">
        <f>SUMIFS($D$249:$D$599,$B$249:$B$599,V208)</f>
        <v/>
      </c>
      <c r="X208" s="83" t="n"/>
      <c r="Y208" s="82">
        <f>SUMIFS($D$249:$D$599,$B$249:$B$599,X208)</f>
        <v/>
      </c>
      <c r="Z208" s="83" t="n"/>
      <c r="AA208" s="82">
        <f>SUMIFS($D$249:$D$599,$B$249:$B$599,Z208)</f>
        <v/>
      </c>
      <c r="AB208" s="83" t="n"/>
      <c r="AC208" s="82">
        <f>SUMIFS($D$249:$D$599,$B$249:$B$599,AB208)</f>
        <v/>
      </c>
      <c r="AD208" s="83" t="n"/>
      <c r="AE208" s="82">
        <f>SUMIFS($D$249:$D$599,$B$249:$B$599,AD208)</f>
        <v/>
      </c>
      <c r="AF208" s="83" t="n"/>
    </row>
    <row r="209">
      <c r="A209" t="n">
        <v>48</v>
      </c>
      <c r="G209" s="15" t="inlineStr">
        <is>
          <t>DJ / LK</t>
        </is>
      </c>
      <c r="H209" s="81" t="n"/>
      <c r="I209" s="82">
        <f>IF(OR(LEFT(H209,6)="HVD302",LEFT(H209,6)="HVD303",LEFT(H209,6)="HVD304"),0,SUMIFS($D$249:$D$599,$B$249:$B$599,H209))</f>
        <v/>
      </c>
      <c r="J209" s="83" t="n"/>
      <c r="K209" s="82">
        <f>SUMIFS($D$249:$D$599,$B$249:$B$599,J209)</f>
        <v/>
      </c>
      <c r="L209" s="83" t="n"/>
      <c r="M209" s="82">
        <f>SUMIFS($D$249:$D$599,$B$249:$B$599,L209)</f>
        <v/>
      </c>
      <c r="N209" s="83" t="n"/>
      <c r="O209" s="82">
        <f>SUMIFS($D$249:$D$599,$B$249:$B$599,N209)</f>
        <v/>
      </c>
      <c r="P209" s="83" t="n"/>
      <c r="Q209" s="82">
        <f>SUMIFS($D$249:$D$599,$B$249:$B$599,P209)</f>
        <v/>
      </c>
      <c r="R209" s="83" t="n"/>
      <c r="S209" s="82">
        <f>SUMIFS($D$249:$D$599,$B$249:$B$599,R209)</f>
        <v/>
      </c>
      <c r="T209" s="83" t="n"/>
      <c r="U209" s="82">
        <f>SUMIFS($D$249:$D$599,$B$249:$B$599,T209)</f>
        <v/>
      </c>
      <c r="V209" s="83" t="n"/>
      <c r="W209" s="82">
        <f>SUMIFS($D$249:$D$599,$B$249:$B$599,V209)</f>
        <v/>
      </c>
      <c r="X209" s="83" t="n"/>
      <c r="Y209" s="82">
        <f>SUMIFS($D$249:$D$599,$B$249:$B$599,X209)</f>
        <v/>
      </c>
      <c r="Z209" s="83" t="n"/>
      <c r="AA209" s="82">
        <f>SUMIFS($D$249:$D$599,$B$249:$B$599,Z209)</f>
        <v/>
      </c>
      <c r="AB209" s="83" t="n"/>
      <c r="AC209" s="82">
        <f>SUMIFS($D$249:$D$599,$B$249:$B$599,AB209)</f>
        <v/>
      </c>
      <c r="AD209" s="83" t="n"/>
      <c r="AE209" s="82">
        <f>SUMIFS($D$249:$D$599,$B$249:$B$599,AD209)</f>
        <v/>
      </c>
      <c r="AF209" s="83" t="n"/>
    </row>
    <row r="210">
      <c r="A210" t="n">
        <v>49</v>
      </c>
      <c r="G210" s="15" t="inlineStr">
        <is>
          <t>DJ / LK</t>
        </is>
      </c>
      <c r="H210" s="81" t="n"/>
      <c r="I210" s="82">
        <f>IF(OR(LEFT(H210,6)="HVD302",LEFT(H210,6)="HVD303",LEFT(H210,6)="HVD304"),0,SUMIFS($D$249:$D$599,$B$249:$B$599,H210))</f>
        <v/>
      </c>
      <c r="J210" s="83" t="n"/>
      <c r="K210" s="82">
        <f>SUMIFS($D$249:$D$599,$B$249:$B$599,J210)</f>
        <v/>
      </c>
      <c r="L210" s="83" t="n"/>
      <c r="M210" s="82">
        <f>SUMIFS($D$249:$D$599,$B$249:$B$599,L210)</f>
        <v/>
      </c>
      <c r="N210" s="83" t="n"/>
      <c r="O210" s="82">
        <f>SUMIFS($D$249:$D$599,$B$249:$B$599,N210)</f>
        <v/>
      </c>
      <c r="P210" s="83" t="n"/>
      <c r="Q210" s="82">
        <f>SUMIFS($D$249:$D$599,$B$249:$B$599,P210)</f>
        <v/>
      </c>
      <c r="R210" s="83" t="n"/>
      <c r="S210" s="82">
        <f>SUMIFS($D$249:$D$599,$B$249:$B$599,R210)</f>
        <v/>
      </c>
      <c r="T210" s="83" t="n"/>
      <c r="U210" s="82">
        <f>SUMIFS($D$249:$D$599,$B$249:$B$599,T210)</f>
        <v/>
      </c>
      <c r="V210" s="83" t="n"/>
      <c r="W210" s="82">
        <f>SUMIFS($D$249:$D$599,$B$249:$B$599,V210)</f>
        <v/>
      </c>
      <c r="X210" s="83" t="n"/>
      <c r="Y210" s="82">
        <f>SUMIFS($D$249:$D$599,$B$249:$B$599,X210)</f>
        <v/>
      </c>
      <c r="Z210" s="83" t="n"/>
      <c r="AA210" s="82">
        <f>SUMIFS($D$249:$D$599,$B$249:$B$599,Z210)</f>
        <v/>
      </c>
      <c r="AB210" s="83" t="n"/>
      <c r="AC210" s="82">
        <f>SUMIFS($D$249:$D$599,$B$249:$B$599,AB210)</f>
        <v/>
      </c>
      <c r="AD210" s="83" t="n"/>
      <c r="AE210" s="82">
        <f>SUMIFS($D$249:$D$599,$B$249:$B$599,AD210)</f>
        <v/>
      </c>
      <c r="AF210" s="83" t="n"/>
    </row>
    <row r="211">
      <c r="A211" t="n">
        <v>50</v>
      </c>
      <c r="G211" s="15" t="inlineStr">
        <is>
          <t>DJ / LK</t>
        </is>
      </c>
      <c r="H211" s="81" t="n"/>
      <c r="I211" s="82">
        <f>IF(OR(LEFT(H211,6)="HVD302",LEFT(H211,6)="HVD303",LEFT(H211,6)="HVD304"),0,SUMIFS($D$249:$D$599,$B$249:$B$599,H211))</f>
        <v/>
      </c>
      <c r="J211" s="83" t="n"/>
      <c r="K211" s="82">
        <f>SUMIFS($D$249:$D$599,$B$249:$B$599,J211)</f>
        <v/>
      </c>
      <c r="L211" s="83" t="n"/>
      <c r="M211" s="82">
        <f>SUMIFS($D$249:$D$599,$B$249:$B$599,L211)</f>
        <v/>
      </c>
      <c r="N211" s="83" t="n"/>
      <c r="O211" s="82">
        <f>SUMIFS($D$249:$D$599,$B$249:$B$599,N211)</f>
        <v/>
      </c>
      <c r="P211" s="83" t="n"/>
      <c r="Q211" s="82">
        <f>SUMIFS($D$249:$D$599,$B$249:$B$599,P211)</f>
        <v/>
      </c>
      <c r="R211" s="83" t="n"/>
      <c r="S211" s="82">
        <f>SUMIFS($D$249:$D$599,$B$249:$B$599,R211)</f>
        <v/>
      </c>
      <c r="T211" s="83" t="n"/>
      <c r="U211" s="82">
        <f>SUMIFS($D$249:$D$599,$B$249:$B$599,T211)</f>
        <v/>
      </c>
      <c r="V211" s="83" t="n"/>
      <c r="W211" s="82">
        <f>SUMIFS($D$249:$D$599,$B$249:$B$599,V211)</f>
        <v/>
      </c>
      <c r="X211" s="83" t="n"/>
      <c r="Y211" s="82">
        <f>SUMIFS($D$249:$D$599,$B$249:$B$599,X211)</f>
        <v/>
      </c>
      <c r="Z211" s="83" t="n"/>
      <c r="AA211" s="82">
        <f>SUMIFS($D$249:$D$599,$B$249:$B$599,Z211)</f>
        <v/>
      </c>
      <c r="AB211" s="83" t="n"/>
      <c r="AC211" s="82">
        <f>SUMIFS($D$249:$D$599,$B$249:$B$599,AB211)</f>
        <v/>
      </c>
      <c r="AD211" s="83" t="n"/>
      <c r="AE211" s="82">
        <f>SUMIFS($D$249:$D$599,$B$249:$B$599,AD211)</f>
        <v/>
      </c>
      <c r="AF211" s="83" t="n"/>
    </row>
    <row r="212">
      <c r="A212" t="n">
        <v>51</v>
      </c>
      <c r="G212" s="15" t="inlineStr">
        <is>
          <t>DJ / LK</t>
        </is>
      </c>
      <c r="H212" s="81" t="n"/>
      <c r="I212" s="82">
        <f>IF(OR(LEFT(H212,6)="HVD302",LEFT(H212,6)="HVD303",LEFT(H212,6)="HVD304"),0,SUMIFS($D$249:$D$599,$B$249:$B$599,H212))</f>
        <v/>
      </c>
      <c r="J212" s="83" t="n"/>
      <c r="K212" s="82">
        <f>SUMIFS($D$249:$D$599,$B$249:$B$599,J212)</f>
        <v/>
      </c>
      <c r="L212" s="83" t="n"/>
      <c r="M212" s="82">
        <f>SUMIFS($D$249:$D$599,$B$249:$B$599,L212)</f>
        <v/>
      </c>
      <c r="N212" s="83" t="n"/>
      <c r="O212" s="82">
        <f>SUMIFS($D$249:$D$599,$B$249:$B$599,N212)</f>
        <v/>
      </c>
      <c r="P212" s="83" t="n"/>
      <c r="Q212" s="82">
        <f>SUMIFS($D$249:$D$599,$B$249:$B$599,P212)</f>
        <v/>
      </c>
      <c r="R212" s="83" t="n"/>
      <c r="S212" s="82">
        <f>SUMIFS($D$249:$D$599,$B$249:$B$599,R212)</f>
        <v/>
      </c>
      <c r="T212" s="83" t="n"/>
      <c r="U212" s="82">
        <f>SUMIFS($D$249:$D$599,$B$249:$B$599,T212)</f>
        <v/>
      </c>
      <c r="V212" s="83" t="n"/>
      <c r="W212" s="82">
        <f>SUMIFS($D$249:$D$599,$B$249:$B$599,V212)</f>
        <v/>
      </c>
      <c r="X212" s="83" t="n"/>
      <c r="Y212" s="82">
        <f>SUMIFS($D$249:$D$599,$B$249:$B$599,X212)</f>
        <v/>
      </c>
      <c r="Z212" s="83" t="n"/>
      <c r="AA212" s="82">
        <f>SUMIFS($D$249:$D$599,$B$249:$B$599,Z212)</f>
        <v/>
      </c>
      <c r="AB212" s="83" t="n"/>
      <c r="AC212" s="82">
        <f>SUMIFS($D$249:$D$599,$B$249:$B$599,AB212)</f>
        <v/>
      </c>
      <c r="AD212" s="83" t="n"/>
      <c r="AE212" s="82">
        <f>SUMIFS($D$249:$D$599,$B$249:$B$599,AD212)</f>
        <v/>
      </c>
      <c r="AF212" s="83" t="n"/>
    </row>
    <row r="213">
      <c r="A213" t="n">
        <v>52</v>
      </c>
      <c r="G213" s="15" t="inlineStr">
        <is>
          <t>DJ / LK</t>
        </is>
      </c>
      <c r="H213" s="81" t="n"/>
      <c r="I213" s="82">
        <f>IF(OR(LEFT(H213,6)="HVD302",LEFT(H213,6)="HVD303",LEFT(H213,6)="HVD304"),0,SUMIFS($D$249:$D$599,$B$249:$B$599,H213))</f>
        <v/>
      </c>
      <c r="J213" s="83" t="n"/>
      <c r="K213" s="82">
        <f>SUMIFS($D$249:$D$599,$B$249:$B$599,J213)</f>
        <v/>
      </c>
      <c r="L213" s="83" t="n"/>
      <c r="M213" s="82">
        <f>SUMIFS($D$249:$D$599,$B$249:$B$599,L213)</f>
        <v/>
      </c>
      <c r="N213" s="83" t="n"/>
      <c r="O213" s="82">
        <f>SUMIFS($D$249:$D$599,$B$249:$B$599,N213)</f>
        <v/>
      </c>
      <c r="P213" s="83" t="n"/>
      <c r="Q213" s="82">
        <f>SUMIFS($D$249:$D$599,$B$249:$B$599,P213)</f>
        <v/>
      </c>
      <c r="R213" s="83" t="n"/>
      <c r="S213" s="82">
        <f>SUMIFS($D$249:$D$599,$B$249:$B$599,R213)</f>
        <v/>
      </c>
      <c r="T213" s="83" t="n"/>
      <c r="U213" s="82">
        <f>SUMIFS($D$249:$D$599,$B$249:$B$599,T213)</f>
        <v/>
      </c>
      <c r="V213" s="83" t="n"/>
      <c r="W213" s="82">
        <f>SUMIFS($D$249:$D$599,$B$249:$B$599,V213)</f>
        <v/>
      </c>
      <c r="X213" s="83" t="n"/>
      <c r="Y213" s="82">
        <f>SUMIFS($D$249:$D$599,$B$249:$B$599,X213)</f>
        <v/>
      </c>
      <c r="Z213" s="83" t="n"/>
      <c r="AA213" s="82">
        <f>SUMIFS($D$249:$D$599,$B$249:$B$599,Z213)</f>
        <v/>
      </c>
      <c r="AB213" s="83" t="n"/>
      <c r="AC213" s="82">
        <f>SUMIFS($D$249:$D$599,$B$249:$B$599,AB213)</f>
        <v/>
      </c>
      <c r="AD213" s="83" t="n"/>
      <c r="AE213" s="82">
        <f>SUMIFS($D$249:$D$599,$B$249:$B$599,AD213)</f>
        <v/>
      </c>
      <c r="AF213" s="83" t="n"/>
    </row>
    <row r="214">
      <c r="A214" t="n">
        <v>53</v>
      </c>
      <c r="G214" s="15" t="inlineStr">
        <is>
          <t>DJ / LK</t>
        </is>
      </c>
      <c r="H214" s="81" t="n"/>
      <c r="I214" s="82">
        <f>IF(OR(LEFT(H214,6)="HVD302",LEFT(H214,6)="HVD303",LEFT(H214,6)="HVD304"),0,SUMIFS($D$249:$D$599,$B$249:$B$599,H214))</f>
        <v/>
      </c>
      <c r="J214" s="83" t="n"/>
      <c r="K214" s="82">
        <f>SUMIFS($D$249:$D$599,$B$249:$B$599,J214)</f>
        <v/>
      </c>
      <c r="L214" s="83" t="n"/>
      <c r="M214" s="82">
        <f>SUMIFS($D$249:$D$599,$B$249:$B$599,L214)</f>
        <v/>
      </c>
      <c r="N214" s="83" t="n"/>
      <c r="O214" s="82">
        <f>SUMIFS($D$249:$D$599,$B$249:$B$599,N214)</f>
        <v/>
      </c>
      <c r="P214" s="83" t="n"/>
      <c r="Q214" s="82">
        <f>SUMIFS($D$249:$D$599,$B$249:$B$599,P214)</f>
        <v/>
      </c>
      <c r="R214" s="83" t="n"/>
      <c r="S214" s="82">
        <f>SUMIFS($D$249:$D$599,$B$249:$B$599,R214)</f>
        <v/>
      </c>
      <c r="T214" s="83" t="n"/>
      <c r="U214" s="82">
        <f>SUMIFS($D$249:$D$599,$B$249:$B$599,T214)</f>
        <v/>
      </c>
      <c r="V214" s="83" t="n"/>
      <c r="W214" s="82">
        <f>SUMIFS($D$249:$D$599,$B$249:$B$599,V214)</f>
        <v/>
      </c>
      <c r="X214" s="83" t="n"/>
      <c r="Y214" s="82">
        <f>SUMIFS($D$249:$D$599,$B$249:$B$599,X214)</f>
        <v/>
      </c>
      <c r="Z214" s="83" t="n"/>
      <c r="AA214" s="82">
        <f>SUMIFS($D$249:$D$599,$B$249:$B$599,Z214)</f>
        <v/>
      </c>
      <c r="AB214" s="83" t="n"/>
      <c r="AC214" s="82">
        <f>SUMIFS($D$249:$D$599,$B$249:$B$599,AB214)</f>
        <v/>
      </c>
      <c r="AD214" s="83" t="n"/>
      <c r="AE214" s="82">
        <f>SUMIFS($D$249:$D$599,$B$249:$B$599,AD214)</f>
        <v/>
      </c>
      <c r="AF214" s="83" t="n"/>
    </row>
    <row r="215">
      <c r="A215" t="n">
        <v>54</v>
      </c>
      <c r="G215" s="15" t="inlineStr">
        <is>
          <t>DJ / LK</t>
        </is>
      </c>
      <c r="H215" s="81" t="n"/>
      <c r="I215" s="82">
        <f>IF(OR(LEFT(H215,6)="HVD302",LEFT(H215,6)="HVD303",LEFT(H215,6)="HVD304"),0,SUMIFS($D$249:$D$599,$B$249:$B$599,H215))</f>
        <v/>
      </c>
      <c r="J215" s="83" t="n"/>
      <c r="K215" s="82">
        <f>SUMIFS($D$249:$D$599,$B$249:$B$599,J215)</f>
        <v/>
      </c>
      <c r="L215" s="83" t="n"/>
      <c r="M215" s="82">
        <f>SUMIFS($D$249:$D$599,$B$249:$B$599,L215)</f>
        <v/>
      </c>
      <c r="N215" s="83" t="n"/>
      <c r="O215" s="82">
        <f>SUMIFS($D$249:$D$599,$B$249:$B$599,N215)</f>
        <v/>
      </c>
      <c r="P215" s="83" t="n"/>
      <c r="Q215" s="82">
        <f>SUMIFS($D$249:$D$599,$B$249:$B$599,P215)</f>
        <v/>
      </c>
      <c r="R215" s="83" t="n"/>
      <c r="S215" s="82">
        <f>SUMIFS($D$249:$D$599,$B$249:$B$599,R215)</f>
        <v/>
      </c>
      <c r="T215" s="83" t="n"/>
      <c r="U215" s="82">
        <f>SUMIFS($D$249:$D$599,$B$249:$B$599,T215)</f>
        <v/>
      </c>
      <c r="V215" s="83" t="n"/>
      <c r="W215" s="82">
        <f>SUMIFS($D$249:$D$599,$B$249:$B$599,V215)</f>
        <v/>
      </c>
      <c r="X215" s="83" t="n"/>
      <c r="Y215" s="82">
        <f>SUMIFS($D$249:$D$599,$B$249:$B$599,X215)</f>
        <v/>
      </c>
      <c r="Z215" s="83" t="n"/>
      <c r="AA215" s="82">
        <f>SUMIFS($D$249:$D$599,$B$249:$B$599,Z215)</f>
        <v/>
      </c>
      <c r="AB215" s="83" t="n"/>
      <c r="AC215" s="82">
        <f>SUMIFS($D$249:$D$599,$B$249:$B$599,AB215)</f>
        <v/>
      </c>
      <c r="AD215" s="83" t="n"/>
      <c r="AE215" s="82">
        <f>SUMIFS($D$249:$D$599,$B$249:$B$599,AD215)</f>
        <v/>
      </c>
      <c r="AF215" s="83" t="n"/>
    </row>
    <row r="216">
      <c r="A216" t="n">
        <v>55</v>
      </c>
      <c r="G216" s="15" t="inlineStr">
        <is>
          <t>DJ / LK</t>
        </is>
      </c>
      <c r="H216" s="81" t="n"/>
      <c r="I216" s="82">
        <f>IF(OR(LEFT(H216,6)="HVD302",LEFT(H216,6)="HVD303",LEFT(H216,6)="HVD304"),0,SUMIFS($D$249:$D$599,$B$249:$B$599,H216))</f>
        <v/>
      </c>
      <c r="J216" s="83" t="n"/>
      <c r="K216" s="82">
        <f>SUMIFS($D$249:$D$599,$B$249:$B$599,J216)</f>
        <v/>
      </c>
      <c r="L216" s="83" t="n"/>
      <c r="M216" s="82">
        <f>SUMIFS($D$249:$D$599,$B$249:$B$599,L216)</f>
        <v/>
      </c>
      <c r="N216" s="83" t="n"/>
      <c r="O216" s="82">
        <f>SUMIFS($D$249:$D$599,$B$249:$B$599,N216)</f>
        <v/>
      </c>
      <c r="P216" s="83" t="n"/>
      <c r="Q216" s="82">
        <f>SUMIFS($D$249:$D$599,$B$249:$B$599,P216)</f>
        <v/>
      </c>
      <c r="R216" s="83" t="n"/>
      <c r="S216" s="82">
        <f>SUMIFS($D$249:$D$599,$B$249:$B$599,R216)</f>
        <v/>
      </c>
      <c r="T216" s="83" t="n"/>
      <c r="U216" s="82">
        <f>SUMIFS($D$249:$D$599,$B$249:$B$599,T216)</f>
        <v/>
      </c>
      <c r="V216" s="83" t="n"/>
      <c r="W216" s="82">
        <f>SUMIFS($D$249:$D$599,$B$249:$B$599,V216)</f>
        <v/>
      </c>
      <c r="X216" s="83" t="n"/>
      <c r="Y216" s="82">
        <f>SUMIFS($D$249:$D$599,$B$249:$B$599,X216)</f>
        <v/>
      </c>
      <c r="Z216" s="83" t="n"/>
      <c r="AA216" s="82">
        <f>SUMIFS($D$249:$D$599,$B$249:$B$599,Z216)</f>
        <v/>
      </c>
      <c r="AB216" s="83" t="n"/>
      <c r="AC216" s="82">
        <f>SUMIFS($D$249:$D$599,$B$249:$B$599,AB216)</f>
        <v/>
      </c>
      <c r="AD216" s="83" t="n"/>
      <c r="AE216" s="82">
        <f>SUMIFS($D$249:$D$599,$B$249:$B$599,AD216)</f>
        <v/>
      </c>
      <c r="AF216" s="83" t="n"/>
    </row>
    <row r="217">
      <c r="A217" t="n">
        <v>56</v>
      </c>
      <c r="G217" s="15" t="inlineStr">
        <is>
          <t>DJ / LK</t>
        </is>
      </c>
      <c r="H217" s="81" t="n"/>
      <c r="I217" s="82">
        <f>IF(OR(LEFT(H217,6)="HVD302",LEFT(H217,6)="HVD303",LEFT(H217,6)="HVD304"),0,SUMIFS($D$249:$D$599,$B$249:$B$599,H217))</f>
        <v/>
      </c>
      <c r="J217" s="83" t="n"/>
      <c r="K217" s="82">
        <f>SUMIFS($D$249:$D$599,$B$249:$B$599,J217)</f>
        <v/>
      </c>
      <c r="L217" s="83" t="n"/>
      <c r="M217" s="82">
        <f>SUMIFS($D$249:$D$599,$B$249:$B$599,L217)</f>
        <v/>
      </c>
      <c r="N217" s="83" t="n"/>
      <c r="O217" s="82">
        <f>SUMIFS($D$249:$D$599,$B$249:$B$599,N217)</f>
        <v/>
      </c>
      <c r="P217" s="83" t="n"/>
      <c r="Q217" s="82">
        <f>SUMIFS($D$249:$D$599,$B$249:$B$599,P217)</f>
        <v/>
      </c>
      <c r="R217" s="83" t="n"/>
      <c r="S217" s="82">
        <f>SUMIFS($D$249:$D$599,$B$249:$B$599,R217)</f>
        <v/>
      </c>
      <c r="T217" s="83" t="n"/>
      <c r="U217" s="82">
        <f>SUMIFS($D$249:$D$599,$B$249:$B$599,T217)</f>
        <v/>
      </c>
      <c r="V217" s="83" t="n"/>
      <c r="W217" s="82">
        <f>SUMIFS($D$249:$D$599,$B$249:$B$599,V217)</f>
        <v/>
      </c>
      <c r="X217" s="83" t="n"/>
      <c r="Y217" s="82">
        <f>SUMIFS($D$249:$D$599,$B$249:$B$599,X217)</f>
        <v/>
      </c>
      <c r="Z217" s="83" t="n"/>
      <c r="AA217" s="82">
        <f>SUMIFS($D$249:$D$599,$B$249:$B$599,Z217)</f>
        <v/>
      </c>
      <c r="AB217" s="83" t="n"/>
      <c r="AC217" s="82">
        <f>SUMIFS($D$249:$D$599,$B$249:$B$599,AB217)</f>
        <v/>
      </c>
      <c r="AD217" s="83" t="n"/>
      <c r="AE217" s="82">
        <f>SUMIFS($D$249:$D$599,$B$249:$B$599,AD217)</f>
        <v/>
      </c>
      <c r="AF217" s="83" t="n"/>
    </row>
    <row r="218">
      <c r="A218" t="n">
        <v>57</v>
      </c>
      <c r="G218" s="15" t="inlineStr">
        <is>
          <t>DJ / LK</t>
        </is>
      </c>
      <c r="H218" s="81" t="n"/>
      <c r="I218" s="82">
        <f>IF(OR(LEFT(H218,6)="HVD302",LEFT(H218,6)="HVD303",LEFT(H218,6)="HVD304"),0,SUMIFS($D$249:$D$599,$B$249:$B$599,H218))</f>
        <v/>
      </c>
      <c r="J218" s="83" t="n"/>
      <c r="K218" s="82">
        <f>SUMIFS($D$249:$D$599,$B$249:$B$599,J218)</f>
        <v/>
      </c>
      <c r="L218" s="83" t="n"/>
      <c r="M218" s="82">
        <f>SUMIFS($D$249:$D$599,$B$249:$B$599,L218)</f>
        <v/>
      </c>
      <c r="N218" s="83" t="n"/>
      <c r="O218" s="82">
        <f>SUMIFS($D$249:$D$599,$B$249:$B$599,N218)</f>
        <v/>
      </c>
      <c r="P218" s="83" t="n"/>
      <c r="Q218" s="82">
        <f>SUMIFS($D$249:$D$599,$B$249:$B$599,P218)</f>
        <v/>
      </c>
      <c r="R218" s="83" t="n"/>
      <c r="S218" s="82">
        <f>SUMIFS($D$249:$D$599,$B$249:$B$599,R218)</f>
        <v/>
      </c>
      <c r="T218" s="83" t="n"/>
      <c r="U218" s="82">
        <f>SUMIFS($D$249:$D$599,$B$249:$B$599,T218)</f>
        <v/>
      </c>
      <c r="V218" s="83" t="n"/>
      <c r="W218" s="82">
        <f>SUMIFS($D$249:$D$599,$B$249:$B$599,V218)</f>
        <v/>
      </c>
      <c r="X218" s="83" t="n"/>
      <c r="Y218" s="82">
        <f>SUMIFS($D$249:$D$599,$B$249:$B$599,X218)</f>
        <v/>
      </c>
      <c r="Z218" s="83" t="n"/>
      <c r="AA218" s="82">
        <f>SUMIFS($D$249:$D$599,$B$249:$B$599,Z218)</f>
        <v/>
      </c>
      <c r="AB218" s="83" t="n"/>
      <c r="AC218" s="82">
        <f>SUMIFS($D$249:$D$599,$B$249:$B$599,AB218)</f>
        <v/>
      </c>
      <c r="AD218" s="83" t="n"/>
      <c r="AE218" s="82">
        <f>SUMIFS($D$249:$D$599,$B$249:$B$599,AD218)</f>
        <v/>
      </c>
      <c r="AF218" s="83" t="n"/>
    </row>
    <row r="219">
      <c r="A219" t="n">
        <v>58</v>
      </c>
      <c r="G219" s="15" t="inlineStr">
        <is>
          <t>DJ / LK</t>
        </is>
      </c>
      <c r="H219" s="81" t="n"/>
      <c r="I219" s="82">
        <f>IF(OR(LEFT(H219,6)="HVD302",LEFT(H219,6)="HVD303",LEFT(H219,6)="HVD304"),0,SUMIFS($D$249:$D$599,$B$249:$B$599,H219))</f>
        <v/>
      </c>
      <c r="J219" s="83" t="n"/>
      <c r="K219" s="82">
        <f>SUMIFS($D$249:$D$599,$B$249:$B$599,J219)</f>
        <v/>
      </c>
      <c r="L219" s="83" t="n"/>
      <c r="M219" s="82">
        <f>SUMIFS($D$249:$D$599,$B$249:$B$599,L219)</f>
        <v/>
      </c>
      <c r="N219" s="83" t="n"/>
      <c r="O219" s="82">
        <f>SUMIFS($D$249:$D$599,$B$249:$B$599,N219)</f>
        <v/>
      </c>
      <c r="P219" s="83" t="n"/>
      <c r="Q219" s="82">
        <f>SUMIFS($D$249:$D$599,$B$249:$B$599,P219)</f>
        <v/>
      </c>
      <c r="R219" s="83" t="n"/>
      <c r="S219" s="82">
        <f>SUMIFS($D$249:$D$599,$B$249:$B$599,R219)</f>
        <v/>
      </c>
      <c r="T219" s="83" t="n"/>
      <c r="U219" s="82">
        <f>SUMIFS($D$249:$D$599,$B$249:$B$599,T219)</f>
        <v/>
      </c>
      <c r="V219" s="83" t="n"/>
      <c r="W219" s="82">
        <f>SUMIFS($D$249:$D$599,$B$249:$B$599,V219)</f>
        <v/>
      </c>
      <c r="X219" s="83" t="n"/>
      <c r="Y219" s="82">
        <f>SUMIFS($D$249:$D$599,$B$249:$B$599,X219)</f>
        <v/>
      </c>
      <c r="Z219" s="83" t="n"/>
      <c r="AA219" s="82">
        <f>SUMIFS($D$249:$D$599,$B$249:$B$599,Z219)</f>
        <v/>
      </c>
      <c r="AB219" s="83" t="n"/>
      <c r="AC219" s="82">
        <f>SUMIFS($D$249:$D$599,$B$249:$B$599,AB219)</f>
        <v/>
      </c>
      <c r="AD219" s="83" t="n"/>
      <c r="AE219" s="82">
        <f>SUMIFS($D$249:$D$599,$B$249:$B$599,AD219)</f>
        <v/>
      </c>
      <c r="AF219" s="83" t="n"/>
    </row>
    <row r="220">
      <c r="A220" t="n">
        <v>59</v>
      </c>
      <c r="G220" s="15" t="inlineStr">
        <is>
          <t>DJ / LK</t>
        </is>
      </c>
      <c r="H220" s="81" t="n"/>
      <c r="I220" s="82">
        <f>IF(OR(LEFT(H220,6)="HVD302",LEFT(H220,6)="HVD303",LEFT(H220,6)="HVD304"),0,SUMIFS($D$249:$D$599,$B$249:$B$599,H220))</f>
        <v/>
      </c>
      <c r="J220" s="83" t="n"/>
      <c r="K220" s="82">
        <f>SUMIFS($D$249:$D$599,$B$249:$B$599,J220)</f>
        <v/>
      </c>
      <c r="L220" s="83" t="n"/>
      <c r="M220" s="82">
        <f>SUMIFS($D$249:$D$599,$B$249:$B$599,L220)</f>
        <v/>
      </c>
      <c r="N220" s="83" t="n"/>
      <c r="O220" s="82">
        <f>SUMIFS($D$249:$D$599,$B$249:$B$599,N220)</f>
        <v/>
      </c>
      <c r="P220" s="83" t="n"/>
      <c r="Q220" s="82">
        <f>SUMIFS($D$249:$D$599,$B$249:$B$599,P220)</f>
        <v/>
      </c>
      <c r="R220" s="83" t="n"/>
      <c r="S220" s="82">
        <f>SUMIFS($D$249:$D$599,$B$249:$B$599,R220)</f>
        <v/>
      </c>
      <c r="T220" s="83" t="n"/>
      <c r="U220" s="82">
        <f>SUMIFS($D$249:$D$599,$B$249:$B$599,T220)</f>
        <v/>
      </c>
      <c r="V220" s="83" t="n"/>
      <c r="W220" s="82">
        <f>SUMIFS($D$249:$D$599,$B$249:$B$599,V220)</f>
        <v/>
      </c>
      <c r="X220" s="83" t="n"/>
      <c r="Y220" s="82">
        <f>SUMIFS($D$249:$D$599,$B$249:$B$599,X220)</f>
        <v/>
      </c>
      <c r="Z220" s="83" t="n"/>
      <c r="AA220" s="82">
        <f>SUMIFS($D$249:$D$599,$B$249:$B$599,Z220)</f>
        <v/>
      </c>
      <c r="AB220" s="83" t="n"/>
      <c r="AC220" s="82">
        <f>SUMIFS($D$249:$D$599,$B$249:$B$599,AB220)</f>
        <v/>
      </c>
      <c r="AD220" s="83" t="n"/>
      <c r="AE220" s="82">
        <f>SUMIFS($D$249:$D$599,$B$249:$B$599,AD220)</f>
        <v/>
      </c>
      <c r="AF220" s="83" t="n"/>
    </row>
    <row r="221">
      <c r="A221" t="n">
        <v>60</v>
      </c>
      <c r="G221" s="15" t="inlineStr">
        <is>
          <t>DJ / LK</t>
        </is>
      </c>
      <c r="H221" s="81" t="n"/>
      <c r="I221" s="82">
        <f>IF(OR(LEFT(H221,6)="HVD302",LEFT(H221,6)="HVD303",LEFT(H221,6)="HVD304"),0,SUMIFS($D$249:$D$599,$B$249:$B$599,H221))</f>
        <v/>
      </c>
      <c r="J221" s="83" t="n"/>
      <c r="K221" s="82">
        <f>SUMIFS($D$249:$D$599,$B$249:$B$599,J221)</f>
        <v/>
      </c>
      <c r="L221" s="83" t="n"/>
      <c r="M221" s="82">
        <f>SUMIFS($D$249:$D$599,$B$249:$B$599,L221)</f>
        <v/>
      </c>
      <c r="N221" s="83" t="n"/>
      <c r="O221" s="82">
        <f>SUMIFS($D$249:$D$599,$B$249:$B$599,N221)</f>
        <v/>
      </c>
      <c r="P221" s="83" t="n"/>
      <c r="Q221" s="82">
        <f>SUMIFS($D$249:$D$599,$B$249:$B$599,P221)</f>
        <v/>
      </c>
      <c r="R221" s="83" t="n"/>
      <c r="S221" s="82">
        <f>SUMIFS($D$249:$D$599,$B$249:$B$599,R221)</f>
        <v/>
      </c>
      <c r="T221" s="83" t="n"/>
      <c r="U221" s="82">
        <f>SUMIFS($D$249:$D$599,$B$249:$B$599,T221)</f>
        <v/>
      </c>
      <c r="V221" s="83" t="n"/>
      <c r="W221" s="82">
        <f>SUMIFS($D$249:$D$599,$B$249:$B$599,V221)</f>
        <v/>
      </c>
      <c r="X221" s="83" t="n"/>
      <c r="Y221" s="82">
        <f>SUMIFS($D$249:$D$599,$B$249:$B$599,X221)</f>
        <v/>
      </c>
      <c r="Z221" s="83" t="n"/>
      <c r="AA221" s="82">
        <f>SUMIFS($D$249:$D$599,$B$249:$B$599,Z221)</f>
        <v/>
      </c>
      <c r="AB221" s="83" t="n"/>
      <c r="AC221" s="82">
        <f>SUMIFS($D$249:$D$599,$B$249:$B$599,AB221)</f>
        <v/>
      </c>
      <c r="AD221" s="83" t="n"/>
      <c r="AE221" s="82">
        <f>SUMIFS($D$249:$D$599,$B$249:$B$599,AD221)</f>
        <v/>
      </c>
      <c r="AF221" s="83" t="n"/>
    </row>
    <row r="222">
      <c r="A222" t="n">
        <v>61</v>
      </c>
      <c r="G222" s="15" t="inlineStr">
        <is>
          <t>DJ / LK</t>
        </is>
      </c>
      <c r="H222" s="81" t="n"/>
      <c r="I222" s="82">
        <f>IF(OR(LEFT(H222,6)="HVD302",LEFT(H222,6)="HVD303",LEFT(H222,6)="HVD304"),0,SUMIFS($D$249:$D$599,$B$249:$B$599,H222))</f>
        <v/>
      </c>
      <c r="J222" s="83" t="n"/>
      <c r="K222" s="82">
        <f>SUMIFS($D$249:$D$599,$B$249:$B$599,J222)</f>
        <v/>
      </c>
      <c r="L222" s="83" t="n"/>
      <c r="M222" s="82">
        <f>SUMIFS($D$249:$D$599,$B$249:$B$599,L222)</f>
        <v/>
      </c>
      <c r="N222" s="83" t="n"/>
      <c r="O222" s="82">
        <f>SUMIFS($D$249:$D$599,$B$249:$B$599,N222)</f>
        <v/>
      </c>
      <c r="P222" s="83" t="n"/>
      <c r="Q222" s="82">
        <f>SUMIFS($D$249:$D$599,$B$249:$B$599,P222)</f>
        <v/>
      </c>
      <c r="R222" s="83" t="n"/>
      <c r="S222" s="82">
        <f>SUMIFS($D$249:$D$599,$B$249:$B$599,R222)</f>
        <v/>
      </c>
      <c r="T222" s="83" t="n"/>
      <c r="U222" s="82">
        <f>SUMIFS($D$249:$D$599,$B$249:$B$599,T222)</f>
        <v/>
      </c>
      <c r="V222" s="83" t="n"/>
      <c r="W222" s="82">
        <f>SUMIFS($D$249:$D$599,$B$249:$B$599,V222)</f>
        <v/>
      </c>
      <c r="X222" s="83" t="n"/>
      <c r="Y222" s="82">
        <f>SUMIFS($D$249:$D$599,$B$249:$B$599,X222)</f>
        <v/>
      </c>
      <c r="Z222" s="83" t="n"/>
      <c r="AA222" s="82">
        <f>SUMIFS($D$249:$D$599,$B$249:$B$599,Z222)</f>
        <v/>
      </c>
      <c r="AB222" s="83" t="n"/>
      <c r="AC222" s="82">
        <f>SUMIFS($D$249:$D$599,$B$249:$B$599,AB222)</f>
        <v/>
      </c>
      <c r="AD222" s="83" t="n"/>
      <c r="AE222" s="82">
        <f>SUMIFS($D$249:$D$599,$B$249:$B$599,AD222)</f>
        <v/>
      </c>
      <c r="AF222" s="83" t="n"/>
    </row>
    <row r="223">
      <c r="A223" t="n">
        <v>62</v>
      </c>
      <c r="G223" s="15" t="inlineStr">
        <is>
          <t>DJ / LK</t>
        </is>
      </c>
      <c r="H223" s="81" t="n"/>
      <c r="I223" s="82">
        <f>IF(OR(LEFT(H223,6)="HVD302",LEFT(H223,6)="HVD303",LEFT(H223,6)="HVD304"),0,SUMIFS($D$249:$D$599,$B$249:$B$599,H223))</f>
        <v/>
      </c>
      <c r="J223" s="83" t="n"/>
      <c r="K223" s="82">
        <f>SUMIFS($D$249:$D$599,$B$249:$B$599,J223)</f>
        <v/>
      </c>
      <c r="L223" s="83" t="n"/>
      <c r="M223" s="82">
        <f>SUMIFS($D$249:$D$599,$B$249:$B$599,L223)</f>
        <v/>
      </c>
      <c r="N223" s="83" t="n"/>
      <c r="O223" s="82">
        <f>SUMIFS($D$249:$D$599,$B$249:$B$599,N223)</f>
        <v/>
      </c>
      <c r="P223" s="83" t="n"/>
      <c r="Q223" s="82">
        <f>SUMIFS($D$249:$D$599,$B$249:$B$599,P223)</f>
        <v/>
      </c>
      <c r="R223" s="83" t="n"/>
      <c r="S223" s="82">
        <f>SUMIFS($D$249:$D$599,$B$249:$B$599,R223)</f>
        <v/>
      </c>
      <c r="T223" s="83" t="n"/>
      <c r="U223" s="82">
        <f>SUMIFS($D$249:$D$599,$B$249:$B$599,T223)</f>
        <v/>
      </c>
      <c r="V223" s="83" t="n"/>
      <c r="W223" s="82">
        <f>SUMIFS($D$249:$D$599,$B$249:$B$599,V223)</f>
        <v/>
      </c>
      <c r="X223" s="83" t="n"/>
      <c r="Y223" s="82">
        <f>SUMIFS($D$249:$D$599,$B$249:$B$599,X223)</f>
        <v/>
      </c>
      <c r="Z223" s="83" t="n"/>
      <c r="AA223" s="82">
        <f>SUMIFS($D$249:$D$599,$B$249:$B$599,Z223)</f>
        <v/>
      </c>
      <c r="AB223" s="83" t="n"/>
      <c r="AC223" s="82">
        <f>SUMIFS($D$249:$D$599,$B$249:$B$599,AB223)</f>
        <v/>
      </c>
      <c r="AD223" s="83" t="n"/>
      <c r="AE223" s="82">
        <f>SUMIFS($D$249:$D$599,$B$249:$B$599,AD223)</f>
        <v/>
      </c>
      <c r="AF223" s="83" t="n"/>
    </row>
    <row r="224">
      <c r="A224" t="n">
        <v>63</v>
      </c>
      <c r="G224" s="15" t="inlineStr">
        <is>
          <t>DJ / LK</t>
        </is>
      </c>
      <c r="H224" s="81" t="n"/>
      <c r="I224" s="82">
        <f>IF(OR(LEFT(H224,6)="HVD302",LEFT(H224,6)="HVD303",LEFT(H224,6)="HVD304"),0,SUMIFS($D$249:$D$599,$B$249:$B$599,H224))</f>
        <v/>
      </c>
      <c r="J224" s="83" t="n"/>
      <c r="K224" s="82">
        <f>SUMIFS($D$249:$D$599,$B$249:$B$599,J224)</f>
        <v/>
      </c>
      <c r="L224" s="83" t="n"/>
      <c r="M224" s="82">
        <f>SUMIFS($D$249:$D$599,$B$249:$B$599,L224)</f>
        <v/>
      </c>
      <c r="N224" s="83" t="n"/>
      <c r="O224" s="82">
        <f>SUMIFS($D$249:$D$599,$B$249:$B$599,N224)</f>
        <v/>
      </c>
      <c r="P224" s="83" t="n"/>
      <c r="Q224" s="82">
        <f>SUMIFS($D$249:$D$599,$B$249:$B$599,P224)</f>
        <v/>
      </c>
      <c r="R224" s="83" t="n"/>
      <c r="S224" s="82">
        <f>SUMIFS($D$249:$D$599,$B$249:$B$599,R224)</f>
        <v/>
      </c>
      <c r="T224" s="83" t="n"/>
      <c r="U224" s="82">
        <f>SUMIFS($D$249:$D$599,$B$249:$B$599,T224)</f>
        <v/>
      </c>
      <c r="V224" s="83" t="n"/>
      <c r="W224" s="82">
        <f>SUMIFS($D$249:$D$599,$B$249:$B$599,V224)</f>
        <v/>
      </c>
      <c r="X224" s="83" t="n"/>
      <c r="Y224" s="82">
        <f>SUMIFS($D$249:$D$599,$B$249:$B$599,X224)</f>
        <v/>
      </c>
      <c r="Z224" s="83" t="n"/>
      <c r="AA224" s="82">
        <f>SUMIFS($D$249:$D$599,$B$249:$B$599,Z224)</f>
        <v/>
      </c>
      <c r="AB224" s="83" t="n"/>
      <c r="AC224" s="82">
        <f>SUMIFS($D$249:$D$599,$B$249:$B$599,AB224)</f>
        <v/>
      </c>
      <c r="AD224" s="83" t="n"/>
      <c r="AE224" s="82">
        <f>SUMIFS($D$249:$D$599,$B$249:$B$599,AD224)</f>
        <v/>
      </c>
      <c r="AF224" s="83" t="n"/>
    </row>
    <row r="225">
      <c r="A225" t="n">
        <v>64</v>
      </c>
      <c r="G225" s="15" t="inlineStr">
        <is>
          <t>DJ / LK</t>
        </is>
      </c>
      <c r="H225" s="81" t="n"/>
      <c r="I225" s="82">
        <f>IF(OR(LEFT(H225,6)="HVD302",LEFT(H225,6)="HVD303",LEFT(H225,6)="HVD304"),0,SUMIFS($D$249:$D$599,$B$249:$B$599,H225))</f>
        <v/>
      </c>
      <c r="J225" s="83" t="n"/>
      <c r="K225" s="82">
        <f>SUMIFS($D$249:$D$599,$B$249:$B$599,J225)</f>
        <v/>
      </c>
      <c r="L225" s="83" t="n"/>
      <c r="M225" s="82">
        <f>SUMIFS($D$249:$D$599,$B$249:$B$599,L225)</f>
        <v/>
      </c>
      <c r="N225" s="83" t="n"/>
      <c r="O225" s="82">
        <f>SUMIFS($D$249:$D$599,$B$249:$B$599,N225)</f>
        <v/>
      </c>
      <c r="P225" s="83" t="n"/>
      <c r="Q225" s="82">
        <f>SUMIFS($D$249:$D$599,$B$249:$B$599,P225)</f>
        <v/>
      </c>
      <c r="R225" s="83" t="n"/>
      <c r="S225" s="82">
        <f>SUMIFS($D$249:$D$599,$B$249:$B$599,R225)</f>
        <v/>
      </c>
      <c r="T225" s="83" t="n"/>
      <c r="U225" s="82">
        <f>SUMIFS($D$249:$D$599,$B$249:$B$599,T225)</f>
        <v/>
      </c>
      <c r="V225" s="83" t="n"/>
      <c r="W225" s="82">
        <f>SUMIFS($D$249:$D$599,$B$249:$B$599,V225)</f>
        <v/>
      </c>
      <c r="X225" s="83" t="n"/>
      <c r="Y225" s="82">
        <f>SUMIFS($D$249:$D$599,$B$249:$B$599,X225)</f>
        <v/>
      </c>
      <c r="Z225" s="83" t="n"/>
      <c r="AA225" s="82">
        <f>SUMIFS($D$249:$D$599,$B$249:$B$599,Z225)</f>
        <v/>
      </c>
      <c r="AB225" s="83" t="n"/>
      <c r="AC225" s="82">
        <f>SUMIFS($D$249:$D$599,$B$249:$B$599,AB225)</f>
        <v/>
      </c>
      <c r="AD225" s="83" t="n"/>
      <c r="AE225" s="82">
        <f>SUMIFS($D$249:$D$599,$B$249:$B$599,AD225)</f>
        <v/>
      </c>
      <c r="AF225" s="83" t="n"/>
    </row>
    <row r="226">
      <c r="A226" t="n">
        <v>65</v>
      </c>
      <c r="G226" s="15" t="inlineStr">
        <is>
          <t>DJ / LK</t>
        </is>
      </c>
      <c r="H226" s="81" t="n"/>
      <c r="I226" s="82">
        <f>IF(OR(LEFT(H226,6)="HVD302",LEFT(H226,6)="HVD303",LEFT(H226,6)="HVD304"),0,SUMIFS($D$249:$D$599,$B$249:$B$599,H226))</f>
        <v/>
      </c>
      <c r="J226" s="83" t="n"/>
      <c r="K226" s="82">
        <f>SUMIFS($D$249:$D$599,$B$249:$B$599,J226)</f>
        <v/>
      </c>
      <c r="L226" s="83" t="n"/>
      <c r="M226" s="82">
        <f>SUMIFS($D$249:$D$599,$B$249:$B$599,L226)</f>
        <v/>
      </c>
      <c r="N226" s="83" t="n"/>
      <c r="O226" s="82">
        <f>SUMIFS($D$249:$D$599,$B$249:$B$599,N226)</f>
        <v/>
      </c>
      <c r="P226" s="83" t="n"/>
      <c r="Q226" s="82">
        <f>SUMIFS($D$249:$D$599,$B$249:$B$599,P226)</f>
        <v/>
      </c>
      <c r="R226" s="83" t="n"/>
      <c r="S226" s="82">
        <f>SUMIFS($D$249:$D$599,$B$249:$B$599,R226)</f>
        <v/>
      </c>
      <c r="T226" s="83" t="n"/>
      <c r="U226" s="82">
        <f>SUMIFS($D$249:$D$599,$B$249:$B$599,T226)</f>
        <v/>
      </c>
      <c r="V226" s="83" t="n"/>
      <c r="W226" s="82">
        <f>SUMIFS($D$249:$D$599,$B$249:$B$599,V226)</f>
        <v/>
      </c>
      <c r="X226" s="83" t="n"/>
      <c r="Y226" s="82">
        <f>SUMIFS($D$249:$D$599,$B$249:$B$599,X226)</f>
        <v/>
      </c>
      <c r="Z226" s="83" t="n"/>
      <c r="AA226" s="82">
        <f>SUMIFS($D$249:$D$599,$B$249:$B$599,Z226)</f>
        <v/>
      </c>
      <c r="AB226" s="83" t="n"/>
      <c r="AC226" s="82">
        <f>SUMIFS($D$249:$D$599,$B$249:$B$599,AB226)</f>
        <v/>
      </c>
      <c r="AD226" s="83" t="n"/>
      <c r="AE226" s="82">
        <f>SUMIFS($D$249:$D$599,$B$249:$B$599,AD226)</f>
        <v/>
      </c>
      <c r="AF226" s="83" t="n"/>
    </row>
    <row r="227">
      <c r="A227" t="n">
        <v>66</v>
      </c>
      <c r="G227" s="15" t="inlineStr">
        <is>
          <t>DJ / LK</t>
        </is>
      </c>
      <c r="H227" s="81" t="n"/>
      <c r="I227" s="82">
        <f>IF(OR(LEFT(H227,6)="HVD302",LEFT(H227,6)="HVD303",LEFT(H227,6)="HVD304"),0,SUMIFS($D$249:$D$599,$B$249:$B$599,H227))</f>
        <v/>
      </c>
      <c r="J227" s="83" t="n"/>
      <c r="K227" s="82">
        <f>SUMIFS($D$249:$D$599,$B$249:$B$599,J227)</f>
        <v/>
      </c>
      <c r="L227" s="83" t="n"/>
      <c r="M227" s="82">
        <f>SUMIFS($D$249:$D$599,$B$249:$B$599,L227)</f>
        <v/>
      </c>
      <c r="N227" s="83" t="n"/>
      <c r="O227" s="82">
        <f>SUMIFS($D$249:$D$599,$B$249:$B$599,N227)</f>
        <v/>
      </c>
      <c r="P227" s="83" t="n"/>
      <c r="Q227" s="82">
        <f>SUMIFS($D$249:$D$599,$B$249:$B$599,P227)</f>
        <v/>
      </c>
      <c r="R227" s="83" t="n"/>
      <c r="S227" s="82">
        <f>SUMIFS($D$249:$D$599,$B$249:$B$599,R227)</f>
        <v/>
      </c>
      <c r="T227" s="83" t="n"/>
      <c r="U227" s="82">
        <f>SUMIFS($D$249:$D$599,$B$249:$B$599,T227)</f>
        <v/>
      </c>
      <c r="V227" s="83" t="n"/>
      <c r="W227" s="82">
        <f>SUMIFS($D$249:$D$599,$B$249:$B$599,V227)</f>
        <v/>
      </c>
      <c r="X227" s="83" t="n"/>
      <c r="Y227" s="82">
        <f>SUMIFS($D$249:$D$599,$B$249:$B$599,X227)</f>
        <v/>
      </c>
      <c r="Z227" s="83" t="n"/>
      <c r="AA227" s="82">
        <f>SUMIFS($D$249:$D$599,$B$249:$B$599,Z227)</f>
        <v/>
      </c>
      <c r="AB227" s="83" t="n"/>
      <c r="AC227" s="82">
        <f>SUMIFS($D$249:$D$599,$B$249:$B$599,AB227)</f>
        <v/>
      </c>
      <c r="AD227" s="83" t="n"/>
      <c r="AE227" s="82">
        <f>SUMIFS($D$249:$D$599,$B$249:$B$599,AD227)</f>
        <v/>
      </c>
      <c r="AF227" s="83" t="n"/>
    </row>
    <row r="228">
      <c r="A228" t="n">
        <v>67</v>
      </c>
      <c r="G228" s="15" t="inlineStr">
        <is>
          <t>DJ / LK</t>
        </is>
      </c>
      <c r="H228" s="81" t="n"/>
      <c r="I228" s="82">
        <f>IF(OR(LEFT(H228,6)="HVD302",LEFT(H228,6)="HVD303",LEFT(H228,6)="HVD304"),0,SUMIFS($D$249:$D$599,$B$249:$B$599,H228))</f>
        <v/>
      </c>
      <c r="J228" s="83" t="n"/>
      <c r="K228" s="82">
        <f>SUMIFS($D$249:$D$599,$B$249:$B$599,J228)</f>
        <v/>
      </c>
      <c r="L228" s="83" t="n"/>
      <c r="M228" s="82">
        <f>SUMIFS($D$249:$D$599,$B$249:$B$599,L228)</f>
        <v/>
      </c>
      <c r="N228" s="83" t="n"/>
      <c r="O228" s="82">
        <f>SUMIFS($D$249:$D$599,$B$249:$B$599,N228)</f>
        <v/>
      </c>
      <c r="P228" s="83" t="n"/>
      <c r="Q228" s="82">
        <f>SUMIFS($D$249:$D$599,$B$249:$B$599,P228)</f>
        <v/>
      </c>
      <c r="R228" s="83" t="n"/>
      <c r="S228" s="82">
        <f>SUMIFS($D$249:$D$599,$B$249:$B$599,R228)</f>
        <v/>
      </c>
      <c r="T228" s="83" t="n"/>
      <c r="U228" s="82">
        <f>SUMIFS($D$249:$D$599,$B$249:$B$599,T228)</f>
        <v/>
      </c>
      <c r="V228" s="83" t="n"/>
      <c r="W228" s="82">
        <f>SUMIFS($D$249:$D$599,$B$249:$B$599,V228)</f>
        <v/>
      </c>
      <c r="X228" s="83" t="n"/>
      <c r="Y228" s="82">
        <f>SUMIFS($D$249:$D$599,$B$249:$B$599,X228)</f>
        <v/>
      </c>
      <c r="Z228" s="83" t="n"/>
      <c r="AA228" s="82">
        <f>SUMIFS($D$249:$D$599,$B$249:$B$599,Z228)</f>
        <v/>
      </c>
      <c r="AB228" s="83" t="n"/>
      <c r="AC228" s="82">
        <f>SUMIFS($D$249:$D$599,$B$249:$B$599,AB228)</f>
        <v/>
      </c>
      <c r="AD228" s="83" t="n"/>
      <c r="AE228" s="82">
        <f>SUMIFS($D$249:$D$599,$B$249:$B$599,AD228)</f>
        <v/>
      </c>
      <c r="AF228" s="83" t="n"/>
    </row>
    <row r="229">
      <c r="A229" t="n">
        <v>68</v>
      </c>
      <c r="G229" s="15" t="inlineStr">
        <is>
          <t>DJ / LK</t>
        </is>
      </c>
      <c r="H229" s="81" t="n"/>
      <c r="I229" s="82">
        <f>IF(OR(LEFT(H229,6)="HVD302",LEFT(H229,6)="HVD303",LEFT(H229,6)="HVD304"),0,SUMIFS($D$249:$D$599,$B$249:$B$599,H229))</f>
        <v/>
      </c>
      <c r="J229" s="83" t="n"/>
      <c r="K229" s="82">
        <f>SUMIFS($D$249:$D$599,$B$249:$B$599,J229)</f>
        <v/>
      </c>
      <c r="L229" s="83" t="n"/>
      <c r="M229" s="82">
        <f>SUMIFS($D$249:$D$599,$B$249:$B$599,L229)</f>
        <v/>
      </c>
      <c r="N229" s="83" t="n"/>
      <c r="O229" s="82">
        <f>SUMIFS($D$249:$D$599,$B$249:$B$599,N229)</f>
        <v/>
      </c>
      <c r="P229" s="83" t="n"/>
      <c r="Q229" s="82">
        <f>SUMIFS($D$249:$D$599,$B$249:$B$599,P229)</f>
        <v/>
      </c>
      <c r="R229" s="83" t="n"/>
      <c r="S229" s="82">
        <f>SUMIFS($D$249:$D$599,$B$249:$B$599,R229)</f>
        <v/>
      </c>
      <c r="T229" s="83" t="n"/>
      <c r="U229" s="82">
        <f>SUMIFS($D$249:$D$599,$B$249:$B$599,T229)</f>
        <v/>
      </c>
      <c r="V229" s="83" t="n"/>
      <c r="W229" s="82">
        <f>SUMIFS($D$249:$D$599,$B$249:$B$599,V229)</f>
        <v/>
      </c>
      <c r="X229" s="83" t="n"/>
      <c r="Y229" s="82">
        <f>SUMIFS($D$249:$D$599,$B$249:$B$599,X229)</f>
        <v/>
      </c>
      <c r="Z229" s="83" t="n"/>
      <c r="AA229" s="82">
        <f>SUMIFS($D$249:$D$599,$B$249:$B$599,Z229)</f>
        <v/>
      </c>
      <c r="AB229" s="83" t="n"/>
      <c r="AC229" s="82">
        <f>SUMIFS($D$249:$D$599,$B$249:$B$599,AB229)</f>
        <v/>
      </c>
      <c r="AD229" s="83" t="n"/>
      <c r="AE229" s="82">
        <f>SUMIFS($D$249:$D$599,$B$249:$B$599,AD229)</f>
        <v/>
      </c>
      <c r="AF229" s="83" t="n"/>
    </row>
    <row r="230">
      <c r="A230" t="n">
        <v>69</v>
      </c>
      <c r="G230" s="15" t="inlineStr">
        <is>
          <t>DJ / LK</t>
        </is>
      </c>
      <c r="H230" s="81" t="n"/>
      <c r="I230" s="82">
        <f>IF(OR(LEFT(H230,6)="HVD302",LEFT(H230,6)="HVD303",LEFT(H230,6)="HVD304"),0,SUMIFS($D$249:$D$599,$B$249:$B$599,H230))</f>
        <v/>
      </c>
      <c r="J230" s="83" t="n"/>
      <c r="K230" s="82">
        <f>SUMIFS($D$249:$D$599,$B$249:$B$599,J230)</f>
        <v/>
      </c>
      <c r="L230" s="83" t="n"/>
      <c r="M230" s="82">
        <f>SUMIFS($D$249:$D$599,$B$249:$B$599,L230)</f>
        <v/>
      </c>
      <c r="N230" s="83" t="n"/>
      <c r="O230" s="82">
        <f>SUMIFS($D$249:$D$599,$B$249:$B$599,N230)</f>
        <v/>
      </c>
      <c r="P230" s="83" t="n"/>
      <c r="Q230" s="82">
        <f>SUMIFS($D$249:$D$599,$B$249:$B$599,P230)</f>
        <v/>
      </c>
      <c r="R230" s="83" t="n"/>
      <c r="S230" s="82">
        <f>SUMIFS($D$249:$D$599,$B$249:$B$599,R230)</f>
        <v/>
      </c>
      <c r="T230" s="83" t="n"/>
      <c r="U230" s="82">
        <f>SUMIFS($D$249:$D$599,$B$249:$B$599,T230)</f>
        <v/>
      </c>
      <c r="V230" s="83" t="n"/>
      <c r="W230" s="82">
        <f>SUMIFS($D$249:$D$599,$B$249:$B$599,V230)</f>
        <v/>
      </c>
      <c r="X230" s="83" t="n"/>
      <c r="Y230" s="82">
        <f>SUMIFS($D$249:$D$599,$B$249:$B$599,X230)</f>
        <v/>
      </c>
      <c r="Z230" s="83" t="n"/>
      <c r="AA230" s="82">
        <f>SUMIFS($D$249:$D$599,$B$249:$B$599,Z230)</f>
        <v/>
      </c>
      <c r="AB230" s="83" t="n"/>
      <c r="AC230" s="82">
        <f>SUMIFS($D$249:$D$599,$B$249:$B$599,AB230)</f>
        <v/>
      </c>
      <c r="AD230" s="83" t="n"/>
      <c r="AE230" s="82">
        <f>SUMIFS($D$249:$D$599,$B$249:$B$599,AD230)</f>
        <v/>
      </c>
      <c r="AF230" s="83" t="n"/>
    </row>
    <row r="231">
      <c r="A231" t="n">
        <v>70</v>
      </c>
      <c r="G231" s="15" t="inlineStr">
        <is>
          <t>DJ / LK</t>
        </is>
      </c>
      <c r="H231" s="81" t="n"/>
      <c r="I231" s="82">
        <f>IF(OR(LEFT(H231,6)="HVD302",LEFT(H231,6)="HVD303",LEFT(H231,6)="HVD304"),0,SUMIFS($D$249:$D$599,$B$249:$B$599,H231))</f>
        <v/>
      </c>
      <c r="J231" s="83" t="n"/>
      <c r="K231" s="82">
        <f>SUMIFS($D$249:$D$599,$B$249:$B$599,J231)</f>
        <v/>
      </c>
      <c r="L231" s="83" t="n"/>
      <c r="M231" s="82">
        <f>SUMIFS($D$249:$D$599,$B$249:$B$599,L231)</f>
        <v/>
      </c>
      <c r="N231" s="83" t="n"/>
      <c r="O231" s="82">
        <f>SUMIFS($D$249:$D$599,$B$249:$B$599,N231)</f>
        <v/>
      </c>
      <c r="P231" s="83" t="n"/>
      <c r="Q231" s="82">
        <f>SUMIFS($D$249:$D$599,$B$249:$B$599,P231)</f>
        <v/>
      </c>
      <c r="R231" s="83" t="n"/>
      <c r="S231" s="82">
        <f>SUMIFS($D$249:$D$599,$B$249:$B$599,R231)</f>
        <v/>
      </c>
      <c r="T231" s="83" t="n"/>
      <c r="U231" s="82">
        <f>SUMIFS($D$249:$D$599,$B$249:$B$599,T231)</f>
        <v/>
      </c>
      <c r="V231" s="83" t="n"/>
      <c r="W231" s="82">
        <f>SUMIFS($D$249:$D$599,$B$249:$B$599,V231)</f>
        <v/>
      </c>
      <c r="X231" s="83" t="n"/>
      <c r="Y231" s="82">
        <f>SUMIFS($D$249:$D$599,$B$249:$B$599,X231)</f>
        <v/>
      </c>
      <c r="Z231" s="83" t="n"/>
      <c r="AA231" s="82">
        <f>SUMIFS($D$249:$D$599,$B$249:$B$599,Z231)</f>
        <v/>
      </c>
      <c r="AB231" s="83" t="n"/>
      <c r="AC231" s="82">
        <f>SUMIFS($D$249:$D$599,$B$249:$B$599,AB231)</f>
        <v/>
      </c>
      <c r="AD231" s="83" t="n"/>
      <c r="AE231" s="82">
        <f>SUMIFS($D$249:$D$599,$B$249:$B$599,AD231)</f>
        <v/>
      </c>
      <c r="AF231" s="83" t="n"/>
    </row>
    <row r="232">
      <c r="A232" t="n">
        <v>71</v>
      </c>
      <c r="G232" s="15" t="inlineStr">
        <is>
          <t>DJ / LK</t>
        </is>
      </c>
      <c r="H232" s="81" t="n"/>
      <c r="I232" s="82">
        <f>IF(OR(LEFT(H232,6)="HVD302",LEFT(H232,6)="HVD303",LEFT(H232,6)="HVD304"),0,SUMIFS($D$249:$D$599,$B$249:$B$599,H232))</f>
        <v/>
      </c>
      <c r="J232" s="83" t="n"/>
      <c r="K232" s="82">
        <f>SUMIFS($D$249:$D$599,$B$249:$B$599,J232)</f>
        <v/>
      </c>
      <c r="L232" s="83" t="n"/>
      <c r="M232" s="82">
        <f>SUMIFS($D$249:$D$599,$B$249:$B$599,L232)</f>
        <v/>
      </c>
      <c r="N232" s="83" t="n"/>
      <c r="O232" s="82">
        <f>SUMIFS($D$249:$D$599,$B$249:$B$599,N232)</f>
        <v/>
      </c>
      <c r="P232" s="83" t="n"/>
      <c r="Q232" s="82">
        <f>SUMIFS($D$249:$D$599,$B$249:$B$599,P232)</f>
        <v/>
      </c>
      <c r="R232" s="83" t="n"/>
      <c r="S232" s="82">
        <f>SUMIFS($D$249:$D$599,$B$249:$B$599,R232)</f>
        <v/>
      </c>
      <c r="T232" s="83" t="n"/>
      <c r="U232" s="82">
        <f>SUMIFS($D$249:$D$599,$B$249:$B$599,T232)</f>
        <v/>
      </c>
      <c r="V232" s="83" t="n"/>
      <c r="W232" s="82">
        <f>SUMIFS($D$249:$D$599,$B$249:$B$599,V232)</f>
        <v/>
      </c>
      <c r="X232" s="83" t="n"/>
      <c r="Y232" s="82">
        <f>SUMIFS($D$249:$D$599,$B$249:$B$599,X232)</f>
        <v/>
      </c>
      <c r="Z232" s="83" t="n"/>
      <c r="AA232" s="82">
        <f>SUMIFS($D$249:$D$599,$B$249:$B$599,Z232)</f>
        <v/>
      </c>
      <c r="AB232" s="83" t="n"/>
      <c r="AC232" s="82">
        <f>SUMIFS($D$249:$D$599,$B$249:$B$599,AB232)</f>
        <v/>
      </c>
      <c r="AD232" s="83" t="n"/>
      <c r="AE232" s="82">
        <f>SUMIFS($D$249:$D$599,$B$249:$B$599,AD232)</f>
        <v/>
      </c>
      <c r="AF232" s="83" t="n"/>
    </row>
    <row r="233">
      <c r="A233" t="n">
        <v>72</v>
      </c>
      <c r="G233" s="15" t="inlineStr">
        <is>
          <t>DJ / LK</t>
        </is>
      </c>
      <c r="H233" s="81" t="n"/>
      <c r="I233" s="82">
        <f>IF(OR(LEFT(H233,6)="HVD302",LEFT(H233,6)="HVD303",LEFT(H233,6)="HVD304"),0,SUMIFS($D$249:$D$599,$B$249:$B$599,H233))</f>
        <v/>
      </c>
      <c r="J233" s="83" t="n"/>
      <c r="K233" s="82">
        <f>SUMIFS($D$249:$D$599,$B$249:$B$599,J233)</f>
        <v/>
      </c>
      <c r="L233" s="83" t="n"/>
      <c r="M233" s="82">
        <f>SUMIFS($D$249:$D$599,$B$249:$B$599,L233)</f>
        <v/>
      </c>
      <c r="N233" s="83" t="n"/>
      <c r="O233" s="82">
        <f>SUMIFS($D$249:$D$599,$B$249:$B$599,N233)</f>
        <v/>
      </c>
      <c r="P233" s="83" t="n"/>
      <c r="Q233" s="82">
        <f>SUMIFS($D$249:$D$599,$B$249:$B$599,P233)</f>
        <v/>
      </c>
      <c r="R233" s="83" t="n"/>
      <c r="S233" s="82">
        <f>SUMIFS($D$249:$D$599,$B$249:$B$599,R233)</f>
        <v/>
      </c>
      <c r="T233" s="83" t="n"/>
      <c r="U233" s="82">
        <f>SUMIFS($D$249:$D$599,$B$249:$B$599,T233)</f>
        <v/>
      </c>
      <c r="V233" s="83" t="n"/>
      <c r="W233" s="82">
        <f>SUMIFS($D$249:$D$599,$B$249:$B$599,V233)</f>
        <v/>
      </c>
      <c r="X233" s="83" t="n"/>
      <c r="Y233" s="82">
        <f>SUMIFS($D$249:$D$599,$B$249:$B$599,X233)</f>
        <v/>
      </c>
      <c r="Z233" s="83" t="n"/>
      <c r="AA233" s="82">
        <f>SUMIFS($D$249:$D$599,$B$249:$B$599,Z233)</f>
        <v/>
      </c>
      <c r="AB233" s="83" t="n"/>
      <c r="AC233" s="82">
        <f>SUMIFS($D$249:$D$599,$B$249:$B$599,AB233)</f>
        <v/>
      </c>
      <c r="AD233" s="83" t="n"/>
      <c r="AE233" s="82">
        <f>SUMIFS($D$249:$D$599,$B$249:$B$599,AD233)</f>
        <v/>
      </c>
      <c r="AF233" s="83" t="n"/>
    </row>
    <row r="234">
      <c r="A234" t="n">
        <v>73</v>
      </c>
      <c r="G234" s="15" t="inlineStr">
        <is>
          <t>DJ / LK</t>
        </is>
      </c>
      <c r="H234" s="81" t="n"/>
      <c r="I234" s="82">
        <f>IF(OR(LEFT(H234,6)="HVD302",LEFT(H234,6)="HVD303",LEFT(H234,6)="HVD304"),0,SUMIFS($D$249:$D$599,$B$249:$B$599,H234))</f>
        <v/>
      </c>
      <c r="J234" s="83" t="n"/>
      <c r="K234" s="82">
        <f>SUMIFS($D$249:$D$599,$B$249:$B$599,J234)</f>
        <v/>
      </c>
      <c r="L234" s="83" t="n"/>
      <c r="M234" s="82">
        <f>SUMIFS($D$249:$D$599,$B$249:$B$599,L234)</f>
        <v/>
      </c>
      <c r="N234" s="83" t="n"/>
      <c r="O234" s="82">
        <f>SUMIFS($D$249:$D$599,$B$249:$B$599,N234)</f>
        <v/>
      </c>
      <c r="P234" s="83" t="n"/>
      <c r="Q234" s="82">
        <f>SUMIFS($D$249:$D$599,$B$249:$B$599,P234)</f>
        <v/>
      </c>
      <c r="R234" s="83" t="n"/>
      <c r="S234" s="82">
        <f>SUMIFS($D$249:$D$599,$B$249:$B$599,R234)</f>
        <v/>
      </c>
      <c r="T234" s="83" t="n"/>
      <c r="U234" s="82">
        <f>SUMIFS($D$249:$D$599,$B$249:$B$599,T234)</f>
        <v/>
      </c>
      <c r="V234" s="83" t="n"/>
      <c r="W234" s="82">
        <f>SUMIFS($D$249:$D$599,$B$249:$B$599,V234)</f>
        <v/>
      </c>
      <c r="X234" s="83" t="n"/>
      <c r="Y234" s="82">
        <f>SUMIFS($D$249:$D$599,$B$249:$B$599,X234)</f>
        <v/>
      </c>
      <c r="Z234" s="83" t="n"/>
      <c r="AA234" s="82">
        <f>SUMIFS($D$249:$D$599,$B$249:$B$599,Z234)</f>
        <v/>
      </c>
      <c r="AB234" s="83" t="n"/>
      <c r="AC234" s="82">
        <f>SUMIFS($D$249:$D$599,$B$249:$B$599,AB234)</f>
        <v/>
      </c>
      <c r="AD234" s="83" t="n"/>
      <c r="AE234" s="82">
        <f>SUMIFS($D$249:$D$599,$B$249:$B$599,AD234)</f>
        <v/>
      </c>
      <c r="AF234" s="83" t="n"/>
    </row>
    <row r="235">
      <c r="A235" t="n">
        <v>74</v>
      </c>
      <c r="G235" s="15" t="inlineStr">
        <is>
          <t>DJ / LK</t>
        </is>
      </c>
      <c r="H235" s="81" t="n"/>
      <c r="I235" s="82">
        <f>IF(OR(LEFT(H235,6)="HVD302",LEFT(H235,6)="HVD303",LEFT(H235,6)="HVD304"),0,SUMIFS($D$249:$D$599,$B$249:$B$599,H235))</f>
        <v/>
      </c>
      <c r="J235" s="83" t="n"/>
      <c r="K235" s="82">
        <f>SUMIFS($D$249:$D$599,$B$249:$B$599,J235)</f>
        <v/>
      </c>
      <c r="L235" s="83" t="n"/>
      <c r="M235" s="82">
        <f>SUMIFS($D$249:$D$599,$B$249:$B$599,L235)</f>
        <v/>
      </c>
      <c r="N235" s="83" t="n"/>
      <c r="O235" s="82">
        <f>SUMIFS($D$249:$D$599,$B$249:$B$599,N235)</f>
        <v/>
      </c>
      <c r="P235" s="83" t="n"/>
      <c r="Q235" s="82">
        <f>SUMIFS($D$249:$D$599,$B$249:$B$599,P235)</f>
        <v/>
      </c>
      <c r="R235" s="83" t="n"/>
      <c r="S235" s="82">
        <f>SUMIFS($D$249:$D$599,$B$249:$B$599,R235)</f>
        <v/>
      </c>
      <c r="T235" s="83" t="n"/>
      <c r="U235" s="82">
        <f>SUMIFS($D$249:$D$599,$B$249:$B$599,T235)</f>
        <v/>
      </c>
      <c r="V235" s="83" t="n"/>
      <c r="W235" s="82">
        <f>SUMIFS($D$249:$D$599,$B$249:$B$599,V235)</f>
        <v/>
      </c>
      <c r="X235" s="83" t="n"/>
      <c r="Y235" s="82">
        <f>SUMIFS($D$249:$D$599,$B$249:$B$599,X235)</f>
        <v/>
      </c>
      <c r="Z235" s="83" t="n"/>
      <c r="AA235" s="82">
        <f>SUMIFS($D$249:$D$599,$B$249:$B$599,Z235)</f>
        <v/>
      </c>
      <c r="AB235" s="83" t="n"/>
      <c r="AC235" s="82">
        <f>SUMIFS($D$249:$D$599,$B$249:$B$599,AB235)</f>
        <v/>
      </c>
      <c r="AD235" s="83" t="n"/>
      <c r="AE235" s="82">
        <f>SUMIFS($D$249:$D$599,$B$249:$B$599,AD235)</f>
        <v/>
      </c>
      <c r="AF235" s="83" t="n"/>
    </row>
    <row r="236">
      <c r="A236" t="n">
        <v>75</v>
      </c>
      <c r="G236" s="15" t="inlineStr">
        <is>
          <t>DJ / LK</t>
        </is>
      </c>
      <c r="H236" s="81" t="n"/>
      <c r="I236" s="82">
        <f>IF(OR(LEFT(H236,6)="HVD302",LEFT(H236,6)="HVD303",LEFT(H236,6)="HVD304"),0,SUMIFS($D$249:$D$599,$B$249:$B$599,H236))</f>
        <v/>
      </c>
      <c r="J236" s="83" t="n"/>
      <c r="K236" s="82">
        <f>SUMIFS($D$249:$D$599,$B$249:$B$599,J236)</f>
        <v/>
      </c>
      <c r="L236" s="83" t="n"/>
      <c r="M236" s="82">
        <f>SUMIFS($D$249:$D$599,$B$249:$B$599,L236)</f>
        <v/>
      </c>
      <c r="N236" s="83" t="n"/>
      <c r="O236" s="82">
        <f>SUMIFS($D$249:$D$599,$B$249:$B$599,N236)</f>
        <v/>
      </c>
      <c r="P236" s="83" t="n"/>
      <c r="Q236" s="82">
        <f>SUMIFS($D$249:$D$599,$B$249:$B$599,P236)</f>
        <v/>
      </c>
      <c r="R236" s="83" t="n"/>
      <c r="S236" s="82">
        <f>SUMIFS($D$249:$D$599,$B$249:$B$599,R236)</f>
        <v/>
      </c>
      <c r="T236" s="83" t="n"/>
      <c r="U236" s="82">
        <f>SUMIFS($D$249:$D$599,$B$249:$B$599,T236)</f>
        <v/>
      </c>
      <c r="V236" s="83" t="n"/>
      <c r="W236" s="82">
        <f>SUMIFS($D$249:$D$599,$B$249:$B$599,V236)</f>
        <v/>
      </c>
      <c r="X236" s="83" t="n"/>
      <c r="Y236" s="82">
        <f>SUMIFS($D$249:$D$599,$B$249:$B$599,X236)</f>
        <v/>
      </c>
      <c r="Z236" s="83" t="n"/>
      <c r="AA236" s="82">
        <f>SUMIFS($D$249:$D$599,$B$249:$B$599,Z236)</f>
        <v/>
      </c>
      <c r="AB236" s="83" t="n"/>
      <c r="AC236" s="82">
        <f>SUMIFS($D$249:$D$599,$B$249:$B$599,AB236)</f>
        <v/>
      </c>
      <c r="AD236" s="83" t="n"/>
      <c r="AE236" s="82">
        <f>SUMIFS($D$249:$D$599,$B$249:$B$599,AD236)</f>
        <v/>
      </c>
      <c r="AF236" s="83" t="n"/>
    </row>
    <row r="237">
      <c r="A237" t="n">
        <v>76</v>
      </c>
      <c r="G237" s="15" t="inlineStr">
        <is>
          <t>DJ / LK</t>
        </is>
      </c>
      <c r="H237" s="81" t="n"/>
      <c r="I237" s="82">
        <f>IF(OR(LEFT(H237,6)="HVD302",LEFT(H237,6)="HVD303",LEFT(H237,6)="HVD304"),0,SUMIFS($D$249:$D$599,$B$249:$B$599,H237))</f>
        <v/>
      </c>
      <c r="J237" s="83" t="n"/>
      <c r="K237" s="82">
        <f>SUMIFS($D$249:$D$599,$B$249:$B$599,J237)</f>
        <v/>
      </c>
      <c r="L237" s="83" t="n"/>
      <c r="M237" s="82">
        <f>SUMIFS($D$249:$D$599,$B$249:$B$599,L237)</f>
        <v/>
      </c>
      <c r="N237" s="83" t="n"/>
      <c r="O237" s="82">
        <f>SUMIFS($D$249:$D$599,$B$249:$B$599,N237)</f>
        <v/>
      </c>
      <c r="P237" s="83" t="n"/>
      <c r="Q237" s="82">
        <f>SUMIFS($D$249:$D$599,$B$249:$B$599,P237)</f>
        <v/>
      </c>
      <c r="R237" s="83" t="n"/>
      <c r="S237" s="82">
        <f>SUMIFS($D$249:$D$599,$B$249:$B$599,R237)</f>
        <v/>
      </c>
      <c r="T237" s="83" t="n"/>
      <c r="U237" s="82">
        <f>SUMIFS($D$249:$D$599,$B$249:$B$599,T237)</f>
        <v/>
      </c>
      <c r="V237" s="83" t="n"/>
      <c r="W237" s="82">
        <f>SUMIFS($D$249:$D$599,$B$249:$B$599,V237)</f>
        <v/>
      </c>
      <c r="X237" s="83" t="n"/>
      <c r="Y237" s="82">
        <f>SUMIFS($D$249:$D$599,$B$249:$B$599,X237)</f>
        <v/>
      </c>
      <c r="Z237" s="83" t="n"/>
      <c r="AA237" s="82">
        <f>SUMIFS($D$249:$D$599,$B$249:$B$599,Z237)</f>
        <v/>
      </c>
      <c r="AB237" s="83" t="n"/>
      <c r="AC237" s="82">
        <f>SUMIFS($D$249:$D$599,$B$249:$B$599,AB237)</f>
        <v/>
      </c>
      <c r="AD237" s="83" t="n"/>
      <c r="AE237" s="82">
        <f>SUMIFS($D$249:$D$599,$B$249:$B$599,AD237)</f>
        <v/>
      </c>
      <c r="AF237" s="83" t="n"/>
    </row>
    <row r="238">
      <c r="A238" t="n">
        <v>77</v>
      </c>
      <c r="G238" s="15" t="inlineStr">
        <is>
          <t>DJ / LK</t>
        </is>
      </c>
      <c r="H238" s="81" t="n"/>
      <c r="I238" s="82">
        <f>IF(OR(LEFT(H238,6)="HVD302",LEFT(H238,6)="HVD303",LEFT(H238,6)="HVD304"),0,SUMIFS($D$249:$D$599,$B$249:$B$599,H238))</f>
        <v/>
      </c>
      <c r="J238" s="83" t="n"/>
      <c r="K238" s="82">
        <f>SUMIFS($D$249:$D$599,$B$249:$B$599,J238)</f>
        <v/>
      </c>
      <c r="L238" s="83" t="n"/>
      <c r="M238" s="82">
        <f>SUMIFS($D$249:$D$599,$B$249:$B$599,L238)</f>
        <v/>
      </c>
      <c r="N238" s="83" t="n"/>
      <c r="O238" s="82">
        <f>SUMIFS($D$249:$D$599,$B$249:$B$599,N238)</f>
        <v/>
      </c>
      <c r="P238" s="83" t="n"/>
      <c r="Q238" s="82">
        <f>SUMIFS($D$249:$D$599,$B$249:$B$599,P238)</f>
        <v/>
      </c>
      <c r="R238" s="83" t="n"/>
      <c r="S238" s="82">
        <f>SUMIFS($D$249:$D$599,$B$249:$B$599,R238)</f>
        <v/>
      </c>
      <c r="T238" s="83" t="n"/>
      <c r="U238" s="82">
        <f>SUMIFS($D$249:$D$599,$B$249:$B$599,T238)</f>
        <v/>
      </c>
      <c r="V238" s="83" t="n"/>
      <c r="W238" s="82">
        <f>SUMIFS($D$249:$D$599,$B$249:$B$599,V238)</f>
        <v/>
      </c>
      <c r="X238" s="83" t="n"/>
      <c r="Y238" s="82">
        <f>SUMIFS($D$249:$D$599,$B$249:$B$599,X238)</f>
        <v/>
      </c>
      <c r="Z238" s="83" t="n"/>
      <c r="AA238" s="82">
        <f>SUMIFS($D$249:$D$599,$B$249:$B$599,Z238)</f>
        <v/>
      </c>
      <c r="AB238" s="83" t="n"/>
      <c r="AC238" s="82">
        <f>SUMIFS($D$249:$D$599,$B$249:$B$599,AB238)</f>
        <v/>
      </c>
      <c r="AD238" s="83" t="n"/>
      <c r="AE238" s="82">
        <f>SUMIFS($D$249:$D$599,$B$249:$B$599,AD238)</f>
        <v/>
      </c>
      <c r="AF238" s="83" t="n"/>
    </row>
    <row r="239">
      <c r="A239" t="n">
        <v>78</v>
      </c>
      <c r="G239" s="15" t="inlineStr">
        <is>
          <t>DJ / LK</t>
        </is>
      </c>
      <c r="H239" s="81" t="n"/>
      <c r="I239" s="82">
        <f>IF(OR(LEFT(H239,6)="HVD302",LEFT(H239,6)="HVD303",LEFT(H239,6)="HVD304"),0,SUMIFS($D$249:$D$599,$B$249:$B$599,H239))</f>
        <v/>
      </c>
      <c r="J239" s="83" t="n"/>
      <c r="K239" s="82">
        <f>SUMIFS($D$249:$D$599,$B$249:$B$599,J239)</f>
        <v/>
      </c>
      <c r="L239" s="83" t="n"/>
      <c r="M239" s="82">
        <f>SUMIFS($D$249:$D$599,$B$249:$B$599,L239)</f>
        <v/>
      </c>
      <c r="N239" s="83" t="n"/>
      <c r="O239" s="82">
        <f>SUMIFS($D$249:$D$599,$B$249:$B$599,N239)</f>
        <v/>
      </c>
      <c r="P239" s="83" t="n"/>
      <c r="Q239" s="82">
        <f>SUMIFS($D$249:$D$599,$B$249:$B$599,P239)</f>
        <v/>
      </c>
      <c r="R239" s="83" t="n"/>
      <c r="S239" s="82">
        <f>SUMIFS($D$249:$D$599,$B$249:$B$599,R239)</f>
        <v/>
      </c>
      <c r="T239" s="83" t="n"/>
      <c r="U239" s="82">
        <f>SUMIFS($D$249:$D$599,$B$249:$B$599,T239)</f>
        <v/>
      </c>
      <c r="V239" s="83" t="n"/>
      <c r="W239" s="82">
        <f>SUMIFS($D$249:$D$599,$B$249:$B$599,V239)</f>
        <v/>
      </c>
      <c r="X239" s="83" t="n"/>
      <c r="Y239" s="82">
        <f>SUMIFS($D$249:$D$599,$B$249:$B$599,X239)</f>
        <v/>
      </c>
      <c r="Z239" s="83" t="n"/>
      <c r="AA239" s="82">
        <f>SUMIFS($D$249:$D$599,$B$249:$B$599,Z239)</f>
        <v/>
      </c>
      <c r="AB239" s="83" t="n"/>
      <c r="AC239" s="82">
        <f>SUMIFS($D$249:$D$599,$B$249:$B$599,AB239)</f>
        <v/>
      </c>
      <c r="AD239" s="83" t="n"/>
      <c r="AE239" s="82">
        <f>SUMIFS($D$249:$D$599,$B$249:$B$599,AD239)</f>
        <v/>
      </c>
      <c r="AF239" s="83" t="n"/>
    </row>
    <row r="240">
      <c r="A240" t="n">
        <v>79</v>
      </c>
      <c r="G240" s="15" t="inlineStr">
        <is>
          <t>DJ / LK</t>
        </is>
      </c>
      <c r="H240" s="81" t="n"/>
      <c r="I240" s="82">
        <f>IF(OR(LEFT(H240,6)="HVD302",LEFT(H240,6)="HVD303",LEFT(H240,6)="HVD304"),0,SUMIFS($D$249:$D$599,$B$249:$B$599,H240))</f>
        <v/>
      </c>
      <c r="J240" s="83" t="n"/>
      <c r="K240" s="82">
        <f>SUMIFS($D$249:$D$599,$B$249:$B$599,J240)</f>
        <v/>
      </c>
      <c r="L240" s="83" t="n"/>
      <c r="M240" s="82">
        <f>SUMIFS($D$249:$D$599,$B$249:$B$599,L240)</f>
        <v/>
      </c>
      <c r="N240" s="83" t="n"/>
      <c r="O240" s="82">
        <f>SUMIFS($D$249:$D$599,$B$249:$B$599,N240)</f>
        <v/>
      </c>
      <c r="P240" s="83" t="n"/>
      <c r="Q240" s="82">
        <f>SUMIFS($D$249:$D$599,$B$249:$B$599,P240)</f>
        <v/>
      </c>
      <c r="R240" s="83" t="n"/>
      <c r="S240" s="82">
        <f>SUMIFS($D$249:$D$599,$B$249:$B$599,R240)</f>
        <v/>
      </c>
      <c r="T240" s="83" t="n"/>
      <c r="U240" s="82">
        <f>SUMIFS($D$249:$D$599,$B$249:$B$599,T240)</f>
        <v/>
      </c>
      <c r="V240" s="83" t="n"/>
      <c r="W240" s="82">
        <f>SUMIFS($D$249:$D$599,$B$249:$B$599,V240)</f>
        <v/>
      </c>
      <c r="X240" s="83" t="n"/>
      <c r="Y240" s="82">
        <f>SUMIFS($D$249:$D$599,$B$249:$B$599,X240)</f>
        <v/>
      </c>
      <c r="Z240" s="83" t="n"/>
      <c r="AA240" s="82">
        <f>SUMIFS($D$249:$D$599,$B$249:$B$599,Z240)</f>
        <v/>
      </c>
      <c r="AB240" s="83" t="n"/>
      <c r="AC240" s="82">
        <f>SUMIFS($D$249:$D$599,$B$249:$B$599,AB240)</f>
        <v/>
      </c>
      <c r="AD240" s="83" t="n"/>
      <c r="AE240" s="82">
        <f>SUMIFS($D$249:$D$599,$B$249:$B$599,AD240)</f>
        <v/>
      </c>
      <c r="AF240" s="83" t="n"/>
    </row>
    <row r="241">
      <c r="A241" t="n">
        <v>80</v>
      </c>
      <c r="G241" s="15" t="inlineStr">
        <is>
          <t>DJ / LK</t>
        </is>
      </c>
      <c r="H241" s="81" t="n"/>
      <c r="I241" s="82">
        <f>IF(OR(LEFT(H241,6)="HVD302",LEFT(H241,6)="HVD303",LEFT(H241,6)="HVD304"),0,SUMIFS($D$249:$D$599,$B$249:$B$599,H241))</f>
        <v/>
      </c>
      <c r="J241" s="83" t="n"/>
      <c r="K241" s="82">
        <f>SUMIFS($D$249:$D$599,$B$249:$B$599,J241)</f>
        <v/>
      </c>
      <c r="L241" s="83" t="n"/>
      <c r="M241" s="82">
        <f>SUMIFS($D$249:$D$599,$B$249:$B$599,L241)</f>
        <v/>
      </c>
      <c r="N241" s="83" t="n"/>
      <c r="O241" s="82">
        <f>SUMIFS($D$249:$D$599,$B$249:$B$599,N241)</f>
        <v/>
      </c>
      <c r="P241" s="83" t="n"/>
      <c r="Q241" s="82">
        <f>SUMIFS($D$249:$D$599,$B$249:$B$599,P241)</f>
        <v/>
      </c>
      <c r="R241" s="83" t="n"/>
      <c r="S241" s="82">
        <f>SUMIFS($D$249:$D$599,$B$249:$B$599,R241)</f>
        <v/>
      </c>
      <c r="T241" s="83" t="n"/>
      <c r="U241" s="82">
        <f>SUMIFS($D$249:$D$599,$B$249:$B$599,T241)</f>
        <v/>
      </c>
      <c r="V241" s="83" t="n"/>
      <c r="W241" s="82">
        <f>SUMIFS($D$249:$D$599,$B$249:$B$599,V241)</f>
        <v/>
      </c>
      <c r="X241" s="83" t="n"/>
      <c r="Y241" s="82">
        <f>SUMIFS($D$249:$D$599,$B$249:$B$599,X241)</f>
        <v/>
      </c>
      <c r="Z241" s="83" t="n"/>
      <c r="AA241" s="82">
        <f>SUMIFS($D$249:$D$599,$B$249:$B$599,Z241)</f>
        <v/>
      </c>
      <c r="AB241" s="83" t="n"/>
      <c r="AC241" s="82">
        <f>SUMIFS($D$249:$D$599,$B$249:$B$599,AB241)</f>
        <v/>
      </c>
      <c r="AD241" s="83" t="n"/>
      <c r="AE241" s="82">
        <f>SUMIFS($D$249:$D$599,$B$249:$B$599,AD241)</f>
        <v/>
      </c>
      <c r="AF241" s="83" t="n"/>
    </row>
    <row r="242">
      <c r="A242" t="n">
        <v>81</v>
      </c>
      <c r="G242" s="15" t="inlineStr">
        <is>
          <t>DJ / LK</t>
        </is>
      </c>
      <c r="H242" s="81" t="n"/>
      <c r="I242" s="82">
        <f>IF(OR(LEFT(H242,6)="HVD302",LEFT(H242,6)="HVD303",LEFT(H242,6)="HVD304"),0,SUMIFS($D$249:$D$599,$B$249:$B$599,H242))</f>
        <v/>
      </c>
      <c r="J242" s="83" t="n"/>
      <c r="K242" s="82">
        <f>SUMIFS($D$249:$D$599,$B$249:$B$599,J242)</f>
        <v/>
      </c>
      <c r="L242" s="83" t="n"/>
      <c r="M242" s="82">
        <f>SUMIFS($D$249:$D$599,$B$249:$B$599,L242)</f>
        <v/>
      </c>
      <c r="N242" s="83" t="n"/>
      <c r="O242" s="82">
        <f>SUMIFS($D$249:$D$599,$B$249:$B$599,N242)</f>
        <v/>
      </c>
      <c r="P242" s="83" t="n"/>
      <c r="Q242" s="82">
        <f>SUMIFS($D$249:$D$599,$B$249:$B$599,P242)</f>
        <v/>
      </c>
      <c r="R242" s="83" t="n"/>
      <c r="S242" s="82">
        <f>SUMIFS($D$249:$D$599,$B$249:$B$599,R242)</f>
        <v/>
      </c>
      <c r="T242" s="83" t="n"/>
      <c r="U242" s="82">
        <f>SUMIFS($D$249:$D$599,$B$249:$B$599,T242)</f>
        <v/>
      </c>
      <c r="V242" s="83" t="n"/>
      <c r="W242" s="82">
        <f>SUMIFS($D$249:$D$599,$B$249:$B$599,V242)</f>
        <v/>
      </c>
      <c r="X242" s="83" t="n"/>
      <c r="Y242" s="82">
        <f>SUMIFS($D$249:$D$599,$B$249:$B$599,X242)</f>
        <v/>
      </c>
      <c r="Z242" s="83" t="n"/>
      <c r="AA242" s="82">
        <f>SUMIFS($D$249:$D$599,$B$249:$B$599,Z242)</f>
        <v/>
      </c>
      <c r="AB242" s="83" t="n"/>
      <c r="AC242" s="82">
        <f>SUMIFS($D$249:$D$599,$B$249:$B$599,AB242)</f>
        <v/>
      </c>
      <c r="AD242" s="83" t="n"/>
      <c r="AE242" s="82">
        <f>SUMIFS($D$249:$D$599,$B$249:$B$599,AD242)</f>
        <v/>
      </c>
      <c r="AF242" s="83" t="n"/>
    </row>
    <row r="243">
      <c r="A243" t="n">
        <v>82</v>
      </c>
      <c r="G243" s="15" t="inlineStr">
        <is>
          <t>DJ / LK</t>
        </is>
      </c>
      <c r="H243" s="81" t="n"/>
      <c r="I243" s="82">
        <f>IF(OR(LEFT(H243,6)="HVD302",LEFT(H243,6)="HVD303",LEFT(H243,6)="HVD304"),0,SUMIFS($D$249:$D$599,$B$249:$B$599,H243))</f>
        <v/>
      </c>
      <c r="J243" s="83" t="n"/>
      <c r="K243" s="82">
        <f>SUMIFS($D$249:$D$599,$B$249:$B$599,J243)</f>
        <v/>
      </c>
      <c r="L243" s="83" t="n"/>
      <c r="M243" s="82">
        <f>SUMIFS($D$249:$D$599,$B$249:$B$599,L243)</f>
        <v/>
      </c>
      <c r="N243" s="83" t="n"/>
      <c r="O243" s="82">
        <f>SUMIFS($D$249:$D$599,$B$249:$B$599,N243)</f>
        <v/>
      </c>
      <c r="P243" s="83" t="n"/>
      <c r="Q243" s="82">
        <f>SUMIFS($D$249:$D$599,$B$249:$B$599,P243)</f>
        <v/>
      </c>
      <c r="R243" s="83" t="n"/>
      <c r="S243" s="82">
        <f>SUMIFS($D$249:$D$599,$B$249:$B$599,R243)</f>
        <v/>
      </c>
      <c r="T243" s="83" t="n"/>
      <c r="U243" s="82">
        <f>SUMIFS($D$249:$D$599,$B$249:$B$599,T243)</f>
        <v/>
      </c>
      <c r="V243" s="83" t="n"/>
      <c r="W243" s="82">
        <f>SUMIFS($D$249:$D$599,$B$249:$B$599,V243)</f>
        <v/>
      </c>
      <c r="X243" s="83" t="n"/>
      <c r="Y243" s="82">
        <f>SUMIFS($D$249:$D$599,$B$249:$B$599,X243)</f>
        <v/>
      </c>
      <c r="Z243" s="83" t="n"/>
      <c r="AA243" s="82">
        <f>SUMIFS($D$249:$D$599,$B$249:$B$599,Z243)</f>
        <v/>
      </c>
      <c r="AB243" s="83" t="n"/>
      <c r="AC243" s="82">
        <f>SUMIFS($D$249:$D$599,$B$249:$B$599,AB243)</f>
        <v/>
      </c>
      <c r="AD243" s="83" t="n"/>
      <c r="AE243" s="82">
        <f>SUMIFS($D$249:$D$599,$B$249:$B$599,AD243)</f>
        <v/>
      </c>
      <c r="AF243" s="83" t="n"/>
    </row>
    <row r="244">
      <c r="A244" t="n">
        <v>83</v>
      </c>
      <c r="G244" s="15" t="inlineStr">
        <is>
          <t>DJ / LK</t>
        </is>
      </c>
      <c r="H244" s="81" t="n"/>
      <c r="I244" s="82">
        <f>IF(OR(LEFT(H244,6)="HVD302",LEFT(H244,6)="HVD303",LEFT(H244,6)="HVD304"),0,SUMIFS($D$249:$D$599,$B$249:$B$599,H244))</f>
        <v/>
      </c>
      <c r="J244" s="83" t="n"/>
      <c r="K244" s="82">
        <f>SUMIFS($D$249:$D$599,$B$249:$B$599,J244)</f>
        <v/>
      </c>
      <c r="L244" s="83" t="n"/>
      <c r="M244" s="82">
        <f>SUMIFS($D$249:$D$599,$B$249:$B$599,L244)</f>
        <v/>
      </c>
      <c r="N244" s="83" t="n"/>
      <c r="O244" s="82">
        <f>SUMIFS($D$249:$D$599,$B$249:$B$599,N244)</f>
        <v/>
      </c>
      <c r="P244" s="83" t="n"/>
      <c r="Q244" s="82">
        <f>SUMIFS($D$249:$D$599,$B$249:$B$599,P244)</f>
        <v/>
      </c>
      <c r="R244" s="83" t="n"/>
      <c r="S244" s="82">
        <f>SUMIFS($D$249:$D$599,$B$249:$B$599,R244)</f>
        <v/>
      </c>
      <c r="T244" s="83" t="n"/>
      <c r="U244" s="82">
        <f>SUMIFS($D$249:$D$599,$B$249:$B$599,T244)</f>
        <v/>
      </c>
      <c r="V244" s="83" t="n"/>
      <c r="W244" s="82">
        <f>SUMIFS($D$249:$D$599,$B$249:$B$599,V244)</f>
        <v/>
      </c>
      <c r="X244" s="83" t="n"/>
      <c r="Y244" s="82">
        <f>SUMIFS($D$249:$D$599,$B$249:$B$599,X244)</f>
        <v/>
      </c>
      <c r="Z244" s="83" t="n"/>
      <c r="AA244" s="82">
        <f>SUMIFS($D$249:$D$599,$B$249:$B$599,Z244)</f>
        <v/>
      </c>
      <c r="AB244" s="83" t="n"/>
      <c r="AC244" s="82">
        <f>SUMIFS($D$249:$D$599,$B$249:$B$599,AB244)</f>
        <v/>
      </c>
      <c r="AD244" s="83" t="n"/>
      <c r="AE244" s="82">
        <f>SUMIFS($D$249:$D$599,$B$249:$B$599,AD244)</f>
        <v/>
      </c>
      <c r="AF244" s="83" t="n"/>
    </row>
    <row r="245">
      <c r="A245" t="n">
        <v>84</v>
      </c>
      <c r="G245" s="15" t="inlineStr">
        <is>
          <t>DJ / LK</t>
        </is>
      </c>
      <c r="H245" s="81" t="n"/>
    </row>
    <row r="246">
      <c r="A246" t="inlineStr"/>
    </row>
    <row r="247">
      <c r="A247" t="inlineStr"/>
    </row>
    <row r="248">
      <c r="A248" s="14" t="inlineStr">
        <is>
          <t>block</t>
        </is>
      </c>
      <c r="B248" s="14" t="inlineStr">
        <is>
          <t>unique</t>
        </is>
      </c>
      <c r="C248" s="14" t="inlineStr">
        <is>
          <t>date</t>
        </is>
      </c>
      <c r="D248" s="14" t="inlineStr">
        <is>
          <t>value</t>
        </is>
      </c>
      <c r="E248" s="14" t="inlineStr">
        <is>
          <t>unit</t>
        </is>
      </c>
      <c r="F248" s="14" t="inlineStr">
        <is>
          <t>unit_used</t>
        </is>
      </c>
      <c r="G248" s="14" t="inlineStr">
        <is>
          <t>sold</t>
        </is>
      </c>
    </row>
    <row r="249">
      <c r="A249" s="14">
        <f>mid(E249, 3, 1)</f>
        <v/>
      </c>
      <c r="B249" s="14">
        <f>_xlfn.UNIQUE(_xlfn.FILTER('Investor Exit List'!$AB:$AB,('Investor Exit List'!$I:$I=FALSE)*('Investor Exit List'!$AE:$AE=1)*('Investor Exit List'!$U:$U=FALSE)*('Investor Exit List'!$F:$F&lt;&gt;0)))</f>
        <v/>
      </c>
      <c r="C249" s="14">
        <f>SUMIFS('Investor Exit List'!$AC:$AC,'Investor Exit List'!$AB:$AB,B249)</f>
        <v/>
      </c>
      <c r="D249" s="14">
        <f>SUMIFS('Investor Exit List'!$Q:$Q,'Investor Exit List'!$AB:$AB,B249)</f>
        <v/>
      </c>
      <c r="E249" s="14">
        <f>LEFT(B249,6)</f>
        <v/>
      </c>
      <c r="F249" s="14" t="n"/>
      <c r="G249" s="24">
        <f>_xlfn.UNIQUE(_xlfn.FILTER(E243:E593,(F243:F593=0)))</f>
        <v/>
      </c>
      <c r="I249" s="26">
        <f>IF(AND(SUMIFS($D$249:$D$599,$F$249:$F$599,0,$E$249:$E$599,$G249,$C$249:$C$599,"&lt;="&amp;B$2)&lt;1000000,SUMIFS($D$249:$D$599,$F$249:$F$599,0,$E$249:$E$599,$G249,$C$249:$C$599,"&lt;="&amp;I5)&gt;=1000000),SUMIFS($D$249:$D$599,$F$249:$F$599,0,$E$249:$E$599,$G249)*$C$161 ,0)</f>
        <v/>
      </c>
      <c r="K249" s="84">
        <f>IF(AND(SUMIFS($D$249:$D$599,$F$249:$F$599,0,$E$249:$E$599,$G249,$C$249:$C$599,"&lt;="&amp;I$5)&lt;1000000,SUMIFS($D$249:$D$599,$F$249:$F$599,0,$E$249:$E$599,$G249,$C$249:$C$599,"&lt;="&amp;K5)&gt;=1000000),SUMIFS($D$249:$D$599,$F$249:$F$599,0,$E$249:$E$599,$G249)*$C$161 ,0)</f>
        <v/>
      </c>
      <c r="M249" s="84">
        <f>IF(AND(SUMIFS($D$249:$D$599,$F$249:$F$599,0,$E$249:$E$599,$G249,$C$249:$C$599,"&lt;="&amp;K$5)&lt;1000000,SUMIFS($D$249:$D$599,$F$249:$F$599,0,$E$249:$E$599,$G249,$C$249:$C$599,"&lt;="&amp;M5)&gt;=1000000),SUMIFS($D$249:$D$599,$F$249:$F$599,0,$E$249:$E$599,$G249)*$C$161 ,0)</f>
        <v/>
      </c>
      <c r="O249" s="84">
        <f>IF(AND(SUMIFS($D$249:$D$599,$F$249:$F$599,0,$E$249:$E$599,$G249,$C$249:$C$599,"&lt;="&amp;M$5)&lt;1000000,SUMIFS($D$249:$D$599,$F$249:$F$599,0,$E$249:$E$599,$G249,$C$249:$C$599,"&lt;="&amp;O5)&gt;=1000000),SUMIFS($D$249:$D$599,$F$249:$F$599,0,$E$249:$E$599,$G249)*$C$161 ,0)</f>
        <v/>
      </c>
      <c r="Q249" s="84">
        <f>IF(AND(SUMIFS($D$249:$D$599,$F$249:$F$599,0,$E$249:$E$599,$G249,$C$249:$C$599,"&lt;="&amp;O$5)&lt;1000000,SUMIFS($D$249:$D$599,$F$249:$F$599,0,$E$249:$E$599,$G249,$C$249:$C$599,"&lt;="&amp;Q5)&gt;=1000000),SUMIFS($D$249:$D$599,$F$249:$F$599,0,$E$249:$E$599,$G249)*$C$161 ,0)</f>
        <v/>
      </c>
      <c r="S249" s="84">
        <f>IF(AND(SUMIFS($D$249:$D$599,$F$249:$F$599,0,$E$249:$E$599,$G249,$C$249:$C$599,"&lt;="&amp;Q$5)&lt;1000000,SUMIFS($D$249:$D$599,$F$249:$F$599,0,$E$249:$E$599,$G249,$C$249:$C$599,"&lt;="&amp;S5)&gt;=1000000),SUMIFS($D$249:$D$599,$F$249:$F$599,0,$E$249:$E$599,$G249)*$C$161 ,0)</f>
        <v/>
      </c>
      <c r="U249" s="84">
        <f>IF(AND(SUMIFS($D$249:$D$599,$F$249:$F$599,0,$E$249:$E$599,$G249,$C$249:$C$599,"&lt;="&amp;S$5)&lt;1000000,SUMIFS($D$249:$D$599,$F$249:$F$599,0,$E$249:$E$599,$G249,$C$249:$C$599,"&lt;="&amp;U5)&gt;=1000000),SUMIFS($D$249:$D$599,$F$249:$F$599,0,$E$249:$E$599,$G249)*$C$161 ,0)</f>
        <v/>
      </c>
      <c r="W249" s="84">
        <f>IF(AND(SUMIFS($D$249:$D$599,$F$249:$F$599,0,$E$249:$E$599,$G249,$C$249:$C$599,"&lt;="&amp;U$5)&lt;1000000,SUMIFS($D$249:$D$599,$F$249:$F$599,0,$E$249:$E$599,$G249,$C$249:$C$599,"&lt;="&amp;W5)&gt;=1000000),SUMIFS($D$249:$D$599,$F$249:$F$599,0,$E$249:$E$599,$G249)*$C$161 ,0)</f>
        <v/>
      </c>
      <c r="Y249" s="84">
        <f>IF(AND(SUMIFS($D$249:$D$599,$F$249:$F$599,0,$E$249:$E$599,$G249,$C$249:$C$599,"&lt;="&amp;W$5)&lt;1000000,SUMIFS($D$249:$D$599,$F$249:$F$599,0,$E$249:$E$599,$G249,$C$249:$C$599,"&lt;="&amp;Y5)&gt;=1000000),SUMIFS($D$249:$D$599,$F$249:$F$599,0,$E$249:$E$599,$G249)*$C$161 ,0)</f>
        <v/>
      </c>
      <c r="AA249" s="84">
        <f>IF(AND(SUMIFS($D$249:$D$599,$F$249:$F$599,0,$E$249:$E$599,$G249,$C$249:$C$599,"&lt;="&amp;Y$5)&lt;1000000,SUMIFS($D$249:$D$599,$F$249:$F$599,0,$E$249:$E$599,$G249,$C$249:$C$599,"&lt;="&amp;AA5)&gt;=1000000),SUMIFS($D$249:$D$599,$F$249:$F$599,0,$E$249:$E$599,$G249)*$C$161 ,0)</f>
        <v/>
      </c>
      <c r="AC249" s="84">
        <f>IF(AND(SUMIFS($D$249:$D$599,$F$249:$F$599,0,$E$249:$E$599,$G249,$C$249:$C$599,"&lt;="&amp;AA$5)&lt;1000000,SUMIFS($D$249:$D$599,$F$249:$F$599,0,$E$249:$E$599,$G249,$C$249:$C$599,"&lt;="&amp;AC5)&gt;=1000000),SUMIFS($D$249:$D$599,$F$249:$F$599,0,$E$249:$E$599,$G249)*$C$161 ,0)</f>
        <v/>
      </c>
      <c r="AE249" s="84">
        <f>IF(AND(SUMIFS($D$249:$D$599,$F$249:$F$599,0,$E$249:$E$599,$G249,$C$249:$C$599,"&lt;="&amp;AC$5)&lt;1000000,SUMIFS($D$249:$D$599,$F$249:$F$599,0,$E$249:$E$599,$G249,$C$249:$C$599,"&lt;="&amp;AE5)&gt;=1000000),SUMIFS($D$249:$D$599,$F$249:$F$599,0,$E$249:$E$599,$G249)*$C$161 ,0)</f>
        <v/>
      </c>
    </row>
    <row r="250">
      <c r="A250" s="14">
        <f>mid(E250, 3, 1)</f>
        <v/>
      </c>
      <c r="B250" s="14" t="inlineStr"/>
      <c r="C250" s="19">
        <f>SUMIFS('Investor Exit List'!$AC:$AC,'Investor Exit List'!$AB:$AB,B250)</f>
        <v/>
      </c>
      <c r="D250" s="14">
        <f>SUMIFS('Investor Exit List'!$Q:$Q,'Investor Exit List'!$AB:$AB,B250)</f>
        <v/>
      </c>
      <c r="E250" s="85">
        <f>LEFT(B250,6)</f>
        <v/>
      </c>
      <c r="F250" s="14">
        <f>IF(SUMIFS($E$121:$E$155,$D$121:$D$155,E250)&lt;&gt;0,E250,0)</f>
        <v/>
      </c>
      <c r="G250" s="24" t="n"/>
      <c r="I250" s="26">
        <f>IF(AND(SUMIFS($D$249:$D$599,$F$249:$F$599,0,$E$249:$E$599,$G250,$C$249:$C$599,"&lt;="&amp;B$2)&lt;1000000,SUMIFS($D$249:$D$599,$F$249:$F$599,0,$E$249:$E$599,$G250,$C$249:$C$599,"&lt;="&amp;I5)&gt;=1000000),SUMIFS($D$249:$D$599,$F$249:$F$599,0,$E$249:$E$599,$G250)*$C$161 ,0)</f>
        <v/>
      </c>
      <c r="K250" s="84">
        <f>IF(AND(SUMIFS($D$249:$D$599,$F$249:$F$599,0,$E$249:$E$599,$G250,$C$249:$C$599,"&lt;="&amp;I$5)&lt;1000000,SUMIFS($D$249:$D$599,$F$249:$F$599,0,$E$249:$E$599,$G250,$C$249:$C$599,"&lt;="&amp;K5)&gt;=1000000),SUMIFS($D$249:$D$599,$F$249:$F$599,0,$E$249:$E$599,$G250)*$C$161 ,0)</f>
        <v/>
      </c>
      <c r="M250" s="84">
        <f>IF(AND(SUMIFS($D$249:$D$599,$F$249:$F$599,0,$E$249:$E$599,$G250,$C$249:$C$599,"&lt;="&amp;K$5)&lt;1000000,SUMIFS($D$249:$D$599,$F$249:$F$599,0,$E$249:$E$599,$G250,$C$249:$C$599,"&lt;="&amp;M5)&gt;=1000000),SUMIFS($D$249:$D$599,$F$249:$F$599,0,$E$249:$E$599,$G250)*$C$161 ,0)</f>
        <v/>
      </c>
      <c r="O250" s="84">
        <f>IF(AND(SUMIFS($D$249:$D$599,$F$249:$F$599,0,$E$249:$E$599,$G250,$C$249:$C$599,"&lt;="&amp;M$5)&lt;1000000,SUMIFS($D$249:$D$599,$F$249:$F$599,0,$E$249:$E$599,$G250,$C$249:$C$599,"&lt;="&amp;O5)&gt;=1000000),SUMIFS($D$249:$D$599,$F$249:$F$599,0,$E$249:$E$599,$G250)*$C$161 ,0)</f>
        <v/>
      </c>
      <c r="Q250" s="84">
        <f>IF(AND(SUMIFS($D$249:$D$599,$F$249:$F$599,0,$E$249:$E$599,$G250,$C$249:$C$599,"&lt;="&amp;O$5)&lt;1000000,SUMIFS($D$249:$D$599,$F$249:$F$599,0,$E$249:$E$599,$G250,$C$249:$C$599,"&lt;="&amp;Q5)&gt;=1000000),SUMIFS($D$249:$D$599,$F$249:$F$599,0,$E$249:$E$599,$G250)*$C$161 ,0)</f>
        <v/>
      </c>
      <c r="S250" s="84">
        <f>IF(AND(SUMIFS($D$249:$D$599,$F$249:$F$599,0,$E$249:$E$599,$G250,$C$249:$C$599,"&lt;="&amp;Q$5)&lt;1000000,SUMIFS($D$249:$D$599,$F$249:$F$599,0,$E$249:$E$599,$G250,$C$249:$C$599,"&lt;="&amp;S5)&gt;=1000000),SUMIFS($D$249:$D$599,$F$249:$F$599,0,$E$249:$E$599,$G250)*$C$161 ,0)</f>
        <v/>
      </c>
      <c r="U250" s="84">
        <f>IF(AND(SUMIFS($D$249:$D$599,$F$249:$F$599,0,$E$249:$E$599,$G250,$C$249:$C$599,"&lt;="&amp;S$5)&lt;1000000,SUMIFS($D$249:$D$599,$F$249:$F$599,0,$E$249:$E$599,$G250,$C$249:$C$599,"&lt;="&amp;U5)&gt;=1000000),SUMIFS($D$249:$D$599,$F$249:$F$599,0,$E$249:$E$599,$G250)*$C$161 ,0)</f>
        <v/>
      </c>
      <c r="W250" s="84">
        <f>IF(AND(SUMIFS($D$249:$D$599,$F$249:$F$599,0,$E$249:$E$599,$G250,$C$249:$C$599,"&lt;="&amp;U$5)&lt;1000000,SUMIFS($D$249:$D$599,$F$249:$F$599,0,$E$249:$E$599,$G250,$C$249:$C$599,"&lt;="&amp;W5)&gt;=1000000),SUMIFS($D$249:$D$599,$F$249:$F$599,0,$E$249:$E$599,$G250)*$C$161 ,0)</f>
        <v/>
      </c>
      <c r="Y250" s="84">
        <f>IF(AND(SUMIFS($D$249:$D$599,$F$249:$F$599,0,$E$249:$E$599,$G250,$C$249:$C$599,"&lt;="&amp;W$5)&lt;1000000,SUMIFS($D$249:$D$599,$F$249:$F$599,0,$E$249:$E$599,$G250,$C$249:$C$599,"&lt;="&amp;Y5)&gt;=1000000),SUMIFS($D$249:$D$599,$F$249:$F$599,0,$E$249:$E$599,$G250)*$C$161 ,0)</f>
        <v/>
      </c>
      <c r="AA250" s="84">
        <f>IF(AND(SUMIFS($D$249:$D$599,$F$249:$F$599,0,$E$249:$E$599,$G250,$C$249:$C$599,"&lt;="&amp;Y$5)&lt;1000000,SUMIFS($D$249:$D$599,$F$249:$F$599,0,$E$249:$E$599,$G250,$C$249:$C$599,"&lt;="&amp;AA5)&gt;=1000000),SUMIFS($D$249:$D$599,$F$249:$F$599,0,$E$249:$E$599,$G250)*$C$161 ,0)</f>
        <v/>
      </c>
      <c r="AC250" s="84">
        <f>IF(AND(SUMIFS($D$249:$D$599,$F$249:$F$599,0,$E$249:$E$599,$G250,$C$249:$C$599,"&lt;="&amp;AA$5)&lt;1000000,SUMIFS($D$249:$D$599,$F$249:$F$599,0,$E$249:$E$599,$G250,$C$249:$C$599,"&lt;="&amp;AC5)&gt;=1000000),SUMIFS($D$249:$D$599,$F$249:$F$599,0,$E$249:$E$599,$G250)*$C$161 ,0)</f>
        <v/>
      </c>
      <c r="AE250" s="84">
        <f>IF(AND(SUMIFS($D$249:$D$599,$F$249:$F$599,0,$E$249:$E$599,$G250,$C$249:$C$599,"&lt;="&amp;AC$5)&lt;1000000,SUMIFS($D$249:$D$599,$F$249:$F$599,0,$E$249:$E$599,$G250,$C$249:$C$599,"&lt;="&amp;AE5)&gt;=1000000),SUMIFS($D$249:$D$599,$F$249:$F$599,0,$E$249:$E$599,$G250)*$C$161 ,0)</f>
        <v/>
      </c>
    </row>
    <row r="251">
      <c r="A251" s="14">
        <f>mid(E251, 3, 1)</f>
        <v/>
      </c>
      <c r="B251" s="14" t="inlineStr"/>
      <c r="C251" s="19">
        <f>SUMIFS('Investor Exit List'!$AC:$AC,'Investor Exit List'!$AB:$AB,B251)</f>
        <v/>
      </c>
      <c r="D251" s="14">
        <f>SUMIFS('Investor Exit List'!$Q:$Q,'Investor Exit List'!$AB:$AB,B251)</f>
        <v/>
      </c>
      <c r="E251" s="85">
        <f>LEFT(B251,6)</f>
        <v/>
      </c>
      <c r="F251" s="14">
        <f>IF(SUMIFS($E$121:$E$155,$D$121:$D$155,E251)&lt;&gt;0,E251,0)</f>
        <v/>
      </c>
      <c r="G251" s="24" t="n"/>
      <c r="I251" s="26">
        <f>IF(AND(SUMIFS($D$249:$D$599,$F$249:$F$599,0,$E$249:$E$599,$G251,$C$249:$C$599,"&lt;="&amp;B$2)&lt;1000000,SUMIFS($D$249:$D$599,$F$249:$F$599,0,$E$249:$E$599,$G251,$C$249:$C$599,"&lt;="&amp;I5)&gt;=1000000),SUMIFS($D$249:$D$599,$F$249:$F$599,0,$E$249:$E$599,$G251)*$C$161 ,0)</f>
        <v/>
      </c>
      <c r="K251" s="84">
        <f>IF(AND(SUMIFS($D$249:$D$599,$F$249:$F$599,0,$E$249:$E$599,$G251,$C$249:$C$599,"&lt;="&amp;I$5)&lt;1000000,SUMIFS($D$249:$D$599,$F$249:$F$599,0,$E$249:$E$599,$G251,$C$249:$C$599,"&lt;="&amp;K5)&gt;=1000000),SUMIFS($D$249:$D$599,$F$249:$F$599,0,$E$249:$E$599,$G251)*$C$161 ,0)</f>
        <v/>
      </c>
      <c r="M251" s="84">
        <f>IF(AND(SUMIFS($D$249:$D$599,$F$249:$F$599,0,$E$249:$E$599,$G251,$C$249:$C$599,"&lt;="&amp;K$5)&lt;1000000,SUMIFS($D$249:$D$599,$F$249:$F$599,0,$E$249:$E$599,$G251,$C$249:$C$599,"&lt;="&amp;M5)&gt;=1000000),SUMIFS($D$249:$D$599,$F$249:$F$599,0,$E$249:$E$599,$G251)*$C$161 ,0)</f>
        <v/>
      </c>
      <c r="O251" s="84">
        <f>IF(AND(SUMIFS($D$249:$D$599,$F$249:$F$599,0,$E$249:$E$599,$G251,$C$249:$C$599,"&lt;="&amp;M$5)&lt;1000000,SUMIFS($D$249:$D$599,$F$249:$F$599,0,$E$249:$E$599,$G251,$C$249:$C$599,"&lt;="&amp;O5)&gt;=1000000),SUMIFS($D$249:$D$599,$F$249:$F$599,0,$E$249:$E$599,$G251)*$C$161 ,0)</f>
        <v/>
      </c>
      <c r="Q251" s="84">
        <f>IF(AND(SUMIFS($D$249:$D$599,$F$249:$F$599,0,$E$249:$E$599,$G251,$C$249:$C$599,"&lt;="&amp;O$5)&lt;1000000,SUMIFS($D$249:$D$599,$F$249:$F$599,0,$E$249:$E$599,$G251,$C$249:$C$599,"&lt;="&amp;Q5)&gt;=1000000),SUMIFS($D$249:$D$599,$F$249:$F$599,0,$E$249:$E$599,$G251)*$C$161 ,0)</f>
        <v/>
      </c>
      <c r="S251" s="84">
        <f>IF(AND(SUMIFS($D$249:$D$599,$F$249:$F$599,0,$E$249:$E$599,$G251,$C$249:$C$599,"&lt;="&amp;Q$5)&lt;1000000,SUMIFS($D$249:$D$599,$F$249:$F$599,0,$E$249:$E$599,$G251,$C$249:$C$599,"&lt;="&amp;S5)&gt;=1000000),SUMIFS($D$249:$D$599,$F$249:$F$599,0,$E$249:$E$599,$G251)*$C$161 ,0)</f>
        <v/>
      </c>
      <c r="U251" s="84">
        <f>IF(AND(SUMIFS($D$249:$D$599,$F$249:$F$599,0,$E$249:$E$599,$G251,$C$249:$C$599,"&lt;="&amp;S$5)&lt;1000000,SUMIFS($D$249:$D$599,$F$249:$F$599,0,$E$249:$E$599,$G251,$C$249:$C$599,"&lt;="&amp;U5)&gt;=1000000),SUMIFS($D$249:$D$599,$F$249:$F$599,0,$E$249:$E$599,$G251)*$C$161 ,0)</f>
        <v/>
      </c>
      <c r="W251" s="84">
        <f>IF(AND(SUMIFS($D$249:$D$599,$F$249:$F$599,0,$E$249:$E$599,$G251,$C$249:$C$599,"&lt;="&amp;U$5)&lt;1000000,SUMIFS($D$249:$D$599,$F$249:$F$599,0,$E$249:$E$599,$G251,$C$249:$C$599,"&lt;="&amp;W5)&gt;=1000000),SUMIFS($D$249:$D$599,$F$249:$F$599,0,$E$249:$E$599,$G251)*$C$161 ,0)</f>
        <v/>
      </c>
      <c r="Y251" s="84">
        <f>IF(AND(SUMIFS($D$249:$D$599,$F$249:$F$599,0,$E$249:$E$599,$G251,$C$249:$C$599,"&lt;="&amp;W$5)&lt;1000000,SUMIFS($D$249:$D$599,$F$249:$F$599,0,$E$249:$E$599,$G251,$C$249:$C$599,"&lt;="&amp;Y5)&gt;=1000000),SUMIFS($D$249:$D$599,$F$249:$F$599,0,$E$249:$E$599,$G251)*$C$161 ,0)</f>
        <v/>
      </c>
      <c r="AA251" s="84">
        <f>IF(AND(SUMIFS($D$249:$D$599,$F$249:$F$599,0,$E$249:$E$599,$G251,$C$249:$C$599,"&lt;="&amp;Y$5)&lt;1000000,SUMIFS($D$249:$D$599,$F$249:$F$599,0,$E$249:$E$599,$G251,$C$249:$C$599,"&lt;="&amp;AA5)&gt;=1000000),SUMIFS($D$249:$D$599,$F$249:$F$599,0,$E$249:$E$599,$G251)*$C$161 ,0)</f>
        <v/>
      </c>
      <c r="AC251" s="84">
        <f>IF(AND(SUMIFS($D$249:$D$599,$F$249:$F$599,0,$E$249:$E$599,$G251,$C$249:$C$599,"&lt;="&amp;AA$5)&lt;1000000,SUMIFS($D$249:$D$599,$F$249:$F$599,0,$E$249:$E$599,$G251,$C$249:$C$599,"&lt;="&amp;AC5)&gt;=1000000),SUMIFS($D$249:$D$599,$F$249:$F$599,0,$E$249:$E$599,$G251)*$C$161 ,0)</f>
        <v/>
      </c>
      <c r="AE251" s="84">
        <f>IF(AND(SUMIFS($D$249:$D$599,$F$249:$F$599,0,$E$249:$E$599,$G251,$C$249:$C$599,"&lt;="&amp;AC$5)&lt;1000000,SUMIFS($D$249:$D$599,$F$249:$F$599,0,$E$249:$E$599,$G251,$C$249:$C$599,"&lt;="&amp;AE5)&gt;=1000000),SUMIFS($D$249:$D$599,$F$249:$F$599,0,$E$249:$E$599,$G251)*$C$161 ,0)</f>
        <v/>
      </c>
    </row>
    <row r="252">
      <c r="A252" s="14">
        <f>mid(E252, 3, 1)</f>
        <v/>
      </c>
      <c r="B252" s="14" t="inlineStr"/>
      <c r="C252" s="19">
        <f>SUMIFS('Investor Exit List'!$AC:$AC,'Investor Exit List'!$AB:$AB,B252)</f>
        <v/>
      </c>
      <c r="D252" s="14">
        <f>SUMIFS('Investor Exit List'!$Q:$Q,'Investor Exit List'!$AB:$AB,B252)</f>
        <v/>
      </c>
      <c r="E252" s="85">
        <f>LEFT(B252,6)</f>
        <v/>
      </c>
      <c r="F252" s="14">
        <f>IF(SUMIFS($E$121:$E$155,$D$121:$D$155,E252)&lt;&gt;0,E252,0)</f>
        <v/>
      </c>
      <c r="G252" s="24" t="n"/>
      <c r="I252" s="26">
        <f>IF(AND(SUMIFS($D$249:$D$599,$F$249:$F$599,0,$E$249:$E$599,$G252,$C$249:$C$599,"&lt;="&amp;B$2)&lt;1000000,SUMIFS($D$249:$D$599,$F$249:$F$599,0,$E$249:$E$599,$G252,$C$249:$C$599,"&lt;="&amp;I5)&gt;=1000000),SUMIFS($D$249:$D$599,$F$249:$F$599,0,$E$249:$E$599,$G252)*$C$161 ,0)</f>
        <v/>
      </c>
      <c r="K252" s="84">
        <f>IF(AND(SUMIFS($D$249:$D$599,$F$249:$F$599,0,$E$249:$E$599,$G252,$C$249:$C$599,"&lt;="&amp;I$5)&lt;1000000,SUMIFS($D$249:$D$599,$F$249:$F$599,0,$E$249:$E$599,$G252,$C$249:$C$599,"&lt;="&amp;K5)&gt;=1000000),SUMIFS($D$249:$D$599,$F$249:$F$599,0,$E$249:$E$599,$G252)*$C$161 ,0)</f>
        <v/>
      </c>
      <c r="M252" s="84">
        <f>IF(AND(SUMIFS($D$249:$D$599,$F$249:$F$599,0,$E$249:$E$599,$G252,$C$249:$C$599,"&lt;="&amp;K$5)&lt;1000000,SUMIFS($D$249:$D$599,$F$249:$F$599,0,$E$249:$E$599,$G252,$C$249:$C$599,"&lt;="&amp;M5)&gt;=1000000),SUMIFS($D$249:$D$599,$F$249:$F$599,0,$E$249:$E$599,$G252)*$C$161 ,0)</f>
        <v/>
      </c>
      <c r="O252" s="84">
        <f>IF(AND(SUMIFS($D$249:$D$599,$F$249:$F$599,0,$E$249:$E$599,$G252,$C$249:$C$599,"&lt;="&amp;M$5)&lt;1000000,SUMIFS($D$249:$D$599,$F$249:$F$599,0,$E$249:$E$599,$G252,$C$249:$C$599,"&lt;="&amp;O5)&gt;=1000000),SUMIFS($D$249:$D$599,$F$249:$F$599,0,$E$249:$E$599,$G252)*$C$161 ,0)</f>
        <v/>
      </c>
      <c r="Q252" s="84">
        <f>IF(AND(SUMIFS($D$249:$D$599,$F$249:$F$599,0,$E$249:$E$599,$G252,$C$249:$C$599,"&lt;="&amp;O$5)&lt;1000000,SUMIFS($D$249:$D$599,$F$249:$F$599,0,$E$249:$E$599,$G252,$C$249:$C$599,"&lt;="&amp;Q5)&gt;=1000000),SUMIFS($D$249:$D$599,$F$249:$F$599,0,$E$249:$E$599,$G252)*$C$161 ,0)</f>
        <v/>
      </c>
      <c r="S252" s="84">
        <f>IF(AND(SUMIFS($D$249:$D$599,$F$249:$F$599,0,$E$249:$E$599,$G252,$C$249:$C$599,"&lt;="&amp;Q$5)&lt;1000000,SUMIFS($D$249:$D$599,$F$249:$F$599,0,$E$249:$E$599,$G252,$C$249:$C$599,"&lt;="&amp;S5)&gt;=1000000),SUMIFS($D$249:$D$599,$F$249:$F$599,0,$E$249:$E$599,$G252)*$C$161 ,0)</f>
        <v/>
      </c>
      <c r="U252" s="84">
        <f>IF(AND(SUMIFS($D$249:$D$599,$F$249:$F$599,0,$E$249:$E$599,$G252,$C$249:$C$599,"&lt;="&amp;S$5)&lt;1000000,SUMIFS($D$249:$D$599,$F$249:$F$599,0,$E$249:$E$599,$G252,$C$249:$C$599,"&lt;="&amp;U5)&gt;=1000000),SUMIFS($D$249:$D$599,$F$249:$F$599,0,$E$249:$E$599,$G252)*$C$161 ,0)</f>
        <v/>
      </c>
      <c r="W252" s="84">
        <f>IF(AND(SUMIFS($D$249:$D$599,$F$249:$F$599,0,$E$249:$E$599,$G252,$C$249:$C$599,"&lt;="&amp;U$5)&lt;1000000,SUMIFS($D$249:$D$599,$F$249:$F$599,0,$E$249:$E$599,$G252,$C$249:$C$599,"&lt;="&amp;W5)&gt;=1000000),SUMIFS($D$249:$D$599,$F$249:$F$599,0,$E$249:$E$599,$G252)*$C$161 ,0)</f>
        <v/>
      </c>
      <c r="Y252" s="84">
        <f>IF(AND(SUMIFS($D$249:$D$599,$F$249:$F$599,0,$E$249:$E$599,$G252,$C$249:$C$599,"&lt;="&amp;W$5)&lt;1000000,SUMIFS($D$249:$D$599,$F$249:$F$599,0,$E$249:$E$599,$G252,$C$249:$C$599,"&lt;="&amp;Y5)&gt;=1000000),SUMIFS($D$249:$D$599,$F$249:$F$599,0,$E$249:$E$599,$G252)*$C$161 ,0)</f>
        <v/>
      </c>
      <c r="AA252" s="84">
        <f>IF(AND(SUMIFS($D$249:$D$599,$F$249:$F$599,0,$E$249:$E$599,$G252,$C$249:$C$599,"&lt;="&amp;Y$5)&lt;1000000,SUMIFS($D$249:$D$599,$F$249:$F$599,0,$E$249:$E$599,$G252,$C$249:$C$599,"&lt;="&amp;AA5)&gt;=1000000),SUMIFS($D$249:$D$599,$F$249:$F$599,0,$E$249:$E$599,$G252)*$C$161 ,0)</f>
        <v/>
      </c>
      <c r="AC252" s="84">
        <f>IF(AND(SUMIFS($D$249:$D$599,$F$249:$F$599,0,$E$249:$E$599,$G252,$C$249:$C$599,"&lt;="&amp;AA$5)&lt;1000000,SUMIFS($D$249:$D$599,$F$249:$F$599,0,$E$249:$E$599,$G252,$C$249:$C$599,"&lt;="&amp;AC5)&gt;=1000000),SUMIFS($D$249:$D$599,$F$249:$F$599,0,$E$249:$E$599,$G252)*$C$161 ,0)</f>
        <v/>
      </c>
      <c r="AE252" s="84">
        <f>IF(AND(SUMIFS($D$249:$D$599,$F$249:$F$599,0,$E$249:$E$599,$G252,$C$249:$C$599,"&lt;="&amp;AC$5)&lt;1000000,SUMIFS($D$249:$D$599,$F$249:$F$599,0,$E$249:$E$599,$G252,$C$249:$C$599,"&lt;="&amp;AE5)&gt;=1000000),SUMIFS($D$249:$D$599,$F$249:$F$599,0,$E$249:$E$599,$G252)*$C$161 ,0)</f>
        <v/>
      </c>
    </row>
    <row r="253">
      <c r="A253" s="14">
        <f>mid(E253, 3, 1)</f>
        <v/>
      </c>
      <c r="B253" s="14" t="inlineStr"/>
      <c r="C253" s="19">
        <f>SUMIFS('Investor Exit List'!$AC:$AC,'Investor Exit List'!$AB:$AB,B253)</f>
        <v/>
      </c>
      <c r="D253" s="14">
        <f>SUMIFS('Investor Exit List'!$Q:$Q,'Investor Exit List'!$AB:$AB,B253)</f>
        <v/>
      </c>
      <c r="E253" s="85">
        <f>LEFT(B253,6)</f>
        <v/>
      </c>
      <c r="F253" s="14">
        <f>IF(SUMIFS($E$121:$E$155,$D$121:$D$155,E253)&lt;&gt;0,E253,0)</f>
        <v/>
      </c>
      <c r="G253" s="24" t="n"/>
      <c r="I253" s="26">
        <f>IF(AND(SUMIFS($D$249:$D$599,$F$249:$F$599,0,$E$249:$E$599,$G253,$C$249:$C$599,"&lt;="&amp;B$2)&lt;1000000,SUMIFS($D$249:$D$599,$F$249:$F$599,0,$E$249:$E$599,$G253,$C$249:$C$599,"&lt;="&amp;I5)&gt;=1000000),SUMIFS($D$249:$D$599,$F$249:$F$599,0,$E$249:$E$599,$G253)*$C$161 ,0)</f>
        <v/>
      </c>
      <c r="K253" s="84">
        <f>IF(AND(SUMIFS($D$249:$D$599,$F$249:$F$599,0,$E$249:$E$599,$G253,$C$249:$C$599,"&lt;="&amp;I$5)&lt;1000000,SUMIFS($D$249:$D$599,$F$249:$F$599,0,$E$249:$E$599,$G253,$C$249:$C$599,"&lt;="&amp;K5)&gt;=1000000),SUMIFS($D$249:$D$599,$F$249:$F$599,0,$E$249:$E$599,$G253)*$C$161 ,0)</f>
        <v/>
      </c>
      <c r="M253" s="84">
        <f>IF(AND(SUMIFS($D$249:$D$599,$F$249:$F$599,0,$E$249:$E$599,$G253,$C$249:$C$599,"&lt;="&amp;K$5)&lt;1000000,SUMIFS($D$249:$D$599,$F$249:$F$599,0,$E$249:$E$599,$G253,$C$249:$C$599,"&lt;="&amp;M5)&gt;=1000000),SUMIFS($D$249:$D$599,$F$249:$F$599,0,$E$249:$E$599,$G253)*$C$161 ,0)</f>
        <v/>
      </c>
      <c r="O253" s="84">
        <f>IF(AND(SUMIFS($D$249:$D$599,$F$249:$F$599,0,$E$249:$E$599,$G253,$C$249:$C$599,"&lt;="&amp;M$5)&lt;1000000,SUMIFS($D$249:$D$599,$F$249:$F$599,0,$E$249:$E$599,$G253,$C$249:$C$599,"&lt;="&amp;O5)&gt;=1000000),SUMIFS($D$249:$D$599,$F$249:$F$599,0,$E$249:$E$599,$G253)*$C$161 ,0)</f>
        <v/>
      </c>
      <c r="Q253" s="84">
        <f>IF(AND(SUMIFS($D$249:$D$599,$F$249:$F$599,0,$E$249:$E$599,$G253,$C$249:$C$599,"&lt;="&amp;O$5)&lt;1000000,SUMIFS($D$249:$D$599,$F$249:$F$599,0,$E$249:$E$599,$G253,$C$249:$C$599,"&lt;="&amp;Q5)&gt;=1000000),SUMIFS($D$249:$D$599,$F$249:$F$599,0,$E$249:$E$599,$G253)*$C$161 ,0)</f>
        <v/>
      </c>
      <c r="S253" s="84">
        <f>IF(AND(SUMIFS($D$249:$D$599,$F$249:$F$599,0,$E$249:$E$599,$G253,$C$249:$C$599,"&lt;="&amp;Q$5)&lt;1000000,SUMIFS($D$249:$D$599,$F$249:$F$599,0,$E$249:$E$599,$G253,$C$249:$C$599,"&lt;="&amp;S5)&gt;=1000000),SUMIFS($D$249:$D$599,$F$249:$F$599,0,$E$249:$E$599,$G253)*$C$161 ,0)</f>
        <v/>
      </c>
      <c r="U253" s="84">
        <f>IF(AND(SUMIFS($D$249:$D$599,$F$249:$F$599,0,$E$249:$E$599,$G253,$C$249:$C$599,"&lt;="&amp;S$5)&lt;1000000,SUMIFS($D$249:$D$599,$F$249:$F$599,0,$E$249:$E$599,$G253,$C$249:$C$599,"&lt;="&amp;U5)&gt;=1000000),SUMIFS($D$249:$D$599,$F$249:$F$599,0,$E$249:$E$599,$G253)*$C$161 ,0)</f>
        <v/>
      </c>
      <c r="W253" s="84">
        <f>IF(AND(SUMIFS($D$249:$D$599,$F$249:$F$599,0,$E$249:$E$599,$G253,$C$249:$C$599,"&lt;="&amp;U$5)&lt;1000000,SUMIFS($D$249:$D$599,$F$249:$F$599,0,$E$249:$E$599,$G253,$C$249:$C$599,"&lt;="&amp;W5)&gt;=1000000),SUMIFS($D$249:$D$599,$F$249:$F$599,0,$E$249:$E$599,$G253)*$C$161 ,0)</f>
        <v/>
      </c>
      <c r="Y253" s="84">
        <f>IF(AND(SUMIFS($D$249:$D$599,$F$249:$F$599,0,$E$249:$E$599,$G253,$C$249:$C$599,"&lt;="&amp;W$5)&lt;1000000,SUMIFS($D$249:$D$599,$F$249:$F$599,0,$E$249:$E$599,$G253,$C$249:$C$599,"&lt;="&amp;Y5)&gt;=1000000),SUMIFS($D$249:$D$599,$F$249:$F$599,0,$E$249:$E$599,$G253)*$C$161 ,0)</f>
        <v/>
      </c>
      <c r="AA253" s="84">
        <f>IF(AND(SUMIFS($D$249:$D$599,$F$249:$F$599,0,$E$249:$E$599,$G253,$C$249:$C$599,"&lt;="&amp;Y$5)&lt;1000000,SUMIFS($D$249:$D$599,$F$249:$F$599,0,$E$249:$E$599,$G253,$C$249:$C$599,"&lt;="&amp;AA5)&gt;=1000000),SUMIFS($D$249:$D$599,$F$249:$F$599,0,$E$249:$E$599,$G253)*$C$161 ,0)</f>
        <v/>
      </c>
      <c r="AC253" s="84">
        <f>IF(AND(SUMIFS($D$249:$D$599,$F$249:$F$599,0,$E$249:$E$599,$G253,$C$249:$C$599,"&lt;="&amp;AA$5)&lt;1000000,SUMIFS($D$249:$D$599,$F$249:$F$599,0,$E$249:$E$599,$G253,$C$249:$C$599,"&lt;="&amp;AC5)&gt;=1000000),SUMIFS($D$249:$D$599,$F$249:$F$599,0,$E$249:$E$599,$G253)*$C$161 ,0)</f>
        <v/>
      </c>
      <c r="AE253" s="84">
        <f>IF(AND(SUMIFS($D$249:$D$599,$F$249:$F$599,0,$E$249:$E$599,$G253,$C$249:$C$599,"&lt;="&amp;AC$5)&lt;1000000,SUMIFS($D$249:$D$599,$F$249:$F$599,0,$E$249:$E$599,$G253,$C$249:$C$599,"&lt;="&amp;AE5)&gt;=1000000),SUMIFS($D$249:$D$599,$F$249:$F$599,0,$E$249:$E$599,$G253)*$C$161 ,0)</f>
        <v/>
      </c>
    </row>
    <row r="254">
      <c r="A254" s="14">
        <f>mid(E254, 3, 1)</f>
        <v/>
      </c>
      <c r="B254" s="14" t="inlineStr"/>
      <c r="C254" s="19">
        <f>SUMIFS('Investor Exit List'!$AC:$AC,'Investor Exit List'!$AB:$AB,B254)</f>
        <v/>
      </c>
      <c r="D254" s="14">
        <f>SUMIFS('Investor Exit List'!$Q:$Q,'Investor Exit List'!$AB:$AB,B254)</f>
        <v/>
      </c>
      <c r="E254" s="85">
        <f>LEFT(B254,6)</f>
        <v/>
      </c>
      <c r="F254" s="14">
        <f>IF(SUMIFS($E$121:$E$155,$D$121:$D$155,E254)&lt;&gt;0,E254,0)</f>
        <v/>
      </c>
      <c r="G254" s="24" t="n"/>
      <c r="I254" s="26">
        <f>IF(AND(SUMIFS($D$249:$D$599,$F$249:$F$599,0,$E$249:$E$599,$G254,$C$249:$C$599,"&lt;="&amp;B$2)&lt;1000000,SUMIFS($D$249:$D$599,$F$249:$F$599,0,$E$249:$E$599,$G254,$C$249:$C$599,"&lt;="&amp;I5)&gt;=1000000),SUMIFS($D$249:$D$599,$F$249:$F$599,0,$E$249:$E$599,$G254)*$C$161 ,0)</f>
        <v/>
      </c>
      <c r="K254" s="84">
        <f>IF(AND(SUMIFS($D$249:$D$599,$F$249:$F$599,0,$E$249:$E$599,$G254,$C$249:$C$599,"&lt;="&amp;I$5)&lt;1000000,SUMIFS($D$249:$D$599,$F$249:$F$599,0,$E$249:$E$599,$G254,$C$249:$C$599,"&lt;="&amp;K5)&gt;=1000000),SUMIFS($D$249:$D$599,$F$249:$F$599,0,$E$249:$E$599,$G254)*$C$161 ,0)</f>
        <v/>
      </c>
      <c r="M254" s="84">
        <f>IF(AND(SUMIFS($D$249:$D$599,$F$249:$F$599,0,$E$249:$E$599,$G254,$C$249:$C$599,"&lt;="&amp;K$5)&lt;1000000,SUMIFS($D$249:$D$599,$F$249:$F$599,0,$E$249:$E$599,$G254,$C$249:$C$599,"&lt;="&amp;M5)&gt;=1000000),SUMIFS($D$249:$D$599,$F$249:$F$599,0,$E$249:$E$599,$G254)*$C$161 ,0)</f>
        <v/>
      </c>
      <c r="O254" s="84">
        <f>IF(AND(SUMIFS($D$249:$D$599,$F$249:$F$599,0,$E$249:$E$599,$G254,$C$249:$C$599,"&lt;="&amp;M$5)&lt;1000000,SUMIFS($D$249:$D$599,$F$249:$F$599,0,$E$249:$E$599,$G254,$C$249:$C$599,"&lt;="&amp;O5)&gt;=1000000),SUMIFS($D$249:$D$599,$F$249:$F$599,0,$E$249:$E$599,$G254)*$C$161 ,0)</f>
        <v/>
      </c>
      <c r="Q254" s="84">
        <f>IF(AND(SUMIFS($D$249:$D$599,$F$249:$F$599,0,$E$249:$E$599,$G254,$C$249:$C$599,"&lt;="&amp;O$5)&lt;1000000,SUMIFS($D$249:$D$599,$F$249:$F$599,0,$E$249:$E$599,$G254,$C$249:$C$599,"&lt;="&amp;Q5)&gt;=1000000),SUMIFS($D$249:$D$599,$F$249:$F$599,0,$E$249:$E$599,$G254)*$C$161 ,0)</f>
        <v/>
      </c>
      <c r="S254" s="84">
        <f>IF(AND(SUMIFS($D$249:$D$599,$F$249:$F$599,0,$E$249:$E$599,$G254,$C$249:$C$599,"&lt;="&amp;Q$5)&lt;1000000,SUMIFS($D$249:$D$599,$F$249:$F$599,0,$E$249:$E$599,$G254,$C$249:$C$599,"&lt;="&amp;S5)&gt;=1000000),SUMIFS($D$249:$D$599,$F$249:$F$599,0,$E$249:$E$599,$G254)*$C$161 ,0)</f>
        <v/>
      </c>
      <c r="U254" s="84">
        <f>IF(AND(SUMIFS($D$249:$D$599,$F$249:$F$599,0,$E$249:$E$599,$G254,$C$249:$C$599,"&lt;="&amp;S$5)&lt;1000000,SUMIFS($D$249:$D$599,$F$249:$F$599,0,$E$249:$E$599,$G254,$C$249:$C$599,"&lt;="&amp;U5)&gt;=1000000),SUMIFS($D$249:$D$599,$F$249:$F$599,0,$E$249:$E$599,$G254)*$C$161 ,0)</f>
        <v/>
      </c>
      <c r="W254" s="84">
        <f>IF(AND(SUMIFS($D$249:$D$599,$F$249:$F$599,0,$E$249:$E$599,$G254,$C$249:$C$599,"&lt;="&amp;U$5)&lt;1000000,SUMIFS($D$249:$D$599,$F$249:$F$599,0,$E$249:$E$599,$G254,$C$249:$C$599,"&lt;="&amp;W5)&gt;=1000000),SUMIFS($D$249:$D$599,$F$249:$F$599,0,$E$249:$E$599,$G254)*$C$161 ,0)</f>
        <v/>
      </c>
      <c r="Y254" s="84">
        <f>IF(AND(SUMIFS($D$249:$D$599,$F$249:$F$599,0,$E$249:$E$599,$G254,$C$249:$C$599,"&lt;="&amp;W$5)&lt;1000000,SUMIFS($D$249:$D$599,$F$249:$F$599,0,$E$249:$E$599,$G254,$C$249:$C$599,"&lt;="&amp;Y5)&gt;=1000000),SUMIFS($D$249:$D$599,$F$249:$F$599,0,$E$249:$E$599,$G254)*$C$161 ,0)</f>
        <v/>
      </c>
      <c r="AA254" s="84">
        <f>IF(AND(SUMIFS($D$249:$D$599,$F$249:$F$599,0,$E$249:$E$599,$G254,$C$249:$C$599,"&lt;="&amp;Y$5)&lt;1000000,SUMIFS($D$249:$D$599,$F$249:$F$599,0,$E$249:$E$599,$G254,$C$249:$C$599,"&lt;="&amp;AA5)&gt;=1000000),SUMIFS($D$249:$D$599,$F$249:$F$599,0,$E$249:$E$599,$G254)*$C$161 ,0)</f>
        <v/>
      </c>
      <c r="AC254" s="84">
        <f>IF(AND(SUMIFS($D$249:$D$599,$F$249:$F$599,0,$E$249:$E$599,$G254,$C$249:$C$599,"&lt;="&amp;AA$5)&lt;1000000,SUMIFS($D$249:$D$599,$F$249:$F$599,0,$E$249:$E$599,$G254,$C$249:$C$599,"&lt;="&amp;AC5)&gt;=1000000),SUMIFS($D$249:$D$599,$F$249:$F$599,0,$E$249:$E$599,$G254)*$C$161 ,0)</f>
        <v/>
      </c>
      <c r="AE254" s="84">
        <f>IF(AND(SUMIFS($D$249:$D$599,$F$249:$F$599,0,$E$249:$E$599,$G254,$C$249:$C$599,"&lt;="&amp;AC$5)&lt;1000000,SUMIFS($D$249:$D$599,$F$249:$F$599,0,$E$249:$E$599,$G254,$C$249:$C$599,"&lt;="&amp;AE5)&gt;=1000000),SUMIFS($D$249:$D$599,$F$249:$F$599,0,$E$249:$E$599,$G254)*$C$161 ,0)</f>
        <v/>
      </c>
    </row>
    <row r="255">
      <c r="A255" s="14">
        <f>mid(E255, 3, 1)</f>
        <v/>
      </c>
      <c r="B255" s="14" t="inlineStr"/>
      <c r="C255" s="19">
        <f>SUMIFS('Investor Exit List'!$AC:$AC,'Investor Exit List'!$AB:$AB,B255)</f>
        <v/>
      </c>
      <c r="D255" s="14">
        <f>SUMIFS('Investor Exit List'!$Q:$Q,'Investor Exit List'!$AB:$AB,B255)</f>
        <v/>
      </c>
      <c r="E255" s="85">
        <f>LEFT(B255,6)</f>
        <v/>
      </c>
      <c r="F255" s="14">
        <f>IF(SUMIFS($E$121:$E$155,$D$121:$D$155,E255)&lt;&gt;0,E255,0)</f>
        <v/>
      </c>
      <c r="G255" s="24" t="n"/>
      <c r="I255" s="26">
        <f>IF(AND(SUMIFS($D$249:$D$599,$F$249:$F$599,0,$E$249:$E$599,$G255,$C$249:$C$599,"&lt;="&amp;B$2)&lt;1000000,SUMIFS($D$249:$D$599,$F$249:$F$599,0,$E$249:$E$599,$G255,$C$249:$C$599,"&lt;="&amp;I5)&gt;=1000000),SUMIFS($D$249:$D$599,$F$249:$F$599,0,$E$249:$E$599,$G255)*$C$161 ,0)</f>
        <v/>
      </c>
      <c r="K255" s="84">
        <f>IF(AND(SUMIFS($D$249:$D$599,$F$249:$F$599,0,$E$249:$E$599,$G255,$C$249:$C$599,"&lt;="&amp;I$5)&lt;1000000,SUMIFS($D$249:$D$599,$F$249:$F$599,0,$E$249:$E$599,$G255,$C$249:$C$599,"&lt;="&amp;K5)&gt;=1000000),SUMIFS($D$249:$D$599,$F$249:$F$599,0,$E$249:$E$599,$G255)*$C$161 ,0)</f>
        <v/>
      </c>
      <c r="M255" s="84">
        <f>IF(AND(SUMIFS($D$249:$D$599,$F$249:$F$599,0,$E$249:$E$599,$G255,$C$249:$C$599,"&lt;="&amp;K$5)&lt;1000000,SUMIFS($D$249:$D$599,$F$249:$F$599,0,$E$249:$E$599,$G255,$C$249:$C$599,"&lt;="&amp;M5)&gt;=1000000),SUMIFS($D$249:$D$599,$F$249:$F$599,0,$E$249:$E$599,$G255)*$C$161 ,0)</f>
        <v/>
      </c>
      <c r="O255" s="84">
        <f>IF(AND(SUMIFS($D$249:$D$599,$F$249:$F$599,0,$E$249:$E$599,$G255,$C$249:$C$599,"&lt;="&amp;M$5)&lt;1000000,SUMIFS($D$249:$D$599,$F$249:$F$599,0,$E$249:$E$599,$G255,$C$249:$C$599,"&lt;="&amp;O5)&gt;=1000000),SUMIFS($D$249:$D$599,$F$249:$F$599,0,$E$249:$E$599,$G255)*$C$161 ,0)</f>
        <v/>
      </c>
      <c r="Q255" s="84">
        <f>IF(AND(SUMIFS($D$249:$D$599,$F$249:$F$599,0,$E$249:$E$599,$G255,$C$249:$C$599,"&lt;="&amp;O$5)&lt;1000000,SUMIFS($D$249:$D$599,$F$249:$F$599,0,$E$249:$E$599,$G255,$C$249:$C$599,"&lt;="&amp;Q5)&gt;=1000000),SUMIFS($D$249:$D$599,$F$249:$F$599,0,$E$249:$E$599,$G255)*$C$161 ,0)</f>
        <v/>
      </c>
      <c r="S255" s="84">
        <f>IF(AND(SUMIFS($D$249:$D$599,$F$249:$F$599,0,$E$249:$E$599,$G255,$C$249:$C$599,"&lt;="&amp;Q$5)&lt;1000000,SUMIFS($D$249:$D$599,$F$249:$F$599,0,$E$249:$E$599,$G255,$C$249:$C$599,"&lt;="&amp;S5)&gt;=1000000),SUMIFS($D$249:$D$599,$F$249:$F$599,0,$E$249:$E$599,$G255)*$C$161 ,0)</f>
        <v/>
      </c>
      <c r="U255" s="84">
        <f>IF(AND(SUMIFS($D$249:$D$599,$F$249:$F$599,0,$E$249:$E$599,$G255,$C$249:$C$599,"&lt;="&amp;S$5)&lt;1000000,SUMIFS($D$249:$D$599,$F$249:$F$599,0,$E$249:$E$599,$G255,$C$249:$C$599,"&lt;="&amp;U5)&gt;=1000000),SUMIFS($D$249:$D$599,$F$249:$F$599,0,$E$249:$E$599,$G255)*$C$161 ,0)</f>
        <v/>
      </c>
      <c r="W255" s="84">
        <f>IF(AND(SUMIFS($D$249:$D$599,$F$249:$F$599,0,$E$249:$E$599,$G255,$C$249:$C$599,"&lt;="&amp;U$5)&lt;1000000,SUMIFS($D$249:$D$599,$F$249:$F$599,0,$E$249:$E$599,$G255,$C$249:$C$599,"&lt;="&amp;W5)&gt;=1000000),SUMIFS($D$249:$D$599,$F$249:$F$599,0,$E$249:$E$599,$G255)*$C$161 ,0)</f>
        <v/>
      </c>
      <c r="Y255" s="84">
        <f>IF(AND(SUMIFS($D$249:$D$599,$F$249:$F$599,0,$E$249:$E$599,$G255,$C$249:$C$599,"&lt;="&amp;W$5)&lt;1000000,SUMIFS($D$249:$D$599,$F$249:$F$599,0,$E$249:$E$599,$G255,$C$249:$C$599,"&lt;="&amp;Y5)&gt;=1000000),SUMIFS($D$249:$D$599,$F$249:$F$599,0,$E$249:$E$599,$G255)*$C$161 ,0)</f>
        <v/>
      </c>
      <c r="AA255" s="84">
        <f>IF(AND(SUMIFS($D$249:$D$599,$F$249:$F$599,0,$E$249:$E$599,$G255,$C$249:$C$599,"&lt;="&amp;Y$5)&lt;1000000,SUMIFS($D$249:$D$599,$F$249:$F$599,0,$E$249:$E$599,$G255,$C$249:$C$599,"&lt;="&amp;AA5)&gt;=1000000),SUMIFS($D$249:$D$599,$F$249:$F$599,0,$E$249:$E$599,$G255)*$C$161 ,0)</f>
        <v/>
      </c>
      <c r="AC255" s="84">
        <f>IF(AND(SUMIFS($D$249:$D$599,$F$249:$F$599,0,$E$249:$E$599,$G255,$C$249:$C$599,"&lt;="&amp;AA$5)&lt;1000000,SUMIFS($D$249:$D$599,$F$249:$F$599,0,$E$249:$E$599,$G255,$C$249:$C$599,"&lt;="&amp;AC5)&gt;=1000000),SUMIFS($D$249:$D$599,$F$249:$F$599,0,$E$249:$E$599,$G255)*$C$161 ,0)</f>
        <v/>
      </c>
      <c r="AE255" s="84">
        <f>IF(AND(SUMIFS($D$249:$D$599,$F$249:$F$599,0,$E$249:$E$599,$G255,$C$249:$C$599,"&lt;="&amp;AC$5)&lt;1000000,SUMIFS($D$249:$D$599,$F$249:$F$599,0,$E$249:$E$599,$G255,$C$249:$C$599,"&lt;="&amp;AE5)&gt;=1000000),SUMIFS($D$249:$D$599,$F$249:$F$599,0,$E$249:$E$599,$G255)*$C$161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85">
        <f>LEFT(B256,6)</f>
        <v/>
      </c>
      <c r="F256" s="14">
        <f>IF(SUMIFS($E$121:$E$155,$D$121:$D$155,E256)&lt;&gt;0,E256,0)</f>
        <v/>
      </c>
      <c r="G256" s="24" t="n"/>
      <c r="I256" s="26">
        <f>IF(AND(SUMIFS($D$249:$D$599,$F$249:$F$599,0,$E$249:$E$599,$G256,$C$249:$C$599,"&lt;="&amp;B$2)&lt;1000000,SUMIFS($D$249:$D$599,$F$249:$F$599,0,$E$249:$E$599,$G256,$C$249:$C$599,"&lt;="&amp;I5)&gt;=1000000),SUMIFS($D$249:$D$599,$F$249:$F$599,0,$E$249:$E$599,$G256)*$C$161 ,0)</f>
        <v/>
      </c>
      <c r="K256" s="84">
        <f>IF(AND(SUMIFS($D$249:$D$599,$F$249:$F$599,0,$E$249:$E$599,$G256,$C$249:$C$599,"&lt;="&amp;I$5)&lt;1000000,SUMIFS($D$249:$D$599,$F$249:$F$599,0,$E$249:$E$599,$G256,$C$249:$C$599,"&lt;="&amp;K5)&gt;=1000000),SUMIFS($D$249:$D$599,$F$249:$F$599,0,$E$249:$E$599,$G256)*$C$161 ,0)</f>
        <v/>
      </c>
      <c r="M256" s="84">
        <f>IF(AND(SUMIFS($D$249:$D$599,$F$249:$F$599,0,$E$249:$E$599,$G256,$C$249:$C$599,"&lt;="&amp;K$5)&lt;1000000,SUMIFS($D$249:$D$599,$F$249:$F$599,0,$E$249:$E$599,$G256,$C$249:$C$599,"&lt;="&amp;M5)&gt;=1000000),SUMIFS($D$249:$D$599,$F$249:$F$599,0,$E$249:$E$599,$G256)*$C$161 ,0)</f>
        <v/>
      </c>
      <c r="O256" s="84">
        <f>IF(AND(SUMIFS($D$249:$D$599,$F$249:$F$599,0,$E$249:$E$599,$G256,$C$249:$C$599,"&lt;="&amp;M$5)&lt;1000000,SUMIFS($D$249:$D$599,$F$249:$F$599,0,$E$249:$E$599,$G256,$C$249:$C$599,"&lt;="&amp;O5)&gt;=1000000),SUMIFS($D$249:$D$599,$F$249:$F$599,0,$E$249:$E$599,$G256)*$C$161 ,0)</f>
        <v/>
      </c>
      <c r="Q256" s="84">
        <f>IF(AND(SUMIFS($D$249:$D$599,$F$249:$F$599,0,$E$249:$E$599,$G256,$C$249:$C$599,"&lt;="&amp;O$5)&lt;1000000,SUMIFS($D$249:$D$599,$F$249:$F$599,0,$E$249:$E$599,$G256,$C$249:$C$599,"&lt;="&amp;Q5)&gt;=1000000),SUMIFS($D$249:$D$599,$F$249:$F$599,0,$E$249:$E$599,$G256)*$C$161 ,0)</f>
        <v/>
      </c>
      <c r="S256" s="84">
        <f>IF(AND(SUMIFS($D$249:$D$599,$F$249:$F$599,0,$E$249:$E$599,$G256,$C$249:$C$599,"&lt;="&amp;Q$5)&lt;1000000,SUMIFS($D$249:$D$599,$F$249:$F$599,0,$E$249:$E$599,$G256,$C$249:$C$599,"&lt;="&amp;S5)&gt;=1000000),SUMIFS($D$249:$D$599,$F$249:$F$599,0,$E$249:$E$599,$G256)*$C$161 ,0)</f>
        <v/>
      </c>
      <c r="U256" s="84">
        <f>IF(AND(SUMIFS($D$249:$D$599,$F$249:$F$599,0,$E$249:$E$599,$G256,$C$249:$C$599,"&lt;="&amp;S$5)&lt;1000000,SUMIFS($D$249:$D$599,$F$249:$F$599,0,$E$249:$E$599,$G256,$C$249:$C$599,"&lt;="&amp;U5)&gt;=1000000),SUMIFS($D$249:$D$599,$F$249:$F$599,0,$E$249:$E$599,$G256)*$C$161 ,0)</f>
        <v/>
      </c>
      <c r="W256" s="84">
        <f>IF(AND(SUMIFS($D$249:$D$599,$F$249:$F$599,0,$E$249:$E$599,$G256,$C$249:$C$599,"&lt;="&amp;U$5)&lt;1000000,SUMIFS($D$249:$D$599,$F$249:$F$599,0,$E$249:$E$599,$G256,$C$249:$C$599,"&lt;="&amp;W5)&gt;=1000000),SUMIFS($D$249:$D$599,$F$249:$F$599,0,$E$249:$E$599,$G256)*$C$161 ,0)</f>
        <v/>
      </c>
      <c r="Y256" s="84">
        <f>IF(AND(SUMIFS($D$249:$D$599,$F$249:$F$599,0,$E$249:$E$599,$G256,$C$249:$C$599,"&lt;="&amp;W$5)&lt;1000000,SUMIFS($D$249:$D$599,$F$249:$F$599,0,$E$249:$E$599,$G256,$C$249:$C$599,"&lt;="&amp;Y5)&gt;=1000000),SUMIFS($D$249:$D$599,$F$249:$F$599,0,$E$249:$E$599,$G256)*$C$161 ,0)</f>
        <v/>
      </c>
      <c r="AA256" s="84">
        <f>IF(AND(SUMIFS($D$249:$D$599,$F$249:$F$599,0,$E$249:$E$599,$G256,$C$249:$C$599,"&lt;="&amp;Y$5)&lt;1000000,SUMIFS($D$249:$D$599,$F$249:$F$599,0,$E$249:$E$599,$G256,$C$249:$C$599,"&lt;="&amp;AA5)&gt;=1000000),SUMIFS($D$249:$D$599,$F$249:$F$599,0,$E$249:$E$599,$G256)*$C$161 ,0)</f>
        <v/>
      </c>
      <c r="AC256" s="84">
        <f>IF(AND(SUMIFS($D$249:$D$599,$F$249:$F$599,0,$E$249:$E$599,$G256,$C$249:$C$599,"&lt;="&amp;AA$5)&lt;1000000,SUMIFS($D$249:$D$599,$F$249:$F$599,0,$E$249:$E$599,$G256,$C$249:$C$599,"&lt;="&amp;AC5)&gt;=1000000),SUMIFS($D$249:$D$599,$F$249:$F$599,0,$E$249:$E$599,$G256)*$C$161 ,0)</f>
        <v/>
      </c>
      <c r="AE256" s="84">
        <f>IF(AND(SUMIFS($D$249:$D$599,$F$249:$F$599,0,$E$249:$E$599,$G256,$C$249:$C$599,"&lt;="&amp;AC$5)&lt;1000000,SUMIFS($D$249:$D$599,$F$249:$F$599,0,$E$249:$E$599,$G256,$C$249:$C$599,"&lt;="&amp;AE5)&gt;=1000000),SUMIFS($D$249:$D$599,$F$249:$F$599,0,$E$249:$E$599,$G256)*$C$161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85">
        <f>LEFT(B257,6)</f>
        <v/>
      </c>
      <c r="F257" s="14">
        <f>IF(SUMIFS($E$121:$E$155,$D$121:$D$155,E257)&lt;&gt;0,E257,0)</f>
        <v/>
      </c>
      <c r="G257" s="24" t="n"/>
      <c r="I257" s="26">
        <f>IF(AND(SUMIFS($D$249:$D$599,$F$249:$F$599,0,$E$249:$E$599,$G257,$C$249:$C$599,"&lt;="&amp;B$2)&lt;1000000,SUMIFS($D$249:$D$599,$F$249:$F$599,0,$E$249:$E$599,$G257,$C$249:$C$599,"&lt;="&amp;I5)&gt;=1000000),SUMIFS($D$249:$D$599,$F$249:$F$599,0,$E$249:$E$599,$G257)*$C$161 ,0)</f>
        <v/>
      </c>
      <c r="K257" s="84">
        <f>IF(AND(SUMIFS($D$249:$D$599,$F$249:$F$599,0,$E$249:$E$599,$G257,$C$249:$C$599,"&lt;="&amp;I$5)&lt;1000000,SUMIFS($D$249:$D$599,$F$249:$F$599,0,$E$249:$E$599,$G257,$C$249:$C$599,"&lt;="&amp;K5)&gt;=1000000),SUMIFS($D$249:$D$599,$F$249:$F$599,0,$E$249:$E$599,$G257)*$C$161 ,0)</f>
        <v/>
      </c>
      <c r="M257" s="84">
        <f>IF(AND(SUMIFS($D$249:$D$599,$F$249:$F$599,0,$E$249:$E$599,$G257,$C$249:$C$599,"&lt;="&amp;K$5)&lt;1000000,SUMIFS($D$249:$D$599,$F$249:$F$599,0,$E$249:$E$599,$G257,$C$249:$C$599,"&lt;="&amp;M5)&gt;=1000000),SUMIFS($D$249:$D$599,$F$249:$F$599,0,$E$249:$E$599,$G257)*$C$161 ,0)</f>
        <v/>
      </c>
      <c r="O257" s="84">
        <f>IF(AND(SUMIFS($D$249:$D$599,$F$249:$F$599,0,$E$249:$E$599,$G257,$C$249:$C$599,"&lt;="&amp;M$5)&lt;1000000,SUMIFS($D$249:$D$599,$F$249:$F$599,0,$E$249:$E$599,$G257,$C$249:$C$599,"&lt;="&amp;O5)&gt;=1000000),SUMIFS($D$249:$D$599,$F$249:$F$599,0,$E$249:$E$599,$G257)*$C$161 ,0)</f>
        <v/>
      </c>
      <c r="Q257" s="84">
        <f>IF(AND(SUMIFS($D$249:$D$599,$F$249:$F$599,0,$E$249:$E$599,$G257,$C$249:$C$599,"&lt;="&amp;O$5)&lt;1000000,SUMIFS($D$249:$D$599,$F$249:$F$599,0,$E$249:$E$599,$G257,$C$249:$C$599,"&lt;="&amp;Q5)&gt;=1000000),SUMIFS($D$249:$D$599,$F$249:$F$599,0,$E$249:$E$599,$G257)*$C$161 ,0)</f>
        <v/>
      </c>
      <c r="S257" s="84">
        <f>IF(AND(SUMIFS($D$249:$D$599,$F$249:$F$599,0,$E$249:$E$599,$G257,$C$249:$C$599,"&lt;="&amp;Q$5)&lt;1000000,SUMIFS($D$249:$D$599,$F$249:$F$599,0,$E$249:$E$599,$G257,$C$249:$C$599,"&lt;="&amp;S5)&gt;=1000000),SUMIFS($D$249:$D$599,$F$249:$F$599,0,$E$249:$E$599,$G257)*$C$161 ,0)</f>
        <v/>
      </c>
      <c r="U257" s="84">
        <f>IF(AND(SUMIFS($D$249:$D$599,$F$249:$F$599,0,$E$249:$E$599,$G257,$C$249:$C$599,"&lt;="&amp;S$5)&lt;1000000,SUMIFS($D$249:$D$599,$F$249:$F$599,0,$E$249:$E$599,$G257,$C$249:$C$599,"&lt;="&amp;U5)&gt;=1000000),SUMIFS($D$249:$D$599,$F$249:$F$599,0,$E$249:$E$599,$G257)*$C$161 ,0)</f>
        <v/>
      </c>
      <c r="W257" s="84">
        <f>IF(AND(SUMIFS($D$249:$D$599,$F$249:$F$599,0,$E$249:$E$599,$G257,$C$249:$C$599,"&lt;="&amp;U$5)&lt;1000000,SUMIFS($D$249:$D$599,$F$249:$F$599,0,$E$249:$E$599,$G257,$C$249:$C$599,"&lt;="&amp;W5)&gt;=1000000),SUMIFS($D$249:$D$599,$F$249:$F$599,0,$E$249:$E$599,$G257)*$C$161 ,0)</f>
        <v/>
      </c>
      <c r="Y257" s="84">
        <f>IF(AND(SUMIFS($D$249:$D$599,$F$249:$F$599,0,$E$249:$E$599,$G257,$C$249:$C$599,"&lt;="&amp;W$5)&lt;1000000,SUMIFS($D$249:$D$599,$F$249:$F$599,0,$E$249:$E$599,$G257,$C$249:$C$599,"&lt;="&amp;Y5)&gt;=1000000),SUMIFS($D$249:$D$599,$F$249:$F$599,0,$E$249:$E$599,$G257)*$C$161 ,0)</f>
        <v/>
      </c>
      <c r="AA257" s="84">
        <f>IF(AND(SUMIFS($D$249:$D$599,$F$249:$F$599,0,$E$249:$E$599,$G257,$C$249:$C$599,"&lt;="&amp;Y$5)&lt;1000000,SUMIFS($D$249:$D$599,$F$249:$F$599,0,$E$249:$E$599,$G257,$C$249:$C$599,"&lt;="&amp;AA5)&gt;=1000000),SUMIFS($D$249:$D$599,$F$249:$F$599,0,$E$249:$E$599,$G257)*$C$161 ,0)</f>
        <v/>
      </c>
      <c r="AC257" s="84">
        <f>IF(AND(SUMIFS($D$249:$D$599,$F$249:$F$599,0,$E$249:$E$599,$G257,$C$249:$C$599,"&lt;="&amp;AA$5)&lt;1000000,SUMIFS($D$249:$D$599,$F$249:$F$599,0,$E$249:$E$599,$G257,$C$249:$C$599,"&lt;="&amp;AC5)&gt;=1000000),SUMIFS($D$249:$D$599,$F$249:$F$599,0,$E$249:$E$599,$G257)*$C$161 ,0)</f>
        <v/>
      </c>
      <c r="AE257" s="84">
        <f>IF(AND(SUMIFS($D$249:$D$599,$F$249:$F$599,0,$E$249:$E$599,$G257,$C$249:$C$599,"&lt;="&amp;AC$5)&lt;1000000,SUMIFS($D$249:$D$599,$F$249:$F$599,0,$E$249:$E$599,$G257,$C$249:$C$599,"&lt;="&amp;AE5)&gt;=1000000),SUMIFS($D$249:$D$599,$F$249:$F$599,0,$E$249:$E$599,$G257)*$C$161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85">
        <f>LEFT(B258,6)</f>
        <v/>
      </c>
      <c r="F258" s="14">
        <f>IF(SUMIFS($E$121:$E$155,$D$121:$D$155,E258)&lt;&gt;0,E258,0)</f>
        <v/>
      </c>
      <c r="G258" s="24" t="n"/>
      <c r="I258" s="26">
        <f>IF(AND(SUMIFS($D$249:$D$599,$F$249:$F$599,0,$E$249:$E$599,$G258,$C$249:$C$599,"&lt;="&amp;B$2)&lt;1000000,SUMIFS($D$249:$D$599,$F$249:$F$599,0,$E$249:$E$599,$G258,$C$249:$C$599,"&lt;="&amp;I5)&gt;=1000000),SUMIFS($D$249:$D$599,$F$249:$F$599,0,$E$249:$E$599,$G258)*$C$161 ,0)</f>
        <v/>
      </c>
      <c r="K258" s="84">
        <f>IF(AND(SUMIFS($D$249:$D$599,$F$249:$F$599,0,$E$249:$E$599,$G258,$C$249:$C$599,"&lt;="&amp;I$5)&lt;1000000,SUMIFS($D$249:$D$599,$F$249:$F$599,0,$E$249:$E$599,$G258,$C$249:$C$599,"&lt;="&amp;K5)&gt;=1000000),SUMIFS($D$249:$D$599,$F$249:$F$599,0,$E$249:$E$599,$G258)*$C$161 ,0)</f>
        <v/>
      </c>
      <c r="M258" s="84">
        <f>IF(AND(SUMIFS($D$249:$D$599,$F$249:$F$599,0,$E$249:$E$599,$G258,$C$249:$C$599,"&lt;="&amp;K$5)&lt;1000000,SUMIFS($D$249:$D$599,$F$249:$F$599,0,$E$249:$E$599,$G258,$C$249:$C$599,"&lt;="&amp;M5)&gt;=1000000),SUMIFS($D$249:$D$599,$F$249:$F$599,0,$E$249:$E$599,$G258)*$C$161 ,0)</f>
        <v/>
      </c>
      <c r="O258" s="84">
        <f>IF(AND(SUMIFS($D$249:$D$599,$F$249:$F$599,0,$E$249:$E$599,$G258,$C$249:$C$599,"&lt;="&amp;M$5)&lt;1000000,SUMIFS($D$249:$D$599,$F$249:$F$599,0,$E$249:$E$599,$G258,$C$249:$C$599,"&lt;="&amp;O5)&gt;=1000000),SUMIFS($D$249:$D$599,$F$249:$F$599,0,$E$249:$E$599,$G258)*$C$161 ,0)</f>
        <v/>
      </c>
      <c r="Q258" s="84">
        <f>IF(AND(SUMIFS($D$249:$D$599,$F$249:$F$599,0,$E$249:$E$599,$G258,$C$249:$C$599,"&lt;="&amp;O$5)&lt;1000000,SUMIFS($D$249:$D$599,$F$249:$F$599,0,$E$249:$E$599,$G258,$C$249:$C$599,"&lt;="&amp;Q5)&gt;=1000000),SUMIFS($D$249:$D$599,$F$249:$F$599,0,$E$249:$E$599,$G258)*$C$161 ,0)</f>
        <v/>
      </c>
      <c r="S258" s="84">
        <f>IF(AND(SUMIFS($D$249:$D$599,$F$249:$F$599,0,$E$249:$E$599,$G258,$C$249:$C$599,"&lt;="&amp;Q$5)&lt;1000000,SUMIFS($D$249:$D$599,$F$249:$F$599,0,$E$249:$E$599,$G258,$C$249:$C$599,"&lt;="&amp;S5)&gt;=1000000),SUMIFS($D$249:$D$599,$F$249:$F$599,0,$E$249:$E$599,$G258)*$C$161 ,0)</f>
        <v/>
      </c>
      <c r="U258" s="84">
        <f>IF(AND(SUMIFS($D$249:$D$599,$F$249:$F$599,0,$E$249:$E$599,$G258,$C$249:$C$599,"&lt;="&amp;S$5)&lt;1000000,SUMIFS($D$249:$D$599,$F$249:$F$599,0,$E$249:$E$599,$G258,$C$249:$C$599,"&lt;="&amp;U5)&gt;=1000000),SUMIFS($D$249:$D$599,$F$249:$F$599,0,$E$249:$E$599,$G258)*$C$161 ,0)</f>
        <v/>
      </c>
      <c r="W258" s="84">
        <f>IF(AND(SUMIFS($D$249:$D$599,$F$249:$F$599,0,$E$249:$E$599,$G258,$C$249:$C$599,"&lt;="&amp;U$5)&lt;1000000,SUMIFS($D$249:$D$599,$F$249:$F$599,0,$E$249:$E$599,$G258,$C$249:$C$599,"&lt;="&amp;W5)&gt;=1000000),SUMIFS($D$249:$D$599,$F$249:$F$599,0,$E$249:$E$599,$G258)*$C$161 ,0)</f>
        <v/>
      </c>
      <c r="Y258" s="84">
        <f>IF(AND(SUMIFS($D$249:$D$599,$F$249:$F$599,0,$E$249:$E$599,$G258,$C$249:$C$599,"&lt;="&amp;W$5)&lt;1000000,SUMIFS($D$249:$D$599,$F$249:$F$599,0,$E$249:$E$599,$G258,$C$249:$C$599,"&lt;="&amp;Y5)&gt;=1000000),SUMIFS($D$249:$D$599,$F$249:$F$599,0,$E$249:$E$599,$G258)*$C$161 ,0)</f>
        <v/>
      </c>
      <c r="AA258" s="84">
        <f>IF(AND(SUMIFS($D$249:$D$599,$F$249:$F$599,0,$E$249:$E$599,$G258,$C$249:$C$599,"&lt;="&amp;Y$5)&lt;1000000,SUMIFS($D$249:$D$599,$F$249:$F$599,0,$E$249:$E$599,$G258,$C$249:$C$599,"&lt;="&amp;AA5)&gt;=1000000),SUMIFS($D$249:$D$599,$F$249:$F$599,0,$E$249:$E$599,$G258)*$C$161 ,0)</f>
        <v/>
      </c>
      <c r="AC258" s="84">
        <f>IF(AND(SUMIFS($D$249:$D$599,$F$249:$F$599,0,$E$249:$E$599,$G258,$C$249:$C$599,"&lt;="&amp;AA$5)&lt;1000000,SUMIFS($D$249:$D$599,$F$249:$F$599,0,$E$249:$E$599,$G258,$C$249:$C$599,"&lt;="&amp;AC5)&gt;=1000000),SUMIFS($D$249:$D$599,$F$249:$F$599,0,$E$249:$E$599,$G258)*$C$161 ,0)</f>
        <v/>
      </c>
      <c r="AE258" s="84">
        <f>IF(AND(SUMIFS($D$249:$D$599,$F$249:$F$599,0,$E$249:$E$599,$G258,$C$249:$C$599,"&lt;="&amp;AC$5)&lt;1000000,SUMIFS($D$249:$D$599,$F$249:$F$599,0,$E$249:$E$599,$G258,$C$249:$C$599,"&lt;="&amp;AE5)&gt;=1000000),SUMIFS($D$249:$D$599,$F$249:$F$599,0,$E$249:$E$599,$G258)*$C$161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85">
        <f>LEFT(B259,6)</f>
        <v/>
      </c>
      <c r="F259" s="14">
        <f>IF(SUMIFS($E$121:$E$155,$D$121:$D$155,E259)&lt;&gt;0,E259,0)</f>
        <v/>
      </c>
      <c r="G259" s="24" t="n"/>
      <c r="I259" s="26">
        <f>IF(AND(SUMIFS($D$249:$D$599,$F$249:$F$599,0,$E$249:$E$599,$G259,$C$249:$C$599,"&lt;="&amp;B$2)&lt;1000000,SUMIFS($D$249:$D$599,$F$249:$F$599,0,$E$249:$E$599,$G259,$C$249:$C$599,"&lt;="&amp;I5)&gt;=1000000),SUMIFS($D$249:$D$599,$F$249:$F$599,0,$E$249:$E$599,$G259)*$C$161 ,0)</f>
        <v/>
      </c>
      <c r="K259" s="84">
        <f>IF(AND(SUMIFS($D$249:$D$599,$F$249:$F$599,0,$E$249:$E$599,$G259,$C$249:$C$599,"&lt;="&amp;I$5)&lt;1000000,SUMIFS($D$249:$D$599,$F$249:$F$599,0,$E$249:$E$599,$G259,$C$249:$C$599,"&lt;="&amp;K5)&gt;=1000000),SUMIFS($D$249:$D$599,$F$249:$F$599,0,$E$249:$E$599,$G259)*$C$161 ,0)</f>
        <v/>
      </c>
      <c r="M259" s="84">
        <f>IF(AND(SUMIFS($D$249:$D$599,$F$249:$F$599,0,$E$249:$E$599,$G259,$C$249:$C$599,"&lt;="&amp;K$5)&lt;1000000,SUMIFS($D$249:$D$599,$F$249:$F$599,0,$E$249:$E$599,$G259,$C$249:$C$599,"&lt;="&amp;M5)&gt;=1000000),SUMIFS($D$249:$D$599,$F$249:$F$599,0,$E$249:$E$599,$G259)*$C$161 ,0)</f>
        <v/>
      </c>
      <c r="O259" s="84">
        <f>IF(AND(SUMIFS($D$249:$D$599,$F$249:$F$599,0,$E$249:$E$599,$G259,$C$249:$C$599,"&lt;="&amp;M$5)&lt;1000000,SUMIFS($D$249:$D$599,$F$249:$F$599,0,$E$249:$E$599,$G259,$C$249:$C$599,"&lt;="&amp;O5)&gt;=1000000),SUMIFS($D$249:$D$599,$F$249:$F$599,0,$E$249:$E$599,$G259)*$C$161 ,0)</f>
        <v/>
      </c>
      <c r="Q259" s="84">
        <f>IF(AND(SUMIFS($D$249:$D$599,$F$249:$F$599,0,$E$249:$E$599,$G259,$C$249:$C$599,"&lt;="&amp;O$5)&lt;1000000,SUMIFS($D$249:$D$599,$F$249:$F$599,0,$E$249:$E$599,$G259,$C$249:$C$599,"&lt;="&amp;Q5)&gt;=1000000),SUMIFS($D$249:$D$599,$F$249:$F$599,0,$E$249:$E$599,$G259)*$C$161 ,0)</f>
        <v/>
      </c>
      <c r="S259" s="84">
        <f>IF(AND(SUMIFS($D$249:$D$599,$F$249:$F$599,0,$E$249:$E$599,$G259,$C$249:$C$599,"&lt;="&amp;Q$5)&lt;1000000,SUMIFS($D$249:$D$599,$F$249:$F$599,0,$E$249:$E$599,$G259,$C$249:$C$599,"&lt;="&amp;S5)&gt;=1000000),SUMIFS($D$249:$D$599,$F$249:$F$599,0,$E$249:$E$599,$G259)*$C$161 ,0)</f>
        <v/>
      </c>
      <c r="U259" s="84">
        <f>IF(AND(SUMIFS($D$249:$D$599,$F$249:$F$599,0,$E$249:$E$599,$G259,$C$249:$C$599,"&lt;="&amp;S$5)&lt;1000000,SUMIFS($D$249:$D$599,$F$249:$F$599,0,$E$249:$E$599,$G259,$C$249:$C$599,"&lt;="&amp;U5)&gt;=1000000),SUMIFS($D$249:$D$599,$F$249:$F$599,0,$E$249:$E$599,$G259)*$C$161 ,0)</f>
        <v/>
      </c>
      <c r="W259" s="84">
        <f>IF(AND(SUMIFS($D$249:$D$599,$F$249:$F$599,0,$E$249:$E$599,$G259,$C$249:$C$599,"&lt;="&amp;U$5)&lt;1000000,SUMIFS($D$249:$D$599,$F$249:$F$599,0,$E$249:$E$599,$G259,$C$249:$C$599,"&lt;="&amp;W5)&gt;=1000000),SUMIFS($D$249:$D$599,$F$249:$F$599,0,$E$249:$E$599,$G259)*$C$161 ,0)</f>
        <v/>
      </c>
      <c r="Y259" s="84">
        <f>IF(AND(SUMIFS($D$249:$D$599,$F$249:$F$599,0,$E$249:$E$599,$G259,$C$249:$C$599,"&lt;="&amp;W$5)&lt;1000000,SUMIFS($D$249:$D$599,$F$249:$F$599,0,$E$249:$E$599,$G259,$C$249:$C$599,"&lt;="&amp;Y5)&gt;=1000000),SUMIFS($D$249:$D$599,$F$249:$F$599,0,$E$249:$E$599,$G259)*$C$161 ,0)</f>
        <v/>
      </c>
      <c r="AA259" s="84">
        <f>IF(AND(SUMIFS($D$249:$D$599,$F$249:$F$599,0,$E$249:$E$599,$G259,$C$249:$C$599,"&lt;="&amp;Y$5)&lt;1000000,SUMIFS($D$249:$D$599,$F$249:$F$599,0,$E$249:$E$599,$G259,$C$249:$C$599,"&lt;="&amp;AA5)&gt;=1000000),SUMIFS($D$249:$D$599,$F$249:$F$599,0,$E$249:$E$599,$G259)*$C$161 ,0)</f>
        <v/>
      </c>
      <c r="AC259" s="84">
        <f>IF(AND(SUMIFS($D$249:$D$599,$F$249:$F$599,0,$E$249:$E$599,$G259,$C$249:$C$599,"&lt;="&amp;AA$5)&lt;1000000,SUMIFS($D$249:$D$599,$F$249:$F$599,0,$E$249:$E$599,$G259,$C$249:$C$599,"&lt;="&amp;AC5)&gt;=1000000),SUMIFS($D$249:$D$599,$F$249:$F$599,0,$E$249:$E$599,$G259)*$C$161 ,0)</f>
        <v/>
      </c>
      <c r="AE259" s="84">
        <f>IF(AND(SUMIFS($D$249:$D$599,$F$249:$F$599,0,$E$249:$E$599,$G259,$C$249:$C$599,"&lt;="&amp;AC$5)&lt;1000000,SUMIFS($D$249:$D$599,$F$249:$F$599,0,$E$249:$E$599,$G259,$C$249:$C$599,"&lt;="&amp;AE5)&gt;=1000000),SUMIFS($D$249:$D$599,$F$249:$F$599,0,$E$249:$E$599,$G259)*$C$161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85">
        <f>LEFT(B260,6)</f>
        <v/>
      </c>
      <c r="F260" s="14">
        <f>IF(SUMIFS($E$121:$E$155,$D$121:$D$155,E260)&lt;&gt;0,E260,0)</f>
        <v/>
      </c>
      <c r="G260" s="24" t="n"/>
      <c r="I260" s="26">
        <f>IF(AND(SUMIFS($D$249:$D$599,$F$249:$F$599,0,$E$249:$E$599,$G260,$C$249:$C$599,"&lt;="&amp;B$2)&lt;1000000,SUMIFS($D$249:$D$599,$F$249:$F$599,0,$E$249:$E$599,$G260,$C$249:$C$599,"&lt;="&amp;I5)&gt;=1000000),SUMIFS($D$249:$D$599,$F$249:$F$599,0,$E$249:$E$599,$G260)*$C$161 ,0)</f>
        <v/>
      </c>
      <c r="K260" s="84">
        <f>IF(AND(SUMIFS($D$249:$D$599,$F$249:$F$599,0,$E$249:$E$599,$G260,$C$249:$C$599,"&lt;="&amp;I$5)&lt;1000000,SUMIFS($D$249:$D$599,$F$249:$F$599,0,$E$249:$E$599,$G260,$C$249:$C$599,"&lt;="&amp;K5)&gt;=1000000),SUMIFS($D$249:$D$599,$F$249:$F$599,0,$E$249:$E$599,$G260)*$C$161 ,0)</f>
        <v/>
      </c>
      <c r="M260" s="84">
        <f>IF(AND(SUMIFS($D$249:$D$599,$F$249:$F$599,0,$E$249:$E$599,$G260,$C$249:$C$599,"&lt;="&amp;K$5)&lt;1000000,SUMIFS($D$249:$D$599,$F$249:$F$599,0,$E$249:$E$599,$G260,$C$249:$C$599,"&lt;="&amp;M5)&gt;=1000000),SUMIFS($D$249:$D$599,$F$249:$F$599,0,$E$249:$E$599,$G260)*$C$161 ,0)</f>
        <v/>
      </c>
      <c r="O260" s="84">
        <f>IF(AND(SUMIFS($D$249:$D$599,$F$249:$F$599,0,$E$249:$E$599,$G260,$C$249:$C$599,"&lt;="&amp;M$5)&lt;1000000,SUMIFS($D$249:$D$599,$F$249:$F$599,0,$E$249:$E$599,$G260,$C$249:$C$599,"&lt;="&amp;O5)&gt;=1000000),SUMIFS($D$249:$D$599,$F$249:$F$599,0,$E$249:$E$599,$G260)*$C$161 ,0)</f>
        <v/>
      </c>
      <c r="Q260" s="84">
        <f>IF(AND(SUMIFS($D$249:$D$599,$F$249:$F$599,0,$E$249:$E$599,$G260,$C$249:$C$599,"&lt;="&amp;O$5)&lt;1000000,SUMIFS($D$249:$D$599,$F$249:$F$599,0,$E$249:$E$599,$G260,$C$249:$C$599,"&lt;="&amp;Q5)&gt;=1000000),SUMIFS($D$249:$D$599,$F$249:$F$599,0,$E$249:$E$599,$G260)*$C$161 ,0)</f>
        <v/>
      </c>
      <c r="S260" s="84">
        <f>IF(AND(SUMIFS($D$249:$D$599,$F$249:$F$599,0,$E$249:$E$599,$G260,$C$249:$C$599,"&lt;="&amp;Q$5)&lt;1000000,SUMIFS($D$249:$D$599,$F$249:$F$599,0,$E$249:$E$599,$G260,$C$249:$C$599,"&lt;="&amp;S5)&gt;=1000000),SUMIFS($D$249:$D$599,$F$249:$F$599,0,$E$249:$E$599,$G260)*$C$161 ,0)</f>
        <v/>
      </c>
      <c r="U260" s="84">
        <f>IF(AND(SUMIFS($D$249:$D$599,$F$249:$F$599,0,$E$249:$E$599,$G260,$C$249:$C$599,"&lt;="&amp;S$5)&lt;1000000,SUMIFS($D$249:$D$599,$F$249:$F$599,0,$E$249:$E$599,$G260,$C$249:$C$599,"&lt;="&amp;U5)&gt;=1000000),SUMIFS($D$249:$D$599,$F$249:$F$599,0,$E$249:$E$599,$G260)*$C$161 ,0)</f>
        <v/>
      </c>
      <c r="W260" s="84">
        <f>IF(AND(SUMIFS($D$249:$D$599,$F$249:$F$599,0,$E$249:$E$599,$G260,$C$249:$C$599,"&lt;="&amp;U$5)&lt;1000000,SUMIFS($D$249:$D$599,$F$249:$F$599,0,$E$249:$E$599,$G260,$C$249:$C$599,"&lt;="&amp;W5)&gt;=1000000),SUMIFS($D$249:$D$599,$F$249:$F$599,0,$E$249:$E$599,$G260)*$C$161 ,0)</f>
        <v/>
      </c>
      <c r="Y260" s="84">
        <f>IF(AND(SUMIFS($D$249:$D$599,$F$249:$F$599,0,$E$249:$E$599,$G260,$C$249:$C$599,"&lt;="&amp;W$5)&lt;1000000,SUMIFS($D$249:$D$599,$F$249:$F$599,0,$E$249:$E$599,$G260,$C$249:$C$599,"&lt;="&amp;Y5)&gt;=1000000),SUMIFS($D$249:$D$599,$F$249:$F$599,0,$E$249:$E$599,$G260)*$C$161 ,0)</f>
        <v/>
      </c>
      <c r="AA260" s="84">
        <f>IF(AND(SUMIFS($D$249:$D$599,$F$249:$F$599,0,$E$249:$E$599,$G260,$C$249:$C$599,"&lt;="&amp;Y$5)&lt;1000000,SUMIFS($D$249:$D$599,$F$249:$F$599,0,$E$249:$E$599,$G260,$C$249:$C$599,"&lt;="&amp;AA5)&gt;=1000000),SUMIFS($D$249:$D$599,$F$249:$F$599,0,$E$249:$E$599,$G260)*$C$161 ,0)</f>
        <v/>
      </c>
      <c r="AC260" s="84">
        <f>IF(AND(SUMIFS($D$249:$D$599,$F$249:$F$599,0,$E$249:$E$599,$G260,$C$249:$C$599,"&lt;="&amp;AA$5)&lt;1000000,SUMIFS($D$249:$D$599,$F$249:$F$599,0,$E$249:$E$599,$G260,$C$249:$C$599,"&lt;="&amp;AC5)&gt;=1000000),SUMIFS($D$249:$D$599,$F$249:$F$599,0,$E$249:$E$599,$G260)*$C$161 ,0)</f>
        <v/>
      </c>
      <c r="AE260" s="84">
        <f>IF(AND(SUMIFS($D$249:$D$599,$F$249:$F$599,0,$E$249:$E$599,$G260,$C$249:$C$599,"&lt;="&amp;AC$5)&lt;1000000,SUMIFS($D$249:$D$599,$F$249:$F$599,0,$E$249:$E$599,$G260,$C$249:$C$599,"&lt;="&amp;AE5)&gt;=1000000),SUMIFS($D$249:$D$599,$F$249:$F$599,0,$E$249:$E$599,$G260)*$C$161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85">
        <f>LEFT(B261,6)</f>
        <v/>
      </c>
      <c r="F261" s="14">
        <f>IF(SUMIFS($E$121:$E$155,$D$121:$D$155,E261)&lt;&gt;0,E261,0)</f>
        <v/>
      </c>
      <c r="G261" s="24" t="n"/>
      <c r="I261" s="26">
        <f>IF(AND(SUMIFS($D$249:$D$599,$F$249:$F$599,0,$E$249:$E$599,$G261,$C$249:$C$599,"&lt;="&amp;B$2)&lt;1000000,SUMIFS($D$249:$D$599,$F$249:$F$599,0,$E$249:$E$599,$G261,$C$249:$C$599,"&lt;="&amp;I5)&gt;=1000000),SUMIFS($D$249:$D$599,$F$249:$F$599,0,$E$249:$E$599,$G261)*$C$161 ,0)</f>
        <v/>
      </c>
      <c r="K261" s="84">
        <f>IF(AND(SUMIFS($D$249:$D$599,$F$249:$F$599,0,$E$249:$E$599,$G261,$C$249:$C$599,"&lt;="&amp;I$5)&lt;1000000,SUMIFS($D$249:$D$599,$F$249:$F$599,0,$E$249:$E$599,$G261,$C$249:$C$599,"&lt;="&amp;K5)&gt;=1000000),SUMIFS($D$249:$D$599,$F$249:$F$599,0,$E$249:$E$599,$G261)*$C$161 ,0)</f>
        <v/>
      </c>
      <c r="M261" s="84">
        <f>IF(AND(SUMIFS($D$249:$D$599,$F$249:$F$599,0,$E$249:$E$599,$G261,$C$249:$C$599,"&lt;="&amp;K$5)&lt;1000000,SUMIFS($D$249:$D$599,$F$249:$F$599,0,$E$249:$E$599,$G261,$C$249:$C$599,"&lt;="&amp;M5)&gt;=1000000),SUMIFS($D$249:$D$599,$F$249:$F$599,0,$E$249:$E$599,$G261)*$C$161 ,0)</f>
        <v/>
      </c>
      <c r="O261" s="84">
        <f>IF(AND(SUMIFS($D$249:$D$599,$F$249:$F$599,0,$E$249:$E$599,$G261,$C$249:$C$599,"&lt;="&amp;M$5)&lt;1000000,SUMIFS($D$249:$D$599,$F$249:$F$599,0,$E$249:$E$599,$G261,$C$249:$C$599,"&lt;="&amp;O5)&gt;=1000000),SUMIFS($D$249:$D$599,$F$249:$F$599,0,$E$249:$E$599,$G261)*$C$161 ,0)</f>
        <v/>
      </c>
      <c r="Q261" s="84">
        <f>IF(AND(SUMIFS($D$249:$D$599,$F$249:$F$599,0,$E$249:$E$599,$G261,$C$249:$C$599,"&lt;="&amp;O$5)&lt;1000000,SUMIFS($D$249:$D$599,$F$249:$F$599,0,$E$249:$E$599,$G261,$C$249:$C$599,"&lt;="&amp;Q5)&gt;=1000000),SUMIFS($D$249:$D$599,$F$249:$F$599,0,$E$249:$E$599,$G261)*$C$161 ,0)</f>
        <v/>
      </c>
      <c r="S261" s="84">
        <f>IF(AND(SUMIFS($D$249:$D$599,$F$249:$F$599,0,$E$249:$E$599,$G261,$C$249:$C$599,"&lt;="&amp;Q$5)&lt;1000000,SUMIFS($D$249:$D$599,$F$249:$F$599,0,$E$249:$E$599,$G261,$C$249:$C$599,"&lt;="&amp;S5)&gt;=1000000),SUMIFS($D$249:$D$599,$F$249:$F$599,0,$E$249:$E$599,$G261)*$C$161 ,0)</f>
        <v/>
      </c>
      <c r="U261" s="84">
        <f>IF(AND(SUMIFS($D$249:$D$599,$F$249:$F$599,0,$E$249:$E$599,$G261,$C$249:$C$599,"&lt;="&amp;S$5)&lt;1000000,SUMIFS($D$249:$D$599,$F$249:$F$599,0,$E$249:$E$599,$G261,$C$249:$C$599,"&lt;="&amp;U5)&gt;=1000000),SUMIFS($D$249:$D$599,$F$249:$F$599,0,$E$249:$E$599,$G261)*$C$161 ,0)</f>
        <v/>
      </c>
      <c r="W261" s="84">
        <f>IF(AND(SUMIFS($D$249:$D$599,$F$249:$F$599,0,$E$249:$E$599,$G261,$C$249:$C$599,"&lt;="&amp;U$5)&lt;1000000,SUMIFS($D$249:$D$599,$F$249:$F$599,0,$E$249:$E$599,$G261,$C$249:$C$599,"&lt;="&amp;W5)&gt;=1000000),SUMIFS($D$249:$D$599,$F$249:$F$599,0,$E$249:$E$599,$G261)*$C$161 ,0)</f>
        <v/>
      </c>
      <c r="Y261" s="84">
        <f>IF(AND(SUMIFS($D$249:$D$599,$F$249:$F$599,0,$E$249:$E$599,$G261,$C$249:$C$599,"&lt;="&amp;W$5)&lt;1000000,SUMIFS($D$249:$D$599,$F$249:$F$599,0,$E$249:$E$599,$G261,$C$249:$C$599,"&lt;="&amp;Y5)&gt;=1000000),SUMIFS($D$249:$D$599,$F$249:$F$599,0,$E$249:$E$599,$G261)*$C$161 ,0)</f>
        <v/>
      </c>
      <c r="AA261" s="84">
        <f>IF(AND(SUMIFS($D$249:$D$599,$F$249:$F$599,0,$E$249:$E$599,$G261,$C$249:$C$599,"&lt;="&amp;Y$5)&lt;1000000,SUMIFS($D$249:$D$599,$F$249:$F$599,0,$E$249:$E$599,$G261,$C$249:$C$599,"&lt;="&amp;AA5)&gt;=1000000),SUMIFS($D$249:$D$599,$F$249:$F$599,0,$E$249:$E$599,$G261)*$C$161 ,0)</f>
        <v/>
      </c>
      <c r="AC261" s="84">
        <f>IF(AND(SUMIFS($D$249:$D$599,$F$249:$F$599,0,$E$249:$E$599,$G261,$C$249:$C$599,"&lt;="&amp;AA$5)&lt;1000000,SUMIFS($D$249:$D$599,$F$249:$F$599,0,$E$249:$E$599,$G261,$C$249:$C$599,"&lt;="&amp;AC5)&gt;=1000000),SUMIFS($D$249:$D$599,$F$249:$F$599,0,$E$249:$E$599,$G261)*$C$161 ,0)</f>
        <v/>
      </c>
      <c r="AE261" s="84">
        <f>IF(AND(SUMIFS($D$249:$D$599,$F$249:$F$599,0,$E$249:$E$599,$G261,$C$249:$C$599,"&lt;="&amp;AC$5)&lt;1000000,SUMIFS($D$249:$D$599,$F$249:$F$599,0,$E$249:$E$599,$G261,$C$249:$C$599,"&lt;="&amp;AE5)&gt;=1000000),SUMIFS($D$249:$D$599,$F$249:$F$599,0,$E$249:$E$599,$G261)*$C$161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85">
        <f>LEFT(B262,6)</f>
        <v/>
      </c>
      <c r="F262" s="14">
        <f>IF(SUMIFS($E$121:$E$155,$D$121:$D$155,E262)&lt;&gt;0,E262,0)</f>
        <v/>
      </c>
      <c r="G262" s="24" t="n"/>
      <c r="I262" s="26">
        <f>IF(AND(SUMIFS($D$249:$D$599,$F$249:$F$599,0,$E$249:$E$599,$G262,$C$249:$C$599,"&lt;="&amp;B$2)&lt;1000000,SUMIFS($D$249:$D$599,$F$249:$F$599,0,$E$249:$E$599,$G262,$C$249:$C$599,"&lt;="&amp;I5)&gt;=1000000),SUMIFS($D$249:$D$599,$F$249:$F$599,0,$E$249:$E$599,$G262)*$C$161 ,0)</f>
        <v/>
      </c>
      <c r="K262" s="84">
        <f>IF(AND(SUMIFS($D$249:$D$599,$F$249:$F$599,0,$E$249:$E$599,$G262,$C$249:$C$599,"&lt;="&amp;I$5)&lt;1000000,SUMIFS($D$249:$D$599,$F$249:$F$599,0,$E$249:$E$599,$G262,$C$249:$C$599,"&lt;="&amp;K5)&gt;=1000000),SUMIFS($D$249:$D$599,$F$249:$F$599,0,$E$249:$E$599,$G262)*$C$161 ,0)</f>
        <v/>
      </c>
      <c r="M262" s="84">
        <f>IF(AND(SUMIFS($D$249:$D$599,$F$249:$F$599,0,$E$249:$E$599,$G262,$C$249:$C$599,"&lt;="&amp;K$5)&lt;1000000,SUMIFS($D$249:$D$599,$F$249:$F$599,0,$E$249:$E$599,$G262,$C$249:$C$599,"&lt;="&amp;M5)&gt;=1000000),SUMIFS($D$249:$D$599,$F$249:$F$599,0,$E$249:$E$599,$G262)*$C$161 ,0)</f>
        <v/>
      </c>
      <c r="O262" s="84">
        <f>IF(AND(SUMIFS($D$249:$D$599,$F$249:$F$599,0,$E$249:$E$599,$G262,$C$249:$C$599,"&lt;="&amp;M$5)&lt;1000000,SUMIFS($D$249:$D$599,$F$249:$F$599,0,$E$249:$E$599,$G262,$C$249:$C$599,"&lt;="&amp;O5)&gt;=1000000),SUMIFS($D$249:$D$599,$F$249:$F$599,0,$E$249:$E$599,$G262)*$C$161 ,0)</f>
        <v/>
      </c>
      <c r="Q262" s="84">
        <f>IF(AND(SUMIFS($D$249:$D$599,$F$249:$F$599,0,$E$249:$E$599,$G262,$C$249:$C$599,"&lt;="&amp;O$5)&lt;1000000,SUMIFS($D$249:$D$599,$F$249:$F$599,0,$E$249:$E$599,$G262,$C$249:$C$599,"&lt;="&amp;Q5)&gt;=1000000),SUMIFS($D$249:$D$599,$F$249:$F$599,0,$E$249:$E$599,$G262)*$C$161 ,0)</f>
        <v/>
      </c>
      <c r="S262" s="84">
        <f>IF(AND(SUMIFS($D$249:$D$599,$F$249:$F$599,0,$E$249:$E$599,$G262,$C$249:$C$599,"&lt;="&amp;Q$5)&lt;1000000,SUMIFS($D$249:$D$599,$F$249:$F$599,0,$E$249:$E$599,$G262,$C$249:$C$599,"&lt;="&amp;S5)&gt;=1000000),SUMIFS($D$249:$D$599,$F$249:$F$599,0,$E$249:$E$599,$G262)*$C$161 ,0)</f>
        <v/>
      </c>
      <c r="U262" s="84">
        <f>IF(AND(SUMIFS($D$249:$D$599,$F$249:$F$599,0,$E$249:$E$599,$G262,$C$249:$C$599,"&lt;="&amp;S$5)&lt;1000000,SUMIFS($D$249:$D$599,$F$249:$F$599,0,$E$249:$E$599,$G262,$C$249:$C$599,"&lt;="&amp;U5)&gt;=1000000),SUMIFS($D$249:$D$599,$F$249:$F$599,0,$E$249:$E$599,$G262)*$C$161 ,0)</f>
        <v/>
      </c>
      <c r="W262" s="84">
        <f>IF(AND(SUMIFS($D$249:$D$599,$F$249:$F$599,0,$E$249:$E$599,$G262,$C$249:$C$599,"&lt;="&amp;U$5)&lt;1000000,SUMIFS($D$249:$D$599,$F$249:$F$599,0,$E$249:$E$599,$G262,$C$249:$C$599,"&lt;="&amp;W5)&gt;=1000000),SUMIFS($D$249:$D$599,$F$249:$F$599,0,$E$249:$E$599,$G262)*$C$161 ,0)</f>
        <v/>
      </c>
      <c r="Y262" s="84">
        <f>IF(AND(SUMIFS($D$249:$D$599,$F$249:$F$599,0,$E$249:$E$599,$G262,$C$249:$C$599,"&lt;="&amp;W$5)&lt;1000000,SUMIFS($D$249:$D$599,$F$249:$F$599,0,$E$249:$E$599,$G262,$C$249:$C$599,"&lt;="&amp;Y5)&gt;=1000000),SUMIFS($D$249:$D$599,$F$249:$F$599,0,$E$249:$E$599,$G262)*$C$161 ,0)</f>
        <v/>
      </c>
      <c r="AA262" s="84">
        <f>IF(AND(SUMIFS($D$249:$D$599,$F$249:$F$599,0,$E$249:$E$599,$G262,$C$249:$C$599,"&lt;="&amp;Y$5)&lt;1000000,SUMIFS($D$249:$D$599,$F$249:$F$599,0,$E$249:$E$599,$G262,$C$249:$C$599,"&lt;="&amp;AA5)&gt;=1000000),SUMIFS($D$249:$D$599,$F$249:$F$599,0,$E$249:$E$599,$G262)*$C$161 ,0)</f>
        <v/>
      </c>
      <c r="AC262" s="84">
        <f>IF(AND(SUMIFS($D$249:$D$599,$F$249:$F$599,0,$E$249:$E$599,$G262,$C$249:$C$599,"&lt;="&amp;AA$5)&lt;1000000,SUMIFS($D$249:$D$599,$F$249:$F$599,0,$E$249:$E$599,$G262,$C$249:$C$599,"&lt;="&amp;AC5)&gt;=1000000),SUMIFS($D$249:$D$599,$F$249:$F$599,0,$E$249:$E$599,$G262)*$C$161 ,0)</f>
        <v/>
      </c>
      <c r="AE262" s="84">
        <f>IF(AND(SUMIFS($D$249:$D$599,$F$249:$F$599,0,$E$249:$E$599,$G262,$C$249:$C$599,"&lt;="&amp;AC$5)&lt;1000000,SUMIFS($D$249:$D$599,$F$249:$F$599,0,$E$249:$E$599,$G262,$C$249:$C$599,"&lt;="&amp;AE5)&gt;=1000000),SUMIFS($D$249:$D$599,$F$249:$F$599,0,$E$249:$E$599,$G262)*$C$161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85">
        <f>LEFT(B263,6)</f>
        <v/>
      </c>
      <c r="F263" s="14">
        <f>IF(SUMIFS($E$121:$E$155,$D$121:$D$155,E263)&lt;&gt;0,E263,0)</f>
        <v/>
      </c>
      <c r="G263" s="24" t="n"/>
      <c r="I263" s="26">
        <f>IF(AND(SUMIFS($D$249:$D$599,$F$249:$F$599,0,$E$249:$E$599,$G263,$C$249:$C$599,"&lt;="&amp;B$2)&lt;1000000,SUMIFS($D$249:$D$599,$F$249:$F$599,0,$E$249:$E$599,$G263,$C$249:$C$599,"&lt;="&amp;I5)&gt;=1000000),SUMIFS($D$249:$D$599,$F$249:$F$599,0,$E$249:$E$599,$G263)*$C$161 ,0)</f>
        <v/>
      </c>
      <c r="K263" s="84">
        <f>IF(AND(SUMIFS($D$249:$D$599,$F$249:$F$599,0,$E$249:$E$599,$G263,$C$249:$C$599,"&lt;="&amp;I$5)&lt;1000000,SUMIFS($D$249:$D$599,$F$249:$F$599,0,$E$249:$E$599,$G263,$C$249:$C$599,"&lt;="&amp;K5)&gt;=1000000),SUMIFS($D$249:$D$599,$F$249:$F$599,0,$E$249:$E$599,$G263)*$C$161 ,0)</f>
        <v/>
      </c>
      <c r="M263" s="84">
        <f>IF(AND(SUMIFS($D$249:$D$599,$F$249:$F$599,0,$E$249:$E$599,$G263,$C$249:$C$599,"&lt;="&amp;K$5)&lt;1000000,SUMIFS($D$249:$D$599,$F$249:$F$599,0,$E$249:$E$599,$G263,$C$249:$C$599,"&lt;="&amp;M5)&gt;=1000000),SUMIFS($D$249:$D$599,$F$249:$F$599,0,$E$249:$E$599,$G263)*$C$161 ,0)</f>
        <v/>
      </c>
      <c r="O263" s="84">
        <f>IF(AND(SUMIFS($D$249:$D$599,$F$249:$F$599,0,$E$249:$E$599,$G263,$C$249:$C$599,"&lt;="&amp;M$5)&lt;1000000,SUMIFS($D$249:$D$599,$F$249:$F$599,0,$E$249:$E$599,$G263,$C$249:$C$599,"&lt;="&amp;O5)&gt;=1000000),SUMIFS($D$249:$D$599,$F$249:$F$599,0,$E$249:$E$599,$G263)*$C$161 ,0)</f>
        <v/>
      </c>
      <c r="Q263" s="84">
        <f>IF(AND(SUMIFS($D$249:$D$599,$F$249:$F$599,0,$E$249:$E$599,$G263,$C$249:$C$599,"&lt;="&amp;O$5)&lt;1000000,SUMIFS($D$249:$D$599,$F$249:$F$599,0,$E$249:$E$599,$G263,$C$249:$C$599,"&lt;="&amp;Q5)&gt;=1000000),SUMIFS($D$249:$D$599,$F$249:$F$599,0,$E$249:$E$599,$G263)*$C$161 ,0)</f>
        <v/>
      </c>
      <c r="S263" s="84">
        <f>IF(AND(SUMIFS($D$249:$D$599,$F$249:$F$599,0,$E$249:$E$599,$G263,$C$249:$C$599,"&lt;="&amp;Q$5)&lt;1000000,SUMIFS($D$249:$D$599,$F$249:$F$599,0,$E$249:$E$599,$G263,$C$249:$C$599,"&lt;="&amp;S5)&gt;=1000000),SUMIFS($D$249:$D$599,$F$249:$F$599,0,$E$249:$E$599,$G263)*$C$161 ,0)</f>
        <v/>
      </c>
      <c r="U263" s="84">
        <f>IF(AND(SUMIFS($D$249:$D$599,$F$249:$F$599,0,$E$249:$E$599,$G263,$C$249:$C$599,"&lt;="&amp;S$5)&lt;1000000,SUMIFS($D$249:$D$599,$F$249:$F$599,0,$E$249:$E$599,$G263,$C$249:$C$599,"&lt;="&amp;U5)&gt;=1000000),SUMIFS($D$249:$D$599,$F$249:$F$599,0,$E$249:$E$599,$G263)*$C$161 ,0)</f>
        <v/>
      </c>
      <c r="W263" s="84">
        <f>IF(AND(SUMIFS($D$249:$D$599,$F$249:$F$599,0,$E$249:$E$599,$G263,$C$249:$C$599,"&lt;="&amp;U$5)&lt;1000000,SUMIFS($D$249:$D$599,$F$249:$F$599,0,$E$249:$E$599,$G263,$C$249:$C$599,"&lt;="&amp;W5)&gt;=1000000),SUMIFS($D$249:$D$599,$F$249:$F$599,0,$E$249:$E$599,$G263)*$C$161 ,0)</f>
        <v/>
      </c>
      <c r="Y263" s="84">
        <f>IF(AND(SUMIFS($D$249:$D$599,$F$249:$F$599,0,$E$249:$E$599,$G263,$C$249:$C$599,"&lt;="&amp;W$5)&lt;1000000,SUMIFS($D$249:$D$599,$F$249:$F$599,0,$E$249:$E$599,$G263,$C$249:$C$599,"&lt;="&amp;Y5)&gt;=1000000),SUMIFS($D$249:$D$599,$F$249:$F$599,0,$E$249:$E$599,$G263)*$C$161 ,0)</f>
        <v/>
      </c>
      <c r="AA263" s="84">
        <f>IF(AND(SUMIFS($D$249:$D$599,$F$249:$F$599,0,$E$249:$E$599,$G263,$C$249:$C$599,"&lt;="&amp;Y$5)&lt;1000000,SUMIFS($D$249:$D$599,$F$249:$F$599,0,$E$249:$E$599,$G263,$C$249:$C$599,"&lt;="&amp;AA5)&gt;=1000000),SUMIFS($D$249:$D$599,$F$249:$F$599,0,$E$249:$E$599,$G263)*$C$161 ,0)</f>
        <v/>
      </c>
      <c r="AC263" s="84">
        <f>IF(AND(SUMIFS($D$249:$D$599,$F$249:$F$599,0,$E$249:$E$599,$G263,$C$249:$C$599,"&lt;="&amp;AA$5)&lt;1000000,SUMIFS($D$249:$D$599,$F$249:$F$599,0,$E$249:$E$599,$G263,$C$249:$C$599,"&lt;="&amp;AC5)&gt;=1000000),SUMIFS($D$249:$D$599,$F$249:$F$599,0,$E$249:$E$599,$G263)*$C$161 ,0)</f>
        <v/>
      </c>
      <c r="AE263" s="84">
        <f>IF(AND(SUMIFS($D$249:$D$599,$F$249:$F$599,0,$E$249:$E$599,$G263,$C$249:$C$599,"&lt;="&amp;AC$5)&lt;1000000,SUMIFS($D$249:$D$599,$F$249:$F$599,0,$E$249:$E$599,$G263,$C$249:$C$599,"&lt;="&amp;AE5)&gt;=1000000),SUMIFS($D$249:$D$599,$F$249:$F$599,0,$E$249:$E$599,$G263)*$C$161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85">
        <f>LEFT(B264,6)</f>
        <v/>
      </c>
      <c r="F264" s="14">
        <f>IF(SUMIFS($E$121:$E$155,$D$121:$D$155,E264)&lt;&gt;0,E264,0)</f>
        <v/>
      </c>
      <c r="G264" s="24" t="n"/>
      <c r="I264" s="26">
        <f>IF(AND(SUMIFS($D$249:$D$599,$F$249:$F$599,0,$E$249:$E$599,$G264,$C$249:$C$599,"&lt;="&amp;B$2)&lt;1000000,SUMIFS($D$249:$D$599,$F$249:$F$599,0,$E$249:$E$599,$G264,$C$249:$C$599,"&lt;="&amp;I5)&gt;=1000000),SUMIFS($D$249:$D$599,$F$249:$F$599,0,$E$249:$E$599,$G264)*$C$161 ,0)</f>
        <v/>
      </c>
      <c r="K264" s="84">
        <f>IF(AND(SUMIFS($D$249:$D$599,$F$249:$F$599,0,$E$249:$E$599,$G264,$C$249:$C$599,"&lt;="&amp;I$5)&lt;1000000,SUMIFS($D$249:$D$599,$F$249:$F$599,0,$E$249:$E$599,$G264,$C$249:$C$599,"&lt;="&amp;K5)&gt;=1000000),SUMIFS($D$249:$D$599,$F$249:$F$599,0,$E$249:$E$599,$G264)*$C$161 ,0)</f>
        <v/>
      </c>
      <c r="M264" s="84">
        <f>IF(AND(SUMIFS($D$249:$D$599,$F$249:$F$599,0,$E$249:$E$599,$G264,$C$249:$C$599,"&lt;="&amp;K$5)&lt;1000000,SUMIFS($D$249:$D$599,$F$249:$F$599,0,$E$249:$E$599,$G264,$C$249:$C$599,"&lt;="&amp;M5)&gt;=1000000),SUMIFS($D$249:$D$599,$F$249:$F$599,0,$E$249:$E$599,$G264)*$C$161 ,0)</f>
        <v/>
      </c>
      <c r="O264" s="84">
        <f>IF(AND(SUMIFS($D$249:$D$599,$F$249:$F$599,0,$E$249:$E$599,$G264,$C$249:$C$599,"&lt;="&amp;M$5)&lt;1000000,SUMIFS($D$249:$D$599,$F$249:$F$599,0,$E$249:$E$599,$G264,$C$249:$C$599,"&lt;="&amp;O5)&gt;=1000000),SUMIFS($D$249:$D$599,$F$249:$F$599,0,$E$249:$E$599,$G264)*$C$161 ,0)</f>
        <v/>
      </c>
      <c r="Q264" s="84">
        <f>IF(AND(SUMIFS($D$249:$D$599,$F$249:$F$599,0,$E$249:$E$599,$G264,$C$249:$C$599,"&lt;="&amp;O$5)&lt;1000000,SUMIFS($D$249:$D$599,$F$249:$F$599,0,$E$249:$E$599,$G264,$C$249:$C$599,"&lt;="&amp;Q5)&gt;=1000000),SUMIFS($D$249:$D$599,$F$249:$F$599,0,$E$249:$E$599,$G264)*$C$161 ,0)</f>
        <v/>
      </c>
      <c r="S264" s="84">
        <f>IF(AND(SUMIFS($D$249:$D$599,$F$249:$F$599,0,$E$249:$E$599,$G264,$C$249:$C$599,"&lt;="&amp;Q$5)&lt;1000000,SUMIFS($D$249:$D$599,$F$249:$F$599,0,$E$249:$E$599,$G264,$C$249:$C$599,"&lt;="&amp;S5)&gt;=1000000),SUMIFS($D$249:$D$599,$F$249:$F$599,0,$E$249:$E$599,$G264)*$C$161 ,0)</f>
        <v/>
      </c>
      <c r="U264" s="84">
        <f>IF(AND(SUMIFS($D$249:$D$599,$F$249:$F$599,0,$E$249:$E$599,$G264,$C$249:$C$599,"&lt;="&amp;S$5)&lt;1000000,SUMIFS($D$249:$D$599,$F$249:$F$599,0,$E$249:$E$599,$G264,$C$249:$C$599,"&lt;="&amp;U5)&gt;=1000000),SUMIFS($D$249:$D$599,$F$249:$F$599,0,$E$249:$E$599,$G264)*$C$161 ,0)</f>
        <v/>
      </c>
      <c r="W264" s="84">
        <f>IF(AND(SUMIFS($D$249:$D$599,$F$249:$F$599,0,$E$249:$E$599,$G264,$C$249:$C$599,"&lt;="&amp;U$5)&lt;1000000,SUMIFS($D$249:$D$599,$F$249:$F$599,0,$E$249:$E$599,$G264,$C$249:$C$599,"&lt;="&amp;W5)&gt;=1000000),SUMIFS($D$249:$D$599,$F$249:$F$599,0,$E$249:$E$599,$G264)*$C$161 ,0)</f>
        <v/>
      </c>
      <c r="Y264" s="84">
        <f>IF(AND(SUMIFS($D$249:$D$599,$F$249:$F$599,0,$E$249:$E$599,$G264,$C$249:$C$599,"&lt;="&amp;W$5)&lt;1000000,SUMIFS($D$249:$D$599,$F$249:$F$599,0,$E$249:$E$599,$G264,$C$249:$C$599,"&lt;="&amp;Y5)&gt;=1000000),SUMIFS($D$249:$D$599,$F$249:$F$599,0,$E$249:$E$599,$G264)*$C$161 ,0)</f>
        <v/>
      </c>
      <c r="AA264" s="84">
        <f>IF(AND(SUMIFS($D$249:$D$599,$F$249:$F$599,0,$E$249:$E$599,$G264,$C$249:$C$599,"&lt;="&amp;Y$5)&lt;1000000,SUMIFS($D$249:$D$599,$F$249:$F$599,0,$E$249:$E$599,$G264,$C$249:$C$599,"&lt;="&amp;AA5)&gt;=1000000),SUMIFS($D$249:$D$599,$F$249:$F$599,0,$E$249:$E$599,$G264)*$C$161 ,0)</f>
        <v/>
      </c>
      <c r="AC264" s="84">
        <f>IF(AND(SUMIFS($D$249:$D$599,$F$249:$F$599,0,$E$249:$E$599,$G264,$C$249:$C$599,"&lt;="&amp;AA$5)&lt;1000000,SUMIFS($D$249:$D$599,$F$249:$F$599,0,$E$249:$E$599,$G264,$C$249:$C$599,"&lt;="&amp;AC5)&gt;=1000000),SUMIFS($D$249:$D$599,$F$249:$F$599,0,$E$249:$E$599,$G264)*$C$161 ,0)</f>
        <v/>
      </c>
      <c r="AE264" s="84">
        <f>IF(AND(SUMIFS($D$249:$D$599,$F$249:$F$599,0,$E$249:$E$599,$G264,$C$249:$C$599,"&lt;="&amp;AC$5)&lt;1000000,SUMIFS($D$249:$D$599,$F$249:$F$599,0,$E$249:$E$599,$G264,$C$249:$C$599,"&lt;="&amp;AE5)&gt;=1000000),SUMIFS($D$249:$D$599,$F$249:$F$599,0,$E$249:$E$599,$G264)*$C$161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85">
        <f>LEFT(B265,6)</f>
        <v/>
      </c>
      <c r="F265" s="14">
        <f>IF(SUMIFS($E$121:$E$155,$D$121:$D$155,E265)&lt;&gt;0,E265,0)</f>
        <v/>
      </c>
      <c r="G265" s="24" t="n"/>
      <c r="I265" s="26">
        <f>IF(AND(SUMIFS($D$249:$D$599,$F$249:$F$599,0,$E$249:$E$599,$G265,$C$249:$C$599,"&lt;="&amp;B$2)&lt;1000000,SUMIFS($D$249:$D$599,$F$249:$F$599,0,$E$249:$E$599,$G265,$C$249:$C$599,"&lt;="&amp;I5)&gt;=1000000),SUMIFS($D$249:$D$599,$F$249:$F$599,0,$E$249:$E$599,$G265)*$C$161 ,0)</f>
        <v/>
      </c>
      <c r="K265" s="84">
        <f>IF(AND(SUMIFS($D$249:$D$599,$F$249:$F$599,0,$E$249:$E$599,$G265,$C$249:$C$599,"&lt;="&amp;I$5)&lt;1000000,SUMIFS($D$249:$D$599,$F$249:$F$599,0,$E$249:$E$599,$G265,$C$249:$C$599,"&lt;="&amp;K5)&gt;=1000000),SUMIFS($D$249:$D$599,$F$249:$F$599,0,$E$249:$E$599,$G265)*$C$161 ,0)</f>
        <v/>
      </c>
      <c r="M265" s="84">
        <f>IF(AND(SUMIFS($D$249:$D$599,$F$249:$F$599,0,$E$249:$E$599,$G265,$C$249:$C$599,"&lt;="&amp;K$5)&lt;1000000,SUMIFS($D$249:$D$599,$F$249:$F$599,0,$E$249:$E$599,$G265,$C$249:$C$599,"&lt;="&amp;M5)&gt;=1000000),SUMIFS($D$249:$D$599,$F$249:$F$599,0,$E$249:$E$599,$G265)*$C$161 ,0)</f>
        <v/>
      </c>
      <c r="O265" s="84">
        <f>IF(AND(SUMIFS($D$249:$D$599,$F$249:$F$599,0,$E$249:$E$599,$G265,$C$249:$C$599,"&lt;="&amp;M$5)&lt;1000000,SUMIFS($D$249:$D$599,$F$249:$F$599,0,$E$249:$E$599,$G265,$C$249:$C$599,"&lt;="&amp;O5)&gt;=1000000),SUMIFS($D$249:$D$599,$F$249:$F$599,0,$E$249:$E$599,$G265)*$C$161 ,0)</f>
        <v/>
      </c>
      <c r="Q265" s="84">
        <f>IF(AND(SUMIFS($D$249:$D$599,$F$249:$F$599,0,$E$249:$E$599,$G265,$C$249:$C$599,"&lt;="&amp;O$5)&lt;1000000,SUMIFS($D$249:$D$599,$F$249:$F$599,0,$E$249:$E$599,$G265,$C$249:$C$599,"&lt;="&amp;Q5)&gt;=1000000),SUMIFS($D$249:$D$599,$F$249:$F$599,0,$E$249:$E$599,$G265)*$C$161 ,0)</f>
        <v/>
      </c>
      <c r="S265" s="84">
        <f>IF(AND(SUMIFS($D$249:$D$599,$F$249:$F$599,0,$E$249:$E$599,$G265,$C$249:$C$599,"&lt;="&amp;Q$5)&lt;1000000,SUMIFS($D$249:$D$599,$F$249:$F$599,0,$E$249:$E$599,$G265,$C$249:$C$599,"&lt;="&amp;S5)&gt;=1000000),SUMIFS($D$249:$D$599,$F$249:$F$599,0,$E$249:$E$599,$G265)*$C$161 ,0)</f>
        <v/>
      </c>
      <c r="U265" s="84">
        <f>IF(AND(SUMIFS($D$249:$D$599,$F$249:$F$599,0,$E$249:$E$599,$G265,$C$249:$C$599,"&lt;="&amp;S$5)&lt;1000000,SUMIFS($D$249:$D$599,$F$249:$F$599,0,$E$249:$E$599,$G265,$C$249:$C$599,"&lt;="&amp;U5)&gt;=1000000),SUMIFS($D$249:$D$599,$F$249:$F$599,0,$E$249:$E$599,$G265)*$C$161 ,0)</f>
        <v/>
      </c>
      <c r="W265" s="84">
        <f>IF(AND(SUMIFS($D$249:$D$599,$F$249:$F$599,0,$E$249:$E$599,$G265,$C$249:$C$599,"&lt;="&amp;U$5)&lt;1000000,SUMIFS($D$249:$D$599,$F$249:$F$599,0,$E$249:$E$599,$G265,$C$249:$C$599,"&lt;="&amp;W5)&gt;=1000000),SUMIFS($D$249:$D$599,$F$249:$F$599,0,$E$249:$E$599,$G265)*$C$161 ,0)</f>
        <v/>
      </c>
      <c r="Y265" s="84">
        <f>IF(AND(SUMIFS($D$249:$D$599,$F$249:$F$599,0,$E$249:$E$599,$G265,$C$249:$C$599,"&lt;="&amp;W$5)&lt;1000000,SUMIFS($D$249:$D$599,$F$249:$F$599,0,$E$249:$E$599,$G265,$C$249:$C$599,"&lt;="&amp;Y5)&gt;=1000000),SUMIFS($D$249:$D$599,$F$249:$F$599,0,$E$249:$E$599,$G265)*$C$161 ,0)</f>
        <v/>
      </c>
      <c r="AA265" s="84">
        <f>IF(AND(SUMIFS($D$249:$D$599,$F$249:$F$599,0,$E$249:$E$599,$G265,$C$249:$C$599,"&lt;="&amp;Y$5)&lt;1000000,SUMIFS($D$249:$D$599,$F$249:$F$599,0,$E$249:$E$599,$G265,$C$249:$C$599,"&lt;="&amp;AA5)&gt;=1000000),SUMIFS($D$249:$D$599,$F$249:$F$599,0,$E$249:$E$599,$G265)*$C$161 ,0)</f>
        <v/>
      </c>
      <c r="AC265" s="84">
        <f>IF(AND(SUMIFS($D$249:$D$599,$F$249:$F$599,0,$E$249:$E$599,$G265,$C$249:$C$599,"&lt;="&amp;AA$5)&lt;1000000,SUMIFS($D$249:$D$599,$F$249:$F$599,0,$E$249:$E$599,$G265,$C$249:$C$599,"&lt;="&amp;AC5)&gt;=1000000),SUMIFS($D$249:$D$599,$F$249:$F$599,0,$E$249:$E$599,$G265)*$C$161 ,0)</f>
        <v/>
      </c>
      <c r="AE265" s="84">
        <f>IF(AND(SUMIFS($D$249:$D$599,$F$249:$F$599,0,$E$249:$E$599,$G265,$C$249:$C$599,"&lt;="&amp;AC$5)&lt;1000000,SUMIFS($D$249:$D$599,$F$249:$F$599,0,$E$249:$E$599,$G265,$C$249:$C$599,"&lt;="&amp;AE5)&gt;=1000000),SUMIFS($D$249:$D$599,$F$249:$F$599,0,$E$249:$E$599,$G265)*$C$161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85">
        <f>LEFT(B266,6)</f>
        <v/>
      </c>
      <c r="F266" s="14">
        <f>IF(SUMIFS($E$121:$E$155,$D$121:$D$155,E266)&lt;&gt;0,E266,0)</f>
        <v/>
      </c>
      <c r="G266" s="24" t="n"/>
      <c r="I266" s="26">
        <f>IF(AND(SUMIFS($D$249:$D$599,$F$249:$F$599,0,$E$249:$E$599,$G266,$C$249:$C$599,"&lt;="&amp;B$2)&lt;1000000,SUMIFS($D$249:$D$599,$F$249:$F$599,0,$E$249:$E$599,$G266,$C$249:$C$599,"&lt;="&amp;I5)&gt;=1000000),SUMIFS($D$249:$D$599,$F$249:$F$599,0,$E$249:$E$599,$G266)*$C$161 ,0)</f>
        <v/>
      </c>
      <c r="K266" s="84">
        <f>IF(AND(SUMIFS($D$249:$D$599,$F$249:$F$599,0,$E$249:$E$599,$G266,$C$249:$C$599,"&lt;="&amp;I$5)&lt;1000000,SUMIFS($D$249:$D$599,$F$249:$F$599,0,$E$249:$E$599,$G266,$C$249:$C$599,"&lt;="&amp;K5)&gt;=1000000),SUMIFS($D$249:$D$599,$F$249:$F$599,0,$E$249:$E$599,$G266)*$C$161 ,0)</f>
        <v/>
      </c>
      <c r="M266" s="84">
        <f>IF(AND(SUMIFS($D$249:$D$599,$F$249:$F$599,0,$E$249:$E$599,$G266,$C$249:$C$599,"&lt;="&amp;K$5)&lt;1000000,SUMIFS($D$249:$D$599,$F$249:$F$599,0,$E$249:$E$599,$G266,$C$249:$C$599,"&lt;="&amp;M5)&gt;=1000000),SUMIFS($D$249:$D$599,$F$249:$F$599,0,$E$249:$E$599,$G266)*$C$161 ,0)</f>
        <v/>
      </c>
      <c r="O266" s="84">
        <f>IF(AND(SUMIFS($D$249:$D$599,$F$249:$F$599,0,$E$249:$E$599,$G266,$C$249:$C$599,"&lt;="&amp;M$5)&lt;1000000,SUMIFS($D$249:$D$599,$F$249:$F$599,0,$E$249:$E$599,$G266,$C$249:$C$599,"&lt;="&amp;O5)&gt;=1000000),SUMIFS($D$249:$D$599,$F$249:$F$599,0,$E$249:$E$599,$G266)*$C$161 ,0)</f>
        <v/>
      </c>
      <c r="Q266" s="84">
        <f>IF(AND(SUMIFS($D$249:$D$599,$F$249:$F$599,0,$E$249:$E$599,$G266,$C$249:$C$599,"&lt;="&amp;O$5)&lt;1000000,SUMIFS($D$249:$D$599,$F$249:$F$599,0,$E$249:$E$599,$G266,$C$249:$C$599,"&lt;="&amp;Q5)&gt;=1000000),SUMIFS($D$249:$D$599,$F$249:$F$599,0,$E$249:$E$599,$G266)*$C$161 ,0)</f>
        <v/>
      </c>
      <c r="S266" s="84">
        <f>IF(AND(SUMIFS($D$249:$D$599,$F$249:$F$599,0,$E$249:$E$599,$G266,$C$249:$C$599,"&lt;="&amp;Q$5)&lt;1000000,SUMIFS($D$249:$D$599,$F$249:$F$599,0,$E$249:$E$599,$G266,$C$249:$C$599,"&lt;="&amp;S5)&gt;=1000000),SUMIFS($D$249:$D$599,$F$249:$F$599,0,$E$249:$E$599,$G266)*$C$161 ,0)</f>
        <v/>
      </c>
      <c r="U266" s="84">
        <f>IF(AND(SUMIFS($D$249:$D$599,$F$249:$F$599,0,$E$249:$E$599,$G266,$C$249:$C$599,"&lt;="&amp;S$5)&lt;1000000,SUMIFS($D$249:$D$599,$F$249:$F$599,0,$E$249:$E$599,$G266,$C$249:$C$599,"&lt;="&amp;U5)&gt;=1000000),SUMIFS($D$249:$D$599,$F$249:$F$599,0,$E$249:$E$599,$G266)*$C$161 ,0)</f>
        <v/>
      </c>
      <c r="W266" s="84">
        <f>IF(AND(SUMIFS($D$249:$D$599,$F$249:$F$599,0,$E$249:$E$599,$G266,$C$249:$C$599,"&lt;="&amp;U$5)&lt;1000000,SUMIFS($D$249:$D$599,$F$249:$F$599,0,$E$249:$E$599,$G266,$C$249:$C$599,"&lt;="&amp;W5)&gt;=1000000),SUMIFS($D$249:$D$599,$F$249:$F$599,0,$E$249:$E$599,$G266)*$C$161 ,0)</f>
        <v/>
      </c>
      <c r="Y266" s="84">
        <f>IF(AND(SUMIFS($D$249:$D$599,$F$249:$F$599,0,$E$249:$E$599,$G266,$C$249:$C$599,"&lt;="&amp;W$5)&lt;1000000,SUMIFS($D$249:$D$599,$F$249:$F$599,0,$E$249:$E$599,$G266,$C$249:$C$599,"&lt;="&amp;Y5)&gt;=1000000),SUMIFS($D$249:$D$599,$F$249:$F$599,0,$E$249:$E$599,$G266)*$C$161 ,0)</f>
        <v/>
      </c>
      <c r="AA266" s="84">
        <f>IF(AND(SUMIFS($D$249:$D$599,$F$249:$F$599,0,$E$249:$E$599,$G266,$C$249:$C$599,"&lt;="&amp;Y$5)&lt;1000000,SUMIFS($D$249:$D$599,$F$249:$F$599,0,$E$249:$E$599,$G266,$C$249:$C$599,"&lt;="&amp;AA5)&gt;=1000000),SUMIFS($D$249:$D$599,$F$249:$F$599,0,$E$249:$E$599,$G266)*$C$161 ,0)</f>
        <v/>
      </c>
      <c r="AC266" s="84">
        <f>IF(AND(SUMIFS($D$249:$D$599,$F$249:$F$599,0,$E$249:$E$599,$G266,$C$249:$C$599,"&lt;="&amp;AA$5)&lt;1000000,SUMIFS($D$249:$D$599,$F$249:$F$599,0,$E$249:$E$599,$G266,$C$249:$C$599,"&lt;="&amp;AC5)&gt;=1000000),SUMIFS($D$249:$D$599,$F$249:$F$599,0,$E$249:$E$599,$G266)*$C$161 ,0)</f>
        <v/>
      </c>
      <c r="AE266" s="84">
        <f>IF(AND(SUMIFS($D$249:$D$599,$F$249:$F$599,0,$E$249:$E$599,$G266,$C$249:$C$599,"&lt;="&amp;AC$5)&lt;1000000,SUMIFS($D$249:$D$599,$F$249:$F$599,0,$E$249:$E$599,$G266,$C$249:$C$599,"&lt;="&amp;AE5)&gt;=1000000),SUMIFS($D$249:$D$599,$F$249:$F$599,0,$E$249:$E$599,$G266)*$C$161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85">
        <f>LEFT(B267,6)</f>
        <v/>
      </c>
      <c r="F267" s="14">
        <f>IF(SUMIFS($E$121:$E$155,$D$121:$D$155,E267)&lt;&gt;0,E267,0)</f>
        <v/>
      </c>
      <c r="G267" s="24" t="n"/>
      <c r="I267" s="26">
        <f>IF(AND(SUMIFS($D$249:$D$599,$F$249:$F$599,0,$E$249:$E$599,$G267,$C$249:$C$599,"&lt;="&amp;B$2)&lt;1000000,SUMIFS($D$249:$D$599,$F$249:$F$599,0,$E$249:$E$599,$G267,$C$249:$C$599,"&lt;="&amp;I5)&gt;=1000000),SUMIFS($D$249:$D$599,$F$249:$F$599,0,$E$249:$E$599,$G267)*$C$161 ,0)</f>
        <v/>
      </c>
      <c r="K267" s="84">
        <f>IF(AND(SUMIFS($D$249:$D$599,$F$249:$F$599,0,$E$249:$E$599,$G267,$C$249:$C$599,"&lt;="&amp;I$5)&lt;1000000,SUMIFS($D$249:$D$599,$F$249:$F$599,0,$E$249:$E$599,$G267,$C$249:$C$599,"&lt;="&amp;K5)&gt;=1000000),SUMIFS($D$249:$D$599,$F$249:$F$599,0,$E$249:$E$599,$G267)*$C$161 ,0)</f>
        <v/>
      </c>
      <c r="M267" s="84">
        <f>IF(AND(SUMIFS($D$249:$D$599,$F$249:$F$599,0,$E$249:$E$599,$G267,$C$249:$C$599,"&lt;="&amp;K$5)&lt;1000000,SUMIFS($D$249:$D$599,$F$249:$F$599,0,$E$249:$E$599,$G267,$C$249:$C$599,"&lt;="&amp;M5)&gt;=1000000),SUMIFS($D$249:$D$599,$F$249:$F$599,0,$E$249:$E$599,$G267)*$C$161 ,0)</f>
        <v/>
      </c>
      <c r="O267" s="84">
        <f>IF(AND(SUMIFS($D$249:$D$599,$F$249:$F$599,0,$E$249:$E$599,$G267,$C$249:$C$599,"&lt;="&amp;M$5)&lt;1000000,SUMIFS($D$249:$D$599,$F$249:$F$599,0,$E$249:$E$599,$G267,$C$249:$C$599,"&lt;="&amp;O5)&gt;=1000000),SUMIFS($D$249:$D$599,$F$249:$F$599,0,$E$249:$E$599,$G267)*$C$161 ,0)</f>
        <v/>
      </c>
      <c r="Q267" s="84">
        <f>IF(AND(SUMIFS($D$249:$D$599,$F$249:$F$599,0,$E$249:$E$599,$G267,$C$249:$C$599,"&lt;="&amp;O$5)&lt;1000000,SUMIFS($D$249:$D$599,$F$249:$F$599,0,$E$249:$E$599,$G267,$C$249:$C$599,"&lt;="&amp;Q5)&gt;=1000000),SUMIFS($D$249:$D$599,$F$249:$F$599,0,$E$249:$E$599,$G267)*$C$161 ,0)</f>
        <v/>
      </c>
      <c r="S267" s="84">
        <f>IF(AND(SUMIFS($D$249:$D$599,$F$249:$F$599,0,$E$249:$E$599,$G267,$C$249:$C$599,"&lt;="&amp;Q$5)&lt;1000000,SUMIFS($D$249:$D$599,$F$249:$F$599,0,$E$249:$E$599,$G267,$C$249:$C$599,"&lt;="&amp;S5)&gt;=1000000),SUMIFS($D$249:$D$599,$F$249:$F$599,0,$E$249:$E$599,$G267)*$C$161 ,0)</f>
        <v/>
      </c>
      <c r="U267" s="84">
        <f>IF(AND(SUMIFS($D$249:$D$599,$F$249:$F$599,0,$E$249:$E$599,$G267,$C$249:$C$599,"&lt;="&amp;S$5)&lt;1000000,SUMIFS($D$249:$D$599,$F$249:$F$599,0,$E$249:$E$599,$G267,$C$249:$C$599,"&lt;="&amp;U5)&gt;=1000000),SUMIFS($D$249:$D$599,$F$249:$F$599,0,$E$249:$E$599,$G267)*$C$161 ,0)</f>
        <v/>
      </c>
      <c r="W267" s="84">
        <f>IF(AND(SUMIFS($D$249:$D$599,$F$249:$F$599,0,$E$249:$E$599,$G267,$C$249:$C$599,"&lt;="&amp;U$5)&lt;1000000,SUMIFS($D$249:$D$599,$F$249:$F$599,0,$E$249:$E$599,$G267,$C$249:$C$599,"&lt;="&amp;W5)&gt;=1000000),SUMIFS($D$249:$D$599,$F$249:$F$599,0,$E$249:$E$599,$G267)*$C$161 ,0)</f>
        <v/>
      </c>
      <c r="Y267" s="84">
        <f>IF(AND(SUMIFS($D$249:$D$599,$F$249:$F$599,0,$E$249:$E$599,$G267,$C$249:$C$599,"&lt;="&amp;W$5)&lt;1000000,SUMIFS($D$249:$D$599,$F$249:$F$599,0,$E$249:$E$599,$G267,$C$249:$C$599,"&lt;="&amp;Y5)&gt;=1000000),SUMIFS($D$249:$D$599,$F$249:$F$599,0,$E$249:$E$599,$G267)*$C$161 ,0)</f>
        <v/>
      </c>
      <c r="AA267" s="84">
        <f>IF(AND(SUMIFS($D$249:$D$599,$F$249:$F$599,0,$E$249:$E$599,$G267,$C$249:$C$599,"&lt;="&amp;Y$5)&lt;1000000,SUMIFS($D$249:$D$599,$F$249:$F$599,0,$E$249:$E$599,$G267,$C$249:$C$599,"&lt;="&amp;AA5)&gt;=1000000),SUMIFS($D$249:$D$599,$F$249:$F$599,0,$E$249:$E$599,$G267)*$C$161 ,0)</f>
        <v/>
      </c>
      <c r="AC267" s="84">
        <f>IF(AND(SUMIFS($D$249:$D$599,$F$249:$F$599,0,$E$249:$E$599,$G267,$C$249:$C$599,"&lt;="&amp;AA$5)&lt;1000000,SUMIFS($D$249:$D$599,$F$249:$F$599,0,$E$249:$E$599,$G267,$C$249:$C$599,"&lt;="&amp;AC5)&gt;=1000000),SUMIFS($D$249:$D$599,$F$249:$F$599,0,$E$249:$E$599,$G267)*$C$161 ,0)</f>
        <v/>
      </c>
      <c r="AE267" s="84">
        <f>IF(AND(SUMIFS($D$249:$D$599,$F$249:$F$599,0,$E$249:$E$599,$G267,$C$249:$C$599,"&lt;="&amp;AC$5)&lt;1000000,SUMIFS($D$249:$D$599,$F$249:$F$599,0,$E$249:$E$599,$G267,$C$249:$C$599,"&lt;="&amp;AE5)&gt;=1000000),SUMIFS($D$249:$D$599,$F$249:$F$599,0,$E$249:$E$599,$G267)*$C$161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85">
        <f>LEFT(B268,6)</f>
        <v/>
      </c>
      <c r="F268" s="14">
        <f>IF(SUMIFS($E$121:$E$155,$D$121:$D$155,E268)&lt;&gt;0,E268,0)</f>
        <v/>
      </c>
      <c r="G268" s="24" t="n"/>
      <c r="I268" s="26">
        <f>IF(AND(SUMIFS($D$249:$D$599,$F$249:$F$599,0,$E$249:$E$599,$G268,$C$249:$C$599,"&lt;="&amp;B$2)&lt;1000000,SUMIFS($D$249:$D$599,$F$249:$F$599,0,$E$249:$E$599,$G268,$C$249:$C$599,"&lt;="&amp;I5)&gt;=1000000),SUMIFS($D$249:$D$599,$F$249:$F$599,0,$E$249:$E$599,$G268)*$C$161 ,0)</f>
        <v/>
      </c>
      <c r="K268" s="84">
        <f>IF(AND(SUMIFS($D$249:$D$599,$F$249:$F$599,0,$E$249:$E$599,$G268,$C$249:$C$599,"&lt;="&amp;I$5)&lt;1000000,SUMIFS($D$249:$D$599,$F$249:$F$599,0,$E$249:$E$599,$G268,$C$249:$C$599,"&lt;="&amp;K5)&gt;=1000000),SUMIFS($D$249:$D$599,$F$249:$F$599,0,$E$249:$E$599,$G268)*$C$161 ,0)</f>
        <v/>
      </c>
      <c r="M268" s="84">
        <f>IF(AND(SUMIFS($D$249:$D$599,$F$249:$F$599,0,$E$249:$E$599,$G268,$C$249:$C$599,"&lt;="&amp;K$5)&lt;1000000,SUMIFS($D$249:$D$599,$F$249:$F$599,0,$E$249:$E$599,$G268,$C$249:$C$599,"&lt;="&amp;M5)&gt;=1000000),SUMIFS($D$249:$D$599,$F$249:$F$599,0,$E$249:$E$599,$G268)*$C$161 ,0)</f>
        <v/>
      </c>
      <c r="O268" s="84">
        <f>IF(AND(SUMIFS($D$249:$D$599,$F$249:$F$599,0,$E$249:$E$599,$G268,$C$249:$C$599,"&lt;="&amp;M$5)&lt;1000000,SUMIFS($D$249:$D$599,$F$249:$F$599,0,$E$249:$E$599,$G268,$C$249:$C$599,"&lt;="&amp;O5)&gt;=1000000),SUMIFS($D$249:$D$599,$F$249:$F$599,0,$E$249:$E$599,$G268)*$C$161 ,0)</f>
        <v/>
      </c>
      <c r="Q268" s="84">
        <f>IF(AND(SUMIFS($D$249:$D$599,$F$249:$F$599,0,$E$249:$E$599,$G268,$C$249:$C$599,"&lt;="&amp;O$5)&lt;1000000,SUMIFS($D$249:$D$599,$F$249:$F$599,0,$E$249:$E$599,$G268,$C$249:$C$599,"&lt;="&amp;Q5)&gt;=1000000),SUMIFS($D$249:$D$599,$F$249:$F$599,0,$E$249:$E$599,$G268)*$C$161 ,0)</f>
        <v/>
      </c>
      <c r="S268" s="84">
        <f>IF(AND(SUMIFS($D$249:$D$599,$F$249:$F$599,0,$E$249:$E$599,$G268,$C$249:$C$599,"&lt;="&amp;Q$5)&lt;1000000,SUMIFS($D$249:$D$599,$F$249:$F$599,0,$E$249:$E$599,$G268,$C$249:$C$599,"&lt;="&amp;S5)&gt;=1000000),SUMIFS($D$249:$D$599,$F$249:$F$599,0,$E$249:$E$599,$G268)*$C$161 ,0)</f>
        <v/>
      </c>
      <c r="U268" s="84">
        <f>IF(AND(SUMIFS($D$249:$D$599,$F$249:$F$599,0,$E$249:$E$599,$G268,$C$249:$C$599,"&lt;="&amp;S$5)&lt;1000000,SUMIFS($D$249:$D$599,$F$249:$F$599,0,$E$249:$E$599,$G268,$C$249:$C$599,"&lt;="&amp;U5)&gt;=1000000),SUMIFS($D$249:$D$599,$F$249:$F$599,0,$E$249:$E$599,$G268)*$C$161 ,0)</f>
        <v/>
      </c>
      <c r="W268" s="84">
        <f>IF(AND(SUMIFS($D$249:$D$599,$F$249:$F$599,0,$E$249:$E$599,$G268,$C$249:$C$599,"&lt;="&amp;U$5)&lt;1000000,SUMIFS($D$249:$D$599,$F$249:$F$599,0,$E$249:$E$599,$G268,$C$249:$C$599,"&lt;="&amp;W5)&gt;=1000000),SUMIFS($D$249:$D$599,$F$249:$F$599,0,$E$249:$E$599,$G268)*$C$161 ,0)</f>
        <v/>
      </c>
      <c r="Y268" s="84">
        <f>IF(AND(SUMIFS($D$249:$D$599,$F$249:$F$599,0,$E$249:$E$599,$G268,$C$249:$C$599,"&lt;="&amp;W$5)&lt;1000000,SUMIFS($D$249:$D$599,$F$249:$F$599,0,$E$249:$E$599,$G268,$C$249:$C$599,"&lt;="&amp;Y5)&gt;=1000000),SUMIFS($D$249:$D$599,$F$249:$F$599,0,$E$249:$E$599,$G268)*$C$161 ,0)</f>
        <v/>
      </c>
      <c r="AA268" s="84">
        <f>IF(AND(SUMIFS($D$249:$D$599,$F$249:$F$599,0,$E$249:$E$599,$G268,$C$249:$C$599,"&lt;="&amp;Y$5)&lt;1000000,SUMIFS($D$249:$D$599,$F$249:$F$599,0,$E$249:$E$599,$G268,$C$249:$C$599,"&lt;="&amp;AA5)&gt;=1000000),SUMIFS($D$249:$D$599,$F$249:$F$599,0,$E$249:$E$599,$G268)*$C$161 ,0)</f>
        <v/>
      </c>
      <c r="AC268" s="84">
        <f>IF(AND(SUMIFS($D$249:$D$599,$F$249:$F$599,0,$E$249:$E$599,$G268,$C$249:$C$599,"&lt;="&amp;AA$5)&lt;1000000,SUMIFS($D$249:$D$599,$F$249:$F$599,0,$E$249:$E$599,$G268,$C$249:$C$599,"&lt;="&amp;AC5)&gt;=1000000),SUMIFS($D$249:$D$599,$F$249:$F$599,0,$E$249:$E$599,$G268)*$C$161 ,0)</f>
        <v/>
      </c>
      <c r="AE268" s="84">
        <f>IF(AND(SUMIFS($D$249:$D$599,$F$249:$F$599,0,$E$249:$E$599,$G268,$C$249:$C$599,"&lt;="&amp;AC$5)&lt;1000000,SUMIFS($D$249:$D$599,$F$249:$F$599,0,$E$249:$E$599,$G268,$C$249:$C$599,"&lt;="&amp;AE5)&gt;=1000000),SUMIFS($D$249:$D$599,$F$249:$F$599,0,$E$249:$E$599,$G268)*$C$161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85">
        <f>LEFT(B269,6)</f>
        <v/>
      </c>
      <c r="F269" s="14">
        <f>IF(SUMIFS($E$121:$E$155,$D$121:$D$155,E269)&lt;&gt;0,E269,0)</f>
        <v/>
      </c>
      <c r="G269" s="24" t="n"/>
      <c r="I269" s="26">
        <f>IF(AND(SUMIFS($D$249:$D$599,$F$249:$F$599,0,$E$249:$E$599,$G269,$C$249:$C$599,"&lt;="&amp;B$2)&lt;1000000,SUMIFS($D$249:$D$599,$F$249:$F$599,0,$E$249:$E$599,$G269,$C$249:$C$599,"&lt;="&amp;I5)&gt;=1000000),SUMIFS($D$249:$D$599,$F$249:$F$599,0,$E$249:$E$599,$G269)*$C$161 ,0)</f>
        <v/>
      </c>
      <c r="K269" s="84">
        <f>IF(AND(SUMIFS($D$249:$D$599,$F$249:$F$599,0,$E$249:$E$599,$G269,$C$249:$C$599,"&lt;="&amp;I$5)&lt;1000000,SUMIFS($D$249:$D$599,$F$249:$F$599,0,$E$249:$E$599,$G269,$C$249:$C$599,"&lt;="&amp;K5)&gt;=1000000),SUMIFS($D$249:$D$599,$F$249:$F$599,0,$E$249:$E$599,$G269)*$C$161 ,0)</f>
        <v/>
      </c>
      <c r="M269" s="84">
        <f>IF(AND(SUMIFS($D$249:$D$599,$F$249:$F$599,0,$E$249:$E$599,$G269,$C$249:$C$599,"&lt;="&amp;K$5)&lt;1000000,SUMIFS($D$249:$D$599,$F$249:$F$599,0,$E$249:$E$599,$G269,$C$249:$C$599,"&lt;="&amp;M5)&gt;=1000000),SUMIFS($D$249:$D$599,$F$249:$F$599,0,$E$249:$E$599,$G269)*$C$161 ,0)</f>
        <v/>
      </c>
      <c r="O269" s="84">
        <f>IF(AND(SUMIFS($D$249:$D$599,$F$249:$F$599,0,$E$249:$E$599,$G269,$C$249:$C$599,"&lt;="&amp;M$5)&lt;1000000,SUMIFS($D$249:$D$599,$F$249:$F$599,0,$E$249:$E$599,$G269,$C$249:$C$599,"&lt;="&amp;O5)&gt;=1000000),SUMIFS($D$249:$D$599,$F$249:$F$599,0,$E$249:$E$599,$G269)*$C$161 ,0)</f>
        <v/>
      </c>
      <c r="Q269" s="84">
        <f>IF(AND(SUMIFS($D$249:$D$599,$F$249:$F$599,0,$E$249:$E$599,$G269,$C$249:$C$599,"&lt;="&amp;O$5)&lt;1000000,SUMIFS($D$249:$D$599,$F$249:$F$599,0,$E$249:$E$599,$G269,$C$249:$C$599,"&lt;="&amp;Q5)&gt;=1000000),SUMIFS($D$249:$D$599,$F$249:$F$599,0,$E$249:$E$599,$G269)*$C$161 ,0)</f>
        <v/>
      </c>
      <c r="S269" s="84">
        <f>IF(AND(SUMIFS($D$249:$D$599,$F$249:$F$599,0,$E$249:$E$599,$G269,$C$249:$C$599,"&lt;="&amp;Q$5)&lt;1000000,SUMIFS($D$249:$D$599,$F$249:$F$599,0,$E$249:$E$599,$G269,$C$249:$C$599,"&lt;="&amp;S5)&gt;=1000000),SUMIFS($D$249:$D$599,$F$249:$F$599,0,$E$249:$E$599,$G269)*$C$161 ,0)</f>
        <v/>
      </c>
      <c r="U269" s="84">
        <f>IF(AND(SUMIFS($D$249:$D$599,$F$249:$F$599,0,$E$249:$E$599,$G269,$C$249:$C$599,"&lt;="&amp;S$5)&lt;1000000,SUMIFS($D$249:$D$599,$F$249:$F$599,0,$E$249:$E$599,$G269,$C$249:$C$599,"&lt;="&amp;U5)&gt;=1000000),SUMIFS($D$249:$D$599,$F$249:$F$599,0,$E$249:$E$599,$G269)*$C$161 ,0)</f>
        <v/>
      </c>
      <c r="W269" s="84">
        <f>IF(AND(SUMIFS($D$249:$D$599,$F$249:$F$599,0,$E$249:$E$599,$G269,$C$249:$C$599,"&lt;="&amp;U$5)&lt;1000000,SUMIFS($D$249:$D$599,$F$249:$F$599,0,$E$249:$E$599,$G269,$C$249:$C$599,"&lt;="&amp;W5)&gt;=1000000),SUMIFS($D$249:$D$599,$F$249:$F$599,0,$E$249:$E$599,$G269)*$C$161 ,0)</f>
        <v/>
      </c>
      <c r="Y269" s="84">
        <f>IF(AND(SUMIFS($D$249:$D$599,$F$249:$F$599,0,$E$249:$E$599,$G269,$C$249:$C$599,"&lt;="&amp;W$5)&lt;1000000,SUMIFS($D$249:$D$599,$F$249:$F$599,0,$E$249:$E$599,$G269,$C$249:$C$599,"&lt;="&amp;Y5)&gt;=1000000),SUMIFS($D$249:$D$599,$F$249:$F$599,0,$E$249:$E$599,$G269)*$C$161 ,0)</f>
        <v/>
      </c>
      <c r="AA269" s="84">
        <f>IF(AND(SUMIFS($D$249:$D$599,$F$249:$F$599,0,$E$249:$E$599,$G269,$C$249:$C$599,"&lt;="&amp;Y$5)&lt;1000000,SUMIFS($D$249:$D$599,$F$249:$F$599,0,$E$249:$E$599,$G269,$C$249:$C$599,"&lt;="&amp;AA5)&gt;=1000000),SUMIFS($D$249:$D$599,$F$249:$F$599,0,$E$249:$E$599,$G269)*$C$161 ,0)</f>
        <v/>
      </c>
      <c r="AC269" s="84">
        <f>IF(AND(SUMIFS($D$249:$D$599,$F$249:$F$599,0,$E$249:$E$599,$G269,$C$249:$C$599,"&lt;="&amp;AA$5)&lt;1000000,SUMIFS($D$249:$D$599,$F$249:$F$599,0,$E$249:$E$599,$G269,$C$249:$C$599,"&lt;="&amp;AC5)&gt;=1000000),SUMIFS($D$249:$D$599,$F$249:$F$599,0,$E$249:$E$599,$G269)*$C$161 ,0)</f>
        <v/>
      </c>
      <c r="AE269" s="84">
        <f>IF(AND(SUMIFS($D$249:$D$599,$F$249:$F$599,0,$E$249:$E$599,$G269,$C$249:$C$599,"&lt;="&amp;AC$5)&lt;1000000,SUMIFS($D$249:$D$599,$F$249:$F$599,0,$E$249:$E$599,$G269,$C$249:$C$599,"&lt;="&amp;AE5)&gt;=1000000),SUMIFS($D$249:$D$599,$F$249:$F$599,0,$E$249:$E$599,$G269)*$C$161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85">
        <f>LEFT(B270,6)</f>
        <v/>
      </c>
      <c r="F270" s="14">
        <f>IF(SUMIFS($E$121:$E$155,$D$121:$D$155,E270)&lt;&gt;0,E270,0)</f>
        <v/>
      </c>
      <c r="G270" s="24" t="n"/>
      <c r="I270" s="26">
        <f>IF(AND(SUMIFS($D$249:$D$599,$F$249:$F$599,0,$E$249:$E$599,$G270,$C$249:$C$599,"&lt;="&amp;B$2)&lt;1000000,SUMIFS($D$249:$D$599,$F$249:$F$599,0,$E$249:$E$599,$G270,$C$249:$C$599,"&lt;="&amp;I5)&gt;=1000000),SUMIFS($D$249:$D$599,$F$249:$F$599,0,$E$249:$E$599,$G270)*$C$161 ,0)</f>
        <v/>
      </c>
      <c r="K270" s="84">
        <f>IF(AND(SUMIFS($D$249:$D$599,$F$249:$F$599,0,$E$249:$E$599,$G270,$C$249:$C$599,"&lt;="&amp;I$5)&lt;1000000,SUMIFS($D$249:$D$599,$F$249:$F$599,0,$E$249:$E$599,$G270,$C$249:$C$599,"&lt;="&amp;K5)&gt;=1000000),SUMIFS($D$249:$D$599,$F$249:$F$599,0,$E$249:$E$599,$G270)*$C$161 ,0)</f>
        <v/>
      </c>
      <c r="M270" s="84">
        <f>IF(AND(SUMIFS($D$249:$D$599,$F$249:$F$599,0,$E$249:$E$599,$G270,$C$249:$C$599,"&lt;="&amp;K$5)&lt;1000000,SUMIFS($D$249:$D$599,$F$249:$F$599,0,$E$249:$E$599,$G270,$C$249:$C$599,"&lt;="&amp;M5)&gt;=1000000),SUMIFS($D$249:$D$599,$F$249:$F$599,0,$E$249:$E$599,$G270)*$C$161 ,0)</f>
        <v/>
      </c>
      <c r="O270" s="84">
        <f>IF(AND(SUMIFS($D$249:$D$599,$F$249:$F$599,0,$E$249:$E$599,$G270,$C$249:$C$599,"&lt;="&amp;M$5)&lt;1000000,SUMIFS($D$249:$D$599,$F$249:$F$599,0,$E$249:$E$599,$G270,$C$249:$C$599,"&lt;="&amp;O5)&gt;=1000000),SUMIFS($D$249:$D$599,$F$249:$F$599,0,$E$249:$E$599,$G270)*$C$161 ,0)</f>
        <v/>
      </c>
      <c r="Q270" s="84">
        <f>IF(AND(SUMIFS($D$249:$D$599,$F$249:$F$599,0,$E$249:$E$599,$G270,$C$249:$C$599,"&lt;="&amp;O$5)&lt;1000000,SUMIFS($D$249:$D$599,$F$249:$F$599,0,$E$249:$E$599,$G270,$C$249:$C$599,"&lt;="&amp;Q5)&gt;=1000000),SUMIFS($D$249:$D$599,$F$249:$F$599,0,$E$249:$E$599,$G270)*$C$161 ,0)</f>
        <v/>
      </c>
      <c r="S270" s="84">
        <f>IF(AND(SUMIFS($D$249:$D$599,$F$249:$F$599,0,$E$249:$E$599,$G270,$C$249:$C$599,"&lt;="&amp;Q$5)&lt;1000000,SUMIFS($D$249:$D$599,$F$249:$F$599,0,$E$249:$E$599,$G270,$C$249:$C$599,"&lt;="&amp;S5)&gt;=1000000),SUMIFS($D$249:$D$599,$F$249:$F$599,0,$E$249:$E$599,$G270)*$C$161 ,0)</f>
        <v/>
      </c>
      <c r="U270" s="84">
        <f>IF(AND(SUMIFS($D$249:$D$599,$F$249:$F$599,0,$E$249:$E$599,$G270,$C$249:$C$599,"&lt;="&amp;S$5)&lt;1000000,SUMIFS($D$249:$D$599,$F$249:$F$599,0,$E$249:$E$599,$G270,$C$249:$C$599,"&lt;="&amp;U5)&gt;=1000000),SUMIFS($D$249:$D$599,$F$249:$F$599,0,$E$249:$E$599,$G270)*$C$161 ,0)</f>
        <v/>
      </c>
      <c r="W270" s="84">
        <f>IF(AND(SUMIFS($D$249:$D$599,$F$249:$F$599,0,$E$249:$E$599,$G270,$C$249:$C$599,"&lt;="&amp;U$5)&lt;1000000,SUMIFS($D$249:$D$599,$F$249:$F$599,0,$E$249:$E$599,$G270,$C$249:$C$599,"&lt;="&amp;W5)&gt;=1000000),SUMIFS($D$249:$D$599,$F$249:$F$599,0,$E$249:$E$599,$G270)*$C$161 ,0)</f>
        <v/>
      </c>
      <c r="Y270" s="84">
        <f>IF(AND(SUMIFS($D$249:$D$599,$F$249:$F$599,0,$E$249:$E$599,$G270,$C$249:$C$599,"&lt;="&amp;W$5)&lt;1000000,SUMIFS($D$249:$D$599,$F$249:$F$599,0,$E$249:$E$599,$G270,$C$249:$C$599,"&lt;="&amp;Y5)&gt;=1000000),SUMIFS($D$249:$D$599,$F$249:$F$599,0,$E$249:$E$599,$G270)*$C$161 ,0)</f>
        <v/>
      </c>
      <c r="AA270" s="84">
        <f>IF(AND(SUMIFS($D$249:$D$599,$F$249:$F$599,0,$E$249:$E$599,$G270,$C$249:$C$599,"&lt;="&amp;Y$5)&lt;1000000,SUMIFS($D$249:$D$599,$F$249:$F$599,0,$E$249:$E$599,$G270,$C$249:$C$599,"&lt;="&amp;AA5)&gt;=1000000),SUMIFS($D$249:$D$599,$F$249:$F$599,0,$E$249:$E$599,$G270)*$C$161 ,0)</f>
        <v/>
      </c>
      <c r="AC270" s="84">
        <f>IF(AND(SUMIFS($D$249:$D$599,$F$249:$F$599,0,$E$249:$E$599,$G270,$C$249:$C$599,"&lt;="&amp;AA$5)&lt;1000000,SUMIFS($D$249:$D$599,$F$249:$F$599,0,$E$249:$E$599,$G270,$C$249:$C$599,"&lt;="&amp;AC5)&gt;=1000000),SUMIFS($D$249:$D$599,$F$249:$F$599,0,$E$249:$E$599,$G270)*$C$161 ,0)</f>
        <v/>
      </c>
      <c r="AE270" s="84">
        <f>IF(AND(SUMIFS($D$249:$D$599,$F$249:$F$599,0,$E$249:$E$599,$G270,$C$249:$C$599,"&lt;="&amp;AC$5)&lt;1000000,SUMIFS($D$249:$D$599,$F$249:$F$599,0,$E$249:$E$599,$G270,$C$249:$C$599,"&lt;="&amp;AE5)&gt;=1000000),SUMIFS($D$249:$D$599,$F$249:$F$599,0,$E$249:$E$599,$G270)*$C$161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85">
        <f>LEFT(B271,6)</f>
        <v/>
      </c>
      <c r="F271" s="14">
        <f>IF(SUMIFS($E$121:$E$155,$D$121:$D$155,E271)&lt;&gt;0,E271,0)</f>
        <v/>
      </c>
      <c r="G271" s="24" t="n"/>
      <c r="I271" s="26">
        <f>IF(AND(SUMIFS($D$249:$D$599,$F$249:$F$599,0,$E$249:$E$599,$G271,$C$249:$C$599,"&lt;="&amp;B$2)&lt;1000000,SUMIFS($D$249:$D$599,$F$249:$F$599,0,$E$249:$E$599,$G271,$C$249:$C$599,"&lt;="&amp;I5)&gt;=1000000),SUMIFS($D$249:$D$599,$F$249:$F$599,0,$E$249:$E$599,$G271)*$C$161 ,0)</f>
        <v/>
      </c>
      <c r="K271" s="84">
        <f>IF(AND(SUMIFS($D$249:$D$599,$F$249:$F$599,0,$E$249:$E$599,$G271,$C$249:$C$599,"&lt;="&amp;I$5)&lt;1000000,SUMIFS($D$249:$D$599,$F$249:$F$599,0,$E$249:$E$599,$G271,$C$249:$C$599,"&lt;="&amp;K5)&gt;=1000000),SUMIFS($D$249:$D$599,$F$249:$F$599,0,$E$249:$E$599,$G271)*$C$161 ,0)</f>
        <v/>
      </c>
      <c r="M271" s="84">
        <f>IF(AND(SUMIFS($D$249:$D$599,$F$249:$F$599,0,$E$249:$E$599,$G271,$C$249:$C$599,"&lt;="&amp;K$5)&lt;1000000,SUMIFS($D$249:$D$599,$F$249:$F$599,0,$E$249:$E$599,$G271,$C$249:$C$599,"&lt;="&amp;M5)&gt;=1000000),SUMIFS($D$249:$D$599,$F$249:$F$599,0,$E$249:$E$599,$G271)*$C$161 ,0)</f>
        <v/>
      </c>
      <c r="O271" s="84">
        <f>IF(AND(SUMIFS($D$249:$D$599,$F$249:$F$599,0,$E$249:$E$599,$G271,$C$249:$C$599,"&lt;="&amp;M$5)&lt;1000000,SUMIFS($D$249:$D$599,$F$249:$F$599,0,$E$249:$E$599,$G271,$C$249:$C$599,"&lt;="&amp;O5)&gt;=1000000),SUMIFS($D$249:$D$599,$F$249:$F$599,0,$E$249:$E$599,$G271)*$C$161 ,0)</f>
        <v/>
      </c>
      <c r="Q271" s="84">
        <f>IF(AND(SUMIFS($D$249:$D$599,$F$249:$F$599,0,$E$249:$E$599,$G271,$C$249:$C$599,"&lt;="&amp;O$5)&lt;1000000,SUMIFS($D$249:$D$599,$F$249:$F$599,0,$E$249:$E$599,$G271,$C$249:$C$599,"&lt;="&amp;Q5)&gt;=1000000),SUMIFS($D$249:$D$599,$F$249:$F$599,0,$E$249:$E$599,$G271)*$C$161 ,0)</f>
        <v/>
      </c>
      <c r="S271" s="84">
        <f>IF(AND(SUMIFS($D$249:$D$599,$F$249:$F$599,0,$E$249:$E$599,$G271,$C$249:$C$599,"&lt;="&amp;Q$5)&lt;1000000,SUMIFS($D$249:$D$599,$F$249:$F$599,0,$E$249:$E$599,$G271,$C$249:$C$599,"&lt;="&amp;S5)&gt;=1000000),SUMIFS($D$249:$D$599,$F$249:$F$599,0,$E$249:$E$599,$G271)*$C$161 ,0)</f>
        <v/>
      </c>
      <c r="U271" s="84">
        <f>IF(AND(SUMIFS($D$249:$D$599,$F$249:$F$599,0,$E$249:$E$599,$G271,$C$249:$C$599,"&lt;="&amp;S$5)&lt;1000000,SUMIFS($D$249:$D$599,$F$249:$F$599,0,$E$249:$E$599,$G271,$C$249:$C$599,"&lt;="&amp;U5)&gt;=1000000),SUMIFS($D$249:$D$599,$F$249:$F$599,0,$E$249:$E$599,$G271)*$C$161 ,0)</f>
        <v/>
      </c>
      <c r="W271" s="84">
        <f>IF(AND(SUMIFS($D$249:$D$599,$F$249:$F$599,0,$E$249:$E$599,$G271,$C$249:$C$599,"&lt;="&amp;U$5)&lt;1000000,SUMIFS($D$249:$D$599,$F$249:$F$599,0,$E$249:$E$599,$G271,$C$249:$C$599,"&lt;="&amp;W5)&gt;=1000000),SUMIFS($D$249:$D$599,$F$249:$F$599,0,$E$249:$E$599,$G271)*$C$161 ,0)</f>
        <v/>
      </c>
      <c r="Y271" s="84">
        <f>IF(AND(SUMIFS($D$249:$D$599,$F$249:$F$599,0,$E$249:$E$599,$G271,$C$249:$C$599,"&lt;="&amp;W$5)&lt;1000000,SUMIFS($D$249:$D$599,$F$249:$F$599,0,$E$249:$E$599,$G271,$C$249:$C$599,"&lt;="&amp;Y5)&gt;=1000000),SUMIFS($D$249:$D$599,$F$249:$F$599,0,$E$249:$E$599,$G271)*$C$161 ,0)</f>
        <v/>
      </c>
      <c r="AA271" s="84">
        <f>IF(AND(SUMIFS($D$249:$D$599,$F$249:$F$599,0,$E$249:$E$599,$G271,$C$249:$C$599,"&lt;="&amp;Y$5)&lt;1000000,SUMIFS($D$249:$D$599,$F$249:$F$599,0,$E$249:$E$599,$G271,$C$249:$C$599,"&lt;="&amp;AA5)&gt;=1000000),SUMIFS($D$249:$D$599,$F$249:$F$599,0,$E$249:$E$599,$G271)*$C$161 ,0)</f>
        <v/>
      </c>
      <c r="AC271" s="84">
        <f>IF(AND(SUMIFS($D$249:$D$599,$F$249:$F$599,0,$E$249:$E$599,$G271,$C$249:$C$599,"&lt;="&amp;AA$5)&lt;1000000,SUMIFS($D$249:$D$599,$F$249:$F$599,0,$E$249:$E$599,$G271,$C$249:$C$599,"&lt;="&amp;AC5)&gt;=1000000),SUMIFS($D$249:$D$599,$F$249:$F$599,0,$E$249:$E$599,$G271)*$C$161 ,0)</f>
        <v/>
      </c>
      <c r="AE271" s="84">
        <f>IF(AND(SUMIFS($D$249:$D$599,$F$249:$F$599,0,$E$249:$E$599,$G271,$C$249:$C$599,"&lt;="&amp;AC$5)&lt;1000000,SUMIFS($D$249:$D$599,$F$249:$F$599,0,$E$249:$E$599,$G271,$C$249:$C$599,"&lt;="&amp;AE5)&gt;=1000000),SUMIFS($D$249:$D$599,$F$249:$F$599,0,$E$249:$E$599,$G271)*$C$161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85">
        <f>LEFT(B272,6)</f>
        <v/>
      </c>
      <c r="F272" s="14">
        <f>IF(SUMIFS($E$121:$E$155,$D$121:$D$155,E272)&lt;&gt;0,E272,0)</f>
        <v/>
      </c>
      <c r="G272" s="24" t="n"/>
      <c r="I272" s="26">
        <f>IF(AND(SUMIFS($D$249:$D$599,$F$249:$F$599,0,$E$249:$E$599,$G272,$C$249:$C$599,"&lt;="&amp;B$2)&lt;1000000,SUMIFS($D$249:$D$599,$F$249:$F$599,0,$E$249:$E$599,$G272,$C$249:$C$599,"&lt;="&amp;I5)&gt;=1000000),SUMIFS($D$249:$D$599,$F$249:$F$599,0,$E$249:$E$599,$G272)*$C$161 ,0)</f>
        <v/>
      </c>
      <c r="K272" s="84">
        <f>IF(AND(SUMIFS($D$249:$D$599,$F$249:$F$599,0,$E$249:$E$599,$G272,$C$249:$C$599,"&lt;="&amp;I$5)&lt;1000000,SUMIFS($D$249:$D$599,$F$249:$F$599,0,$E$249:$E$599,$G272,$C$249:$C$599,"&lt;="&amp;K5)&gt;=1000000),SUMIFS($D$249:$D$599,$F$249:$F$599,0,$E$249:$E$599,$G272)*$C$161 ,0)</f>
        <v/>
      </c>
      <c r="M272" s="84">
        <f>IF(AND(SUMIFS($D$249:$D$599,$F$249:$F$599,0,$E$249:$E$599,$G272,$C$249:$C$599,"&lt;="&amp;K$5)&lt;1000000,SUMIFS($D$249:$D$599,$F$249:$F$599,0,$E$249:$E$599,$G272,$C$249:$C$599,"&lt;="&amp;M5)&gt;=1000000),SUMIFS($D$249:$D$599,$F$249:$F$599,0,$E$249:$E$599,$G272)*$C$161 ,0)</f>
        <v/>
      </c>
      <c r="O272" s="84">
        <f>IF(AND(SUMIFS($D$249:$D$599,$F$249:$F$599,0,$E$249:$E$599,$G272,$C$249:$C$599,"&lt;="&amp;M$5)&lt;1000000,SUMIFS($D$249:$D$599,$F$249:$F$599,0,$E$249:$E$599,$G272,$C$249:$C$599,"&lt;="&amp;O5)&gt;=1000000),SUMIFS($D$249:$D$599,$F$249:$F$599,0,$E$249:$E$599,$G272)*$C$161 ,0)</f>
        <v/>
      </c>
      <c r="Q272" s="84">
        <f>IF(AND(SUMIFS($D$249:$D$599,$F$249:$F$599,0,$E$249:$E$599,$G272,$C$249:$C$599,"&lt;="&amp;O$5)&lt;1000000,SUMIFS($D$249:$D$599,$F$249:$F$599,0,$E$249:$E$599,$G272,$C$249:$C$599,"&lt;="&amp;Q5)&gt;=1000000),SUMIFS($D$249:$D$599,$F$249:$F$599,0,$E$249:$E$599,$G272)*$C$161 ,0)</f>
        <v/>
      </c>
      <c r="S272" s="84">
        <f>IF(AND(SUMIFS($D$249:$D$599,$F$249:$F$599,0,$E$249:$E$599,$G272,$C$249:$C$599,"&lt;="&amp;Q$5)&lt;1000000,SUMIFS($D$249:$D$599,$F$249:$F$599,0,$E$249:$E$599,$G272,$C$249:$C$599,"&lt;="&amp;S5)&gt;=1000000),SUMIFS($D$249:$D$599,$F$249:$F$599,0,$E$249:$E$599,$G272)*$C$161 ,0)</f>
        <v/>
      </c>
      <c r="U272" s="84">
        <f>IF(AND(SUMIFS($D$249:$D$599,$F$249:$F$599,0,$E$249:$E$599,$G272,$C$249:$C$599,"&lt;="&amp;S$5)&lt;1000000,SUMIFS($D$249:$D$599,$F$249:$F$599,0,$E$249:$E$599,$G272,$C$249:$C$599,"&lt;="&amp;U5)&gt;=1000000),SUMIFS($D$249:$D$599,$F$249:$F$599,0,$E$249:$E$599,$G272)*$C$161 ,0)</f>
        <v/>
      </c>
      <c r="W272" s="84">
        <f>IF(AND(SUMIFS($D$249:$D$599,$F$249:$F$599,0,$E$249:$E$599,$G272,$C$249:$C$599,"&lt;="&amp;U$5)&lt;1000000,SUMIFS($D$249:$D$599,$F$249:$F$599,0,$E$249:$E$599,$G272,$C$249:$C$599,"&lt;="&amp;W5)&gt;=1000000),SUMIFS($D$249:$D$599,$F$249:$F$599,0,$E$249:$E$599,$G272)*$C$161 ,0)</f>
        <v/>
      </c>
      <c r="Y272" s="84">
        <f>IF(AND(SUMIFS($D$249:$D$599,$F$249:$F$599,0,$E$249:$E$599,$G272,$C$249:$C$599,"&lt;="&amp;W$5)&lt;1000000,SUMIFS($D$249:$D$599,$F$249:$F$599,0,$E$249:$E$599,$G272,$C$249:$C$599,"&lt;="&amp;Y5)&gt;=1000000),SUMIFS($D$249:$D$599,$F$249:$F$599,0,$E$249:$E$599,$G272)*$C$161 ,0)</f>
        <v/>
      </c>
      <c r="AA272" s="84">
        <f>IF(AND(SUMIFS($D$249:$D$599,$F$249:$F$599,0,$E$249:$E$599,$G272,$C$249:$C$599,"&lt;="&amp;Y$5)&lt;1000000,SUMIFS($D$249:$D$599,$F$249:$F$599,0,$E$249:$E$599,$G272,$C$249:$C$599,"&lt;="&amp;AA5)&gt;=1000000),SUMIFS($D$249:$D$599,$F$249:$F$599,0,$E$249:$E$599,$G272)*$C$161 ,0)</f>
        <v/>
      </c>
      <c r="AC272" s="84">
        <f>IF(AND(SUMIFS($D$249:$D$599,$F$249:$F$599,0,$E$249:$E$599,$G272,$C$249:$C$599,"&lt;="&amp;AA$5)&lt;1000000,SUMIFS($D$249:$D$599,$F$249:$F$599,0,$E$249:$E$599,$G272,$C$249:$C$599,"&lt;="&amp;AC5)&gt;=1000000),SUMIFS($D$249:$D$599,$F$249:$F$599,0,$E$249:$E$599,$G272)*$C$161 ,0)</f>
        <v/>
      </c>
      <c r="AE272" s="84">
        <f>IF(AND(SUMIFS($D$249:$D$599,$F$249:$F$599,0,$E$249:$E$599,$G272,$C$249:$C$599,"&lt;="&amp;AC$5)&lt;1000000,SUMIFS($D$249:$D$599,$F$249:$F$599,0,$E$249:$E$599,$G272,$C$249:$C$599,"&lt;="&amp;AE5)&gt;=1000000),SUMIFS($D$249:$D$599,$F$249:$F$599,0,$E$249:$E$599,$G272)*$C$161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85">
        <f>LEFT(B273,6)</f>
        <v/>
      </c>
      <c r="F273" s="14">
        <f>IF(SUMIFS($E$121:$E$155,$D$121:$D$155,E273)&lt;&gt;0,E273,0)</f>
        <v/>
      </c>
      <c r="G273" s="24" t="n"/>
      <c r="I273" s="26">
        <f>IF(AND(SUMIFS($D$249:$D$599,$F$249:$F$599,0,$E$249:$E$599,$G273,$C$249:$C$599,"&lt;="&amp;B$2)&lt;1000000,SUMIFS($D$249:$D$599,$F$249:$F$599,0,$E$249:$E$599,$G273,$C$249:$C$599,"&lt;="&amp;I5)&gt;=1000000),SUMIFS($D$249:$D$599,$F$249:$F$599,0,$E$249:$E$599,$G273)*$C$161 ,0)</f>
        <v/>
      </c>
      <c r="K273" s="84">
        <f>IF(AND(SUMIFS($D$249:$D$599,$F$249:$F$599,0,$E$249:$E$599,$G273,$C$249:$C$599,"&lt;="&amp;I$5)&lt;1000000,SUMIFS($D$249:$D$599,$F$249:$F$599,0,$E$249:$E$599,$G273,$C$249:$C$599,"&lt;="&amp;K5)&gt;=1000000),SUMIFS($D$249:$D$599,$F$249:$F$599,0,$E$249:$E$599,$G273)*$C$161 ,0)</f>
        <v/>
      </c>
      <c r="M273" s="84">
        <f>IF(AND(SUMIFS($D$249:$D$599,$F$249:$F$599,0,$E$249:$E$599,$G273,$C$249:$C$599,"&lt;="&amp;K$5)&lt;1000000,SUMIFS($D$249:$D$599,$F$249:$F$599,0,$E$249:$E$599,$G273,$C$249:$C$599,"&lt;="&amp;M5)&gt;=1000000),SUMIFS($D$249:$D$599,$F$249:$F$599,0,$E$249:$E$599,$G273)*$C$161 ,0)</f>
        <v/>
      </c>
      <c r="O273" s="84">
        <f>IF(AND(SUMIFS($D$249:$D$599,$F$249:$F$599,0,$E$249:$E$599,$G273,$C$249:$C$599,"&lt;="&amp;M$5)&lt;1000000,SUMIFS($D$249:$D$599,$F$249:$F$599,0,$E$249:$E$599,$G273,$C$249:$C$599,"&lt;="&amp;O5)&gt;=1000000),SUMIFS($D$249:$D$599,$F$249:$F$599,0,$E$249:$E$599,$G273)*$C$161 ,0)</f>
        <v/>
      </c>
      <c r="Q273" s="84">
        <f>IF(AND(SUMIFS($D$249:$D$599,$F$249:$F$599,0,$E$249:$E$599,$G273,$C$249:$C$599,"&lt;="&amp;O$5)&lt;1000000,SUMIFS($D$249:$D$599,$F$249:$F$599,0,$E$249:$E$599,$G273,$C$249:$C$599,"&lt;="&amp;Q5)&gt;=1000000),SUMIFS($D$249:$D$599,$F$249:$F$599,0,$E$249:$E$599,$G273)*$C$161 ,0)</f>
        <v/>
      </c>
      <c r="S273" s="84">
        <f>IF(AND(SUMIFS($D$249:$D$599,$F$249:$F$599,0,$E$249:$E$599,$G273,$C$249:$C$599,"&lt;="&amp;Q$5)&lt;1000000,SUMIFS($D$249:$D$599,$F$249:$F$599,0,$E$249:$E$599,$G273,$C$249:$C$599,"&lt;="&amp;S5)&gt;=1000000),SUMIFS($D$249:$D$599,$F$249:$F$599,0,$E$249:$E$599,$G273)*$C$161 ,0)</f>
        <v/>
      </c>
      <c r="U273" s="84">
        <f>IF(AND(SUMIFS($D$249:$D$599,$F$249:$F$599,0,$E$249:$E$599,$G273,$C$249:$C$599,"&lt;="&amp;S$5)&lt;1000000,SUMIFS($D$249:$D$599,$F$249:$F$599,0,$E$249:$E$599,$G273,$C$249:$C$599,"&lt;="&amp;U5)&gt;=1000000),SUMIFS($D$249:$D$599,$F$249:$F$599,0,$E$249:$E$599,$G273)*$C$161 ,0)</f>
        <v/>
      </c>
      <c r="W273" s="84">
        <f>IF(AND(SUMIFS($D$249:$D$599,$F$249:$F$599,0,$E$249:$E$599,$G273,$C$249:$C$599,"&lt;="&amp;U$5)&lt;1000000,SUMIFS($D$249:$D$599,$F$249:$F$599,0,$E$249:$E$599,$G273,$C$249:$C$599,"&lt;="&amp;W5)&gt;=1000000),SUMIFS($D$249:$D$599,$F$249:$F$599,0,$E$249:$E$599,$G273)*$C$161 ,0)</f>
        <v/>
      </c>
      <c r="Y273" s="84">
        <f>IF(AND(SUMIFS($D$249:$D$599,$F$249:$F$599,0,$E$249:$E$599,$G273,$C$249:$C$599,"&lt;="&amp;W$5)&lt;1000000,SUMIFS($D$249:$D$599,$F$249:$F$599,0,$E$249:$E$599,$G273,$C$249:$C$599,"&lt;="&amp;Y5)&gt;=1000000),SUMIFS($D$249:$D$599,$F$249:$F$599,0,$E$249:$E$599,$G273)*$C$161 ,0)</f>
        <v/>
      </c>
      <c r="AA273" s="84">
        <f>IF(AND(SUMIFS($D$249:$D$599,$F$249:$F$599,0,$E$249:$E$599,$G273,$C$249:$C$599,"&lt;="&amp;Y$5)&lt;1000000,SUMIFS($D$249:$D$599,$F$249:$F$599,0,$E$249:$E$599,$G273,$C$249:$C$599,"&lt;="&amp;AA5)&gt;=1000000),SUMIFS($D$249:$D$599,$F$249:$F$599,0,$E$249:$E$599,$G273)*$C$161 ,0)</f>
        <v/>
      </c>
      <c r="AC273" s="84">
        <f>IF(AND(SUMIFS($D$249:$D$599,$F$249:$F$599,0,$E$249:$E$599,$G273,$C$249:$C$599,"&lt;="&amp;AA$5)&lt;1000000,SUMIFS($D$249:$D$599,$F$249:$F$599,0,$E$249:$E$599,$G273,$C$249:$C$599,"&lt;="&amp;AC5)&gt;=1000000),SUMIFS($D$249:$D$599,$F$249:$F$599,0,$E$249:$E$599,$G273)*$C$161 ,0)</f>
        <v/>
      </c>
      <c r="AE273" s="84">
        <f>IF(AND(SUMIFS($D$249:$D$599,$F$249:$F$599,0,$E$249:$E$599,$G273,$C$249:$C$599,"&lt;="&amp;AC$5)&lt;1000000,SUMIFS($D$249:$D$599,$F$249:$F$599,0,$E$249:$E$599,$G273,$C$249:$C$599,"&lt;="&amp;AE5)&gt;=1000000),SUMIFS($D$249:$D$599,$F$249:$F$599,0,$E$249:$E$599,$G273)*$C$161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85">
        <f>LEFT(B274,6)</f>
        <v/>
      </c>
      <c r="F274" s="14">
        <f>IF(SUMIFS($E$121:$E$155,$D$121:$D$155,E274)&lt;&gt;0,E274,0)</f>
        <v/>
      </c>
      <c r="G274" s="24" t="n"/>
      <c r="I274" s="26">
        <f>IF(AND(SUMIFS($D$249:$D$599,$F$249:$F$599,0,$E$249:$E$599,$G274,$C$249:$C$599,"&lt;="&amp;B$2)&lt;1000000,SUMIFS($D$249:$D$599,$F$249:$F$599,0,$E$249:$E$599,$G274,$C$249:$C$599,"&lt;="&amp;I5)&gt;=1000000),SUMIFS($D$249:$D$599,$F$249:$F$599,0,$E$249:$E$599,$G274)*$C$161 ,0)</f>
        <v/>
      </c>
      <c r="K274" s="84">
        <f>IF(AND(SUMIFS($D$249:$D$599,$F$249:$F$599,0,$E$249:$E$599,$G274,$C$249:$C$599,"&lt;="&amp;I$5)&lt;1000000,SUMIFS($D$249:$D$599,$F$249:$F$599,0,$E$249:$E$599,$G274,$C$249:$C$599,"&lt;="&amp;K5)&gt;=1000000),SUMIFS($D$249:$D$599,$F$249:$F$599,0,$E$249:$E$599,$G274)*$C$161 ,0)</f>
        <v/>
      </c>
      <c r="M274" s="84">
        <f>IF(AND(SUMIFS($D$249:$D$599,$F$249:$F$599,0,$E$249:$E$599,$G274,$C$249:$C$599,"&lt;="&amp;K$5)&lt;1000000,SUMIFS($D$249:$D$599,$F$249:$F$599,0,$E$249:$E$599,$G274,$C$249:$C$599,"&lt;="&amp;M5)&gt;=1000000),SUMIFS($D$249:$D$599,$F$249:$F$599,0,$E$249:$E$599,$G274)*$C$161 ,0)</f>
        <v/>
      </c>
      <c r="O274" s="84">
        <f>IF(AND(SUMIFS($D$249:$D$599,$F$249:$F$599,0,$E$249:$E$599,$G274,$C$249:$C$599,"&lt;="&amp;M$5)&lt;1000000,SUMIFS($D$249:$D$599,$F$249:$F$599,0,$E$249:$E$599,$G274,$C$249:$C$599,"&lt;="&amp;O5)&gt;=1000000),SUMIFS($D$249:$D$599,$F$249:$F$599,0,$E$249:$E$599,$G274)*$C$161 ,0)</f>
        <v/>
      </c>
      <c r="Q274" s="84">
        <f>IF(AND(SUMIFS($D$249:$D$599,$F$249:$F$599,0,$E$249:$E$599,$G274,$C$249:$C$599,"&lt;="&amp;O$5)&lt;1000000,SUMIFS($D$249:$D$599,$F$249:$F$599,0,$E$249:$E$599,$G274,$C$249:$C$599,"&lt;="&amp;Q5)&gt;=1000000),SUMIFS($D$249:$D$599,$F$249:$F$599,0,$E$249:$E$599,$G274)*$C$161 ,0)</f>
        <v/>
      </c>
      <c r="S274" s="84">
        <f>IF(AND(SUMIFS($D$249:$D$599,$F$249:$F$599,0,$E$249:$E$599,$G274,$C$249:$C$599,"&lt;="&amp;Q$5)&lt;1000000,SUMIFS($D$249:$D$599,$F$249:$F$599,0,$E$249:$E$599,$G274,$C$249:$C$599,"&lt;="&amp;S5)&gt;=1000000),SUMIFS($D$249:$D$599,$F$249:$F$599,0,$E$249:$E$599,$G274)*$C$161 ,0)</f>
        <v/>
      </c>
      <c r="U274" s="84">
        <f>IF(AND(SUMIFS($D$249:$D$599,$F$249:$F$599,0,$E$249:$E$599,$G274,$C$249:$C$599,"&lt;="&amp;S$5)&lt;1000000,SUMIFS($D$249:$D$599,$F$249:$F$599,0,$E$249:$E$599,$G274,$C$249:$C$599,"&lt;="&amp;U5)&gt;=1000000),SUMIFS($D$249:$D$599,$F$249:$F$599,0,$E$249:$E$599,$G274)*$C$161 ,0)</f>
        <v/>
      </c>
      <c r="W274" s="84">
        <f>IF(AND(SUMIFS($D$249:$D$599,$F$249:$F$599,0,$E$249:$E$599,$G274,$C$249:$C$599,"&lt;="&amp;U$5)&lt;1000000,SUMIFS($D$249:$D$599,$F$249:$F$599,0,$E$249:$E$599,$G274,$C$249:$C$599,"&lt;="&amp;W5)&gt;=1000000),SUMIFS($D$249:$D$599,$F$249:$F$599,0,$E$249:$E$599,$G274)*$C$161 ,0)</f>
        <v/>
      </c>
      <c r="Y274" s="84">
        <f>IF(AND(SUMIFS($D$249:$D$599,$F$249:$F$599,0,$E$249:$E$599,$G274,$C$249:$C$599,"&lt;="&amp;W$5)&lt;1000000,SUMIFS($D$249:$D$599,$F$249:$F$599,0,$E$249:$E$599,$G274,$C$249:$C$599,"&lt;="&amp;Y5)&gt;=1000000),SUMIFS($D$249:$D$599,$F$249:$F$599,0,$E$249:$E$599,$G274)*$C$161 ,0)</f>
        <v/>
      </c>
      <c r="AA274" s="84">
        <f>IF(AND(SUMIFS($D$249:$D$599,$F$249:$F$599,0,$E$249:$E$599,$G274,$C$249:$C$599,"&lt;="&amp;Y$5)&lt;1000000,SUMIFS($D$249:$D$599,$F$249:$F$599,0,$E$249:$E$599,$G274,$C$249:$C$599,"&lt;="&amp;AA5)&gt;=1000000),SUMIFS($D$249:$D$599,$F$249:$F$599,0,$E$249:$E$599,$G274)*$C$161 ,0)</f>
        <v/>
      </c>
      <c r="AC274" s="84">
        <f>IF(AND(SUMIFS($D$249:$D$599,$F$249:$F$599,0,$E$249:$E$599,$G274,$C$249:$C$599,"&lt;="&amp;AA$5)&lt;1000000,SUMIFS($D$249:$D$599,$F$249:$F$599,0,$E$249:$E$599,$G274,$C$249:$C$599,"&lt;="&amp;AC5)&gt;=1000000),SUMIFS($D$249:$D$599,$F$249:$F$599,0,$E$249:$E$599,$G274)*$C$161 ,0)</f>
        <v/>
      </c>
      <c r="AE274" s="84">
        <f>IF(AND(SUMIFS($D$249:$D$599,$F$249:$F$599,0,$E$249:$E$599,$G274,$C$249:$C$599,"&lt;="&amp;AC$5)&lt;1000000,SUMIFS($D$249:$D$599,$F$249:$F$599,0,$E$249:$E$599,$G274,$C$249:$C$599,"&lt;="&amp;AE5)&gt;=1000000),SUMIFS($D$249:$D$599,$F$249:$F$599,0,$E$249:$E$599,$G274)*$C$161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85">
        <f>LEFT(B275,6)</f>
        <v/>
      </c>
      <c r="F275" s="14">
        <f>IF(SUMIFS($E$121:$E$155,$D$121:$D$155,E275)&lt;&gt;0,E275,0)</f>
        <v/>
      </c>
      <c r="G275" s="24" t="n"/>
      <c r="I275" s="26">
        <f>IF(AND(SUMIFS($D$249:$D$599,$F$249:$F$599,0,$E$249:$E$599,$G275,$C$249:$C$599,"&lt;="&amp;B$2)&lt;1000000,SUMIFS($D$249:$D$599,$F$249:$F$599,0,$E$249:$E$599,$G275,$C$249:$C$599,"&lt;="&amp;I5)&gt;=1000000),SUMIFS($D$249:$D$599,$F$249:$F$599,0,$E$249:$E$599,$G275)*$C$161 ,0)</f>
        <v/>
      </c>
      <c r="K275" s="84">
        <f>IF(AND(SUMIFS($D$249:$D$599,$F$249:$F$599,0,$E$249:$E$599,$G275,$C$249:$C$599,"&lt;="&amp;I$5)&lt;1000000,SUMIFS($D$249:$D$599,$F$249:$F$599,0,$E$249:$E$599,$G275,$C$249:$C$599,"&lt;="&amp;K5)&gt;=1000000),SUMIFS($D$249:$D$599,$F$249:$F$599,0,$E$249:$E$599,$G275)*$C$161 ,0)</f>
        <v/>
      </c>
      <c r="M275" s="84">
        <f>IF(AND(SUMIFS($D$249:$D$599,$F$249:$F$599,0,$E$249:$E$599,$G275,$C$249:$C$599,"&lt;="&amp;K$5)&lt;1000000,SUMIFS($D$249:$D$599,$F$249:$F$599,0,$E$249:$E$599,$G275,$C$249:$C$599,"&lt;="&amp;M5)&gt;=1000000),SUMIFS($D$249:$D$599,$F$249:$F$599,0,$E$249:$E$599,$G275)*$C$161 ,0)</f>
        <v/>
      </c>
      <c r="O275" s="84">
        <f>IF(AND(SUMIFS($D$249:$D$599,$F$249:$F$599,0,$E$249:$E$599,$G275,$C$249:$C$599,"&lt;="&amp;M$5)&lt;1000000,SUMIFS($D$249:$D$599,$F$249:$F$599,0,$E$249:$E$599,$G275,$C$249:$C$599,"&lt;="&amp;O5)&gt;=1000000),SUMIFS($D$249:$D$599,$F$249:$F$599,0,$E$249:$E$599,$G275)*$C$161 ,0)</f>
        <v/>
      </c>
      <c r="Q275" s="84">
        <f>IF(AND(SUMIFS($D$249:$D$599,$F$249:$F$599,0,$E$249:$E$599,$G275,$C$249:$C$599,"&lt;="&amp;O$5)&lt;1000000,SUMIFS($D$249:$D$599,$F$249:$F$599,0,$E$249:$E$599,$G275,$C$249:$C$599,"&lt;="&amp;Q5)&gt;=1000000),SUMIFS($D$249:$D$599,$F$249:$F$599,0,$E$249:$E$599,$G275)*$C$161 ,0)</f>
        <v/>
      </c>
      <c r="S275" s="84">
        <f>IF(AND(SUMIFS($D$249:$D$599,$F$249:$F$599,0,$E$249:$E$599,$G275,$C$249:$C$599,"&lt;="&amp;Q$5)&lt;1000000,SUMIFS($D$249:$D$599,$F$249:$F$599,0,$E$249:$E$599,$G275,$C$249:$C$599,"&lt;="&amp;S5)&gt;=1000000),SUMIFS($D$249:$D$599,$F$249:$F$599,0,$E$249:$E$599,$G275)*$C$161 ,0)</f>
        <v/>
      </c>
      <c r="U275" s="84">
        <f>IF(AND(SUMIFS($D$249:$D$599,$F$249:$F$599,0,$E$249:$E$599,$G275,$C$249:$C$599,"&lt;="&amp;S$5)&lt;1000000,SUMIFS($D$249:$D$599,$F$249:$F$599,0,$E$249:$E$599,$G275,$C$249:$C$599,"&lt;="&amp;U5)&gt;=1000000),SUMIFS($D$249:$D$599,$F$249:$F$599,0,$E$249:$E$599,$G275)*$C$161 ,0)</f>
        <v/>
      </c>
      <c r="W275" s="84">
        <f>IF(AND(SUMIFS($D$249:$D$599,$F$249:$F$599,0,$E$249:$E$599,$G275,$C$249:$C$599,"&lt;="&amp;U$5)&lt;1000000,SUMIFS($D$249:$D$599,$F$249:$F$599,0,$E$249:$E$599,$G275,$C$249:$C$599,"&lt;="&amp;W5)&gt;=1000000),SUMIFS($D$249:$D$599,$F$249:$F$599,0,$E$249:$E$599,$G275)*$C$161 ,0)</f>
        <v/>
      </c>
      <c r="Y275" s="84">
        <f>IF(AND(SUMIFS($D$249:$D$599,$F$249:$F$599,0,$E$249:$E$599,$G275,$C$249:$C$599,"&lt;="&amp;W$5)&lt;1000000,SUMIFS($D$249:$D$599,$F$249:$F$599,0,$E$249:$E$599,$G275,$C$249:$C$599,"&lt;="&amp;Y5)&gt;=1000000),SUMIFS($D$249:$D$599,$F$249:$F$599,0,$E$249:$E$599,$G275)*$C$161 ,0)</f>
        <v/>
      </c>
      <c r="AA275" s="84">
        <f>IF(AND(SUMIFS($D$249:$D$599,$F$249:$F$599,0,$E$249:$E$599,$G275,$C$249:$C$599,"&lt;="&amp;Y$5)&lt;1000000,SUMIFS($D$249:$D$599,$F$249:$F$599,0,$E$249:$E$599,$G275,$C$249:$C$599,"&lt;="&amp;AA5)&gt;=1000000),SUMIFS($D$249:$D$599,$F$249:$F$599,0,$E$249:$E$599,$G275)*$C$161 ,0)</f>
        <v/>
      </c>
      <c r="AC275" s="84">
        <f>IF(AND(SUMIFS($D$249:$D$599,$F$249:$F$599,0,$E$249:$E$599,$G275,$C$249:$C$599,"&lt;="&amp;AA$5)&lt;1000000,SUMIFS($D$249:$D$599,$F$249:$F$599,0,$E$249:$E$599,$G275,$C$249:$C$599,"&lt;="&amp;AC5)&gt;=1000000),SUMIFS($D$249:$D$599,$F$249:$F$599,0,$E$249:$E$599,$G275)*$C$161 ,0)</f>
        <v/>
      </c>
      <c r="AE275" s="84">
        <f>IF(AND(SUMIFS($D$249:$D$599,$F$249:$F$599,0,$E$249:$E$599,$G275,$C$249:$C$599,"&lt;="&amp;AC$5)&lt;1000000,SUMIFS($D$249:$D$599,$F$249:$F$599,0,$E$249:$E$599,$G275,$C$249:$C$599,"&lt;="&amp;AE5)&gt;=1000000),SUMIFS($D$249:$D$599,$F$249:$F$599,0,$E$249:$E$599,$G275)*$C$161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85">
        <f>LEFT(B276,6)</f>
        <v/>
      </c>
      <c r="F276" s="14">
        <f>IF(SUMIFS($E$121:$E$155,$D$121:$D$155,E276)&lt;&gt;0,E276,0)</f>
        <v/>
      </c>
      <c r="G276" s="24" t="n"/>
      <c r="I276" s="26">
        <f>IF(AND(SUMIFS($D$249:$D$599,$F$249:$F$599,0,$E$249:$E$599,$G276,$C$249:$C$599,"&lt;="&amp;B$2)&lt;1000000,SUMIFS($D$249:$D$599,$F$249:$F$599,0,$E$249:$E$599,$G276,$C$249:$C$599,"&lt;="&amp;I5)&gt;=1000000),SUMIFS($D$249:$D$599,$F$249:$F$599,0,$E$249:$E$599,$G276)*$C$161 ,0)</f>
        <v/>
      </c>
      <c r="K276" s="84">
        <f>IF(AND(SUMIFS($D$249:$D$599,$F$249:$F$599,0,$E$249:$E$599,$G276,$C$249:$C$599,"&lt;="&amp;I$5)&lt;1000000,SUMIFS($D$249:$D$599,$F$249:$F$599,0,$E$249:$E$599,$G276,$C$249:$C$599,"&lt;="&amp;K5)&gt;=1000000),SUMIFS($D$249:$D$599,$F$249:$F$599,0,$E$249:$E$599,$G276)*$C$161 ,0)</f>
        <v/>
      </c>
      <c r="M276" s="84">
        <f>IF(AND(SUMIFS($D$249:$D$599,$F$249:$F$599,0,$E$249:$E$599,$G276,$C$249:$C$599,"&lt;="&amp;K$5)&lt;1000000,SUMIFS($D$249:$D$599,$F$249:$F$599,0,$E$249:$E$599,$G276,$C$249:$C$599,"&lt;="&amp;M5)&gt;=1000000),SUMIFS($D$249:$D$599,$F$249:$F$599,0,$E$249:$E$599,$G276)*$C$161 ,0)</f>
        <v/>
      </c>
      <c r="O276" s="84">
        <f>IF(AND(SUMIFS($D$249:$D$599,$F$249:$F$599,0,$E$249:$E$599,$G276,$C$249:$C$599,"&lt;="&amp;M$5)&lt;1000000,SUMIFS($D$249:$D$599,$F$249:$F$599,0,$E$249:$E$599,$G276,$C$249:$C$599,"&lt;="&amp;O5)&gt;=1000000),SUMIFS($D$249:$D$599,$F$249:$F$599,0,$E$249:$E$599,$G276)*$C$161 ,0)</f>
        <v/>
      </c>
      <c r="Q276" s="84">
        <f>IF(AND(SUMIFS($D$249:$D$599,$F$249:$F$599,0,$E$249:$E$599,$G276,$C$249:$C$599,"&lt;="&amp;O$5)&lt;1000000,SUMIFS($D$249:$D$599,$F$249:$F$599,0,$E$249:$E$599,$G276,$C$249:$C$599,"&lt;="&amp;Q5)&gt;=1000000),SUMIFS($D$249:$D$599,$F$249:$F$599,0,$E$249:$E$599,$G276)*$C$161 ,0)</f>
        <v/>
      </c>
      <c r="S276" s="84">
        <f>IF(AND(SUMIFS($D$249:$D$599,$F$249:$F$599,0,$E$249:$E$599,$G276,$C$249:$C$599,"&lt;="&amp;Q$5)&lt;1000000,SUMIFS($D$249:$D$599,$F$249:$F$599,0,$E$249:$E$599,$G276,$C$249:$C$599,"&lt;="&amp;S5)&gt;=1000000),SUMIFS($D$249:$D$599,$F$249:$F$599,0,$E$249:$E$599,$G276)*$C$161 ,0)</f>
        <v/>
      </c>
      <c r="U276" s="84">
        <f>IF(AND(SUMIFS($D$249:$D$599,$F$249:$F$599,0,$E$249:$E$599,$G276,$C$249:$C$599,"&lt;="&amp;S$5)&lt;1000000,SUMIFS($D$249:$D$599,$F$249:$F$599,0,$E$249:$E$599,$G276,$C$249:$C$599,"&lt;="&amp;U5)&gt;=1000000),SUMIFS($D$249:$D$599,$F$249:$F$599,0,$E$249:$E$599,$G276)*$C$161 ,0)</f>
        <v/>
      </c>
      <c r="W276" s="84">
        <f>IF(AND(SUMIFS($D$249:$D$599,$F$249:$F$599,0,$E$249:$E$599,$G276,$C$249:$C$599,"&lt;="&amp;U$5)&lt;1000000,SUMIFS($D$249:$D$599,$F$249:$F$599,0,$E$249:$E$599,$G276,$C$249:$C$599,"&lt;="&amp;W5)&gt;=1000000),SUMIFS($D$249:$D$599,$F$249:$F$599,0,$E$249:$E$599,$G276)*$C$161 ,0)</f>
        <v/>
      </c>
      <c r="Y276" s="84">
        <f>IF(AND(SUMIFS($D$249:$D$599,$F$249:$F$599,0,$E$249:$E$599,$G276,$C$249:$C$599,"&lt;="&amp;W$5)&lt;1000000,SUMIFS($D$249:$D$599,$F$249:$F$599,0,$E$249:$E$599,$G276,$C$249:$C$599,"&lt;="&amp;Y5)&gt;=1000000),SUMIFS($D$249:$D$599,$F$249:$F$599,0,$E$249:$E$599,$G276)*$C$161 ,0)</f>
        <v/>
      </c>
      <c r="AA276" s="84">
        <f>IF(AND(SUMIFS($D$249:$D$599,$F$249:$F$599,0,$E$249:$E$599,$G276,$C$249:$C$599,"&lt;="&amp;Y$5)&lt;1000000,SUMIFS($D$249:$D$599,$F$249:$F$599,0,$E$249:$E$599,$G276,$C$249:$C$599,"&lt;="&amp;AA5)&gt;=1000000),SUMIFS($D$249:$D$599,$F$249:$F$599,0,$E$249:$E$599,$G276)*$C$161 ,0)</f>
        <v/>
      </c>
      <c r="AC276" s="84">
        <f>IF(AND(SUMIFS($D$249:$D$599,$F$249:$F$599,0,$E$249:$E$599,$G276,$C$249:$C$599,"&lt;="&amp;AA$5)&lt;1000000,SUMIFS($D$249:$D$599,$F$249:$F$599,0,$E$249:$E$599,$G276,$C$249:$C$599,"&lt;="&amp;AC5)&gt;=1000000),SUMIFS($D$249:$D$599,$F$249:$F$599,0,$E$249:$E$599,$G276)*$C$161 ,0)</f>
        <v/>
      </c>
      <c r="AE276" s="84">
        <f>IF(AND(SUMIFS($D$249:$D$599,$F$249:$F$599,0,$E$249:$E$599,$G276,$C$249:$C$599,"&lt;="&amp;AC$5)&lt;1000000,SUMIFS($D$249:$D$599,$F$249:$F$599,0,$E$249:$E$599,$G276,$C$249:$C$599,"&lt;="&amp;AE5)&gt;=1000000),SUMIFS($D$249:$D$599,$F$249:$F$599,0,$E$249:$E$599,$G276)*$C$161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85">
        <f>LEFT(B277,6)</f>
        <v/>
      </c>
      <c r="F277" s="14">
        <f>IF(SUMIFS($E$121:$E$155,$D$121:$D$155,E277)&lt;&gt;0,E277,0)</f>
        <v/>
      </c>
      <c r="G277" s="24" t="n"/>
      <c r="I277" s="26">
        <f>IF(AND(SUMIFS($D$249:$D$599,$F$249:$F$599,0,$E$249:$E$599,$G277,$C$249:$C$599,"&lt;="&amp;B$2)&lt;1000000,SUMIFS($D$249:$D$599,$F$249:$F$599,0,$E$249:$E$599,$G277,$C$249:$C$599,"&lt;="&amp;I5)&gt;=1000000),SUMIFS($D$249:$D$599,$F$249:$F$599,0,$E$249:$E$599,$G277)*$C$161 ,0)</f>
        <v/>
      </c>
      <c r="K277" s="84">
        <f>IF(AND(SUMIFS($D$249:$D$599,$F$249:$F$599,0,$E$249:$E$599,$G277,$C$249:$C$599,"&lt;="&amp;I$5)&lt;1000000,SUMIFS($D$249:$D$599,$F$249:$F$599,0,$E$249:$E$599,$G277,$C$249:$C$599,"&lt;="&amp;K5)&gt;=1000000),SUMIFS($D$249:$D$599,$F$249:$F$599,0,$E$249:$E$599,$G277)*$C$161 ,0)</f>
        <v/>
      </c>
      <c r="M277" s="84">
        <f>IF(AND(SUMIFS($D$249:$D$599,$F$249:$F$599,0,$E$249:$E$599,$G277,$C$249:$C$599,"&lt;="&amp;K$5)&lt;1000000,SUMIFS($D$249:$D$599,$F$249:$F$599,0,$E$249:$E$599,$G277,$C$249:$C$599,"&lt;="&amp;M5)&gt;=1000000),SUMIFS($D$249:$D$599,$F$249:$F$599,0,$E$249:$E$599,$G277)*$C$161 ,0)</f>
        <v/>
      </c>
      <c r="O277" s="84">
        <f>IF(AND(SUMIFS($D$249:$D$599,$F$249:$F$599,0,$E$249:$E$599,$G277,$C$249:$C$599,"&lt;="&amp;M$5)&lt;1000000,SUMIFS($D$249:$D$599,$F$249:$F$599,0,$E$249:$E$599,$G277,$C$249:$C$599,"&lt;="&amp;O5)&gt;=1000000),SUMIFS($D$249:$D$599,$F$249:$F$599,0,$E$249:$E$599,$G277)*$C$161 ,0)</f>
        <v/>
      </c>
      <c r="Q277" s="84">
        <f>IF(AND(SUMIFS($D$249:$D$599,$F$249:$F$599,0,$E$249:$E$599,$G277,$C$249:$C$599,"&lt;="&amp;O$5)&lt;1000000,SUMIFS($D$249:$D$599,$F$249:$F$599,0,$E$249:$E$599,$G277,$C$249:$C$599,"&lt;="&amp;Q5)&gt;=1000000),SUMIFS($D$249:$D$599,$F$249:$F$599,0,$E$249:$E$599,$G277)*$C$161 ,0)</f>
        <v/>
      </c>
      <c r="S277" s="84">
        <f>IF(AND(SUMIFS($D$249:$D$599,$F$249:$F$599,0,$E$249:$E$599,$G277,$C$249:$C$599,"&lt;="&amp;Q$5)&lt;1000000,SUMIFS($D$249:$D$599,$F$249:$F$599,0,$E$249:$E$599,$G277,$C$249:$C$599,"&lt;="&amp;S5)&gt;=1000000),SUMIFS($D$249:$D$599,$F$249:$F$599,0,$E$249:$E$599,$G277)*$C$161 ,0)</f>
        <v/>
      </c>
      <c r="U277" s="84">
        <f>IF(AND(SUMIFS($D$249:$D$599,$F$249:$F$599,0,$E$249:$E$599,$G277,$C$249:$C$599,"&lt;="&amp;S$5)&lt;1000000,SUMIFS($D$249:$D$599,$F$249:$F$599,0,$E$249:$E$599,$G277,$C$249:$C$599,"&lt;="&amp;U5)&gt;=1000000),SUMIFS($D$249:$D$599,$F$249:$F$599,0,$E$249:$E$599,$G277)*$C$161 ,0)</f>
        <v/>
      </c>
      <c r="W277" s="84">
        <f>IF(AND(SUMIFS($D$249:$D$599,$F$249:$F$599,0,$E$249:$E$599,$G277,$C$249:$C$599,"&lt;="&amp;U$5)&lt;1000000,SUMIFS($D$249:$D$599,$F$249:$F$599,0,$E$249:$E$599,$G277,$C$249:$C$599,"&lt;="&amp;W5)&gt;=1000000),SUMIFS($D$249:$D$599,$F$249:$F$599,0,$E$249:$E$599,$G277)*$C$161 ,0)</f>
        <v/>
      </c>
      <c r="Y277" s="84">
        <f>IF(AND(SUMIFS($D$249:$D$599,$F$249:$F$599,0,$E$249:$E$599,$G277,$C$249:$C$599,"&lt;="&amp;W$5)&lt;1000000,SUMIFS($D$249:$D$599,$F$249:$F$599,0,$E$249:$E$599,$G277,$C$249:$C$599,"&lt;="&amp;Y5)&gt;=1000000),SUMIFS($D$249:$D$599,$F$249:$F$599,0,$E$249:$E$599,$G277)*$C$161 ,0)</f>
        <v/>
      </c>
      <c r="AA277" s="84">
        <f>IF(AND(SUMIFS($D$249:$D$599,$F$249:$F$599,0,$E$249:$E$599,$G277,$C$249:$C$599,"&lt;="&amp;Y$5)&lt;1000000,SUMIFS($D$249:$D$599,$F$249:$F$599,0,$E$249:$E$599,$G277,$C$249:$C$599,"&lt;="&amp;AA5)&gt;=1000000),SUMIFS($D$249:$D$599,$F$249:$F$599,0,$E$249:$E$599,$G277)*$C$161 ,0)</f>
        <v/>
      </c>
      <c r="AC277" s="84">
        <f>IF(AND(SUMIFS($D$249:$D$599,$F$249:$F$599,0,$E$249:$E$599,$G277,$C$249:$C$599,"&lt;="&amp;AA$5)&lt;1000000,SUMIFS($D$249:$D$599,$F$249:$F$599,0,$E$249:$E$599,$G277,$C$249:$C$599,"&lt;="&amp;AC5)&gt;=1000000),SUMIFS($D$249:$D$599,$F$249:$F$599,0,$E$249:$E$599,$G277)*$C$161 ,0)</f>
        <v/>
      </c>
      <c r="AE277" s="84">
        <f>IF(AND(SUMIFS($D$249:$D$599,$F$249:$F$599,0,$E$249:$E$599,$G277,$C$249:$C$599,"&lt;="&amp;AC$5)&lt;1000000,SUMIFS($D$249:$D$599,$F$249:$F$599,0,$E$249:$E$599,$G277,$C$249:$C$599,"&lt;="&amp;AE5)&gt;=1000000),SUMIFS($D$249:$D$599,$F$249:$F$599,0,$E$249:$E$599,$G277)*$C$161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85">
        <f>LEFT(B278,6)</f>
        <v/>
      </c>
      <c r="F278" s="14">
        <f>IF(SUMIFS($E$121:$E$155,$D$121:$D$155,E278)&lt;&gt;0,E278,0)</f>
        <v/>
      </c>
      <c r="G278" s="24" t="n"/>
      <c r="I278" s="26">
        <f>IF(AND(SUMIFS($D$249:$D$599,$F$249:$F$599,0,$E$249:$E$599,$G278,$C$249:$C$599,"&lt;="&amp;B$2)&lt;1000000,SUMIFS($D$249:$D$599,$F$249:$F$599,0,$E$249:$E$599,$G278,$C$249:$C$599,"&lt;="&amp;I5)&gt;=1000000),SUMIFS($D$249:$D$599,$F$249:$F$599,0,$E$249:$E$599,$G278)*$C$161 ,0)</f>
        <v/>
      </c>
      <c r="K278" s="84">
        <f>IF(AND(SUMIFS($D$249:$D$599,$F$249:$F$599,0,$E$249:$E$599,$G278,$C$249:$C$599,"&lt;="&amp;I$5)&lt;1000000,SUMIFS($D$249:$D$599,$F$249:$F$599,0,$E$249:$E$599,$G278,$C$249:$C$599,"&lt;="&amp;K5)&gt;=1000000),SUMIFS($D$249:$D$599,$F$249:$F$599,0,$E$249:$E$599,$G278)*$C$161 ,0)</f>
        <v/>
      </c>
      <c r="M278" s="84">
        <f>IF(AND(SUMIFS($D$249:$D$599,$F$249:$F$599,0,$E$249:$E$599,$G278,$C$249:$C$599,"&lt;="&amp;K$5)&lt;1000000,SUMIFS($D$249:$D$599,$F$249:$F$599,0,$E$249:$E$599,$G278,$C$249:$C$599,"&lt;="&amp;M5)&gt;=1000000),SUMIFS($D$249:$D$599,$F$249:$F$599,0,$E$249:$E$599,$G278)*$C$161 ,0)</f>
        <v/>
      </c>
      <c r="O278" s="84">
        <f>IF(AND(SUMIFS($D$249:$D$599,$F$249:$F$599,0,$E$249:$E$599,$G278,$C$249:$C$599,"&lt;="&amp;M$5)&lt;1000000,SUMIFS($D$249:$D$599,$F$249:$F$599,0,$E$249:$E$599,$G278,$C$249:$C$599,"&lt;="&amp;O5)&gt;=1000000),SUMIFS($D$249:$D$599,$F$249:$F$599,0,$E$249:$E$599,$G278)*$C$161 ,0)</f>
        <v/>
      </c>
      <c r="Q278" s="84">
        <f>IF(AND(SUMIFS($D$249:$D$599,$F$249:$F$599,0,$E$249:$E$599,$G278,$C$249:$C$599,"&lt;="&amp;O$5)&lt;1000000,SUMIFS($D$249:$D$599,$F$249:$F$599,0,$E$249:$E$599,$G278,$C$249:$C$599,"&lt;="&amp;Q5)&gt;=1000000),SUMIFS($D$249:$D$599,$F$249:$F$599,0,$E$249:$E$599,$G278)*$C$161 ,0)</f>
        <v/>
      </c>
      <c r="S278" s="84">
        <f>IF(AND(SUMIFS($D$249:$D$599,$F$249:$F$599,0,$E$249:$E$599,$G278,$C$249:$C$599,"&lt;="&amp;Q$5)&lt;1000000,SUMIFS($D$249:$D$599,$F$249:$F$599,0,$E$249:$E$599,$G278,$C$249:$C$599,"&lt;="&amp;S5)&gt;=1000000),SUMIFS($D$249:$D$599,$F$249:$F$599,0,$E$249:$E$599,$G278)*$C$161 ,0)</f>
        <v/>
      </c>
      <c r="U278" s="84">
        <f>IF(AND(SUMIFS($D$249:$D$599,$F$249:$F$599,0,$E$249:$E$599,$G278,$C$249:$C$599,"&lt;="&amp;S$5)&lt;1000000,SUMIFS($D$249:$D$599,$F$249:$F$599,0,$E$249:$E$599,$G278,$C$249:$C$599,"&lt;="&amp;U5)&gt;=1000000),SUMIFS($D$249:$D$599,$F$249:$F$599,0,$E$249:$E$599,$G278)*$C$161 ,0)</f>
        <v/>
      </c>
      <c r="W278" s="84">
        <f>IF(AND(SUMIFS($D$249:$D$599,$F$249:$F$599,0,$E$249:$E$599,$G278,$C$249:$C$599,"&lt;="&amp;U$5)&lt;1000000,SUMIFS($D$249:$D$599,$F$249:$F$599,0,$E$249:$E$599,$G278,$C$249:$C$599,"&lt;="&amp;W5)&gt;=1000000),SUMIFS($D$249:$D$599,$F$249:$F$599,0,$E$249:$E$599,$G278)*$C$161 ,0)</f>
        <v/>
      </c>
      <c r="Y278" s="84">
        <f>IF(AND(SUMIFS($D$249:$D$599,$F$249:$F$599,0,$E$249:$E$599,$G278,$C$249:$C$599,"&lt;="&amp;W$5)&lt;1000000,SUMIFS($D$249:$D$599,$F$249:$F$599,0,$E$249:$E$599,$G278,$C$249:$C$599,"&lt;="&amp;Y5)&gt;=1000000),SUMIFS($D$249:$D$599,$F$249:$F$599,0,$E$249:$E$599,$G278)*$C$161 ,0)</f>
        <v/>
      </c>
      <c r="AA278" s="84">
        <f>IF(AND(SUMIFS($D$249:$D$599,$F$249:$F$599,0,$E$249:$E$599,$G278,$C$249:$C$599,"&lt;="&amp;Y$5)&lt;1000000,SUMIFS($D$249:$D$599,$F$249:$F$599,0,$E$249:$E$599,$G278,$C$249:$C$599,"&lt;="&amp;AA5)&gt;=1000000),SUMIFS($D$249:$D$599,$F$249:$F$599,0,$E$249:$E$599,$G278)*$C$161 ,0)</f>
        <v/>
      </c>
      <c r="AC278" s="84">
        <f>IF(AND(SUMIFS($D$249:$D$599,$F$249:$F$599,0,$E$249:$E$599,$G278,$C$249:$C$599,"&lt;="&amp;AA$5)&lt;1000000,SUMIFS($D$249:$D$599,$F$249:$F$599,0,$E$249:$E$599,$G278,$C$249:$C$599,"&lt;="&amp;AC5)&gt;=1000000),SUMIFS($D$249:$D$599,$F$249:$F$599,0,$E$249:$E$599,$G278)*$C$161 ,0)</f>
        <v/>
      </c>
      <c r="AE278" s="84">
        <f>IF(AND(SUMIFS($D$249:$D$599,$F$249:$F$599,0,$E$249:$E$599,$G278,$C$249:$C$599,"&lt;="&amp;AC$5)&lt;1000000,SUMIFS($D$249:$D$599,$F$249:$F$599,0,$E$249:$E$599,$G278,$C$249:$C$599,"&lt;="&amp;AE5)&gt;=1000000),SUMIFS($D$249:$D$599,$F$249:$F$599,0,$E$249:$E$599,$G278)*$C$161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85">
        <f>LEFT(B279,6)</f>
        <v/>
      </c>
      <c r="F279" s="14">
        <f>IF(SUMIFS($E$121:$E$155,$D$121:$D$155,E279)&lt;&gt;0,E279,0)</f>
        <v/>
      </c>
      <c r="G279" s="24" t="n"/>
      <c r="I279" s="26">
        <f>IF(AND(SUMIFS($D$249:$D$599,$F$249:$F$599,0,$E$249:$E$599,$G279,$C$249:$C$599,"&lt;="&amp;B$2)&lt;1000000,SUMIFS($D$249:$D$599,$F$249:$F$599,0,$E$249:$E$599,$G279,$C$249:$C$599,"&lt;="&amp;I5)&gt;=1000000),SUMIFS($D$249:$D$599,$F$249:$F$599,0,$E$249:$E$599,$G279)*$C$161 ,0)</f>
        <v/>
      </c>
      <c r="K279" s="84">
        <f>IF(AND(SUMIFS($D$249:$D$599,$F$249:$F$599,0,$E$249:$E$599,$G279,$C$249:$C$599,"&lt;="&amp;I$5)&lt;1000000,SUMIFS($D$249:$D$599,$F$249:$F$599,0,$E$249:$E$599,$G279,$C$249:$C$599,"&lt;="&amp;K5)&gt;=1000000),SUMIFS($D$249:$D$599,$F$249:$F$599,0,$E$249:$E$599,$G279)*$C$161 ,0)</f>
        <v/>
      </c>
      <c r="M279" s="84">
        <f>IF(AND(SUMIFS($D$249:$D$599,$F$249:$F$599,0,$E$249:$E$599,$G279,$C$249:$C$599,"&lt;="&amp;K$5)&lt;1000000,SUMIFS($D$249:$D$599,$F$249:$F$599,0,$E$249:$E$599,$G279,$C$249:$C$599,"&lt;="&amp;M5)&gt;=1000000),SUMIFS($D$249:$D$599,$F$249:$F$599,0,$E$249:$E$599,$G279)*$C$161 ,0)</f>
        <v/>
      </c>
      <c r="O279" s="84">
        <f>IF(AND(SUMIFS($D$249:$D$599,$F$249:$F$599,0,$E$249:$E$599,$G279,$C$249:$C$599,"&lt;="&amp;M$5)&lt;1000000,SUMIFS($D$249:$D$599,$F$249:$F$599,0,$E$249:$E$599,$G279,$C$249:$C$599,"&lt;="&amp;O5)&gt;=1000000),SUMIFS($D$249:$D$599,$F$249:$F$599,0,$E$249:$E$599,$G279)*$C$161 ,0)</f>
        <v/>
      </c>
      <c r="Q279" s="84">
        <f>IF(AND(SUMIFS($D$249:$D$599,$F$249:$F$599,0,$E$249:$E$599,$G279,$C$249:$C$599,"&lt;="&amp;O$5)&lt;1000000,SUMIFS($D$249:$D$599,$F$249:$F$599,0,$E$249:$E$599,$G279,$C$249:$C$599,"&lt;="&amp;Q5)&gt;=1000000),SUMIFS($D$249:$D$599,$F$249:$F$599,0,$E$249:$E$599,$G279)*$C$161 ,0)</f>
        <v/>
      </c>
      <c r="S279" s="84">
        <f>IF(AND(SUMIFS($D$249:$D$599,$F$249:$F$599,0,$E$249:$E$599,$G279,$C$249:$C$599,"&lt;="&amp;Q$5)&lt;1000000,SUMIFS($D$249:$D$599,$F$249:$F$599,0,$E$249:$E$599,$G279,$C$249:$C$599,"&lt;="&amp;S5)&gt;=1000000),SUMIFS($D$249:$D$599,$F$249:$F$599,0,$E$249:$E$599,$G279)*$C$161 ,0)</f>
        <v/>
      </c>
      <c r="U279" s="84">
        <f>IF(AND(SUMIFS($D$249:$D$599,$F$249:$F$599,0,$E$249:$E$599,$G279,$C$249:$C$599,"&lt;="&amp;S$5)&lt;1000000,SUMIFS($D$249:$D$599,$F$249:$F$599,0,$E$249:$E$599,$G279,$C$249:$C$599,"&lt;="&amp;U5)&gt;=1000000),SUMIFS($D$249:$D$599,$F$249:$F$599,0,$E$249:$E$599,$G279)*$C$161 ,0)</f>
        <v/>
      </c>
      <c r="W279" s="84">
        <f>IF(AND(SUMIFS($D$249:$D$599,$F$249:$F$599,0,$E$249:$E$599,$G279,$C$249:$C$599,"&lt;="&amp;U$5)&lt;1000000,SUMIFS($D$249:$D$599,$F$249:$F$599,0,$E$249:$E$599,$G279,$C$249:$C$599,"&lt;="&amp;W5)&gt;=1000000),SUMIFS($D$249:$D$599,$F$249:$F$599,0,$E$249:$E$599,$G279)*$C$161 ,0)</f>
        <v/>
      </c>
      <c r="Y279" s="84">
        <f>IF(AND(SUMIFS($D$249:$D$599,$F$249:$F$599,0,$E$249:$E$599,$G279,$C$249:$C$599,"&lt;="&amp;W$5)&lt;1000000,SUMIFS($D$249:$D$599,$F$249:$F$599,0,$E$249:$E$599,$G279,$C$249:$C$599,"&lt;="&amp;Y5)&gt;=1000000),SUMIFS($D$249:$D$599,$F$249:$F$599,0,$E$249:$E$599,$G279)*$C$161 ,0)</f>
        <v/>
      </c>
      <c r="AA279" s="84">
        <f>IF(AND(SUMIFS($D$249:$D$599,$F$249:$F$599,0,$E$249:$E$599,$G279,$C$249:$C$599,"&lt;="&amp;Y$5)&lt;1000000,SUMIFS($D$249:$D$599,$F$249:$F$599,0,$E$249:$E$599,$G279,$C$249:$C$599,"&lt;="&amp;AA5)&gt;=1000000),SUMIFS($D$249:$D$599,$F$249:$F$599,0,$E$249:$E$599,$G279)*$C$161 ,0)</f>
        <v/>
      </c>
      <c r="AC279" s="84">
        <f>IF(AND(SUMIFS($D$249:$D$599,$F$249:$F$599,0,$E$249:$E$599,$G279,$C$249:$C$599,"&lt;="&amp;AA$5)&lt;1000000,SUMIFS($D$249:$D$599,$F$249:$F$599,0,$E$249:$E$599,$G279,$C$249:$C$599,"&lt;="&amp;AC5)&gt;=1000000),SUMIFS($D$249:$D$599,$F$249:$F$599,0,$E$249:$E$599,$G279)*$C$161 ,0)</f>
        <v/>
      </c>
      <c r="AE279" s="84">
        <f>IF(AND(SUMIFS($D$249:$D$599,$F$249:$F$599,0,$E$249:$E$599,$G279,$C$249:$C$599,"&lt;="&amp;AC$5)&lt;1000000,SUMIFS($D$249:$D$599,$F$249:$F$599,0,$E$249:$E$599,$G279,$C$249:$C$599,"&lt;="&amp;AE5)&gt;=1000000),SUMIFS($D$249:$D$599,$F$249:$F$599,0,$E$249:$E$599,$G279)*$C$161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85">
        <f>LEFT(B280,6)</f>
        <v/>
      </c>
      <c r="F280" s="14">
        <f>IF(SUMIFS($E$121:$E$155,$D$121:$D$155,E280)&lt;&gt;0,E280,0)</f>
        <v/>
      </c>
      <c r="G280" s="24" t="n"/>
      <c r="I280" s="26">
        <f>IF(AND(SUMIFS($D$249:$D$599,$F$249:$F$599,0,$E$249:$E$599,$G280,$C$249:$C$599,"&lt;="&amp;B$2)&lt;1000000,SUMIFS($D$249:$D$599,$F$249:$F$599,0,$E$249:$E$599,$G280,$C$249:$C$599,"&lt;="&amp;I5)&gt;=1000000),SUMIFS($D$249:$D$599,$F$249:$F$599,0,$E$249:$E$599,$G280)*$C$161 ,0)</f>
        <v/>
      </c>
      <c r="K280" s="84">
        <f>IF(AND(SUMIFS($D$249:$D$599,$F$249:$F$599,0,$E$249:$E$599,$G280,$C$249:$C$599,"&lt;="&amp;I$5)&lt;1000000,SUMIFS($D$249:$D$599,$F$249:$F$599,0,$E$249:$E$599,$G280,$C$249:$C$599,"&lt;="&amp;K5)&gt;=1000000),SUMIFS($D$249:$D$599,$F$249:$F$599,0,$E$249:$E$599,$G280)*$C$161 ,0)</f>
        <v/>
      </c>
      <c r="M280" s="84">
        <f>IF(AND(SUMIFS($D$249:$D$599,$F$249:$F$599,0,$E$249:$E$599,$G280,$C$249:$C$599,"&lt;="&amp;K$5)&lt;1000000,SUMIFS($D$249:$D$599,$F$249:$F$599,0,$E$249:$E$599,$G280,$C$249:$C$599,"&lt;="&amp;M5)&gt;=1000000),SUMIFS($D$249:$D$599,$F$249:$F$599,0,$E$249:$E$599,$G280)*$C$161 ,0)</f>
        <v/>
      </c>
      <c r="O280" s="84">
        <f>IF(AND(SUMIFS($D$249:$D$599,$F$249:$F$599,0,$E$249:$E$599,$G280,$C$249:$C$599,"&lt;="&amp;M$5)&lt;1000000,SUMIFS($D$249:$D$599,$F$249:$F$599,0,$E$249:$E$599,$G280,$C$249:$C$599,"&lt;="&amp;O5)&gt;=1000000),SUMIFS($D$249:$D$599,$F$249:$F$599,0,$E$249:$E$599,$G280)*$C$161 ,0)</f>
        <v/>
      </c>
      <c r="Q280" s="84">
        <f>IF(AND(SUMIFS($D$249:$D$599,$F$249:$F$599,0,$E$249:$E$599,$G280,$C$249:$C$599,"&lt;="&amp;O$5)&lt;1000000,SUMIFS($D$249:$D$599,$F$249:$F$599,0,$E$249:$E$599,$G280,$C$249:$C$599,"&lt;="&amp;Q5)&gt;=1000000),SUMIFS($D$249:$D$599,$F$249:$F$599,0,$E$249:$E$599,$G280)*$C$161 ,0)</f>
        <v/>
      </c>
      <c r="S280" s="84">
        <f>IF(AND(SUMIFS($D$249:$D$599,$F$249:$F$599,0,$E$249:$E$599,$G280,$C$249:$C$599,"&lt;="&amp;Q$5)&lt;1000000,SUMIFS($D$249:$D$599,$F$249:$F$599,0,$E$249:$E$599,$G280,$C$249:$C$599,"&lt;="&amp;S5)&gt;=1000000),SUMIFS($D$249:$D$599,$F$249:$F$599,0,$E$249:$E$599,$G280)*$C$161 ,0)</f>
        <v/>
      </c>
      <c r="U280" s="84">
        <f>IF(AND(SUMIFS($D$249:$D$599,$F$249:$F$599,0,$E$249:$E$599,$G280,$C$249:$C$599,"&lt;="&amp;S$5)&lt;1000000,SUMIFS($D$249:$D$599,$F$249:$F$599,0,$E$249:$E$599,$G280,$C$249:$C$599,"&lt;="&amp;U5)&gt;=1000000),SUMIFS($D$249:$D$599,$F$249:$F$599,0,$E$249:$E$599,$G280)*$C$161 ,0)</f>
        <v/>
      </c>
      <c r="W280" s="84">
        <f>IF(AND(SUMIFS($D$249:$D$599,$F$249:$F$599,0,$E$249:$E$599,$G280,$C$249:$C$599,"&lt;="&amp;U$5)&lt;1000000,SUMIFS($D$249:$D$599,$F$249:$F$599,0,$E$249:$E$599,$G280,$C$249:$C$599,"&lt;="&amp;W5)&gt;=1000000),SUMIFS($D$249:$D$599,$F$249:$F$599,0,$E$249:$E$599,$G280)*$C$161 ,0)</f>
        <v/>
      </c>
      <c r="Y280" s="84">
        <f>IF(AND(SUMIFS($D$249:$D$599,$F$249:$F$599,0,$E$249:$E$599,$G280,$C$249:$C$599,"&lt;="&amp;W$5)&lt;1000000,SUMIFS($D$249:$D$599,$F$249:$F$599,0,$E$249:$E$599,$G280,$C$249:$C$599,"&lt;="&amp;Y5)&gt;=1000000),SUMIFS($D$249:$D$599,$F$249:$F$599,0,$E$249:$E$599,$G280)*$C$161 ,0)</f>
        <v/>
      </c>
      <c r="AA280" s="84">
        <f>IF(AND(SUMIFS($D$249:$D$599,$F$249:$F$599,0,$E$249:$E$599,$G280,$C$249:$C$599,"&lt;="&amp;Y$5)&lt;1000000,SUMIFS($D$249:$D$599,$F$249:$F$599,0,$E$249:$E$599,$G280,$C$249:$C$599,"&lt;="&amp;AA5)&gt;=1000000),SUMIFS($D$249:$D$599,$F$249:$F$599,0,$E$249:$E$599,$G280)*$C$161 ,0)</f>
        <v/>
      </c>
      <c r="AC280" s="84">
        <f>IF(AND(SUMIFS($D$249:$D$599,$F$249:$F$599,0,$E$249:$E$599,$G280,$C$249:$C$599,"&lt;="&amp;AA$5)&lt;1000000,SUMIFS($D$249:$D$599,$F$249:$F$599,0,$E$249:$E$599,$G280,$C$249:$C$599,"&lt;="&amp;AC5)&gt;=1000000),SUMIFS($D$249:$D$599,$F$249:$F$599,0,$E$249:$E$599,$G280)*$C$161 ,0)</f>
        <v/>
      </c>
      <c r="AE280" s="84">
        <f>IF(AND(SUMIFS($D$249:$D$599,$F$249:$F$599,0,$E$249:$E$599,$G280,$C$249:$C$599,"&lt;="&amp;AC$5)&lt;1000000,SUMIFS($D$249:$D$599,$F$249:$F$599,0,$E$249:$E$599,$G280,$C$249:$C$599,"&lt;="&amp;AE5)&gt;=1000000),SUMIFS($D$249:$D$599,$F$249:$F$599,0,$E$249:$E$599,$G280)*$C$161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85">
        <f>LEFT(B281,6)</f>
        <v/>
      </c>
      <c r="F281" s="14">
        <f>IF(SUMIFS($E$121:$E$155,$D$121:$D$155,E281)&lt;&gt;0,E281,0)</f>
        <v/>
      </c>
      <c r="G281" s="24" t="n"/>
      <c r="I281" s="26">
        <f>IF(AND(SUMIFS($D$249:$D$599,$F$249:$F$599,0,$E$249:$E$599,$G281,$C$249:$C$599,"&lt;="&amp;B$2)&lt;1000000,SUMIFS($D$249:$D$599,$F$249:$F$599,0,$E$249:$E$599,$G281,$C$249:$C$599,"&lt;="&amp;I5)&gt;=1000000),SUMIFS($D$249:$D$599,$F$249:$F$599,0,$E$249:$E$599,$G281)*$C$161 ,0)</f>
        <v/>
      </c>
      <c r="K281" s="84">
        <f>IF(AND(SUMIFS($D$249:$D$599,$F$249:$F$599,0,$E$249:$E$599,$G281,$C$249:$C$599,"&lt;="&amp;I$5)&lt;1000000,SUMIFS($D$249:$D$599,$F$249:$F$599,0,$E$249:$E$599,$G281,$C$249:$C$599,"&lt;="&amp;K5)&gt;=1000000),SUMIFS($D$249:$D$599,$F$249:$F$599,0,$E$249:$E$599,$G281)*$C$161 ,0)</f>
        <v/>
      </c>
      <c r="M281" s="84">
        <f>IF(AND(SUMIFS($D$249:$D$599,$F$249:$F$599,0,$E$249:$E$599,$G281,$C$249:$C$599,"&lt;="&amp;K$5)&lt;1000000,SUMIFS($D$249:$D$599,$F$249:$F$599,0,$E$249:$E$599,$G281,$C$249:$C$599,"&lt;="&amp;M5)&gt;=1000000),SUMIFS($D$249:$D$599,$F$249:$F$599,0,$E$249:$E$599,$G281)*$C$161 ,0)</f>
        <v/>
      </c>
      <c r="O281" s="84">
        <f>IF(AND(SUMIFS($D$249:$D$599,$F$249:$F$599,0,$E$249:$E$599,$G281,$C$249:$C$599,"&lt;="&amp;M$5)&lt;1000000,SUMIFS($D$249:$D$599,$F$249:$F$599,0,$E$249:$E$599,$G281,$C$249:$C$599,"&lt;="&amp;O5)&gt;=1000000),SUMIFS($D$249:$D$599,$F$249:$F$599,0,$E$249:$E$599,$G281)*$C$161 ,0)</f>
        <v/>
      </c>
      <c r="Q281" s="84">
        <f>IF(AND(SUMIFS($D$249:$D$599,$F$249:$F$599,0,$E$249:$E$599,$G281,$C$249:$C$599,"&lt;="&amp;O$5)&lt;1000000,SUMIFS($D$249:$D$599,$F$249:$F$599,0,$E$249:$E$599,$G281,$C$249:$C$599,"&lt;="&amp;Q5)&gt;=1000000),SUMIFS($D$249:$D$599,$F$249:$F$599,0,$E$249:$E$599,$G281)*$C$161 ,0)</f>
        <v/>
      </c>
      <c r="S281" s="84">
        <f>IF(AND(SUMIFS($D$249:$D$599,$F$249:$F$599,0,$E$249:$E$599,$G281,$C$249:$C$599,"&lt;="&amp;Q$5)&lt;1000000,SUMIFS($D$249:$D$599,$F$249:$F$599,0,$E$249:$E$599,$G281,$C$249:$C$599,"&lt;="&amp;S5)&gt;=1000000),SUMIFS($D$249:$D$599,$F$249:$F$599,0,$E$249:$E$599,$G281)*$C$161 ,0)</f>
        <v/>
      </c>
      <c r="U281" s="84">
        <f>IF(AND(SUMIFS($D$249:$D$599,$F$249:$F$599,0,$E$249:$E$599,$G281,$C$249:$C$599,"&lt;="&amp;S$5)&lt;1000000,SUMIFS($D$249:$D$599,$F$249:$F$599,0,$E$249:$E$599,$G281,$C$249:$C$599,"&lt;="&amp;U5)&gt;=1000000),SUMIFS($D$249:$D$599,$F$249:$F$599,0,$E$249:$E$599,$G281)*$C$161 ,0)</f>
        <v/>
      </c>
      <c r="W281" s="84">
        <f>IF(AND(SUMIFS($D$249:$D$599,$F$249:$F$599,0,$E$249:$E$599,$G281,$C$249:$C$599,"&lt;="&amp;U$5)&lt;1000000,SUMIFS($D$249:$D$599,$F$249:$F$599,0,$E$249:$E$599,$G281,$C$249:$C$599,"&lt;="&amp;W5)&gt;=1000000),SUMIFS($D$249:$D$599,$F$249:$F$599,0,$E$249:$E$599,$G281)*$C$161 ,0)</f>
        <v/>
      </c>
      <c r="Y281" s="84">
        <f>IF(AND(SUMIFS($D$249:$D$599,$F$249:$F$599,0,$E$249:$E$599,$G281,$C$249:$C$599,"&lt;="&amp;W$5)&lt;1000000,SUMIFS($D$249:$D$599,$F$249:$F$599,0,$E$249:$E$599,$G281,$C$249:$C$599,"&lt;="&amp;Y5)&gt;=1000000),SUMIFS($D$249:$D$599,$F$249:$F$599,0,$E$249:$E$599,$G281)*$C$161 ,0)</f>
        <v/>
      </c>
      <c r="AA281" s="84">
        <f>IF(AND(SUMIFS($D$249:$D$599,$F$249:$F$599,0,$E$249:$E$599,$G281,$C$249:$C$599,"&lt;="&amp;Y$5)&lt;1000000,SUMIFS($D$249:$D$599,$F$249:$F$599,0,$E$249:$E$599,$G281,$C$249:$C$599,"&lt;="&amp;AA5)&gt;=1000000),SUMIFS($D$249:$D$599,$F$249:$F$599,0,$E$249:$E$599,$G281)*$C$161 ,0)</f>
        <v/>
      </c>
      <c r="AC281" s="84">
        <f>IF(AND(SUMIFS($D$249:$D$599,$F$249:$F$599,0,$E$249:$E$599,$G281,$C$249:$C$599,"&lt;="&amp;AA$5)&lt;1000000,SUMIFS($D$249:$D$599,$F$249:$F$599,0,$E$249:$E$599,$G281,$C$249:$C$599,"&lt;="&amp;AC5)&gt;=1000000),SUMIFS($D$249:$D$599,$F$249:$F$599,0,$E$249:$E$599,$G281)*$C$161 ,0)</f>
        <v/>
      </c>
      <c r="AE281" s="84">
        <f>IF(AND(SUMIFS($D$249:$D$599,$F$249:$F$599,0,$E$249:$E$599,$G281,$C$249:$C$599,"&lt;="&amp;AC$5)&lt;1000000,SUMIFS($D$249:$D$599,$F$249:$F$599,0,$E$249:$E$599,$G281,$C$249:$C$599,"&lt;="&amp;AE5)&gt;=1000000),SUMIFS($D$249:$D$599,$F$249:$F$599,0,$E$249:$E$599,$G281)*$C$161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85">
        <f>LEFT(B282,6)</f>
        <v/>
      </c>
      <c r="F282" s="14">
        <f>IF(SUMIFS($E$121:$E$155,$D$121:$D$155,E282)&lt;&gt;0,E282,0)</f>
        <v/>
      </c>
      <c r="G282" s="24" t="n"/>
      <c r="I282" s="26">
        <f>IF(AND(SUMIFS($D$249:$D$599,$F$249:$F$599,0,$E$249:$E$599,$G282,$C$249:$C$599,"&lt;="&amp;B$2)&lt;1000000,SUMIFS($D$249:$D$599,$F$249:$F$599,0,$E$249:$E$599,$G282,$C$249:$C$599,"&lt;="&amp;I5)&gt;=1000000),SUMIFS($D$249:$D$599,$F$249:$F$599,0,$E$249:$E$599,$G282)*$C$161 ,0)</f>
        <v/>
      </c>
      <c r="K282" s="84">
        <f>IF(AND(SUMIFS($D$249:$D$599,$F$249:$F$599,0,$E$249:$E$599,$G282,$C$249:$C$599,"&lt;="&amp;I$5)&lt;1000000,SUMIFS($D$249:$D$599,$F$249:$F$599,0,$E$249:$E$599,$G282,$C$249:$C$599,"&lt;="&amp;K5)&gt;=1000000),SUMIFS($D$249:$D$599,$F$249:$F$599,0,$E$249:$E$599,$G282)*$C$161 ,0)</f>
        <v/>
      </c>
      <c r="M282" s="84">
        <f>IF(AND(SUMIFS($D$249:$D$599,$F$249:$F$599,0,$E$249:$E$599,$G282,$C$249:$C$599,"&lt;="&amp;K$5)&lt;1000000,SUMIFS($D$249:$D$599,$F$249:$F$599,0,$E$249:$E$599,$G282,$C$249:$C$599,"&lt;="&amp;M5)&gt;=1000000),SUMIFS($D$249:$D$599,$F$249:$F$599,0,$E$249:$E$599,$G282)*$C$161 ,0)</f>
        <v/>
      </c>
      <c r="O282" s="84">
        <f>IF(AND(SUMIFS($D$249:$D$599,$F$249:$F$599,0,$E$249:$E$599,$G282,$C$249:$C$599,"&lt;="&amp;M$5)&lt;1000000,SUMIFS($D$249:$D$599,$F$249:$F$599,0,$E$249:$E$599,$G282,$C$249:$C$599,"&lt;="&amp;O5)&gt;=1000000),SUMIFS($D$249:$D$599,$F$249:$F$599,0,$E$249:$E$599,$G282)*$C$161 ,0)</f>
        <v/>
      </c>
      <c r="Q282" s="84">
        <f>IF(AND(SUMIFS($D$249:$D$599,$F$249:$F$599,0,$E$249:$E$599,$G282,$C$249:$C$599,"&lt;="&amp;O$5)&lt;1000000,SUMIFS($D$249:$D$599,$F$249:$F$599,0,$E$249:$E$599,$G282,$C$249:$C$599,"&lt;="&amp;Q5)&gt;=1000000),SUMIFS($D$249:$D$599,$F$249:$F$599,0,$E$249:$E$599,$G282)*$C$161 ,0)</f>
        <v/>
      </c>
      <c r="S282" s="84">
        <f>IF(AND(SUMIFS($D$249:$D$599,$F$249:$F$599,0,$E$249:$E$599,$G282,$C$249:$C$599,"&lt;="&amp;Q$5)&lt;1000000,SUMIFS($D$249:$D$599,$F$249:$F$599,0,$E$249:$E$599,$G282,$C$249:$C$599,"&lt;="&amp;S5)&gt;=1000000),SUMIFS($D$249:$D$599,$F$249:$F$599,0,$E$249:$E$599,$G282)*$C$161 ,0)</f>
        <v/>
      </c>
      <c r="U282" s="84">
        <f>IF(AND(SUMIFS($D$249:$D$599,$F$249:$F$599,0,$E$249:$E$599,$G282,$C$249:$C$599,"&lt;="&amp;S$5)&lt;1000000,SUMIFS($D$249:$D$599,$F$249:$F$599,0,$E$249:$E$599,$G282,$C$249:$C$599,"&lt;="&amp;U5)&gt;=1000000),SUMIFS($D$249:$D$599,$F$249:$F$599,0,$E$249:$E$599,$G282)*$C$161 ,0)</f>
        <v/>
      </c>
      <c r="W282" s="84">
        <f>IF(AND(SUMIFS($D$249:$D$599,$F$249:$F$599,0,$E$249:$E$599,$G282,$C$249:$C$599,"&lt;="&amp;U$5)&lt;1000000,SUMIFS($D$249:$D$599,$F$249:$F$599,0,$E$249:$E$599,$G282,$C$249:$C$599,"&lt;="&amp;W5)&gt;=1000000),SUMIFS($D$249:$D$599,$F$249:$F$599,0,$E$249:$E$599,$G282)*$C$161 ,0)</f>
        <v/>
      </c>
      <c r="Y282" s="84">
        <f>IF(AND(SUMIFS($D$249:$D$599,$F$249:$F$599,0,$E$249:$E$599,$G282,$C$249:$C$599,"&lt;="&amp;W$5)&lt;1000000,SUMIFS($D$249:$D$599,$F$249:$F$599,0,$E$249:$E$599,$G282,$C$249:$C$599,"&lt;="&amp;Y5)&gt;=1000000),SUMIFS($D$249:$D$599,$F$249:$F$599,0,$E$249:$E$599,$G282)*$C$161 ,0)</f>
        <v/>
      </c>
      <c r="AA282" s="84">
        <f>IF(AND(SUMIFS($D$249:$D$599,$F$249:$F$599,0,$E$249:$E$599,$G282,$C$249:$C$599,"&lt;="&amp;Y$5)&lt;1000000,SUMIFS($D$249:$D$599,$F$249:$F$599,0,$E$249:$E$599,$G282,$C$249:$C$599,"&lt;="&amp;AA5)&gt;=1000000),SUMIFS($D$249:$D$599,$F$249:$F$599,0,$E$249:$E$599,$G282)*$C$161 ,0)</f>
        <v/>
      </c>
      <c r="AC282" s="84">
        <f>IF(AND(SUMIFS($D$249:$D$599,$F$249:$F$599,0,$E$249:$E$599,$G282,$C$249:$C$599,"&lt;="&amp;AA$5)&lt;1000000,SUMIFS($D$249:$D$599,$F$249:$F$599,0,$E$249:$E$599,$G282,$C$249:$C$599,"&lt;="&amp;AC5)&gt;=1000000),SUMIFS($D$249:$D$599,$F$249:$F$599,0,$E$249:$E$599,$G282)*$C$161 ,0)</f>
        <v/>
      </c>
      <c r="AE282" s="84">
        <f>IF(AND(SUMIFS($D$249:$D$599,$F$249:$F$599,0,$E$249:$E$599,$G282,$C$249:$C$599,"&lt;="&amp;AC$5)&lt;1000000,SUMIFS($D$249:$D$599,$F$249:$F$599,0,$E$249:$E$599,$G282,$C$249:$C$599,"&lt;="&amp;AE5)&gt;=1000000),SUMIFS($D$249:$D$599,$F$249:$F$599,0,$E$249:$E$599,$G282)*$C$161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85">
        <f>LEFT(B283,6)</f>
        <v/>
      </c>
      <c r="F283" s="14">
        <f>IF(SUMIFS($E$121:$E$155,$D$121:$D$155,E283)&lt;&gt;0,E283,0)</f>
        <v/>
      </c>
      <c r="G283" s="24" t="n"/>
      <c r="I283" s="26">
        <f>IF(AND(SUMIFS($D$249:$D$599,$F$249:$F$599,0,$E$249:$E$599,$G283,$C$249:$C$599,"&lt;="&amp;B$2)&lt;1000000,SUMIFS($D$249:$D$599,$F$249:$F$599,0,$E$249:$E$599,$G283,$C$249:$C$599,"&lt;="&amp;I5)&gt;=1000000),SUMIFS($D$249:$D$599,$F$249:$F$599,0,$E$249:$E$599,$G283)*$C$161 ,0)</f>
        <v/>
      </c>
      <c r="K283" s="84">
        <f>IF(AND(SUMIFS($D$249:$D$599,$F$249:$F$599,0,$E$249:$E$599,$G283,$C$249:$C$599,"&lt;="&amp;I$5)&lt;1000000,SUMIFS($D$249:$D$599,$F$249:$F$599,0,$E$249:$E$599,$G283,$C$249:$C$599,"&lt;="&amp;K5)&gt;=1000000),SUMIFS($D$249:$D$599,$F$249:$F$599,0,$E$249:$E$599,$G283)*$C$161 ,0)</f>
        <v/>
      </c>
      <c r="M283" s="84">
        <f>IF(AND(SUMIFS($D$249:$D$599,$F$249:$F$599,0,$E$249:$E$599,$G283,$C$249:$C$599,"&lt;="&amp;K$5)&lt;1000000,SUMIFS($D$249:$D$599,$F$249:$F$599,0,$E$249:$E$599,$G283,$C$249:$C$599,"&lt;="&amp;M5)&gt;=1000000),SUMIFS($D$249:$D$599,$F$249:$F$599,0,$E$249:$E$599,$G283)*$C$161 ,0)</f>
        <v/>
      </c>
      <c r="O283" s="84">
        <f>IF(AND(SUMIFS($D$249:$D$599,$F$249:$F$599,0,$E$249:$E$599,$G283,$C$249:$C$599,"&lt;="&amp;M$5)&lt;1000000,SUMIFS($D$249:$D$599,$F$249:$F$599,0,$E$249:$E$599,$G283,$C$249:$C$599,"&lt;="&amp;O5)&gt;=1000000),SUMIFS($D$249:$D$599,$F$249:$F$599,0,$E$249:$E$599,$G283)*$C$161 ,0)</f>
        <v/>
      </c>
      <c r="Q283" s="84">
        <f>IF(AND(SUMIFS($D$249:$D$599,$F$249:$F$599,0,$E$249:$E$599,$G283,$C$249:$C$599,"&lt;="&amp;O$5)&lt;1000000,SUMIFS($D$249:$D$599,$F$249:$F$599,0,$E$249:$E$599,$G283,$C$249:$C$599,"&lt;="&amp;Q5)&gt;=1000000),SUMIFS($D$249:$D$599,$F$249:$F$599,0,$E$249:$E$599,$G283)*$C$161 ,0)</f>
        <v/>
      </c>
      <c r="S283" s="84">
        <f>IF(AND(SUMIFS($D$249:$D$599,$F$249:$F$599,0,$E$249:$E$599,$G283,$C$249:$C$599,"&lt;="&amp;Q$5)&lt;1000000,SUMIFS($D$249:$D$599,$F$249:$F$599,0,$E$249:$E$599,$G283,$C$249:$C$599,"&lt;="&amp;S5)&gt;=1000000),SUMIFS($D$249:$D$599,$F$249:$F$599,0,$E$249:$E$599,$G283)*$C$161 ,0)</f>
        <v/>
      </c>
      <c r="U283" s="84">
        <f>IF(AND(SUMIFS($D$249:$D$599,$F$249:$F$599,0,$E$249:$E$599,$G283,$C$249:$C$599,"&lt;="&amp;S$5)&lt;1000000,SUMIFS($D$249:$D$599,$F$249:$F$599,0,$E$249:$E$599,$G283,$C$249:$C$599,"&lt;="&amp;U5)&gt;=1000000),SUMIFS($D$249:$D$599,$F$249:$F$599,0,$E$249:$E$599,$G283)*$C$161 ,0)</f>
        <v/>
      </c>
      <c r="W283" s="84">
        <f>IF(AND(SUMIFS($D$249:$D$599,$F$249:$F$599,0,$E$249:$E$599,$G283,$C$249:$C$599,"&lt;="&amp;U$5)&lt;1000000,SUMIFS($D$249:$D$599,$F$249:$F$599,0,$E$249:$E$599,$G283,$C$249:$C$599,"&lt;="&amp;W5)&gt;=1000000),SUMIFS($D$249:$D$599,$F$249:$F$599,0,$E$249:$E$599,$G283)*$C$161 ,0)</f>
        <v/>
      </c>
      <c r="Y283" s="84">
        <f>IF(AND(SUMIFS($D$249:$D$599,$F$249:$F$599,0,$E$249:$E$599,$G283,$C$249:$C$599,"&lt;="&amp;W$5)&lt;1000000,SUMIFS($D$249:$D$599,$F$249:$F$599,0,$E$249:$E$599,$G283,$C$249:$C$599,"&lt;="&amp;Y5)&gt;=1000000),SUMIFS($D$249:$D$599,$F$249:$F$599,0,$E$249:$E$599,$G283)*$C$161 ,0)</f>
        <v/>
      </c>
      <c r="AA283" s="84">
        <f>IF(AND(SUMIFS($D$249:$D$599,$F$249:$F$599,0,$E$249:$E$599,$G283,$C$249:$C$599,"&lt;="&amp;Y$5)&lt;1000000,SUMIFS($D$249:$D$599,$F$249:$F$599,0,$E$249:$E$599,$G283,$C$249:$C$599,"&lt;="&amp;AA5)&gt;=1000000),SUMIFS($D$249:$D$599,$F$249:$F$599,0,$E$249:$E$599,$G283)*$C$161 ,0)</f>
        <v/>
      </c>
      <c r="AC283" s="84">
        <f>IF(AND(SUMIFS($D$249:$D$599,$F$249:$F$599,0,$E$249:$E$599,$G283,$C$249:$C$599,"&lt;="&amp;AA$5)&lt;1000000,SUMIFS($D$249:$D$599,$F$249:$F$599,0,$E$249:$E$599,$G283,$C$249:$C$599,"&lt;="&amp;AC5)&gt;=1000000),SUMIFS($D$249:$D$599,$F$249:$F$599,0,$E$249:$E$599,$G283)*$C$161 ,0)</f>
        <v/>
      </c>
      <c r="AE283" s="84">
        <f>IF(AND(SUMIFS($D$249:$D$599,$F$249:$F$599,0,$E$249:$E$599,$G283,$C$249:$C$599,"&lt;="&amp;AC$5)&lt;1000000,SUMIFS($D$249:$D$599,$F$249:$F$599,0,$E$249:$E$599,$G283,$C$249:$C$599,"&lt;="&amp;AE5)&gt;=1000000),SUMIFS($D$249:$D$599,$F$249:$F$599,0,$E$249:$E$599,$G283)*$C$161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85">
        <f>LEFT(B284,6)</f>
        <v/>
      </c>
      <c r="F284" s="14">
        <f>IF(SUMIFS($E$121:$E$155,$D$121:$D$155,E284)&lt;&gt;0,E284,0)</f>
        <v/>
      </c>
      <c r="G284" s="24" t="n"/>
      <c r="I284" s="26">
        <f>IF(AND(SUMIFS($D$249:$D$599,$F$249:$F$599,0,$E$249:$E$599,$G284,$C$249:$C$599,"&lt;="&amp;B$2)&lt;1000000,SUMIFS($D$249:$D$599,$F$249:$F$599,0,$E$249:$E$599,$G284,$C$249:$C$599,"&lt;="&amp;I5)&gt;=1000000),SUMIFS($D$249:$D$599,$F$249:$F$599,0,$E$249:$E$599,$G284)*$C$161 ,0)</f>
        <v/>
      </c>
      <c r="K284" s="84">
        <f>IF(AND(SUMIFS($D$249:$D$599,$F$249:$F$599,0,$E$249:$E$599,$G284,$C$249:$C$599,"&lt;="&amp;I$5)&lt;1000000,SUMIFS($D$249:$D$599,$F$249:$F$599,0,$E$249:$E$599,$G284,$C$249:$C$599,"&lt;="&amp;K5)&gt;=1000000),SUMIFS($D$249:$D$599,$F$249:$F$599,0,$E$249:$E$599,$G284)*$C$161 ,0)</f>
        <v/>
      </c>
      <c r="M284" s="84">
        <f>IF(AND(SUMIFS($D$249:$D$599,$F$249:$F$599,0,$E$249:$E$599,$G284,$C$249:$C$599,"&lt;="&amp;K$5)&lt;1000000,SUMIFS($D$249:$D$599,$F$249:$F$599,0,$E$249:$E$599,$G284,$C$249:$C$599,"&lt;="&amp;M5)&gt;=1000000),SUMIFS($D$249:$D$599,$F$249:$F$599,0,$E$249:$E$599,$G284)*$C$161 ,0)</f>
        <v/>
      </c>
      <c r="O284" s="84">
        <f>IF(AND(SUMIFS($D$249:$D$599,$F$249:$F$599,0,$E$249:$E$599,$G284,$C$249:$C$599,"&lt;="&amp;M$5)&lt;1000000,SUMIFS($D$249:$D$599,$F$249:$F$599,0,$E$249:$E$599,$G284,$C$249:$C$599,"&lt;="&amp;O5)&gt;=1000000),SUMIFS($D$249:$D$599,$F$249:$F$599,0,$E$249:$E$599,$G284)*$C$161 ,0)</f>
        <v/>
      </c>
      <c r="Q284" s="84">
        <f>IF(AND(SUMIFS($D$249:$D$599,$F$249:$F$599,0,$E$249:$E$599,$G284,$C$249:$C$599,"&lt;="&amp;O$5)&lt;1000000,SUMIFS($D$249:$D$599,$F$249:$F$599,0,$E$249:$E$599,$G284,$C$249:$C$599,"&lt;="&amp;Q5)&gt;=1000000),SUMIFS($D$249:$D$599,$F$249:$F$599,0,$E$249:$E$599,$G284)*$C$161 ,0)</f>
        <v/>
      </c>
      <c r="S284" s="84">
        <f>IF(AND(SUMIFS($D$249:$D$599,$F$249:$F$599,0,$E$249:$E$599,$G284,$C$249:$C$599,"&lt;="&amp;Q$5)&lt;1000000,SUMIFS($D$249:$D$599,$F$249:$F$599,0,$E$249:$E$599,$G284,$C$249:$C$599,"&lt;="&amp;S5)&gt;=1000000),SUMIFS($D$249:$D$599,$F$249:$F$599,0,$E$249:$E$599,$G284)*$C$161 ,0)</f>
        <v/>
      </c>
      <c r="U284" s="84">
        <f>IF(AND(SUMIFS($D$249:$D$599,$F$249:$F$599,0,$E$249:$E$599,$G284,$C$249:$C$599,"&lt;="&amp;S$5)&lt;1000000,SUMIFS($D$249:$D$599,$F$249:$F$599,0,$E$249:$E$599,$G284,$C$249:$C$599,"&lt;="&amp;U5)&gt;=1000000),SUMIFS($D$249:$D$599,$F$249:$F$599,0,$E$249:$E$599,$G284)*$C$161 ,0)</f>
        <v/>
      </c>
      <c r="W284" s="84">
        <f>IF(AND(SUMIFS($D$249:$D$599,$F$249:$F$599,0,$E$249:$E$599,$G284,$C$249:$C$599,"&lt;="&amp;U$5)&lt;1000000,SUMIFS($D$249:$D$599,$F$249:$F$599,0,$E$249:$E$599,$G284,$C$249:$C$599,"&lt;="&amp;W5)&gt;=1000000),SUMIFS($D$249:$D$599,$F$249:$F$599,0,$E$249:$E$599,$G284)*$C$161 ,0)</f>
        <v/>
      </c>
      <c r="Y284" s="84">
        <f>IF(AND(SUMIFS($D$249:$D$599,$F$249:$F$599,0,$E$249:$E$599,$G284,$C$249:$C$599,"&lt;="&amp;W$5)&lt;1000000,SUMIFS($D$249:$D$599,$F$249:$F$599,0,$E$249:$E$599,$G284,$C$249:$C$599,"&lt;="&amp;Y5)&gt;=1000000),SUMIFS($D$249:$D$599,$F$249:$F$599,0,$E$249:$E$599,$G284)*$C$161 ,0)</f>
        <v/>
      </c>
      <c r="AA284" s="84">
        <f>IF(AND(SUMIFS($D$249:$D$599,$F$249:$F$599,0,$E$249:$E$599,$G284,$C$249:$C$599,"&lt;="&amp;Y$5)&lt;1000000,SUMIFS($D$249:$D$599,$F$249:$F$599,0,$E$249:$E$599,$G284,$C$249:$C$599,"&lt;="&amp;AA5)&gt;=1000000),SUMIFS($D$249:$D$599,$F$249:$F$599,0,$E$249:$E$599,$G284)*$C$161 ,0)</f>
        <v/>
      </c>
      <c r="AC284" s="84">
        <f>IF(AND(SUMIFS($D$249:$D$599,$F$249:$F$599,0,$E$249:$E$599,$G284,$C$249:$C$599,"&lt;="&amp;AA$5)&lt;1000000,SUMIFS($D$249:$D$599,$F$249:$F$599,0,$E$249:$E$599,$G284,$C$249:$C$599,"&lt;="&amp;AC5)&gt;=1000000),SUMIFS($D$249:$D$599,$F$249:$F$599,0,$E$249:$E$599,$G284)*$C$161 ,0)</f>
        <v/>
      </c>
      <c r="AE284" s="84">
        <f>IF(AND(SUMIFS($D$249:$D$599,$F$249:$F$599,0,$E$249:$E$599,$G284,$C$249:$C$599,"&lt;="&amp;AC$5)&lt;1000000,SUMIFS($D$249:$D$599,$F$249:$F$599,0,$E$249:$E$599,$G284,$C$249:$C$599,"&lt;="&amp;AE5)&gt;=1000000),SUMIFS($D$249:$D$599,$F$249:$F$599,0,$E$249:$E$599,$G284)*$C$161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85">
        <f>LEFT(B285,6)</f>
        <v/>
      </c>
      <c r="F285" s="14">
        <f>IF(SUMIFS($E$121:$E$155,$D$121:$D$155,E285)&lt;&gt;0,E285,0)</f>
        <v/>
      </c>
      <c r="G285" s="24" t="n"/>
      <c r="I285" s="26">
        <f>IF(AND(SUMIFS($D$249:$D$599,$F$249:$F$599,0,$E$249:$E$599,$G285,$C$249:$C$599,"&lt;="&amp;B$2)&lt;1000000,SUMIFS($D$249:$D$599,$F$249:$F$599,0,$E$249:$E$599,$G285,$C$249:$C$599,"&lt;="&amp;I5)&gt;=1000000),SUMIFS($D$249:$D$599,$F$249:$F$599,0,$E$249:$E$599,$G285)*$C$161 ,0)</f>
        <v/>
      </c>
      <c r="K285" s="84">
        <f>IF(AND(SUMIFS($D$249:$D$599,$F$249:$F$599,0,$E$249:$E$599,$G285,$C$249:$C$599,"&lt;="&amp;I$5)&lt;1000000,SUMIFS($D$249:$D$599,$F$249:$F$599,0,$E$249:$E$599,$G285,$C$249:$C$599,"&lt;="&amp;K5)&gt;=1000000),SUMIFS($D$249:$D$599,$F$249:$F$599,0,$E$249:$E$599,$G285)*$C$161 ,0)</f>
        <v/>
      </c>
      <c r="M285" s="84">
        <f>IF(AND(SUMIFS($D$249:$D$599,$F$249:$F$599,0,$E$249:$E$599,$G285,$C$249:$C$599,"&lt;="&amp;K$5)&lt;1000000,SUMIFS($D$249:$D$599,$F$249:$F$599,0,$E$249:$E$599,$G285,$C$249:$C$599,"&lt;="&amp;M5)&gt;=1000000),SUMIFS($D$249:$D$599,$F$249:$F$599,0,$E$249:$E$599,$G285)*$C$161 ,0)</f>
        <v/>
      </c>
      <c r="O285" s="84">
        <f>IF(AND(SUMIFS($D$249:$D$599,$F$249:$F$599,0,$E$249:$E$599,$G285,$C$249:$C$599,"&lt;="&amp;M$5)&lt;1000000,SUMIFS($D$249:$D$599,$F$249:$F$599,0,$E$249:$E$599,$G285,$C$249:$C$599,"&lt;="&amp;O5)&gt;=1000000),SUMIFS($D$249:$D$599,$F$249:$F$599,0,$E$249:$E$599,$G285)*$C$161 ,0)</f>
        <v/>
      </c>
      <c r="Q285" s="84">
        <f>IF(AND(SUMIFS($D$249:$D$599,$F$249:$F$599,0,$E$249:$E$599,$G285,$C$249:$C$599,"&lt;="&amp;O$5)&lt;1000000,SUMIFS($D$249:$D$599,$F$249:$F$599,0,$E$249:$E$599,$G285,$C$249:$C$599,"&lt;="&amp;Q5)&gt;=1000000),SUMIFS($D$249:$D$599,$F$249:$F$599,0,$E$249:$E$599,$G285)*$C$161 ,0)</f>
        <v/>
      </c>
      <c r="S285" s="84">
        <f>IF(AND(SUMIFS($D$249:$D$599,$F$249:$F$599,0,$E$249:$E$599,$G285,$C$249:$C$599,"&lt;="&amp;Q$5)&lt;1000000,SUMIFS($D$249:$D$599,$F$249:$F$599,0,$E$249:$E$599,$G285,$C$249:$C$599,"&lt;="&amp;S5)&gt;=1000000),SUMIFS($D$249:$D$599,$F$249:$F$599,0,$E$249:$E$599,$G285)*$C$161 ,0)</f>
        <v/>
      </c>
      <c r="U285" s="84">
        <f>IF(AND(SUMIFS($D$249:$D$599,$F$249:$F$599,0,$E$249:$E$599,$G285,$C$249:$C$599,"&lt;="&amp;S$5)&lt;1000000,SUMIFS($D$249:$D$599,$F$249:$F$599,0,$E$249:$E$599,$G285,$C$249:$C$599,"&lt;="&amp;U5)&gt;=1000000),SUMIFS($D$249:$D$599,$F$249:$F$599,0,$E$249:$E$599,$G285)*$C$161 ,0)</f>
        <v/>
      </c>
      <c r="W285" s="84">
        <f>IF(AND(SUMIFS($D$249:$D$599,$F$249:$F$599,0,$E$249:$E$599,$G285,$C$249:$C$599,"&lt;="&amp;U$5)&lt;1000000,SUMIFS($D$249:$D$599,$F$249:$F$599,0,$E$249:$E$599,$G285,$C$249:$C$599,"&lt;="&amp;W5)&gt;=1000000),SUMIFS($D$249:$D$599,$F$249:$F$599,0,$E$249:$E$599,$G285)*$C$161 ,0)</f>
        <v/>
      </c>
      <c r="Y285" s="84">
        <f>IF(AND(SUMIFS($D$249:$D$599,$F$249:$F$599,0,$E$249:$E$599,$G285,$C$249:$C$599,"&lt;="&amp;W$5)&lt;1000000,SUMIFS($D$249:$D$599,$F$249:$F$599,0,$E$249:$E$599,$G285,$C$249:$C$599,"&lt;="&amp;Y5)&gt;=1000000),SUMIFS($D$249:$D$599,$F$249:$F$599,0,$E$249:$E$599,$G285)*$C$161 ,0)</f>
        <v/>
      </c>
      <c r="AA285" s="84">
        <f>IF(AND(SUMIFS($D$249:$D$599,$F$249:$F$599,0,$E$249:$E$599,$G285,$C$249:$C$599,"&lt;="&amp;Y$5)&lt;1000000,SUMIFS($D$249:$D$599,$F$249:$F$599,0,$E$249:$E$599,$G285,$C$249:$C$599,"&lt;="&amp;AA5)&gt;=1000000),SUMIFS($D$249:$D$599,$F$249:$F$599,0,$E$249:$E$599,$G285)*$C$161 ,0)</f>
        <v/>
      </c>
      <c r="AC285" s="84">
        <f>IF(AND(SUMIFS($D$249:$D$599,$F$249:$F$599,0,$E$249:$E$599,$G285,$C$249:$C$599,"&lt;="&amp;AA$5)&lt;1000000,SUMIFS($D$249:$D$599,$F$249:$F$599,0,$E$249:$E$599,$G285,$C$249:$C$599,"&lt;="&amp;AC5)&gt;=1000000),SUMIFS($D$249:$D$599,$F$249:$F$599,0,$E$249:$E$599,$G285)*$C$161 ,0)</f>
        <v/>
      </c>
      <c r="AE285" s="84">
        <f>IF(AND(SUMIFS($D$249:$D$599,$F$249:$F$599,0,$E$249:$E$599,$G285,$C$249:$C$599,"&lt;="&amp;AC$5)&lt;1000000,SUMIFS($D$249:$D$599,$F$249:$F$599,0,$E$249:$E$599,$G285,$C$249:$C$599,"&lt;="&amp;AE5)&gt;=1000000),SUMIFS($D$249:$D$599,$F$249:$F$599,0,$E$249:$E$599,$G285)*$C$161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85">
        <f>LEFT(B286,6)</f>
        <v/>
      </c>
      <c r="F286" s="14">
        <f>IF(SUMIFS($E$121:$E$155,$D$121:$D$155,E286)&lt;&gt;0,E286,0)</f>
        <v/>
      </c>
      <c r="G286" s="24" t="n"/>
      <c r="I286" s="26">
        <f>IF(AND(SUMIFS($D$249:$D$599,$F$249:$F$599,0,$E$249:$E$599,$G286,$C$249:$C$599,"&lt;="&amp;B$2)&lt;1000000,SUMIFS($D$249:$D$599,$F$249:$F$599,0,$E$249:$E$599,$G286,$C$249:$C$599,"&lt;="&amp;I5)&gt;=1000000),SUMIFS($D$249:$D$599,$F$249:$F$599,0,$E$249:$E$599,$G286)*$C$161 ,0)</f>
        <v/>
      </c>
      <c r="K286" s="84">
        <f>IF(AND(SUMIFS($D$249:$D$599,$F$249:$F$599,0,$E$249:$E$599,$G286,$C$249:$C$599,"&lt;="&amp;I$5)&lt;1000000,SUMIFS($D$249:$D$599,$F$249:$F$599,0,$E$249:$E$599,$G286,$C$249:$C$599,"&lt;="&amp;K5)&gt;=1000000),SUMIFS($D$249:$D$599,$F$249:$F$599,0,$E$249:$E$599,$G286)*$C$161 ,0)</f>
        <v/>
      </c>
      <c r="M286" s="84">
        <f>IF(AND(SUMIFS($D$249:$D$599,$F$249:$F$599,0,$E$249:$E$599,$G286,$C$249:$C$599,"&lt;="&amp;K$5)&lt;1000000,SUMIFS($D$249:$D$599,$F$249:$F$599,0,$E$249:$E$599,$G286,$C$249:$C$599,"&lt;="&amp;M5)&gt;=1000000),SUMIFS($D$249:$D$599,$F$249:$F$599,0,$E$249:$E$599,$G286)*$C$161 ,0)</f>
        <v/>
      </c>
      <c r="O286" s="84">
        <f>IF(AND(SUMIFS($D$249:$D$599,$F$249:$F$599,0,$E$249:$E$599,$G286,$C$249:$C$599,"&lt;="&amp;M$5)&lt;1000000,SUMIFS($D$249:$D$599,$F$249:$F$599,0,$E$249:$E$599,$G286,$C$249:$C$599,"&lt;="&amp;O5)&gt;=1000000),SUMIFS($D$249:$D$599,$F$249:$F$599,0,$E$249:$E$599,$G286)*$C$161 ,0)</f>
        <v/>
      </c>
      <c r="Q286" s="84">
        <f>IF(AND(SUMIFS($D$249:$D$599,$F$249:$F$599,0,$E$249:$E$599,$G286,$C$249:$C$599,"&lt;="&amp;O$5)&lt;1000000,SUMIFS($D$249:$D$599,$F$249:$F$599,0,$E$249:$E$599,$G286,$C$249:$C$599,"&lt;="&amp;Q5)&gt;=1000000),SUMIFS($D$249:$D$599,$F$249:$F$599,0,$E$249:$E$599,$G286)*$C$161 ,0)</f>
        <v/>
      </c>
      <c r="S286" s="84">
        <f>IF(AND(SUMIFS($D$249:$D$599,$F$249:$F$599,0,$E$249:$E$599,$G286,$C$249:$C$599,"&lt;="&amp;Q$5)&lt;1000000,SUMIFS($D$249:$D$599,$F$249:$F$599,0,$E$249:$E$599,$G286,$C$249:$C$599,"&lt;="&amp;S5)&gt;=1000000),SUMIFS($D$249:$D$599,$F$249:$F$599,0,$E$249:$E$599,$G286)*$C$161 ,0)</f>
        <v/>
      </c>
      <c r="U286" s="84">
        <f>IF(AND(SUMIFS($D$249:$D$599,$F$249:$F$599,0,$E$249:$E$599,$G286,$C$249:$C$599,"&lt;="&amp;S$5)&lt;1000000,SUMIFS($D$249:$D$599,$F$249:$F$599,0,$E$249:$E$599,$G286,$C$249:$C$599,"&lt;="&amp;U5)&gt;=1000000),SUMIFS($D$249:$D$599,$F$249:$F$599,0,$E$249:$E$599,$G286)*$C$161 ,0)</f>
        <v/>
      </c>
      <c r="W286" s="84">
        <f>IF(AND(SUMIFS($D$249:$D$599,$F$249:$F$599,0,$E$249:$E$599,$G286,$C$249:$C$599,"&lt;="&amp;U$5)&lt;1000000,SUMIFS($D$249:$D$599,$F$249:$F$599,0,$E$249:$E$599,$G286,$C$249:$C$599,"&lt;="&amp;W5)&gt;=1000000),SUMIFS($D$249:$D$599,$F$249:$F$599,0,$E$249:$E$599,$G286)*$C$161 ,0)</f>
        <v/>
      </c>
      <c r="Y286" s="84">
        <f>IF(AND(SUMIFS($D$249:$D$599,$F$249:$F$599,0,$E$249:$E$599,$G286,$C$249:$C$599,"&lt;="&amp;W$5)&lt;1000000,SUMIFS($D$249:$D$599,$F$249:$F$599,0,$E$249:$E$599,$G286,$C$249:$C$599,"&lt;="&amp;Y5)&gt;=1000000),SUMIFS($D$249:$D$599,$F$249:$F$599,0,$E$249:$E$599,$G286)*$C$161 ,0)</f>
        <v/>
      </c>
      <c r="AA286" s="84">
        <f>IF(AND(SUMIFS($D$249:$D$599,$F$249:$F$599,0,$E$249:$E$599,$G286,$C$249:$C$599,"&lt;="&amp;Y$5)&lt;1000000,SUMIFS($D$249:$D$599,$F$249:$F$599,0,$E$249:$E$599,$G286,$C$249:$C$599,"&lt;="&amp;AA5)&gt;=1000000),SUMIFS($D$249:$D$599,$F$249:$F$599,0,$E$249:$E$599,$G286)*$C$161 ,0)</f>
        <v/>
      </c>
      <c r="AC286" s="84">
        <f>IF(AND(SUMIFS($D$249:$D$599,$F$249:$F$599,0,$E$249:$E$599,$G286,$C$249:$C$599,"&lt;="&amp;AA$5)&lt;1000000,SUMIFS($D$249:$D$599,$F$249:$F$599,0,$E$249:$E$599,$G286,$C$249:$C$599,"&lt;="&amp;AC5)&gt;=1000000),SUMIFS($D$249:$D$599,$F$249:$F$599,0,$E$249:$E$599,$G286)*$C$161 ,0)</f>
        <v/>
      </c>
      <c r="AE286" s="84">
        <f>IF(AND(SUMIFS($D$249:$D$599,$F$249:$F$599,0,$E$249:$E$599,$G286,$C$249:$C$599,"&lt;="&amp;AC$5)&lt;1000000,SUMIFS($D$249:$D$599,$F$249:$F$599,0,$E$249:$E$599,$G286,$C$249:$C$599,"&lt;="&amp;AE5)&gt;=1000000),SUMIFS($D$249:$D$599,$F$249:$F$599,0,$E$249:$E$599,$G286)*$C$161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85">
        <f>LEFT(B287,6)</f>
        <v/>
      </c>
      <c r="F287" s="14">
        <f>IF(SUMIFS($E$121:$E$155,$D$121:$D$155,E287)&lt;&gt;0,E287,0)</f>
        <v/>
      </c>
      <c r="G287" s="24" t="n"/>
      <c r="I287" s="26">
        <f>IF(AND(SUMIFS($D$249:$D$599,$F$249:$F$599,0,$E$249:$E$599,$G287,$C$249:$C$599,"&lt;="&amp;B$2)&lt;1000000,SUMIFS($D$249:$D$599,$F$249:$F$599,0,$E$249:$E$599,$G287,$C$249:$C$599,"&lt;="&amp;I5)&gt;=1000000),SUMIFS($D$249:$D$599,$F$249:$F$599,0,$E$249:$E$599,$G287)*$C$161 ,0)</f>
        <v/>
      </c>
      <c r="K287" s="84">
        <f>IF(AND(SUMIFS($D$249:$D$599,$F$249:$F$599,0,$E$249:$E$599,$G287,$C$249:$C$599,"&lt;="&amp;I$5)&lt;1000000,SUMIFS($D$249:$D$599,$F$249:$F$599,0,$E$249:$E$599,$G287,$C$249:$C$599,"&lt;="&amp;K5)&gt;=1000000),SUMIFS($D$249:$D$599,$F$249:$F$599,0,$E$249:$E$599,$G287)*$C$161 ,0)</f>
        <v/>
      </c>
      <c r="M287" s="84">
        <f>IF(AND(SUMIFS($D$249:$D$599,$F$249:$F$599,0,$E$249:$E$599,$G287,$C$249:$C$599,"&lt;="&amp;K$5)&lt;1000000,SUMIFS($D$249:$D$599,$F$249:$F$599,0,$E$249:$E$599,$G287,$C$249:$C$599,"&lt;="&amp;M5)&gt;=1000000),SUMIFS($D$249:$D$599,$F$249:$F$599,0,$E$249:$E$599,$G287)*$C$161 ,0)</f>
        <v/>
      </c>
      <c r="O287" s="84">
        <f>IF(AND(SUMIFS($D$249:$D$599,$F$249:$F$599,0,$E$249:$E$599,$G287,$C$249:$C$599,"&lt;="&amp;M$5)&lt;1000000,SUMIFS($D$249:$D$599,$F$249:$F$599,0,$E$249:$E$599,$G287,$C$249:$C$599,"&lt;="&amp;O5)&gt;=1000000),SUMIFS($D$249:$D$599,$F$249:$F$599,0,$E$249:$E$599,$G287)*$C$161 ,0)</f>
        <v/>
      </c>
      <c r="Q287" s="84">
        <f>IF(AND(SUMIFS($D$249:$D$599,$F$249:$F$599,0,$E$249:$E$599,$G287,$C$249:$C$599,"&lt;="&amp;O$5)&lt;1000000,SUMIFS($D$249:$D$599,$F$249:$F$599,0,$E$249:$E$599,$G287,$C$249:$C$599,"&lt;="&amp;Q5)&gt;=1000000),SUMIFS($D$249:$D$599,$F$249:$F$599,0,$E$249:$E$599,$G287)*$C$161 ,0)</f>
        <v/>
      </c>
      <c r="S287" s="84">
        <f>IF(AND(SUMIFS($D$249:$D$599,$F$249:$F$599,0,$E$249:$E$599,$G287,$C$249:$C$599,"&lt;="&amp;Q$5)&lt;1000000,SUMIFS($D$249:$D$599,$F$249:$F$599,0,$E$249:$E$599,$G287,$C$249:$C$599,"&lt;="&amp;S5)&gt;=1000000),SUMIFS($D$249:$D$599,$F$249:$F$599,0,$E$249:$E$599,$G287)*$C$161 ,0)</f>
        <v/>
      </c>
      <c r="U287" s="84">
        <f>IF(AND(SUMIFS($D$249:$D$599,$F$249:$F$599,0,$E$249:$E$599,$G287,$C$249:$C$599,"&lt;="&amp;S$5)&lt;1000000,SUMIFS($D$249:$D$599,$F$249:$F$599,0,$E$249:$E$599,$G287,$C$249:$C$599,"&lt;="&amp;U5)&gt;=1000000),SUMIFS($D$249:$D$599,$F$249:$F$599,0,$E$249:$E$599,$G287)*$C$161 ,0)</f>
        <v/>
      </c>
      <c r="W287" s="84">
        <f>IF(AND(SUMIFS($D$249:$D$599,$F$249:$F$599,0,$E$249:$E$599,$G287,$C$249:$C$599,"&lt;="&amp;U$5)&lt;1000000,SUMIFS($D$249:$D$599,$F$249:$F$599,0,$E$249:$E$599,$G287,$C$249:$C$599,"&lt;="&amp;W5)&gt;=1000000),SUMIFS($D$249:$D$599,$F$249:$F$599,0,$E$249:$E$599,$G287)*$C$161 ,0)</f>
        <v/>
      </c>
      <c r="Y287" s="84">
        <f>IF(AND(SUMIFS($D$249:$D$599,$F$249:$F$599,0,$E$249:$E$599,$G287,$C$249:$C$599,"&lt;="&amp;W$5)&lt;1000000,SUMIFS($D$249:$D$599,$F$249:$F$599,0,$E$249:$E$599,$G287,$C$249:$C$599,"&lt;="&amp;Y5)&gt;=1000000),SUMIFS($D$249:$D$599,$F$249:$F$599,0,$E$249:$E$599,$G287)*$C$161 ,0)</f>
        <v/>
      </c>
      <c r="AA287" s="84">
        <f>IF(AND(SUMIFS($D$249:$D$599,$F$249:$F$599,0,$E$249:$E$599,$G287,$C$249:$C$599,"&lt;="&amp;Y$5)&lt;1000000,SUMIFS($D$249:$D$599,$F$249:$F$599,0,$E$249:$E$599,$G287,$C$249:$C$599,"&lt;="&amp;AA5)&gt;=1000000),SUMIFS($D$249:$D$599,$F$249:$F$599,0,$E$249:$E$599,$G287)*$C$161 ,0)</f>
        <v/>
      </c>
      <c r="AC287" s="84">
        <f>IF(AND(SUMIFS($D$249:$D$599,$F$249:$F$599,0,$E$249:$E$599,$G287,$C$249:$C$599,"&lt;="&amp;AA$5)&lt;1000000,SUMIFS($D$249:$D$599,$F$249:$F$599,0,$E$249:$E$599,$G287,$C$249:$C$599,"&lt;="&amp;AC5)&gt;=1000000),SUMIFS($D$249:$D$599,$F$249:$F$599,0,$E$249:$E$599,$G287)*$C$161 ,0)</f>
        <v/>
      </c>
      <c r="AE287" s="84">
        <f>IF(AND(SUMIFS($D$249:$D$599,$F$249:$F$599,0,$E$249:$E$599,$G287,$C$249:$C$599,"&lt;="&amp;AC$5)&lt;1000000,SUMIFS($D$249:$D$599,$F$249:$F$599,0,$E$249:$E$599,$G287,$C$249:$C$599,"&lt;="&amp;AE5)&gt;=1000000),SUMIFS($D$249:$D$599,$F$249:$F$599,0,$E$249:$E$599,$G287)*$C$161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85">
        <f>LEFT(B288,6)</f>
        <v/>
      </c>
      <c r="F288" s="14">
        <f>IF(SUMIFS($E$121:$E$155,$D$121:$D$155,E288)&lt;&gt;0,E288,0)</f>
        <v/>
      </c>
      <c r="G288" s="24" t="n"/>
      <c r="I288" s="26">
        <f>IF(AND(SUMIFS($D$249:$D$599,$F$249:$F$599,0,$E$249:$E$599,$G288,$C$249:$C$599,"&lt;="&amp;B$2)&lt;1000000,SUMIFS($D$249:$D$599,$F$249:$F$599,0,$E$249:$E$599,$G288,$C$249:$C$599,"&lt;="&amp;I5)&gt;=1000000),SUMIFS($D$249:$D$599,$F$249:$F$599,0,$E$249:$E$599,$G288)*$C$161 ,0)</f>
        <v/>
      </c>
      <c r="K288" s="84">
        <f>IF(AND(SUMIFS($D$249:$D$599,$F$249:$F$599,0,$E$249:$E$599,$G288,$C$249:$C$599,"&lt;="&amp;I$5)&lt;1000000,SUMIFS($D$249:$D$599,$F$249:$F$599,0,$E$249:$E$599,$G288,$C$249:$C$599,"&lt;="&amp;K5)&gt;=1000000),SUMIFS($D$249:$D$599,$F$249:$F$599,0,$E$249:$E$599,$G288)*$C$161 ,0)</f>
        <v/>
      </c>
      <c r="M288" s="84">
        <f>IF(AND(SUMIFS($D$249:$D$599,$F$249:$F$599,0,$E$249:$E$599,$G288,$C$249:$C$599,"&lt;="&amp;K$5)&lt;1000000,SUMIFS($D$249:$D$599,$F$249:$F$599,0,$E$249:$E$599,$G288,$C$249:$C$599,"&lt;="&amp;M5)&gt;=1000000),SUMIFS($D$249:$D$599,$F$249:$F$599,0,$E$249:$E$599,$G288)*$C$161 ,0)</f>
        <v/>
      </c>
      <c r="O288" s="84">
        <f>IF(AND(SUMIFS($D$249:$D$599,$F$249:$F$599,0,$E$249:$E$599,$G288,$C$249:$C$599,"&lt;="&amp;M$5)&lt;1000000,SUMIFS($D$249:$D$599,$F$249:$F$599,0,$E$249:$E$599,$G288,$C$249:$C$599,"&lt;="&amp;O5)&gt;=1000000),SUMIFS($D$249:$D$599,$F$249:$F$599,0,$E$249:$E$599,$G288)*$C$161 ,0)</f>
        <v/>
      </c>
      <c r="Q288" s="84">
        <f>IF(AND(SUMIFS($D$249:$D$599,$F$249:$F$599,0,$E$249:$E$599,$G288,$C$249:$C$599,"&lt;="&amp;O$5)&lt;1000000,SUMIFS($D$249:$D$599,$F$249:$F$599,0,$E$249:$E$599,$G288,$C$249:$C$599,"&lt;="&amp;Q5)&gt;=1000000),SUMIFS($D$249:$D$599,$F$249:$F$599,0,$E$249:$E$599,$G288)*$C$161 ,0)</f>
        <v/>
      </c>
      <c r="S288" s="84">
        <f>IF(AND(SUMIFS($D$249:$D$599,$F$249:$F$599,0,$E$249:$E$599,$G288,$C$249:$C$599,"&lt;="&amp;Q$5)&lt;1000000,SUMIFS($D$249:$D$599,$F$249:$F$599,0,$E$249:$E$599,$G288,$C$249:$C$599,"&lt;="&amp;S5)&gt;=1000000),SUMIFS($D$249:$D$599,$F$249:$F$599,0,$E$249:$E$599,$G288)*$C$161 ,0)</f>
        <v/>
      </c>
      <c r="U288" s="84">
        <f>IF(AND(SUMIFS($D$249:$D$599,$F$249:$F$599,0,$E$249:$E$599,$G288,$C$249:$C$599,"&lt;="&amp;S$5)&lt;1000000,SUMIFS($D$249:$D$599,$F$249:$F$599,0,$E$249:$E$599,$G288,$C$249:$C$599,"&lt;="&amp;U5)&gt;=1000000),SUMIFS($D$249:$D$599,$F$249:$F$599,0,$E$249:$E$599,$G288)*$C$161 ,0)</f>
        <v/>
      </c>
      <c r="W288" s="84">
        <f>IF(AND(SUMIFS($D$249:$D$599,$F$249:$F$599,0,$E$249:$E$599,$G288,$C$249:$C$599,"&lt;="&amp;U$5)&lt;1000000,SUMIFS($D$249:$D$599,$F$249:$F$599,0,$E$249:$E$599,$G288,$C$249:$C$599,"&lt;="&amp;W5)&gt;=1000000),SUMIFS($D$249:$D$599,$F$249:$F$599,0,$E$249:$E$599,$G288)*$C$161 ,0)</f>
        <v/>
      </c>
      <c r="Y288" s="84">
        <f>IF(AND(SUMIFS($D$249:$D$599,$F$249:$F$599,0,$E$249:$E$599,$G288,$C$249:$C$599,"&lt;="&amp;W$5)&lt;1000000,SUMIFS($D$249:$D$599,$F$249:$F$599,0,$E$249:$E$599,$G288,$C$249:$C$599,"&lt;="&amp;Y5)&gt;=1000000),SUMIFS($D$249:$D$599,$F$249:$F$599,0,$E$249:$E$599,$G288)*$C$161 ,0)</f>
        <v/>
      </c>
      <c r="AA288" s="84">
        <f>IF(AND(SUMIFS($D$249:$D$599,$F$249:$F$599,0,$E$249:$E$599,$G288,$C$249:$C$599,"&lt;="&amp;Y$5)&lt;1000000,SUMIFS($D$249:$D$599,$F$249:$F$599,0,$E$249:$E$599,$G288,$C$249:$C$599,"&lt;="&amp;AA5)&gt;=1000000),SUMIFS($D$249:$D$599,$F$249:$F$599,0,$E$249:$E$599,$G288)*$C$161 ,0)</f>
        <v/>
      </c>
      <c r="AC288" s="84">
        <f>IF(AND(SUMIFS($D$249:$D$599,$F$249:$F$599,0,$E$249:$E$599,$G288,$C$249:$C$599,"&lt;="&amp;AA$5)&lt;1000000,SUMIFS($D$249:$D$599,$F$249:$F$599,0,$E$249:$E$599,$G288,$C$249:$C$599,"&lt;="&amp;AC5)&gt;=1000000),SUMIFS($D$249:$D$599,$F$249:$F$599,0,$E$249:$E$599,$G288)*$C$161 ,0)</f>
        <v/>
      </c>
      <c r="AE288" s="84">
        <f>IF(AND(SUMIFS($D$249:$D$599,$F$249:$F$599,0,$E$249:$E$599,$G288,$C$249:$C$599,"&lt;="&amp;AC$5)&lt;1000000,SUMIFS($D$249:$D$599,$F$249:$F$599,0,$E$249:$E$599,$G288,$C$249:$C$599,"&lt;="&amp;AE5)&gt;=1000000),SUMIFS($D$249:$D$599,$F$249:$F$599,0,$E$249:$E$599,$G288)*$C$161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85">
        <f>LEFT(B289,6)</f>
        <v/>
      </c>
      <c r="F289" s="14">
        <f>IF(SUMIFS($E$121:$E$155,$D$121:$D$155,E289)&lt;&gt;0,E289,0)</f>
        <v/>
      </c>
      <c r="G289" s="24" t="n"/>
      <c r="I289" s="26">
        <f>IF(AND(SUMIFS($D$249:$D$599,$F$249:$F$599,0,$E$249:$E$599,$G289,$C$249:$C$599,"&lt;="&amp;B$2)&lt;1000000,SUMIFS($D$249:$D$599,$F$249:$F$599,0,$E$249:$E$599,$G289,$C$249:$C$599,"&lt;="&amp;I5)&gt;=1000000),SUMIFS($D$249:$D$599,$F$249:$F$599,0,$E$249:$E$599,$G289)*$C$161 ,0)</f>
        <v/>
      </c>
      <c r="K289" s="84">
        <f>IF(AND(SUMIFS($D$249:$D$599,$F$249:$F$599,0,$E$249:$E$599,$G289,$C$249:$C$599,"&lt;="&amp;I$5)&lt;1000000,SUMIFS($D$249:$D$599,$F$249:$F$599,0,$E$249:$E$599,$G289,$C$249:$C$599,"&lt;="&amp;K5)&gt;=1000000),SUMIFS($D$249:$D$599,$F$249:$F$599,0,$E$249:$E$599,$G289)*$C$161 ,0)</f>
        <v/>
      </c>
      <c r="M289" s="84">
        <f>IF(AND(SUMIFS($D$249:$D$599,$F$249:$F$599,0,$E$249:$E$599,$G289,$C$249:$C$599,"&lt;="&amp;K$5)&lt;1000000,SUMIFS($D$249:$D$599,$F$249:$F$599,0,$E$249:$E$599,$G289,$C$249:$C$599,"&lt;="&amp;M5)&gt;=1000000),SUMIFS($D$249:$D$599,$F$249:$F$599,0,$E$249:$E$599,$G289)*$C$161 ,0)</f>
        <v/>
      </c>
      <c r="O289" s="84">
        <f>IF(AND(SUMIFS($D$249:$D$599,$F$249:$F$599,0,$E$249:$E$599,$G289,$C$249:$C$599,"&lt;="&amp;M$5)&lt;1000000,SUMIFS($D$249:$D$599,$F$249:$F$599,0,$E$249:$E$599,$G289,$C$249:$C$599,"&lt;="&amp;O5)&gt;=1000000),SUMIFS($D$249:$D$599,$F$249:$F$599,0,$E$249:$E$599,$G289)*$C$161 ,0)</f>
        <v/>
      </c>
      <c r="Q289" s="84">
        <f>IF(AND(SUMIFS($D$249:$D$599,$F$249:$F$599,0,$E$249:$E$599,$G289,$C$249:$C$599,"&lt;="&amp;O$5)&lt;1000000,SUMIFS($D$249:$D$599,$F$249:$F$599,0,$E$249:$E$599,$G289,$C$249:$C$599,"&lt;="&amp;Q5)&gt;=1000000),SUMIFS($D$249:$D$599,$F$249:$F$599,0,$E$249:$E$599,$G289)*$C$161 ,0)</f>
        <v/>
      </c>
      <c r="S289" s="84">
        <f>IF(AND(SUMIFS($D$249:$D$599,$F$249:$F$599,0,$E$249:$E$599,$G289,$C$249:$C$599,"&lt;="&amp;Q$5)&lt;1000000,SUMIFS($D$249:$D$599,$F$249:$F$599,0,$E$249:$E$599,$G289,$C$249:$C$599,"&lt;="&amp;S5)&gt;=1000000),SUMIFS($D$249:$D$599,$F$249:$F$599,0,$E$249:$E$599,$G289)*$C$161 ,0)</f>
        <v/>
      </c>
      <c r="U289" s="84">
        <f>IF(AND(SUMIFS($D$249:$D$599,$F$249:$F$599,0,$E$249:$E$599,$G289,$C$249:$C$599,"&lt;="&amp;S$5)&lt;1000000,SUMIFS($D$249:$D$599,$F$249:$F$599,0,$E$249:$E$599,$G289,$C$249:$C$599,"&lt;="&amp;U5)&gt;=1000000),SUMIFS($D$249:$D$599,$F$249:$F$599,0,$E$249:$E$599,$G289)*$C$161 ,0)</f>
        <v/>
      </c>
      <c r="W289" s="84">
        <f>IF(AND(SUMIFS($D$249:$D$599,$F$249:$F$599,0,$E$249:$E$599,$G289,$C$249:$C$599,"&lt;="&amp;U$5)&lt;1000000,SUMIFS($D$249:$D$599,$F$249:$F$599,0,$E$249:$E$599,$G289,$C$249:$C$599,"&lt;="&amp;W5)&gt;=1000000),SUMIFS($D$249:$D$599,$F$249:$F$599,0,$E$249:$E$599,$G289)*$C$161 ,0)</f>
        <v/>
      </c>
      <c r="Y289" s="84">
        <f>IF(AND(SUMIFS($D$249:$D$599,$F$249:$F$599,0,$E$249:$E$599,$G289,$C$249:$C$599,"&lt;="&amp;W$5)&lt;1000000,SUMIFS($D$249:$D$599,$F$249:$F$599,0,$E$249:$E$599,$G289,$C$249:$C$599,"&lt;="&amp;Y5)&gt;=1000000),SUMIFS($D$249:$D$599,$F$249:$F$599,0,$E$249:$E$599,$G289)*$C$161 ,0)</f>
        <v/>
      </c>
      <c r="AA289" s="84">
        <f>IF(AND(SUMIFS($D$249:$D$599,$F$249:$F$599,0,$E$249:$E$599,$G289,$C$249:$C$599,"&lt;="&amp;Y$5)&lt;1000000,SUMIFS($D$249:$D$599,$F$249:$F$599,0,$E$249:$E$599,$G289,$C$249:$C$599,"&lt;="&amp;AA5)&gt;=1000000),SUMIFS($D$249:$D$599,$F$249:$F$599,0,$E$249:$E$599,$G289)*$C$161 ,0)</f>
        <v/>
      </c>
      <c r="AC289" s="84">
        <f>IF(AND(SUMIFS($D$249:$D$599,$F$249:$F$599,0,$E$249:$E$599,$G289,$C$249:$C$599,"&lt;="&amp;AA$5)&lt;1000000,SUMIFS($D$249:$D$599,$F$249:$F$599,0,$E$249:$E$599,$G289,$C$249:$C$599,"&lt;="&amp;AC5)&gt;=1000000),SUMIFS($D$249:$D$599,$F$249:$F$599,0,$E$249:$E$599,$G289)*$C$161 ,0)</f>
        <v/>
      </c>
      <c r="AE289" s="84">
        <f>IF(AND(SUMIFS($D$249:$D$599,$F$249:$F$599,0,$E$249:$E$599,$G289,$C$249:$C$599,"&lt;="&amp;AC$5)&lt;1000000,SUMIFS($D$249:$D$599,$F$249:$F$599,0,$E$249:$E$599,$G289,$C$249:$C$599,"&lt;="&amp;AE5)&gt;=1000000),SUMIFS($D$249:$D$599,$F$249:$F$599,0,$E$249:$E$599,$G289)*$C$161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85">
        <f>LEFT(B290,6)</f>
        <v/>
      </c>
      <c r="F290" s="14">
        <f>IF(SUMIFS($E$121:$E$155,$D$121:$D$155,E290)&lt;&gt;0,E290,0)</f>
        <v/>
      </c>
      <c r="G290" s="24" t="n"/>
      <c r="I290" s="26">
        <f>IF(AND(SUMIFS($D$249:$D$599,$F$249:$F$599,0,$E$249:$E$599,$G290,$C$249:$C$599,"&lt;="&amp;B$2)&lt;1000000,SUMIFS($D$249:$D$599,$F$249:$F$599,0,$E$249:$E$599,$G290,$C$249:$C$599,"&lt;="&amp;I5)&gt;=1000000),SUMIFS($D$249:$D$599,$F$249:$F$599,0,$E$249:$E$599,$G290)*$C$161 ,0)</f>
        <v/>
      </c>
      <c r="K290" s="84">
        <f>IF(AND(SUMIFS($D$249:$D$599,$F$249:$F$599,0,$E$249:$E$599,$G290,$C$249:$C$599,"&lt;="&amp;I$5)&lt;1000000,SUMIFS($D$249:$D$599,$F$249:$F$599,0,$E$249:$E$599,$G290,$C$249:$C$599,"&lt;="&amp;K5)&gt;=1000000),SUMIFS($D$249:$D$599,$F$249:$F$599,0,$E$249:$E$599,$G290)*$C$161 ,0)</f>
        <v/>
      </c>
      <c r="M290" s="84">
        <f>IF(AND(SUMIFS($D$249:$D$599,$F$249:$F$599,0,$E$249:$E$599,$G290,$C$249:$C$599,"&lt;="&amp;K$5)&lt;1000000,SUMIFS($D$249:$D$599,$F$249:$F$599,0,$E$249:$E$599,$G290,$C$249:$C$599,"&lt;="&amp;M5)&gt;=1000000),SUMIFS($D$249:$D$599,$F$249:$F$599,0,$E$249:$E$599,$G290)*$C$161 ,0)</f>
        <v/>
      </c>
      <c r="O290" s="84">
        <f>IF(AND(SUMIFS($D$249:$D$599,$F$249:$F$599,0,$E$249:$E$599,$G290,$C$249:$C$599,"&lt;="&amp;M$5)&lt;1000000,SUMIFS($D$249:$D$599,$F$249:$F$599,0,$E$249:$E$599,$G290,$C$249:$C$599,"&lt;="&amp;O5)&gt;=1000000),SUMIFS($D$249:$D$599,$F$249:$F$599,0,$E$249:$E$599,$G290)*$C$161 ,0)</f>
        <v/>
      </c>
      <c r="Q290" s="84">
        <f>IF(AND(SUMIFS($D$249:$D$599,$F$249:$F$599,0,$E$249:$E$599,$G290,$C$249:$C$599,"&lt;="&amp;O$5)&lt;1000000,SUMIFS($D$249:$D$599,$F$249:$F$599,0,$E$249:$E$599,$G290,$C$249:$C$599,"&lt;="&amp;Q5)&gt;=1000000),SUMIFS($D$249:$D$599,$F$249:$F$599,0,$E$249:$E$599,$G290)*$C$161 ,0)</f>
        <v/>
      </c>
      <c r="S290" s="84">
        <f>IF(AND(SUMIFS($D$249:$D$599,$F$249:$F$599,0,$E$249:$E$599,$G290,$C$249:$C$599,"&lt;="&amp;Q$5)&lt;1000000,SUMIFS($D$249:$D$599,$F$249:$F$599,0,$E$249:$E$599,$G290,$C$249:$C$599,"&lt;="&amp;S5)&gt;=1000000),SUMIFS($D$249:$D$599,$F$249:$F$599,0,$E$249:$E$599,$G290)*$C$161 ,0)</f>
        <v/>
      </c>
      <c r="U290" s="84">
        <f>IF(AND(SUMIFS($D$249:$D$599,$F$249:$F$599,0,$E$249:$E$599,$G290,$C$249:$C$599,"&lt;="&amp;S$5)&lt;1000000,SUMIFS($D$249:$D$599,$F$249:$F$599,0,$E$249:$E$599,$G290,$C$249:$C$599,"&lt;="&amp;U5)&gt;=1000000),SUMIFS($D$249:$D$599,$F$249:$F$599,0,$E$249:$E$599,$G290)*$C$161 ,0)</f>
        <v/>
      </c>
      <c r="W290" s="84">
        <f>IF(AND(SUMIFS($D$249:$D$599,$F$249:$F$599,0,$E$249:$E$599,$G290,$C$249:$C$599,"&lt;="&amp;U$5)&lt;1000000,SUMIFS($D$249:$D$599,$F$249:$F$599,0,$E$249:$E$599,$G290,$C$249:$C$599,"&lt;="&amp;W5)&gt;=1000000),SUMIFS($D$249:$D$599,$F$249:$F$599,0,$E$249:$E$599,$G290)*$C$161 ,0)</f>
        <v/>
      </c>
      <c r="Y290" s="84">
        <f>IF(AND(SUMIFS($D$249:$D$599,$F$249:$F$599,0,$E$249:$E$599,$G290,$C$249:$C$599,"&lt;="&amp;W$5)&lt;1000000,SUMIFS($D$249:$D$599,$F$249:$F$599,0,$E$249:$E$599,$G290,$C$249:$C$599,"&lt;="&amp;Y5)&gt;=1000000),SUMIFS($D$249:$D$599,$F$249:$F$599,0,$E$249:$E$599,$G290)*$C$161 ,0)</f>
        <v/>
      </c>
      <c r="AA290" s="84">
        <f>IF(AND(SUMIFS($D$249:$D$599,$F$249:$F$599,0,$E$249:$E$599,$G290,$C$249:$C$599,"&lt;="&amp;Y$5)&lt;1000000,SUMIFS($D$249:$D$599,$F$249:$F$599,0,$E$249:$E$599,$G290,$C$249:$C$599,"&lt;="&amp;AA5)&gt;=1000000),SUMIFS($D$249:$D$599,$F$249:$F$599,0,$E$249:$E$599,$G290)*$C$161 ,0)</f>
        <v/>
      </c>
      <c r="AC290" s="84">
        <f>IF(AND(SUMIFS($D$249:$D$599,$F$249:$F$599,0,$E$249:$E$599,$G290,$C$249:$C$599,"&lt;="&amp;AA$5)&lt;1000000,SUMIFS($D$249:$D$599,$F$249:$F$599,0,$E$249:$E$599,$G290,$C$249:$C$599,"&lt;="&amp;AC5)&gt;=1000000),SUMIFS($D$249:$D$599,$F$249:$F$599,0,$E$249:$E$599,$G290)*$C$161 ,0)</f>
        <v/>
      </c>
      <c r="AE290" s="84">
        <f>IF(AND(SUMIFS($D$249:$D$599,$F$249:$F$599,0,$E$249:$E$599,$G290,$C$249:$C$599,"&lt;="&amp;AC$5)&lt;1000000,SUMIFS($D$249:$D$599,$F$249:$F$599,0,$E$249:$E$599,$G290,$C$249:$C$599,"&lt;="&amp;AE5)&gt;=1000000),SUMIFS($D$249:$D$599,$F$249:$F$599,0,$E$249:$E$599,$G290)*$C$161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85">
        <f>LEFT(B291,6)</f>
        <v/>
      </c>
      <c r="F291" s="14">
        <f>IF(SUMIFS($E$121:$E$155,$D$121:$D$155,E291)&lt;&gt;0,E291,0)</f>
        <v/>
      </c>
      <c r="G291" s="24" t="n"/>
      <c r="I291" s="26">
        <f>IF(AND(SUMIFS($D$249:$D$599,$F$249:$F$599,0,$E$249:$E$599,$G291,$C$249:$C$599,"&lt;="&amp;B$2)&lt;1000000,SUMIFS($D$249:$D$599,$F$249:$F$599,0,$E$249:$E$599,$G291,$C$249:$C$599,"&lt;="&amp;I5)&gt;=1000000),SUMIFS($D$249:$D$599,$F$249:$F$599,0,$E$249:$E$599,$G291)*$C$161 ,0)</f>
        <v/>
      </c>
      <c r="K291" s="84">
        <f>IF(AND(SUMIFS($D$249:$D$599,$F$249:$F$599,0,$E$249:$E$599,$G291,$C$249:$C$599,"&lt;="&amp;I$5)&lt;1000000,SUMIFS($D$249:$D$599,$F$249:$F$599,0,$E$249:$E$599,$G291,$C$249:$C$599,"&lt;="&amp;K5)&gt;=1000000),SUMIFS($D$249:$D$599,$F$249:$F$599,0,$E$249:$E$599,$G291)*$C$161 ,0)</f>
        <v/>
      </c>
      <c r="M291" s="84">
        <f>IF(AND(SUMIFS($D$249:$D$599,$F$249:$F$599,0,$E$249:$E$599,$G291,$C$249:$C$599,"&lt;="&amp;K$5)&lt;1000000,SUMIFS($D$249:$D$599,$F$249:$F$599,0,$E$249:$E$599,$G291,$C$249:$C$599,"&lt;="&amp;M5)&gt;=1000000),SUMIFS($D$249:$D$599,$F$249:$F$599,0,$E$249:$E$599,$G291)*$C$161 ,0)</f>
        <v/>
      </c>
      <c r="O291" s="84">
        <f>IF(AND(SUMIFS($D$249:$D$599,$F$249:$F$599,0,$E$249:$E$599,$G291,$C$249:$C$599,"&lt;="&amp;M$5)&lt;1000000,SUMIFS($D$249:$D$599,$F$249:$F$599,0,$E$249:$E$599,$G291,$C$249:$C$599,"&lt;="&amp;O5)&gt;=1000000),SUMIFS($D$249:$D$599,$F$249:$F$599,0,$E$249:$E$599,$G291)*$C$161 ,0)</f>
        <v/>
      </c>
      <c r="Q291" s="84">
        <f>IF(AND(SUMIFS($D$249:$D$599,$F$249:$F$599,0,$E$249:$E$599,$G291,$C$249:$C$599,"&lt;="&amp;O$5)&lt;1000000,SUMIFS($D$249:$D$599,$F$249:$F$599,0,$E$249:$E$599,$G291,$C$249:$C$599,"&lt;="&amp;Q5)&gt;=1000000),SUMIFS($D$249:$D$599,$F$249:$F$599,0,$E$249:$E$599,$G291)*$C$161 ,0)</f>
        <v/>
      </c>
      <c r="S291" s="84">
        <f>IF(AND(SUMIFS($D$249:$D$599,$F$249:$F$599,0,$E$249:$E$599,$G291,$C$249:$C$599,"&lt;="&amp;Q$5)&lt;1000000,SUMIFS($D$249:$D$599,$F$249:$F$599,0,$E$249:$E$599,$G291,$C$249:$C$599,"&lt;="&amp;S5)&gt;=1000000),SUMIFS($D$249:$D$599,$F$249:$F$599,0,$E$249:$E$599,$G291)*$C$161 ,0)</f>
        <v/>
      </c>
      <c r="U291" s="84">
        <f>IF(AND(SUMIFS($D$249:$D$599,$F$249:$F$599,0,$E$249:$E$599,$G291,$C$249:$C$599,"&lt;="&amp;S$5)&lt;1000000,SUMIFS($D$249:$D$599,$F$249:$F$599,0,$E$249:$E$599,$G291,$C$249:$C$599,"&lt;="&amp;U5)&gt;=1000000),SUMIFS($D$249:$D$599,$F$249:$F$599,0,$E$249:$E$599,$G291)*$C$161 ,0)</f>
        <v/>
      </c>
      <c r="W291" s="84">
        <f>IF(AND(SUMIFS($D$249:$D$599,$F$249:$F$599,0,$E$249:$E$599,$G291,$C$249:$C$599,"&lt;="&amp;U$5)&lt;1000000,SUMIFS($D$249:$D$599,$F$249:$F$599,0,$E$249:$E$599,$G291,$C$249:$C$599,"&lt;="&amp;W5)&gt;=1000000),SUMIFS($D$249:$D$599,$F$249:$F$599,0,$E$249:$E$599,$G291)*$C$161 ,0)</f>
        <v/>
      </c>
      <c r="Y291" s="84">
        <f>IF(AND(SUMIFS($D$249:$D$599,$F$249:$F$599,0,$E$249:$E$599,$G291,$C$249:$C$599,"&lt;="&amp;W$5)&lt;1000000,SUMIFS($D$249:$D$599,$F$249:$F$599,0,$E$249:$E$599,$G291,$C$249:$C$599,"&lt;="&amp;Y5)&gt;=1000000),SUMIFS($D$249:$D$599,$F$249:$F$599,0,$E$249:$E$599,$G291)*$C$161 ,0)</f>
        <v/>
      </c>
      <c r="AA291" s="84">
        <f>IF(AND(SUMIFS($D$249:$D$599,$F$249:$F$599,0,$E$249:$E$599,$G291,$C$249:$C$599,"&lt;="&amp;Y$5)&lt;1000000,SUMIFS($D$249:$D$599,$F$249:$F$599,0,$E$249:$E$599,$G291,$C$249:$C$599,"&lt;="&amp;AA5)&gt;=1000000),SUMIFS($D$249:$D$599,$F$249:$F$599,0,$E$249:$E$599,$G291)*$C$161 ,0)</f>
        <v/>
      </c>
      <c r="AC291" s="84">
        <f>IF(AND(SUMIFS($D$249:$D$599,$F$249:$F$599,0,$E$249:$E$599,$G291,$C$249:$C$599,"&lt;="&amp;AA$5)&lt;1000000,SUMIFS($D$249:$D$599,$F$249:$F$599,0,$E$249:$E$599,$G291,$C$249:$C$599,"&lt;="&amp;AC5)&gt;=1000000),SUMIFS($D$249:$D$599,$F$249:$F$599,0,$E$249:$E$599,$G291)*$C$161 ,0)</f>
        <v/>
      </c>
      <c r="AE291" s="84">
        <f>IF(AND(SUMIFS($D$249:$D$599,$F$249:$F$599,0,$E$249:$E$599,$G291,$C$249:$C$599,"&lt;="&amp;AC$5)&lt;1000000,SUMIFS($D$249:$D$599,$F$249:$F$599,0,$E$249:$E$599,$G291,$C$249:$C$599,"&lt;="&amp;AE5)&gt;=1000000),SUMIFS($D$249:$D$599,$F$249:$F$599,0,$E$249:$E$599,$G291)*$C$161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85">
        <f>LEFT(B292,6)</f>
        <v/>
      </c>
      <c r="F292" s="14">
        <f>IF(SUMIFS($E$121:$E$155,$D$121:$D$155,E292)&lt;&gt;0,E292,0)</f>
        <v/>
      </c>
      <c r="G292" s="24" t="n"/>
      <c r="I292" s="26">
        <f>IF(AND(SUMIFS($D$249:$D$599,$F$249:$F$599,0,$E$249:$E$599,$G292,$C$249:$C$599,"&lt;="&amp;B$2)&lt;1000000,SUMIFS($D$249:$D$599,$F$249:$F$599,0,$E$249:$E$599,$G292,$C$249:$C$599,"&lt;="&amp;I5)&gt;=1000000),SUMIFS($D$249:$D$599,$F$249:$F$599,0,$E$249:$E$599,$G292)*$C$161 ,0)</f>
        <v/>
      </c>
      <c r="K292" s="84">
        <f>IF(AND(SUMIFS($D$249:$D$599,$F$249:$F$599,0,$E$249:$E$599,$G292,$C$249:$C$599,"&lt;="&amp;I$5)&lt;1000000,SUMIFS($D$249:$D$599,$F$249:$F$599,0,$E$249:$E$599,$G292,$C$249:$C$599,"&lt;="&amp;K5)&gt;=1000000),SUMIFS($D$249:$D$599,$F$249:$F$599,0,$E$249:$E$599,$G292)*$C$161 ,0)</f>
        <v/>
      </c>
      <c r="M292" s="84">
        <f>IF(AND(SUMIFS($D$249:$D$599,$F$249:$F$599,0,$E$249:$E$599,$G292,$C$249:$C$599,"&lt;="&amp;K$5)&lt;1000000,SUMIFS($D$249:$D$599,$F$249:$F$599,0,$E$249:$E$599,$G292,$C$249:$C$599,"&lt;="&amp;M5)&gt;=1000000),SUMIFS($D$249:$D$599,$F$249:$F$599,0,$E$249:$E$599,$G292)*$C$161 ,0)</f>
        <v/>
      </c>
      <c r="O292" s="84">
        <f>IF(AND(SUMIFS($D$249:$D$599,$F$249:$F$599,0,$E$249:$E$599,$G292,$C$249:$C$599,"&lt;="&amp;M$5)&lt;1000000,SUMIFS($D$249:$D$599,$F$249:$F$599,0,$E$249:$E$599,$G292,$C$249:$C$599,"&lt;="&amp;O5)&gt;=1000000),SUMIFS($D$249:$D$599,$F$249:$F$599,0,$E$249:$E$599,$G292)*$C$161 ,0)</f>
        <v/>
      </c>
      <c r="Q292" s="84">
        <f>IF(AND(SUMIFS($D$249:$D$599,$F$249:$F$599,0,$E$249:$E$599,$G292,$C$249:$C$599,"&lt;="&amp;O$5)&lt;1000000,SUMIFS($D$249:$D$599,$F$249:$F$599,0,$E$249:$E$599,$G292,$C$249:$C$599,"&lt;="&amp;Q5)&gt;=1000000),SUMIFS($D$249:$D$599,$F$249:$F$599,0,$E$249:$E$599,$G292)*$C$161 ,0)</f>
        <v/>
      </c>
      <c r="S292" s="84">
        <f>IF(AND(SUMIFS($D$249:$D$599,$F$249:$F$599,0,$E$249:$E$599,$G292,$C$249:$C$599,"&lt;="&amp;Q$5)&lt;1000000,SUMIFS($D$249:$D$599,$F$249:$F$599,0,$E$249:$E$599,$G292,$C$249:$C$599,"&lt;="&amp;S5)&gt;=1000000),SUMIFS($D$249:$D$599,$F$249:$F$599,0,$E$249:$E$599,$G292)*$C$161 ,0)</f>
        <v/>
      </c>
      <c r="U292" s="84">
        <f>IF(AND(SUMIFS($D$249:$D$599,$F$249:$F$599,0,$E$249:$E$599,$G292,$C$249:$C$599,"&lt;="&amp;S$5)&lt;1000000,SUMIFS($D$249:$D$599,$F$249:$F$599,0,$E$249:$E$599,$G292,$C$249:$C$599,"&lt;="&amp;U5)&gt;=1000000),SUMIFS($D$249:$D$599,$F$249:$F$599,0,$E$249:$E$599,$G292)*$C$161 ,0)</f>
        <v/>
      </c>
      <c r="W292" s="84">
        <f>IF(AND(SUMIFS($D$249:$D$599,$F$249:$F$599,0,$E$249:$E$599,$G292,$C$249:$C$599,"&lt;="&amp;U$5)&lt;1000000,SUMIFS($D$249:$D$599,$F$249:$F$599,0,$E$249:$E$599,$G292,$C$249:$C$599,"&lt;="&amp;W5)&gt;=1000000),SUMIFS($D$249:$D$599,$F$249:$F$599,0,$E$249:$E$599,$G292)*$C$161 ,0)</f>
        <v/>
      </c>
      <c r="Y292" s="84">
        <f>IF(AND(SUMIFS($D$249:$D$599,$F$249:$F$599,0,$E$249:$E$599,$G292,$C$249:$C$599,"&lt;="&amp;W$5)&lt;1000000,SUMIFS($D$249:$D$599,$F$249:$F$599,0,$E$249:$E$599,$G292,$C$249:$C$599,"&lt;="&amp;Y5)&gt;=1000000),SUMIFS($D$249:$D$599,$F$249:$F$599,0,$E$249:$E$599,$G292)*$C$161 ,0)</f>
        <v/>
      </c>
      <c r="AA292" s="84">
        <f>IF(AND(SUMIFS($D$249:$D$599,$F$249:$F$599,0,$E$249:$E$599,$G292,$C$249:$C$599,"&lt;="&amp;Y$5)&lt;1000000,SUMIFS($D$249:$D$599,$F$249:$F$599,0,$E$249:$E$599,$G292,$C$249:$C$599,"&lt;="&amp;AA5)&gt;=1000000),SUMIFS($D$249:$D$599,$F$249:$F$599,0,$E$249:$E$599,$G292)*$C$161 ,0)</f>
        <v/>
      </c>
      <c r="AC292" s="84">
        <f>IF(AND(SUMIFS($D$249:$D$599,$F$249:$F$599,0,$E$249:$E$599,$G292,$C$249:$C$599,"&lt;="&amp;AA$5)&lt;1000000,SUMIFS($D$249:$D$599,$F$249:$F$599,0,$E$249:$E$599,$G292,$C$249:$C$599,"&lt;="&amp;AC5)&gt;=1000000),SUMIFS($D$249:$D$599,$F$249:$F$599,0,$E$249:$E$599,$G292)*$C$161 ,0)</f>
        <v/>
      </c>
      <c r="AE292" s="84">
        <f>IF(AND(SUMIFS($D$249:$D$599,$F$249:$F$599,0,$E$249:$E$599,$G292,$C$249:$C$599,"&lt;="&amp;AC$5)&lt;1000000,SUMIFS($D$249:$D$599,$F$249:$F$599,0,$E$249:$E$599,$G292,$C$249:$C$599,"&lt;="&amp;AE5)&gt;=1000000),SUMIFS($D$249:$D$599,$F$249:$F$599,0,$E$249:$E$599,$G292)*$C$161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85">
        <f>LEFT(B293,6)</f>
        <v/>
      </c>
      <c r="F293" s="14">
        <f>IF(SUMIFS($E$121:$E$155,$D$121:$D$155,E293)&lt;&gt;0,E293,0)</f>
        <v/>
      </c>
      <c r="G293" s="24" t="n"/>
      <c r="I293" s="26">
        <f>IF(AND(SUMIFS($D$249:$D$599,$F$249:$F$599,0,$E$249:$E$599,$G293,$C$249:$C$599,"&lt;="&amp;B$2)&lt;1000000,SUMIFS($D$249:$D$599,$F$249:$F$599,0,$E$249:$E$599,$G293,$C$249:$C$599,"&lt;="&amp;I5)&gt;=1000000),SUMIFS($D$249:$D$599,$F$249:$F$599,0,$E$249:$E$599,$G293)*$C$161 ,0)</f>
        <v/>
      </c>
      <c r="K293" s="84">
        <f>IF(AND(SUMIFS($D$249:$D$599,$F$249:$F$599,0,$E$249:$E$599,$G293,$C$249:$C$599,"&lt;="&amp;I$5)&lt;1000000,SUMIFS($D$249:$D$599,$F$249:$F$599,0,$E$249:$E$599,$G293,$C$249:$C$599,"&lt;="&amp;K5)&gt;=1000000),SUMIFS($D$249:$D$599,$F$249:$F$599,0,$E$249:$E$599,$G293)*$C$161 ,0)</f>
        <v/>
      </c>
      <c r="M293" s="84">
        <f>IF(AND(SUMIFS($D$249:$D$599,$F$249:$F$599,0,$E$249:$E$599,$G293,$C$249:$C$599,"&lt;="&amp;K$5)&lt;1000000,SUMIFS($D$249:$D$599,$F$249:$F$599,0,$E$249:$E$599,$G293,$C$249:$C$599,"&lt;="&amp;M5)&gt;=1000000),SUMIFS($D$249:$D$599,$F$249:$F$599,0,$E$249:$E$599,$G293)*$C$161 ,0)</f>
        <v/>
      </c>
      <c r="O293" s="84">
        <f>IF(AND(SUMIFS($D$249:$D$599,$F$249:$F$599,0,$E$249:$E$599,$G293,$C$249:$C$599,"&lt;="&amp;M$5)&lt;1000000,SUMIFS($D$249:$D$599,$F$249:$F$599,0,$E$249:$E$599,$G293,$C$249:$C$599,"&lt;="&amp;O5)&gt;=1000000),SUMIFS($D$249:$D$599,$F$249:$F$599,0,$E$249:$E$599,$G293)*$C$161 ,0)</f>
        <v/>
      </c>
      <c r="Q293" s="84">
        <f>IF(AND(SUMIFS($D$249:$D$599,$F$249:$F$599,0,$E$249:$E$599,$G293,$C$249:$C$599,"&lt;="&amp;O$5)&lt;1000000,SUMIFS($D$249:$D$599,$F$249:$F$599,0,$E$249:$E$599,$G293,$C$249:$C$599,"&lt;="&amp;Q5)&gt;=1000000),SUMIFS($D$249:$D$599,$F$249:$F$599,0,$E$249:$E$599,$G293)*$C$161 ,0)</f>
        <v/>
      </c>
      <c r="S293" s="84">
        <f>IF(AND(SUMIFS($D$249:$D$599,$F$249:$F$599,0,$E$249:$E$599,$G293,$C$249:$C$599,"&lt;="&amp;Q$5)&lt;1000000,SUMIFS($D$249:$D$599,$F$249:$F$599,0,$E$249:$E$599,$G293,$C$249:$C$599,"&lt;="&amp;S5)&gt;=1000000),SUMIFS($D$249:$D$599,$F$249:$F$599,0,$E$249:$E$599,$G293)*$C$161 ,0)</f>
        <v/>
      </c>
      <c r="U293" s="84">
        <f>IF(AND(SUMIFS($D$249:$D$599,$F$249:$F$599,0,$E$249:$E$599,$G293,$C$249:$C$599,"&lt;="&amp;S$5)&lt;1000000,SUMIFS($D$249:$D$599,$F$249:$F$599,0,$E$249:$E$599,$G293,$C$249:$C$599,"&lt;="&amp;U5)&gt;=1000000),SUMIFS($D$249:$D$599,$F$249:$F$599,0,$E$249:$E$599,$G293)*$C$161 ,0)</f>
        <v/>
      </c>
      <c r="W293" s="84">
        <f>IF(AND(SUMIFS($D$249:$D$599,$F$249:$F$599,0,$E$249:$E$599,$G293,$C$249:$C$599,"&lt;="&amp;U$5)&lt;1000000,SUMIFS($D$249:$D$599,$F$249:$F$599,0,$E$249:$E$599,$G293,$C$249:$C$599,"&lt;="&amp;W5)&gt;=1000000),SUMIFS($D$249:$D$599,$F$249:$F$599,0,$E$249:$E$599,$G293)*$C$161 ,0)</f>
        <v/>
      </c>
      <c r="Y293" s="84">
        <f>IF(AND(SUMIFS($D$249:$D$599,$F$249:$F$599,0,$E$249:$E$599,$G293,$C$249:$C$599,"&lt;="&amp;W$5)&lt;1000000,SUMIFS($D$249:$D$599,$F$249:$F$599,0,$E$249:$E$599,$G293,$C$249:$C$599,"&lt;="&amp;Y5)&gt;=1000000),SUMIFS($D$249:$D$599,$F$249:$F$599,0,$E$249:$E$599,$G293)*$C$161 ,0)</f>
        <v/>
      </c>
      <c r="AA293" s="84">
        <f>IF(AND(SUMIFS($D$249:$D$599,$F$249:$F$599,0,$E$249:$E$599,$G293,$C$249:$C$599,"&lt;="&amp;Y$5)&lt;1000000,SUMIFS($D$249:$D$599,$F$249:$F$599,0,$E$249:$E$599,$G293,$C$249:$C$599,"&lt;="&amp;AA5)&gt;=1000000),SUMIFS($D$249:$D$599,$F$249:$F$599,0,$E$249:$E$599,$G293)*$C$161 ,0)</f>
        <v/>
      </c>
      <c r="AC293" s="84">
        <f>IF(AND(SUMIFS($D$249:$D$599,$F$249:$F$599,0,$E$249:$E$599,$G293,$C$249:$C$599,"&lt;="&amp;AA$5)&lt;1000000,SUMIFS($D$249:$D$599,$F$249:$F$599,0,$E$249:$E$599,$G293,$C$249:$C$599,"&lt;="&amp;AC5)&gt;=1000000),SUMIFS($D$249:$D$599,$F$249:$F$599,0,$E$249:$E$599,$G293)*$C$161 ,0)</f>
        <v/>
      </c>
      <c r="AE293" s="84">
        <f>IF(AND(SUMIFS($D$249:$D$599,$F$249:$F$599,0,$E$249:$E$599,$G293,$C$249:$C$599,"&lt;="&amp;AC$5)&lt;1000000,SUMIFS($D$249:$D$599,$F$249:$F$599,0,$E$249:$E$599,$G293,$C$249:$C$599,"&lt;="&amp;AE5)&gt;=1000000),SUMIFS($D$249:$D$599,$F$249:$F$599,0,$E$249:$E$599,$G293)*$C$161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85">
        <f>LEFT(B294,6)</f>
        <v/>
      </c>
      <c r="F294" s="14">
        <f>IF(SUMIFS($E$121:$E$155,$D$121:$D$155,E294)&lt;&gt;0,E294,0)</f>
        <v/>
      </c>
      <c r="G294" s="24" t="n"/>
      <c r="I294" s="26">
        <f>IF(AND(SUMIFS($D$249:$D$599,$F$249:$F$599,0,$E$249:$E$599,$G294,$C$249:$C$599,"&lt;="&amp;B$2)&lt;1000000,SUMIFS($D$249:$D$599,$F$249:$F$599,0,$E$249:$E$599,$G294,$C$249:$C$599,"&lt;="&amp;I5)&gt;=1000000),SUMIFS($D$249:$D$599,$F$249:$F$599,0,$E$249:$E$599,$G294)*$C$161 ,0)</f>
        <v/>
      </c>
      <c r="K294" s="84">
        <f>IF(AND(SUMIFS($D$249:$D$599,$F$249:$F$599,0,$E$249:$E$599,$G294,$C$249:$C$599,"&lt;="&amp;I$5)&lt;1000000,SUMIFS($D$249:$D$599,$F$249:$F$599,0,$E$249:$E$599,$G294,$C$249:$C$599,"&lt;="&amp;K5)&gt;=1000000),SUMIFS($D$249:$D$599,$F$249:$F$599,0,$E$249:$E$599,$G294)*$C$161 ,0)</f>
        <v/>
      </c>
      <c r="M294" s="84">
        <f>IF(AND(SUMIFS($D$249:$D$599,$F$249:$F$599,0,$E$249:$E$599,$G294,$C$249:$C$599,"&lt;="&amp;K$5)&lt;1000000,SUMIFS($D$249:$D$599,$F$249:$F$599,0,$E$249:$E$599,$G294,$C$249:$C$599,"&lt;="&amp;M5)&gt;=1000000),SUMIFS($D$249:$D$599,$F$249:$F$599,0,$E$249:$E$599,$G294)*$C$161 ,0)</f>
        <v/>
      </c>
      <c r="O294" s="84">
        <f>IF(AND(SUMIFS($D$249:$D$599,$F$249:$F$599,0,$E$249:$E$599,$G294,$C$249:$C$599,"&lt;="&amp;M$5)&lt;1000000,SUMIFS($D$249:$D$599,$F$249:$F$599,0,$E$249:$E$599,$G294,$C$249:$C$599,"&lt;="&amp;O5)&gt;=1000000),SUMIFS($D$249:$D$599,$F$249:$F$599,0,$E$249:$E$599,$G294)*$C$161 ,0)</f>
        <v/>
      </c>
      <c r="Q294" s="84">
        <f>IF(AND(SUMIFS($D$249:$D$599,$F$249:$F$599,0,$E$249:$E$599,$G294,$C$249:$C$599,"&lt;="&amp;O$5)&lt;1000000,SUMIFS($D$249:$D$599,$F$249:$F$599,0,$E$249:$E$599,$G294,$C$249:$C$599,"&lt;="&amp;Q5)&gt;=1000000),SUMIFS($D$249:$D$599,$F$249:$F$599,0,$E$249:$E$599,$G294)*$C$161 ,0)</f>
        <v/>
      </c>
      <c r="S294" s="84">
        <f>IF(AND(SUMIFS($D$249:$D$599,$F$249:$F$599,0,$E$249:$E$599,$G294,$C$249:$C$599,"&lt;="&amp;Q$5)&lt;1000000,SUMIFS($D$249:$D$599,$F$249:$F$599,0,$E$249:$E$599,$G294,$C$249:$C$599,"&lt;="&amp;S5)&gt;=1000000),SUMIFS($D$249:$D$599,$F$249:$F$599,0,$E$249:$E$599,$G294)*$C$161 ,0)</f>
        <v/>
      </c>
      <c r="U294" s="84">
        <f>IF(AND(SUMIFS($D$249:$D$599,$F$249:$F$599,0,$E$249:$E$599,$G294,$C$249:$C$599,"&lt;="&amp;S$5)&lt;1000000,SUMIFS($D$249:$D$599,$F$249:$F$599,0,$E$249:$E$599,$G294,$C$249:$C$599,"&lt;="&amp;U5)&gt;=1000000),SUMIFS($D$249:$D$599,$F$249:$F$599,0,$E$249:$E$599,$G294)*$C$161 ,0)</f>
        <v/>
      </c>
      <c r="W294" s="84">
        <f>IF(AND(SUMIFS($D$249:$D$599,$F$249:$F$599,0,$E$249:$E$599,$G294,$C$249:$C$599,"&lt;="&amp;U$5)&lt;1000000,SUMIFS($D$249:$D$599,$F$249:$F$599,0,$E$249:$E$599,$G294,$C$249:$C$599,"&lt;="&amp;W5)&gt;=1000000),SUMIFS($D$249:$D$599,$F$249:$F$599,0,$E$249:$E$599,$G294)*$C$161 ,0)</f>
        <v/>
      </c>
      <c r="Y294" s="84">
        <f>IF(AND(SUMIFS($D$249:$D$599,$F$249:$F$599,0,$E$249:$E$599,$G294,$C$249:$C$599,"&lt;="&amp;W$5)&lt;1000000,SUMIFS($D$249:$D$599,$F$249:$F$599,0,$E$249:$E$599,$G294,$C$249:$C$599,"&lt;="&amp;Y5)&gt;=1000000),SUMIFS($D$249:$D$599,$F$249:$F$599,0,$E$249:$E$599,$G294)*$C$161 ,0)</f>
        <v/>
      </c>
      <c r="AA294" s="84">
        <f>IF(AND(SUMIFS($D$249:$D$599,$F$249:$F$599,0,$E$249:$E$599,$G294,$C$249:$C$599,"&lt;="&amp;Y$5)&lt;1000000,SUMIFS($D$249:$D$599,$F$249:$F$599,0,$E$249:$E$599,$G294,$C$249:$C$599,"&lt;="&amp;AA5)&gt;=1000000),SUMIFS($D$249:$D$599,$F$249:$F$599,0,$E$249:$E$599,$G294)*$C$161 ,0)</f>
        <v/>
      </c>
      <c r="AC294" s="84">
        <f>IF(AND(SUMIFS($D$249:$D$599,$F$249:$F$599,0,$E$249:$E$599,$G294,$C$249:$C$599,"&lt;="&amp;AA$5)&lt;1000000,SUMIFS($D$249:$D$599,$F$249:$F$599,0,$E$249:$E$599,$G294,$C$249:$C$599,"&lt;="&amp;AC5)&gt;=1000000),SUMIFS($D$249:$D$599,$F$249:$F$599,0,$E$249:$E$599,$G294)*$C$161 ,0)</f>
        <v/>
      </c>
      <c r="AE294" s="84">
        <f>IF(AND(SUMIFS($D$249:$D$599,$F$249:$F$599,0,$E$249:$E$599,$G294,$C$249:$C$599,"&lt;="&amp;AC$5)&lt;1000000,SUMIFS($D$249:$D$599,$F$249:$F$599,0,$E$249:$E$599,$G294,$C$249:$C$599,"&lt;="&amp;AE5)&gt;=1000000),SUMIFS($D$249:$D$599,$F$249:$F$599,0,$E$249:$E$599,$G294)*$C$161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85">
        <f>LEFT(B295,6)</f>
        <v/>
      </c>
      <c r="F295" s="14">
        <f>IF(SUMIFS($E$121:$E$155,$D$121:$D$155,E295)&lt;&gt;0,E295,0)</f>
        <v/>
      </c>
      <c r="G295" s="24" t="n"/>
      <c r="I295" s="26">
        <f>IF(AND(SUMIFS($D$249:$D$599,$F$249:$F$599,0,$E$249:$E$599,$G295,$C$249:$C$599,"&lt;="&amp;B$2)&lt;1000000,SUMIFS($D$249:$D$599,$F$249:$F$599,0,$E$249:$E$599,$G295,$C$249:$C$599,"&lt;="&amp;I5)&gt;=1000000),SUMIFS($D$249:$D$599,$F$249:$F$599,0,$E$249:$E$599,$G295)*$C$161 ,0)</f>
        <v/>
      </c>
      <c r="K295" s="84">
        <f>IF(AND(SUMIFS($D$249:$D$599,$F$249:$F$599,0,$E$249:$E$599,$G295,$C$249:$C$599,"&lt;="&amp;I$5)&lt;1000000,SUMIFS($D$249:$D$599,$F$249:$F$599,0,$E$249:$E$599,$G295,$C$249:$C$599,"&lt;="&amp;K5)&gt;=1000000),SUMIFS($D$249:$D$599,$F$249:$F$599,0,$E$249:$E$599,$G295)*$C$161 ,0)</f>
        <v/>
      </c>
      <c r="M295" s="84">
        <f>IF(AND(SUMIFS($D$249:$D$599,$F$249:$F$599,0,$E$249:$E$599,$G295,$C$249:$C$599,"&lt;="&amp;K$5)&lt;1000000,SUMIFS($D$249:$D$599,$F$249:$F$599,0,$E$249:$E$599,$G295,$C$249:$C$599,"&lt;="&amp;M5)&gt;=1000000),SUMIFS($D$249:$D$599,$F$249:$F$599,0,$E$249:$E$599,$G295)*$C$161 ,0)</f>
        <v/>
      </c>
      <c r="O295" s="84">
        <f>IF(AND(SUMIFS($D$249:$D$599,$F$249:$F$599,0,$E$249:$E$599,$G295,$C$249:$C$599,"&lt;="&amp;M$5)&lt;1000000,SUMIFS($D$249:$D$599,$F$249:$F$599,0,$E$249:$E$599,$G295,$C$249:$C$599,"&lt;="&amp;O5)&gt;=1000000),SUMIFS($D$249:$D$599,$F$249:$F$599,0,$E$249:$E$599,$G295)*$C$161 ,0)</f>
        <v/>
      </c>
      <c r="Q295" s="84">
        <f>IF(AND(SUMIFS($D$249:$D$599,$F$249:$F$599,0,$E$249:$E$599,$G295,$C$249:$C$599,"&lt;="&amp;O$5)&lt;1000000,SUMIFS($D$249:$D$599,$F$249:$F$599,0,$E$249:$E$599,$G295,$C$249:$C$599,"&lt;="&amp;Q5)&gt;=1000000),SUMIFS($D$249:$D$599,$F$249:$F$599,0,$E$249:$E$599,$G295)*$C$161 ,0)</f>
        <v/>
      </c>
      <c r="S295" s="84">
        <f>IF(AND(SUMIFS($D$249:$D$599,$F$249:$F$599,0,$E$249:$E$599,$G295,$C$249:$C$599,"&lt;="&amp;Q$5)&lt;1000000,SUMIFS($D$249:$D$599,$F$249:$F$599,0,$E$249:$E$599,$G295,$C$249:$C$599,"&lt;="&amp;S5)&gt;=1000000),SUMIFS($D$249:$D$599,$F$249:$F$599,0,$E$249:$E$599,$G295)*$C$161 ,0)</f>
        <v/>
      </c>
      <c r="U295" s="84">
        <f>IF(AND(SUMIFS($D$249:$D$599,$F$249:$F$599,0,$E$249:$E$599,$G295,$C$249:$C$599,"&lt;="&amp;S$5)&lt;1000000,SUMIFS($D$249:$D$599,$F$249:$F$599,0,$E$249:$E$599,$G295,$C$249:$C$599,"&lt;="&amp;U5)&gt;=1000000),SUMIFS($D$249:$D$599,$F$249:$F$599,0,$E$249:$E$599,$G295)*$C$161 ,0)</f>
        <v/>
      </c>
      <c r="W295" s="84">
        <f>IF(AND(SUMIFS($D$249:$D$599,$F$249:$F$599,0,$E$249:$E$599,$G295,$C$249:$C$599,"&lt;="&amp;U$5)&lt;1000000,SUMIFS($D$249:$D$599,$F$249:$F$599,0,$E$249:$E$599,$G295,$C$249:$C$599,"&lt;="&amp;W5)&gt;=1000000),SUMIFS($D$249:$D$599,$F$249:$F$599,0,$E$249:$E$599,$G295)*$C$161 ,0)</f>
        <v/>
      </c>
      <c r="Y295" s="84">
        <f>IF(AND(SUMIFS($D$249:$D$599,$F$249:$F$599,0,$E$249:$E$599,$G295,$C$249:$C$599,"&lt;="&amp;W$5)&lt;1000000,SUMIFS($D$249:$D$599,$F$249:$F$599,0,$E$249:$E$599,$G295,$C$249:$C$599,"&lt;="&amp;Y5)&gt;=1000000),SUMIFS($D$249:$D$599,$F$249:$F$599,0,$E$249:$E$599,$G295)*$C$161 ,0)</f>
        <v/>
      </c>
      <c r="AA295" s="84">
        <f>IF(AND(SUMIFS($D$249:$D$599,$F$249:$F$599,0,$E$249:$E$599,$G295,$C$249:$C$599,"&lt;="&amp;Y$5)&lt;1000000,SUMIFS($D$249:$D$599,$F$249:$F$599,0,$E$249:$E$599,$G295,$C$249:$C$599,"&lt;="&amp;AA5)&gt;=1000000),SUMIFS($D$249:$D$599,$F$249:$F$599,0,$E$249:$E$599,$G295)*$C$161 ,0)</f>
        <v/>
      </c>
      <c r="AC295" s="84">
        <f>IF(AND(SUMIFS($D$249:$D$599,$F$249:$F$599,0,$E$249:$E$599,$G295,$C$249:$C$599,"&lt;="&amp;AA$5)&lt;1000000,SUMIFS($D$249:$D$599,$F$249:$F$599,0,$E$249:$E$599,$G295,$C$249:$C$599,"&lt;="&amp;AC5)&gt;=1000000),SUMIFS($D$249:$D$599,$F$249:$F$599,0,$E$249:$E$599,$G295)*$C$161 ,0)</f>
        <v/>
      </c>
      <c r="AE295" s="84">
        <f>IF(AND(SUMIFS($D$249:$D$599,$F$249:$F$599,0,$E$249:$E$599,$G295,$C$249:$C$599,"&lt;="&amp;AC$5)&lt;1000000,SUMIFS($D$249:$D$599,$F$249:$F$599,0,$E$249:$E$599,$G295,$C$249:$C$599,"&lt;="&amp;AE5)&gt;=1000000),SUMIFS($D$249:$D$599,$F$249:$F$599,0,$E$249:$E$599,$G295)*$C$161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85">
        <f>LEFT(B296,6)</f>
        <v/>
      </c>
      <c r="F296" s="14">
        <f>IF(SUMIFS($E$121:$E$155,$D$121:$D$155,E296)&lt;&gt;0,E296,0)</f>
        <v/>
      </c>
      <c r="G296" s="24" t="n"/>
      <c r="I296" s="26">
        <f>IF(AND(SUMIFS($D$249:$D$599,$F$249:$F$599,0,$E$249:$E$599,$G296,$C$249:$C$599,"&lt;="&amp;B$2)&lt;1000000,SUMIFS($D$249:$D$599,$F$249:$F$599,0,$E$249:$E$599,$G296,$C$249:$C$599,"&lt;="&amp;I5)&gt;=1000000),SUMIFS($D$249:$D$599,$F$249:$F$599,0,$E$249:$E$599,$G296)*$C$161 ,0)</f>
        <v/>
      </c>
      <c r="K296" s="84">
        <f>IF(AND(SUMIFS($D$249:$D$599,$F$249:$F$599,0,$E$249:$E$599,$G296,$C$249:$C$599,"&lt;="&amp;I$5)&lt;1000000,SUMIFS($D$249:$D$599,$F$249:$F$599,0,$E$249:$E$599,$G296,$C$249:$C$599,"&lt;="&amp;K5)&gt;=1000000),SUMIFS($D$249:$D$599,$F$249:$F$599,0,$E$249:$E$599,$G296)*$C$161 ,0)</f>
        <v/>
      </c>
      <c r="M296" s="84">
        <f>IF(AND(SUMIFS($D$249:$D$599,$F$249:$F$599,0,$E$249:$E$599,$G296,$C$249:$C$599,"&lt;="&amp;K$5)&lt;1000000,SUMIFS($D$249:$D$599,$F$249:$F$599,0,$E$249:$E$599,$G296,$C$249:$C$599,"&lt;="&amp;M5)&gt;=1000000),SUMIFS($D$249:$D$599,$F$249:$F$599,0,$E$249:$E$599,$G296)*$C$161 ,0)</f>
        <v/>
      </c>
      <c r="O296" s="84">
        <f>IF(AND(SUMIFS($D$249:$D$599,$F$249:$F$599,0,$E$249:$E$599,$G296,$C$249:$C$599,"&lt;="&amp;M$5)&lt;1000000,SUMIFS($D$249:$D$599,$F$249:$F$599,0,$E$249:$E$599,$G296,$C$249:$C$599,"&lt;="&amp;O5)&gt;=1000000),SUMIFS($D$249:$D$599,$F$249:$F$599,0,$E$249:$E$599,$G296)*$C$161 ,0)</f>
        <v/>
      </c>
      <c r="Q296" s="84">
        <f>IF(AND(SUMIFS($D$249:$D$599,$F$249:$F$599,0,$E$249:$E$599,$G296,$C$249:$C$599,"&lt;="&amp;O$5)&lt;1000000,SUMIFS($D$249:$D$599,$F$249:$F$599,0,$E$249:$E$599,$G296,$C$249:$C$599,"&lt;="&amp;Q5)&gt;=1000000),SUMIFS($D$249:$D$599,$F$249:$F$599,0,$E$249:$E$599,$G296)*$C$161 ,0)</f>
        <v/>
      </c>
      <c r="S296" s="84">
        <f>IF(AND(SUMIFS($D$249:$D$599,$F$249:$F$599,0,$E$249:$E$599,$G296,$C$249:$C$599,"&lt;="&amp;Q$5)&lt;1000000,SUMIFS($D$249:$D$599,$F$249:$F$599,0,$E$249:$E$599,$G296,$C$249:$C$599,"&lt;="&amp;S5)&gt;=1000000),SUMIFS($D$249:$D$599,$F$249:$F$599,0,$E$249:$E$599,$G296)*$C$161 ,0)</f>
        <v/>
      </c>
      <c r="U296" s="84">
        <f>IF(AND(SUMIFS($D$249:$D$599,$F$249:$F$599,0,$E$249:$E$599,$G296,$C$249:$C$599,"&lt;="&amp;S$5)&lt;1000000,SUMIFS($D$249:$D$599,$F$249:$F$599,0,$E$249:$E$599,$G296,$C$249:$C$599,"&lt;="&amp;U5)&gt;=1000000),SUMIFS($D$249:$D$599,$F$249:$F$599,0,$E$249:$E$599,$G296)*$C$161 ,0)</f>
        <v/>
      </c>
      <c r="W296" s="84">
        <f>IF(AND(SUMIFS($D$249:$D$599,$F$249:$F$599,0,$E$249:$E$599,$G296,$C$249:$C$599,"&lt;="&amp;U$5)&lt;1000000,SUMIFS($D$249:$D$599,$F$249:$F$599,0,$E$249:$E$599,$G296,$C$249:$C$599,"&lt;="&amp;W5)&gt;=1000000),SUMIFS($D$249:$D$599,$F$249:$F$599,0,$E$249:$E$599,$G296)*$C$161 ,0)</f>
        <v/>
      </c>
      <c r="Y296" s="84">
        <f>IF(AND(SUMIFS($D$249:$D$599,$F$249:$F$599,0,$E$249:$E$599,$G296,$C$249:$C$599,"&lt;="&amp;W$5)&lt;1000000,SUMIFS($D$249:$D$599,$F$249:$F$599,0,$E$249:$E$599,$G296,$C$249:$C$599,"&lt;="&amp;Y5)&gt;=1000000),SUMIFS($D$249:$D$599,$F$249:$F$599,0,$E$249:$E$599,$G296)*$C$161 ,0)</f>
        <v/>
      </c>
      <c r="AA296" s="84">
        <f>IF(AND(SUMIFS($D$249:$D$599,$F$249:$F$599,0,$E$249:$E$599,$G296,$C$249:$C$599,"&lt;="&amp;Y$5)&lt;1000000,SUMIFS($D$249:$D$599,$F$249:$F$599,0,$E$249:$E$599,$G296,$C$249:$C$599,"&lt;="&amp;AA5)&gt;=1000000),SUMIFS($D$249:$D$599,$F$249:$F$599,0,$E$249:$E$599,$G296)*$C$161 ,0)</f>
        <v/>
      </c>
      <c r="AC296" s="84">
        <f>IF(AND(SUMIFS($D$249:$D$599,$F$249:$F$599,0,$E$249:$E$599,$G296,$C$249:$C$599,"&lt;="&amp;AA$5)&lt;1000000,SUMIFS($D$249:$D$599,$F$249:$F$599,0,$E$249:$E$599,$G296,$C$249:$C$599,"&lt;="&amp;AC5)&gt;=1000000),SUMIFS($D$249:$D$599,$F$249:$F$599,0,$E$249:$E$599,$G296)*$C$161 ,0)</f>
        <v/>
      </c>
      <c r="AE296" s="84">
        <f>IF(AND(SUMIFS($D$249:$D$599,$F$249:$F$599,0,$E$249:$E$599,$G296,$C$249:$C$599,"&lt;="&amp;AC$5)&lt;1000000,SUMIFS($D$249:$D$599,$F$249:$F$599,0,$E$249:$E$599,$G296,$C$249:$C$599,"&lt;="&amp;AE5)&gt;=1000000),SUMIFS($D$249:$D$599,$F$249:$F$599,0,$E$249:$E$599,$G296)*$C$161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85">
        <f>LEFT(B297,6)</f>
        <v/>
      </c>
      <c r="F297" s="14">
        <f>IF(SUMIFS($E$121:$E$155,$D$121:$D$155,E297)&lt;&gt;0,E297,0)</f>
        <v/>
      </c>
      <c r="G297" s="24" t="n"/>
      <c r="I297" s="26">
        <f>IF(AND(SUMIFS($D$249:$D$599,$F$249:$F$599,0,$E$249:$E$599,$G297,$C$249:$C$599,"&lt;="&amp;B$2)&lt;1000000,SUMIFS($D$249:$D$599,$F$249:$F$599,0,$E$249:$E$599,$G297,$C$249:$C$599,"&lt;="&amp;I5)&gt;=1000000),SUMIFS($D$249:$D$599,$F$249:$F$599,0,$E$249:$E$599,$G297)*$C$161 ,0)</f>
        <v/>
      </c>
      <c r="K297" s="84">
        <f>IF(AND(SUMIFS($D$249:$D$599,$F$249:$F$599,0,$E$249:$E$599,$G297,$C$249:$C$599,"&lt;="&amp;I$5)&lt;1000000,SUMIFS($D$249:$D$599,$F$249:$F$599,0,$E$249:$E$599,$G297,$C$249:$C$599,"&lt;="&amp;K5)&gt;=1000000),SUMIFS($D$249:$D$599,$F$249:$F$599,0,$E$249:$E$599,$G297)*$C$161 ,0)</f>
        <v/>
      </c>
      <c r="M297" s="84">
        <f>IF(AND(SUMIFS($D$249:$D$599,$F$249:$F$599,0,$E$249:$E$599,$G297,$C$249:$C$599,"&lt;="&amp;K$5)&lt;1000000,SUMIFS($D$249:$D$599,$F$249:$F$599,0,$E$249:$E$599,$G297,$C$249:$C$599,"&lt;="&amp;M5)&gt;=1000000),SUMIFS($D$249:$D$599,$F$249:$F$599,0,$E$249:$E$599,$G297)*$C$161 ,0)</f>
        <v/>
      </c>
      <c r="O297" s="84">
        <f>IF(AND(SUMIFS($D$249:$D$599,$F$249:$F$599,0,$E$249:$E$599,$G297,$C$249:$C$599,"&lt;="&amp;M$5)&lt;1000000,SUMIFS($D$249:$D$599,$F$249:$F$599,0,$E$249:$E$599,$G297,$C$249:$C$599,"&lt;="&amp;O5)&gt;=1000000),SUMIFS($D$249:$D$599,$F$249:$F$599,0,$E$249:$E$599,$G297)*$C$161 ,0)</f>
        <v/>
      </c>
      <c r="Q297" s="84">
        <f>IF(AND(SUMIFS($D$249:$D$599,$F$249:$F$599,0,$E$249:$E$599,$G297,$C$249:$C$599,"&lt;="&amp;O$5)&lt;1000000,SUMIFS($D$249:$D$599,$F$249:$F$599,0,$E$249:$E$599,$G297,$C$249:$C$599,"&lt;="&amp;Q5)&gt;=1000000),SUMIFS($D$249:$D$599,$F$249:$F$599,0,$E$249:$E$599,$G297)*$C$161 ,0)</f>
        <v/>
      </c>
      <c r="S297" s="84">
        <f>IF(AND(SUMIFS($D$249:$D$599,$F$249:$F$599,0,$E$249:$E$599,$G297,$C$249:$C$599,"&lt;="&amp;Q$5)&lt;1000000,SUMIFS($D$249:$D$599,$F$249:$F$599,0,$E$249:$E$599,$G297,$C$249:$C$599,"&lt;="&amp;S5)&gt;=1000000),SUMIFS($D$249:$D$599,$F$249:$F$599,0,$E$249:$E$599,$G297)*$C$161 ,0)</f>
        <v/>
      </c>
      <c r="U297" s="84">
        <f>IF(AND(SUMIFS($D$249:$D$599,$F$249:$F$599,0,$E$249:$E$599,$G297,$C$249:$C$599,"&lt;="&amp;S$5)&lt;1000000,SUMIFS($D$249:$D$599,$F$249:$F$599,0,$E$249:$E$599,$G297,$C$249:$C$599,"&lt;="&amp;U5)&gt;=1000000),SUMIFS($D$249:$D$599,$F$249:$F$599,0,$E$249:$E$599,$G297)*$C$161 ,0)</f>
        <v/>
      </c>
      <c r="W297" s="84">
        <f>IF(AND(SUMIFS($D$249:$D$599,$F$249:$F$599,0,$E$249:$E$599,$G297,$C$249:$C$599,"&lt;="&amp;U$5)&lt;1000000,SUMIFS($D$249:$D$599,$F$249:$F$599,0,$E$249:$E$599,$G297,$C$249:$C$599,"&lt;="&amp;W5)&gt;=1000000),SUMIFS($D$249:$D$599,$F$249:$F$599,0,$E$249:$E$599,$G297)*$C$161 ,0)</f>
        <v/>
      </c>
      <c r="Y297" s="84">
        <f>IF(AND(SUMIFS($D$249:$D$599,$F$249:$F$599,0,$E$249:$E$599,$G297,$C$249:$C$599,"&lt;="&amp;W$5)&lt;1000000,SUMIFS($D$249:$D$599,$F$249:$F$599,0,$E$249:$E$599,$G297,$C$249:$C$599,"&lt;="&amp;Y5)&gt;=1000000),SUMIFS($D$249:$D$599,$F$249:$F$599,0,$E$249:$E$599,$G297)*$C$161 ,0)</f>
        <v/>
      </c>
      <c r="AA297" s="84">
        <f>IF(AND(SUMIFS($D$249:$D$599,$F$249:$F$599,0,$E$249:$E$599,$G297,$C$249:$C$599,"&lt;="&amp;Y$5)&lt;1000000,SUMIFS($D$249:$D$599,$F$249:$F$599,0,$E$249:$E$599,$G297,$C$249:$C$599,"&lt;="&amp;AA5)&gt;=1000000),SUMIFS($D$249:$D$599,$F$249:$F$599,0,$E$249:$E$599,$G297)*$C$161 ,0)</f>
        <v/>
      </c>
      <c r="AC297" s="84">
        <f>IF(AND(SUMIFS($D$249:$D$599,$F$249:$F$599,0,$E$249:$E$599,$G297,$C$249:$C$599,"&lt;="&amp;AA$5)&lt;1000000,SUMIFS($D$249:$D$599,$F$249:$F$599,0,$E$249:$E$599,$G297,$C$249:$C$599,"&lt;="&amp;AC5)&gt;=1000000),SUMIFS($D$249:$D$599,$F$249:$F$599,0,$E$249:$E$599,$G297)*$C$161 ,0)</f>
        <v/>
      </c>
      <c r="AE297" s="84">
        <f>IF(AND(SUMIFS($D$249:$D$599,$F$249:$F$599,0,$E$249:$E$599,$G297,$C$249:$C$599,"&lt;="&amp;AC$5)&lt;1000000,SUMIFS($D$249:$D$599,$F$249:$F$599,0,$E$249:$E$599,$G297,$C$249:$C$599,"&lt;="&amp;AE5)&gt;=1000000),SUMIFS($D$249:$D$599,$F$249:$F$599,0,$E$249:$E$599,$G297)*$C$161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85">
        <f>LEFT(B298,6)</f>
        <v/>
      </c>
      <c r="F298" s="14">
        <f>IF(SUMIFS($E$121:$E$155,$D$121:$D$155,E298)&lt;&gt;0,E298,0)</f>
        <v/>
      </c>
      <c r="G298" s="24" t="n"/>
      <c r="I298" s="26">
        <f>IF(AND(SUMIFS($D$249:$D$599,$F$249:$F$599,0,$E$249:$E$599,$G298,$C$249:$C$599,"&lt;="&amp;B$2)&lt;1000000,SUMIFS($D$249:$D$599,$F$249:$F$599,0,$E$249:$E$599,$G298,$C$249:$C$599,"&lt;="&amp;I5)&gt;=1000000),SUMIFS($D$249:$D$599,$F$249:$F$599,0,$E$249:$E$599,$G298)*$C$161 ,0)</f>
        <v/>
      </c>
      <c r="K298" s="84">
        <f>IF(AND(SUMIFS($D$249:$D$599,$F$249:$F$599,0,$E$249:$E$599,$G298,$C$249:$C$599,"&lt;="&amp;I$5)&lt;1000000,SUMIFS($D$249:$D$599,$F$249:$F$599,0,$E$249:$E$599,$G298,$C$249:$C$599,"&lt;="&amp;K5)&gt;=1000000),SUMIFS($D$249:$D$599,$F$249:$F$599,0,$E$249:$E$599,$G298)*$C$161 ,0)</f>
        <v/>
      </c>
      <c r="M298" s="84">
        <f>IF(AND(SUMIFS($D$249:$D$599,$F$249:$F$599,0,$E$249:$E$599,$G298,$C$249:$C$599,"&lt;="&amp;K$5)&lt;1000000,SUMIFS($D$249:$D$599,$F$249:$F$599,0,$E$249:$E$599,$G298,$C$249:$C$599,"&lt;="&amp;M5)&gt;=1000000),SUMIFS($D$249:$D$599,$F$249:$F$599,0,$E$249:$E$599,$G298)*$C$161 ,0)</f>
        <v/>
      </c>
      <c r="O298" s="84">
        <f>IF(AND(SUMIFS($D$249:$D$599,$F$249:$F$599,0,$E$249:$E$599,$G298,$C$249:$C$599,"&lt;="&amp;M$5)&lt;1000000,SUMIFS($D$249:$D$599,$F$249:$F$599,0,$E$249:$E$599,$G298,$C$249:$C$599,"&lt;="&amp;O5)&gt;=1000000),SUMIFS($D$249:$D$599,$F$249:$F$599,0,$E$249:$E$599,$G298)*$C$161 ,0)</f>
        <v/>
      </c>
      <c r="Q298" s="84">
        <f>IF(AND(SUMIFS($D$249:$D$599,$F$249:$F$599,0,$E$249:$E$599,$G298,$C$249:$C$599,"&lt;="&amp;O$5)&lt;1000000,SUMIFS($D$249:$D$599,$F$249:$F$599,0,$E$249:$E$599,$G298,$C$249:$C$599,"&lt;="&amp;Q5)&gt;=1000000),SUMIFS($D$249:$D$599,$F$249:$F$599,0,$E$249:$E$599,$G298)*$C$161 ,0)</f>
        <v/>
      </c>
      <c r="S298" s="84">
        <f>IF(AND(SUMIFS($D$249:$D$599,$F$249:$F$599,0,$E$249:$E$599,$G298,$C$249:$C$599,"&lt;="&amp;Q$5)&lt;1000000,SUMIFS($D$249:$D$599,$F$249:$F$599,0,$E$249:$E$599,$G298,$C$249:$C$599,"&lt;="&amp;S5)&gt;=1000000),SUMIFS($D$249:$D$599,$F$249:$F$599,0,$E$249:$E$599,$G298)*$C$161 ,0)</f>
        <v/>
      </c>
      <c r="U298" s="84">
        <f>IF(AND(SUMIFS($D$249:$D$599,$F$249:$F$599,0,$E$249:$E$599,$G298,$C$249:$C$599,"&lt;="&amp;S$5)&lt;1000000,SUMIFS($D$249:$D$599,$F$249:$F$599,0,$E$249:$E$599,$G298,$C$249:$C$599,"&lt;="&amp;U5)&gt;=1000000),SUMIFS($D$249:$D$599,$F$249:$F$599,0,$E$249:$E$599,$G298)*$C$161 ,0)</f>
        <v/>
      </c>
      <c r="W298" s="84">
        <f>IF(AND(SUMIFS($D$249:$D$599,$F$249:$F$599,0,$E$249:$E$599,$G298,$C$249:$C$599,"&lt;="&amp;U$5)&lt;1000000,SUMIFS($D$249:$D$599,$F$249:$F$599,0,$E$249:$E$599,$G298,$C$249:$C$599,"&lt;="&amp;W5)&gt;=1000000),SUMIFS($D$249:$D$599,$F$249:$F$599,0,$E$249:$E$599,$G298)*$C$161 ,0)</f>
        <v/>
      </c>
      <c r="Y298" s="84">
        <f>IF(AND(SUMIFS($D$249:$D$599,$F$249:$F$599,0,$E$249:$E$599,$G298,$C$249:$C$599,"&lt;="&amp;W$5)&lt;1000000,SUMIFS($D$249:$D$599,$F$249:$F$599,0,$E$249:$E$599,$G298,$C$249:$C$599,"&lt;="&amp;Y5)&gt;=1000000),SUMIFS($D$249:$D$599,$F$249:$F$599,0,$E$249:$E$599,$G298)*$C$161 ,0)</f>
        <v/>
      </c>
      <c r="AA298" s="84">
        <f>IF(AND(SUMIFS($D$249:$D$599,$F$249:$F$599,0,$E$249:$E$599,$G298,$C$249:$C$599,"&lt;="&amp;Y$5)&lt;1000000,SUMIFS($D$249:$D$599,$F$249:$F$599,0,$E$249:$E$599,$G298,$C$249:$C$599,"&lt;="&amp;AA5)&gt;=1000000),SUMIFS($D$249:$D$599,$F$249:$F$599,0,$E$249:$E$599,$G298)*$C$161 ,0)</f>
        <v/>
      </c>
      <c r="AC298" s="84">
        <f>IF(AND(SUMIFS($D$249:$D$599,$F$249:$F$599,0,$E$249:$E$599,$G298,$C$249:$C$599,"&lt;="&amp;AA$5)&lt;1000000,SUMIFS($D$249:$D$599,$F$249:$F$599,0,$E$249:$E$599,$G298,$C$249:$C$599,"&lt;="&amp;AC5)&gt;=1000000),SUMIFS($D$249:$D$599,$F$249:$F$599,0,$E$249:$E$599,$G298)*$C$161 ,0)</f>
        <v/>
      </c>
      <c r="AE298" s="84">
        <f>IF(AND(SUMIFS($D$249:$D$599,$F$249:$F$599,0,$E$249:$E$599,$G298,$C$249:$C$599,"&lt;="&amp;AC$5)&lt;1000000,SUMIFS($D$249:$D$599,$F$249:$F$599,0,$E$249:$E$599,$G298,$C$249:$C$599,"&lt;="&amp;AE5)&gt;=1000000),SUMIFS($D$249:$D$599,$F$249:$F$599,0,$E$249:$E$599,$G298)*$C$161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85">
        <f>LEFT(B299,6)</f>
        <v/>
      </c>
      <c r="F299" s="14">
        <f>IF(SUMIFS($E$121:$E$155,$D$121:$D$155,E299)&lt;&gt;0,E299,0)</f>
        <v/>
      </c>
      <c r="G299" s="24" t="n"/>
      <c r="I299" s="26">
        <f>IF(AND(SUMIFS($D$249:$D$599,$F$249:$F$599,0,$E$249:$E$599,$G299,$C$249:$C$599,"&lt;="&amp;B$2)&lt;1000000,SUMIFS($D$249:$D$599,$F$249:$F$599,0,$E$249:$E$599,$G299,$C$249:$C$599,"&lt;="&amp;I5)&gt;=1000000),SUMIFS($D$249:$D$599,$F$249:$F$599,0,$E$249:$E$599,$G299)*$C$161 ,0)</f>
        <v/>
      </c>
      <c r="K299" s="84">
        <f>IF(AND(SUMIFS($D$249:$D$599,$F$249:$F$599,0,$E$249:$E$599,$G299,$C$249:$C$599,"&lt;="&amp;I$5)&lt;1000000,SUMIFS($D$249:$D$599,$F$249:$F$599,0,$E$249:$E$599,$G299,$C$249:$C$599,"&lt;="&amp;K5)&gt;=1000000),SUMIFS($D$249:$D$599,$F$249:$F$599,0,$E$249:$E$599,$G299)*$C$161 ,0)</f>
        <v/>
      </c>
      <c r="M299" s="84">
        <f>IF(AND(SUMIFS($D$249:$D$599,$F$249:$F$599,0,$E$249:$E$599,$G299,$C$249:$C$599,"&lt;="&amp;K$5)&lt;1000000,SUMIFS($D$249:$D$599,$F$249:$F$599,0,$E$249:$E$599,$G299,$C$249:$C$599,"&lt;="&amp;M5)&gt;=1000000),SUMIFS($D$249:$D$599,$F$249:$F$599,0,$E$249:$E$599,$G299)*$C$161 ,0)</f>
        <v/>
      </c>
      <c r="O299" s="84">
        <f>IF(AND(SUMIFS($D$249:$D$599,$F$249:$F$599,0,$E$249:$E$599,$G299,$C$249:$C$599,"&lt;="&amp;M$5)&lt;1000000,SUMIFS($D$249:$D$599,$F$249:$F$599,0,$E$249:$E$599,$G299,$C$249:$C$599,"&lt;="&amp;O5)&gt;=1000000),SUMIFS($D$249:$D$599,$F$249:$F$599,0,$E$249:$E$599,$G299)*$C$161 ,0)</f>
        <v/>
      </c>
      <c r="Q299" s="84">
        <f>IF(AND(SUMIFS($D$249:$D$599,$F$249:$F$599,0,$E$249:$E$599,$G299,$C$249:$C$599,"&lt;="&amp;O$5)&lt;1000000,SUMIFS($D$249:$D$599,$F$249:$F$599,0,$E$249:$E$599,$G299,$C$249:$C$599,"&lt;="&amp;Q5)&gt;=1000000),SUMIFS($D$249:$D$599,$F$249:$F$599,0,$E$249:$E$599,$G299)*$C$161 ,0)</f>
        <v/>
      </c>
      <c r="S299" s="84">
        <f>IF(AND(SUMIFS($D$249:$D$599,$F$249:$F$599,0,$E$249:$E$599,$G299,$C$249:$C$599,"&lt;="&amp;Q$5)&lt;1000000,SUMIFS($D$249:$D$599,$F$249:$F$599,0,$E$249:$E$599,$G299,$C$249:$C$599,"&lt;="&amp;S5)&gt;=1000000),SUMIFS($D$249:$D$599,$F$249:$F$599,0,$E$249:$E$599,$G299)*$C$161 ,0)</f>
        <v/>
      </c>
      <c r="U299" s="84">
        <f>IF(AND(SUMIFS($D$249:$D$599,$F$249:$F$599,0,$E$249:$E$599,$G299,$C$249:$C$599,"&lt;="&amp;S$5)&lt;1000000,SUMIFS($D$249:$D$599,$F$249:$F$599,0,$E$249:$E$599,$G299,$C$249:$C$599,"&lt;="&amp;U5)&gt;=1000000),SUMIFS($D$249:$D$599,$F$249:$F$599,0,$E$249:$E$599,$G299)*$C$161 ,0)</f>
        <v/>
      </c>
      <c r="W299" s="84">
        <f>IF(AND(SUMIFS($D$249:$D$599,$F$249:$F$599,0,$E$249:$E$599,$G299,$C$249:$C$599,"&lt;="&amp;U$5)&lt;1000000,SUMIFS($D$249:$D$599,$F$249:$F$599,0,$E$249:$E$599,$G299,$C$249:$C$599,"&lt;="&amp;W5)&gt;=1000000),SUMIFS($D$249:$D$599,$F$249:$F$599,0,$E$249:$E$599,$G299)*$C$161 ,0)</f>
        <v/>
      </c>
      <c r="Y299" s="84">
        <f>IF(AND(SUMIFS($D$249:$D$599,$F$249:$F$599,0,$E$249:$E$599,$G299,$C$249:$C$599,"&lt;="&amp;W$5)&lt;1000000,SUMIFS($D$249:$D$599,$F$249:$F$599,0,$E$249:$E$599,$G299,$C$249:$C$599,"&lt;="&amp;Y5)&gt;=1000000),SUMIFS($D$249:$D$599,$F$249:$F$599,0,$E$249:$E$599,$G299)*$C$161 ,0)</f>
        <v/>
      </c>
      <c r="AA299" s="84">
        <f>IF(AND(SUMIFS($D$249:$D$599,$F$249:$F$599,0,$E$249:$E$599,$G299,$C$249:$C$599,"&lt;="&amp;Y$5)&lt;1000000,SUMIFS($D$249:$D$599,$F$249:$F$599,0,$E$249:$E$599,$G299,$C$249:$C$599,"&lt;="&amp;AA5)&gt;=1000000),SUMIFS($D$249:$D$599,$F$249:$F$599,0,$E$249:$E$599,$G299)*$C$161 ,0)</f>
        <v/>
      </c>
      <c r="AC299" s="84">
        <f>IF(AND(SUMIFS($D$249:$D$599,$F$249:$F$599,0,$E$249:$E$599,$G299,$C$249:$C$599,"&lt;="&amp;AA$5)&lt;1000000,SUMIFS($D$249:$D$599,$F$249:$F$599,0,$E$249:$E$599,$G299,$C$249:$C$599,"&lt;="&amp;AC5)&gt;=1000000),SUMIFS($D$249:$D$599,$F$249:$F$599,0,$E$249:$E$599,$G299)*$C$161 ,0)</f>
        <v/>
      </c>
      <c r="AE299" s="84">
        <f>IF(AND(SUMIFS($D$249:$D$599,$F$249:$F$599,0,$E$249:$E$599,$G299,$C$249:$C$599,"&lt;="&amp;AC$5)&lt;1000000,SUMIFS($D$249:$D$599,$F$249:$F$599,0,$E$249:$E$599,$G299,$C$249:$C$599,"&lt;="&amp;AE5)&gt;=1000000),SUMIFS($D$249:$D$599,$F$249:$F$599,0,$E$249:$E$599,$G299)*$C$161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85">
        <f>LEFT(B300,6)</f>
        <v/>
      </c>
      <c r="F300" s="14">
        <f>IF(SUMIFS($E$121:$E$155,$D$121:$D$155,E300)&lt;&gt;0,E300,0)</f>
        <v/>
      </c>
      <c r="G300" s="24" t="n"/>
      <c r="I300" s="26">
        <f>IF(AND(SUMIFS($D$249:$D$599,$F$249:$F$599,0,$E$249:$E$599,$G300,$C$249:$C$599,"&lt;="&amp;B$2)&lt;1000000,SUMIFS($D$249:$D$599,$F$249:$F$599,0,$E$249:$E$599,$G300,$C$249:$C$599,"&lt;="&amp;I5)&gt;=1000000),SUMIFS($D$249:$D$599,$F$249:$F$599,0,$E$249:$E$599,$G300)*$C$161 ,0)</f>
        <v/>
      </c>
      <c r="K300" s="84">
        <f>IF(AND(SUMIFS($D$249:$D$599,$F$249:$F$599,0,$E$249:$E$599,$G300,$C$249:$C$599,"&lt;="&amp;I$5)&lt;1000000,SUMIFS($D$249:$D$599,$F$249:$F$599,0,$E$249:$E$599,$G300,$C$249:$C$599,"&lt;="&amp;K5)&gt;=1000000),SUMIFS($D$249:$D$599,$F$249:$F$599,0,$E$249:$E$599,$G300)*$C$161 ,0)</f>
        <v/>
      </c>
      <c r="M300" s="84">
        <f>IF(AND(SUMIFS($D$249:$D$599,$F$249:$F$599,0,$E$249:$E$599,$G300,$C$249:$C$599,"&lt;="&amp;K$5)&lt;1000000,SUMIFS($D$249:$D$599,$F$249:$F$599,0,$E$249:$E$599,$G300,$C$249:$C$599,"&lt;="&amp;M5)&gt;=1000000),SUMIFS($D$249:$D$599,$F$249:$F$599,0,$E$249:$E$599,$G300)*$C$161 ,0)</f>
        <v/>
      </c>
      <c r="O300" s="84">
        <f>IF(AND(SUMIFS($D$249:$D$599,$F$249:$F$599,0,$E$249:$E$599,$G300,$C$249:$C$599,"&lt;="&amp;M$5)&lt;1000000,SUMIFS($D$249:$D$599,$F$249:$F$599,0,$E$249:$E$599,$G300,$C$249:$C$599,"&lt;="&amp;O5)&gt;=1000000),SUMIFS($D$249:$D$599,$F$249:$F$599,0,$E$249:$E$599,$G300)*$C$161 ,0)</f>
        <v/>
      </c>
      <c r="Q300" s="84">
        <f>IF(AND(SUMIFS($D$249:$D$599,$F$249:$F$599,0,$E$249:$E$599,$G300,$C$249:$C$599,"&lt;="&amp;O$5)&lt;1000000,SUMIFS($D$249:$D$599,$F$249:$F$599,0,$E$249:$E$599,$G300,$C$249:$C$599,"&lt;="&amp;Q5)&gt;=1000000),SUMIFS($D$249:$D$599,$F$249:$F$599,0,$E$249:$E$599,$G300)*$C$161 ,0)</f>
        <v/>
      </c>
      <c r="S300" s="84">
        <f>IF(AND(SUMIFS($D$249:$D$599,$F$249:$F$599,0,$E$249:$E$599,$G300,$C$249:$C$599,"&lt;="&amp;Q$5)&lt;1000000,SUMIFS($D$249:$D$599,$F$249:$F$599,0,$E$249:$E$599,$G300,$C$249:$C$599,"&lt;="&amp;S5)&gt;=1000000),SUMIFS($D$249:$D$599,$F$249:$F$599,0,$E$249:$E$599,$G300)*$C$161 ,0)</f>
        <v/>
      </c>
      <c r="U300" s="84">
        <f>IF(AND(SUMIFS($D$249:$D$599,$F$249:$F$599,0,$E$249:$E$599,$G300,$C$249:$C$599,"&lt;="&amp;S$5)&lt;1000000,SUMIFS($D$249:$D$599,$F$249:$F$599,0,$E$249:$E$599,$G300,$C$249:$C$599,"&lt;="&amp;U5)&gt;=1000000),SUMIFS($D$249:$D$599,$F$249:$F$599,0,$E$249:$E$599,$G300)*$C$161 ,0)</f>
        <v/>
      </c>
      <c r="W300" s="84">
        <f>IF(AND(SUMIFS($D$249:$D$599,$F$249:$F$599,0,$E$249:$E$599,$G300,$C$249:$C$599,"&lt;="&amp;U$5)&lt;1000000,SUMIFS($D$249:$D$599,$F$249:$F$599,0,$E$249:$E$599,$G300,$C$249:$C$599,"&lt;="&amp;W5)&gt;=1000000),SUMIFS($D$249:$D$599,$F$249:$F$599,0,$E$249:$E$599,$G300)*$C$161 ,0)</f>
        <v/>
      </c>
      <c r="Y300" s="84">
        <f>IF(AND(SUMIFS($D$249:$D$599,$F$249:$F$599,0,$E$249:$E$599,$G300,$C$249:$C$599,"&lt;="&amp;W$5)&lt;1000000,SUMIFS($D$249:$D$599,$F$249:$F$599,0,$E$249:$E$599,$G300,$C$249:$C$599,"&lt;="&amp;Y5)&gt;=1000000),SUMIFS($D$249:$D$599,$F$249:$F$599,0,$E$249:$E$599,$G300)*$C$161 ,0)</f>
        <v/>
      </c>
      <c r="AA300" s="84">
        <f>IF(AND(SUMIFS($D$249:$D$599,$F$249:$F$599,0,$E$249:$E$599,$G300,$C$249:$C$599,"&lt;="&amp;Y$5)&lt;1000000,SUMIFS($D$249:$D$599,$F$249:$F$599,0,$E$249:$E$599,$G300,$C$249:$C$599,"&lt;="&amp;AA5)&gt;=1000000),SUMIFS($D$249:$D$599,$F$249:$F$599,0,$E$249:$E$599,$G300)*$C$161 ,0)</f>
        <v/>
      </c>
      <c r="AC300" s="84">
        <f>IF(AND(SUMIFS($D$249:$D$599,$F$249:$F$599,0,$E$249:$E$599,$G300,$C$249:$C$599,"&lt;="&amp;AA$5)&lt;1000000,SUMIFS($D$249:$D$599,$F$249:$F$599,0,$E$249:$E$599,$G300,$C$249:$C$599,"&lt;="&amp;AC5)&gt;=1000000),SUMIFS($D$249:$D$599,$F$249:$F$599,0,$E$249:$E$599,$G300)*$C$161 ,0)</f>
        <v/>
      </c>
      <c r="AE300" s="84">
        <f>IF(AND(SUMIFS($D$249:$D$599,$F$249:$F$599,0,$E$249:$E$599,$G300,$C$249:$C$599,"&lt;="&amp;AC$5)&lt;1000000,SUMIFS($D$249:$D$599,$F$249:$F$599,0,$E$249:$E$599,$G300,$C$249:$C$599,"&lt;="&amp;AE5)&gt;=1000000),SUMIFS($D$249:$D$599,$F$249:$F$599,0,$E$249:$E$599,$G300)*$C$161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85">
        <f>LEFT(B301,6)</f>
        <v/>
      </c>
      <c r="F301" s="14">
        <f>IF(SUMIFS($E$121:$E$155,$D$121:$D$155,E301)&lt;&gt;0,E301,0)</f>
        <v/>
      </c>
      <c r="G301" s="24" t="n"/>
      <c r="I301" s="26">
        <f>IF(AND(SUMIFS($D$249:$D$599,$F$249:$F$599,0,$E$249:$E$599,$G301,$C$249:$C$599,"&lt;="&amp;B$2)&lt;1000000,SUMIFS($D$249:$D$599,$F$249:$F$599,0,$E$249:$E$599,$G301,$C$249:$C$599,"&lt;="&amp;I5)&gt;=1000000),SUMIFS($D$249:$D$599,$F$249:$F$599,0,$E$249:$E$599,$G301)*$C$161 ,0)</f>
        <v/>
      </c>
      <c r="K301" s="84">
        <f>IF(AND(SUMIFS($D$249:$D$599,$F$249:$F$599,0,$E$249:$E$599,$G301,$C$249:$C$599,"&lt;="&amp;I$5)&lt;1000000,SUMIFS($D$249:$D$599,$F$249:$F$599,0,$E$249:$E$599,$G301,$C$249:$C$599,"&lt;="&amp;K5)&gt;=1000000),SUMIFS($D$249:$D$599,$F$249:$F$599,0,$E$249:$E$599,$G301)*$C$161 ,0)</f>
        <v/>
      </c>
      <c r="M301" s="84">
        <f>IF(AND(SUMIFS($D$249:$D$599,$F$249:$F$599,0,$E$249:$E$599,$G301,$C$249:$C$599,"&lt;="&amp;K$5)&lt;1000000,SUMIFS($D$249:$D$599,$F$249:$F$599,0,$E$249:$E$599,$G301,$C$249:$C$599,"&lt;="&amp;M5)&gt;=1000000),SUMIFS($D$249:$D$599,$F$249:$F$599,0,$E$249:$E$599,$G301)*$C$161 ,0)</f>
        <v/>
      </c>
      <c r="O301" s="84">
        <f>IF(AND(SUMIFS($D$249:$D$599,$F$249:$F$599,0,$E$249:$E$599,$G301,$C$249:$C$599,"&lt;="&amp;M$5)&lt;1000000,SUMIFS($D$249:$D$599,$F$249:$F$599,0,$E$249:$E$599,$G301,$C$249:$C$599,"&lt;="&amp;O5)&gt;=1000000),SUMIFS($D$249:$D$599,$F$249:$F$599,0,$E$249:$E$599,$G301)*$C$161 ,0)</f>
        <v/>
      </c>
      <c r="Q301" s="84">
        <f>IF(AND(SUMIFS($D$249:$D$599,$F$249:$F$599,0,$E$249:$E$599,$G301,$C$249:$C$599,"&lt;="&amp;O$5)&lt;1000000,SUMIFS($D$249:$D$599,$F$249:$F$599,0,$E$249:$E$599,$G301,$C$249:$C$599,"&lt;="&amp;Q5)&gt;=1000000),SUMIFS($D$249:$D$599,$F$249:$F$599,0,$E$249:$E$599,$G301)*$C$161 ,0)</f>
        <v/>
      </c>
      <c r="S301" s="84">
        <f>IF(AND(SUMIFS($D$249:$D$599,$F$249:$F$599,0,$E$249:$E$599,$G301,$C$249:$C$599,"&lt;="&amp;Q$5)&lt;1000000,SUMIFS($D$249:$D$599,$F$249:$F$599,0,$E$249:$E$599,$G301,$C$249:$C$599,"&lt;="&amp;S5)&gt;=1000000),SUMIFS($D$249:$D$599,$F$249:$F$599,0,$E$249:$E$599,$G301)*$C$161 ,0)</f>
        <v/>
      </c>
      <c r="U301" s="84">
        <f>IF(AND(SUMIFS($D$249:$D$599,$F$249:$F$599,0,$E$249:$E$599,$G301,$C$249:$C$599,"&lt;="&amp;S$5)&lt;1000000,SUMIFS($D$249:$D$599,$F$249:$F$599,0,$E$249:$E$599,$G301,$C$249:$C$599,"&lt;="&amp;U5)&gt;=1000000),SUMIFS($D$249:$D$599,$F$249:$F$599,0,$E$249:$E$599,$G301)*$C$161 ,0)</f>
        <v/>
      </c>
      <c r="W301" s="84">
        <f>IF(AND(SUMIFS($D$249:$D$599,$F$249:$F$599,0,$E$249:$E$599,$G301,$C$249:$C$599,"&lt;="&amp;U$5)&lt;1000000,SUMIFS($D$249:$D$599,$F$249:$F$599,0,$E$249:$E$599,$G301,$C$249:$C$599,"&lt;="&amp;W5)&gt;=1000000),SUMIFS($D$249:$D$599,$F$249:$F$599,0,$E$249:$E$599,$G301)*$C$161 ,0)</f>
        <v/>
      </c>
      <c r="Y301" s="84">
        <f>IF(AND(SUMIFS($D$249:$D$599,$F$249:$F$599,0,$E$249:$E$599,$G301,$C$249:$C$599,"&lt;="&amp;W$5)&lt;1000000,SUMIFS($D$249:$D$599,$F$249:$F$599,0,$E$249:$E$599,$G301,$C$249:$C$599,"&lt;="&amp;Y5)&gt;=1000000),SUMIFS($D$249:$D$599,$F$249:$F$599,0,$E$249:$E$599,$G301)*$C$161 ,0)</f>
        <v/>
      </c>
      <c r="AA301" s="84">
        <f>IF(AND(SUMIFS($D$249:$D$599,$F$249:$F$599,0,$E$249:$E$599,$G301,$C$249:$C$599,"&lt;="&amp;Y$5)&lt;1000000,SUMIFS($D$249:$D$599,$F$249:$F$599,0,$E$249:$E$599,$G301,$C$249:$C$599,"&lt;="&amp;AA5)&gt;=1000000),SUMIFS($D$249:$D$599,$F$249:$F$599,0,$E$249:$E$599,$G301)*$C$161 ,0)</f>
        <v/>
      </c>
      <c r="AC301" s="84">
        <f>IF(AND(SUMIFS($D$249:$D$599,$F$249:$F$599,0,$E$249:$E$599,$G301,$C$249:$C$599,"&lt;="&amp;AA$5)&lt;1000000,SUMIFS($D$249:$D$599,$F$249:$F$599,0,$E$249:$E$599,$G301,$C$249:$C$599,"&lt;="&amp;AC5)&gt;=1000000),SUMIFS($D$249:$D$599,$F$249:$F$599,0,$E$249:$E$599,$G301)*$C$161 ,0)</f>
        <v/>
      </c>
      <c r="AE301" s="84">
        <f>IF(AND(SUMIFS($D$249:$D$599,$F$249:$F$599,0,$E$249:$E$599,$G301,$C$249:$C$599,"&lt;="&amp;AC$5)&lt;1000000,SUMIFS($D$249:$D$599,$F$249:$F$599,0,$E$249:$E$599,$G301,$C$249:$C$599,"&lt;="&amp;AE5)&gt;=1000000),SUMIFS($D$249:$D$599,$F$249:$F$599,0,$E$249:$E$599,$G301)*$C$161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85">
        <f>LEFT(B302,6)</f>
        <v/>
      </c>
      <c r="F302" s="14">
        <f>IF(SUMIFS($E$121:$E$155,$D$121:$D$155,E302)&lt;&gt;0,E302,0)</f>
        <v/>
      </c>
      <c r="G302" s="24" t="n"/>
      <c r="I302" s="26">
        <f>IF(AND(SUMIFS($D$249:$D$599,$F$249:$F$599,0,$E$249:$E$599,$G302,$C$249:$C$599,"&lt;="&amp;B$2)&lt;1000000,SUMIFS($D$249:$D$599,$F$249:$F$599,0,$E$249:$E$599,$G302,$C$249:$C$599,"&lt;="&amp;I5)&gt;=1000000),SUMIFS($D$249:$D$599,$F$249:$F$599,0,$E$249:$E$599,$G302)*$C$161 ,0)</f>
        <v/>
      </c>
      <c r="K302" s="84">
        <f>IF(AND(SUMIFS($D$249:$D$599,$F$249:$F$599,0,$E$249:$E$599,$G302,$C$249:$C$599,"&lt;="&amp;I$5)&lt;1000000,SUMIFS($D$249:$D$599,$F$249:$F$599,0,$E$249:$E$599,$G302,$C$249:$C$599,"&lt;="&amp;K5)&gt;=1000000),SUMIFS($D$249:$D$599,$F$249:$F$599,0,$E$249:$E$599,$G302)*$C$161 ,0)</f>
        <v/>
      </c>
      <c r="M302" s="84">
        <f>IF(AND(SUMIFS($D$249:$D$599,$F$249:$F$599,0,$E$249:$E$599,$G302,$C$249:$C$599,"&lt;="&amp;K$5)&lt;1000000,SUMIFS($D$249:$D$599,$F$249:$F$599,0,$E$249:$E$599,$G302,$C$249:$C$599,"&lt;="&amp;M5)&gt;=1000000),SUMIFS($D$249:$D$599,$F$249:$F$599,0,$E$249:$E$599,$G302)*$C$161 ,0)</f>
        <v/>
      </c>
      <c r="O302" s="84">
        <f>IF(AND(SUMIFS($D$249:$D$599,$F$249:$F$599,0,$E$249:$E$599,$G302,$C$249:$C$599,"&lt;="&amp;M$5)&lt;1000000,SUMIFS($D$249:$D$599,$F$249:$F$599,0,$E$249:$E$599,$G302,$C$249:$C$599,"&lt;="&amp;O5)&gt;=1000000),SUMIFS($D$249:$D$599,$F$249:$F$599,0,$E$249:$E$599,$G302)*$C$161 ,0)</f>
        <v/>
      </c>
      <c r="Q302" s="84">
        <f>IF(AND(SUMIFS($D$249:$D$599,$F$249:$F$599,0,$E$249:$E$599,$G302,$C$249:$C$599,"&lt;="&amp;O$5)&lt;1000000,SUMIFS($D$249:$D$599,$F$249:$F$599,0,$E$249:$E$599,$G302,$C$249:$C$599,"&lt;="&amp;Q5)&gt;=1000000),SUMIFS($D$249:$D$599,$F$249:$F$599,0,$E$249:$E$599,$G302)*$C$161 ,0)</f>
        <v/>
      </c>
      <c r="S302" s="84">
        <f>IF(AND(SUMIFS($D$249:$D$599,$F$249:$F$599,0,$E$249:$E$599,$G302,$C$249:$C$599,"&lt;="&amp;Q$5)&lt;1000000,SUMIFS($D$249:$D$599,$F$249:$F$599,0,$E$249:$E$599,$G302,$C$249:$C$599,"&lt;="&amp;S5)&gt;=1000000),SUMIFS($D$249:$D$599,$F$249:$F$599,0,$E$249:$E$599,$G302)*$C$161 ,0)</f>
        <v/>
      </c>
      <c r="U302" s="84">
        <f>IF(AND(SUMIFS($D$249:$D$599,$F$249:$F$599,0,$E$249:$E$599,$G302,$C$249:$C$599,"&lt;="&amp;S$5)&lt;1000000,SUMIFS($D$249:$D$599,$F$249:$F$599,0,$E$249:$E$599,$G302,$C$249:$C$599,"&lt;="&amp;U5)&gt;=1000000),SUMIFS($D$249:$D$599,$F$249:$F$599,0,$E$249:$E$599,$G302)*$C$161 ,0)</f>
        <v/>
      </c>
      <c r="W302" s="84">
        <f>IF(AND(SUMIFS($D$249:$D$599,$F$249:$F$599,0,$E$249:$E$599,$G302,$C$249:$C$599,"&lt;="&amp;U$5)&lt;1000000,SUMIFS($D$249:$D$599,$F$249:$F$599,0,$E$249:$E$599,$G302,$C$249:$C$599,"&lt;="&amp;W5)&gt;=1000000),SUMIFS($D$249:$D$599,$F$249:$F$599,0,$E$249:$E$599,$G302)*$C$161 ,0)</f>
        <v/>
      </c>
      <c r="Y302" s="84">
        <f>IF(AND(SUMIFS($D$249:$D$599,$F$249:$F$599,0,$E$249:$E$599,$G302,$C$249:$C$599,"&lt;="&amp;W$5)&lt;1000000,SUMIFS($D$249:$D$599,$F$249:$F$599,0,$E$249:$E$599,$G302,$C$249:$C$599,"&lt;="&amp;Y5)&gt;=1000000),SUMIFS($D$249:$D$599,$F$249:$F$599,0,$E$249:$E$599,$G302)*$C$161 ,0)</f>
        <v/>
      </c>
      <c r="AA302" s="84">
        <f>IF(AND(SUMIFS($D$249:$D$599,$F$249:$F$599,0,$E$249:$E$599,$G302,$C$249:$C$599,"&lt;="&amp;Y$5)&lt;1000000,SUMIFS($D$249:$D$599,$F$249:$F$599,0,$E$249:$E$599,$G302,$C$249:$C$599,"&lt;="&amp;AA5)&gt;=1000000),SUMIFS($D$249:$D$599,$F$249:$F$599,0,$E$249:$E$599,$G302)*$C$161 ,0)</f>
        <v/>
      </c>
      <c r="AC302" s="84">
        <f>IF(AND(SUMIFS($D$249:$D$599,$F$249:$F$599,0,$E$249:$E$599,$G302,$C$249:$C$599,"&lt;="&amp;AA$5)&lt;1000000,SUMIFS($D$249:$D$599,$F$249:$F$599,0,$E$249:$E$599,$G302,$C$249:$C$599,"&lt;="&amp;AC5)&gt;=1000000),SUMIFS($D$249:$D$599,$F$249:$F$599,0,$E$249:$E$599,$G302)*$C$161 ,0)</f>
        <v/>
      </c>
      <c r="AE302" s="84">
        <f>IF(AND(SUMIFS($D$249:$D$599,$F$249:$F$599,0,$E$249:$E$599,$G302,$C$249:$C$599,"&lt;="&amp;AC$5)&lt;1000000,SUMIFS($D$249:$D$599,$F$249:$F$599,0,$E$249:$E$599,$G302,$C$249:$C$599,"&lt;="&amp;AE5)&gt;=1000000),SUMIFS($D$249:$D$599,$F$249:$F$599,0,$E$249:$E$599,$G302)*$C$161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85">
        <f>LEFT(B303,6)</f>
        <v/>
      </c>
      <c r="F303" s="14">
        <f>IF(SUMIFS($E$121:$E$155,$D$121:$D$155,E303)&lt;&gt;0,E303,0)</f>
        <v/>
      </c>
      <c r="G303" s="24" t="n"/>
      <c r="I303" s="26">
        <f>IF(AND(SUMIFS($D$249:$D$599,$F$249:$F$599,0,$E$249:$E$599,$G303,$C$249:$C$599,"&lt;="&amp;B$2)&lt;1000000,SUMIFS($D$249:$D$599,$F$249:$F$599,0,$E$249:$E$599,$G303,$C$249:$C$599,"&lt;="&amp;I5)&gt;=1000000),SUMIFS($D$249:$D$599,$F$249:$F$599,0,$E$249:$E$599,$G303)*$C$161 ,0)</f>
        <v/>
      </c>
      <c r="K303" s="84">
        <f>IF(AND(SUMIFS($D$249:$D$599,$F$249:$F$599,0,$E$249:$E$599,$G303,$C$249:$C$599,"&lt;="&amp;I$5)&lt;1000000,SUMIFS($D$249:$D$599,$F$249:$F$599,0,$E$249:$E$599,$G303,$C$249:$C$599,"&lt;="&amp;K5)&gt;=1000000),SUMIFS($D$249:$D$599,$F$249:$F$599,0,$E$249:$E$599,$G303)*$C$161 ,0)</f>
        <v/>
      </c>
      <c r="M303" s="84">
        <f>IF(AND(SUMIFS($D$249:$D$599,$F$249:$F$599,0,$E$249:$E$599,$G303,$C$249:$C$599,"&lt;="&amp;K$5)&lt;1000000,SUMIFS($D$249:$D$599,$F$249:$F$599,0,$E$249:$E$599,$G303,$C$249:$C$599,"&lt;="&amp;M5)&gt;=1000000),SUMIFS($D$249:$D$599,$F$249:$F$599,0,$E$249:$E$599,$G303)*$C$161 ,0)</f>
        <v/>
      </c>
      <c r="O303" s="84">
        <f>IF(AND(SUMIFS($D$249:$D$599,$F$249:$F$599,0,$E$249:$E$599,$G303,$C$249:$C$599,"&lt;="&amp;M$5)&lt;1000000,SUMIFS($D$249:$D$599,$F$249:$F$599,0,$E$249:$E$599,$G303,$C$249:$C$599,"&lt;="&amp;O5)&gt;=1000000),SUMIFS($D$249:$D$599,$F$249:$F$599,0,$E$249:$E$599,$G303)*$C$161 ,0)</f>
        <v/>
      </c>
      <c r="Q303" s="84">
        <f>IF(AND(SUMIFS($D$249:$D$599,$F$249:$F$599,0,$E$249:$E$599,$G303,$C$249:$C$599,"&lt;="&amp;O$5)&lt;1000000,SUMIFS($D$249:$D$599,$F$249:$F$599,0,$E$249:$E$599,$G303,$C$249:$C$599,"&lt;="&amp;Q5)&gt;=1000000),SUMIFS($D$249:$D$599,$F$249:$F$599,0,$E$249:$E$599,$G303)*$C$161 ,0)</f>
        <v/>
      </c>
      <c r="S303" s="84">
        <f>IF(AND(SUMIFS($D$249:$D$599,$F$249:$F$599,0,$E$249:$E$599,$G303,$C$249:$C$599,"&lt;="&amp;Q$5)&lt;1000000,SUMIFS($D$249:$D$599,$F$249:$F$599,0,$E$249:$E$599,$G303,$C$249:$C$599,"&lt;="&amp;S5)&gt;=1000000),SUMIFS($D$249:$D$599,$F$249:$F$599,0,$E$249:$E$599,$G303)*$C$161 ,0)</f>
        <v/>
      </c>
      <c r="U303" s="84">
        <f>IF(AND(SUMIFS($D$249:$D$599,$F$249:$F$599,0,$E$249:$E$599,$G303,$C$249:$C$599,"&lt;="&amp;S$5)&lt;1000000,SUMIFS($D$249:$D$599,$F$249:$F$599,0,$E$249:$E$599,$G303,$C$249:$C$599,"&lt;="&amp;U5)&gt;=1000000),SUMIFS($D$249:$D$599,$F$249:$F$599,0,$E$249:$E$599,$G303)*$C$161 ,0)</f>
        <v/>
      </c>
      <c r="W303" s="84">
        <f>IF(AND(SUMIFS($D$249:$D$599,$F$249:$F$599,0,$E$249:$E$599,$G303,$C$249:$C$599,"&lt;="&amp;U$5)&lt;1000000,SUMIFS($D$249:$D$599,$F$249:$F$599,0,$E$249:$E$599,$G303,$C$249:$C$599,"&lt;="&amp;W5)&gt;=1000000),SUMIFS($D$249:$D$599,$F$249:$F$599,0,$E$249:$E$599,$G303)*$C$161 ,0)</f>
        <v/>
      </c>
      <c r="Y303" s="84">
        <f>IF(AND(SUMIFS($D$249:$D$599,$F$249:$F$599,0,$E$249:$E$599,$G303,$C$249:$C$599,"&lt;="&amp;W$5)&lt;1000000,SUMIFS($D$249:$D$599,$F$249:$F$599,0,$E$249:$E$599,$G303,$C$249:$C$599,"&lt;="&amp;Y5)&gt;=1000000),SUMIFS($D$249:$D$599,$F$249:$F$599,0,$E$249:$E$599,$G303)*$C$161 ,0)</f>
        <v/>
      </c>
      <c r="AA303" s="84">
        <f>IF(AND(SUMIFS($D$249:$D$599,$F$249:$F$599,0,$E$249:$E$599,$G303,$C$249:$C$599,"&lt;="&amp;Y$5)&lt;1000000,SUMIFS($D$249:$D$599,$F$249:$F$599,0,$E$249:$E$599,$G303,$C$249:$C$599,"&lt;="&amp;AA5)&gt;=1000000),SUMIFS($D$249:$D$599,$F$249:$F$599,0,$E$249:$E$599,$G303)*$C$161 ,0)</f>
        <v/>
      </c>
      <c r="AC303" s="84">
        <f>IF(AND(SUMIFS($D$249:$D$599,$F$249:$F$599,0,$E$249:$E$599,$G303,$C$249:$C$599,"&lt;="&amp;AA$5)&lt;1000000,SUMIFS($D$249:$D$599,$F$249:$F$599,0,$E$249:$E$599,$G303,$C$249:$C$599,"&lt;="&amp;AC5)&gt;=1000000),SUMIFS($D$249:$D$599,$F$249:$F$599,0,$E$249:$E$599,$G303)*$C$161 ,0)</f>
        <v/>
      </c>
      <c r="AE303" s="84">
        <f>IF(AND(SUMIFS($D$249:$D$599,$F$249:$F$599,0,$E$249:$E$599,$G303,$C$249:$C$599,"&lt;="&amp;AC$5)&lt;1000000,SUMIFS($D$249:$D$599,$F$249:$F$599,0,$E$249:$E$599,$G303,$C$249:$C$599,"&lt;="&amp;AE5)&gt;=1000000),SUMIFS($D$249:$D$599,$F$249:$F$599,0,$E$249:$E$599,$G303)*$C$161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85">
        <f>LEFT(B304,6)</f>
        <v/>
      </c>
      <c r="F304" s="14">
        <f>IF(SUMIFS($E$121:$E$155,$D$121:$D$155,E304)&lt;&gt;0,E304,0)</f>
        <v/>
      </c>
      <c r="G304" s="24" t="n"/>
      <c r="I304" s="26">
        <f>IF(AND(SUMIFS($D$249:$D$599,$F$249:$F$599,0,$E$249:$E$599,$G304,$C$249:$C$599,"&lt;="&amp;B$2)&lt;1000000,SUMIFS($D$249:$D$599,$F$249:$F$599,0,$E$249:$E$599,$G304,$C$249:$C$599,"&lt;="&amp;I5)&gt;=1000000),SUMIFS($D$249:$D$599,$F$249:$F$599,0,$E$249:$E$599,$G304)*$C$161 ,0)</f>
        <v/>
      </c>
      <c r="K304" s="84">
        <f>IF(AND(SUMIFS($D$249:$D$599,$F$249:$F$599,0,$E$249:$E$599,$G304,$C$249:$C$599,"&lt;="&amp;I$5)&lt;1000000,SUMIFS($D$249:$D$599,$F$249:$F$599,0,$E$249:$E$599,$G304,$C$249:$C$599,"&lt;="&amp;K5)&gt;=1000000),SUMIFS($D$249:$D$599,$F$249:$F$599,0,$E$249:$E$599,$G304)*$C$161 ,0)</f>
        <v/>
      </c>
      <c r="M304" s="84">
        <f>IF(AND(SUMIFS($D$249:$D$599,$F$249:$F$599,0,$E$249:$E$599,$G304,$C$249:$C$599,"&lt;="&amp;K$5)&lt;1000000,SUMIFS($D$249:$D$599,$F$249:$F$599,0,$E$249:$E$599,$G304,$C$249:$C$599,"&lt;="&amp;M5)&gt;=1000000),SUMIFS($D$249:$D$599,$F$249:$F$599,0,$E$249:$E$599,$G304)*$C$161 ,0)</f>
        <v/>
      </c>
      <c r="O304" s="84">
        <f>IF(AND(SUMIFS($D$249:$D$599,$F$249:$F$599,0,$E$249:$E$599,$G304,$C$249:$C$599,"&lt;="&amp;M$5)&lt;1000000,SUMIFS($D$249:$D$599,$F$249:$F$599,0,$E$249:$E$599,$G304,$C$249:$C$599,"&lt;="&amp;O5)&gt;=1000000),SUMIFS($D$249:$D$599,$F$249:$F$599,0,$E$249:$E$599,$G304)*$C$161 ,0)</f>
        <v/>
      </c>
      <c r="Q304" s="84">
        <f>IF(AND(SUMIFS($D$249:$D$599,$F$249:$F$599,0,$E$249:$E$599,$G304,$C$249:$C$599,"&lt;="&amp;O$5)&lt;1000000,SUMIFS($D$249:$D$599,$F$249:$F$599,0,$E$249:$E$599,$G304,$C$249:$C$599,"&lt;="&amp;Q5)&gt;=1000000),SUMIFS($D$249:$D$599,$F$249:$F$599,0,$E$249:$E$599,$G304)*$C$161 ,0)</f>
        <v/>
      </c>
      <c r="S304" s="84">
        <f>IF(AND(SUMIFS($D$249:$D$599,$F$249:$F$599,0,$E$249:$E$599,$G304,$C$249:$C$599,"&lt;="&amp;Q$5)&lt;1000000,SUMIFS($D$249:$D$599,$F$249:$F$599,0,$E$249:$E$599,$G304,$C$249:$C$599,"&lt;="&amp;S5)&gt;=1000000),SUMIFS($D$249:$D$599,$F$249:$F$599,0,$E$249:$E$599,$G304)*$C$161 ,0)</f>
        <v/>
      </c>
      <c r="U304" s="84">
        <f>IF(AND(SUMIFS($D$249:$D$599,$F$249:$F$599,0,$E$249:$E$599,$G304,$C$249:$C$599,"&lt;="&amp;S$5)&lt;1000000,SUMIFS($D$249:$D$599,$F$249:$F$599,0,$E$249:$E$599,$G304,$C$249:$C$599,"&lt;="&amp;U5)&gt;=1000000),SUMIFS($D$249:$D$599,$F$249:$F$599,0,$E$249:$E$599,$G304)*$C$161 ,0)</f>
        <v/>
      </c>
      <c r="W304" s="84">
        <f>IF(AND(SUMIFS($D$249:$D$599,$F$249:$F$599,0,$E$249:$E$599,$G304,$C$249:$C$599,"&lt;="&amp;U$5)&lt;1000000,SUMIFS($D$249:$D$599,$F$249:$F$599,0,$E$249:$E$599,$G304,$C$249:$C$599,"&lt;="&amp;W5)&gt;=1000000),SUMIFS($D$249:$D$599,$F$249:$F$599,0,$E$249:$E$599,$G304)*$C$161 ,0)</f>
        <v/>
      </c>
      <c r="Y304" s="84">
        <f>IF(AND(SUMIFS($D$249:$D$599,$F$249:$F$599,0,$E$249:$E$599,$G304,$C$249:$C$599,"&lt;="&amp;W$5)&lt;1000000,SUMIFS($D$249:$D$599,$F$249:$F$599,0,$E$249:$E$599,$G304,$C$249:$C$599,"&lt;="&amp;Y5)&gt;=1000000),SUMIFS($D$249:$D$599,$F$249:$F$599,0,$E$249:$E$599,$G304)*$C$161 ,0)</f>
        <v/>
      </c>
      <c r="AA304" s="84">
        <f>IF(AND(SUMIFS($D$249:$D$599,$F$249:$F$599,0,$E$249:$E$599,$G304,$C$249:$C$599,"&lt;="&amp;Y$5)&lt;1000000,SUMIFS($D$249:$D$599,$F$249:$F$599,0,$E$249:$E$599,$G304,$C$249:$C$599,"&lt;="&amp;AA5)&gt;=1000000),SUMIFS($D$249:$D$599,$F$249:$F$599,0,$E$249:$E$599,$G304)*$C$161 ,0)</f>
        <v/>
      </c>
      <c r="AC304" s="84">
        <f>IF(AND(SUMIFS($D$249:$D$599,$F$249:$F$599,0,$E$249:$E$599,$G304,$C$249:$C$599,"&lt;="&amp;AA$5)&lt;1000000,SUMIFS($D$249:$D$599,$F$249:$F$599,0,$E$249:$E$599,$G304,$C$249:$C$599,"&lt;="&amp;AC5)&gt;=1000000),SUMIFS($D$249:$D$599,$F$249:$F$599,0,$E$249:$E$599,$G304)*$C$161 ,0)</f>
        <v/>
      </c>
      <c r="AE304" s="84">
        <f>IF(AND(SUMIFS($D$249:$D$599,$F$249:$F$599,0,$E$249:$E$599,$G304,$C$249:$C$599,"&lt;="&amp;AC$5)&lt;1000000,SUMIFS($D$249:$D$599,$F$249:$F$599,0,$E$249:$E$599,$G304,$C$249:$C$599,"&lt;="&amp;AE5)&gt;=1000000),SUMIFS($D$249:$D$599,$F$249:$F$599,0,$E$249:$E$599,$G304)*$C$161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85">
        <f>LEFT(B305,6)</f>
        <v/>
      </c>
      <c r="F305" s="14">
        <f>IF(SUMIFS($E$121:$E$155,$D$121:$D$155,E305)&lt;&gt;0,E305,0)</f>
        <v/>
      </c>
      <c r="G305" s="24" t="n"/>
      <c r="I305" s="26">
        <f>IF(AND(SUMIFS($D$249:$D$599,$F$249:$F$599,0,$E$249:$E$599,$G305,$C$249:$C$599,"&lt;="&amp;B$2)&lt;1000000,SUMIFS($D$249:$D$599,$F$249:$F$599,0,$E$249:$E$599,$G305,$C$249:$C$599,"&lt;="&amp;I5)&gt;=1000000),SUMIFS($D$249:$D$599,$F$249:$F$599,0,$E$249:$E$599,$G305)*$C$161 ,0)</f>
        <v/>
      </c>
      <c r="K305" s="84">
        <f>IF(AND(SUMIFS($D$249:$D$599,$F$249:$F$599,0,$E$249:$E$599,$G305,$C$249:$C$599,"&lt;="&amp;I$5)&lt;1000000,SUMIFS($D$249:$D$599,$F$249:$F$599,0,$E$249:$E$599,$G305,$C$249:$C$599,"&lt;="&amp;K5)&gt;=1000000),SUMIFS($D$249:$D$599,$F$249:$F$599,0,$E$249:$E$599,$G305)*$C$161 ,0)</f>
        <v/>
      </c>
      <c r="M305" s="84">
        <f>IF(AND(SUMIFS($D$249:$D$599,$F$249:$F$599,0,$E$249:$E$599,$G305,$C$249:$C$599,"&lt;="&amp;K$5)&lt;1000000,SUMIFS($D$249:$D$599,$F$249:$F$599,0,$E$249:$E$599,$G305,$C$249:$C$599,"&lt;="&amp;M5)&gt;=1000000),SUMIFS($D$249:$D$599,$F$249:$F$599,0,$E$249:$E$599,$G305)*$C$161 ,0)</f>
        <v/>
      </c>
      <c r="O305" s="84">
        <f>IF(AND(SUMIFS($D$249:$D$599,$F$249:$F$599,0,$E$249:$E$599,$G305,$C$249:$C$599,"&lt;="&amp;M$5)&lt;1000000,SUMIFS($D$249:$D$599,$F$249:$F$599,0,$E$249:$E$599,$G305,$C$249:$C$599,"&lt;="&amp;O5)&gt;=1000000),SUMIFS($D$249:$D$599,$F$249:$F$599,0,$E$249:$E$599,$G305)*$C$161 ,0)</f>
        <v/>
      </c>
      <c r="Q305" s="84">
        <f>IF(AND(SUMIFS($D$249:$D$599,$F$249:$F$599,0,$E$249:$E$599,$G305,$C$249:$C$599,"&lt;="&amp;O$5)&lt;1000000,SUMIFS($D$249:$D$599,$F$249:$F$599,0,$E$249:$E$599,$G305,$C$249:$C$599,"&lt;="&amp;Q5)&gt;=1000000),SUMIFS($D$249:$D$599,$F$249:$F$599,0,$E$249:$E$599,$G305)*$C$161 ,0)</f>
        <v/>
      </c>
      <c r="S305" s="84">
        <f>IF(AND(SUMIFS($D$249:$D$599,$F$249:$F$599,0,$E$249:$E$599,$G305,$C$249:$C$599,"&lt;="&amp;Q$5)&lt;1000000,SUMIFS($D$249:$D$599,$F$249:$F$599,0,$E$249:$E$599,$G305,$C$249:$C$599,"&lt;="&amp;S5)&gt;=1000000),SUMIFS($D$249:$D$599,$F$249:$F$599,0,$E$249:$E$599,$G305)*$C$161 ,0)</f>
        <v/>
      </c>
      <c r="U305" s="84">
        <f>IF(AND(SUMIFS($D$249:$D$599,$F$249:$F$599,0,$E$249:$E$599,$G305,$C$249:$C$599,"&lt;="&amp;S$5)&lt;1000000,SUMIFS($D$249:$D$599,$F$249:$F$599,0,$E$249:$E$599,$G305,$C$249:$C$599,"&lt;="&amp;U5)&gt;=1000000),SUMIFS($D$249:$D$599,$F$249:$F$599,0,$E$249:$E$599,$G305)*$C$161 ,0)</f>
        <v/>
      </c>
      <c r="W305" s="84">
        <f>IF(AND(SUMIFS($D$249:$D$599,$F$249:$F$599,0,$E$249:$E$599,$G305,$C$249:$C$599,"&lt;="&amp;U$5)&lt;1000000,SUMIFS($D$249:$D$599,$F$249:$F$599,0,$E$249:$E$599,$G305,$C$249:$C$599,"&lt;="&amp;W5)&gt;=1000000),SUMIFS($D$249:$D$599,$F$249:$F$599,0,$E$249:$E$599,$G305)*$C$161 ,0)</f>
        <v/>
      </c>
      <c r="Y305" s="84">
        <f>IF(AND(SUMIFS($D$249:$D$599,$F$249:$F$599,0,$E$249:$E$599,$G305,$C$249:$C$599,"&lt;="&amp;W$5)&lt;1000000,SUMIFS($D$249:$D$599,$F$249:$F$599,0,$E$249:$E$599,$G305,$C$249:$C$599,"&lt;="&amp;Y5)&gt;=1000000),SUMIFS($D$249:$D$599,$F$249:$F$599,0,$E$249:$E$599,$G305)*$C$161 ,0)</f>
        <v/>
      </c>
      <c r="AA305" s="84">
        <f>IF(AND(SUMIFS($D$249:$D$599,$F$249:$F$599,0,$E$249:$E$599,$G305,$C$249:$C$599,"&lt;="&amp;Y$5)&lt;1000000,SUMIFS($D$249:$D$599,$F$249:$F$599,0,$E$249:$E$599,$G305,$C$249:$C$599,"&lt;="&amp;AA5)&gt;=1000000),SUMIFS($D$249:$D$599,$F$249:$F$599,0,$E$249:$E$599,$G305)*$C$161 ,0)</f>
        <v/>
      </c>
      <c r="AC305" s="84">
        <f>IF(AND(SUMIFS($D$249:$D$599,$F$249:$F$599,0,$E$249:$E$599,$G305,$C$249:$C$599,"&lt;="&amp;AA$5)&lt;1000000,SUMIFS($D$249:$D$599,$F$249:$F$599,0,$E$249:$E$599,$G305,$C$249:$C$599,"&lt;="&amp;AC5)&gt;=1000000),SUMIFS($D$249:$D$599,$F$249:$F$599,0,$E$249:$E$599,$G305)*$C$161 ,0)</f>
        <v/>
      </c>
      <c r="AE305" s="84">
        <f>IF(AND(SUMIFS($D$249:$D$599,$F$249:$F$599,0,$E$249:$E$599,$G305,$C$249:$C$599,"&lt;="&amp;AC$5)&lt;1000000,SUMIFS($D$249:$D$599,$F$249:$F$599,0,$E$249:$E$599,$G305,$C$249:$C$599,"&lt;="&amp;AE5)&gt;=1000000),SUMIFS($D$249:$D$599,$F$249:$F$599,0,$E$249:$E$599,$G305)*$C$161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85">
        <f>LEFT(B306,6)</f>
        <v/>
      </c>
      <c r="F306" s="14">
        <f>IF(SUMIFS($E$121:$E$155,$D$121:$D$155,E306)&lt;&gt;0,E306,0)</f>
        <v/>
      </c>
      <c r="G306" s="24" t="n"/>
      <c r="I306" s="26">
        <f>IF(AND(SUMIFS($D$249:$D$599,$F$249:$F$599,0,$E$249:$E$599,$G306,$C$249:$C$599,"&lt;="&amp;B$2)&lt;1000000,SUMIFS($D$249:$D$599,$F$249:$F$599,0,$E$249:$E$599,$G306,$C$249:$C$599,"&lt;="&amp;I5)&gt;=1000000),SUMIFS($D$249:$D$599,$F$249:$F$599,0,$E$249:$E$599,$G306)*$C$161 ,0)</f>
        <v/>
      </c>
      <c r="K306" s="84">
        <f>IF(AND(SUMIFS($D$249:$D$599,$F$249:$F$599,0,$E$249:$E$599,$G306,$C$249:$C$599,"&lt;="&amp;I$5)&lt;1000000,SUMIFS($D$249:$D$599,$F$249:$F$599,0,$E$249:$E$599,$G306,$C$249:$C$599,"&lt;="&amp;K5)&gt;=1000000),SUMIFS($D$249:$D$599,$F$249:$F$599,0,$E$249:$E$599,$G306)*$C$161 ,0)</f>
        <v/>
      </c>
      <c r="M306" s="84">
        <f>IF(AND(SUMIFS($D$249:$D$599,$F$249:$F$599,0,$E$249:$E$599,$G306,$C$249:$C$599,"&lt;="&amp;K$5)&lt;1000000,SUMIFS($D$249:$D$599,$F$249:$F$599,0,$E$249:$E$599,$G306,$C$249:$C$599,"&lt;="&amp;M5)&gt;=1000000),SUMIFS($D$249:$D$599,$F$249:$F$599,0,$E$249:$E$599,$G306)*$C$161 ,0)</f>
        <v/>
      </c>
      <c r="O306" s="84">
        <f>IF(AND(SUMIFS($D$249:$D$599,$F$249:$F$599,0,$E$249:$E$599,$G306,$C$249:$C$599,"&lt;="&amp;M$5)&lt;1000000,SUMIFS($D$249:$D$599,$F$249:$F$599,0,$E$249:$E$599,$G306,$C$249:$C$599,"&lt;="&amp;O5)&gt;=1000000),SUMIFS($D$249:$D$599,$F$249:$F$599,0,$E$249:$E$599,$G306)*$C$161 ,0)</f>
        <v/>
      </c>
      <c r="Q306" s="84">
        <f>IF(AND(SUMIFS($D$249:$D$599,$F$249:$F$599,0,$E$249:$E$599,$G306,$C$249:$C$599,"&lt;="&amp;O$5)&lt;1000000,SUMIFS($D$249:$D$599,$F$249:$F$599,0,$E$249:$E$599,$G306,$C$249:$C$599,"&lt;="&amp;Q5)&gt;=1000000),SUMIFS($D$249:$D$599,$F$249:$F$599,0,$E$249:$E$599,$G306)*$C$161 ,0)</f>
        <v/>
      </c>
      <c r="S306" s="84">
        <f>IF(AND(SUMIFS($D$249:$D$599,$F$249:$F$599,0,$E$249:$E$599,$G306,$C$249:$C$599,"&lt;="&amp;Q$5)&lt;1000000,SUMIFS($D$249:$D$599,$F$249:$F$599,0,$E$249:$E$599,$G306,$C$249:$C$599,"&lt;="&amp;S5)&gt;=1000000),SUMIFS($D$249:$D$599,$F$249:$F$599,0,$E$249:$E$599,$G306)*$C$161 ,0)</f>
        <v/>
      </c>
      <c r="U306" s="84">
        <f>IF(AND(SUMIFS($D$249:$D$599,$F$249:$F$599,0,$E$249:$E$599,$G306,$C$249:$C$599,"&lt;="&amp;S$5)&lt;1000000,SUMIFS($D$249:$D$599,$F$249:$F$599,0,$E$249:$E$599,$G306,$C$249:$C$599,"&lt;="&amp;U5)&gt;=1000000),SUMIFS($D$249:$D$599,$F$249:$F$599,0,$E$249:$E$599,$G306)*$C$161 ,0)</f>
        <v/>
      </c>
      <c r="W306" s="84">
        <f>IF(AND(SUMIFS($D$249:$D$599,$F$249:$F$599,0,$E$249:$E$599,$G306,$C$249:$C$599,"&lt;="&amp;U$5)&lt;1000000,SUMIFS($D$249:$D$599,$F$249:$F$599,0,$E$249:$E$599,$G306,$C$249:$C$599,"&lt;="&amp;W5)&gt;=1000000),SUMIFS($D$249:$D$599,$F$249:$F$599,0,$E$249:$E$599,$G306)*$C$161 ,0)</f>
        <v/>
      </c>
      <c r="Y306" s="84">
        <f>IF(AND(SUMIFS($D$249:$D$599,$F$249:$F$599,0,$E$249:$E$599,$G306,$C$249:$C$599,"&lt;="&amp;W$5)&lt;1000000,SUMIFS($D$249:$D$599,$F$249:$F$599,0,$E$249:$E$599,$G306,$C$249:$C$599,"&lt;="&amp;Y5)&gt;=1000000),SUMIFS($D$249:$D$599,$F$249:$F$599,0,$E$249:$E$599,$G306)*$C$161 ,0)</f>
        <v/>
      </c>
      <c r="AA306" s="84">
        <f>IF(AND(SUMIFS($D$249:$D$599,$F$249:$F$599,0,$E$249:$E$599,$G306,$C$249:$C$599,"&lt;="&amp;Y$5)&lt;1000000,SUMIFS($D$249:$D$599,$F$249:$F$599,0,$E$249:$E$599,$G306,$C$249:$C$599,"&lt;="&amp;AA5)&gt;=1000000),SUMIFS($D$249:$D$599,$F$249:$F$599,0,$E$249:$E$599,$G306)*$C$161 ,0)</f>
        <v/>
      </c>
      <c r="AC306" s="84">
        <f>IF(AND(SUMIFS($D$249:$D$599,$F$249:$F$599,0,$E$249:$E$599,$G306,$C$249:$C$599,"&lt;="&amp;AA$5)&lt;1000000,SUMIFS($D$249:$D$599,$F$249:$F$599,0,$E$249:$E$599,$G306,$C$249:$C$599,"&lt;="&amp;AC5)&gt;=1000000),SUMIFS($D$249:$D$599,$F$249:$F$599,0,$E$249:$E$599,$G306)*$C$161 ,0)</f>
        <v/>
      </c>
      <c r="AE306" s="84">
        <f>IF(AND(SUMIFS($D$249:$D$599,$F$249:$F$599,0,$E$249:$E$599,$G306,$C$249:$C$599,"&lt;="&amp;AC$5)&lt;1000000,SUMIFS($D$249:$D$599,$F$249:$F$599,0,$E$249:$E$599,$G306,$C$249:$C$599,"&lt;="&amp;AE5)&gt;=1000000),SUMIFS($D$249:$D$599,$F$249:$F$599,0,$E$249:$E$599,$G306)*$C$161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85">
        <f>LEFT(B307,6)</f>
        <v/>
      </c>
      <c r="F307" s="14">
        <f>IF(SUMIFS($E$121:$E$155,$D$121:$D$155,E307)&lt;&gt;0,E307,0)</f>
        <v/>
      </c>
      <c r="G307" s="24" t="n"/>
      <c r="I307" s="26">
        <f>IF(AND(SUMIFS($D$249:$D$599,$F$249:$F$599,0,$E$249:$E$599,$G307,$C$249:$C$599,"&lt;="&amp;B$2)&lt;1000000,SUMIFS($D$249:$D$599,$F$249:$F$599,0,$E$249:$E$599,$G307,$C$249:$C$599,"&lt;="&amp;I5)&gt;=1000000),SUMIFS($D$249:$D$599,$F$249:$F$599,0,$E$249:$E$599,$G307)*$C$161 ,0)</f>
        <v/>
      </c>
      <c r="K307" s="84">
        <f>IF(AND(SUMIFS($D$249:$D$599,$F$249:$F$599,0,$E$249:$E$599,$G307,$C$249:$C$599,"&lt;="&amp;I$5)&lt;1000000,SUMIFS($D$249:$D$599,$F$249:$F$599,0,$E$249:$E$599,$G307,$C$249:$C$599,"&lt;="&amp;K5)&gt;=1000000),SUMIFS($D$249:$D$599,$F$249:$F$599,0,$E$249:$E$599,$G307)*$C$161 ,0)</f>
        <v/>
      </c>
      <c r="M307" s="84">
        <f>IF(AND(SUMIFS($D$249:$D$599,$F$249:$F$599,0,$E$249:$E$599,$G307,$C$249:$C$599,"&lt;="&amp;K$5)&lt;1000000,SUMIFS($D$249:$D$599,$F$249:$F$599,0,$E$249:$E$599,$G307,$C$249:$C$599,"&lt;="&amp;M5)&gt;=1000000),SUMIFS($D$249:$D$599,$F$249:$F$599,0,$E$249:$E$599,$G307)*$C$161 ,0)</f>
        <v/>
      </c>
      <c r="O307" s="84">
        <f>IF(AND(SUMIFS($D$249:$D$599,$F$249:$F$599,0,$E$249:$E$599,$G307,$C$249:$C$599,"&lt;="&amp;M$5)&lt;1000000,SUMIFS($D$249:$D$599,$F$249:$F$599,0,$E$249:$E$599,$G307,$C$249:$C$599,"&lt;="&amp;O5)&gt;=1000000),SUMIFS($D$249:$D$599,$F$249:$F$599,0,$E$249:$E$599,$G307)*$C$161 ,0)</f>
        <v/>
      </c>
      <c r="Q307" s="84">
        <f>IF(AND(SUMIFS($D$249:$D$599,$F$249:$F$599,0,$E$249:$E$599,$G307,$C$249:$C$599,"&lt;="&amp;O$5)&lt;1000000,SUMIFS($D$249:$D$599,$F$249:$F$599,0,$E$249:$E$599,$G307,$C$249:$C$599,"&lt;="&amp;Q5)&gt;=1000000),SUMIFS($D$249:$D$599,$F$249:$F$599,0,$E$249:$E$599,$G307)*$C$161 ,0)</f>
        <v/>
      </c>
      <c r="S307" s="84">
        <f>IF(AND(SUMIFS($D$249:$D$599,$F$249:$F$599,0,$E$249:$E$599,$G307,$C$249:$C$599,"&lt;="&amp;Q$5)&lt;1000000,SUMIFS($D$249:$D$599,$F$249:$F$599,0,$E$249:$E$599,$G307,$C$249:$C$599,"&lt;="&amp;S5)&gt;=1000000),SUMIFS($D$249:$D$599,$F$249:$F$599,0,$E$249:$E$599,$G307)*$C$161 ,0)</f>
        <v/>
      </c>
      <c r="U307" s="84">
        <f>IF(AND(SUMIFS($D$249:$D$599,$F$249:$F$599,0,$E$249:$E$599,$G307,$C$249:$C$599,"&lt;="&amp;S$5)&lt;1000000,SUMIFS($D$249:$D$599,$F$249:$F$599,0,$E$249:$E$599,$G307,$C$249:$C$599,"&lt;="&amp;U5)&gt;=1000000),SUMIFS($D$249:$D$599,$F$249:$F$599,0,$E$249:$E$599,$G307)*$C$161 ,0)</f>
        <v/>
      </c>
      <c r="W307" s="84">
        <f>IF(AND(SUMIFS($D$249:$D$599,$F$249:$F$599,0,$E$249:$E$599,$G307,$C$249:$C$599,"&lt;="&amp;U$5)&lt;1000000,SUMIFS($D$249:$D$599,$F$249:$F$599,0,$E$249:$E$599,$G307,$C$249:$C$599,"&lt;="&amp;W5)&gt;=1000000),SUMIFS($D$249:$D$599,$F$249:$F$599,0,$E$249:$E$599,$G307)*$C$161 ,0)</f>
        <v/>
      </c>
      <c r="Y307" s="84">
        <f>IF(AND(SUMIFS($D$249:$D$599,$F$249:$F$599,0,$E$249:$E$599,$G307,$C$249:$C$599,"&lt;="&amp;W$5)&lt;1000000,SUMIFS($D$249:$D$599,$F$249:$F$599,0,$E$249:$E$599,$G307,$C$249:$C$599,"&lt;="&amp;Y5)&gt;=1000000),SUMIFS($D$249:$D$599,$F$249:$F$599,0,$E$249:$E$599,$G307)*$C$161 ,0)</f>
        <v/>
      </c>
      <c r="AA307" s="84">
        <f>IF(AND(SUMIFS($D$249:$D$599,$F$249:$F$599,0,$E$249:$E$599,$G307,$C$249:$C$599,"&lt;="&amp;Y$5)&lt;1000000,SUMIFS($D$249:$D$599,$F$249:$F$599,0,$E$249:$E$599,$G307,$C$249:$C$599,"&lt;="&amp;AA5)&gt;=1000000),SUMIFS($D$249:$D$599,$F$249:$F$599,0,$E$249:$E$599,$G307)*$C$161 ,0)</f>
        <v/>
      </c>
      <c r="AC307" s="84">
        <f>IF(AND(SUMIFS($D$249:$D$599,$F$249:$F$599,0,$E$249:$E$599,$G307,$C$249:$C$599,"&lt;="&amp;AA$5)&lt;1000000,SUMIFS($D$249:$D$599,$F$249:$F$599,0,$E$249:$E$599,$G307,$C$249:$C$599,"&lt;="&amp;AC5)&gt;=1000000),SUMIFS($D$249:$D$599,$F$249:$F$599,0,$E$249:$E$599,$G307)*$C$161 ,0)</f>
        <v/>
      </c>
      <c r="AE307" s="84">
        <f>IF(AND(SUMIFS($D$249:$D$599,$F$249:$F$599,0,$E$249:$E$599,$G307,$C$249:$C$599,"&lt;="&amp;AC$5)&lt;1000000,SUMIFS($D$249:$D$599,$F$249:$F$599,0,$E$249:$E$599,$G307,$C$249:$C$599,"&lt;="&amp;AE5)&gt;=1000000),SUMIFS($D$249:$D$599,$F$249:$F$599,0,$E$249:$E$599,$G307)*$C$161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85">
        <f>LEFT(B308,6)</f>
        <v/>
      </c>
      <c r="F308" s="14">
        <f>IF(SUMIFS($E$121:$E$155,$D$121:$D$155,E308)&lt;&gt;0,E308,0)</f>
        <v/>
      </c>
      <c r="G308" s="24" t="n"/>
      <c r="I308" s="26">
        <f>IF(AND(SUMIFS($D$249:$D$599,$F$249:$F$599,0,$E$249:$E$599,$G308,$C$249:$C$599,"&lt;="&amp;B$2)&lt;1000000,SUMIFS($D$249:$D$599,$F$249:$F$599,0,$E$249:$E$599,$G308,$C$249:$C$599,"&lt;="&amp;I5)&gt;=1000000),SUMIFS($D$249:$D$599,$F$249:$F$599,0,$E$249:$E$599,$G308)*$C$161 ,0)</f>
        <v/>
      </c>
      <c r="K308" s="84">
        <f>IF(AND(SUMIFS($D$249:$D$599,$F$249:$F$599,0,$E$249:$E$599,$G308,$C$249:$C$599,"&lt;="&amp;I$5)&lt;1000000,SUMIFS($D$249:$D$599,$F$249:$F$599,0,$E$249:$E$599,$G308,$C$249:$C$599,"&lt;="&amp;K5)&gt;=1000000),SUMIFS($D$249:$D$599,$F$249:$F$599,0,$E$249:$E$599,$G308)*$C$161 ,0)</f>
        <v/>
      </c>
      <c r="M308" s="84">
        <f>IF(AND(SUMIFS($D$249:$D$599,$F$249:$F$599,0,$E$249:$E$599,$G308,$C$249:$C$599,"&lt;="&amp;K$5)&lt;1000000,SUMIFS($D$249:$D$599,$F$249:$F$599,0,$E$249:$E$599,$G308,$C$249:$C$599,"&lt;="&amp;M5)&gt;=1000000),SUMIFS($D$249:$D$599,$F$249:$F$599,0,$E$249:$E$599,$G308)*$C$161 ,0)</f>
        <v/>
      </c>
      <c r="O308" s="84">
        <f>IF(AND(SUMIFS($D$249:$D$599,$F$249:$F$599,0,$E$249:$E$599,$G308,$C$249:$C$599,"&lt;="&amp;M$5)&lt;1000000,SUMIFS($D$249:$D$599,$F$249:$F$599,0,$E$249:$E$599,$G308,$C$249:$C$599,"&lt;="&amp;O5)&gt;=1000000),SUMIFS($D$249:$D$599,$F$249:$F$599,0,$E$249:$E$599,$G308)*$C$161 ,0)</f>
        <v/>
      </c>
      <c r="Q308" s="84">
        <f>IF(AND(SUMIFS($D$249:$D$599,$F$249:$F$599,0,$E$249:$E$599,$G308,$C$249:$C$599,"&lt;="&amp;O$5)&lt;1000000,SUMIFS($D$249:$D$599,$F$249:$F$599,0,$E$249:$E$599,$G308,$C$249:$C$599,"&lt;="&amp;Q5)&gt;=1000000),SUMIFS($D$249:$D$599,$F$249:$F$599,0,$E$249:$E$599,$G308)*$C$161 ,0)</f>
        <v/>
      </c>
      <c r="S308" s="84">
        <f>IF(AND(SUMIFS($D$249:$D$599,$F$249:$F$599,0,$E$249:$E$599,$G308,$C$249:$C$599,"&lt;="&amp;Q$5)&lt;1000000,SUMIFS($D$249:$D$599,$F$249:$F$599,0,$E$249:$E$599,$G308,$C$249:$C$599,"&lt;="&amp;S5)&gt;=1000000),SUMIFS($D$249:$D$599,$F$249:$F$599,0,$E$249:$E$599,$G308)*$C$161 ,0)</f>
        <v/>
      </c>
      <c r="U308" s="84">
        <f>IF(AND(SUMIFS($D$249:$D$599,$F$249:$F$599,0,$E$249:$E$599,$G308,$C$249:$C$599,"&lt;="&amp;S$5)&lt;1000000,SUMIFS($D$249:$D$599,$F$249:$F$599,0,$E$249:$E$599,$G308,$C$249:$C$599,"&lt;="&amp;U5)&gt;=1000000),SUMIFS($D$249:$D$599,$F$249:$F$599,0,$E$249:$E$599,$G308)*$C$161 ,0)</f>
        <v/>
      </c>
      <c r="W308" s="84">
        <f>IF(AND(SUMIFS($D$249:$D$599,$F$249:$F$599,0,$E$249:$E$599,$G308,$C$249:$C$599,"&lt;="&amp;U$5)&lt;1000000,SUMIFS($D$249:$D$599,$F$249:$F$599,0,$E$249:$E$599,$G308,$C$249:$C$599,"&lt;="&amp;W5)&gt;=1000000),SUMIFS($D$249:$D$599,$F$249:$F$599,0,$E$249:$E$599,$G308)*$C$161 ,0)</f>
        <v/>
      </c>
      <c r="Y308" s="84">
        <f>IF(AND(SUMIFS($D$249:$D$599,$F$249:$F$599,0,$E$249:$E$599,$G308,$C$249:$C$599,"&lt;="&amp;W$5)&lt;1000000,SUMIFS($D$249:$D$599,$F$249:$F$599,0,$E$249:$E$599,$G308,$C$249:$C$599,"&lt;="&amp;Y5)&gt;=1000000),SUMIFS($D$249:$D$599,$F$249:$F$599,0,$E$249:$E$599,$G308)*$C$161 ,0)</f>
        <v/>
      </c>
      <c r="AA308" s="84">
        <f>IF(AND(SUMIFS($D$249:$D$599,$F$249:$F$599,0,$E$249:$E$599,$G308,$C$249:$C$599,"&lt;="&amp;Y$5)&lt;1000000,SUMIFS($D$249:$D$599,$F$249:$F$599,0,$E$249:$E$599,$G308,$C$249:$C$599,"&lt;="&amp;AA5)&gt;=1000000),SUMIFS($D$249:$D$599,$F$249:$F$599,0,$E$249:$E$599,$G308)*$C$161 ,0)</f>
        <v/>
      </c>
      <c r="AC308" s="84">
        <f>IF(AND(SUMIFS($D$249:$D$599,$F$249:$F$599,0,$E$249:$E$599,$G308,$C$249:$C$599,"&lt;="&amp;AA$5)&lt;1000000,SUMIFS($D$249:$D$599,$F$249:$F$599,0,$E$249:$E$599,$G308,$C$249:$C$599,"&lt;="&amp;AC5)&gt;=1000000),SUMIFS($D$249:$D$599,$F$249:$F$599,0,$E$249:$E$599,$G308)*$C$161 ,0)</f>
        <v/>
      </c>
      <c r="AE308" s="84">
        <f>IF(AND(SUMIFS($D$249:$D$599,$F$249:$F$599,0,$E$249:$E$599,$G308,$C$249:$C$599,"&lt;="&amp;AC$5)&lt;1000000,SUMIFS($D$249:$D$599,$F$249:$F$599,0,$E$249:$E$599,$G308,$C$249:$C$599,"&lt;="&amp;AE5)&gt;=1000000),SUMIFS($D$249:$D$599,$F$249:$F$599,0,$E$249:$E$599,$G308)*$C$161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85">
        <f>LEFT(B309,6)</f>
        <v/>
      </c>
      <c r="F309" s="14">
        <f>IF(SUMIFS($E$121:$E$155,$D$121:$D$155,E309)&lt;&gt;0,E309,0)</f>
        <v/>
      </c>
      <c r="G309" s="24" t="n"/>
      <c r="I309" s="26">
        <f>IF(AND(SUMIFS($D$249:$D$599,$F$249:$F$599,0,$E$249:$E$599,$G309,$C$249:$C$599,"&lt;="&amp;B$2)&lt;1000000,SUMIFS($D$249:$D$599,$F$249:$F$599,0,$E$249:$E$599,$G309,$C$249:$C$599,"&lt;="&amp;I5)&gt;=1000000),SUMIFS($D$249:$D$599,$F$249:$F$599,0,$E$249:$E$599,$G309)*$C$161 ,0)</f>
        <v/>
      </c>
      <c r="K309" s="84">
        <f>IF(AND(SUMIFS($D$249:$D$599,$F$249:$F$599,0,$E$249:$E$599,$G309,$C$249:$C$599,"&lt;="&amp;I$5)&lt;1000000,SUMIFS($D$249:$D$599,$F$249:$F$599,0,$E$249:$E$599,$G309,$C$249:$C$599,"&lt;="&amp;K5)&gt;=1000000),SUMIFS($D$249:$D$599,$F$249:$F$599,0,$E$249:$E$599,$G309)*$C$161 ,0)</f>
        <v/>
      </c>
      <c r="M309" s="84">
        <f>IF(AND(SUMIFS($D$249:$D$599,$F$249:$F$599,0,$E$249:$E$599,$G309,$C$249:$C$599,"&lt;="&amp;K$5)&lt;1000000,SUMIFS($D$249:$D$599,$F$249:$F$599,0,$E$249:$E$599,$G309,$C$249:$C$599,"&lt;="&amp;M5)&gt;=1000000),SUMIFS($D$249:$D$599,$F$249:$F$599,0,$E$249:$E$599,$G309)*$C$161 ,0)</f>
        <v/>
      </c>
      <c r="O309" s="84">
        <f>IF(AND(SUMIFS($D$249:$D$599,$F$249:$F$599,0,$E$249:$E$599,$G309,$C$249:$C$599,"&lt;="&amp;M$5)&lt;1000000,SUMIFS($D$249:$D$599,$F$249:$F$599,0,$E$249:$E$599,$G309,$C$249:$C$599,"&lt;="&amp;O5)&gt;=1000000),SUMIFS($D$249:$D$599,$F$249:$F$599,0,$E$249:$E$599,$G309)*$C$161 ,0)</f>
        <v/>
      </c>
      <c r="Q309" s="84">
        <f>IF(AND(SUMIFS($D$249:$D$599,$F$249:$F$599,0,$E$249:$E$599,$G309,$C$249:$C$599,"&lt;="&amp;O$5)&lt;1000000,SUMIFS($D$249:$D$599,$F$249:$F$599,0,$E$249:$E$599,$G309,$C$249:$C$599,"&lt;="&amp;Q5)&gt;=1000000),SUMIFS($D$249:$D$599,$F$249:$F$599,0,$E$249:$E$599,$G309)*$C$161 ,0)</f>
        <v/>
      </c>
      <c r="S309" s="84">
        <f>IF(AND(SUMIFS($D$249:$D$599,$F$249:$F$599,0,$E$249:$E$599,$G309,$C$249:$C$599,"&lt;="&amp;Q$5)&lt;1000000,SUMIFS($D$249:$D$599,$F$249:$F$599,0,$E$249:$E$599,$G309,$C$249:$C$599,"&lt;="&amp;S5)&gt;=1000000),SUMIFS($D$249:$D$599,$F$249:$F$599,0,$E$249:$E$599,$G309)*$C$161 ,0)</f>
        <v/>
      </c>
      <c r="U309" s="84">
        <f>IF(AND(SUMIFS($D$249:$D$599,$F$249:$F$599,0,$E$249:$E$599,$G309,$C$249:$C$599,"&lt;="&amp;S$5)&lt;1000000,SUMIFS($D$249:$D$599,$F$249:$F$599,0,$E$249:$E$599,$G309,$C$249:$C$599,"&lt;="&amp;U5)&gt;=1000000),SUMIFS($D$249:$D$599,$F$249:$F$599,0,$E$249:$E$599,$G309)*$C$161 ,0)</f>
        <v/>
      </c>
      <c r="W309" s="84">
        <f>IF(AND(SUMIFS($D$249:$D$599,$F$249:$F$599,0,$E$249:$E$599,$G309,$C$249:$C$599,"&lt;="&amp;U$5)&lt;1000000,SUMIFS($D$249:$D$599,$F$249:$F$599,0,$E$249:$E$599,$G309,$C$249:$C$599,"&lt;="&amp;W5)&gt;=1000000),SUMIFS($D$249:$D$599,$F$249:$F$599,0,$E$249:$E$599,$G309)*$C$161 ,0)</f>
        <v/>
      </c>
      <c r="Y309" s="84">
        <f>IF(AND(SUMIFS($D$249:$D$599,$F$249:$F$599,0,$E$249:$E$599,$G309,$C$249:$C$599,"&lt;="&amp;W$5)&lt;1000000,SUMIFS($D$249:$D$599,$F$249:$F$599,0,$E$249:$E$599,$G309,$C$249:$C$599,"&lt;="&amp;Y5)&gt;=1000000),SUMIFS($D$249:$D$599,$F$249:$F$599,0,$E$249:$E$599,$G309)*$C$161 ,0)</f>
        <v/>
      </c>
      <c r="AA309" s="84">
        <f>IF(AND(SUMIFS($D$249:$D$599,$F$249:$F$599,0,$E$249:$E$599,$G309,$C$249:$C$599,"&lt;="&amp;Y$5)&lt;1000000,SUMIFS($D$249:$D$599,$F$249:$F$599,0,$E$249:$E$599,$G309,$C$249:$C$599,"&lt;="&amp;AA5)&gt;=1000000),SUMIFS($D$249:$D$599,$F$249:$F$599,0,$E$249:$E$599,$G309)*$C$161 ,0)</f>
        <v/>
      </c>
      <c r="AC309" s="84">
        <f>IF(AND(SUMIFS($D$249:$D$599,$F$249:$F$599,0,$E$249:$E$599,$G309,$C$249:$C$599,"&lt;="&amp;AA$5)&lt;1000000,SUMIFS($D$249:$D$599,$F$249:$F$599,0,$E$249:$E$599,$G309,$C$249:$C$599,"&lt;="&amp;AC5)&gt;=1000000),SUMIFS($D$249:$D$599,$F$249:$F$599,0,$E$249:$E$599,$G309)*$C$161 ,0)</f>
        <v/>
      </c>
      <c r="AE309" s="84">
        <f>IF(AND(SUMIFS($D$249:$D$599,$F$249:$F$599,0,$E$249:$E$599,$G309,$C$249:$C$599,"&lt;="&amp;AC$5)&lt;1000000,SUMIFS($D$249:$D$599,$F$249:$F$599,0,$E$249:$E$599,$G309,$C$249:$C$599,"&lt;="&amp;AE5)&gt;=1000000),SUMIFS($D$249:$D$599,$F$249:$F$599,0,$E$249:$E$599,$G309)*$C$161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85">
        <f>LEFT(B310,6)</f>
        <v/>
      </c>
      <c r="F310" s="14">
        <f>IF(SUMIFS($E$121:$E$155,$D$121:$D$155,E310)&lt;&gt;0,E310,0)</f>
        <v/>
      </c>
      <c r="G310" s="24" t="n"/>
      <c r="I310" s="26">
        <f>IF(AND(SUMIFS($D$249:$D$599,$F$249:$F$599,0,$E$249:$E$599,$G310,$C$249:$C$599,"&lt;="&amp;B$2)&lt;1000000,SUMIFS($D$249:$D$599,$F$249:$F$599,0,$E$249:$E$599,$G310,$C$249:$C$599,"&lt;="&amp;I5)&gt;=1000000),SUMIFS($D$249:$D$599,$F$249:$F$599,0,$E$249:$E$599,$G310)*$C$161 ,0)</f>
        <v/>
      </c>
      <c r="K310" s="84">
        <f>IF(AND(SUMIFS($D$249:$D$599,$F$249:$F$599,0,$E$249:$E$599,$G310,$C$249:$C$599,"&lt;="&amp;I$5)&lt;1000000,SUMIFS($D$249:$D$599,$F$249:$F$599,0,$E$249:$E$599,$G310,$C$249:$C$599,"&lt;="&amp;K5)&gt;=1000000),SUMIFS($D$249:$D$599,$F$249:$F$599,0,$E$249:$E$599,$G310)*$C$161 ,0)</f>
        <v/>
      </c>
      <c r="M310" s="84">
        <f>IF(AND(SUMIFS($D$249:$D$599,$F$249:$F$599,0,$E$249:$E$599,$G310,$C$249:$C$599,"&lt;="&amp;K$5)&lt;1000000,SUMIFS($D$249:$D$599,$F$249:$F$599,0,$E$249:$E$599,$G310,$C$249:$C$599,"&lt;="&amp;M5)&gt;=1000000),SUMIFS($D$249:$D$599,$F$249:$F$599,0,$E$249:$E$599,$G310)*$C$161 ,0)</f>
        <v/>
      </c>
      <c r="O310" s="84">
        <f>IF(AND(SUMIFS($D$249:$D$599,$F$249:$F$599,0,$E$249:$E$599,$G310,$C$249:$C$599,"&lt;="&amp;M$5)&lt;1000000,SUMIFS($D$249:$D$599,$F$249:$F$599,0,$E$249:$E$599,$G310,$C$249:$C$599,"&lt;="&amp;O5)&gt;=1000000),SUMIFS($D$249:$D$599,$F$249:$F$599,0,$E$249:$E$599,$G310)*$C$161 ,0)</f>
        <v/>
      </c>
      <c r="Q310" s="84">
        <f>IF(AND(SUMIFS($D$249:$D$599,$F$249:$F$599,0,$E$249:$E$599,$G310,$C$249:$C$599,"&lt;="&amp;O$5)&lt;1000000,SUMIFS($D$249:$D$599,$F$249:$F$599,0,$E$249:$E$599,$G310,$C$249:$C$599,"&lt;="&amp;Q5)&gt;=1000000),SUMIFS($D$249:$D$599,$F$249:$F$599,0,$E$249:$E$599,$G310)*$C$161 ,0)</f>
        <v/>
      </c>
      <c r="S310" s="84">
        <f>IF(AND(SUMIFS($D$249:$D$599,$F$249:$F$599,0,$E$249:$E$599,$G310,$C$249:$C$599,"&lt;="&amp;Q$5)&lt;1000000,SUMIFS($D$249:$D$599,$F$249:$F$599,0,$E$249:$E$599,$G310,$C$249:$C$599,"&lt;="&amp;S5)&gt;=1000000),SUMIFS($D$249:$D$599,$F$249:$F$599,0,$E$249:$E$599,$G310)*$C$161 ,0)</f>
        <v/>
      </c>
      <c r="U310" s="84">
        <f>IF(AND(SUMIFS($D$249:$D$599,$F$249:$F$599,0,$E$249:$E$599,$G310,$C$249:$C$599,"&lt;="&amp;S$5)&lt;1000000,SUMIFS($D$249:$D$599,$F$249:$F$599,0,$E$249:$E$599,$G310,$C$249:$C$599,"&lt;="&amp;U5)&gt;=1000000),SUMIFS($D$249:$D$599,$F$249:$F$599,0,$E$249:$E$599,$G310)*$C$161 ,0)</f>
        <v/>
      </c>
      <c r="W310" s="84">
        <f>IF(AND(SUMIFS($D$249:$D$599,$F$249:$F$599,0,$E$249:$E$599,$G310,$C$249:$C$599,"&lt;="&amp;U$5)&lt;1000000,SUMIFS($D$249:$D$599,$F$249:$F$599,0,$E$249:$E$599,$G310,$C$249:$C$599,"&lt;="&amp;W5)&gt;=1000000),SUMIFS($D$249:$D$599,$F$249:$F$599,0,$E$249:$E$599,$G310)*$C$161 ,0)</f>
        <v/>
      </c>
      <c r="Y310" s="84">
        <f>IF(AND(SUMIFS($D$249:$D$599,$F$249:$F$599,0,$E$249:$E$599,$G310,$C$249:$C$599,"&lt;="&amp;W$5)&lt;1000000,SUMIFS($D$249:$D$599,$F$249:$F$599,0,$E$249:$E$599,$G310,$C$249:$C$599,"&lt;="&amp;Y5)&gt;=1000000),SUMIFS($D$249:$D$599,$F$249:$F$599,0,$E$249:$E$599,$G310)*$C$161 ,0)</f>
        <v/>
      </c>
      <c r="AA310" s="84">
        <f>IF(AND(SUMIFS($D$249:$D$599,$F$249:$F$599,0,$E$249:$E$599,$G310,$C$249:$C$599,"&lt;="&amp;Y$5)&lt;1000000,SUMIFS($D$249:$D$599,$F$249:$F$599,0,$E$249:$E$599,$G310,$C$249:$C$599,"&lt;="&amp;AA5)&gt;=1000000),SUMIFS($D$249:$D$599,$F$249:$F$599,0,$E$249:$E$599,$G310)*$C$161 ,0)</f>
        <v/>
      </c>
      <c r="AC310" s="84">
        <f>IF(AND(SUMIFS($D$249:$D$599,$F$249:$F$599,0,$E$249:$E$599,$G310,$C$249:$C$599,"&lt;="&amp;AA$5)&lt;1000000,SUMIFS($D$249:$D$599,$F$249:$F$599,0,$E$249:$E$599,$G310,$C$249:$C$599,"&lt;="&amp;AC5)&gt;=1000000),SUMIFS($D$249:$D$599,$F$249:$F$599,0,$E$249:$E$599,$G310)*$C$161 ,0)</f>
        <v/>
      </c>
      <c r="AE310" s="84">
        <f>IF(AND(SUMIFS($D$249:$D$599,$F$249:$F$599,0,$E$249:$E$599,$G310,$C$249:$C$599,"&lt;="&amp;AC$5)&lt;1000000,SUMIFS($D$249:$D$599,$F$249:$F$599,0,$E$249:$E$599,$G310,$C$249:$C$599,"&lt;="&amp;AE5)&gt;=1000000),SUMIFS($D$249:$D$599,$F$249:$F$599,0,$E$249:$E$599,$G310)*$C$161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85">
        <f>LEFT(B311,6)</f>
        <v/>
      </c>
      <c r="F311" s="14">
        <f>IF(SUMIFS($E$121:$E$155,$D$121:$D$155,E311)&lt;&gt;0,E311,0)</f>
        <v/>
      </c>
      <c r="G311" s="24" t="n"/>
      <c r="I311" s="26">
        <f>IF(AND(SUMIFS($D$249:$D$599,$F$249:$F$599,0,$E$249:$E$599,$G311,$C$249:$C$599,"&lt;="&amp;B$2)&lt;1000000,SUMIFS($D$249:$D$599,$F$249:$F$599,0,$E$249:$E$599,$G311,$C$249:$C$599,"&lt;="&amp;I5)&gt;=1000000),SUMIFS($D$249:$D$599,$F$249:$F$599,0,$E$249:$E$599,$G311)*$C$161 ,0)</f>
        <v/>
      </c>
      <c r="K311" s="84">
        <f>IF(AND(SUMIFS($D$249:$D$599,$F$249:$F$599,0,$E$249:$E$599,$G311,$C$249:$C$599,"&lt;="&amp;I$5)&lt;1000000,SUMIFS($D$249:$D$599,$F$249:$F$599,0,$E$249:$E$599,$G311,$C$249:$C$599,"&lt;="&amp;K5)&gt;=1000000),SUMIFS($D$249:$D$599,$F$249:$F$599,0,$E$249:$E$599,$G311)*$C$161 ,0)</f>
        <v/>
      </c>
      <c r="M311" s="84">
        <f>IF(AND(SUMIFS($D$249:$D$599,$F$249:$F$599,0,$E$249:$E$599,$G311,$C$249:$C$599,"&lt;="&amp;K$5)&lt;1000000,SUMIFS($D$249:$D$599,$F$249:$F$599,0,$E$249:$E$599,$G311,$C$249:$C$599,"&lt;="&amp;M5)&gt;=1000000),SUMIFS($D$249:$D$599,$F$249:$F$599,0,$E$249:$E$599,$G311)*$C$161 ,0)</f>
        <v/>
      </c>
      <c r="O311" s="84">
        <f>IF(AND(SUMIFS($D$249:$D$599,$F$249:$F$599,0,$E$249:$E$599,$G311,$C$249:$C$599,"&lt;="&amp;M$5)&lt;1000000,SUMIFS($D$249:$D$599,$F$249:$F$599,0,$E$249:$E$599,$G311,$C$249:$C$599,"&lt;="&amp;O5)&gt;=1000000),SUMIFS($D$249:$D$599,$F$249:$F$599,0,$E$249:$E$599,$G311)*$C$161 ,0)</f>
        <v/>
      </c>
      <c r="Q311" s="84">
        <f>IF(AND(SUMIFS($D$249:$D$599,$F$249:$F$599,0,$E$249:$E$599,$G311,$C$249:$C$599,"&lt;="&amp;O$5)&lt;1000000,SUMIFS($D$249:$D$599,$F$249:$F$599,0,$E$249:$E$599,$G311,$C$249:$C$599,"&lt;="&amp;Q5)&gt;=1000000),SUMIFS($D$249:$D$599,$F$249:$F$599,0,$E$249:$E$599,$G311)*$C$161 ,0)</f>
        <v/>
      </c>
      <c r="S311" s="84">
        <f>IF(AND(SUMIFS($D$249:$D$599,$F$249:$F$599,0,$E$249:$E$599,$G311,$C$249:$C$599,"&lt;="&amp;Q$5)&lt;1000000,SUMIFS($D$249:$D$599,$F$249:$F$599,0,$E$249:$E$599,$G311,$C$249:$C$599,"&lt;="&amp;S5)&gt;=1000000),SUMIFS($D$249:$D$599,$F$249:$F$599,0,$E$249:$E$599,$G311)*$C$161 ,0)</f>
        <v/>
      </c>
      <c r="U311" s="84">
        <f>IF(AND(SUMIFS($D$249:$D$599,$F$249:$F$599,0,$E$249:$E$599,$G311,$C$249:$C$599,"&lt;="&amp;S$5)&lt;1000000,SUMIFS($D$249:$D$599,$F$249:$F$599,0,$E$249:$E$599,$G311,$C$249:$C$599,"&lt;="&amp;U5)&gt;=1000000),SUMIFS($D$249:$D$599,$F$249:$F$599,0,$E$249:$E$599,$G311)*$C$161 ,0)</f>
        <v/>
      </c>
      <c r="W311" s="84">
        <f>IF(AND(SUMIFS($D$249:$D$599,$F$249:$F$599,0,$E$249:$E$599,$G311,$C$249:$C$599,"&lt;="&amp;U$5)&lt;1000000,SUMIFS($D$249:$D$599,$F$249:$F$599,0,$E$249:$E$599,$G311,$C$249:$C$599,"&lt;="&amp;W5)&gt;=1000000),SUMIFS($D$249:$D$599,$F$249:$F$599,0,$E$249:$E$599,$G311)*$C$161 ,0)</f>
        <v/>
      </c>
      <c r="Y311" s="84">
        <f>IF(AND(SUMIFS($D$249:$D$599,$F$249:$F$599,0,$E$249:$E$599,$G311,$C$249:$C$599,"&lt;="&amp;W$5)&lt;1000000,SUMIFS($D$249:$D$599,$F$249:$F$599,0,$E$249:$E$599,$G311,$C$249:$C$599,"&lt;="&amp;Y5)&gt;=1000000),SUMIFS($D$249:$D$599,$F$249:$F$599,0,$E$249:$E$599,$G311)*$C$161 ,0)</f>
        <v/>
      </c>
      <c r="AA311" s="84">
        <f>IF(AND(SUMIFS($D$249:$D$599,$F$249:$F$599,0,$E$249:$E$599,$G311,$C$249:$C$599,"&lt;="&amp;Y$5)&lt;1000000,SUMIFS($D$249:$D$599,$F$249:$F$599,0,$E$249:$E$599,$G311,$C$249:$C$599,"&lt;="&amp;AA5)&gt;=1000000),SUMIFS($D$249:$D$599,$F$249:$F$599,0,$E$249:$E$599,$G311)*$C$161 ,0)</f>
        <v/>
      </c>
      <c r="AC311" s="84">
        <f>IF(AND(SUMIFS($D$249:$D$599,$F$249:$F$599,0,$E$249:$E$599,$G311,$C$249:$C$599,"&lt;="&amp;AA$5)&lt;1000000,SUMIFS($D$249:$D$599,$F$249:$F$599,0,$E$249:$E$599,$G311,$C$249:$C$599,"&lt;="&amp;AC5)&gt;=1000000),SUMIFS($D$249:$D$599,$F$249:$F$599,0,$E$249:$E$599,$G311)*$C$161 ,0)</f>
        <v/>
      </c>
      <c r="AE311" s="84">
        <f>IF(AND(SUMIFS($D$249:$D$599,$F$249:$F$599,0,$E$249:$E$599,$G311,$C$249:$C$599,"&lt;="&amp;AC$5)&lt;1000000,SUMIFS($D$249:$D$599,$F$249:$F$599,0,$E$249:$E$599,$G311,$C$249:$C$599,"&lt;="&amp;AE5)&gt;=1000000),SUMIFS($D$249:$D$599,$F$249:$F$599,0,$E$249:$E$599,$G311)*$C$161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85">
        <f>LEFT(B312,6)</f>
        <v/>
      </c>
      <c r="F312" s="14">
        <f>IF(SUMIFS($E$121:$E$155,$D$121:$D$155,E312)&lt;&gt;0,E312,0)</f>
        <v/>
      </c>
      <c r="G312" s="24" t="n"/>
      <c r="I312" s="26">
        <f>IF(AND(SUMIFS($D$249:$D$599,$F$249:$F$599,0,$E$249:$E$599,$G312,$C$249:$C$599,"&lt;="&amp;B$2)&lt;1000000,SUMIFS($D$249:$D$599,$F$249:$F$599,0,$E$249:$E$599,$G312,$C$249:$C$599,"&lt;="&amp;I5)&gt;=1000000),SUMIFS($D$249:$D$599,$F$249:$F$599,0,$E$249:$E$599,$G312)*$C$161 ,0)</f>
        <v/>
      </c>
      <c r="K312" s="84">
        <f>IF(AND(SUMIFS($D$249:$D$599,$F$249:$F$599,0,$E$249:$E$599,$G312,$C$249:$C$599,"&lt;="&amp;I$5)&lt;1000000,SUMIFS($D$249:$D$599,$F$249:$F$599,0,$E$249:$E$599,$G312,$C$249:$C$599,"&lt;="&amp;K5)&gt;=1000000),SUMIFS($D$249:$D$599,$F$249:$F$599,0,$E$249:$E$599,$G312)*$C$161 ,0)</f>
        <v/>
      </c>
      <c r="M312" s="84">
        <f>IF(AND(SUMIFS($D$249:$D$599,$F$249:$F$599,0,$E$249:$E$599,$G312,$C$249:$C$599,"&lt;="&amp;K$5)&lt;1000000,SUMIFS($D$249:$D$599,$F$249:$F$599,0,$E$249:$E$599,$G312,$C$249:$C$599,"&lt;="&amp;M5)&gt;=1000000),SUMIFS($D$249:$D$599,$F$249:$F$599,0,$E$249:$E$599,$G312)*$C$161 ,0)</f>
        <v/>
      </c>
      <c r="O312" s="84">
        <f>IF(AND(SUMIFS($D$249:$D$599,$F$249:$F$599,0,$E$249:$E$599,$G312,$C$249:$C$599,"&lt;="&amp;M$5)&lt;1000000,SUMIFS($D$249:$D$599,$F$249:$F$599,0,$E$249:$E$599,$G312,$C$249:$C$599,"&lt;="&amp;O5)&gt;=1000000),SUMIFS($D$249:$D$599,$F$249:$F$599,0,$E$249:$E$599,$G312)*$C$161 ,0)</f>
        <v/>
      </c>
      <c r="Q312" s="84">
        <f>IF(AND(SUMIFS($D$249:$D$599,$F$249:$F$599,0,$E$249:$E$599,$G312,$C$249:$C$599,"&lt;="&amp;O$5)&lt;1000000,SUMIFS($D$249:$D$599,$F$249:$F$599,0,$E$249:$E$599,$G312,$C$249:$C$599,"&lt;="&amp;Q5)&gt;=1000000),SUMIFS($D$249:$D$599,$F$249:$F$599,0,$E$249:$E$599,$G312)*$C$161 ,0)</f>
        <v/>
      </c>
      <c r="S312" s="84">
        <f>IF(AND(SUMIFS($D$249:$D$599,$F$249:$F$599,0,$E$249:$E$599,$G312,$C$249:$C$599,"&lt;="&amp;Q$5)&lt;1000000,SUMIFS($D$249:$D$599,$F$249:$F$599,0,$E$249:$E$599,$G312,$C$249:$C$599,"&lt;="&amp;S5)&gt;=1000000),SUMIFS($D$249:$D$599,$F$249:$F$599,0,$E$249:$E$599,$G312)*$C$161 ,0)</f>
        <v/>
      </c>
      <c r="U312" s="84">
        <f>IF(AND(SUMIFS($D$249:$D$599,$F$249:$F$599,0,$E$249:$E$599,$G312,$C$249:$C$599,"&lt;="&amp;S$5)&lt;1000000,SUMIFS($D$249:$D$599,$F$249:$F$599,0,$E$249:$E$599,$G312,$C$249:$C$599,"&lt;="&amp;U5)&gt;=1000000),SUMIFS($D$249:$D$599,$F$249:$F$599,0,$E$249:$E$599,$G312)*$C$161 ,0)</f>
        <v/>
      </c>
      <c r="W312" s="84">
        <f>IF(AND(SUMIFS($D$249:$D$599,$F$249:$F$599,0,$E$249:$E$599,$G312,$C$249:$C$599,"&lt;="&amp;U$5)&lt;1000000,SUMIFS($D$249:$D$599,$F$249:$F$599,0,$E$249:$E$599,$G312,$C$249:$C$599,"&lt;="&amp;W5)&gt;=1000000),SUMIFS($D$249:$D$599,$F$249:$F$599,0,$E$249:$E$599,$G312)*$C$161 ,0)</f>
        <v/>
      </c>
      <c r="Y312" s="84">
        <f>IF(AND(SUMIFS($D$249:$D$599,$F$249:$F$599,0,$E$249:$E$599,$G312,$C$249:$C$599,"&lt;="&amp;W$5)&lt;1000000,SUMIFS($D$249:$D$599,$F$249:$F$599,0,$E$249:$E$599,$G312,$C$249:$C$599,"&lt;="&amp;Y5)&gt;=1000000),SUMIFS($D$249:$D$599,$F$249:$F$599,0,$E$249:$E$599,$G312)*$C$161 ,0)</f>
        <v/>
      </c>
      <c r="AA312" s="84">
        <f>IF(AND(SUMIFS($D$249:$D$599,$F$249:$F$599,0,$E$249:$E$599,$G312,$C$249:$C$599,"&lt;="&amp;Y$5)&lt;1000000,SUMIFS($D$249:$D$599,$F$249:$F$599,0,$E$249:$E$599,$G312,$C$249:$C$599,"&lt;="&amp;AA5)&gt;=1000000),SUMIFS($D$249:$D$599,$F$249:$F$599,0,$E$249:$E$599,$G312)*$C$161 ,0)</f>
        <v/>
      </c>
      <c r="AC312" s="84">
        <f>IF(AND(SUMIFS($D$249:$D$599,$F$249:$F$599,0,$E$249:$E$599,$G312,$C$249:$C$599,"&lt;="&amp;AA$5)&lt;1000000,SUMIFS($D$249:$D$599,$F$249:$F$599,0,$E$249:$E$599,$G312,$C$249:$C$599,"&lt;="&amp;AC5)&gt;=1000000),SUMIFS($D$249:$D$599,$F$249:$F$599,0,$E$249:$E$599,$G312)*$C$161 ,0)</f>
        <v/>
      </c>
      <c r="AE312" s="84">
        <f>IF(AND(SUMIFS($D$249:$D$599,$F$249:$F$599,0,$E$249:$E$599,$G312,$C$249:$C$599,"&lt;="&amp;AC$5)&lt;1000000,SUMIFS($D$249:$D$599,$F$249:$F$599,0,$E$249:$E$599,$G312,$C$249:$C$599,"&lt;="&amp;AE5)&gt;=1000000),SUMIFS($D$249:$D$599,$F$249:$F$599,0,$E$249:$E$599,$G312)*$C$161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85">
        <f>LEFT(B313,6)</f>
        <v/>
      </c>
      <c r="F313" s="14">
        <f>IF(SUMIFS($E$121:$E$155,$D$121:$D$155,E313)&lt;&gt;0,E313,0)</f>
        <v/>
      </c>
      <c r="G313" s="24" t="n"/>
      <c r="I313" s="26">
        <f>IF(AND(SUMIFS($D$249:$D$599,$F$249:$F$599,0,$E$249:$E$599,$G313,$C$249:$C$599,"&lt;="&amp;B$2)&lt;1000000,SUMIFS($D$249:$D$599,$F$249:$F$599,0,$E$249:$E$599,$G313,$C$249:$C$599,"&lt;="&amp;I5)&gt;=1000000),SUMIFS($D$249:$D$599,$F$249:$F$599,0,$E$249:$E$599,$G313)*$C$161 ,0)</f>
        <v/>
      </c>
      <c r="K313" s="84">
        <f>IF(AND(SUMIFS($D$249:$D$599,$F$249:$F$599,0,$E$249:$E$599,$G313,$C$249:$C$599,"&lt;="&amp;I$5)&lt;1000000,SUMIFS($D$249:$D$599,$F$249:$F$599,0,$E$249:$E$599,$G313,$C$249:$C$599,"&lt;="&amp;K5)&gt;=1000000),SUMIFS($D$249:$D$599,$F$249:$F$599,0,$E$249:$E$599,$G313)*$C$161 ,0)</f>
        <v/>
      </c>
      <c r="M313" s="84">
        <f>IF(AND(SUMIFS($D$249:$D$599,$F$249:$F$599,0,$E$249:$E$599,$G313,$C$249:$C$599,"&lt;="&amp;K$5)&lt;1000000,SUMIFS($D$249:$D$599,$F$249:$F$599,0,$E$249:$E$599,$G313,$C$249:$C$599,"&lt;="&amp;M5)&gt;=1000000),SUMIFS($D$249:$D$599,$F$249:$F$599,0,$E$249:$E$599,$G313)*$C$161 ,0)</f>
        <v/>
      </c>
      <c r="O313" s="84">
        <f>IF(AND(SUMIFS($D$249:$D$599,$F$249:$F$599,0,$E$249:$E$599,$G313,$C$249:$C$599,"&lt;="&amp;M$5)&lt;1000000,SUMIFS($D$249:$D$599,$F$249:$F$599,0,$E$249:$E$599,$G313,$C$249:$C$599,"&lt;="&amp;O5)&gt;=1000000),SUMIFS($D$249:$D$599,$F$249:$F$599,0,$E$249:$E$599,$G313)*$C$161 ,0)</f>
        <v/>
      </c>
      <c r="Q313" s="84">
        <f>IF(AND(SUMIFS($D$249:$D$599,$F$249:$F$599,0,$E$249:$E$599,$G313,$C$249:$C$599,"&lt;="&amp;O$5)&lt;1000000,SUMIFS($D$249:$D$599,$F$249:$F$599,0,$E$249:$E$599,$G313,$C$249:$C$599,"&lt;="&amp;Q5)&gt;=1000000),SUMIFS($D$249:$D$599,$F$249:$F$599,0,$E$249:$E$599,$G313)*$C$161 ,0)</f>
        <v/>
      </c>
      <c r="S313" s="84">
        <f>IF(AND(SUMIFS($D$249:$D$599,$F$249:$F$599,0,$E$249:$E$599,$G313,$C$249:$C$599,"&lt;="&amp;Q$5)&lt;1000000,SUMIFS($D$249:$D$599,$F$249:$F$599,0,$E$249:$E$599,$G313,$C$249:$C$599,"&lt;="&amp;S5)&gt;=1000000),SUMIFS($D$249:$D$599,$F$249:$F$599,0,$E$249:$E$599,$G313)*$C$161 ,0)</f>
        <v/>
      </c>
      <c r="U313" s="84">
        <f>IF(AND(SUMIFS($D$249:$D$599,$F$249:$F$599,0,$E$249:$E$599,$G313,$C$249:$C$599,"&lt;="&amp;S$5)&lt;1000000,SUMIFS($D$249:$D$599,$F$249:$F$599,0,$E$249:$E$599,$G313,$C$249:$C$599,"&lt;="&amp;U5)&gt;=1000000),SUMIFS($D$249:$D$599,$F$249:$F$599,0,$E$249:$E$599,$G313)*$C$161 ,0)</f>
        <v/>
      </c>
      <c r="W313" s="84">
        <f>IF(AND(SUMIFS($D$249:$D$599,$F$249:$F$599,0,$E$249:$E$599,$G313,$C$249:$C$599,"&lt;="&amp;U$5)&lt;1000000,SUMIFS($D$249:$D$599,$F$249:$F$599,0,$E$249:$E$599,$G313,$C$249:$C$599,"&lt;="&amp;W5)&gt;=1000000),SUMIFS($D$249:$D$599,$F$249:$F$599,0,$E$249:$E$599,$G313)*$C$161 ,0)</f>
        <v/>
      </c>
      <c r="Y313" s="84">
        <f>IF(AND(SUMIFS($D$249:$D$599,$F$249:$F$599,0,$E$249:$E$599,$G313,$C$249:$C$599,"&lt;="&amp;W$5)&lt;1000000,SUMIFS($D$249:$D$599,$F$249:$F$599,0,$E$249:$E$599,$G313,$C$249:$C$599,"&lt;="&amp;Y5)&gt;=1000000),SUMIFS($D$249:$D$599,$F$249:$F$599,0,$E$249:$E$599,$G313)*$C$161 ,0)</f>
        <v/>
      </c>
      <c r="AA313" s="84">
        <f>IF(AND(SUMIFS($D$249:$D$599,$F$249:$F$599,0,$E$249:$E$599,$G313,$C$249:$C$599,"&lt;="&amp;Y$5)&lt;1000000,SUMIFS($D$249:$D$599,$F$249:$F$599,0,$E$249:$E$599,$G313,$C$249:$C$599,"&lt;="&amp;AA5)&gt;=1000000),SUMIFS($D$249:$D$599,$F$249:$F$599,0,$E$249:$E$599,$G313)*$C$161 ,0)</f>
        <v/>
      </c>
      <c r="AC313" s="84">
        <f>IF(AND(SUMIFS($D$249:$D$599,$F$249:$F$599,0,$E$249:$E$599,$G313,$C$249:$C$599,"&lt;="&amp;AA$5)&lt;1000000,SUMIFS($D$249:$D$599,$F$249:$F$599,0,$E$249:$E$599,$G313,$C$249:$C$599,"&lt;="&amp;AC5)&gt;=1000000),SUMIFS($D$249:$D$599,$F$249:$F$599,0,$E$249:$E$599,$G313)*$C$161 ,0)</f>
        <v/>
      </c>
      <c r="AE313" s="84">
        <f>IF(AND(SUMIFS($D$249:$D$599,$F$249:$F$599,0,$E$249:$E$599,$G313,$C$249:$C$599,"&lt;="&amp;AC$5)&lt;1000000,SUMIFS($D$249:$D$599,$F$249:$F$599,0,$E$249:$E$599,$G313,$C$249:$C$599,"&lt;="&amp;AE5)&gt;=1000000),SUMIFS($D$249:$D$599,$F$249:$F$599,0,$E$249:$E$599,$G313)*$C$161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85">
        <f>LEFT(B314,6)</f>
        <v/>
      </c>
      <c r="F314" s="14">
        <f>IF(SUMIFS($E$121:$E$155,$D$121:$D$155,E314)&lt;&gt;0,E314,0)</f>
        <v/>
      </c>
      <c r="G314" s="24" t="n"/>
      <c r="I314" s="26">
        <f>IF(AND(SUMIFS($D$249:$D$599,$F$249:$F$599,0,$E$249:$E$599,$G314,$C$249:$C$599,"&lt;="&amp;B$2)&lt;1000000,SUMIFS($D$249:$D$599,$F$249:$F$599,0,$E$249:$E$599,$G314,$C$249:$C$599,"&lt;="&amp;I5)&gt;=1000000),SUMIFS($D$249:$D$599,$F$249:$F$599,0,$E$249:$E$599,$G314)*$C$161 ,0)</f>
        <v/>
      </c>
      <c r="K314" s="84">
        <f>IF(AND(SUMIFS($D$249:$D$599,$F$249:$F$599,0,$E$249:$E$599,$G314,$C$249:$C$599,"&lt;="&amp;I$5)&lt;1000000,SUMIFS($D$249:$D$599,$F$249:$F$599,0,$E$249:$E$599,$G314,$C$249:$C$599,"&lt;="&amp;K5)&gt;=1000000),SUMIFS($D$249:$D$599,$F$249:$F$599,0,$E$249:$E$599,$G314)*$C$161 ,0)</f>
        <v/>
      </c>
      <c r="M314" s="84">
        <f>IF(AND(SUMIFS($D$249:$D$599,$F$249:$F$599,0,$E$249:$E$599,$G314,$C$249:$C$599,"&lt;="&amp;K$5)&lt;1000000,SUMIFS($D$249:$D$599,$F$249:$F$599,0,$E$249:$E$599,$G314,$C$249:$C$599,"&lt;="&amp;M5)&gt;=1000000),SUMIFS($D$249:$D$599,$F$249:$F$599,0,$E$249:$E$599,$G314)*$C$161 ,0)</f>
        <v/>
      </c>
      <c r="O314" s="84">
        <f>IF(AND(SUMIFS($D$249:$D$599,$F$249:$F$599,0,$E$249:$E$599,$G314,$C$249:$C$599,"&lt;="&amp;M$5)&lt;1000000,SUMIFS($D$249:$D$599,$F$249:$F$599,0,$E$249:$E$599,$G314,$C$249:$C$599,"&lt;="&amp;O5)&gt;=1000000),SUMIFS($D$249:$D$599,$F$249:$F$599,0,$E$249:$E$599,$G314)*$C$161 ,0)</f>
        <v/>
      </c>
      <c r="Q314" s="84">
        <f>IF(AND(SUMIFS($D$249:$D$599,$F$249:$F$599,0,$E$249:$E$599,$G314,$C$249:$C$599,"&lt;="&amp;O$5)&lt;1000000,SUMIFS($D$249:$D$599,$F$249:$F$599,0,$E$249:$E$599,$G314,$C$249:$C$599,"&lt;="&amp;Q5)&gt;=1000000),SUMIFS($D$249:$D$599,$F$249:$F$599,0,$E$249:$E$599,$G314)*$C$161 ,0)</f>
        <v/>
      </c>
      <c r="S314" s="84">
        <f>IF(AND(SUMIFS($D$249:$D$599,$F$249:$F$599,0,$E$249:$E$599,$G314,$C$249:$C$599,"&lt;="&amp;Q$5)&lt;1000000,SUMIFS($D$249:$D$599,$F$249:$F$599,0,$E$249:$E$599,$G314,$C$249:$C$599,"&lt;="&amp;S5)&gt;=1000000),SUMIFS($D$249:$D$599,$F$249:$F$599,0,$E$249:$E$599,$G314)*$C$161 ,0)</f>
        <v/>
      </c>
      <c r="U314" s="84">
        <f>IF(AND(SUMIFS($D$249:$D$599,$F$249:$F$599,0,$E$249:$E$599,$G314,$C$249:$C$599,"&lt;="&amp;S$5)&lt;1000000,SUMIFS($D$249:$D$599,$F$249:$F$599,0,$E$249:$E$599,$G314,$C$249:$C$599,"&lt;="&amp;U5)&gt;=1000000),SUMIFS($D$249:$D$599,$F$249:$F$599,0,$E$249:$E$599,$G314)*$C$161 ,0)</f>
        <v/>
      </c>
      <c r="W314" s="84">
        <f>IF(AND(SUMIFS($D$249:$D$599,$F$249:$F$599,0,$E$249:$E$599,$G314,$C$249:$C$599,"&lt;="&amp;U$5)&lt;1000000,SUMIFS($D$249:$D$599,$F$249:$F$599,0,$E$249:$E$599,$G314,$C$249:$C$599,"&lt;="&amp;W5)&gt;=1000000),SUMIFS($D$249:$D$599,$F$249:$F$599,0,$E$249:$E$599,$G314)*$C$161 ,0)</f>
        <v/>
      </c>
      <c r="Y314" s="84">
        <f>IF(AND(SUMIFS($D$249:$D$599,$F$249:$F$599,0,$E$249:$E$599,$G314,$C$249:$C$599,"&lt;="&amp;W$5)&lt;1000000,SUMIFS($D$249:$D$599,$F$249:$F$599,0,$E$249:$E$599,$G314,$C$249:$C$599,"&lt;="&amp;Y5)&gt;=1000000),SUMIFS($D$249:$D$599,$F$249:$F$599,0,$E$249:$E$599,$G314)*$C$161 ,0)</f>
        <v/>
      </c>
      <c r="AA314" s="84">
        <f>IF(AND(SUMIFS($D$249:$D$599,$F$249:$F$599,0,$E$249:$E$599,$G314,$C$249:$C$599,"&lt;="&amp;Y$5)&lt;1000000,SUMIFS($D$249:$D$599,$F$249:$F$599,0,$E$249:$E$599,$G314,$C$249:$C$599,"&lt;="&amp;AA5)&gt;=1000000),SUMIFS($D$249:$D$599,$F$249:$F$599,0,$E$249:$E$599,$G314)*$C$161 ,0)</f>
        <v/>
      </c>
      <c r="AC314" s="84">
        <f>IF(AND(SUMIFS($D$249:$D$599,$F$249:$F$599,0,$E$249:$E$599,$G314,$C$249:$C$599,"&lt;="&amp;AA$5)&lt;1000000,SUMIFS($D$249:$D$599,$F$249:$F$599,0,$E$249:$E$599,$G314,$C$249:$C$599,"&lt;="&amp;AC5)&gt;=1000000),SUMIFS($D$249:$D$599,$F$249:$F$599,0,$E$249:$E$599,$G314)*$C$161 ,0)</f>
        <v/>
      </c>
      <c r="AE314" s="84">
        <f>IF(AND(SUMIFS($D$249:$D$599,$F$249:$F$599,0,$E$249:$E$599,$G314,$C$249:$C$599,"&lt;="&amp;AC$5)&lt;1000000,SUMIFS($D$249:$D$599,$F$249:$F$599,0,$E$249:$E$599,$G314,$C$249:$C$599,"&lt;="&amp;AE5)&gt;=1000000),SUMIFS($D$249:$D$599,$F$249:$F$599,0,$E$249:$E$599,$G314)*$C$161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85">
        <f>LEFT(B315,6)</f>
        <v/>
      </c>
      <c r="F315" s="14">
        <f>IF(SUMIFS($E$121:$E$155,$D$121:$D$155,E315)&lt;&gt;0,E315,0)</f>
        <v/>
      </c>
      <c r="G315" s="24" t="n"/>
      <c r="I315" s="26">
        <f>IF(AND(SUMIFS($D$249:$D$599,$F$249:$F$599,0,$E$249:$E$599,$G315,$C$249:$C$599,"&lt;="&amp;B$2)&lt;1000000,SUMIFS($D$249:$D$599,$F$249:$F$599,0,$E$249:$E$599,$G315,$C$249:$C$599,"&lt;="&amp;I5)&gt;=1000000),SUMIFS($D$249:$D$599,$F$249:$F$599,0,$E$249:$E$599,$G315)*$C$161 ,0)</f>
        <v/>
      </c>
      <c r="K315" s="84">
        <f>IF(AND(SUMIFS($D$249:$D$599,$F$249:$F$599,0,$E$249:$E$599,$G315,$C$249:$C$599,"&lt;="&amp;I$5)&lt;1000000,SUMIFS($D$249:$D$599,$F$249:$F$599,0,$E$249:$E$599,$G315,$C$249:$C$599,"&lt;="&amp;K5)&gt;=1000000),SUMIFS($D$249:$D$599,$F$249:$F$599,0,$E$249:$E$599,$G315)*$C$161 ,0)</f>
        <v/>
      </c>
      <c r="M315" s="84">
        <f>IF(AND(SUMIFS($D$249:$D$599,$F$249:$F$599,0,$E$249:$E$599,$G315,$C$249:$C$599,"&lt;="&amp;K$5)&lt;1000000,SUMIFS($D$249:$D$599,$F$249:$F$599,0,$E$249:$E$599,$G315,$C$249:$C$599,"&lt;="&amp;M5)&gt;=1000000),SUMIFS($D$249:$D$599,$F$249:$F$599,0,$E$249:$E$599,$G315)*$C$161 ,0)</f>
        <v/>
      </c>
      <c r="O315" s="84">
        <f>IF(AND(SUMIFS($D$249:$D$599,$F$249:$F$599,0,$E$249:$E$599,$G315,$C$249:$C$599,"&lt;="&amp;M$5)&lt;1000000,SUMIFS($D$249:$D$599,$F$249:$F$599,0,$E$249:$E$599,$G315,$C$249:$C$599,"&lt;="&amp;O5)&gt;=1000000),SUMIFS($D$249:$D$599,$F$249:$F$599,0,$E$249:$E$599,$G315)*$C$161 ,0)</f>
        <v/>
      </c>
      <c r="Q315" s="84">
        <f>IF(AND(SUMIFS($D$249:$D$599,$F$249:$F$599,0,$E$249:$E$599,$G315,$C$249:$C$599,"&lt;="&amp;O$5)&lt;1000000,SUMIFS($D$249:$D$599,$F$249:$F$599,0,$E$249:$E$599,$G315,$C$249:$C$599,"&lt;="&amp;Q5)&gt;=1000000),SUMIFS($D$249:$D$599,$F$249:$F$599,0,$E$249:$E$599,$G315)*$C$161 ,0)</f>
        <v/>
      </c>
      <c r="S315" s="84">
        <f>IF(AND(SUMIFS($D$249:$D$599,$F$249:$F$599,0,$E$249:$E$599,$G315,$C$249:$C$599,"&lt;="&amp;Q$5)&lt;1000000,SUMIFS($D$249:$D$599,$F$249:$F$599,0,$E$249:$E$599,$G315,$C$249:$C$599,"&lt;="&amp;S5)&gt;=1000000),SUMIFS($D$249:$D$599,$F$249:$F$599,0,$E$249:$E$599,$G315)*$C$161 ,0)</f>
        <v/>
      </c>
      <c r="U315" s="84">
        <f>IF(AND(SUMIFS($D$249:$D$599,$F$249:$F$599,0,$E$249:$E$599,$G315,$C$249:$C$599,"&lt;="&amp;S$5)&lt;1000000,SUMIFS($D$249:$D$599,$F$249:$F$599,0,$E$249:$E$599,$G315,$C$249:$C$599,"&lt;="&amp;U5)&gt;=1000000),SUMIFS($D$249:$D$599,$F$249:$F$599,0,$E$249:$E$599,$G315)*$C$161 ,0)</f>
        <v/>
      </c>
      <c r="W315" s="84">
        <f>IF(AND(SUMIFS($D$249:$D$599,$F$249:$F$599,0,$E$249:$E$599,$G315,$C$249:$C$599,"&lt;="&amp;U$5)&lt;1000000,SUMIFS($D$249:$D$599,$F$249:$F$599,0,$E$249:$E$599,$G315,$C$249:$C$599,"&lt;="&amp;W5)&gt;=1000000),SUMIFS($D$249:$D$599,$F$249:$F$599,0,$E$249:$E$599,$G315)*$C$161 ,0)</f>
        <v/>
      </c>
      <c r="Y315" s="84">
        <f>IF(AND(SUMIFS($D$249:$D$599,$F$249:$F$599,0,$E$249:$E$599,$G315,$C$249:$C$599,"&lt;="&amp;W$5)&lt;1000000,SUMIFS($D$249:$D$599,$F$249:$F$599,0,$E$249:$E$599,$G315,$C$249:$C$599,"&lt;="&amp;Y5)&gt;=1000000),SUMIFS($D$249:$D$599,$F$249:$F$599,0,$E$249:$E$599,$G315)*$C$161 ,0)</f>
        <v/>
      </c>
      <c r="AA315" s="84">
        <f>IF(AND(SUMIFS($D$249:$D$599,$F$249:$F$599,0,$E$249:$E$599,$G315,$C$249:$C$599,"&lt;="&amp;Y$5)&lt;1000000,SUMIFS($D$249:$D$599,$F$249:$F$599,0,$E$249:$E$599,$G315,$C$249:$C$599,"&lt;="&amp;AA5)&gt;=1000000),SUMIFS($D$249:$D$599,$F$249:$F$599,0,$E$249:$E$599,$G315)*$C$161 ,0)</f>
        <v/>
      </c>
      <c r="AC315" s="84">
        <f>IF(AND(SUMIFS($D$249:$D$599,$F$249:$F$599,0,$E$249:$E$599,$G315,$C$249:$C$599,"&lt;="&amp;AA$5)&lt;1000000,SUMIFS($D$249:$D$599,$F$249:$F$599,0,$E$249:$E$599,$G315,$C$249:$C$599,"&lt;="&amp;AC5)&gt;=1000000),SUMIFS($D$249:$D$599,$F$249:$F$599,0,$E$249:$E$599,$G315)*$C$161 ,0)</f>
        <v/>
      </c>
      <c r="AE315" s="84">
        <f>IF(AND(SUMIFS($D$249:$D$599,$F$249:$F$599,0,$E$249:$E$599,$G315,$C$249:$C$599,"&lt;="&amp;AC$5)&lt;1000000,SUMIFS($D$249:$D$599,$F$249:$F$599,0,$E$249:$E$599,$G315,$C$249:$C$599,"&lt;="&amp;AE5)&gt;=1000000),SUMIFS($D$249:$D$599,$F$249:$F$599,0,$E$249:$E$599,$G315)*$C$161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85">
        <f>LEFT(B316,6)</f>
        <v/>
      </c>
      <c r="F316" s="14">
        <f>IF(SUMIFS($E$121:$E$155,$D$121:$D$155,E316)&lt;&gt;0,E316,0)</f>
        <v/>
      </c>
      <c r="G316" s="24" t="n"/>
      <c r="I316" s="26">
        <f>IF(AND(SUMIFS($D$249:$D$599,$F$249:$F$599,0,$E$249:$E$599,$G316,$C$249:$C$599,"&lt;="&amp;B$2)&lt;1000000,SUMIFS($D$249:$D$599,$F$249:$F$599,0,$E$249:$E$599,$G316,$C$249:$C$599,"&lt;="&amp;I5)&gt;=1000000),SUMIFS($D$249:$D$599,$F$249:$F$599,0,$E$249:$E$599,$G316)*$C$161 ,0)</f>
        <v/>
      </c>
      <c r="K316" s="84">
        <f>IF(AND(SUMIFS($D$249:$D$599,$F$249:$F$599,0,$E$249:$E$599,$G316,$C$249:$C$599,"&lt;="&amp;I$5)&lt;1000000,SUMIFS($D$249:$D$599,$F$249:$F$599,0,$E$249:$E$599,$G316,$C$249:$C$599,"&lt;="&amp;K5)&gt;=1000000),SUMIFS($D$249:$D$599,$F$249:$F$599,0,$E$249:$E$599,$G316)*$C$161 ,0)</f>
        <v/>
      </c>
      <c r="M316" s="84">
        <f>IF(AND(SUMIFS($D$249:$D$599,$F$249:$F$599,0,$E$249:$E$599,$G316,$C$249:$C$599,"&lt;="&amp;K$5)&lt;1000000,SUMIFS($D$249:$D$599,$F$249:$F$599,0,$E$249:$E$599,$G316,$C$249:$C$599,"&lt;="&amp;M5)&gt;=1000000),SUMIFS($D$249:$D$599,$F$249:$F$599,0,$E$249:$E$599,$G316)*$C$161 ,0)</f>
        <v/>
      </c>
      <c r="O316" s="84">
        <f>IF(AND(SUMIFS($D$249:$D$599,$F$249:$F$599,0,$E$249:$E$599,$G316,$C$249:$C$599,"&lt;="&amp;M$5)&lt;1000000,SUMIFS($D$249:$D$599,$F$249:$F$599,0,$E$249:$E$599,$G316,$C$249:$C$599,"&lt;="&amp;O5)&gt;=1000000),SUMIFS($D$249:$D$599,$F$249:$F$599,0,$E$249:$E$599,$G316)*$C$161 ,0)</f>
        <v/>
      </c>
      <c r="Q316" s="84">
        <f>IF(AND(SUMIFS($D$249:$D$599,$F$249:$F$599,0,$E$249:$E$599,$G316,$C$249:$C$599,"&lt;="&amp;O$5)&lt;1000000,SUMIFS($D$249:$D$599,$F$249:$F$599,0,$E$249:$E$599,$G316,$C$249:$C$599,"&lt;="&amp;Q5)&gt;=1000000),SUMIFS($D$249:$D$599,$F$249:$F$599,0,$E$249:$E$599,$G316)*$C$161 ,0)</f>
        <v/>
      </c>
      <c r="S316" s="84">
        <f>IF(AND(SUMIFS($D$249:$D$599,$F$249:$F$599,0,$E$249:$E$599,$G316,$C$249:$C$599,"&lt;="&amp;Q$5)&lt;1000000,SUMIFS($D$249:$D$599,$F$249:$F$599,0,$E$249:$E$599,$G316,$C$249:$C$599,"&lt;="&amp;S5)&gt;=1000000),SUMIFS($D$249:$D$599,$F$249:$F$599,0,$E$249:$E$599,$G316)*$C$161 ,0)</f>
        <v/>
      </c>
      <c r="U316" s="84">
        <f>IF(AND(SUMIFS($D$249:$D$599,$F$249:$F$599,0,$E$249:$E$599,$G316,$C$249:$C$599,"&lt;="&amp;S$5)&lt;1000000,SUMIFS($D$249:$D$599,$F$249:$F$599,0,$E$249:$E$599,$G316,$C$249:$C$599,"&lt;="&amp;U5)&gt;=1000000),SUMIFS($D$249:$D$599,$F$249:$F$599,0,$E$249:$E$599,$G316)*$C$161 ,0)</f>
        <v/>
      </c>
      <c r="W316" s="84">
        <f>IF(AND(SUMIFS($D$249:$D$599,$F$249:$F$599,0,$E$249:$E$599,$G316,$C$249:$C$599,"&lt;="&amp;U$5)&lt;1000000,SUMIFS($D$249:$D$599,$F$249:$F$599,0,$E$249:$E$599,$G316,$C$249:$C$599,"&lt;="&amp;W5)&gt;=1000000),SUMIFS($D$249:$D$599,$F$249:$F$599,0,$E$249:$E$599,$G316)*$C$161 ,0)</f>
        <v/>
      </c>
      <c r="Y316" s="84">
        <f>IF(AND(SUMIFS($D$249:$D$599,$F$249:$F$599,0,$E$249:$E$599,$G316,$C$249:$C$599,"&lt;="&amp;W$5)&lt;1000000,SUMIFS($D$249:$D$599,$F$249:$F$599,0,$E$249:$E$599,$G316,$C$249:$C$599,"&lt;="&amp;Y5)&gt;=1000000),SUMIFS($D$249:$D$599,$F$249:$F$599,0,$E$249:$E$599,$G316)*$C$161 ,0)</f>
        <v/>
      </c>
      <c r="AA316" s="84">
        <f>IF(AND(SUMIFS($D$249:$D$599,$F$249:$F$599,0,$E$249:$E$599,$G316,$C$249:$C$599,"&lt;="&amp;Y$5)&lt;1000000,SUMIFS($D$249:$D$599,$F$249:$F$599,0,$E$249:$E$599,$G316,$C$249:$C$599,"&lt;="&amp;AA5)&gt;=1000000),SUMIFS($D$249:$D$599,$F$249:$F$599,0,$E$249:$E$599,$G316)*$C$161 ,0)</f>
        <v/>
      </c>
      <c r="AC316" s="84">
        <f>IF(AND(SUMIFS($D$249:$D$599,$F$249:$F$599,0,$E$249:$E$599,$G316,$C$249:$C$599,"&lt;="&amp;AA$5)&lt;1000000,SUMIFS($D$249:$D$599,$F$249:$F$599,0,$E$249:$E$599,$G316,$C$249:$C$599,"&lt;="&amp;AC5)&gt;=1000000),SUMIFS($D$249:$D$599,$F$249:$F$599,0,$E$249:$E$599,$G316)*$C$161 ,0)</f>
        <v/>
      </c>
      <c r="AE316" s="84">
        <f>IF(AND(SUMIFS($D$249:$D$599,$F$249:$F$599,0,$E$249:$E$599,$G316,$C$249:$C$599,"&lt;="&amp;AC$5)&lt;1000000,SUMIFS($D$249:$D$599,$F$249:$F$599,0,$E$249:$E$599,$G316,$C$249:$C$599,"&lt;="&amp;AE5)&gt;=1000000),SUMIFS($D$249:$D$599,$F$249:$F$599,0,$E$249:$E$599,$G316)*$C$161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85">
        <f>LEFT(B317,6)</f>
        <v/>
      </c>
      <c r="F317" s="14">
        <f>IF(SUMIFS($E$121:$E$155,$D$121:$D$155,E317)&lt;&gt;0,E317,0)</f>
        <v/>
      </c>
      <c r="G317" s="24" t="n"/>
      <c r="I317" s="26">
        <f>IF(AND(SUMIFS($D$249:$D$599,$F$249:$F$599,0,$E$249:$E$599,$G317,$C$249:$C$599,"&lt;="&amp;B$2)&lt;1000000,SUMIFS($D$249:$D$599,$F$249:$F$599,0,$E$249:$E$599,$G317,$C$249:$C$599,"&lt;="&amp;I5)&gt;=1000000),SUMIFS($D$249:$D$599,$F$249:$F$599,0,$E$249:$E$599,$G317)*$C$161 ,0)</f>
        <v/>
      </c>
      <c r="K317" s="84">
        <f>IF(AND(SUMIFS($D$249:$D$599,$F$249:$F$599,0,$E$249:$E$599,$G317,$C$249:$C$599,"&lt;="&amp;I$5)&lt;1000000,SUMIFS($D$249:$D$599,$F$249:$F$599,0,$E$249:$E$599,$G317,$C$249:$C$599,"&lt;="&amp;K5)&gt;=1000000),SUMIFS($D$249:$D$599,$F$249:$F$599,0,$E$249:$E$599,$G317)*$C$161 ,0)</f>
        <v/>
      </c>
      <c r="M317" s="84">
        <f>IF(AND(SUMIFS($D$249:$D$599,$F$249:$F$599,0,$E$249:$E$599,$G317,$C$249:$C$599,"&lt;="&amp;K$5)&lt;1000000,SUMIFS($D$249:$D$599,$F$249:$F$599,0,$E$249:$E$599,$G317,$C$249:$C$599,"&lt;="&amp;M5)&gt;=1000000),SUMIFS($D$249:$D$599,$F$249:$F$599,0,$E$249:$E$599,$G317)*$C$161 ,0)</f>
        <v/>
      </c>
      <c r="O317" s="84">
        <f>IF(AND(SUMIFS($D$249:$D$599,$F$249:$F$599,0,$E$249:$E$599,$G317,$C$249:$C$599,"&lt;="&amp;M$5)&lt;1000000,SUMIFS($D$249:$D$599,$F$249:$F$599,0,$E$249:$E$599,$G317,$C$249:$C$599,"&lt;="&amp;O5)&gt;=1000000),SUMIFS($D$249:$D$599,$F$249:$F$599,0,$E$249:$E$599,$G317)*$C$161 ,0)</f>
        <v/>
      </c>
      <c r="Q317" s="84">
        <f>IF(AND(SUMIFS($D$249:$D$599,$F$249:$F$599,0,$E$249:$E$599,$G317,$C$249:$C$599,"&lt;="&amp;O$5)&lt;1000000,SUMIFS($D$249:$D$599,$F$249:$F$599,0,$E$249:$E$599,$G317,$C$249:$C$599,"&lt;="&amp;Q5)&gt;=1000000),SUMIFS($D$249:$D$599,$F$249:$F$599,0,$E$249:$E$599,$G317)*$C$161 ,0)</f>
        <v/>
      </c>
      <c r="S317" s="84">
        <f>IF(AND(SUMIFS($D$249:$D$599,$F$249:$F$599,0,$E$249:$E$599,$G317,$C$249:$C$599,"&lt;="&amp;Q$5)&lt;1000000,SUMIFS($D$249:$D$599,$F$249:$F$599,0,$E$249:$E$599,$G317,$C$249:$C$599,"&lt;="&amp;S5)&gt;=1000000),SUMIFS($D$249:$D$599,$F$249:$F$599,0,$E$249:$E$599,$G317)*$C$161 ,0)</f>
        <v/>
      </c>
      <c r="U317" s="84">
        <f>IF(AND(SUMIFS($D$249:$D$599,$F$249:$F$599,0,$E$249:$E$599,$G317,$C$249:$C$599,"&lt;="&amp;S$5)&lt;1000000,SUMIFS($D$249:$D$599,$F$249:$F$599,0,$E$249:$E$599,$G317,$C$249:$C$599,"&lt;="&amp;U5)&gt;=1000000),SUMIFS($D$249:$D$599,$F$249:$F$599,0,$E$249:$E$599,$G317)*$C$161 ,0)</f>
        <v/>
      </c>
      <c r="W317" s="84">
        <f>IF(AND(SUMIFS($D$249:$D$599,$F$249:$F$599,0,$E$249:$E$599,$G317,$C$249:$C$599,"&lt;="&amp;U$5)&lt;1000000,SUMIFS($D$249:$D$599,$F$249:$F$599,0,$E$249:$E$599,$G317,$C$249:$C$599,"&lt;="&amp;W5)&gt;=1000000),SUMIFS($D$249:$D$599,$F$249:$F$599,0,$E$249:$E$599,$G317)*$C$161 ,0)</f>
        <v/>
      </c>
      <c r="Y317" s="84">
        <f>IF(AND(SUMIFS($D$249:$D$599,$F$249:$F$599,0,$E$249:$E$599,$G317,$C$249:$C$599,"&lt;="&amp;W$5)&lt;1000000,SUMIFS($D$249:$D$599,$F$249:$F$599,0,$E$249:$E$599,$G317,$C$249:$C$599,"&lt;="&amp;Y5)&gt;=1000000),SUMIFS($D$249:$D$599,$F$249:$F$599,0,$E$249:$E$599,$G317)*$C$161 ,0)</f>
        <v/>
      </c>
      <c r="AA317" s="84">
        <f>IF(AND(SUMIFS($D$249:$D$599,$F$249:$F$599,0,$E$249:$E$599,$G317,$C$249:$C$599,"&lt;="&amp;Y$5)&lt;1000000,SUMIFS($D$249:$D$599,$F$249:$F$599,0,$E$249:$E$599,$G317,$C$249:$C$599,"&lt;="&amp;AA5)&gt;=1000000),SUMIFS($D$249:$D$599,$F$249:$F$599,0,$E$249:$E$599,$G317)*$C$161 ,0)</f>
        <v/>
      </c>
      <c r="AC317" s="84">
        <f>IF(AND(SUMIFS($D$249:$D$599,$F$249:$F$599,0,$E$249:$E$599,$G317,$C$249:$C$599,"&lt;="&amp;AA$5)&lt;1000000,SUMIFS($D$249:$D$599,$F$249:$F$599,0,$E$249:$E$599,$G317,$C$249:$C$599,"&lt;="&amp;AC5)&gt;=1000000),SUMIFS($D$249:$D$599,$F$249:$F$599,0,$E$249:$E$599,$G317)*$C$161 ,0)</f>
        <v/>
      </c>
      <c r="AE317" s="84">
        <f>IF(AND(SUMIFS($D$249:$D$599,$F$249:$F$599,0,$E$249:$E$599,$G317,$C$249:$C$599,"&lt;="&amp;AC$5)&lt;1000000,SUMIFS($D$249:$D$599,$F$249:$F$599,0,$E$249:$E$599,$G317,$C$249:$C$599,"&lt;="&amp;AE5)&gt;=1000000),SUMIFS($D$249:$D$599,$F$249:$F$599,0,$E$249:$E$599,$G317)*$C$161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85">
        <f>LEFT(B318,6)</f>
        <v/>
      </c>
      <c r="F318" s="14">
        <f>IF(SUMIFS($E$121:$E$155,$D$121:$D$155,E318)&lt;&gt;0,E318,0)</f>
        <v/>
      </c>
      <c r="G318" s="24" t="n"/>
      <c r="I318" s="26">
        <f>IF(AND(SUMIFS($D$249:$D$599,$F$249:$F$599,0,$E$249:$E$599,$G318,$C$249:$C$599,"&lt;="&amp;B$2)&lt;1000000,SUMIFS($D$249:$D$599,$F$249:$F$599,0,$E$249:$E$599,$G318,$C$249:$C$599,"&lt;="&amp;I5)&gt;=1000000),SUMIFS($D$249:$D$599,$F$249:$F$599,0,$E$249:$E$599,$G318)*$C$161 ,0)</f>
        <v/>
      </c>
      <c r="K318" s="84">
        <f>IF(AND(SUMIFS($D$249:$D$599,$F$249:$F$599,0,$E$249:$E$599,$G318,$C$249:$C$599,"&lt;="&amp;I$5)&lt;1000000,SUMIFS($D$249:$D$599,$F$249:$F$599,0,$E$249:$E$599,$G318,$C$249:$C$599,"&lt;="&amp;K5)&gt;=1000000),SUMIFS($D$249:$D$599,$F$249:$F$599,0,$E$249:$E$599,$G318)*$C$161 ,0)</f>
        <v/>
      </c>
      <c r="M318" s="84">
        <f>IF(AND(SUMIFS($D$249:$D$599,$F$249:$F$599,0,$E$249:$E$599,$G318,$C$249:$C$599,"&lt;="&amp;K$5)&lt;1000000,SUMIFS($D$249:$D$599,$F$249:$F$599,0,$E$249:$E$599,$G318,$C$249:$C$599,"&lt;="&amp;M5)&gt;=1000000),SUMIFS($D$249:$D$599,$F$249:$F$599,0,$E$249:$E$599,$G318)*$C$161 ,0)</f>
        <v/>
      </c>
      <c r="O318" s="84">
        <f>IF(AND(SUMIFS($D$249:$D$599,$F$249:$F$599,0,$E$249:$E$599,$G318,$C$249:$C$599,"&lt;="&amp;M$5)&lt;1000000,SUMIFS($D$249:$D$599,$F$249:$F$599,0,$E$249:$E$599,$G318,$C$249:$C$599,"&lt;="&amp;O5)&gt;=1000000),SUMIFS($D$249:$D$599,$F$249:$F$599,0,$E$249:$E$599,$G318)*$C$161 ,0)</f>
        <v/>
      </c>
      <c r="Q318" s="84">
        <f>IF(AND(SUMIFS($D$249:$D$599,$F$249:$F$599,0,$E$249:$E$599,$G318,$C$249:$C$599,"&lt;="&amp;O$5)&lt;1000000,SUMIFS($D$249:$D$599,$F$249:$F$599,0,$E$249:$E$599,$G318,$C$249:$C$599,"&lt;="&amp;Q5)&gt;=1000000),SUMIFS($D$249:$D$599,$F$249:$F$599,0,$E$249:$E$599,$G318)*$C$161 ,0)</f>
        <v/>
      </c>
      <c r="S318" s="84">
        <f>IF(AND(SUMIFS($D$249:$D$599,$F$249:$F$599,0,$E$249:$E$599,$G318,$C$249:$C$599,"&lt;="&amp;Q$5)&lt;1000000,SUMIFS($D$249:$D$599,$F$249:$F$599,0,$E$249:$E$599,$G318,$C$249:$C$599,"&lt;="&amp;S5)&gt;=1000000),SUMIFS($D$249:$D$599,$F$249:$F$599,0,$E$249:$E$599,$G318)*$C$161 ,0)</f>
        <v/>
      </c>
      <c r="U318" s="84">
        <f>IF(AND(SUMIFS($D$249:$D$599,$F$249:$F$599,0,$E$249:$E$599,$G318,$C$249:$C$599,"&lt;="&amp;S$5)&lt;1000000,SUMIFS($D$249:$D$599,$F$249:$F$599,0,$E$249:$E$599,$G318,$C$249:$C$599,"&lt;="&amp;U5)&gt;=1000000),SUMIFS($D$249:$D$599,$F$249:$F$599,0,$E$249:$E$599,$G318)*$C$161 ,0)</f>
        <v/>
      </c>
      <c r="W318" s="84">
        <f>IF(AND(SUMIFS($D$249:$D$599,$F$249:$F$599,0,$E$249:$E$599,$G318,$C$249:$C$599,"&lt;="&amp;U$5)&lt;1000000,SUMIFS($D$249:$D$599,$F$249:$F$599,0,$E$249:$E$599,$G318,$C$249:$C$599,"&lt;="&amp;W5)&gt;=1000000),SUMIFS($D$249:$D$599,$F$249:$F$599,0,$E$249:$E$599,$G318)*$C$161 ,0)</f>
        <v/>
      </c>
      <c r="Y318" s="84">
        <f>IF(AND(SUMIFS($D$249:$D$599,$F$249:$F$599,0,$E$249:$E$599,$G318,$C$249:$C$599,"&lt;="&amp;W$5)&lt;1000000,SUMIFS($D$249:$D$599,$F$249:$F$599,0,$E$249:$E$599,$G318,$C$249:$C$599,"&lt;="&amp;Y5)&gt;=1000000),SUMIFS($D$249:$D$599,$F$249:$F$599,0,$E$249:$E$599,$G318)*$C$161 ,0)</f>
        <v/>
      </c>
      <c r="AA318" s="84">
        <f>IF(AND(SUMIFS($D$249:$D$599,$F$249:$F$599,0,$E$249:$E$599,$G318,$C$249:$C$599,"&lt;="&amp;Y$5)&lt;1000000,SUMIFS($D$249:$D$599,$F$249:$F$599,0,$E$249:$E$599,$G318,$C$249:$C$599,"&lt;="&amp;AA5)&gt;=1000000),SUMIFS($D$249:$D$599,$F$249:$F$599,0,$E$249:$E$599,$G318)*$C$161 ,0)</f>
        <v/>
      </c>
      <c r="AC318" s="84">
        <f>IF(AND(SUMIFS($D$249:$D$599,$F$249:$F$599,0,$E$249:$E$599,$G318,$C$249:$C$599,"&lt;="&amp;AA$5)&lt;1000000,SUMIFS($D$249:$D$599,$F$249:$F$599,0,$E$249:$E$599,$G318,$C$249:$C$599,"&lt;="&amp;AC5)&gt;=1000000),SUMIFS($D$249:$D$599,$F$249:$F$599,0,$E$249:$E$599,$G318)*$C$161 ,0)</f>
        <v/>
      </c>
      <c r="AE318" s="84">
        <f>IF(AND(SUMIFS($D$249:$D$599,$F$249:$F$599,0,$E$249:$E$599,$G318,$C$249:$C$599,"&lt;="&amp;AC$5)&lt;1000000,SUMIFS($D$249:$D$599,$F$249:$F$599,0,$E$249:$E$599,$G318,$C$249:$C$599,"&lt;="&amp;AE5)&gt;=1000000),SUMIFS($D$249:$D$599,$F$249:$F$599,0,$E$249:$E$599,$G318)*$C$161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85">
        <f>LEFT(B319,6)</f>
        <v/>
      </c>
      <c r="F319" s="14">
        <f>IF(SUMIFS($E$121:$E$155,$D$121:$D$155,E319)&lt;&gt;0,E319,0)</f>
        <v/>
      </c>
      <c r="G319" s="24" t="n"/>
      <c r="I319" s="26">
        <f>IF(AND(SUMIFS($D$249:$D$599,$F$249:$F$599,0,$E$249:$E$599,$G319,$C$249:$C$599,"&lt;="&amp;B$2)&lt;1000000,SUMIFS($D$249:$D$599,$F$249:$F$599,0,$E$249:$E$599,$G319,$C$249:$C$599,"&lt;="&amp;I5)&gt;=1000000),SUMIFS($D$249:$D$599,$F$249:$F$599,0,$E$249:$E$599,$G319)*$C$161 ,0)</f>
        <v/>
      </c>
      <c r="K319" s="84">
        <f>IF(AND(SUMIFS($D$249:$D$599,$F$249:$F$599,0,$E$249:$E$599,$G319,$C$249:$C$599,"&lt;="&amp;I$5)&lt;1000000,SUMIFS($D$249:$D$599,$F$249:$F$599,0,$E$249:$E$599,$G319,$C$249:$C$599,"&lt;="&amp;K5)&gt;=1000000),SUMIFS($D$249:$D$599,$F$249:$F$599,0,$E$249:$E$599,$G319)*$C$161 ,0)</f>
        <v/>
      </c>
      <c r="M319" s="84">
        <f>IF(AND(SUMIFS($D$249:$D$599,$F$249:$F$599,0,$E$249:$E$599,$G319,$C$249:$C$599,"&lt;="&amp;K$5)&lt;1000000,SUMIFS($D$249:$D$599,$F$249:$F$599,0,$E$249:$E$599,$G319,$C$249:$C$599,"&lt;="&amp;M5)&gt;=1000000),SUMIFS($D$249:$D$599,$F$249:$F$599,0,$E$249:$E$599,$G319)*$C$161 ,0)</f>
        <v/>
      </c>
      <c r="O319" s="84">
        <f>IF(AND(SUMIFS($D$249:$D$599,$F$249:$F$599,0,$E$249:$E$599,$G319,$C$249:$C$599,"&lt;="&amp;M$5)&lt;1000000,SUMIFS($D$249:$D$599,$F$249:$F$599,0,$E$249:$E$599,$G319,$C$249:$C$599,"&lt;="&amp;O5)&gt;=1000000),SUMIFS($D$249:$D$599,$F$249:$F$599,0,$E$249:$E$599,$G319)*$C$161 ,0)</f>
        <v/>
      </c>
      <c r="Q319" s="84">
        <f>IF(AND(SUMIFS($D$249:$D$599,$F$249:$F$599,0,$E$249:$E$599,$G319,$C$249:$C$599,"&lt;="&amp;O$5)&lt;1000000,SUMIFS($D$249:$D$599,$F$249:$F$599,0,$E$249:$E$599,$G319,$C$249:$C$599,"&lt;="&amp;Q5)&gt;=1000000),SUMIFS($D$249:$D$599,$F$249:$F$599,0,$E$249:$E$599,$G319)*$C$161 ,0)</f>
        <v/>
      </c>
      <c r="S319" s="84">
        <f>IF(AND(SUMIFS($D$249:$D$599,$F$249:$F$599,0,$E$249:$E$599,$G319,$C$249:$C$599,"&lt;="&amp;Q$5)&lt;1000000,SUMIFS($D$249:$D$599,$F$249:$F$599,0,$E$249:$E$599,$G319,$C$249:$C$599,"&lt;="&amp;S5)&gt;=1000000),SUMIFS($D$249:$D$599,$F$249:$F$599,0,$E$249:$E$599,$G319)*$C$161 ,0)</f>
        <v/>
      </c>
      <c r="U319" s="84">
        <f>IF(AND(SUMIFS($D$249:$D$599,$F$249:$F$599,0,$E$249:$E$599,$G319,$C$249:$C$599,"&lt;="&amp;S$5)&lt;1000000,SUMIFS($D$249:$D$599,$F$249:$F$599,0,$E$249:$E$599,$G319,$C$249:$C$599,"&lt;="&amp;U5)&gt;=1000000),SUMIFS($D$249:$D$599,$F$249:$F$599,0,$E$249:$E$599,$G319)*$C$161 ,0)</f>
        <v/>
      </c>
      <c r="W319" s="84">
        <f>IF(AND(SUMIFS($D$249:$D$599,$F$249:$F$599,0,$E$249:$E$599,$G319,$C$249:$C$599,"&lt;="&amp;U$5)&lt;1000000,SUMIFS($D$249:$D$599,$F$249:$F$599,0,$E$249:$E$599,$G319,$C$249:$C$599,"&lt;="&amp;W5)&gt;=1000000),SUMIFS($D$249:$D$599,$F$249:$F$599,0,$E$249:$E$599,$G319)*$C$161 ,0)</f>
        <v/>
      </c>
      <c r="Y319" s="84">
        <f>IF(AND(SUMIFS($D$249:$D$599,$F$249:$F$599,0,$E$249:$E$599,$G319,$C$249:$C$599,"&lt;="&amp;W$5)&lt;1000000,SUMIFS($D$249:$D$599,$F$249:$F$599,0,$E$249:$E$599,$G319,$C$249:$C$599,"&lt;="&amp;Y5)&gt;=1000000),SUMIFS($D$249:$D$599,$F$249:$F$599,0,$E$249:$E$599,$G319)*$C$161 ,0)</f>
        <v/>
      </c>
      <c r="AA319" s="84">
        <f>IF(AND(SUMIFS($D$249:$D$599,$F$249:$F$599,0,$E$249:$E$599,$G319,$C$249:$C$599,"&lt;="&amp;Y$5)&lt;1000000,SUMIFS($D$249:$D$599,$F$249:$F$599,0,$E$249:$E$599,$G319,$C$249:$C$599,"&lt;="&amp;AA5)&gt;=1000000),SUMIFS($D$249:$D$599,$F$249:$F$599,0,$E$249:$E$599,$G319)*$C$161 ,0)</f>
        <v/>
      </c>
      <c r="AC319" s="84">
        <f>IF(AND(SUMIFS($D$249:$D$599,$F$249:$F$599,0,$E$249:$E$599,$G319,$C$249:$C$599,"&lt;="&amp;AA$5)&lt;1000000,SUMIFS($D$249:$D$599,$F$249:$F$599,0,$E$249:$E$599,$G319,$C$249:$C$599,"&lt;="&amp;AC5)&gt;=1000000),SUMIFS($D$249:$D$599,$F$249:$F$599,0,$E$249:$E$599,$G319)*$C$161 ,0)</f>
        <v/>
      </c>
      <c r="AE319" s="84">
        <f>IF(AND(SUMIFS($D$249:$D$599,$F$249:$F$599,0,$E$249:$E$599,$G319,$C$249:$C$599,"&lt;="&amp;AC$5)&lt;1000000,SUMIFS($D$249:$D$599,$F$249:$F$599,0,$E$249:$E$599,$G319,$C$249:$C$599,"&lt;="&amp;AE5)&gt;=1000000),SUMIFS($D$249:$D$599,$F$249:$F$599,0,$E$249:$E$599,$G319)*$C$161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85">
        <f>LEFT(B320,6)</f>
        <v/>
      </c>
      <c r="F320" s="14">
        <f>IF(SUMIFS($E$121:$E$155,$D$121:$D$155,E320)&lt;&gt;0,E320,0)</f>
        <v/>
      </c>
      <c r="G320" s="24" t="n"/>
      <c r="I320" s="26">
        <f>IF(AND(SUMIFS($D$249:$D$599,$F$249:$F$599,0,$E$249:$E$599,$G320,$C$249:$C$599,"&lt;="&amp;B$2)&lt;1000000,SUMIFS($D$249:$D$599,$F$249:$F$599,0,$E$249:$E$599,$G320,$C$249:$C$599,"&lt;="&amp;I5)&gt;=1000000),SUMIFS($D$249:$D$599,$F$249:$F$599,0,$E$249:$E$599,$G320)*$C$161 ,0)</f>
        <v/>
      </c>
      <c r="K320" s="84">
        <f>IF(AND(SUMIFS($D$249:$D$599,$F$249:$F$599,0,$E$249:$E$599,$G320,$C$249:$C$599,"&lt;="&amp;I$5)&lt;1000000,SUMIFS($D$249:$D$599,$F$249:$F$599,0,$E$249:$E$599,$G320,$C$249:$C$599,"&lt;="&amp;K5)&gt;=1000000),SUMIFS($D$249:$D$599,$F$249:$F$599,0,$E$249:$E$599,$G320)*$C$161 ,0)</f>
        <v/>
      </c>
      <c r="M320" s="84">
        <f>IF(AND(SUMIFS($D$249:$D$599,$F$249:$F$599,0,$E$249:$E$599,$G320,$C$249:$C$599,"&lt;="&amp;K$5)&lt;1000000,SUMIFS($D$249:$D$599,$F$249:$F$599,0,$E$249:$E$599,$G320,$C$249:$C$599,"&lt;="&amp;M5)&gt;=1000000),SUMIFS($D$249:$D$599,$F$249:$F$599,0,$E$249:$E$599,$G320)*$C$161 ,0)</f>
        <v/>
      </c>
      <c r="O320" s="84">
        <f>IF(AND(SUMIFS($D$249:$D$599,$F$249:$F$599,0,$E$249:$E$599,$G320,$C$249:$C$599,"&lt;="&amp;M$5)&lt;1000000,SUMIFS($D$249:$D$599,$F$249:$F$599,0,$E$249:$E$599,$G320,$C$249:$C$599,"&lt;="&amp;O5)&gt;=1000000),SUMIFS($D$249:$D$599,$F$249:$F$599,0,$E$249:$E$599,$G320)*$C$161 ,0)</f>
        <v/>
      </c>
      <c r="Q320" s="84">
        <f>IF(AND(SUMIFS($D$249:$D$599,$F$249:$F$599,0,$E$249:$E$599,$G320,$C$249:$C$599,"&lt;="&amp;O$5)&lt;1000000,SUMIFS($D$249:$D$599,$F$249:$F$599,0,$E$249:$E$599,$G320,$C$249:$C$599,"&lt;="&amp;Q5)&gt;=1000000),SUMIFS($D$249:$D$599,$F$249:$F$599,0,$E$249:$E$599,$G320)*$C$161 ,0)</f>
        <v/>
      </c>
      <c r="S320" s="84">
        <f>IF(AND(SUMIFS($D$249:$D$599,$F$249:$F$599,0,$E$249:$E$599,$G320,$C$249:$C$599,"&lt;="&amp;Q$5)&lt;1000000,SUMIFS($D$249:$D$599,$F$249:$F$599,0,$E$249:$E$599,$G320,$C$249:$C$599,"&lt;="&amp;S5)&gt;=1000000),SUMIFS($D$249:$D$599,$F$249:$F$599,0,$E$249:$E$599,$G320)*$C$161 ,0)</f>
        <v/>
      </c>
      <c r="U320" s="84">
        <f>IF(AND(SUMIFS($D$249:$D$599,$F$249:$F$599,0,$E$249:$E$599,$G320,$C$249:$C$599,"&lt;="&amp;S$5)&lt;1000000,SUMIFS($D$249:$D$599,$F$249:$F$599,0,$E$249:$E$599,$G320,$C$249:$C$599,"&lt;="&amp;U5)&gt;=1000000),SUMIFS($D$249:$D$599,$F$249:$F$599,0,$E$249:$E$599,$G320)*$C$161 ,0)</f>
        <v/>
      </c>
      <c r="W320" s="84">
        <f>IF(AND(SUMIFS($D$249:$D$599,$F$249:$F$599,0,$E$249:$E$599,$G320,$C$249:$C$599,"&lt;="&amp;U$5)&lt;1000000,SUMIFS($D$249:$D$599,$F$249:$F$599,0,$E$249:$E$599,$G320,$C$249:$C$599,"&lt;="&amp;W5)&gt;=1000000),SUMIFS($D$249:$D$599,$F$249:$F$599,0,$E$249:$E$599,$G320)*$C$161 ,0)</f>
        <v/>
      </c>
      <c r="Y320" s="84">
        <f>IF(AND(SUMIFS($D$249:$D$599,$F$249:$F$599,0,$E$249:$E$599,$G320,$C$249:$C$599,"&lt;="&amp;W$5)&lt;1000000,SUMIFS($D$249:$D$599,$F$249:$F$599,0,$E$249:$E$599,$G320,$C$249:$C$599,"&lt;="&amp;Y5)&gt;=1000000),SUMIFS($D$249:$D$599,$F$249:$F$599,0,$E$249:$E$599,$G320)*$C$161 ,0)</f>
        <v/>
      </c>
      <c r="AA320" s="84">
        <f>IF(AND(SUMIFS($D$249:$D$599,$F$249:$F$599,0,$E$249:$E$599,$G320,$C$249:$C$599,"&lt;="&amp;Y$5)&lt;1000000,SUMIFS($D$249:$D$599,$F$249:$F$599,0,$E$249:$E$599,$G320,$C$249:$C$599,"&lt;="&amp;AA5)&gt;=1000000),SUMIFS($D$249:$D$599,$F$249:$F$599,0,$E$249:$E$599,$G320)*$C$161 ,0)</f>
        <v/>
      </c>
      <c r="AC320" s="84">
        <f>IF(AND(SUMIFS($D$249:$D$599,$F$249:$F$599,0,$E$249:$E$599,$G320,$C$249:$C$599,"&lt;="&amp;AA$5)&lt;1000000,SUMIFS($D$249:$D$599,$F$249:$F$599,0,$E$249:$E$599,$G320,$C$249:$C$599,"&lt;="&amp;AC5)&gt;=1000000),SUMIFS($D$249:$D$599,$F$249:$F$599,0,$E$249:$E$599,$G320)*$C$161 ,0)</f>
        <v/>
      </c>
      <c r="AE320" s="84">
        <f>IF(AND(SUMIFS($D$249:$D$599,$F$249:$F$599,0,$E$249:$E$599,$G320,$C$249:$C$599,"&lt;="&amp;AC$5)&lt;1000000,SUMIFS($D$249:$D$599,$F$249:$F$599,0,$E$249:$E$599,$G320,$C$249:$C$599,"&lt;="&amp;AE5)&gt;=1000000),SUMIFS($D$249:$D$599,$F$249:$F$599,0,$E$249:$E$599,$G320)*$C$161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85">
        <f>LEFT(B321,6)</f>
        <v/>
      </c>
      <c r="F321" s="14">
        <f>IF(SUMIFS($E$121:$E$155,$D$121:$D$155,E321)&lt;&gt;0,E321,0)</f>
        <v/>
      </c>
      <c r="G321" s="24" t="n"/>
      <c r="I321" s="26">
        <f>IF(AND(SUMIFS($D$249:$D$599,$F$249:$F$599,0,$E$249:$E$599,$G321,$C$249:$C$599,"&lt;="&amp;B$2)&lt;1000000,SUMIFS($D$249:$D$599,$F$249:$F$599,0,$E$249:$E$599,$G321,$C$249:$C$599,"&lt;="&amp;I5)&gt;=1000000),SUMIFS($D$249:$D$599,$F$249:$F$599,0,$E$249:$E$599,$G321)*$C$161 ,0)</f>
        <v/>
      </c>
      <c r="K321" s="84">
        <f>IF(AND(SUMIFS($D$249:$D$599,$F$249:$F$599,0,$E$249:$E$599,$G321,$C$249:$C$599,"&lt;="&amp;I$5)&lt;1000000,SUMIFS($D$249:$D$599,$F$249:$F$599,0,$E$249:$E$599,$G321,$C$249:$C$599,"&lt;="&amp;K5)&gt;=1000000),SUMIFS($D$249:$D$599,$F$249:$F$599,0,$E$249:$E$599,$G321)*$C$161 ,0)</f>
        <v/>
      </c>
      <c r="M321" s="84">
        <f>IF(AND(SUMIFS($D$249:$D$599,$F$249:$F$599,0,$E$249:$E$599,$G321,$C$249:$C$599,"&lt;="&amp;K$5)&lt;1000000,SUMIFS($D$249:$D$599,$F$249:$F$599,0,$E$249:$E$599,$G321,$C$249:$C$599,"&lt;="&amp;M5)&gt;=1000000),SUMIFS($D$249:$D$599,$F$249:$F$599,0,$E$249:$E$599,$G321)*$C$161 ,0)</f>
        <v/>
      </c>
      <c r="O321" s="84">
        <f>IF(AND(SUMIFS($D$249:$D$599,$F$249:$F$599,0,$E$249:$E$599,$G321,$C$249:$C$599,"&lt;="&amp;M$5)&lt;1000000,SUMIFS($D$249:$D$599,$F$249:$F$599,0,$E$249:$E$599,$G321,$C$249:$C$599,"&lt;="&amp;O5)&gt;=1000000),SUMIFS($D$249:$D$599,$F$249:$F$599,0,$E$249:$E$599,$G321)*$C$161 ,0)</f>
        <v/>
      </c>
      <c r="Q321" s="84">
        <f>IF(AND(SUMIFS($D$249:$D$599,$F$249:$F$599,0,$E$249:$E$599,$G321,$C$249:$C$599,"&lt;="&amp;O$5)&lt;1000000,SUMIFS($D$249:$D$599,$F$249:$F$599,0,$E$249:$E$599,$G321,$C$249:$C$599,"&lt;="&amp;Q5)&gt;=1000000),SUMIFS($D$249:$D$599,$F$249:$F$599,0,$E$249:$E$599,$G321)*$C$161 ,0)</f>
        <v/>
      </c>
      <c r="S321" s="84">
        <f>IF(AND(SUMIFS($D$249:$D$599,$F$249:$F$599,0,$E$249:$E$599,$G321,$C$249:$C$599,"&lt;="&amp;Q$5)&lt;1000000,SUMIFS($D$249:$D$599,$F$249:$F$599,0,$E$249:$E$599,$G321,$C$249:$C$599,"&lt;="&amp;S5)&gt;=1000000),SUMIFS($D$249:$D$599,$F$249:$F$599,0,$E$249:$E$599,$G321)*$C$161 ,0)</f>
        <v/>
      </c>
      <c r="U321" s="84">
        <f>IF(AND(SUMIFS($D$249:$D$599,$F$249:$F$599,0,$E$249:$E$599,$G321,$C$249:$C$599,"&lt;="&amp;S$5)&lt;1000000,SUMIFS($D$249:$D$599,$F$249:$F$599,0,$E$249:$E$599,$G321,$C$249:$C$599,"&lt;="&amp;U5)&gt;=1000000),SUMIFS($D$249:$D$599,$F$249:$F$599,0,$E$249:$E$599,$G321)*$C$161 ,0)</f>
        <v/>
      </c>
      <c r="W321" s="84">
        <f>IF(AND(SUMIFS($D$249:$D$599,$F$249:$F$599,0,$E$249:$E$599,$G321,$C$249:$C$599,"&lt;="&amp;U$5)&lt;1000000,SUMIFS($D$249:$D$599,$F$249:$F$599,0,$E$249:$E$599,$G321,$C$249:$C$599,"&lt;="&amp;W5)&gt;=1000000),SUMIFS($D$249:$D$599,$F$249:$F$599,0,$E$249:$E$599,$G321)*$C$161 ,0)</f>
        <v/>
      </c>
      <c r="Y321" s="84">
        <f>IF(AND(SUMIFS($D$249:$D$599,$F$249:$F$599,0,$E$249:$E$599,$G321,$C$249:$C$599,"&lt;="&amp;W$5)&lt;1000000,SUMIFS($D$249:$D$599,$F$249:$F$599,0,$E$249:$E$599,$G321,$C$249:$C$599,"&lt;="&amp;Y5)&gt;=1000000),SUMIFS($D$249:$D$599,$F$249:$F$599,0,$E$249:$E$599,$G321)*$C$161 ,0)</f>
        <v/>
      </c>
      <c r="AA321" s="84">
        <f>IF(AND(SUMIFS($D$249:$D$599,$F$249:$F$599,0,$E$249:$E$599,$G321,$C$249:$C$599,"&lt;="&amp;Y$5)&lt;1000000,SUMIFS($D$249:$D$599,$F$249:$F$599,0,$E$249:$E$599,$G321,$C$249:$C$599,"&lt;="&amp;AA5)&gt;=1000000),SUMIFS($D$249:$D$599,$F$249:$F$599,0,$E$249:$E$599,$G321)*$C$161 ,0)</f>
        <v/>
      </c>
      <c r="AC321" s="84">
        <f>IF(AND(SUMIFS($D$249:$D$599,$F$249:$F$599,0,$E$249:$E$599,$G321,$C$249:$C$599,"&lt;="&amp;AA$5)&lt;1000000,SUMIFS($D$249:$D$599,$F$249:$F$599,0,$E$249:$E$599,$G321,$C$249:$C$599,"&lt;="&amp;AC5)&gt;=1000000),SUMIFS($D$249:$D$599,$F$249:$F$599,0,$E$249:$E$599,$G321)*$C$161 ,0)</f>
        <v/>
      </c>
      <c r="AE321" s="84">
        <f>IF(AND(SUMIFS($D$249:$D$599,$F$249:$F$599,0,$E$249:$E$599,$G321,$C$249:$C$599,"&lt;="&amp;AC$5)&lt;1000000,SUMIFS($D$249:$D$599,$F$249:$F$599,0,$E$249:$E$599,$G321,$C$249:$C$599,"&lt;="&amp;AE5)&gt;=1000000),SUMIFS($D$249:$D$599,$F$249:$F$599,0,$E$249:$E$599,$G321)*$C$161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85">
        <f>LEFT(B322,6)</f>
        <v/>
      </c>
      <c r="F322" s="14">
        <f>IF(SUMIFS($E$121:$E$155,$D$121:$D$155,E322)&lt;&gt;0,E322,0)</f>
        <v/>
      </c>
      <c r="G322" s="24" t="n"/>
      <c r="I322" s="26">
        <f>IF(AND(SUMIFS($D$249:$D$599,$F$249:$F$599,0,$E$249:$E$599,$G322,$C$249:$C$599,"&lt;="&amp;B$2)&lt;1000000,SUMIFS($D$249:$D$599,$F$249:$F$599,0,$E$249:$E$599,$G322,$C$249:$C$599,"&lt;="&amp;I5)&gt;=1000000),SUMIFS($D$249:$D$599,$F$249:$F$599,0,$E$249:$E$599,$G322)*$C$161 ,0)</f>
        <v/>
      </c>
      <c r="K322" s="84">
        <f>IF(AND(SUMIFS($D$249:$D$599,$F$249:$F$599,0,$E$249:$E$599,$G322,$C$249:$C$599,"&lt;="&amp;I$5)&lt;1000000,SUMIFS($D$249:$D$599,$F$249:$F$599,0,$E$249:$E$599,$G322,$C$249:$C$599,"&lt;="&amp;K5)&gt;=1000000),SUMIFS($D$249:$D$599,$F$249:$F$599,0,$E$249:$E$599,$G322)*$C$161 ,0)</f>
        <v/>
      </c>
      <c r="M322" s="84">
        <f>IF(AND(SUMIFS($D$249:$D$599,$F$249:$F$599,0,$E$249:$E$599,$G322,$C$249:$C$599,"&lt;="&amp;K$5)&lt;1000000,SUMIFS($D$249:$D$599,$F$249:$F$599,0,$E$249:$E$599,$G322,$C$249:$C$599,"&lt;="&amp;M5)&gt;=1000000),SUMIFS($D$249:$D$599,$F$249:$F$599,0,$E$249:$E$599,$G322)*$C$161 ,0)</f>
        <v/>
      </c>
      <c r="O322" s="84">
        <f>IF(AND(SUMIFS($D$249:$D$599,$F$249:$F$599,0,$E$249:$E$599,$G322,$C$249:$C$599,"&lt;="&amp;M$5)&lt;1000000,SUMIFS($D$249:$D$599,$F$249:$F$599,0,$E$249:$E$599,$G322,$C$249:$C$599,"&lt;="&amp;O5)&gt;=1000000),SUMIFS($D$249:$D$599,$F$249:$F$599,0,$E$249:$E$599,$G322)*$C$161 ,0)</f>
        <v/>
      </c>
      <c r="Q322" s="84">
        <f>IF(AND(SUMIFS($D$249:$D$599,$F$249:$F$599,0,$E$249:$E$599,$G322,$C$249:$C$599,"&lt;="&amp;O$5)&lt;1000000,SUMIFS($D$249:$D$599,$F$249:$F$599,0,$E$249:$E$599,$G322,$C$249:$C$599,"&lt;="&amp;Q5)&gt;=1000000),SUMIFS($D$249:$D$599,$F$249:$F$599,0,$E$249:$E$599,$G322)*$C$161 ,0)</f>
        <v/>
      </c>
      <c r="S322" s="84">
        <f>IF(AND(SUMIFS($D$249:$D$599,$F$249:$F$599,0,$E$249:$E$599,$G322,$C$249:$C$599,"&lt;="&amp;Q$5)&lt;1000000,SUMIFS($D$249:$D$599,$F$249:$F$599,0,$E$249:$E$599,$G322,$C$249:$C$599,"&lt;="&amp;S5)&gt;=1000000),SUMIFS($D$249:$D$599,$F$249:$F$599,0,$E$249:$E$599,$G322)*$C$161 ,0)</f>
        <v/>
      </c>
      <c r="U322" s="84">
        <f>IF(AND(SUMIFS($D$249:$D$599,$F$249:$F$599,0,$E$249:$E$599,$G322,$C$249:$C$599,"&lt;="&amp;S$5)&lt;1000000,SUMIFS($D$249:$D$599,$F$249:$F$599,0,$E$249:$E$599,$G322,$C$249:$C$599,"&lt;="&amp;U5)&gt;=1000000),SUMIFS($D$249:$D$599,$F$249:$F$599,0,$E$249:$E$599,$G322)*$C$161 ,0)</f>
        <v/>
      </c>
      <c r="W322" s="84">
        <f>IF(AND(SUMIFS($D$249:$D$599,$F$249:$F$599,0,$E$249:$E$599,$G322,$C$249:$C$599,"&lt;="&amp;U$5)&lt;1000000,SUMIFS($D$249:$D$599,$F$249:$F$599,0,$E$249:$E$599,$G322,$C$249:$C$599,"&lt;="&amp;W5)&gt;=1000000),SUMIFS($D$249:$D$599,$F$249:$F$599,0,$E$249:$E$599,$G322)*$C$161 ,0)</f>
        <v/>
      </c>
      <c r="Y322" s="84">
        <f>IF(AND(SUMIFS($D$249:$D$599,$F$249:$F$599,0,$E$249:$E$599,$G322,$C$249:$C$599,"&lt;="&amp;W$5)&lt;1000000,SUMIFS($D$249:$D$599,$F$249:$F$599,0,$E$249:$E$599,$G322,$C$249:$C$599,"&lt;="&amp;Y5)&gt;=1000000),SUMIFS($D$249:$D$599,$F$249:$F$599,0,$E$249:$E$599,$G322)*$C$161 ,0)</f>
        <v/>
      </c>
      <c r="AA322" s="84">
        <f>IF(AND(SUMIFS($D$249:$D$599,$F$249:$F$599,0,$E$249:$E$599,$G322,$C$249:$C$599,"&lt;="&amp;Y$5)&lt;1000000,SUMIFS($D$249:$D$599,$F$249:$F$599,0,$E$249:$E$599,$G322,$C$249:$C$599,"&lt;="&amp;AA5)&gt;=1000000),SUMIFS($D$249:$D$599,$F$249:$F$599,0,$E$249:$E$599,$G322)*$C$161 ,0)</f>
        <v/>
      </c>
      <c r="AC322" s="84">
        <f>IF(AND(SUMIFS($D$249:$D$599,$F$249:$F$599,0,$E$249:$E$599,$G322,$C$249:$C$599,"&lt;="&amp;AA$5)&lt;1000000,SUMIFS($D$249:$D$599,$F$249:$F$599,0,$E$249:$E$599,$G322,$C$249:$C$599,"&lt;="&amp;AC5)&gt;=1000000),SUMIFS($D$249:$D$599,$F$249:$F$599,0,$E$249:$E$599,$G322)*$C$161 ,0)</f>
        <v/>
      </c>
      <c r="AE322" s="84">
        <f>IF(AND(SUMIFS($D$249:$D$599,$F$249:$F$599,0,$E$249:$E$599,$G322,$C$249:$C$599,"&lt;="&amp;AC$5)&lt;1000000,SUMIFS($D$249:$D$599,$F$249:$F$599,0,$E$249:$E$599,$G322,$C$249:$C$599,"&lt;="&amp;AE5)&gt;=1000000),SUMIFS($D$249:$D$599,$F$249:$F$599,0,$E$249:$E$599,$G322)*$C$161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85">
        <f>LEFT(B323,6)</f>
        <v/>
      </c>
      <c r="F323" s="14">
        <f>IF(SUMIFS($E$121:$E$155,$D$121:$D$155,E323)&lt;&gt;0,E323,0)</f>
        <v/>
      </c>
      <c r="G323" s="24" t="n"/>
      <c r="I323" s="26">
        <f>IF(AND(SUMIFS($D$249:$D$599,$F$249:$F$599,0,$E$249:$E$599,$G323,$C$249:$C$599,"&lt;="&amp;B$2)&lt;1000000,SUMIFS($D$249:$D$599,$F$249:$F$599,0,$E$249:$E$599,$G323,$C$249:$C$599,"&lt;="&amp;I5)&gt;=1000000),SUMIFS($D$249:$D$599,$F$249:$F$599,0,$E$249:$E$599,$G323)*$C$161 ,0)</f>
        <v/>
      </c>
      <c r="K323" s="84">
        <f>IF(AND(SUMIFS($D$249:$D$599,$F$249:$F$599,0,$E$249:$E$599,$G323,$C$249:$C$599,"&lt;="&amp;I$5)&lt;1000000,SUMIFS($D$249:$D$599,$F$249:$F$599,0,$E$249:$E$599,$G323,$C$249:$C$599,"&lt;="&amp;K5)&gt;=1000000),SUMIFS($D$249:$D$599,$F$249:$F$599,0,$E$249:$E$599,$G323)*$C$161 ,0)</f>
        <v/>
      </c>
      <c r="M323" s="84">
        <f>IF(AND(SUMIFS($D$249:$D$599,$F$249:$F$599,0,$E$249:$E$599,$G323,$C$249:$C$599,"&lt;="&amp;K$5)&lt;1000000,SUMIFS($D$249:$D$599,$F$249:$F$599,0,$E$249:$E$599,$G323,$C$249:$C$599,"&lt;="&amp;M5)&gt;=1000000),SUMIFS($D$249:$D$599,$F$249:$F$599,0,$E$249:$E$599,$G323)*$C$161 ,0)</f>
        <v/>
      </c>
      <c r="O323" s="84">
        <f>IF(AND(SUMIFS($D$249:$D$599,$F$249:$F$599,0,$E$249:$E$599,$G323,$C$249:$C$599,"&lt;="&amp;M$5)&lt;1000000,SUMIFS($D$249:$D$599,$F$249:$F$599,0,$E$249:$E$599,$G323,$C$249:$C$599,"&lt;="&amp;O5)&gt;=1000000),SUMIFS($D$249:$D$599,$F$249:$F$599,0,$E$249:$E$599,$G323)*$C$161 ,0)</f>
        <v/>
      </c>
      <c r="Q323" s="84">
        <f>IF(AND(SUMIFS($D$249:$D$599,$F$249:$F$599,0,$E$249:$E$599,$G323,$C$249:$C$599,"&lt;="&amp;O$5)&lt;1000000,SUMIFS($D$249:$D$599,$F$249:$F$599,0,$E$249:$E$599,$G323,$C$249:$C$599,"&lt;="&amp;Q5)&gt;=1000000),SUMIFS($D$249:$D$599,$F$249:$F$599,0,$E$249:$E$599,$G323)*$C$161 ,0)</f>
        <v/>
      </c>
      <c r="S323" s="84">
        <f>IF(AND(SUMIFS($D$249:$D$599,$F$249:$F$599,0,$E$249:$E$599,$G323,$C$249:$C$599,"&lt;="&amp;Q$5)&lt;1000000,SUMIFS($D$249:$D$599,$F$249:$F$599,0,$E$249:$E$599,$G323,$C$249:$C$599,"&lt;="&amp;S5)&gt;=1000000),SUMIFS($D$249:$D$599,$F$249:$F$599,0,$E$249:$E$599,$G323)*$C$161 ,0)</f>
        <v/>
      </c>
      <c r="U323" s="84">
        <f>IF(AND(SUMIFS($D$249:$D$599,$F$249:$F$599,0,$E$249:$E$599,$G323,$C$249:$C$599,"&lt;="&amp;S$5)&lt;1000000,SUMIFS($D$249:$D$599,$F$249:$F$599,0,$E$249:$E$599,$G323,$C$249:$C$599,"&lt;="&amp;U5)&gt;=1000000),SUMIFS($D$249:$D$599,$F$249:$F$599,0,$E$249:$E$599,$G323)*$C$161 ,0)</f>
        <v/>
      </c>
      <c r="W323" s="84">
        <f>IF(AND(SUMIFS($D$249:$D$599,$F$249:$F$599,0,$E$249:$E$599,$G323,$C$249:$C$599,"&lt;="&amp;U$5)&lt;1000000,SUMIFS($D$249:$D$599,$F$249:$F$599,0,$E$249:$E$599,$G323,$C$249:$C$599,"&lt;="&amp;W5)&gt;=1000000),SUMIFS($D$249:$D$599,$F$249:$F$599,0,$E$249:$E$599,$G323)*$C$161 ,0)</f>
        <v/>
      </c>
      <c r="Y323" s="84">
        <f>IF(AND(SUMIFS($D$249:$D$599,$F$249:$F$599,0,$E$249:$E$599,$G323,$C$249:$C$599,"&lt;="&amp;W$5)&lt;1000000,SUMIFS($D$249:$D$599,$F$249:$F$599,0,$E$249:$E$599,$G323,$C$249:$C$599,"&lt;="&amp;Y5)&gt;=1000000),SUMIFS($D$249:$D$599,$F$249:$F$599,0,$E$249:$E$599,$G323)*$C$161 ,0)</f>
        <v/>
      </c>
      <c r="AA323" s="84">
        <f>IF(AND(SUMIFS($D$249:$D$599,$F$249:$F$599,0,$E$249:$E$599,$G323,$C$249:$C$599,"&lt;="&amp;Y$5)&lt;1000000,SUMIFS($D$249:$D$599,$F$249:$F$599,0,$E$249:$E$599,$G323,$C$249:$C$599,"&lt;="&amp;AA5)&gt;=1000000),SUMIFS($D$249:$D$599,$F$249:$F$599,0,$E$249:$E$599,$G323)*$C$161 ,0)</f>
        <v/>
      </c>
      <c r="AC323" s="84">
        <f>IF(AND(SUMIFS($D$249:$D$599,$F$249:$F$599,0,$E$249:$E$599,$G323,$C$249:$C$599,"&lt;="&amp;AA$5)&lt;1000000,SUMIFS($D$249:$D$599,$F$249:$F$599,0,$E$249:$E$599,$G323,$C$249:$C$599,"&lt;="&amp;AC5)&gt;=1000000),SUMIFS($D$249:$D$599,$F$249:$F$599,0,$E$249:$E$599,$G323)*$C$161 ,0)</f>
        <v/>
      </c>
      <c r="AE323" s="84">
        <f>IF(AND(SUMIFS($D$249:$D$599,$F$249:$F$599,0,$E$249:$E$599,$G323,$C$249:$C$599,"&lt;="&amp;AC$5)&lt;1000000,SUMIFS($D$249:$D$599,$F$249:$F$599,0,$E$249:$E$599,$G323,$C$249:$C$599,"&lt;="&amp;AE5)&gt;=1000000),SUMIFS($D$249:$D$599,$F$249:$F$599,0,$E$249:$E$599,$G323)*$C$161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85">
        <f>LEFT(B324,6)</f>
        <v/>
      </c>
      <c r="F324" s="14">
        <f>IF(SUMIFS($E$121:$E$155,$D$121:$D$155,E324)&lt;&gt;0,E324,0)</f>
        <v/>
      </c>
      <c r="G324" s="24" t="n"/>
      <c r="I324" s="26">
        <f>IF(AND(SUMIFS($D$249:$D$599,$F$249:$F$599,0,$E$249:$E$599,$G324,$C$249:$C$599,"&lt;="&amp;B$2)&lt;1000000,SUMIFS($D$249:$D$599,$F$249:$F$599,0,$E$249:$E$599,$G324,$C$249:$C$599,"&lt;="&amp;I5)&gt;=1000000),SUMIFS($D$249:$D$599,$F$249:$F$599,0,$E$249:$E$599,$G324)*$C$161 ,0)</f>
        <v/>
      </c>
      <c r="K324" s="84">
        <f>IF(AND(SUMIFS($D$249:$D$599,$F$249:$F$599,0,$E$249:$E$599,$G324,$C$249:$C$599,"&lt;="&amp;I$5)&lt;1000000,SUMIFS($D$249:$D$599,$F$249:$F$599,0,$E$249:$E$599,$G324,$C$249:$C$599,"&lt;="&amp;K5)&gt;=1000000),SUMIFS($D$249:$D$599,$F$249:$F$599,0,$E$249:$E$599,$G324)*$C$161 ,0)</f>
        <v/>
      </c>
      <c r="M324" s="84">
        <f>IF(AND(SUMIFS($D$249:$D$599,$F$249:$F$599,0,$E$249:$E$599,$G324,$C$249:$C$599,"&lt;="&amp;K$5)&lt;1000000,SUMIFS($D$249:$D$599,$F$249:$F$599,0,$E$249:$E$599,$G324,$C$249:$C$599,"&lt;="&amp;M5)&gt;=1000000),SUMIFS($D$249:$D$599,$F$249:$F$599,0,$E$249:$E$599,$G324)*$C$161 ,0)</f>
        <v/>
      </c>
      <c r="O324" s="84">
        <f>IF(AND(SUMIFS($D$249:$D$599,$F$249:$F$599,0,$E$249:$E$599,$G324,$C$249:$C$599,"&lt;="&amp;M$5)&lt;1000000,SUMIFS($D$249:$D$599,$F$249:$F$599,0,$E$249:$E$599,$G324,$C$249:$C$599,"&lt;="&amp;O5)&gt;=1000000),SUMIFS($D$249:$D$599,$F$249:$F$599,0,$E$249:$E$599,$G324)*$C$161 ,0)</f>
        <v/>
      </c>
      <c r="Q324" s="84">
        <f>IF(AND(SUMIFS($D$249:$D$599,$F$249:$F$599,0,$E$249:$E$599,$G324,$C$249:$C$599,"&lt;="&amp;O$5)&lt;1000000,SUMIFS($D$249:$D$599,$F$249:$F$599,0,$E$249:$E$599,$G324,$C$249:$C$599,"&lt;="&amp;Q5)&gt;=1000000),SUMIFS($D$249:$D$599,$F$249:$F$599,0,$E$249:$E$599,$G324)*$C$161 ,0)</f>
        <v/>
      </c>
      <c r="S324" s="84">
        <f>IF(AND(SUMIFS($D$249:$D$599,$F$249:$F$599,0,$E$249:$E$599,$G324,$C$249:$C$599,"&lt;="&amp;Q$5)&lt;1000000,SUMIFS($D$249:$D$599,$F$249:$F$599,0,$E$249:$E$599,$G324,$C$249:$C$599,"&lt;="&amp;S5)&gt;=1000000),SUMIFS($D$249:$D$599,$F$249:$F$599,0,$E$249:$E$599,$G324)*$C$161 ,0)</f>
        <v/>
      </c>
      <c r="U324" s="84">
        <f>IF(AND(SUMIFS($D$249:$D$599,$F$249:$F$599,0,$E$249:$E$599,$G324,$C$249:$C$599,"&lt;="&amp;S$5)&lt;1000000,SUMIFS($D$249:$D$599,$F$249:$F$599,0,$E$249:$E$599,$G324,$C$249:$C$599,"&lt;="&amp;U5)&gt;=1000000),SUMIFS($D$249:$D$599,$F$249:$F$599,0,$E$249:$E$599,$G324)*$C$161 ,0)</f>
        <v/>
      </c>
      <c r="W324" s="84">
        <f>IF(AND(SUMIFS($D$249:$D$599,$F$249:$F$599,0,$E$249:$E$599,$G324,$C$249:$C$599,"&lt;="&amp;U$5)&lt;1000000,SUMIFS($D$249:$D$599,$F$249:$F$599,0,$E$249:$E$599,$G324,$C$249:$C$599,"&lt;="&amp;W5)&gt;=1000000),SUMIFS($D$249:$D$599,$F$249:$F$599,0,$E$249:$E$599,$G324)*$C$161 ,0)</f>
        <v/>
      </c>
      <c r="Y324" s="84">
        <f>IF(AND(SUMIFS($D$249:$D$599,$F$249:$F$599,0,$E$249:$E$599,$G324,$C$249:$C$599,"&lt;="&amp;W$5)&lt;1000000,SUMIFS($D$249:$D$599,$F$249:$F$599,0,$E$249:$E$599,$G324,$C$249:$C$599,"&lt;="&amp;Y5)&gt;=1000000),SUMIFS($D$249:$D$599,$F$249:$F$599,0,$E$249:$E$599,$G324)*$C$161 ,0)</f>
        <v/>
      </c>
      <c r="AA324" s="84">
        <f>IF(AND(SUMIFS($D$249:$D$599,$F$249:$F$599,0,$E$249:$E$599,$G324,$C$249:$C$599,"&lt;="&amp;Y$5)&lt;1000000,SUMIFS($D$249:$D$599,$F$249:$F$599,0,$E$249:$E$599,$G324,$C$249:$C$599,"&lt;="&amp;AA5)&gt;=1000000),SUMIFS($D$249:$D$599,$F$249:$F$599,0,$E$249:$E$599,$G324)*$C$161 ,0)</f>
        <v/>
      </c>
      <c r="AC324" s="84">
        <f>IF(AND(SUMIFS($D$249:$D$599,$F$249:$F$599,0,$E$249:$E$599,$G324,$C$249:$C$599,"&lt;="&amp;AA$5)&lt;1000000,SUMIFS($D$249:$D$599,$F$249:$F$599,0,$E$249:$E$599,$G324,$C$249:$C$599,"&lt;="&amp;AC5)&gt;=1000000),SUMIFS($D$249:$D$599,$F$249:$F$599,0,$E$249:$E$599,$G324)*$C$161 ,0)</f>
        <v/>
      </c>
      <c r="AE324" s="84">
        <f>IF(AND(SUMIFS($D$249:$D$599,$F$249:$F$599,0,$E$249:$E$599,$G324,$C$249:$C$599,"&lt;="&amp;AC$5)&lt;1000000,SUMIFS($D$249:$D$599,$F$249:$F$599,0,$E$249:$E$599,$G324,$C$249:$C$599,"&lt;="&amp;AE5)&gt;=1000000),SUMIFS($D$249:$D$599,$F$249:$F$599,0,$E$249:$E$599,$G324)*$C$161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85">
        <f>LEFT(B325,6)</f>
        <v/>
      </c>
      <c r="F325" s="14">
        <f>IF(SUMIFS($E$121:$E$155,$D$121:$D$155,E325)&lt;&gt;0,E325,0)</f>
        <v/>
      </c>
      <c r="G325" s="24" t="n"/>
      <c r="I325" s="26">
        <f>IF(AND(SUMIFS($D$249:$D$599,$F$249:$F$599,0,$E$249:$E$599,$G325,$C$249:$C$599,"&lt;="&amp;B$2)&lt;1000000,SUMIFS($D$249:$D$599,$F$249:$F$599,0,$E$249:$E$599,$G325,$C$249:$C$599,"&lt;="&amp;I5)&gt;=1000000),SUMIFS($D$249:$D$599,$F$249:$F$599,0,$E$249:$E$599,$G325)*$C$161 ,0)</f>
        <v/>
      </c>
      <c r="K325" s="84">
        <f>IF(AND(SUMIFS($D$249:$D$599,$F$249:$F$599,0,$E$249:$E$599,$G325,$C$249:$C$599,"&lt;="&amp;I$5)&lt;1000000,SUMIFS($D$249:$D$599,$F$249:$F$599,0,$E$249:$E$599,$G325,$C$249:$C$599,"&lt;="&amp;K5)&gt;=1000000),SUMIFS($D$249:$D$599,$F$249:$F$599,0,$E$249:$E$599,$G325)*$C$161 ,0)</f>
        <v/>
      </c>
      <c r="M325" s="84">
        <f>IF(AND(SUMIFS($D$249:$D$599,$F$249:$F$599,0,$E$249:$E$599,$G325,$C$249:$C$599,"&lt;="&amp;K$5)&lt;1000000,SUMIFS($D$249:$D$599,$F$249:$F$599,0,$E$249:$E$599,$G325,$C$249:$C$599,"&lt;="&amp;M5)&gt;=1000000),SUMIFS($D$249:$D$599,$F$249:$F$599,0,$E$249:$E$599,$G325)*$C$161 ,0)</f>
        <v/>
      </c>
      <c r="O325" s="84">
        <f>IF(AND(SUMIFS($D$249:$D$599,$F$249:$F$599,0,$E$249:$E$599,$G325,$C$249:$C$599,"&lt;="&amp;M$5)&lt;1000000,SUMIFS($D$249:$D$599,$F$249:$F$599,0,$E$249:$E$599,$G325,$C$249:$C$599,"&lt;="&amp;O5)&gt;=1000000),SUMIFS($D$249:$D$599,$F$249:$F$599,0,$E$249:$E$599,$G325)*$C$161 ,0)</f>
        <v/>
      </c>
      <c r="Q325" s="84">
        <f>IF(AND(SUMIFS($D$249:$D$599,$F$249:$F$599,0,$E$249:$E$599,$G325,$C$249:$C$599,"&lt;="&amp;O$5)&lt;1000000,SUMIFS($D$249:$D$599,$F$249:$F$599,0,$E$249:$E$599,$G325,$C$249:$C$599,"&lt;="&amp;Q5)&gt;=1000000),SUMIFS($D$249:$D$599,$F$249:$F$599,0,$E$249:$E$599,$G325)*$C$161 ,0)</f>
        <v/>
      </c>
      <c r="S325" s="84">
        <f>IF(AND(SUMIFS($D$249:$D$599,$F$249:$F$599,0,$E$249:$E$599,$G325,$C$249:$C$599,"&lt;="&amp;Q$5)&lt;1000000,SUMIFS($D$249:$D$599,$F$249:$F$599,0,$E$249:$E$599,$G325,$C$249:$C$599,"&lt;="&amp;S5)&gt;=1000000),SUMIFS($D$249:$D$599,$F$249:$F$599,0,$E$249:$E$599,$G325)*$C$161 ,0)</f>
        <v/>
      </c>
      <c r="U325" s="84">
        <f>IF(AND(SUMIFS($D$249:$D$599,$F$249:$F$599,0,$E$249:$E$599,$G325,$C$249:$C$599,"&lt;="&amp;S$5)&lt;1000000,SUMIFS($D$249:$D$599,$F$249:$F$599,0,$E$249:$E$599,$G325,$C$249:$C$599,"&lt;="&amp;U5)&gt;=1000000),SUMIFS($D$249:$D$599,$F$249:$F$599,0,$E$249:$E$599,$G325)*$C$161 ,0)</f>
        <v/>
      </c>
      <c r="W325" s="84">
        <f>IF(AND(SUMIFS($D$249:$D$599,$F$249:$F$599,0,$E$249:$E$599,$G325,$C$249:$C$599,"&lt;="&amp;U$5)&lt;1000000,SUMIFS($D$249:$D$599,$F$249:$F$599,0,$E$249:$E$599,$G325,$C$249:$C$599,"&lt;="&amp;W5)&gt;=1000000),SUMIFS($D$249:$D$599,$F$249:$F$599,0,$E$249:$E$599,$G325)*$C$161 ,0)</f>
        <v/>
      </c>
      <c r="Y325" s="84">
        <f>IF(AND(SUMIFS($D$249:$D$599,$F$249:$F$599,0,$E$249:$E$599,$G325,$C$249:$C$599,"&lt;="&amp;W$5)&lt;1000000,SUMIFS($D$249:$D$599,$F$249:$F$599,0,$E$249:$E$599,$G325,$C$249:$C$599,"&lt;="&amp;Y5)&gt;=1000000),SUMIFS($D$249:$D$599,$F$249:$F$599,0,$E$249:$E$599,$G325)*$C$161 ,0)</f>
        <v/>
      </c>
      <c r="AA325" s="84">
        <f>IF(AND(SUMIFS($D$249:$D$599,$F$249:$F$599,0,$E$249:$E$599,$G325,$C$249:$C$599,"&lt;="&amp;Y$5)&lt;1000000,SUMIFS($D$249:$D$599,$F$249:$F$599,0,$E$249:$E$599,$G325,$C$249:$C$599,"&lt;="&amp;AA5)&gt;=1000000),SUMIFS($D$249:$D$599,$F$249:$F$599,0,$E$249:$E$599,$G325)*$C$161 ,0)</f>
        <v/>
      </c>
      <c r="AC325" s="84">
        <f>IF(AND(SUMIFS($D$249:$D$599,$F$249:$F$599,0,$E$249:$E$599,$G325,$C$249:$C$599,"&lt;="&amp;AA$5)&lt;1000000,SUMIFS($D$249:$D$599,$F$249:$F$599,0,$E$249:$E$599,$G325,$C$249:$C$599,"&lt;="&amp;AC5)&gt;=1000000),SUMIFS($D$249:$D$599,$F$249:$F$599,0,$E$249:$E$599,$G325)*$C$161 ,0)</f>
        <v/>
      </c>
      <c r="AE325" s="84">
        <f>IF(AND(SUMIFS($D$249:$D$599,$F$249:$F$599,0,$E$249:$E$599,$G325,$C$249:$C$599,"&lt;="&amp;AC$5)&lt;1000000,SUMIFS($D$249:$D$599,$F$249:$F$599,0,$E$249:$E$599,$G325,$C$249:$C$599,"&lt;="&amp;AE5)&gt;=1000000),SUMIFS($D$249:$D$599,$F$249:$F$599,0,$E$249:$E$599,$G325)*$C$161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85">
        <f>LEFT(B326,6)</f>
        <v/>
      </c>
      <c r="F326" s="14">
        <f>IF(SUMIFS($E$121:$E$155,$D$121:$D$155,E326)&lt;&gt;0,E326,0)</f>
        <v/>
      </c>
      <c r="G326" s="24" t="n"/>
      <c r="I326" s="26">
        <f>IF(AND(SUMIFS($D$249:$D$599,$F$249:$F$599,0,$E$249:$E$599,$G326,$C$249:$C$599,"&lt;="&amp;B$2)&lt;1000000,SUMIFS($D$249:$D$599,$F$249:$F$599,0,$E$249:$E$599,$G326,$C$249:$C$599,"&lt;="&amp;I5)&gt;=1000000),SUMIFS($D$249:$D$599,$F$249:$F$599,0,$E$249:$E$599,$G326)*$C$161 ,0)</f>
        <v/>
      </c>
      <c r="K326" s="84">
        <f>IF(AND(SUMIFS($D$249:$D$599,$F$249:$F$599,0,$E$249:$E$599,$G326,$C$249:$C$599,"&lt;="&amp;I$5)&lt;1000000,SUMIFS($D$249:$D$599,$F$249:$F$599,0,$E$249:$E$599,$G326,$C$249:$C$599,"&lt;="&amp;K5)&gt;=1000000),SUMIFS($D$249:$D$599,$F$249:$F$599,0,$E$249:$E$599,$G326)*$C$161 ,0)</f>
        <v/>
      </c>
      <c r="M326" s="84">
        <f>IF(AND(SUMIFS($D$249:$D$599,$F$249:$F$599,0,$E$249:$E$599,$G326,$C$249:$C$599,"&lt;="&amp;K$5)&lt;1000000,SUMIFS($D$249:$D$599,$F$249:$F$599,0,$E$249:$E$599,$G326,$C$249:$C$599,"&lt;="&amp;M5)&gt;=1000000),SUMIFS($D$249:$D$599,$F$249:$F$599,0,$E$249:$E$599,$G326)*$C$161 ,0)</f>
        <v/>
      </c>
      <c r="O326" s="84">
        <f>IF(AND(SUMIFS($D$249:$D$599,$F$249:$F$599,0,$E$249:$E$599,$G326,$C$249:$C$599,"&lt;="&amp;M$5)&lt;1000000,SUMIFS($D$249:$D$599,$F$249:$F$599,0,$E$249:$E$599,$G326,$C$249:$C$599,"&lt;="&amp;O5)&gt;=1000000),SUMIFS($D$249:$D$599,$F$249:$F$599,0,$E$249:$E$599,$G326)*$C$161 ,0)</f>
        <v/>
      </c>
      <c r="Q326" s="84">
        <f>IF(AND(SUMIFS($D$249:$D$599,$F$249:$F$599,0,$E$249:$E$599,$G326,$C$249:$C$599,"&lt;="&amp;O$5)&lt;1000000,SUMIFS($D$249:$D$599,$F$249:$F$599,0,$E$249:$E$599,$G326,$C$249:$C$599,"&lt;="&amp;Q5)&gt;=1000000),SUMIFS($D$249:$D$599,$F$249:$F$599,0,$E$249:$E$599,$G326)*$C$161 ,0)</f>
        <v/>
      </c>
      <c r="S326" s="84">
        <f>IF(AND(SUMIFS($D$249:$D$599,$F$249:$F$599,0,$E$249:$E$599,$G326,$C$249:$C$599,"&lt;="&amp;Q$5)&lt;1000000,SUMIFS($D$249:$D$599,$F$249:$F$599,0,$E$249:$E$599,$G326,$C$249:$C$599,"&lt;="&amp;S5)&gt;=1000000),SUMIFS($D$249:$D$599,$F$249:$F$599,0,$E$249:$E$599,$G326)*$C$161 ,0)</f>
        <v/>
      </c>
      <c r="U326" s="84">
        <f>IF(AND(SUMIFS($D$249:$D$599,$F$249:$F$599,0,$E$249:$E$599,$G326,$C$249:$C$599,"&lt;="&amp;S$5)&lt;1000000,SUMIFS($D$249:$D$599,$F$249:$F$599,0,$E$249:$E$599,$G326,$C$249:$C$599,"&lt;="&amp;U5)&gt;=1000000),SUMIFS($D$249:$D$599,$F$249:$F$599,0,$E$249:$E$599,$G326)*$C$161 ,0)</f>
        <v/>
      </c>
      <c r="W326" s="84">
        <f>IF(AND(SUMIFS($D$249:$D$599,$F$249:$F$599,0,$E$249:$E$599,$G326,$C$249:$C$599,"&lt;="&amp;U$5)&lt;1000000,SUMIFS($D$249:$D$599,$F$249:$F$599,0,$E$249:$E$599,$G326,$C$249:$C$599,"&lt;="&amp;W5)&gt;=1000000),SUMIFS($D$249:$D$599,$F$249:$F$599,0,$E$249:$E$599,$G326)*$C$161 ,0)</f>
        <v/>
      </c>
      <c r="Y326" s="84">
        <f>IF(AND(SUMIFS($D$249:$D$599,$F$249:$F$599,0,$E$249:$E$599,$G326,$C$249:$C$599,"&lt;="&amp;W$5)&lt;1000000,SUMIFS($D$249:$D$599,$F$249:$F$599,0,$E$249:$E$599,$G326,$C$249:$C$599,"&lt;="&amp;Y5)&gt;=1000000),SUMIFS($D$249:$D$599,$F$249:$F$599,0,$E$249:$E$599,$G326)*$C$161 ,0)</f>
        <v/>
      </c>
      <c r="AA326" s="84">
        <f>IF(AND(SUMIFS($D$249:$D$599,$F$249:$F$599,0,$E$249:$E$599,$G326,$C$249:$C$599,"&lt;="&amp;Y$5)&lt;1000000,SUMIFS($D$249:$D$599,$F$249:$F$599,0,$E$249:$E$599,$G326,$C$249:$C$599,"&lt;="&amp;AA5)&gt;=1000000),SUMIFS($D$249:$D$599,$F$249:$F$599,0,$E$249:$E$599,$G326)*$C$161 ,0)</f>
        <v/>
      </c>
      <c r="AC326" s="84">
        <f>IF(AND(SUMIFS($D$249:$D$599,$F$249:$F$599,0,$E$249:$E$599,$G326,$C$249:$C$599,"&lt;="&amp;AA$5)&lt;1000000,SUMIFS($D$249:$D$599,$F$249:$F$599,0,$E$249:$E$599,$G326,$C$249:$C$599,"&lt;="&amp;AC5)&gt;=1000000),SUMIFS($D$249:$D$599,$F$249:$F$599,0,$E$249:$E$599,$G326)*$C$161 ,0)</f>
        <v/>
      </c>
      <c r="AE326" s="84">
        <f>IF(AND(SUMIFS($D$249:$D$599,$F$249:$F$599,0,$E$249:$E$599,$G326,$C$249:$C$599,"&lt;="&amp;AC$5)&lt;1000000,SUMIFS($D$249:$D$599,$F$249:$F$599,0,$E$249:$E$599,$G326,$C$249:$C$599,"&lt;="&amp;AE5)&gt;=1000000),SUMIFS($D$249:$D$599,$F$249:$F$599,0,$E$249:$E$599,$G326)*$C$161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85">
        <f>LEFT(B327,6)</f>
        <v/>
      </c>
      <c r="F327" s="14">
        <f>IF(SUMIFS($E$121:$E$155,$D$121:$D$155,E327)&lt;&gt;0,E327,0)</f>
        <v/>
      </c>
      <c r="G327" s="24" t="n"/>
      <c r="I327" s="26">
        <f>IF(AND(SUMIFS($D$249:$D$599,$F$249:$F$599,0,$E$249:$E$599,$G327,$C$249:$C$599,"&lt;="&amp;B$2)&lt;1000000,SUMIFS($D$249:$D$599,$F$249:$F$599,0,$E$249:$E$599,$G327,$C$249:$C$599,"&lt;="&amp;I5)&gt;=1000000),SUMIFS($D$249:$D$599,$F$249:$F$599,0,$E$249:$E$599,$G327)*$C$161 ,0)</f>
        <v/>
      </c>
      <c r="K327" s="84">
        <f>IF(AND(SUMIFS($D$249:$D$599,$F$249:$F$599,0,$E$249:$E$599,$G327,$C$249:$C$599,"&lt;="&amp;I$5)&lt;1000000,SUMIFS($D$249:$D$599,$F$249:$F$599,0,$E$249:$E$599,$G327,$C$249:$C$599,"&lt;="&amp;K5)&gt;=1000000),SUMIFS($D$249:$D$599,$F$249:$F$599,0,$E$249:$E$599,$G327)*$C$161 ,0)</f>
        <v/>
      </c>
      <c r="M327" s="84">
        <f>IF(AND(SUMIFS($D$249:$D$599,$F$249:$F$599,0,$E$249:$E$599,$G327,$C$249:$C$599,"&lt;="&amp;K$5)&lt;1000000,SUMIFS($D$249:$D$599,$F$249:$F$599,0,$E$249:$E$599,$G327,$C$249:$C$599,"&lt;="&amp;M5)&gt;=1000000),SUMIFS($D$249:$D$599,$F$249:$F$599,0,$E$249:$E$599,$G327)*$C$161 ,0)</f>
        <v/>
      </c>
      <c r="O327" s="84">
        <f>IF(AND(SUMIFS($D$249:$D$599,$F$249:$F$599,0,$E$249:$E$599,$G327,$C$249:$C$599,"&lt;="&amp;M$5)&lt;1000000,SUMIFS($D$249:$D$599,$F$249:$F$599,0,$E$249:$E$599,$G327,$C$249:$C$599,"&lt;="&amp;O5)&gt;=1000000),SUMIFS($D$249:$D$599,$F$249:$F$599,0,$E$249:$E$599,$G327)*$C$161 ,0)</f>
        <v/>
      </c>
      <c r="Q327" s="84">
        <f>IF(AND(SUMIFS($D$249:$D$599,$F$249:$F$599,0,$E$249:$E$599,$G327,$C$249:$C$599,"&lt;="&amp;O$5)&lt;1000000,SUMIFS($D$249:$D$599,$F$249:$F$599,0,$E$249:$E$599,$G327,$C$249:$C$599,"&lt;="&amp;Q5)&gt;=1000000),SUMIFS($D$249:$D$599,$F$249:$F$599,0,$E$249:$E$599,$G327)*$C$161 ,0)</f>
        <v/>
      </c>
      <c r="S327" s="84">
        <f>IF(AND(SUMIFS($D$249:$D$599,$F$249:$F$599,0,$E$249:$E$599,$G327,$C$249:$C$599,"&lt;="&amp;Q$5)&lt;1000000,SUMIFS($D$249:$D$599,$F$249:$F$599,0,$E$249:$E$599,$G327,$C$249:$C$599,"&lt;="&amp;S5)&gt;=1000000),SUMIFS($D$249:$D$599,$F$249:$F$599,0,$E$249:$E$599,$G327)*$C$161 ,0)</f>
        <v/>
      </c>
      <c r="U327" s="84">
        <f>IF(AND(SUMIFS($D$249:$D$599,$F$249:$F$599,0,$E$249:$E$599,$G327,$C$249:$C$599,"&lt;="&amp;S$5)&lt;1000000,SUMIFS($D$249:$D$599,$F$249:$F$599,0,$E$249:$E$599,$G327,$C$249:$C$599,"&lt;="&amp;U5)&gt;=1000000),SUMIFS($D$249:$D$599,$F$249:$F$599,0,$E$249:$E$599,$G327)*$C$161 ,0)</f>
        <v/>
      </c>
      <c r="W327" s="84">
        <f>IF(AND(SUMIFS($D$249:$D$599,$F$249:$F$599,0,$E$249:$E$599,$G327,$C$249:$C$599,"&lt;="&amp;U$5)&lt;1000000,SUMIFS($D$249:$D$599,$F$249:$F$599,0,$E$249:$E$599,$G327,$C$249:$C$599,"&lt;="&amp;W5)&gt;=1000000),SUMIFS($D$249:$D$599,$F$249:$F$599,0,$E$249:$E$599,$G327)*$C$161 ,0)</f>
        <v/>
      </c>
      <c r="Y327" s="84">
        <f>IF(AND(SUMIFS($D$249:$D$599,$F$249:$F$599,0,$E$249:$E$599,$G327,$C$249:$C$599,"&lt;="&amp;W$5)&lt;1000000,SUMIFS($D$249:$D$599,$F$249:$F$599,0,$E$249:$E$599,$G327,$C$249:$C$599,"&lt;="&amp;Y5)&gt;=1000000),SUMIFS($D$249:$D$599,$F$249:$F$599,0,$E$249:$E$599,$G327)*$C$161 ,0)</f>
        <v/>
      </c>
      <c r="AA327" s="84">
        <f>IF(AND(SUMIFS($D$249:$D$599,$F$249:$F$599,0,$E$249:$E$599,$G327,$C$249:$C$599,"&lt;="&amp;Y$5)&lt;1000000,SUMIFS($D$249:$D$599,$F$249:$F$599,0,$E$249:$E$599,$G327,$C$249:$C$599,"&lt;="&amp;AA5)&gt;=1000000),SUMIFS($D$249:$D$599,$F$249:$F$599,0,$E$249:$E$599,$G327)*$C$161 ,0)</f>
        <v/>
      </c>
      <c r="AC327" s="84">
        <f>IF(AND(SUMIFS($D$249:$D$599,$F$249:$F$599,0,$E$249:$E$599,$G327,$C$249:$C$599,"&lt;="&amp;AA$5)&lt;1000000,SUMIFS($D$249:$D$599,$F$249:$F$599,0,$E$249:$E$599,$G327,$C$249:$C$599,"&lt;="&amp;AC5)&gt;=1000000),SUMIFS($D$249:$D$599,$F$249:$F$599,0,$E$249:$E$599,$G327)*$C$161 ,0)</f>
        <v/>
      </c>
      <c r="AE327" s="84">
        <f>IF(AND(SUMIFS($D$249:$D$599,$F$249:$F$599,0,$E$249:$E$599,$G327,$C$249:$C$599,"&lt;="&amp;AC$5)&lt;1000000,SUMIFS($D$249:$D$599,$F$249:$F$599,0,$E$249:$E$599,$G327,$C$249:$C$599,"&lt;="&amp;AE5)&gt;=1000000),SUMIFS($D$249:$D$599,$F$249:$F$599,0,$E$249:$E$599,$G327)*$C$161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85">
        <f>LEFT(B328,6)</f>
        <v/>
      </c>
      <c r="F328" s="14">
        <f>IF(SUMIFS($E$121:$E$155,$D$121:$D$155,E328)&lt;&gt;0,E328,0)</f>
        <v/>
      </c>
      <c r="G328" s="24" t="n"/>
      <c r="I328" s="26">
        <f>IF(AND(SUMIFS($D$249:$D$599,$F$249:$F$599,0,$E$249:$E$599,$G328,$C$249:$C$599,"&lt;="&amp;B$2)&lt;1000000,SUMIFS($D$249:$D$599,$F$249:$F$599,0,$E$249:$E$599,$G328,$C$249:$C$599,"&lt;="&amp;I5)&gt;=1000000),SUMIFS($D$249:$D$599,$F$249:$F$599,0,$E$249:$E$599,$G328)*$C$161 ,0)</f>
        <v/>
      </c>
      <c r="K328" s="84">
        <f>IF(AND(SUMIFS($D$249:$D$599,$F$249:$F$599,0,$E$249:$E$599,$G328,$C$249:$C$599,"&lt;="&amp;I$5)&lt;1000000,SUMIFS($D$249:$D$599,$F$249:$F$599,0,$E$249:$E$599,$G328,$C$249:$C$599,"&lt;="&amp;K5)&gt;=1000000),SUMIFS($D$249:$D$599,$F$249:$F$599,0,$E$249:$E$599,$G328)*$C$161 ,0)</f>
        <v/>
      </c>
      <c r="M328" s="84">
        <f>IF(AND(SUMIFS($D$249:$D$599,$F$249:$F$599,0,$E$249:$E$599,$G328,$C$249:$C$599,"&lt;="&amp;K$5)&lt;1000000,SUMIFS($D$249:$D$599,$F$249:$F$599,0,$E$249:$E$599,$G328,$C$249:$C$599,"&lt;="&amp;M5)&gt;=1000000),SUMIFS($D$249:$D$599,$F$249:$F$599,0,$E$249:$E$599,$G328)*$C$161 ,0)</f>
        <v/>
      </c>
      <c r="O328" s="84">
        <f>IF(AND(SUMIFS($D$249:$D$599,$F$249:$F$599,0,$E$249:$E$599,$G328,$C$249:$C$599,"&lt;="&amp;M$5)&lt;1000000,SUMIFS($D$249:$D$599,$F$249:$F$599,0,$E$249:$E$599,$G328,$C$249:$C$599,"&lt;="&amp;O5)&gt;=1000000),SUMIFS($D$249:$D$599,$F$249:$F$599,0,$E$249:$E$599,$G328)*$C$161 ,0)</f>
        <v/>
      </c>
      <c r="Q328" s="84">
        <f>IF(AND(SUMIFS($D$249:$D$599,$F$249:$F$599,0,$E$249:$E$599,$G328,$C$249:$C$599,"&lt;="&amp;O$5)&lt;1000000,SUMIFS($D$249:$D$599,$F$249:$F$599,0,$E$249:$E$599,$G328,$C$249:$C$599,"&lt;="&amp;Q5)&gt;=1000000),SUMIFS($D$249:$D$599,$F$249:$F$599,0,$E$249:$E$599,$G328)*$C$161 ,0)</f>
        <v/>
      </c>
      <c r="S328" s="84">
        <f>IF(AND(SUMIFS($D$249:$D$599,$F$249:$F$599,0,$E$249:$E$599,$G328,$C$249:$C$599,"&lt;="&amp;Q$5)&lt;1000000,SUMIFS($D$249:$D$599,$F$249:$F$599,0,$E$249:$E$599,$G328,$C$249:$C$599,"&lt;="&amp;S5)&gt;=1000000),SUMIFS($D$249:$D$599,$F$249:$F$599,0,$E$249:$E$599,$G328)*$C$161 ,0)</f>
        <v/>
      </c>
      <c r="U328" s="84">
        <f>IF(AND(SUMIFS($D$249:$D$599,$F$249:$F$599,0,$E$249:$E$599,$G328,$C$249:$C$599,"&lt;="&amp;S$5)&lt;1000000,SUMIFS($D$249:$D$599,$F$249:$F$599,0,$E$249:$E$599,$G328,$C$249:$C$599,"&lt;="&amp;U5)&gt;=1000000),SUMIFS($D$249:$D$599,$F$249:$F$599,0,$E$249:$E$599,$G328)*$C$161 ,0)</f>
        <v/>
      </c>
      <c r="W328" s="84">
        <f>IF(AND(SUMIFS($D$249:$D$599,$F$249:$F$599,0,$E$249:$E$599,$G328,$C$249:$C$599,"&lt;="&amp;U$5)&lt;1000000,SUMIFS($D$249:$D$599,$F$249:$F$599,0,$E$249:$E$599,$G328,$C$249:$C$599,"&lt;="&amp;W5)&gt;=1000000),SUMIFS($D$249:$D$599,$F$249:$F$599,0,$E$249:$E$599,$G328)*$C$161 ,0)</f>
        <v/>
      </c>
      <c r="Y328" s="84">
        <f>IF(AND(SUMIFS($D$249:$D$599,$F$249:$F$599,0,$E$249:$E$599,$G328,$C$249:$C$599,"&lt;="&amp;W$5)&lt;1000000,SUMIFS($D$249:$D$599,$F$249:$F$599,0,$E$249:$E$599,$G328,$C$249:$C$599,"&lt;="&amp;Y5)&gt;=1000000),SUMIFS($D$249:$D$599,$F$249:$F$599,0,$E$249:$E$599,$G328)*$C$161 ,0)</f>
        <v/>
      </c>
      <c r="AA328" s="84">
        <f>IF(AND(SUMIFS($D$249:$D$599,$F$249:$F$599,0,$E$249:$E$599,$G328,$C$249:$C$599,"&lt;="&amp;Y$5)&lt;1000000,SUMIFS($D$249:$D$599,$F$249:$F$599,0,$E$249:$E$599,$G328,$C$249:$C$599,"&lt;="&amp;AA5)&gt;=1000000),SUMIFS($D$249:$D$599,$F$249:$F$599,0,$E$249:$E$599,$G328)*$C$161 ,0)</f>
        <v/>
      </c>
      <c r="AC328" s="84">
        <f>IF(AND(SUMIFS($D$249:$D$599,$F$249:$F$599,0,$E$249:$E$599,$G328,$C$249:$C$599,"&lt;="&amp;AA$5)&lt;1000000,SUMIFS($D$249:$D$599,$F$249:$F$599,0,$E$249:$E$599,$G328,$C$249:$C$599,"&lt;="&amp;AC5)&gt;=1000000),SUMIFS($D$249:$D$599,$F$249:$F$599,0,$E$249:$E$599,$G328)*$C$161 ,0)</f>
        <v/>
      </c>
      <c r="AE328" s="84">
        <f>IF(AND(SUMIFS($D$249:$D$599,$F$249:$F$599,0,$E$249:$E$599,$G328,$C$249:$C$599,"&lt;="&amp;AC$5)&lt;1000000,SUMIFS($D$249:$D$599,$F$249:$F$599,0,$E$249:$E$599,$G328,$C$249:$C$599,"&lt;="&amp;AE5)&gt;=1000000),SUMIFS($D$249:$D$599,$F$249:$F$599,0,$E$249:$E$599,$G328)*$C$161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85">
        <f>LEFT(B329,6)</f>
        <v/>
      </c>
      <c r="F329" s="14">
        <f>IF(SUMIFS($E$121:$E$155,$D$121:$D$155,E329)&lt;&gt;0,E329,0)</f>
        <v/>
      </c>
      <c r="G329" s="24" t="n"/>
      <c r="I329" s="26">
        <f>IF(AND(SUMIFS($D$249:$D$599,$F$249:$F$599,0,$E$249:$E$599,$G329,$C$249:$C$599,"&lt;="&amp;B$2)&lt;1000000,SUMIFS($D$249:$D$599,$F$249:$F$599,0,$E$249:$E$599,$G329,$C$249:$C$599,"&lt;="&amp;I5)&gt;=1000000),SUMIFS($D$249:$D$599,$F$249:$F$599,0,$E$249:$E$599,$G329)*$C$161 ,0)</f>
        <v/>
      </c>
      <c r="K329" s="84">
        <f>IF(AND(SUMIFS($D$249:$D$599,$F$249:$F$599,0,$E$249:$E$599,$G329,$C$249:$C$599,"&lt;="&amp;I$5)&lt;1000000,SUMIFS($D$249:$D$599,$F$249:$F$599,0,$E$249:$E$599,$G329,$C$249:$C$599,"&lt;="&amp;K5)&gt;=1000000),SUMIFS($D$249:$D$599,$F$249:$F$599,0,$E$249:$E$599,$G329)*$C$161 ,0)</f>
        <v/>
      </c>
      <c r="M329" s="84">
        <f>IF(AND(SUMIFS($D$249:$D$599,$F$249:$F$599,0,$E$249:$E$599,$G329,$C$249:$C$599,"&lt;="&amp;K$5)&lt;1000000,SUMIFS($D$249:$D$599,$F$249:$F$599,0,$E$249:$E$599,$G329,$C$249:$C$599,"&lt;="&amp;M5)&gt;=1000000),SUMIFS($D$249:$D$599,$F$249:$F$599,0,$E$249:$E$599,$G329)*$C$161 ,0)</f>
        <v/>
      </c>
      <c r="O329" s="84">
        <f>IF(AND(SUMIFS($D$249:$D$599,$F$249:$F$599,0,$E$249:$E$599,$G329,$C$249:$C$599,"&lt;="&amp;M$5)&lt;1000000,SUMIFS($D$249:$D$599,$F$249:$F$599,0,$E$249:$E$599,$G329,$C$249:$C$599,"&lt;="&amp;O5)&gt;=1000000),SUMIFS($D$249:$D$599,$F$249:$F$599,0,$E$249:$E$599,$G329)*$C$161 ,0)</f>
        <v/>
      </c>
      <c r="Q329" s="84">
        <f>IF(AND(SUMIFS($D$249:$D$599,$F$249:$F$599,0,$E$249:$E$599,$G329,$C$249:$C$599,"&lt;="&amp;O$5)&lt;1000000,SUMIFS($D$249:$D$599,$F$249:$F$599,0,$E$249:$E$599,$G329,$C$249:$C$599,"&lt;="&amp;Q5)&gt;=1000000),SUMIFS($D$249:$D$599,$F$249:$F$599,0,$E$249:$E$599,$G329)*$C$161 ,0)</f>
        <v/>
      </c>
      <c r="S329" s="84">
        <f>IF(AND(SUMIFS($D$249:$D$599,$F$249:$F$599,0,$E$249:$E$599,$G329,$C$249:$C$599,"&lt;="&amp;Q$5)&lt;1000000,SUMIFS($D$249:$D$599,$F$249:$F$599,0,$E$249:$E$599,$G329,$C$249:$C$599,"&lt;="&amp;S5)&gt;=1000000),SUMIFS($D$249:$D$599,$F$249:$F$599,0,$E$249:$E$599,$G329)*$C$161 ,0)</f>
        <v/>
      </c>
      <c r="U329" s="84">
        <f>IF(AND(SUMIFS($D$249:$D$599,$F$249:$F$599,0,$E$249:$E$599,$G329,$C$249:$C$599,"&lt;="&amp;S$5)&lt;1000000,SUMIFS($D$249:$D$599,$F$249:$F$599,0,$E$249:$E$599,$G329,$C$249:$C$599,"&lt;="&amp;U5)&gt;=1000000),SUMIFS($D$249:$D$599,$F$249:$F$599,0,$E$249:$E$599,$G329)*$C$161 ,0)</f>
        <v/>
      </c>
      <c r="W329" s="84">
        <f>IF(AND(SUMIFS($D$249:$D$599,$F$249:$F$599,0,$E$249:$E$599,$G329,$C$249:$C$599,"&lt;="&amp;U$5)&lt;1000000,SUMIFS($D$249:$D$599,$F$249:$F$599,0,$E$249:$E$599,$G329,$C$249:$C$599,"&lt;="&amp;W5)&gt;=1000000),SUMIFS($D$249:$D$599,$F$249:$F$599,0,$E$249:$E$599,$G329)*$C$161 ,0)</f>
        <v/>
      </c>
      <c r="Y329" s="84">
        <f>IF(AND(SUMIFS($D$249:$D$599,$F$249:$F$599,0,$E$249:$E$599,$G329,$C$249:$C$599,"&lt;="&amp;W$5)&lt;1000000,SUMIFS($D$249:$D$599,$F$249:$F$599,0,$E$249:$E$599,$G329,$C$249:$C$599,"&lt;="&amp;Y5)&gt;=1000000),SUMIFS($D$249:$D$599,$F$249:$F$599,0,$E$249:$E$599,$G329)*$C$161 ,0)</f>
        <v/>
      </c>
      <c r="AA329" s="84">
        <f>IF(AND(SUMIFS($D$249:$D$599,$F$249:$F$599,0,$E$249:$E$599,$G329,$C$249:$C$599,"&lt;="&amp;Y$5)&lt;1000000,SUMIFS($D$249:$D$599,$F$249:$F$599,0,$E$249:$E$599,$G329,$C$249:$C$599,"&lt;="&amp;AA5)&gt;=1000000),SUMIFS($D$249:$D$599,$F$249:$F$599,0,$E$249:$E$599,$G329)*$C$161 ,0)</f>
        <v/>
      </c>
      <c r="AC329" s="84">
        <f>IF(AND(SUMIFS($D$249:$D$599,$F$249:$F$599,0,$E$249:$E$599,$G329,$C$249:$C$599,"&lt;="&amp;AA$5)&lt;1000000,SUMIFS($D$249:$D$599,$F$249:$F$599,0,$E$249:$E$599,$G329,$C$249:$C$599,"&lt;="&amp;AC5)&gt;=1000000),SUMIFS($D$249:$D$599,$F$249:$F$599,0,$E$249:$E$599,$G329)*$C$161 ,0)</f>
        <v/>
      </c>
      <c r="AE329" s="84">
        <f>IF(AND(SUMIFS($D$249:$D$599,$F$249:$F$599,0,$E$249:$E$599,$G329,$C$249:$C$599,"&lt;="&amp;AC$5)&lt;1000000,SUMIFS($D$249:$D$599,$F$249:$F$599,0,$E$249:$E$599,$G329,$C$249:$C$599,"&lt;="&amp;AE5)&gt;=1000000),SUMIFS($D$249:$D$599,$F$249:$F$599,0,$E$249:$E$599,$G329)*$C$161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85">
        <f>LEFT(B330,6)</f>
        <v/>
      </c>
      <c r="F330" s="14">
        <f>IF(SUMIFS($E$121:$E$155,$D$121:$D$155,E330)&lt;&gt;0,E330,0)</f>
        <v/>
      </c>
      <c r="G330" s="24" t="n"/>
      <c r="I330" s="26">
        <f>IF(AND(SUMIFS($D$249:$D$599,$F$249:$F$599,0,$E$249:$E$599,$G330,$C$249:$C$599,"&lt;="&amp;B$2)&lt;1000000,SUMIFS($D$249:$D$599,$F$249:$F$599,0,$E$249:$E$599,$G330,$C$249:$C$599,"&lt;="&amp;I5)&gt;=1000000),SUMIFS($D$249:$D$599,$F$249:$F$599,0,$E$249:$E$599,$G330)*$C$161 ,0)</f>
        <v/>
      </c>
      <c r="K330" s="84">
        <f>IF(AND(SUMIFS($D$249:$D$599,$F$249:$F$599,0,$E$249:$E$599,$G330,$C$249:$C$599,"&lt;="&amp;I$5)&lt;1000000,SUMIFS($D$249:$D$599,$F$249:$F$599,0,$E$249:$E$599,$G330,$C$249:$C$599,"&lt;="&amp;K5)&gt;=1000000),SUMIFS($D$249:$D$599,$F$249:$F$599,0,$E$249:$E$599,$G330)*$C$161 ,0)</f>
        <v/>
      </c>
      <c r="M330" s="84">
        <f>IF(AND(SUMIFS($D$249:$D$599,$F$249:$F$599,0,$E$249:$E$599,$G330,$C$249:$C$599,"&lt;="&amp;K$5)&lt;1000000,SUMIFS($D$249:$D$599,$F$249:$F$599,0,$E$249:$E$599,$G330,$C$249:$C$599,"&lt;="&amp;M5)&gt;=1000000),SUMIFS($D$249:$D$599,$F$249:$F$599,0,$E$249:$E$599,$G330)*$C$161 ,0)</f>
        <v/>
      </c>
      <c r="O330" s="84">
        <f>IF(AND(SUMIFS($D$249:$D$599,$F$249:$F$599,0,$E$249:$E$599,$G330,$C$249:$C$599,"&lt;="&amp;M$5)&lt;1000000,SUMIFS($D$249:$D$599,$F$249:$F$599,0,$E$249:$E$599,$G330,$C$249:$C$599,"&lt;="&amp;O5)&gt;=1000000),SUMIFS($D$249:$D$599,$F$249:$F$599,0,$E$249:$E$599,$G330)*$C$161 ,0)</f>
        <v/>
      </c>
      <c r="Q330" s="84">
        <f>IF(AND(SUMIFS($D$249:$D$599,$F$249:$F$599,0,$E$249:$E$599,$G330,$C$249:$C$599,"&lt;="&amp;O$5)&lt;1000000,SUMIFS($D$249:$D$599,$F$249:$F$599,0,$E$249:$E$599,$G330,$C$249:$C$599,"&lt;="&amp;Q5)&gt;=1000000),SUMIFS($D$249:$D$599,$F$249:$F$599,0,$E$249:$E$599,$G330)*$C$161 ,0)</f>
        <v/>
      </c>
      <c r="S330" s="84">
        <f>IF(AND(SUMIFS($D$249:$D$599,$F$249:$F$599,0,$E$249:$E$599,$G330,$C$249:$C$599,"&lt;="&amp;Q$5)&lt;1000000,SUMIFS($D$249:$D$599,$F$249:$F$599,0,$E$249:$E$599,$G330,$C$249:$C$599,"&lt;="&amp;S5)&gt;=1000000),SUMIFS($D$249:$D$599,$F$249:$F$599,0,$E$249:$E$599,$G330)*$C$161 ,0)</f>
        <v/>
      </c>
      <c r="U330" s="84">
        <f>IF(AND(SUMIFS($D$249:$D$599,$F$249:$F$599,0,$E$249:$E$599,$G330,$C$249:$C$599,"&lt;="&amp;S$5)&lt;1000000,SUMIFS($D$249:$D$599,$F$249:$F$599,0,$E$249:$E$599,$G330,$C$249:$C$599,"&lt;="&amp;U5)&gt;=1000000),SUMIFS($D$249:$D$599,$F$249:$F$599,0,$E$249:$E$599,$G330)*$C$161 ,0)</f>
        <v/>
      </c>
      <c r="W330" s="84">
        <f>IF(AND(SUMIFS($D$249:$D$599,$F$249:$F$599,0,$E$249:$E$599,$G330,$C$249:$C$599,"&lt;="&amp;U$5)&lt;1000000,SUMIFS($D$249:$D$599,$F$249:$F$599,0,$E$249:$E$599,$G330,$C$249:$C$599,"&lt;="&amp;W5)&gt;=1000000),SUMIFS($D$249:$D$599,$F$249:$F$599,0,$E$249:$E$599,$G330)*$C$161 ,0)</f>
        <v/>
      </c>
      <c r="Y330" s="84">
        <f>IF(AND(SUMIFS($D$249:$D$599,$F$249:$F$599,0,$E$249:$E$599,$G330,$C$249:$C$599,"&lt;="&amp;W$5)&lt;1000000,SUMIFS($D$249:$D$599,$F$249:$F$599,0,$E$249:$E$599,$G330,$C$249:$C$599,"&lt;="&amp;Y5)&gt;=1000000),SUMIFS($D$249:$D$599,$F$249:$F$599,0,$E$249:$E$599,$G330)*$C$161 ,0)</f>
        <v/>
      </c>
      <c r="AA330" s="84">
        <f>IF(AND(SUMIFS($D$249:$D$599,$F$249:$F$599,0,$E$249:$E$599,$G330,$C$249:$C$599,"&lt;="&amp;Y$5)&lt;1000000,SUMIFS($D$249:$D$599,$F$249:$F$599,0,$E$249:$E$599,$G330,$C$249:$C$599,"&lt;="&amp;AA5)&gt;=1000000),SUMIFS($D$249:$D$599,$F$249:$F$599,0,$E$249:$E$599,$G330)*$C$161 ,0)</f>
        <v/>
      </c>
      <c r="AC330" s="84">
        <f>IF(AND(SUMIFS($D$249:$D$599,$F$249:$F$599,0,$E$249:$E$599,$G330,$C$249:$C$599,"&lt;="&amp;AA$5)&lt;1000000,SUMIFS($D$249:$D$599,$F$249:$F$599,0,$E$249:$E$599,$G330,$C$249:$C$599,"&lt;="&amp;AC5)&gt;=1000000),SUMIFS($D$249:$D$599,$F$249:$F$599,0,$E$249:$E$599,$G330)*$C$161 ,0)</f>
        <v/>
      </c>
      <c r="AE330" s="84">
        <f>IF(AND(SUMIFS($D$249:$D$599,$F$249:$F$599,0,$E$249:$E$599,$G330,$C$249:$C$599,"&lt;="&amp;AC$5)&lt;1000000,SUMIFS($D$249:$D$599,$F$249:$F$599,0,$E$249:$E$599,$G330,$C$249:$C$599,"&lt;="&amp;AE5)&gt;=1000000),SUMIFS($D$249:$D$599,$F$249:$F$599,0,$E$249:$E$599,$G330)*$C$161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85">
        <f>LEFT(B331,6)</f>
        <v/>
      </c>
      <c r="F331" s="14">
        <f>IF(SUMIFS($E$121:$E$155,$D$121:$D$155,E331)&lt;&gt;0,E331,0)</f>
        <v/>
      </c>
      <c r="G331" s="24" t="n"/>
      <c r="I331" s="26">
        <f>IF(AND(SUMIFS($D$249:$D$599,$F$249:$F$599,0,$E$249:$E$599,$G331,$C$249:$C$599,"&lt;="&amp;B$2)&lt;1000000,SUMIFS($D$249:$D$599,$F$249:$F$599,0,$E$249:$E$599,$G331,$C$249:$C$599,"&lt;="&amp;I5)&gt;=1000000),SUMIFS($D$249:$D$599,$F$249:$F$599,0,$E$249:$E$599,$G331)*$C$161 ,0)</f>
        <v/>
      </c>
      <c r="K331" s="84">
        <f>IF(AND(SUMIFS($D$249:$D$599,$F$249:$F$599,0,$E$249:$E$599,$G331,$C$249:$C$599,"&lt;="&amp;I$5)&lt;1000000,SUMIFS($D$249:$D$599,$F$249:$F$599,0,$E$249:$E$599,$G331,$C$249:$C$599,"&lt;="&amp;K5)&gt;=1000000),SUMIFS($D$249:$D$599,$F$249:$F$599,0,$E$249:$E$599,$G331)*$C$161 ,0)</f>
        <v/>
      </c>
      <c r="M331" s="84">
        <f>IF(AND(SUMIFS($D$249:$D$599,$F$249:$F$599,0,$E$249:$E$599,$G331,$C$249:$C$599,"&lt;="&amp;K$5)&lt;1000000,SUMIFS($D$249:$D$599,$F$249:$F$599,0,$E$249:$E$599,$G331,$C$249:$C$599,"&lt;="&amp;M5)&gt;=1000000),SUMIFS($D$249:$D$599,$F$249:$F$599,0,$E$249:$E$599,$G331)*$C$161 ,0)</f>
        <v/>
      </c>
      <c r="O331" s="84">
        <f>IF(AND(SUMIFS($D$249:$D$599,$F$249:$F$599,0,$E$249:$E$599,$G331,$C$249:$C$599,"&lt;="&amp;M$5)&lt;1000000,SUMIFS($D$249:$D$599,$F$249:$F$599,0,$E$249:$E$599,$G331,$C$249:$C$599,"&lt;="&amp;O5)&gt;=1000000),SUMIFS($D$249:$D$599,$F$249:$F$599,0,$E$249:$E$599,$G331)*$C$161 ,0)</f>
        <v/>
      </c>
      <c r="Q331" s="84">
        <f>IF(AND(SUMIFS($D$249:$D$599,$F$249:$F$599,0,$E$249:$E$599,$G331,$C$249:$C$599,"&lt;="&amp;O$5)&lt;1000000,SUMIFS($D$249:$D$599,$F$249:$F$599,0,$E$249:$E$599,$G331,$C$249:$C$599,"&lt;="&amp;Q5)&gt;=1000000),SUMIFS($D$249:$D$599,$F$249:$F$599,0,$E$249:$E$599,$G331)*$C$161 ,0)</f>
        <v/>
      </c>
      <c r="S331" s="84">
        <f>IF(AND(SUMIFS($D$249:$D$599,$F$249:$F$599,0,$E$249:$E$599,$G331,$C$249:$C$599,"&lt;="&amp;Q$5)&lt;1000000,SUMIFS($D$249:$D$599,$F$249:$F$599,0,$E$249:$E$599,$G331,$C$249:$C$599,"&lt;="&amp;S5)&gt;=1000000),SUMIFS($D$249:$D$599,$F$249:$F$599,0,$E$249:$E$599,$G331)*$C$161 ,0)</f>
        <v/>
      </c>
      <c r="U331" s="84">
        <f>IF(AND(SUMIFS($D$249:$D$599,$F$249:$F$599,0,$E$249:$E$599,$G331,$C$249:$C$599,"&lt;="&amp;S$5)&lt;1000000,SUMIFS($D$249:$D$599,$F$249:$F$599,0,$E$249:$E$599,$G331,$C$249:$C$599,"&lt;="&amp;U5)&gt;=1000000),SUMIFS($D$249:$D$599,$F$249:$F$599,0,$E$249:$E$599,$G331)*$C$161 ,0)</f>
        <v/>
      </c>
      <c r="W331" s="84">
        <f>IF(AND(SUMIFS($D$249:$D$599,$F$249:$F$599,0,$E$249:$E$599,$G331,$C$249:$C$599,"&lt;="&amp;U$5)&lt;1000000,SUMIFS($D$249:$D$599,$F$249:$F$599,0,$E$249:$E$599,$G331,$C$249:$C$599,"&lt;="&amp;W5)&gt;=1000000),SUMIFS($D$249:$D$599,$F$249:$F$599,0,$E$249:$E$599,$G331)*$C$161 ,0)</f>
        <v/>
      </c>
      <c r="Y331" s="84">
        <f>IF(AND(SUMIFS($D$249:$D$599,$F$249:$F$599,0,$E$249:$E$599,$G331,$C$249:$C$599,"&lt;="&amp;W$5)&lt;1000000,SUMIFS($D$249:$D$599,$F$249:$F$599,0,$E$249:$E$599,$G331,$C$249:$C$599,"&lt;="&amp;Y5)&gt;=1000000),SUMIFS($D$249:$D$599,$F$249:$F$599,0,$E$249:$E$599,$G331)*$C$161 ,0)</f>
        <v/>
      </c>
      <c r="AA331" s="84">
        <f>IF(AND(SUMIFS($D$249:$D$599,$F$249:$F$599,0,$E$249:$E$599,$G331,$C$249:$C$599,"&lt;="&amp;Y$5)&lt;1000000,SUMIFS($D$249:$D$599,$F$249:$F$599,0,$E$249:$E$599,$G331,$C$249:$C$599,"&lt;="&amp;AA5)&gt;=1000000),SUMIFS($D$249:$D$599,$F$249:$F$599,0,$E$249:$E$599,$G331)*$C$161 ,0)</f>
        <v/>
      </c>
      <c r="AC331" s="84">
        <f>IF(AND(SUMIFS($D$249:$D$599,$F$249:$F$599,0,$E$249:$E$599,$G331,$C$249:$C$599,"&lt;="&amp;AA$5)&lt;1000000,SUMIFS($D$249:$D$599,$F$249:$F$599,0,$E$249:$E$599,$G331,$C$249:$C$599,"&lt;="&amp;AC5)&gt;=1000000),SUMIFS($D$249:$D$599,$F$249:$F$599,0,$E$249:$E$599,$G331)*$C$161 ,0)</f>
        <v/>
      </c>
      <c r="AE331" s="84">
        <f>IF(AND(SUMIFS($D$249:$D$599,$F$249:$F$599,0,$E$249:$E$599,$G331,$C$249:$C$599,"&lt;="&amp;AC$5)&lt;1000000,SUMIFS($D$249:$D$599,$F$249:$F$599,0,$E$249:$E$599,$G331,$C$249:$C$599,"&lt;="&amp;AE5)&gt;=1000000),SUMIFS($D$249:$D$599,$F$249:$F$599,0,$E$249:$E$599,$G331)*$C$161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85">
        <f>LEFT(B332,6)</f>
        <v/>
      </c>
      <c r="F332" s="14">
        <f>IF(SUMIFS($E$121:$E$155,$D$121:$D$155,E332)&lt;&gt;0,E332,0)</f>
        <v/>
      </c>
      <c r="G332" s="24" t="n"/>
      <c r="I332" s="26">
        <f>IF(AND(SUMIFS($D$249:$D$599,$F$249:$F$599,0,$E$249:$E$599,$G332,$C$249:$C$599,"&lt;="&amp;B$2)&lt;1000000,SUMIFS($D$249:$D$599,$F$249:$F$599,0,$E$249:$E$599,$G332,$C$249:$C$599,"&lt;="&amp;I5)&gt;=1000000),SUMIFS($D$249:$D$599,$F$249:$F$599,0,$E$249:$E$599,$G332)*$C$161 ,0)</f>
        <v/>
      </c>
      <c r="K332" s="84">
        <f>IF(AND(SUMIFS($D$249:$D$599,$F$249:$F$599,0,$E$249:$E$599,$G332,$C$249:$C$599,"&lt;="&amp;I$5)&lt;1000000,SUMIFS($D$249:$D$599,$F$249:$F$599,0,$E$249:$E$599,$G332,$C$249:$C$599,"&lt;="&amp;K5)&gt;=1000000),SUMIFS($D$249:$D$599,$F$249:$F$599,0,$E$249:$E$599,$G332)*$C$161 ,0)</f>
        <v/>
      </c>
      <c r="M332" s="84">
        <f>IF(AND(SUMIFS($D$249:$D$599,$F$249:$F$599,0,$E$249:$E$599,$G332,$C$249:$C$599,"&lt;="&amp;K$5)&lt;1000000,SUMIFS($D$249:$D$599,$F$249:$F$599,0,$E$249:$E$599,$G332,$C$249:$C$599,"&lt;="&amp;M5)&gt;=1000000),SUMIFS($D$249:$D$599,$F$249:$F$599,0,$E$249:$E$599,$G332)*$C$161 ,0)</f>
        <v/>
      </c>
      <c r="O332" s="84">
        <f>IF(AND(SUMIFS($D$249:$D$599,$F$249:$F$599,0,$E$249:$E$599,$G332,$C$249:$C$599,"&lt;="&amp;M$5)&lt;1000000,SUMIFS($D$249:$D$599,$F$249:$F$599,0,$E$249:$E$599,$G332,$C$249:$C$599,"&lt;="&amp;O5)&gt;=1000000),SUMIFS($D$249:$D$599,$F$249:$F$599,0,$E$249:$E$599,$G332)*$C$161 ,0)</f>
        <v/>
      </c>
      <c r="Q332" s="84">
        <f>IF(AND(SUMIFS($D$249:$D$599,$F$249:$F$599,0,$E$249:$E$599,$G332,$C$249:$C$599,"&lt;="&amp;O$5)&lt;1000000,SUMIFS($D$249:$D$599,$F$249:$F$599,0,$E$249:$E$599,$G332,$C$249:$C$599,"&lt;="&amp;Q5)&gt;=1000000),SUMIFS($D$249:$D$599,$F$249:$F$599,0,$E$249:$E$599,$G332)*$C$161 ,0)</f>
        <v/>
      </c>
      <c r="S332" s="84">
        <f>IF(AND(SUMIFS($D$249:$D$599,$F$249:$F$599,0,$E$249:$E$599,$G332,$C$249:$C$599,"&lt;="&amp;Q$5)&lt;1000000,SUMIFS($D$249:$D$599,$F$249:$F$599,0,$E$249:$E$599,$G332,$C$249:$C$599,"&lt;="&amp;S5)&gt;=1000000),SUMIFS($D$249:$D$599,$F$249:$F$599,0,$E$249:$E$599,$G332)*$C$161 ,0)</f>
        <v/>
      </c>
      <c r="U332" s="84">
        <f>IF(AND(SUMIFS($D$249:$D$599,$F$249:$F$599,0,$E$249:$E$599,$G332,$C$249:$C$599,"&lt;="&amp;S$5)&lt;1000000,SUMIFS($D$249:$D$599,$F$249:$F$599,0,$E$249:$E$599,$G332,$C$249:$C$599,"&lt;="&amp;U5)&gt;=1000000),SUMIFS($D$249:$D$599,$F$249:$F$599,0,$E$249:$E$599,$G332)*$C$161 ,0)</f>
        <v/>
      </c>
      <c r="W332" s="84">
        <f>IF(AND(SUMIFS($D$249:$D$599,$F$249:$F$599,0,$E$249:$E$599,$G332,$C$249:$C$599,"&lt;="&amp;U$5)&lt;1000000,SUMIFS($D$249:$D$599,$F$249:$F$599,0,$E$249:$E$599,$G332,$C$249:$C$599,"&lt;="&amp;W5)&gt;=1000000),SUMIFS($D$249:$D$599,$F$249:$F$599,0,$E$249:$E$599,$G332)*$C$161 ,0)</f>
        <v/>
      </c>
      <c r="Y332" s="84">
        <f>IF(AND(SUMIFS($D$249:$D$599,$F$249:$F$599,0,$E$249:$E$599,$G332,$C$249:$C$599,"&lt;="&amp;W$5)&lt;1000000,SUMIFS($D$249:$D$599,$F$249:$F$599,0,$E$249:$E$599,$G332,$C$249:$C$599,"&lt;="&amp;Y5)&gt;=1000000),SUMIFS($D$249:$D$599,$F$249:$F$599,0,$E$249:$E$599,$G332)*$C$161 ,0)</f>
        <v/>
      </c>
      <c r="AA332" s="84">
        <f>IF(AND(SUMIFS($D$249:$D$599,$F$249:$F$599,0,$E$249:$E$599,$G332,$C$249:$C$599,"&lt;="&amp;Y$5)&lt;1000000,SUMIFS($D$249:$D$599,$F$249:$F$599,0,$E$249:$E$599,$G332,$C$249:$C$599,"&lt;="&amp;AA5)&gt;=1000000),SUMIFS($D$249:$D$599,$F$249:$F$599,0,$E$249:$E$599,$G332)*$C$161 ,0)</f>
        <v/>
      </c>
      <c r="AC332" s="84">
        <f>IF(AND(SUMIFS($D$249:$D$599,$F$249:$F$599,0,$E$249:$E$599,$G332,$C$249:$C$599,"&lt;="&amp;AA$5)&lt;1000000,SUMIFS($D$249:$D$599,$F$249:$F$599,0,$E$249:$E$599,$G332,$C$249:$C$599,"&lt;="&amp;AC5)&gt;=1000000),SUMIFS($D$249:$D$599,$F$249:$F$599,0,$E$249:$E$599,$G332)*$C$161 ,0)</f>
        <v/>
      </c>
      <c r="AE332" s="84">
        <f>IF(AND(SUMIFS($D$249:$D$599,$F$249:$F$599,0,$E$249:$E$599,$G332,$C$249:$C$599,"&lt;="&amp;AC$5)&lt;1000000,SUMIFS($D$249:$D$599,$F$249:$F$599,0,$E$249:$E$599,$G332,$C$249:$C$599,"&lt;="&amp;AE5)&gt;=1000000),SUMIFS($D$249:$D$599,$F$249:$F$599,0,$E$249:$E$599,$G332)*$C$161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85">
        <f>LEFT(B333,6)</f>
        <v/>
      </c>
      <c r="F333" s="14">
        <f>IF(SUMIFS($E$121:$E$155,$D$121:$D$155,E333)&lt;&gt;0,E333,0)</f>
        <v/>
      </c>
      <c r="G333" s="24" t="n"/>
      <c r="I333" s="26">
        <f>IF(AND(SUMIFS($D$249:$D$599,$F$249:$F$599,0,$E$249:$E$599,$G333,$C$249:$C$599,"&lt;="&amp;B$2)&lt;1000000,SUMIFS($D$249:$D$599,$F$249:$F$599,0,$E$249:$E$599,$G333,$C$249:$C$599,"&lt;="&amp;I5)&gt;=1000000),SUMIFS($D$249:$D$599,$F$249:$F$599,0,$E$249:$E$599,$G333)*$C$161 ,0)</f>
        <v/>
      </c>
      <c r="K333" s="84">
        <f>IF(AND(SUMIFS($D$249:$D$599,$F$249:$F$599,0,$E$249:$E$599,$G333,$C$249:$C$599,"&lt;="&amp;I$5)&lt;1000000,SUMIFS($D$249:$D$599,$F$249:$F$599,0,$E$249:$E$599,$G333,$C$249:$C$599,"&lt;="&amp;K5)&gt;=1000000),SUMIFS($D$249:$D$599,$F$249:$F$599,0,$E$249:$E$599,$G333)*$C$161 ,0)</f>
        <v/>
      </c>
      <c r="M333" s="84">
        <f>IF(AND(SUMIFS($D$249:$D$599,$F$249:$F$599,0,$E$249:$E$599,$G333,$C$249:$C$599,"&lt;="&amp;K$5)&lt;1000000,SUMIFS($D$249:$D$599,$F$249:$F$599,0,$E$249:$E$599,$G333,$C$249:$C$599,"&lt;="&amp;M5)&gt;=1000000),SUMIFS($D$249:$D$599,$F$249:$F$599,0,$E$249:$E$599,$G333)*$C$161 ,0)</f>
        <v/>
      </c>
      <c r="O333" s="84">
        <f>IF(AND(SUMIFS($D$249:$D$599,$F$249:$F$599,0,$E$249:$E$599,$G333,$C$249:$C$599,"&lt;="&amp;M$5)&lt;1000000,SUMIFS($D$249:$D$599,$F$249:$F$599,0,$E$249:$E$599,$G333,$C$249:$C$599,"&lt;="&amp;O5)&gt;=1000000),SUMIFS($D$249:$D$599,$F$249:$F$599,0,$E$249:$E$599,$G333)*$C$161 ,0)</f>
        <v/>
      </c>
      <c r="Q333" s="84">
        <f>IF(AND(SUMIFS($D$249:$D$599,$F$249:$F$599,0,$E$249:$E$599,$G333,$C$249:$C$599,"&lt;="&amp;O$5)&lt;1000000,SUMIFS($D$249:$D$599,$F$249:$F$599,0,$E$249:$E$599,$G333,$C$249:$C$599,"&lt;="&amp;Q5)&gt;=1000000),SUMIFS($D$249:$D$599,$F$249:$F$599,0,$E$249:$E$599,$G333)*$C$161 ,0)</f>
        <v/>
      </c>
      <c r="S333" s="84">
        <f>IF(AND(SUMIFS($D$249:$D$599,$F$249:$F$599,0,$E$249:$E$599,$G333,$C$249:$C$599,"&lt;="&amp;Q$5)&lt;1000000,SUMIFS($D$249:$D$599,$F$249:$F$599,0,$E$249:$E$599,$G333,$C$249:$C$599,"&lt;="&amp;S5)&gt;=1000000),SUMIFS($D$249:$D$599,$F$249:$F$599,0,$E$249:$E$599,$G333)*$C$161 ,0)</f>
        <v/>
      </c>
      <c r="U333" s="84">
        <f>IF(AND(SUMIFS($D$249:$D$599,$F$249:$F$599,0,$E$249:$E$599,$G333,$C$249:$C$599,"&lt;="&amp;S$5)&lt;1000000,SUMIFS($D$249:$D$599,$F$249:$F$599,0,$E$249:$E$599,$G333,$C$249:$C$599,"&lt;="&amp;U5)&gt;=1000000),SUMIFS($D$249:$D$599,$F$249:$F$599,0,$E$249:$E$599,$G333)*$C$161 ,0)</f>
        <v/>
      </c>
      <c r="W333" s="84">
        <f>IF(AND(SUMIFS($D$249:$D$599,$F$249:$F$599,0,$E$249:$E$599,$G333,$C$249:$C$599,"&lt;="&amp;U$5)&lt;1000000,SUMIFS($D$249:$D$599,$F$249:$F$599,0,$E$249:$E$599,$G333,$C$249:$C$599,"&lt;="&amp;W5)&gt;=1000000),SUMIFS($D$249:$D$599,$F$249:$F$599,0,$E$249:$E$599,$G333)*$C$161 ,0)</f>
        <v/>
      </c>
      <c r="Y333" s="84">
        <f>IF(AND(SUMIFS($D$249:$D$599,$F$249:$F$599,0,$E$249:$E$599,$G333,$C$249:$C$599,"&lt;="&amp;W$5)&lt;1000000,SUMIFS($D$249:$D$599,$F$249:$F$599,0,$E$249:$E$599,$G333,$C$249:$C$599,"&lt;="&amp;Y5)&gt;=1000000),SUMIFS($D$249:$D$599,$F$249:$F$599,0,$E$249:$E$599,$G333)*$C$161 ,0)</f>
        <v/>
      </c>
      <c r="AA333" s="84">
        <f>IF(AND(SUMIFS($D$249:$D$599,$F$249:$F$599,0,$E$249:$E$599,$G333,$C$249:$C$599,"&lt;="&amp;Y$5)&lt;1000000,SUMIFS($D$249:$D$599,$F$249:$F$599,0,$E$249:$E$599,$G333,$C$249:$C$599,"&lt;="&amp;AA5)&gt;=1000000),SUMIFS($D$249:$D$599,$F$249:$F$599,0,$E$249:$E$599,$G333)*$C$161 ,0)</f>
        <v/>
      </c>
      <c r="AC333" s="84">
        <f>IF(AND(SUMIFS($D$249:$D$599,$F$249:$F$599,0,$E$249:$E$599,$G333,$C$249:$C$599,"&lt;="&amp;AA$5)&lt;1000000,SUMIFS($D$249:$D$599,$F$249:$F$599,0,$E$249:$E$599,$G333,$C$249:$C$599,"&lt;="&amp;AC5)&gt;=1000000),SUMIFS($D$249:$D$599,$F$249:$F$599,0,$E$249:$E$599,$G333)*$C$161 ,0)</f>
        <v/>
      </c>
      <c r="AE333" s="84">
        <f>IF(AND(SUMIFS($D$249:$D$599,$F$249:$F$599,0,$E$249:$E$599,$G333,$C$249:$C$599,"&lt;="&amp;AC$5)&lt;1000000,SUMIFS($D$249:$D$599,$F$249:$F$599,0,$E$249:$E$599,$G333,$C$249:$C$599,"&lt;="&amp;AE5)&gt;=1000000),SUMIFS($D$249:$D$599,$F$249:$F$599,0,$E$249:$E$599,$G333)*$C$161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85">
        <f>LEFT(B334,6)</f>
        <v/>
      </c>
      <c r="F334" s="14">
        <f>IF(SUMIFS($E$121:$E$155,$D$121:$D$155,E334)&lt;&gt;0,E334,0)</f>
        <v/>
      </c>
      <c r="G334" s="24" t="n"/>
      <c r="I334" s="26">
        <f>IF(AND(SUMIFS($D$249:$D$599,$F$249:$F$599,0,$E$249:$E$599,$G334,$C$249:$C$599,"&lt;="&amp;B$2)&lt;1000000,SUMIFS($D$249:$D$599,$F$249:$F$599,0,$E$249:$E$599,$G334,$C$249:$C$599,"&lt;="&amp;I5)&gt;=1000000),SUMIFS($D$249:$D$599,$F$249:$F$599,0,$E$249:$E$599,$G334)*$C$161 ,0)</f>
        <v/>
      </c>
      <c r="K334" s="84">
        <f>IF(AND(SUMIFS($D$249:$D$599,$F$249:$F$599,0,$E$249:$E$599,$G334,$C$249:$C$599,"&lt;="&amp;I$5)&lt;1000000,SUMIFS($D$249:$D$599,$F$249:$F$599,0,$E$249:$E$599,$G334,$C$249:$C$599,"&lt;="&amp;K5)&gt;=1000000),SUMIFS($D$249:$D$599,$F$249:$F$599,0,$E$249:$E$599,$G334)*$C$161 ,0)</f>
        <v/>
      </c>
      <c r="M334" s="84">
        <f>IF(AND(SUMIFS($D$249:$D$599,$F$249:$F$599,0,$E$249:$E$599,$G334,$C$249:$C$599,"&lt;="&amp;K$5)&lt;1000000,SUMIFS($D$249:$D$599,$F$249:$F$599,0,$E$249:$E$599,$G334,$C$249:$C$599,"&lt;="&amp;M5)&gt;=1000000),SUMIFS($D$249:$D$599,$F$249:$F$599,0,$E$249:$E$599,$G334)*$C$161 ,0)</f>
        <v/>
      </c>
      <c r="O334" s="84">
        <f>IF(AND(SUMIFS($D$249:$D$599,$F$249:$F$599,0,$E$249:$E$599,$G334,$C$249:$C$599,"&lt;="&amp;M$5)&lt;1000000,SUMIFS($D$249:$D$599,$F$249:$F$599,0,$E$249:$E$599,$G334,$C$249:$C$599,"&lt;="&amp;O5)&gt;=1000000),SUMIFS($D$249:$D$599,$F$249:$F$599,0,$E$249:$E$599,$G334)*$C$161 ,0)</f>
        <v/>
      </c>
      <c r="Q334" s="84">
        <f>IF(AND(SUMIFS($D$249:$D$599,$F$249:$F$599,0,$E$249:$E$599,$G334,$C$249:$C$599,"&lt;="&amp;O$5)&lt;1000000,SUMIFS($D$249:$D$599,$F$249:$F$599,0,$E$249:$E$599,$G334,$C$249:$C$599,"&lt;="&amp;Q5)&gt;=1000000),SUMIFS($D$249:$D$599,$F$249:$F$599,0,$E$249:$E$599,$G334)*$C$161 ,0)</f>
        <v/>
      </c>
      <c r="S334" s="84">
        <f>IF(AND(SUMIFS($D$249:$D$599,$F$249:$F$599,0,$E$249:$E$599,$G334,$C$249:$C$599,"&lt;="&amp;Q$5)&lt;1000000,SUMIFS($D$249:$D$599,$F$249:$F$599,0,$E$249:$E$599,$G334,$C$249:$C$599,"&lt;="&amp;S5)&gt;=1000000),SUMIFS($D$249:$D$599,$F$249:$F$599,0,$E$249:$E$599,$G334)*$C$161 ,0)</f>
        <v/>
      </c>
      <c r="U334" s="84">
        <f>IF(AND(SUMIFS($D$249:$D$599,$F$249:$F$599,0,$E$249:$E$599,$G334,$C$249:$C$599,"&lt;="&amp;S$5)&lt;1000000,SUMIFS($D$249:$D$599,$F$249:$F$599,0,$E$249:$E$599,$G334,$C$249:$C$599,"&lt;="&amp;U5)&gt;=1000000),SUMIFS($D$249:$D$599,$F$249:$F$599,0,$E$249:$E$599,$G334)*$C$161 ,0)</f>
        <v/>
      </c>
      <c r="W334" s="84">
        <f>IF(AND(SUMIFS($D$249:$D$599,$F$249:$F$599,0,$E$249:$E$599,$G334,$C$249:$C$599,"&lt;="&amp;U$5)&lt;1000000,SUMIFS($D$249:$D$599,$F$249:$F$599,0,$E$249:$E$599,$G334,$C$249:$C$599,"&lt;="&amp;W5)&gt;=1000000),SUMIFS($D$249:$D$599,$F$249:$F$599,0,$E$249:$E$599,$G334)*$C$161 ,0)</f>
        <v/>
      </c>
      <c r="Y334" s="84">
        <f>IF(AND(SUMIFS($D$249:$D$599,$F$249:$F$599,0,$E$249:$E$599,$G334,$C$249:$C$599,"&lt;="&amp;W$5)&lt;1000000,SUMIFS($D$249:$D$599,$F$249:$F$599,0,$E$249:$E$599,$G334,$C$249:$C$599,"&lt;="&amp;Y5)&gt;=1000000),SUMIFS($D$249:$D$599,$F$249:$F$599,0,$E$249:$E$599,$G334)*$C$161 ,0)</f>
        <v/>
      </c>
      <c r="AA334" s="84">
        <f>IF(AND(SUMIFS($D$249:$D$599,$F$249:$F$599,0,$E$249:$E$599,$G334,$C$249:$C$599,"&lt;="&amp;Y$5)&lt;1000000,SUMIFS($D$249:$D$599,$F$249:$F$599,0,$E$249:$E$599,$G334,$C$249:$C$599,"&lt;="&amp;AA5)&gt;=1000000),SUMIFS($D$249:$D$599,$F$249:$F$599,0,$E$249:$E$599,$G334)*$C$161 ,0)</f>
        <v/>
      </c>
      <c r="AC334" s="84">
        <f>IF(AND(SUMIFS($D$249:$D$599,$F$249:$F$599,0,$E$249:$E$599,$G334,$C$249:$C$599,"&lt;="&amp;AA$5)&lt;1000000,SUMIFS($D$249:$D$599,$F$249:$F$599,0,$E$249:$E$599,$G334,$C$249:$C$599,"&lt;="&amp;AC5)&gt;=1000000),SUMIFS($D$249:$D$599,$F$249:$F$599,0,$E$249:$E$599,$G334)*$C$161 ,0)</f>
        <v/>
      </c>
      <c r="AE334" s="84">
        <f>IF(AND(SUMIFS($D$249:$D$599,$F$249:$F$599,0,$E$249:$E$599,$G334,$C$249:$C$599,"&lt;="&amp;AC$5)&lt;1000000,SUMIFS($D$249:$D$599,$F$249:$F$599,0,$E$249:$E$599,$G334,$C$249:$C$599,"&lt;="&amp;AE5)&gt;=1000000),SUMIFS($D$249:$D$599,$F$249:$F$599,0,$E$249:$E$599,$G334)*$C$161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85">
        <f>LEFT(B335,6)</f>
        <v/>
      </c>
      <c r="F335" s="14">
        <f>IF(SUMIFS($E$121:$E$155,$D$121:$D$155,E335)&lt;&gt;0,E335,0)</f>
        <v/>
      </c>
      <c r="G335" s="24" t="n"/>
      <c r="I335" s="26">
        <f>IF(AND(SUMIFS($D$249:$D$599,$F$249:$F$599,0,$E$249:$E$599,$G335,$C$249:$C$599,"&lt;="&amp;B$2)&lt;1000000,SUMIFS($D$249:$D$599,$F$249:$F$599,0,$E$249:$E$599,$G335,$C$249:$C$599,"&lt;="&amp;I5)&gt;=1000000),SUMIFS($D$249:$D$599,$F$249:$F$599,0,$E$249:$E$599,$G335)*$C$161 ,0)</f>
        <v/>
      </c>
      <c r="K335" s="84">
        <f>IF(AND(SUMIFS($D$249:$D$599,$F$249:$F$599,0,$E$249:$E$599,$G335,$C$249:$C$599,"&lt;="&amp;I$5)&lt;1000000,SUMIFS($D$249:$D$599,$F$249:$F$599,0,$E$249:$E$599,$G335,$C$249:$C$599,"&lt;="&amp;K5)&gt;=1000000),SUMIFS($D$249:$D$599,$F$249:$F$599,0,$E$249:$E$599,$G335)*$C$161 ,0)</f>
        <v/>
      </c>
      <c r="M335" s="84">
        <f>IF(AND(SUMIFS($D$249:$D$599,$F$249:$F$599,0,$E$249:$E$599,$G335,$C$249:$C$599,"&lt;="&amp;K$5)&lt;1000000,SUMIFS($D$249:$D$599,$F$249:$F$599,0,$E$249:$E$599,$G335,$C$249:$C$599,"&lt;="&amp;M5)&gt;=1000000),SUMIFS($D$249:$D$599,$F$249:$F$599,0,$E$249:$E$599,$G335)*$C$161 ,0)</f>
        <v/>
      </c>
      <c r="O335" s="84">
        <f>IF(AND(SUMIFS($D$249:$D$599,$F$249:$F$599,0,$E$249:$E$599,$G335,$C$249:$C$599,"&lt;="&amp;M$5)&lt;1000000,SUMIFS($D$249:$D$599,$F$249:$F$599,0,$E$249:$E$599,$G335,$C$249:$C$599,"&lt;="&amp;O5)&gt;=1000000),SUMIFS($D$249:$D$599,$F$249:$F$599,0,$E$249:$E$599,$G335)*$C$161 ,0)</f>
        <v/>
      </c>
      <c r="Q335" s="84">
        <f>IF(AND(SUMIFS($D$249:$D$599,$F$249:$F$599,0,$E$249:$E$599,$G335,$C$249:$C$599,"&lt;="&amp;O$5)&lt;1000000,SUMIFS($D$249:$D$599,$F$249:$F$599,0,$E$249:$E$599,$G335,$C$249:$C$599,"&lt;="&amp;Q5)&gt;=1000000),SUMIFS($D$249:$D$599,$F$249:$F$599,0,$E$249:$E$599,$G335)*$C$161 ,0)</f>
        <v/>
      </c>
      <c r="S335" s="84">
        <f>IF(AND(SUMIFS($D$249:$D$599,$F$249:$F$599,0,$E$249:$E$599,$G335,$C$249:$C$599,"&lt;="&amp;Q$5)&lt;1000000,SUMIFS($D$249:$D$599,$F$249:$F$599,0,$E$249:$E$599,$G335,$C$249:$C$599,"&lt;="&amp;S5)&gt;=1000000),SUMIFS($D$249:$D$599,$F$249:$F$599,0,$E$249:$E$599,$G335)*$C$161 ,0)</f>
        <v/>
      </c>
      <c r="U335" s="84">
        <f>IF(AND(SUMIFS($D$249:$D$599,$F$249:$F$599,0,$E$249:$E$599,$G335,$C$249:$C$599,"&lt;="&amp;S$5)&lt;1000000,SUMIFS($D$249:$D$599,$F$249:$F$599,0,$E$249:$E$599,$G335,$C$249:$C$599,"&lt;="&amp;U5)&gt;=1000000),SUMIFS($D$249:$D$599,$F$249:$F$599,0,$E$249:$E$599,$G335)*$C$161 ,0)</f>
        <v/>
      </c>
      <c r="W335" s="84">
        <f>IF(AND(SUMIFS($D$249:$D$599,$F$249:$F$599,0,$E$249:$E$599,$G335,$C$249:$C$599,"&lt;="&amp;U$5)&lt;1000000,SUMIFS($D$249:$D$599,$F$249:$F$599,0,$E$249:$E$599,$G335,$C$249:$C$599,"&lt;="&amp;W5)&gt;=1000000),SUMIFS($D$249:$D$599,$F$249:$F$599,0,$E$249:$E$599,$G335)*$C$161 ,0)</f>
        <v/>
      </c>
      <c r="Y335" s="84">
        <f>IF(AND(SUMIFS($D$249:$D$599,$F$249:$F$599,0,$E$249:$E$599,$G335,$C$249:$C$599,"&lt;="&amp;W$5)&lt;1000000,SUMIFS($D$249:$D$599,$F$249:$F$599,0,$E$249:$E$599,$G335,$C$249:$C$599,"&lt;="&amp;Y5)&gt;=1000000),SUMIFS($D$249:$D$599,$F$249:$F$599,0,$E$249:$E$599,$G335)*$C$161 ,0)</f>
        <v/>
      </c>
      <c r="AA335" s="84">
        <f>IF(AND(SUMIFS($D$249:$D$599,$F$249:$F$599,0,$E$249:$E$599,$G335,$C$249:$C$599,"&lt;="&amp;Y$5)&lt;1000000,SUMIFS($D$249:$D$599,$F$249:$F$599,0,$E$249:$E$599,$G335,$C$249:$C$599,"&lt;="&amp;AA5)&gt;=1000000),SUMIFS($D$249:$D$599,$F$249:$F$599,0,$E$249:$E$599,$G335)*$C$161 ,0)</f>
        <v/>
      </c>
      <c r="AC335" s="84">
        <f>IF(AND(SUMIFS($D$249:$D$599,$F$249:$F$599,0,$E$249:$E$599,$G335,$C$249:$C$599,"&lt;="&amp;AA$5)&lt;1000000,SUMIFS($D$249:$D$599,$F$249:$F$599,0,$E$249:$E$599,$G335,$C$249:$C$599,"&lt;="&amp;AC5)&gt;=1000000),SUMIFS($D$249:$D$599,$F$249:$F$599,0,$E$249:$E$599,$G335)*$C$161 ,0)</f>
        <v/>
      </c>
      <c r="AE335" s="84">
        <f>IF(AND(SUMIFS($D$249:$D$599,$F$249:$F$599,0,$E$249:$E$599,$G335,$C$249:$C$599,"&lt;="&amp;AC$5)&lt;1000000,SUMIFS($D$249:$D$599,$F$249:$F$599,0,$E$249:$E$599,$G335,$C$249:$C$599,"&lt;="&amp;AE5)&gt;=1000000),SUMIFS($D$249:$D$599,$F$249:$F$599,0,$E$249:$E$599,$G335)*$C$161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85">
        <f>LEFT(B336,6)</f>
        <v/>
      </c>
      <c r="F336" s="14">
        <f>IF(SUMIFS($E$121:$E$155,$D$121:$D$155,E336)&lt;&gt;0,E336,0)</f>
        <v/>
      </c>
      <c r="G336" s="24" t="n"/>
      <c r="I336" s="26">
        <f>IF(AND(SUMIFS($D$249:$D$599,$F$249:$F$599,0,$E$249:$E$599,$G336,$C$249:$C$599,"&lt;="&amp;B$2)&lt;1000000,SUMIFS($D$249:$D$599,$F$249:$F$599,0,$E$249:$E$599,$G336,$C$249:$C$599,"&lt;="&amp;I5)&gt;=1000000),SUMIFS($D$249:$D$599,$F$249:$F$599,0,$E$249:$E$599,$G336)*$C$161 ,0)</f>
        <v/>
      </c>
      <c r="K336" s="84">
        <f>IF(AND(SUMIFS($D$249:$D$599,$F$249:$F$599,0,$E$249:$E$599,$G336,$C$249:$C$599,"&lt;="&amp;I$5)&lt;1000000,SUMIFS($D$249:$D$599,$F$249:$F$599,0,$E$249:$E$599,$G336,$C$249:$C$599,"&lt;="&amp;K5)&gt;=1000000),SUMIFS($D$249:$D$599,$F$249:$F$599,0,$E$249:$E$599,$G336)*$C$161 ,0)</f>
        <v/>
      </c>
      <c r="M336" s="84">
        <f>IF(AND(SUMIFS($D$249:$D$599,$F$249:$F$599,0,$E$249:$E$599,$G336,$C$249:$C$599,"&lt;="&amp;K$5)&lt;1000000,SUMIFS($D$249:$D$599,$F$249:$F$599,0,$E$249:$E$599,$G336,$C$249:$C$599,"&lt;="&amp;M5)&gt;=1000000),SUMIFS($D$249:$D$599,$F$249:$F$599,0,$E$249:$E$599,$G336)*$C$161 ,0)</f>
        <v/>
      </c>
      <c r="O336" s="84">
        <f>IF(AND(SUMIFS($D$249:$D$599,$F$249:$F$599,0,$E$249:$E$599,$G336,$C$249:$C$599,"&lt;="&amp;M$5)&lt;1000000,SUMIFS($D$249:$D$599,$F$249:$F$599,0,$E$249:$E$599,$G336,$C$249:$C$599,"&lt;="&amp;O5)&gt;=1000000),SUMIFS($D$249:$D$599,$F$249:$F$599,0,$E$249:$E$599,$G336)*$C$161 ,0)</f>
        <v/>
      </c>
      <c r="Q336" s="84">
        <f>IF(AND(SUMIFS($D$249:$D$599,$F$249:$F$599,0,$E$249:$E$599,$G336,$C$249:$C$599,"&lt;="&amp;O$5)&lt;1000000,SUMIFS($D$249:$D$599,$F$249:$F$599,0,$E$249:$E$599,$G336,$C$249:$C$599,"&lt;="&amp;Q5)&gt;=1000000),SUMIFS($D$249:$D$599,$F$249:$F$599,0,$E$249:$E$599,$G336)*$C$161 ,0)</f>
        <v/>
      </c>
      <c r="S336" s="84">
        <f>IF(AND(SUMIFS($D$249:$D$599,$F$249:$F$599,0,$E$249:$E$599,$G336,$C$249:$C$599,"&lt;="&amp;Q$5)&lt;1000000,SUMIFS($D$249:$D$599,$F$249:$F$599,0,$E$249:$E$599,$G336,$C$249:$C$599,"&lt;="&amp;S5)&gt;=1000000),SUMIFS($D$249:$D$599,$F$249:$F$599,0,$E$249:$E$599,$G336)*$C$161 ,0)</f>
        <v/>
      </c>
      <c r="U336" s="84">
        <f>IF(AND(SUMIFS($D$249:$D$599,$F$249:$F$599,0,$E$249:$E$599,$G336,$C$249:$C$599,"&lt;="&amp;S$5)&lt;1000000,SUMIFS($D$249:$D$599,$F$249:$F$599,0,$E$249:$E$599,$G336,$C$249:$C$599,"&lt;="&amp;U5)&gt;=1000000),SUMIFS($D$249:$D$599,$F$249:$F$599,0,$E$249:$E$599,$G336)*$C$161 ,0)</f>
        <v/>
      </c>
      <c r="W336" s="84">
        <f>IF(AND(SUMIFS($D$249:$D$599,$F$249:$F$599,0,$E$249:$E$599,$G336,$C$249:$C$599,"&lt;="&amp;U$5)&lt;1000000,SUMIFS($D$249:$D$599,$F$249:$F$599,0,$E$249:$E$599,$G336,$C$249:$C$599,"&lt;="&amp;W5)&gt;=1000000),SUMIFS($D$249:$D$599,$F$249:$F$599,0,$E$249:$E$599,$G336)*$C$161 ,0)</f>
        <v/>
      </c>
      <c r="Y336" s="84">
        <f>IF(AND(SUMIFS($D$249:$D$599,$F$249:$F$599,0,$E$249:$E$599,$G336,$C$249:$C$599,"&lt;="&amp;W$5)&lt;1000000,SUMIFS($D$249:$D$599,$F$249:$F$599,0,$E$249:$E$599,$G336,$C$249:$C$599,"&lt;="&amp;Y5)&gt;=1000000),SUMIFS($D$249:$D$599,$F$249:$F$599,0,$E$249:$E$599,$G336)*$C$161 ,0)</f>
        <v/>
      </c>
      <c r="AA336" s="84">
        <f>IF(AND(SUMIFS($D$249:$D$599,$F$249:$F$599,0,$E$249:$E$599,$G336,$C$249:$C$599,"&lt;="&amp;Y$5)&lt;1000000,SUMIFS($D$249:$D$599,$F$249:$F$599,0,$E$249:$E$599,$G336,$C$249:$C$599,"&lt;="&amp;AA5)&gt;=1000000),SUMIFS($D$249:$D$599,$F$249:$F$599,0,$E$249:$E$599,$G336)*$C$161 ,0)</f>
        <v/>
      </c>
      <c r="AC336" s="84">
        <f>IF(AND(SUMIFS($D$249:$D$599,$F$249:$F$599,0,$E$249:$E$599,$G336,$C$249:$C$599,"&lt;="&amp;AA$5)&lt;1000000,SUMIFS($D$249:$D$599,$F$249:$F$599,0,$E$249:$E$599,$G336,$C$249:$C$599,"&lt;="&amp;AC5)&gt;=1000000),SUMIFS($D$249:$D$599,$F$249:$F$599,0,$E$249:$E$599,$G336)*$C$161 ,0)</f>
        <v/>
      </c>
      <c r="AE336" s="84">
        <f>IF(AND(SUMIFS($D$249:$D$599,$F$249:$F$599,0,$E$249:$E$599,$G336,$C$249:$C$599,"&lt;="&amp;AC$5)&lt;1000000,SUMIFS($D$249:$D$599,$F$249:$F$599,0,$E$249:$E$599,$G336,$C$249:$C$599,"&lt;="&amp;AE5)&gt;=1000000),SUMIFS($D$249:$D$599,$F$249:$F$599,0,$E$249:$E$599,$G336)*$C$161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85">
        <f>LEFT(B337,6)</f>
        <v/>
      </c>
      <c r="F337" s="14">
        <f>IF(SUMIFS($E$121:$E$155,$D$121:$D$155,E337)&lt;&gt;0,E337,0)</f>
        <v/>
      </c>
      <c r="G337" s="24" t="n"/>
      <c r="I337" s="26">
        <f>IF(AND(SUMIFS($D$249:$D$599,$F$249:$F$599,0,$E$249:$E$599,$G337,$C$249:$C$599,"&lt;="&amp;B$2)&lt;1000000,SUMIFS($D$249:$D$599,$F$249:$F$599,0,$E$249:$E$599,$G337,$C$249:$C$599,"&lt;="&amp;I5)&gt;=1000000),SUMIFS($D$249:$D$599,$F$249:$F$599,0,$E$249:$E$599,$G337)*$C$161 ,0)</f>
        <v/>
      </c>
      <c r="K337" s="84">
        <f>IF(AND(SUMIFS($D$249:$D$599,$F$249:$F$599,0,$E$249:$E$599,$G337,$C$249:$C$599,"&lt;="&amp;I$5)&lt;1000000,SUMIFS($D$249:$D$599,$F$249:$F$599,0,$E$249:$E$599,$G337,$C$249:$C$599,"&lt;="&amp;K5)&gt;=1000000),SUMIFS($D$249:$D$599,$F$249:$F$599,0,$E$249:$E$599,$G337)*$C$161 ,0)</f>
        <v/>
      </c>
      <c r="M337" s="84">
        <f>IF(AND(SUMIFS($D$249:$D$599,$F$249:$F$599,0,$E$249:$E$599,$G337,$C$249:$C$599,"&lt;="&amp;K$5)&lt;1000000,SUMIFS($D$249:$D$599,$F$249:$F$599,0,$E$249:$E$599,$G337,$C$249:$C$599,"&lt;="&amp;M5)&gt;=1000000),SUMIFS($D$249:$D$599,$F$249:$F$599,0,$E$249:$E$599,$G337)*$C$161 ,0)</f>
        <v/>
      </c>
      <c r="O337" s="84">
        <f>IF(AND(SUMIFS($D$249:$D$599,$F$249:$F$599,0,$E$249:$E$599,$G337,$C$249:$C$599,"&lt;="&amp;M$5)&lt;1000000,SUMIFS($D$249:$D$599,$F$249:$F$599,0,$E$249:$E$599,$G337,$C$249:$C$599,"&lt;="&amp;O5)&gt;=1000000),SUMIFS($D$249:$D$599,$F$249:$F$599,0,$E$249:$E$599,$G337)*$C$161 ,0)</f>
        <v/>
      </c>
      <c r="Q337" s="84">
        <f>IF(AND(SUMIFS($D$249:$D$599,$F$249:$F$599,0,$E$249:$E$599,$G337,$C$249:$C$599,"&lt;="&amp;O$5)&lt;1000000,SUMIFS($D$249:$D$599,$F$249:$F$599,0,$E$249:$E$599,$G337,$C$249:$C$599,"&lt;="&amp;Q5)&gt;=1000000),SUMIFS($D$249:$D$599,$F$249:$F$599,0,$E$249:$E$599,$G337)*$C$161 ,0)</f>
        <v/>
      </c>
      <c r="S337" s="84">
        <f>IF(AND(SUMIFS($D$249:$D$599,$F$249:$F$599,0,$E$249:$E$599,$G337,$C$249:$C$599,"&lt;="&amp;Q$5)&lt;1000000,SUMIFS($D$249:$D$599,$F$249:$F$599,0,$E$249:$E$599,$G337,$C$249:$C$599,"&lt;="&amp;S5)&gt;=1000000),SUMIFS($D$249:$D$599,$F$249:$F$599,0,$E$249:$E$599,$G337)*$C$161 ,0)</f>
        <v/>
      </c>
      <c r="U337" s="84">
        <f>IF(AND(SUMIFS($D$249:$D$599,$F$249:$F$599,0,$E$249:$E$599,$G337,$C$249:$C$599,"&lt;="&amp;S$5)&lt;1000000,SUMIFS($D$249:$D$599,$F$249:$F$599,0,$E$249:$E$599,$G337,$C$249:$C$599,"&lt;="&amp;U5)&gt;=1000000),SUMIFS($D$249:$D$599,$F$249:$F$599,0,$E$249:$E$599,$G337)*$C$161 ,0)</f>
        <v/>
      </c>
      <c r="W337" s="84">
        <f>IF(AND(SUMIFS($D$249:$D$599,$F$249:$F$599,0,$E$249:$E$599,$G337,$C$249:$C$599,"&lt;="&amp;U$5)&lt;1000000,SUMIFS($D$249:$D$599,$F$249:$F$599,0,$E$249:$E$599,$G337,$C$249:$C$599,"&lt;="&amp;W5)&gt;=1000000),SUMIFS($D$249:$D$599,$F$249:$F$599,0,$E$249:$E$599,$G337)*$C$161 ,0)</f>
        <v/>
      </c>
      <c r="Y337" s="84">
        <f>IF(AND(SUMIFS($D$249:$D$599,$F$249:$F$599,0,$E$249:$E$599,$G337,$C$249:$C$599,"&lt;="&amp;W$5)&lt;1000000,SUMIFS($D$249:$D$599,$F$249:$F$599,0,$E$249:$E$599,$G337,$C$249:$C$599,"&lt;="&amp;Y5)&gt;=1000000),SUMIFS($D$249:$D$599,$F$249:$F$599,0,$E$249:$E$599,$G337)*$C$161 ,0)</f>
        <v/>
      </c>
      <c r="AA337" s="84">
        <f>IF(AND(SUMIFS($D$249:$D$599,$F$249:$F$599,0,$E$249:$E$599,$G337,$C$249:$C$599,"&lt;="&amp;Y$5)&lt;1000000,SUMIFS($D$249:$D$599,$F$249:$F$599,0,$E$249:$E$599,$G337,$C$249:$C$599,"&lt;="&amp;AA5)&gt;=1000000),SUMIFS($D$249:$D$599,$F$249:$F$599,0,$E$249:$E$599,$G337)*$C$161 ,0)</f>
        <v/>
      </c>
      <c r="AC337" s="84">
        <f>IF(AND(SUMIFS($D$249:$D$599,$F$249:$F$599,0,$E$249:$E$599,$G337,$C$249:$C$599,"&lt;="&amp;AA$5)&lt;1000000,SUMIFS($D$249:$D$599,$F$249:$F$599,0,$E$249:$E$599,$G337,$C$249:$C$599,"&lt;="&amp;AC5)&gt;=1000000),SUMIFS($D$249:$D$599,$F$249:$F$599,0,$E$249:$E$599,$G337)*$C$161 ,0)</f>
        <v/>
      </c>
      <c r="AE337" s="84">
        <f>IF(AND(SUMIFS($D$249:$D$599,$F$249:$F$599,0,$E$249:$E$599,$G337,$C$249:$C$599,"&lt;="&amp;AC$5)&lt;1000000,SUMIFS($D$249:$D$599,$F$249:$F$599,0,$E$249:$E$599,$G337,$C$249:$C$599,"&lt;="&amp;AE5)&gt;=1000000),SUMIFS($D$249:$D$599,$F$249:$F$599,0,$E$249:$E$599,$G337)*$C$161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85">
        <f>LEFT(B338,6)</f>
        <v/>
      </c>
      <c r="F338" s="14">
        <f>IF(SUMIFS($E$121:$E$155,$D$121:$D$155,E338)&lt;&gt;0,E338,0)</f>
        <v/>
      </c>
      <c r="G338" s="24" t="n"/>
      <c r="I338" s="26">
        <f>IF(AND(SUMIFS($D$249:$D$599,$F$249:$F$599,0,$E$249:$E$599,$G338,$C$249:$C$599,"&lt;="&amp;B$2)&lt;1000000,SUMIFS($D$249:$D$599,$F$249:$F$599,0,$E$249:$E$599,$G338,$C$249:$C$599,"&lt;="&amp;I5)&gt;=1000000),SUMIFS($D$249:$D$599,$F$249:$F$599,0,$E$249:$E$599,$G338)*$C$161 ,0)</f>
        <v/>
      </c>
      <c r="K338" s="84">
        <f>IF(AND(SUMIFS($D$249:$D$599,$F$249:$F$599,0,$E$249:$E$599,$G338,$C$249:$C$599,"&lt;="&amp;I$5)&lt;1000000,SUMIFS($D$249:$D$599,$F$249:$F$599,0,$E$249:$E$599,$G338,$C$249:$C$599,"&lt;="&amp;K5)&gt;=1000000),SUMIFS($D$249:$D$599,$F$249:$F$599,0,$E$249:$E$599,$G338)*$C$161 ,0)</f>
        <v/>
      </c>
      <c r="M338" s="84">
        <f>IF(AND(SUMIFS($D$249:$D$599,$F$249:$F$599,0,$E$249:$E$599,$G338,$C$249:$C$599,"&lt;="&amp;K$5)&lt;1000000,SUMIFS($D$249:$D$599,$F$249:$F$599,0,$E$249:$E$599,$G338,$C$249:$C$599,"&lt;="&amp;M5)&gt;=1000000),SUMIFS($D$249:$D$599,$F$249:$F$599,0,$E$249:$E$599,$G338)*$C$161 ,0)</f>
        <v/>
      </c>
      <c r="O338" s="84">
        <f>IF(AND(SUMIFS($D$249:$D$599,$F$249:$F$599,0,$E$249:$E$599,$G338,$C$249:$C$599,"&lt;="&amp;M$5)&lt;1000000,SUMIFS($D$249:$D$599,$F$249:$F$599,0,$E$249:$E$599,$G338,$C$249:$C$599,"&lt;="&amp;O5)&gt;=1000000),SUMIFS($D$249:$D$599,$F$249:$F$599,0,$E$249:$E$599,$G338)*$C$161 ,0)</f>
        <v/>
      </c>
      <c r="Q338" s="84">
        <f>IF(AND(SUMIFS($D$249:$D$599,$F$249:$F$599,0,$E$249:$E$599,$G338,$C$249:$C$599,"&lt;="&amp;O$5)&lt;1000000,SUMIFS($D$249:$D$599,$F$249:$F$599,0,$E$249:$E$599,$G338,$C$249:$C$599,"&lt;="&amp;Q5)&gt;=1000000),SUMIFS($D$249:$D$599,$F$249:$F$599,0,$E$249:$E$599,$G338)*$C$161 ,0)</f>
        <v/>
      </c>
      <c r="S338" s="84">
        <f>IF(AND(SUMIFS($D$249:$D$599,$F$249:$F$599,0,$E$249:$E$599,$G338,$C$249:$C$599,"&lt;="&amp;Q$5)&lt;1000000,SUMIFS($D$249:$D$599,$F$249:$F$599,0,$E$249:$E$599,$G338,$C$249:$C$599,"&lt;="&amp;S5)&gt;=1000000),SUMIFS($D$249:$D$599,$F$249:$F$599,0,$E$249:$E$599,$G338)*$C$161 ,0)</f>
        <v/>
      </c>
      <c r="U338" s="84">
        <f>IF(AND(SUMIFS($D$249:$D$599,$F$249:$F$599,0,$E$249:$E$599,$G338,$C$249:$C$599,"&lt;="&amp;S$5)&lt;1000000,SUMIFS($D$249:$D$599,$F$249:$F$599,0,$E$249:$E$599,$G338,$C$249:$C$599,"&lt;="&amp;U5)&gt;=1000000),SUMIFS($D$249:$D$599,$F$249:$F$599,0,$E$249:$E$599,$G338)*$C$161 ,0)</f>
        <v/>
      </c>
      <c r="W338" s="84">
        <f>IF(AND(SUMIFS($D$249:$D$599,$F$249:$F$599,0,$E$249:$E$599,$G338,$C$249:$C$599,"&lt;="&amp;U$5)&lt;1000000,SUMIFS($D$249:$D$599,$F$249:$F$599,0,$E$249:$E$599,$G338,$C$249:$C$599,"&lt;="&amp;W5)&gt;=1000000),SUMIFS($D$249:$D$599,$F$249:$F$599,0,$E$249:$E$599,$G338)*$C$161 ,0)</f>
        <v/>
      </c>
      <c r="Y338" s="84">
        <f>IF(AND(SUMIFS($D$249:$D$599,$F$249:$F$599,0,$E$249:$E$599,$G338,$C$249:$C$599,"&lt;="&amp;W$5)&lt;1000000,SUMIFS($D$249:$D$599,$F$249:$F$599,0,$E$249:$E$599,$G338,$C$249:$C$599,"&lt;="&amp;Y5)&gt;=1000000),SUMIFS($D$249:$D$599,$F$249:$F$599,0,$E$249:$E$599,$G338)*$C$161 ,0)</f>
        <v/>
      </c>
      <c r="AA338" s="84">
        <f>IF(AND(SUMIFS($D$249:$D$599,$F$249:$F$599,0,$E$249:$E$599,$G338,$C$249:$C$599,"&lt;="&amp;Y$5)&lt;1000000,SUMIFS($D$249:$D$599,$F$249:$F$599,0,$E$249:$E$599,$G338,$C$249:$C$599,"&lt;="&amp;AA5)&gt;=1000000),SUMIFS($D$249:$D$599,$F$249:$F$599,0,$E$249:$E$599,$G338)*$C$161 ,0)</f>
        <v/>
      </c>
      <c r="AC338" s="84">
        <f>IF(AND(SUMIFS($D$249:$D$599,$F$249:$F$599,0,$E$249:$E$599,$G338,$C$249:$C$599,"&lt;="&amp;AA$5)&lt;1000000,SUMIFS($D$249:$D$599,$F$249:$F$599,0,$E$249:$E$599,$G338,$C$249:$C$599,"&lt;="&amp;AC5)&gt;=1000000),SUMIFS($D$249:$D$599,$F$249:$F$599,0,$E$249:$E$599,$G338)*$C$161 ,0)</f>
        <v/>
      </c>
      <c r="AE338" s="84">
        <f>IF(AND(SUMIFS($D$249:$D$599,$F$249:$F$599,0,$E$249:$E$599,$G338,$C$249:$C$599,"&lt;="&amp;AC$5)&lt;1000000,SUMIFS($D$249:$D$599,$F$249:$F$599,0,$E$249:$E$599,$G338,$C$249:$C$599,"&lt;="&amp;AE5)&gt;=1000000),SUMIFS($D$249:$D$599,$F$249:$F$599,0,$E$249:$E$599,$G338)*$C$161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85">
        <f>LEFT(B339,6)</f>
        <v/>
      </c>
      <c r="F339" s="14">
        <f>IF(SUMIFS($E$121:$E$155,$D$121:$D$155,E339)&lt;&gt;0,E339,0)</f>
        <v/>
      </c>
      <c r="G339" s="24" t="n"/>
      <c r="I339" s="26">
        <f>IF(AND(SUMIFS($D$249:$D$599,$F$249:$F$599,0,$E$249:$E$599,$G339,$C$249:$C$599,"&lt;="&amp;B$2)&lt;1000000,SUMIFS($D$249:$D$599,$F$249:$F$599,0,$E$249:$E$599,$G339,$C$249:$C$599,"&lt;="&amp;I5)&gt;=1000000),SUMIFS($D$249:$D$599,$F$249:$F$599,0,$E$249:$E$599,$G339)*$C$161 ,0)</f>
        <v/>
      </c>
      <c r="K339" s="84">
        <f>IF(AND(SUMIFS($D$249:$D$599,$F$249:$F$599,0,$E$249:$E$599,$G339,$C$249:$C$599,"&lt;="&amp;I$5)&lt;1000000,SUMIFS($D$249:$D$599,$F$249:$F$599,0,$E$249:$E$599,$G339,$C$249:$C$599,"&lt;="&amp;K5)&gt;=1000000),SUMIFS($D$249:$D$599,$F$249:$F$599,0,$E$249:$E$599,$G339)*$C$161 ,0)</f>
        <v/>
      </c>
      <c r="M339" s="84">
        <f>IF(AND(SUMIFS($D$249:$D$599,$F$249:$F$599,0,$E$249:$E$599,$G339,$C$249:$C$599,"&lt;="&amp;K$5)&lt;1000000,SUMIFS($D$249:$D$599,$F$249:$F$599,0,$E$249:$E$599,$G339,$C$249:$C$599,"&lt;="&amp;M5)&gt;=1000000),SUMIFS($D$249:$D$599,$F$249:$F$599,0,$E$249:$E$599,$G339)*$C$161 ,0)</f>
        <v/>
      </c>
      <c r="O339" s="84">
        <f>IF(AND(SUMIFS($D$249:$D$599,$F$249:$F$599,0,$E$249:$E$599,$G339,$C$249:$C$599,"&lt;="&amp;M$5)&lt;1000000,SUMIFS($D$249:$D$599,$F$249:$F$599,0,$E$249:$E$599,$G339,$C$249:$C$599,"&lt;="&amp;O5)&gt;=1000000),SUMIFS($D$249:$D$599,$F$249:$F$599,0,$E$249:$E$599,$G339)*$C$161 ,0)</f>
        <v/>
      </c>
      <c r="Q339" s="84">
        <f>IF(AND(SUMIFS($D$249:$D$599,$F$249:$F$599,0,$E$249:$E$599,$G339,$C$249:$C$599,"&lt;="&amp;O$5)&lt;1000000,SUMIFS($D$249:$D$599,$F$249:$F$599,0,$E$249:$E$599,$G339,$C$249:$C$599,"&lt;="&amp;Q5)&gt;=1000000),SUMIFS($D$249:$D$599,$F$249:$F$599,0,$E$249:$E$599,$G339)*$C$161 ,0)</f>
        <v/>
      </c>
      <c r="S339" s="84">
        <f>IF(AND(SUMIFS($D$249:$D$599,$F$249:$F$599,0,$E$249:$E$599,$G339,$C$249:$C$599,"&lt;="&amp;Q$5)&lt;1000000,SUMIFS($D$249:$D$599,$F$249:$F$599,0,$E$249:$E$599,$G339,$C$249:$C$599,"&lt;="&amp;S5)&gt;=1000000),SUMIFS($D$249:$D$599,$F$249:$F$599,0,$E$249:$E$599,$G339)*$C$161 ,0)</f>
        <v/>
      </c>
      <c r="U339" s="84">
        <f>IF(AND(SUMIFS($D$249:$D$599,$F$249:$F$599,0,$E$249:$E$599,$G339,$C$249:$C$599,"&lt;="&amp;S$5)&lt;1000000,SUMIFS($D$249:$D$599,$F$249:$F$599,0,$E$249:$E$599,$G339,$C$249:$C$599,"&lt;="&amp;U5)&gt;=1000000),SUMIFS($D$249:$D$599,$F$249:$F$599,0,$E$249:$E$599,$G339)*$C$161 ,0)</f>
        <v/>
      </c>
      <c r="W339" s="84">
        <f>IF(AND(SUMIFS($D$249:$D$599,$F$249:$F$599,0,$E$249:$E$599,$G339,$C$249:$C$599,"&lt;="&amp;U$5)&lt;1000000,SUMIFS($D$249:$D$599,$F$249:$F$599,0,$E$249:$E$599,$G339,$C$249:$C$599,"&lt;="&amp;W5)&gt;=1000000),SUMIFS($D$249:$D$599,$F$249:$F$599,0,$E$249:$E$599,$G339)*$C$161 ,0)</f>
        <v/>
      </c>
      <c r="Y339" s="84">
        <f>IF(AND(SUMIFS($D$249:$D$599,$F$249:$F$599,0,$E$249:$E$599,$G339,$C$249:$C$599,"&lt;="&amp;W$5)&lt;1000000,SUMIFS($D$249:$D$599,$F$249:$F$599,0,$E$249:$E$599,$G339,$C$249:$C$599,"&lt;="&amp;Y5)&gt;=1000000),SUMIFS($D$249:$D$599,$F$249:$F$599,0,$E$249:$E$599,$G339)*$C$161 ,0)</f>
        <v/>
      </c>
      <c r="AA339" s="84">
        <f>IF(AND(SUMIFS($D$249:$D$599,$F$249:$F$599,0,$E$249:$E$599,$G339,$C$249:$C$599,"&lt;="&amp;Y$5)&lt;1000000,SUMIFS($D$249:$D$599,$F$249:$F$599,0,$E$249:$E$599,$G339,$C$249:$C$599,"&lt;="&amp;AA5)&gt;=1000000),SUMIFS($D$249:$D$599,$F$249:$F$599,0,$E$249:$E$599,$G339)*$C$161 ,0)</f>
        <v/>
      </c>
      <c r="AC339" s="84">
        <f>IF(AND(SUMIFS($D$249:$D$599,$F$249:$F$599,0,$E$249:$E$599,$G339,$C$249:$C$599,"&lt;="&amp;AA$5)&lt;1000000,SUMIFS($D$249:$D$599,$F$249:$F$599,0,$E$249:$E$599,$G339,$C$249:$C$599,"&lt;="&amp;AC5)&gt;=1000000),SUMIFS($D$249:$D$599,$F$249:$F$599,0,$E$249:$E$599,$G339)*$C$161 ,0)</f>
        <v/>
      </c>
      <c r="AE339" s="84">
        <f>IF(AND(SUMIFS($D$249:$D$599,$F$249:$F$599,0,$E$249:$E$599,$G339,$C$249:$C$599,"&lt;="&amp;AC$5)&lt;1000000,SUMIFS($D$249:$D$599,$F$249:$F$599,0,$E$249:$E$599,$G339,$C$249:$C$599,"&lt;="&amp;AE5)&gt;=1000000),SUMIFS($D$249:$D$599,$F$249:$F$599,0,$E$249:$E$599,$G339)*$C$161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85">
        <f>LEFT(B340,6)</f>
        <v/>
      </c>
      <c r="F340" s="14">
        <f>IF(SUMIFS($E$121:$E$155,$D$121:$D$155,E340)&lt;&gt;0,E340,0)</f>
        <v/>
      </c>
      <c r="G340" s="24" t="n"/>
      <c r="I340" s="26">
        <f>IF(AND(SUMIFS($D$249:$D$599,$F$249:$F$599,0,$E$249:$E$599,$G340,$C$249:$C$599,"&lt;="&amp;B$2)&lt;1000000,SUMIFS($D$249:$D$599,$F$249:$F$599,0,$E$249:$E$599,$G340,$C$249:$C$599,"&lt;="&amp;I5)&gt;=1000000),SUMIFS($D$249:$D$599,$F$249:$F$599,0,$E$249:$E$599,$G340)*$C$161 ,0)</f>
        <v/>
      </c>
      <c r="K340" s="84">
        <f>IF(AND(SUMIFS($D$249:$D$599,$F$249:$F$599,0,$E$249:$E$599,$G340,$C$249:$C$599,"&lt;="&amp;I$5)&lt;1000000,SUMIFS($D$249:$D$599,$F$249:$F$599,0,$E$249:$E$599,$G340,$C$249:$C$599,"&lt;="&amp;K5)&gt;=1000000),SUMIFS($D$249:$D$599,$F$249:$F$599,0,$E$249:$E$599,$G340)*$C$161 ,0)</f>
        <v/>
      </c>
      <c r="M340" s="84">
        <f>IF(AND(SUMIFS($D$249:$D$599,$F$249:$F$599,0,$E$249:$E$599,$G340,$C$249:$C$599,"&lt;="&amp;K$5)&lt;1000000,SUMIFS($D$249:$D$599,$F$249:$F$599,0,$E$249:$E$599,$G340,$C$249:$C$599,"&lt;="&amp;M5)&gt;=1000000),SUMIFS($D$249:$D$599,$F$249:$F$599,0,$E$249:$E$599,$G340)*$C$161 ,0)</f>
        <v/>
      </c>
      <c r="O340" s="84">
        <f>IF(AND(SUMIFS($D$249:$D$599,$F$249:$F$599,0,$E$249:$E$599,$G340,$C$249:$C$599,"&lt;="&amp;M$5)&lt;1000000,SUMIFS($D$249:$D$599,$F$249:$F$599,0,$E$249:$E$599,$G340,$C$249:$C$599,"&lt;="&amp;O5)&gt;=1000000),SUMIFS($D$249:$D$599,$F$249:$F$599,0,$E$249:$E$599,$G340)*$C$161 ,0)</f>
        <v/>
      </c>
      <c r="Q340" s="84">
        <f>IF(AND(SUMIFS($D$249:$D$599,$F$249:$F$599,0,$E$249:$E$599,$G340,$C$249:$C$599,"&lt;="&amp;O$5)&lt;1000000,SUMIFS($D$249:$D$599,$F$249:$F$599,0,$E$249:$E$599,$G340,$C$249:$C$599,"&lt;="&amp;Q5)&gt;=1000000),SUMIFS($D$249:$D$599,$F$249:$F$599,0,$E$249:$E$599,$G340)*$C$161 ,0)</f>
        <v/>
      </c>
      <c r="S340" s="84">
        <f>IF(AND(SUMIFS($D$249:$D$599,$F$249:$F$599,0,$E$249:$E$599,$G340,$C$249:$C$599,"&lt;="&amp;Q$5)&lt;1000000,SUMIFS($D$249:$D$599,$F$249:$F$599,0,$E$249:$E$599,$G340,$C$249:$C$599,"&lt;="&amp;S5)&gt;=1000000),SUMIFS($D$249:$D$599,$F$249:$F$599,0,$E$249:$E$599,$G340)*$C$161 ,0)</f>
        <v/>
      </c>
      <c r="U340" s="84">
        <f>IF(AND(SUMIFS($D$249:$D$599,$F$249:$F$599,0,$E$249:$E$599,$G340,$C$249:$C$599,"&lt;="&amp;S$5)&lt;1000000,SUMIFS($D$249:$D$599,$F$249:$F$599,0,$E$249:$E$599,$G340,$C$249:$C$599,"&lt;="&amp;U5)&gt;=1000000),SUMIFS($D$249:$D$599,$F$249:$F$599,0,$E$249:$E$599,$G340)*$C$161 ,0)</f>
        <v/>
      </c>
      <c r="W340" s="84">
        <f>IF(AND(SUMIFS($D$249:$D$599,$F$249:$F$599,0,$E$249:$E$599,$G340,$C$249:$C$599,"&lt;="&amp;U$5)&lt;1000000,SUMIFS($D$249:$D$599,$F$249:$F$599,0,$E$249:$E$599,$G340,$C$249:$C$599,"&lt;="&amp;W5)&gt;=1000000),SUMIFS($D$249:$D$599,$F$249:$F$599,0,$E$249:$E$599,$G340)*$C$161 ,0)</f>
        <v/>
      </c>
      <c r="Y340" s="84">
        <f>IF(AND(SUMIFS($D$249:$D$599,$F$249:$F$599,0,$E$249:$E$599,$G340,$C$249:$C$599,"&lt;="&amp;W$5)&lt;1000000,SUMIFS($D$249:$D$599,$F$249:$F$599,0,$E$249:$E$599,$G340,$C$249:$C$599,"&lt;="&amp;Y5)&gt;=1000000),SUMIFS($D$249:$D$599,$F$249:$F$599,0,$E$249:$E$599,$G340)*$C$161 ,0)</f>
        <v/>
      </c>
      <c r="AA340" s="84">
        <f>IF(AND(SUMIFS($D$249:$D$599,$F$249:$F$599,0,$E$249:$E$599,$G340,$C$249:$C$599,"&lt;="&amp;Y$5)&lt;1000000,SUMIFS($D$249:$D$599,$F$249:$F$599,0,$E$249:$E$599,$G340,$C$249:$C$599,"&lt;="&amp;AA5)&gt;=1000000),SUMIFS($D$249:$D$599,$F$249:$F$599,0,$E$249:$E$599,$G340)*$C$161 ,0)</f>
        <v/>
      </c>
      <c r="AC340" s="84">
        <f>IF(AND(SUMIFS($D$249:$D$599,$F$249:$F$599,0,$E$249:$E$599,$G340,$C$249:$C$599,"&lt;="&amp;AA$5)&lt;1000000,SUMIFS($D$249:$D$599,$F$249:$F$599,0,$E$249:$E$599,$G340,$C$249:$C$599,"&lt;="&amp;AC5)&gt;=1000000),SUMIFS($D$249:$D$599,$F$249:$F$599,0,$E$249:$E$599,$G340)*$C$161 ,0)</f>
        <v/>
      </c>
      <c r="AE340" s="84">
        <f>IF(AND(SUMIFS($D$249:$D$599,$F$249:$F$599,0,$E$249:$E$599,$G340,$C$249:$C$599,"&lt;="&amp;AC$5)&lt;1000000,SUMIFS($D$249:$D$599,$F$249:$F$599,0,$E$249:$E$599,$G340,$C$249:$C$599,"&lt;="&amp;AE5)&gt;=1000000),SUMIFS($D$249:$D$599,$F$249:$F$599,0,$E$249:$E$599,$G340)*$C$161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85">
        <f>LEFT(B341,6)</f>
        <v/>
      </c>
      <c r="F341" s="14">
        <f>IF(SUMIFS($E$121:$E$155,$D$121:$D$155,E341)&lt;&gt;0,E341,0)</f>
        <v/>
      </c>
      <c r="G341" s="24" t="n"/>
      <c r="I341" s="26">
        <f>IF(AND(SUMIFS($D$249:$D$599,$F$249:$F$599,0,$E$249:$E$599,$G341,$C$249:$C$599,"&lt;="&amp;B$2)&lt;1000000,SUMIFS($D$249:$D$599,$F$249:$F$599,0,$E$249:$E$599,$G341,$C$249:$C$599,"&lt;="&amp;I5)&gt;=1000000),SUMIFS($D$249:$D$599,$F$249:$F$599,0,$E$249:$E$599,$G341)*$C$161 ,0)</f>
        <v/>
      </c>
      <c r="K341" s="84">
        <f>IF(AND(SUMIFS($D$249:$D$599,$F$249:$F$599,0,$E$249:$E$599,$G341,$C$249:$C$599,"&lt;="&amp;I$5)&lt;1000000,SUMIFS($D$249:$D$599,$F$249:$F$599,0,$E$249:$E$599,$G341,$C$249:$C$599,"&lt;="&amp;K5)&gt;=1000000),SUMIFS($D$249:$D$599,$F$249:$F$599,0,$E$249:$E$599,$G341)*$C$161 ,0)</f>
        <v/>
      </c>
      <c r="M341" s="84">
        <f>IF(AND(SUMIFS($D$249:$D$599,$F$249:$F$599,0,$E$249:$E$599,$G341,$C$249:$C$599,"&lt;="&amp;K$5)&lt;1000000,SUMIFS($D$249:$D$599,$F$249:$F$599,0,$E$249:$E$599,$G341,$C$249:$C$599,"&lt;="&amp;M5)&gt;=1000000),SUMIFS($D$249:$D$599,$F$249:$F$599,0,$E$249:$E$599,$G341)*$C$161 ,0)</f>
        <v/>
      </c>
      <c r="O341" s="84">
        <f>IF(AND(SUMIFS($D$249:$D$599,$F$249:$F$599,0,$E$249:$E$599,$G341,$C$249:$C$599,"&lt;="&amp;M$5)&lt;1000000,SUMIFS($D$249:$D$599,$F$249:$F$599,0,$E$249:$E$599,$G341,$C$249:$C$599,"&lt;="&amp;O5)&gt;=1000000),SUMIFS($D$249:$D$599,$F$249:$F$599,0,$E$249:$E$599,$G341)*$C$161 ,0)</f>
        <v/>
      </c>
      <c r="Q341" s="84">
        <f>IF(AND(SUMIFS($D$249:$D$599,$F$249:$F$599,0,$E$249:$E$599,$G341,$C$249:$C$599,"&lt;="&amp;O$5)&lt;1000000,SUMIFS($D$249:$D$599,$F$249:$F$599,0,$E$249:$E$599,$G341,$C$249:$C$599,"&lt;="&amp;Q5)&gt;=1000000),SUMIFS($D$249:$D$599,$F$249:$F$599,0,$E$249:$E$599,$G341)*$C$161 ,0)</f>
        <v/>
      </c>
      <c r="S341" s="84">
        <f>IF(AND(SUMIFS($D$249:$D$599,$F$249:$F$599,0,$E$249:$E$599,$G341,$C$249:$C$599,"&lt;="&amp;Q$5)&lt;1000000,SUMIFS($D$249:$D$599,$F$249:$F$599,0,$E$249:$E$599,$G341,$C$249:$C$599,"&lt;="&amp;S5)&gt;=1000000),SUMIFS($D$249:$D$599,$F$249:$F$599,0,$E$249:$E$599,$G341)*$C$161 ,0)</f>
        <v/>
      </c>
      <c r="U341" s="84">
        <f>IF(AND(SUMIFS($D$249:$D$599,$F$249:$F$599,0,$E$249:$E$599,$G341,$C$249:$C$599,"&lt;="&amp;S$5)&lt;1000000,SUMIFS($D$249:$D$599,$F$249:$F$599,0,$E$249:$E$599,$G341,$C$249:$C$599,"&lt;="&amp;U5)&gt;=1000000),SUMIFS($D$249:$D$599,$F$249:$F$599,0,$E$249:$E$599,$G341)*$C$161 ,0)</f>
        <v/>
      </c>
      <c r="W341" s="84">
        <f>IF(AND(SUMIFS($D$249:$D$599,$F$249:$F$599,0,$E$249:$E$599,$G341,$C$249:$C$599,"&lt;="&amp;U$5)&lt;1000000,SUMIFS($D$249:$D$599,$F$249:$F$599,0,$E$249:$E$599,$G341,$C$249:$C$599,"&lt;="&amp;W5)&gt;=1000000),SUMIFS($D$249:$D$599,$F$249:$F$599,0,$E$249:$E$599,$G341)*$C$161 ,0)</f>
        <v/>
      </c>
      <c r="Y341" s="84">
        <f>IF(AND(SUMIFS($D$249:$D$599,$F$249:$F$599,0,$E$249:$E$599,$G341,$C$249:$C$599,"&lt;="&amp;W$5)&lt;1000000,SUMIFS($D$249:$D$599,$F$249:$F$599,0,$E$249:$E$599,$G341,$C$249:$C$599,"&lt;="&amp;Y5)&gt;=1000000),SUMIFS($D$249:$D$599,$F$249:$F$599,0,$E$249:$E$599,$G341)*$C$161 ,0)</f>
        <v/>
      </c>
      <c r="AA341" s="84">
        <f>IF(AND(SUMIFS($D$249:$D$599,$F$249:$F$599,0,$E$249:$E$599,$G341,$C$249:$C$599,"&lt;="&amp;Y$5)&lt;1000000,SUMIFS($D$249:$D$599,$F$249:$F$599,0,$E$249:$E$599,$G341,$C$249:$C$599,"&lt;="&amp;AA5)&gt;=1000000),SUMIFS($D$249:$D$599,$F$249:$F$599,0,$E$249:$E$599,$G341)*$C$161 ,0)</f>
        <v/>
      </c>
      <c r="AC341" s="84">
        <f>IF(AND(SUMIFS($D$249:$D$599,$F$249:$F$599,0,$E$249:$E$599,$G341,$C$249:$C$599,"&lt;="&amp;AA$5)&lt;1000000,SUMIFS($D$249:$D$599,$F$249:$F$599,0,$E$249:$E$599,$G341,$C$249:$C$599,"&lt;="&amp;AC5)&gt;=1000000),SUMIFS($D$249:$D$599,$F$249:$F$599,0,$E$249:$E$599,$G341)*$C$161 ,0)</f>
        <v/>
      </c>
      <c r="AE341" s="84">
        <f>IF(AND(SUMIFS($D$249:$D$599,$F$249:$F$599,0,$E$249:$E$599,$G341,$C$249:$C$599,"&lt;="&amp;AC$5)&lt;1000000,SUMIFS($D$249:$D$599,$F$249:$F$599,0,$E$249:$E$599,$G341,$C$249:$C$599,"&lt;="&amp;AE5)&gt;=1000000),SUMIFS($D$249:$D$599,$F$249:$F$599,0,$E$249:$E$599,$G341)*$C$161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85">
        <f>LEFT(B342,6)</f>
        <v/>
      </c>
      <c r="F342" s="14">
        <f>IF(SUMIFS($E$121:$E$155,$D$121:$D$155,E342)&lt;&gt;0,E342,0)</f>
        <v/>
      </c>
      <c r="G342" s="24" t="n"/>
      <c r="I342" s="26">
        <f>IF(AND(SUMIFS($D$249:$D$599,$F$249:$F$599,0,$E$249:$E$599,$G342,$C$249:$C$599,"&lt;="&amp;B$2)&lt;1000000,SUMIFS($D$249:$D$599,$F$249:$F$599,0,$E$249:$E$599,$G342,$C$249:$C$599,"&lt;="&amp;I5)&gt;=1000000),SUMIFS($D$249:$D$599,$F$249:$F$599,0,$E$249:$E$599,$G342)*$C$161 ,0)</f>
        <v/>
      </c>
      <c r="K342" s="84">
        <f>IF(AND(SUMIFS($D$249:$D$599,$F$249:$F$599,0,$E$249:$E$599,$G342,$C$249:$C$599,"&lt;="&amp;I$5)&lt;1000000,SUMIFS($D$249:$D$599,$F$249:$F$599,0,$E$249:$E$599,$G342,$C$249:$C$599,"&lt;="&amp;K5)&gt;=1000000),SUMIFS($D$249:$D$599,$F$249:$F$599,0,$E$249:$E$599,$G342)*$C$161 ,0)</f>
        <v/>
      </c>
      <c r="M342" s="84">
        <f>IF(AND(SUMIFS($D$249:$D$599,$F$249:$F$599,0,$E$249:$E$599,$G342,$C$249:$C$599,"&lt;="&amp;K$5)&lt;1000000,SUMIFS($D$249:$D$599,$F$249:$F$599,0,$E$249:$E$599,$G342,$C$249:$C$599,"&lt;="&amp;M5)&gt;=1000000),SUMIFS($D$249:$D$599,$F$249:$F$599,0,$E$249:$E$599,$G342)*$C$161 ,0)</f>
        <v/>
      </c>
      <c r="O342" s="84">
        <f>IF(AND(SUMIFS($D$249:$D$599,$F$249:$F$599,0,$E$249:$E$599,$G342,$C$249:$C$599,"&lt;="&amp;M$5)&lt;1000000,SUMIFS($D$249:$D$599,$F$249:$F$599,0,$E$249:$E$599,$G342,$C$249:$C$599,"&lt;="&amp;O5)&gt;=1000000),SUMIFS($D$249:$D$599,$F$249:$F$599,0,$E$249:$E$599,$G342)*$C$161 ,0)</f>
        <v/>
      </c>
      <c r="Q342" s="84">
        <f>IF(AND(SUMIFS($D$249:$D$599,$F$249:$F$599,0,$E$249:$E$599,$G342,$C$249:$C$599,"&lt;="&amp;O$5)&lt;1000000,SUMIFS($D$249:$D$599,$F$249:$F$599,0,$E$249:$E$599,$G342,$C$249:$C$599,"&lt;="&amp;Q5)&gt;=1000000),SUMIFS($D$249:$D$599,$F$249:$F$599,0,$E$249:$E$599,$G342)*$C$161 ,0)</f>
        <v/>
      </c>
      <c r="S342" s="84">
        <f>IF(AND(SUMIFS($D$249:$D$599,$F$249:$F$599,0,$E$249:$E$599,$G342,$C$249:$C$599,"&lt;="&amp;Q$5)&lt;1000000,SUMIFS($D$249:$D$599,$F$249:$F$599,0,$E$249:$E$599,$G342,$C$249:$C$599,"&lt;="&amp;S5)&gt;=1000000),SUMIFS($D$249:$D$599,$F$249:$F$599,0,$E$249:$E$599,$G342)*$C$161 ,0)</f>
        <v/>
      </c>
      <c r="U342" s="84">
        <f>IF(AND(SUMIFS($D$249:$D$599,$F$249:$F$599,0,$E$249:$E$599,$G342,$C$249:$C$599,"&lt;="&amp;S$5)&lt;1000000,SUMIFS($D$249:$D$599,$F$249:$F$599,0,$E$249:$E$599,$G342,$C$249:$C$599,"&lt;="&amp;U5)&gt;=1000000),SUMIFS($D$249:$D$599,$F$249:$F$599,0,$E$249:$E$599,$G342)*$C$161 ,0)</f>
        <v/>
      </c>
      <c r="W342" s="84">
        <f>IF(AND(SUMIFS($D$249:$D$599,$F$249:$F$599,0,$E$249:$E$599,$G342,$C$249:$C$599,"&lt;="&amp;U$5)&lt;1000000,SUMIFS($D$249:$D$599,$F$249:$F$599,0,$E$249:$E$599,$G342,$C$249:$C$599,"&lt;="&amp;W5)&gt;=1000000),SUMIFS($D$249:$D$599,$F$249:$F$599,0,$E$249:$E$599,$G342)*$C$161 ,0)</f>
        <v/>
      </c>
      <c r="Y342" s="84">
        <f>IF(AND(SUMIFS($D$249:$D$599,$F$249:$F$599,0,$E$249:$E$599,$G342,$C$249:$C$599,"&lt;="&amp;W$5)&lt;1000000,SUMIFS($D$249:$D$599,$F$249:$F$599,0,$E$249:$E$599,$G342,$C$249:$C$599,"&lt;="&amp;Y5)&gt;=1000000),SUMIFS($D$249:$D$599,$F$249:$F$599,0,$E$249:$E$599,$G342)*$C$161 ,0)</f>
        <v/>
      </c>
      <c r="AA342" s="84">
        <f>IF(AND(SUMIFS($D$249:$D$599,$F$249:$F$599,0,$E$249:$E$599,$G342,$C$249:$C$599,"&lt;="&amp;Y$5)&lt;1000000,SUMIFS($D$249:$D$599,$F$249:$F$599,0,$E$249:$E$599,$G342,$C$249:$C$599,"&lt;="&amp;AA5)&gt;=1000000),SUMIFS($D$249:$D$599,$F$249:$F$599,0,$E$249:$E$599,$G342)*$C$161 ,0)</f>
        <v/>
      </c>
      <c r="AC342" s="84">
        <f>IF(AND(SUMIFS($D$249:$D$599,$F$249:$F$599,0,$E$249:$E$599,$G342,$C$249:$C$599,"&lt;="&amp;AA$5)&lt;1000000,SUMIFS($D$249:$D$599,$F$249:$F$599,0,$E$249:$E$599,$G342,$C$249:$C$599,"&lt;="&amp;AC5)&gt;=1000000),SUMIFS($D$249:$D$599,$F$249:$F$599,0,$E$249:$E$599,$G342)*$C$161 ,0)</f>
        <v/>
      </c>
      <c r="AE342" s="84">
        <f>IF(AND(SUMIFS($D$249:$D$599,$F$249:$F$599,0,$E$249:$E$599,$G342,$C$249:$C$599,"&lt;="&amp;AC$5)&lt;1000000,SUMIFS($D$249:$D$599,$F$249:$F$599,0,$E$249:$E$599,$G342,$C$249:$C$599,"&lt;="&amp;AE5)&gt;=1000000),SUMIFS($D$249:$D$599,$F$249:$F$599,0,$E$249:$E$599,$G342)*$C$161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85">
        <f>LEFT(B343,6)</f>
        <v/>
      </c>
      <c r="F343" s="14">
        <f>IF(SUMIFS($E$121:$E$155,$D$121:$D$155,E343)&lt;&gt;0,E343,0)</f>
        <v/>
      </c>
      <c r="G343" s="24" t="n"/>
      <c r="I343" s="26">
        <f>IF(AND(SUMIFS($D$249:$D$599,$F$249:$F$599,0,$E$249:$E$599,$G343,$C$249:$C$599,"&lt;="&amp;B$2)&lt;1000000,SUMIFS($D$249:$D$599,$F$249:$F$599,0,$E$249:$E$599,$G343,$C$249:$C$599,"&lt;="&amp;I5)&gt;=1000000),SUMIFS($D$249:$D$599,$F$249:$F$599,0,$E$249:$E$599,$G343)*$C$161 ,0)</f>
        <v/>
      </c>
      <c r="K343" s="84">
        <f>IF(AND(SUMIFS($D$249:$D$599,$F$249:$F$599,0,$E$249:$E$599,$G343,$C$249:$C$599,"&lt;="&amp;I$5)&lt;1000000,SUMIFS($D$249:$D$599,$F$249:$F$599,0,$E$249:$E$599,$G343,$C$249:$C$599,"&lt;="&amp;K5)&gt;=1000000),SUMIFS($D$249:$D$599,$F$249:$F$599,0,$E$249:$E$599,$G343)*$C$161 ,0)</f>
        <v/>
      </c>
      <c r="M343" s="84">
        <f>IF(AND(SUMIFS($D$249:$D$599,$F$249:$F$599,0,$E$249:$E$599,$G343,$C$249:$C$599,"&lt;="&amp;K$5)&lt;1000000,SUMIFS($D$249:$D$599,$F$249:$F$599,0,$E$249:$E$599,$G343,$C$249:$C$599,"&lt;="&amp;M5)&gt;=1000000),SUMIFS($D$249:$D$599,$F$249:$F$599,0,$E$249:$E$599,$G343)*$C$161 ,0)</f>
        <v/>
      </c>
      <c r="O343" s="84">
        <f>IF(AND(SUMIFS($D$249:$D$599,$F$249:$F$599,0,$E$249:$E$599,$G343,$C$249:$C$599,"&lt;="&amp;M$5)&lt;1000000,SUMIFS($D$249:$D$599,$F$249:$F$599,0,$E$249:$E$599,$G343,$C$249:$C$599,"&lt;="&amp;O5)&gt;=1000000),SUMIFS($D$249:$D$599,$F$249:$F$599,0,$E$249:$E$599,$G343)*$C$161 ,0)</f>
        <v/>
      </c>
      <c r="Q343" s="84">
        <f>IF(AND(SUMIFS($D$249:$D$599,$F$249:$F$599,0,$E$249:$E$599,$G343,$C$249:$C$599,"&lt;="&amp;O$5)&lt;1000000,SUMIFS($D$249:$D$599,$F$249:$F$599,0,$E$249:$E$599,$G343,$C$249:$C$599,"&lt;="&amp;Q5)&gt;=1000000),SUMIFS($D$249:$D$599,$F$249:$F$599,0,$E$249:$E$599,$G343)*$C$161 ,0)</f>
        <v/>
      </c>
      <c r="S343" s="84">
        <f>IF(AND(SUMIFS($D$249:$D$599,$F$249:$F$599,0,$E$249:$E$599,$G343,$C$249:$C$599,"&lt;="&amp;Q$5)&lt;1000000,SUMIFS($D$249:$D$599,$F$249:$F$599,0,$E$249:$E$599,$G343,$C$249:$C$599,"&lt;="&amp;S5)&gt;=1000000),SUMIFS($D$249:$D$599,$F$249:$F$599,0,$E$249:$E$599,$G343)*$C$161 ,0)</f>
        <v/>
      </c>
      <c r="U343" s="84">
        <f>IF(AND(SUMIFS($D$249:$D$599,$F$249:$F$599,0,$E$249:$E$599,$G343,$C$249:$C$599,"&lt;="&amp;S$5)&lt;1000000,SUMIFS($D$249:$D$599,$F$249:$F$599,0,$E$249:$E$599,$G343,$C$249:$C$599,"&lt;="&amp;U5)&gt;=1000000),SUMIFS($D$249:$D$599,$F$249:$F$599,0,$E$249:$E$599,$G343)*$C$161 ,0)</f>
        <v/>
      </c>
      <c r="W343" s="84">
        <f>IF(AND(SUMIFS($D$249:$D$599,$F$249:$F$599,0,$E$249:$E$599,$G343,$C$249:$C$599,"&lt;="&amp;U$5)&lt;1000000,SUMIFS($D$249:$D$599,$F$249:$F$599,0,$E$249:$E$599,$G343,$C$249:$C$599,"&lt;="&amp;W5)&gt;=1000000),SUMIFS($D$249:$D$599,$F$249:$F$599,0,$E$249:$E$599,$G343)*$C$161 ,0)</f>
        <v/>
      </c>
      <c r="Y343" s="84">
        <f>IF(AND(SUMIFS($D$249:$D$599,$F$249:$F$599,0,$E$249:$E$599,$G343,$C$249:$C$599,"&lt;="&amp;W$5)&lt;1000000,SUMIFS($D$249:$D$599,$F$249:$F$599,0,$E$249:$E$599,$G343,$C$249:$C$599,"&lt;="&amp;Y5)&gt;=1000000),SUMIFS($D$249:$D$599,$F$249:$F$599,0,$E$249:$E$599,$G343)*$C$161 ,0)</f>
        <v/>
      </c>
      <c r="AA343" s="84">
        <f>IF(AND(SUMIFS($D$249:$D$599,$F$249:$F$599,0,$E$249:$E$599,$G343,$C$249:$C$599,"&lt;="&amp;Y$5)&lt;1000000,SUMIFS($D$249:$D$599,$F$249:$F$599,0,$E$249:$E$599,$G343,$C$249:$C$599,"&lt;="&amp;AA5)&gt;=1000000),SUMIFS($D$249:$D$599,$F$249:$F$599,0,$E$249:$E$599,$G343)*$C$161 ,0)</f>
        <v/>
      </c>
      <c r="AC343" s="84">
        <f>IF(AND(SUMIFS($D$249:$D$599,$F$249:$F$599,0,$E$249:$E$599,$G343,$C$249:$C$599,"&lt;="&amp;AA$5)&lt;1000000,SUMIFS($D$249:$D$599,$F$249:$F$599,0,$E$249:$E$599,$G343,$C$249:$C$599,"&lt;="&amp;AC5)&gt;=1000000),SUMIFS($D$249:$D$599,$F$249:$F$599,0,$E$249:$E$599,$G343)*$C$161 ,0)</f>
        <v/>
      </c>
      <c r="AE343" s="84">
        <f>IF(AND(SUMIFS($D$249:$D$599,$F$249:$F$599,0,$E$249:$E$599,$G343,$C$249:$C$599,"&lt;="&amp;AC$5)&lt;1000000,SUMIFS($D$249:$D$599,$F$249:$F$599,0,$E$249:$E$599,$G343,$C$249:$C$599,"&lt;="&amp;AE5)&gt;=1000000),SUMIFS($D$249:$D$599,$F$249:$F$599,0,$E$249:$E$599,$G343)*$C$161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85">
        <f>LEFT(B344,6)</f>
        <v/>
      </c>
      <c r="F344" s="14">
        <f>IF(SUMIFS($E$121:$E$155,$D$121:$D$155,E344)&lt;&gt;0,E344,0)</f>
        <v/>
      </c>
      <c r="G344" s="24" t="n"/>
      <c r="I344" s="26">
        <f>IF(AND(SUMIFS($D$249:$D$599,$F$249:$F$599,0,$E$249:$E$599,$G344,$C$249:$C$599,"&lt;="&amp;B$2)&lt;1000000,SUMIFS($D$249:$D$599,$F$249:$F$599,0,$E$249:$E$599,$G344,$C$249:$C$599,"&lt;="&amp;I5)&gt;=1000000),SUMIFS($D$249:$D$599,$F$249:$F$599,0,$E$249:$E$599,$G344)*$C$161 ,0)</f>
        <v/>
      </c>
      <c r="K344" s="84">
        <f>IF(AND(SUMIFS($D$249:$D$599,$F$249:$F$599,0,$E$249:$E$599,$G344,$C$249:$C$599,"&lt;="&amp;I$5)&lt;1000000,SUMIFS($D$249:$D$599,$F$249:$F$599,0,$E$249:$E$599,$G344,$C$249:$C$599,"&lt;="&amp;K5)&gt;=1000000),SUMIFS($D$249:$D$599,$F$249:$F$599,0,$E$249:$E$599,$G344)*$C$161 ,0)</f>
        <v/>
      </c>
      <c r="M344" s="84">
        <f>IF(AND(SUMIFS($D$249:$D$599,$F$249:$F$599,0,$E$249:$E$599,$G344,$C$249:$C$599,"&lt;="&amp;K$5)&lt;1000000,SUMIFS($D$249:$D$599,$F$249:$F$599,0,$E$249:$E$599,$G344,$C$249:$C$599,"&lt;="&amp;M5)&gt;=1000000),SUMIFS($D$249:$D$599,$F$249:$F$599,0,$E$249:$E$599,$G344)*$C$161 ,0)</f>
        <v/>
      </c>
      <c r="O344" s="84">
        <f>IF(AND(SUMIFS($D$249:$D$599,$F$249:$F$599,0,$E$249:$E$599,$G344,$C$249:$C$599,"&lt;="&amp;M$5)&lt;1000000,SUMIFS($D$249:$D$599,$F$249:$F$599,0,$E$249:$E$599,$G344,$C$249:$C$599,"&lt;="&amp;O5)&gt;=1000000),SUMIFS($D$249:$D$599,$F$249:$F$599,0,$E$249:$E$599,$G344)*$C$161 ,0)</f>
        <v/>
      </c>
      <c r="Q344" s="84">
        <f>IF(AND(SUMIFS($D$249:$D$599,$F$249:$F$599,0,$E$249:$E$599,$G344,$C$249:$C$599,"&lt;="&amp;O$5)&lt;1000000,SUMIFS($D$249:$D$599,$F$249:$F$599,0,$E$249:$E$599,$G344,$C$249:$C$599,"&lt;="&amp;Q5)&gt;=1000000),SUMIFS($D$249:$D$599,$F$249:$F$599,0,$E$249:$E$599,$G344)*$C$161 ,0)</f>
        <v/>
      </c>
      <c r="S344" s="84">
        <f>IF(AND(SUMIFS($D$249:$D$599,$F$249:$F$599,0,$E$249:$E$599,$G344,$C$249:$C$599,"&lt;="&amp;Q$5)&lt;1000000,SUMIFS($D$249:$D$599,$F$249:$F$599,0,$E$249:$E$599,$G344,$C$249:$C$599,"&lt;="&amp;S5)&gt;=1000000),SUMIFS($D$249:$D$599,$F$249:$F$599,0,$E$249:$E$599,$G344)*$C$161 ,0)</f>
        <v/>
      </c>
      <c r="U344" s="84">
        <f>IF(AND(SUMIFS($D$249:$D$599,$F$249:$F$599,0,$E$249:$E$599,$G344,$C$249:$C$599,"&lt;="&amp;S$5)&lt;1000000,SUMIFS($D$249:$D$599,$F$249:$F$599,0,$E$249:$E$599,$G344,$C$249:$C$599,"&lt;="&amp;U5)&gt;=1000000),SUMIFS($D$249:$D$599,$F$249:$F$599,0,$E$249:$E$599,$G344)*$C$161 ,0)</f>
        <v/>
      </c>
      <c r="W344" s="84">
        <f>IF(AND(SUMIFS($D$249:$D$599,$F$249:$F$599,0,$E$249:$E$599,$G344,$C$249:$C$599,"&lt;="&amp;U$5)&lt;1000000,SUMIFS($D$249:$D$599,$F$249:$F$599,0,$E$249:$E$599,$G344,$C$249:$C$599,"&lt;="&amp;W5)&gt;=1000000),SUMIFS($D$249:$D$599,$F$249:$F$599,0,$E$249:$E$599,$G344)*$C$161 ,0)</f>
        <v/>
      </c>
      <c r="Y344" s="84">
        <f>IF(AND(SUMIFS($D$249:$D$599,$F$249:$F$599,0,$E$249:$E$599,$G344,$C$249:$C$599,"&lt;="&amp;W$5)&lt;1000000,SUMIFS($D$249:$D$599,$F$249:$F$599,0,$E$249:$E$599,$G344,$C$249:$C$599,"&lt;="&amp;Y5)&gt;=1000000),SUMIFS($D$249:$D$599,$F$249:$F$599,0,$E$249:$E$599,$G344)*$C$161 ,0)</f>
        <v/>
      </c>
      <c r="AA344" s="84">
        <f>IF(AND(SUMIFS($D$249:$D$599,$F$249:$F$599,0,$E$249:$E$599,$G344,$C$249:$C$599,"&lt;="&amp;Y$5)&lt;1000000,SUMIFS($D$249:$D$599,$F$249:$F$599,0,$E$249:$E$599,$G344,$C$249:$C$599,"&lt;="&amp;AA5)&gt;=1000000),SUMIFS($D$249:$D$599,$F$249:$F$599,0,$E$249:$E$599,$G344)*$C$161 ,0)</f>
        <v/>
      </c>
      <c r="AC344" s="84">
        <f>IF(AND(SUMIFS($D$249:$D$599,$F$249:$F$599,0,$E$249:$E$599,$G344,$C$249:$C$599,"&lt;="&amp;AA$5)&lt;1000000,SUMIFS($D$249:$D$599,$F$249:$F$599,0,$E$249:$E$599,$G344,$C$249:$C$599,"&lt;="&amp;AC5)&gt;=1000000),SUMIFS($D$249:$D$599,$F$249:$F$599,0,$E$249:$E$599,$G344)*$C$161 ,0)</f>
        <v/>
      </c>
      <c r="AE344" s="84">
        <f>IF(AND(SUMIFS($D$249:$D$599,$F$249:$F$599,0,$E$249:$E$599,$G344,$C$249:$C$599,"&lt;="&amp;AC$5)&lt;1000000,SUMIFS($D$249:$D$599,$F$249:$F$599,0,$E$249:$E$599,$G344,$C$249:$C$599,"&lt;="&amp;AE5)&gt;=1000000),SUMIFS($D$249:$D$599,$F$249:$F$599,0,$E$249:$E$599,$G344)*$C$161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85">
        <f>LEFT(B345,6)</f>
        <v/>
      </c>
      <c r="F345" s="14">
        <f>IF(SUMIFS($E$121:$E$155,$D$121:$D$155,E345)&lt;&gt;0,E345,0)</f>
        <v/>
      </c>
      <c r="G345" s="24" t="n"/>
      <c r="I345" s="26">
        <f>IF(AND(SUMIFS($D$249:$D$599,$F$249:$F$599,0,$E$249:$E$599,$G345,$C$249:$C$599,"&lt;="&amp;B$2)&lt;1000000,SUMIFS($D$249:$D$599,$F$249:$F$599,0,$E$249:$E$599,$G345,$C$249:$C$599,"&lt;="&amp;I5)&gt;=1000000),SUMIFS($D$249:$D$599,$F$249:$F$599,0,$E$249:$E$599,$G345)*$C$161 ,0)</f>
        <v/>
      </c>
      <c r="K345" s="84">
        <f>IF(AND(SUMIFS($D$249:$D$599,$F$249:$F$599,0,$E$249:$E$599,$G345,$C$249:$C$599,"&lt;="&amp;I$5)&lt;1000000,SUMIFS($D$249:$D$599,$F$249:$F$599,0,$E$249:$E$599,$G345,$C$249:$C$599,"&lt;="&amp;K5)&gt;=1000000),SUMIFS($D$249:$D$599,$F$249:$F$599,0,$E$249:$E$599,$G345)*$C$161 ,0)</f>
        <v/>
      </c>
      <c r="M345" s="84">
        <f>IF(AND(SUMIFS($D$249:$D$599,$F$249:$F$599,0,$E$249:$E$599,$G345,$C$249:$C$599,"&lt;="&amp;K$5)&lt;1000000,SUMIFS($D$249:$D$599,$F$249:$F$599,0,$E$249:$E$599,$G345,$C$249:$C$599,"&lt;="&amp;M5)&gt;=1000000),SUMIFS($D$249:$D$599,$F$249:$F$599,0,$E$249:$E$599,$G345)*$C$161 ,0)</f>
        <v/>
      </c>
      <c r="O345" s="84">
        <f>IF(AND(SUMIFS($D$249:$D$599,$F$249:$F$599,0,$E$249:$E$599,$G345,$C$249:$C$599,"&lt;="&amp;M$5)&lt;1000000,SUMIFS($D$249:$D$599,$F$249:$F$599,0,$E$249:$E$599,$G345,$C$249:$C$599,"&lt;="&amp;O5)&gt;=1000000),SUMIFS($D$249:$D$599,$F$249:$F$599,0,$E$249:$E$599,$G345)*$C$161 ,0)</f>
        <v/>
      </c>
      <c r="Q345" s="84">
        <f>IF(AND(SUMIFS($D$249:$D$599,$F$249:$F$599,0,$E$249:$E$599,$G345,$C$249:$C$599,"&lt;="&amp;O$5)&lt;1000000,SUMIFS($D$249:$D$599,$F$249:$F$599,0,$E$249:$E$599,$G345,$C$249:$C$599,"&lt;="&amp;Q5)&gt;=1000000),SUMIFS($D$249:$D$599,$F$249:$F$599,0,$E$249:$E$599,$G345)*$C$161 ,0)</f>
        <v/>
      </c>
      <c r="S345" s="84">
        <f>IF(AND(SUMIFS($D$249:$D$599,$F$249:$F$599,0,$E$249:$E$599,$G345,$C$249:$C$599,"&lt;="&amp;Q$5)&lt;1000000,SUMIFS($D$249:$D$599,$F$249:$F$599,0,$E$249:$E$599,$G345,$C$249:$C$599,"&lt;="&amp;S5)&gt;=1000000),SUMIFS($D$249:$D$599,$F$249:$F$599,0,$E$249:$E$599,$G345)*$C$161 ,0)</f>
        <v/>
      </c>
      <c r="U345" s="84">
        <f>IF(AND(SUMIFS($D$249:$D$599,$F$249:$F$599,0,$E$249:$E$599,$G345,$C$249:$C$599,"&lt;="&amp;S$5)&lt;1000000,SUMIFS($D$249:$D$599,$F$249:$F$599,0,$E$249:$E$599,$G345,$C$249:$C$599,"&lt;="&amp;U5)&gt;=1000000),SUMIFS($D$249:$D$599,$F$249:$F$599,0,$E$249:$E$599,$G345)*$C$161 ,0)</f>
        <v/>
      </c>
      <c r="W345" s="84">
        <f>IF(AND(SUMIFS($D$249:$D$599,$F$249:$F$599,0,$E$249:$E$599,$G345,$C$249:$C$599,"&lt;="&amp;U$5)&lt;1000000,SUMIFS($D$249:$D$599,$F$249:$F$599,0,$E$249:$E$599,$G345,$C$249:$C$599,"&lt;="&amp;W5)&gt;=1000000),SUMIFS($D$249:$D$599,$F$249:$F$599,0,$E$249:$E$599,$G345)*$C$161 ,0)</f>
        <v/>
      </c>
      <c r="Y345" s="84">
        <f>IF(AND(SUMIFS($D$249:$D$599,$F$249:$F$599,0,$E$249:$E$599,$G345,$C$249:$C$599,"&lt;="&amp;W$5)&lt;1000000,SUMIFS($D$249:$D$599,$F$249:$F$599,0,$E$249:$E$599,$G345,$C$249:$C$599,"&lt;="&amp;Y5)&gt;=1000000),SUMIFS($D$249:$D$599,$F$249:$F$599,0,$E$249:$E$599,$G345)*$C$161 ,0)</f>
        <v/>
      </c>
      <c r="AA345" s="84">
        <f>IF(AND(SUMIFS($D$249:$D$599,$F$249:$F$599,0,$E$249:$E$599,$G345,$C$249:$C$599,"&lt;="&amp;Y$5)&lt;1000000,SUMIFS($D$249:$D$599,$F$249:$F$599,0,$E$249:$E$599,$G345,$C$249:$C$599,"&lt;="&amp;AA5)&gt;=1000000),SUMIFS($D$249:$D$599,$F$249:$F$599,0,$E$249:$E$599,$G345)*$C$161 ,0)</f>
        <v/>
      </c>
      <c r="AC345" s="84">
        <f>IF(AND(SUMIFS($D$249:$D$599,$F$249:$F$599,0,$E$249:$E$599,$G345,$C$249:$C$599,"&lt;="&amp;AA$5)&lt;1000000,SUMIFS($D$249:$D$599,$F$249:$F$599,0,$E$249:$E$599,$G345,$C$249:$C$599,"&lt;="&amp;AC5)&gt;=1000000),SUMIFS($D$249:$D$599,$F$249:$F$599,0,$E$249:$E$599,$G345)*$C$161 ,0)</f>
        <v/>
      </c>
      <c r="AE345" s="84">
        <f>IF(AND(SUMIFS($D$249:$D$599,$F$249:$F$599,0,$E$249:$E$599,$G345,$C$249:$C$599,"&lt;="&amp;AC$5)&lt;1000000,SUMIFS($D$249:$D$599,$F$249:$F$599,0,$E$249:$E$599,$G345,$C$249:$C$599,"&lt;="&amp;AE5)&gt;=1000000),SUMIFS($D$249:$D$599,$F$249:$F$599,0,$E$249:$E$599,$G345)*$C$161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85">
        <f>LEFT(B346,6)</f>
        <v/>
      </c>
      <c r="F346" s="14">
        <f>IF(SUMIFS($E$121:$E$155,$D$121:$D$155,E346)&lt;&gt;0,E346,0)</f>
        <v/>
      </c>
      <c r="G346" s="24" t="n"/>
      <c r="I346" s="26">
        <f>IF(AND(SUMIFS($D$249:$D$599,$F$249:$F$599,0,$E$249:$E$599,$G346,$C$249:$C$599,"&lt;="&amp;B$2)&lt;1000000,SUMIFS($D$249:$D$599,$F$249:$F$599,0,$E$249:$E$599,$G346,$C$249:$C$599,"&lt;="&amp;I5)&gt;=1000000),SUMIFS($D$249:$D$599,$F$249:$F$599,0,$E$249:$E$599,$G346)*$C$161 ,0)</f>
        <v/>
      </c>
      <c r="K346" s="84">
        <f>IF(AND(SUMIFS($D$249:$D$599,$F$249:$F$599,0,$E$249:$E$599,$G346,$C$249:$C$599,"&lt;="&amp;I$5)&lt;1000000,SUMIFS($D$249:$D$599,$F$249:$F$599,0,$E$249:$E$599,$G346,$C$249:$C$599,"&lt;="&amp;K5)&gt;=1000000),SUMIFS($D$249:$D$599,$F$249:$F$599,0,$E$249:$E$599,$G346)*$C$161 ,0)</f>
        <v/>
      </c>
      <c r="M346" s="84">
        <f>IF(AND(SUMIFS($D$249:$D$599,$F$249:$F$599,0,$E$249:$E$599,$G346,$C$249:$C$599,"&lt;="&amp;K$5)&lt;1000000,SUMIFS($D$249:$D$599,$F$249:$F$599,0,$E$249:$E$599,$G346,$C$249:$C$599,"&lt;="&amp;M5)&gt;=1000000),SUMIFS($D$249:$D$599,$F$249:$F$599,0,$E$249:$E$599,$G346)*$C$161 ,0)</f>
        <v/>
      </c>
      <c r="O346" s="84">
        <f>IF(AND(SUMIFS($D$249:$D$599,$F$249:$F$599,0,$E$249:$E$599,$G346,$C$249:$C$599,"&lt;="&amp;M$5)&lt;1000000,SUMIFS($D$249:$D$599,$F$249:$F$599,0,$E$249:$E$599,$G346,$C$249:$C$599,"&lt;="&amp;O5)&gt;=1000000),SUMIFS($D$249:$D$599,$F$249:$F$599,0,$E$249:$E$599,$G346)*$C$161 ,0)</f>
        <v/>
      </c>
      <c r="Q346" s="84">
        <f>IF(AND(SUMIFS($D$249:$D$599,$F$249:$F$599,0,$E$249:$E$599,$G346,$C$249:$C$599,"&lt;="&amp;O$5)&lt;1000000,SUMIFS($D$249:$D$599,$F$249:$F$599,0,$E$249:$E$599,$G346,$C$249:$C$599,"&lt;="&amp;Q5)&gt;=1000000),SUMIFS($D$249:$D$599,$F$249:$F$599,0,$E$249:$E$599,$G346)*$C$161 ,0)</f>
        <v/>
      </c>
      <c r="S346" s="84">
        <f>IF(AND(SUMIFS($D$249:$D$599,$F$249:$F$599,0,$E$249:$E$599,$G346,$C$249:$C$599,"&lt;="&amp;Q$5)&lt;1000000,SUMIFS($D$249:$D$599,$F$249:$F$599,0,$E$249:$E$599,$G346,$C$249:$C$599,"&lt;="&amp;S5)&gt;=1000000),SUMIFS($D$249:$D$599,$F$249:$F$599,0,$E$249:$E$599,$G346)*$C$161 ,0)</f>
        <v/>
      </c>
      <c r="U346" s="84">
        <f>IF(AND(SUMIFS($D$249:$D$599,$F$249:$F$599,0,$E$249:$E$599,$G346,$C$249:$C$599,"&lt;="&amp;S$5)&lt;1000000,SUMIFS($D$249:$D$599,$F$249:$F$599,0,$E$249:$E$599,$G346,$C$249:$C$599,"&lt;="&amp;U5)&gt;=1000000),SUMIFS($D$249:$D$599,$F$249:$F$599,0,$E$249:$E$599,$G346)*$C$161 ,0)</f>
        <v/>
      </c>
      <c r="W346" s="84">
        <f>IF(AND(SUMIFS($D$249:$D$599,$F$249:$F$599,0,$E$249:$E$599,$G346,$C$249:$C$599,"&lt;="&amp;U$5)&lt;1000000,SUMIFS($D$249:$D$599,$F$249:$F$599,0,$E$249:$E$599,$G346,$C$249:$C$599,"&lt;="&amp;W5)&gt;=1000000),SUMIFS($D$249:$D$599,$F$249:$F$599,0,$E$249:$E$599,$G346)*$C$161 ,0)</f>
        <v/>
      </c>
      <c r="Y346" s="84">
        <f>IF(AND(SUMIFS($D$249:$D$599,$F$249:$F$599,0,$E$249:$E$599,$G346,$C$249:$C$599,"&lt;="&amp;W$5)&lt;1000000,SUMIFS($D$249:$D$599,$F$249:$F$599,0,$E$249:$E$599,$G346,$C$249:$C$599,"&lt;="&amp;Y5)&gt;=1000000),SUMIFS($D$249:$D$599,$F$249:$F$599,0,$E$249:$E$599,$G346)*$C$161 ,0)</f>
        <v/>
      </c>
      <c r="AA346" s="84">
        <f>IF(AND(SUMIFS($D$249:$D$599,$F$249:$F$599,0,$E$249:$E$599,$G346,$C$249:$C$599,"&lt;="&amp;Y$5)&lt;1000000,SUMIFS($D$249:$D$599,$F$249:$F$599,0,$E$249:$E$599,$G346,$C$249:$C$599,"&lt;="&amp;AA5)&gt;=1000000),SUMIFS($D$249:$D$599,$F$249:$F$599,0,$E$249:$E$599,$G346)*$C$161 ,0)</f>
        <v/>
      </c>
      <c r="AC346" s="84">
        <f>IF(AND(SUMIFS($D$249:$D$599,$F$249:$F$599,0,$E$249:$E$599,$G346,$C$249:$C$599,"&lt;="&amp;AA$5)&lt;1000000,SUMIFS($D$249:$D$599,$F$249:$F$599,0,$E$249:$E$599,$G346,$C$249:$C$599,"&lt;="&amp;AC5)&gt;=1000000),SUMIFS($D$249:$D$599,$F$249:$F$599,0,$E$249:$E$599,$G346)*$C$161 ,0)</f>
        <v/>
      </c>
      <c r="AE346" s="84">
        <f>IF(AND(SUMIFS($D$249:$D$599,$F$249:$F$599,0,$E$249:$E$599,$G346,$C$249:$C$599,"&lt;="&amp;AC$5)&lt;1000000,SUMIFS($D$249:$D$599,$F$249:$F$599,0,$E$249:$E$599,$G346,$C$249:$C$599,"&lt;="&amp;AE5)&gt;=1000000),SUMIFS($D$249:$D$599,$F$249:$F$599,0,$E$249:$E$599,$G346)*$C$161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85">
        <f>LEFT(B347,6)</f>
        <v/>
      </c>
      <c r="F347" s="14">
        <f>IF(SUMIFS($E$121:$E$155,$D$121:$D$155,E347)&lt;&gt;0,E347,0)</f>
        <v/>
      </c>
      <c r="G347" s="24" t="n"/>
      <c r="I347" s="26">
        <f>IF(AND(SUMIFS($D$249:$D$599,$F$249:$F$599,0,$E$249:$E$599,$G347,$C$249:$C$599,"&lt;="&amp;B$2)&lt;1000000,SUMIFS($D$249:$D$599,$F$249:$F$599,0,$E$249:$E$599,$G347,$C$249:$C$599,"&lt;="&amp;I5)&gt;=1000000),SUMIFS($D$249:$D$599,$F$249:$F$599,0,$E$249:$E$599,$G347)*$C$161 ,0)</f>
        <v/>
      </c>
      <c r="K347" s="84">
        <f>IF(AND(SUMIFS($D$249:$D$599,$F$249:$F$599,0,$E$249:$E$599,$G347,$C$249:$C$599,"&lt;="&amp;I$5)&lt;1000000,SUMIFS($D$249:$D$599,$F$249:$F$599,0,$E$249:$E$599,$G347,$C$249:$C$599,"&lt;="&amp;K5)&gt;=1000000),SUMIFS($D$249:$D$599,$F$249:$F$599,0,$E$249:$E$599,$G347)*$C$161 ,0)</f>
        <v/>
      </c>
      <c r="M347" s="84">
        <f>IF(AND(SUMIFS($D$249:$D$599,$F$249:$F$599,0,$E$249:$E$599,$G347,$C$249:$C$599,"&lt;="&amp;K$5)&lt;1000000,SUMIFS($D$249:$D$599,$F$249:$F$599,0,$E$249:$E$599,$G347,$C$249:$C$599,"&lt;="&amp;M5)&gt;=1000000),SUMIFS($D$249:$D$599,$F$249:$F$599,0,$E$249:$E$599,$G347)*$C$161 ,0)</f>
        <v/>
      </c>
      <c r="O347" s="84">
        <f>IF(AND(SUMIFS($D$249:$D$599,$F$249:$F$599,0,$E$249:$E$599,$G347,$C$249:$C$599,"&lt;="&amp;M$5)&lt;1000000,SUMIFS($D$249:$D$599,$F$249:$F$599,0,$E$249:$E$599,$G347,$C$249:$C$599,"&lt;="&amp;O5)&gt;=1000000),SUMIFS($D$249:$D$599,$F$249:$F$599,0,$E$249:$E$599,$G347)*$C$161 ,0)</f>
        <v/>
      </c>
      <c r="Q347" s="84">
        <f>IF(AND(SUMIFS($D$249:$D$599,$F$249:$F$599,0,$E$249:$E$599,$G347,$C$249:$C$599,"&lt;="&amp;O$5)&lt;1000000,SUMIFS($D$249:$D$599,$F$249:$F$599,0,$E$249:$E$599,$G347,$C$249:$C$599,"&lt;="&amp;Q5)&gt;=1000000),SUMIFS($D$249:$D$599,$F$249:$F$599,0,$E$249:$E$599,$G347)*$C$161 ,0)</f>
        <v/>
      </c>
      <c r="S347" s="84">
        <f>IF(AND(SUMIFS($D$249:$D$599,$F$249:$F$599,0,$E$249:$E$599,$G347,$C$249:$C$599,"&lt;="&amp;Q$5)&lt;1000000,SUMIFS($D$249:$D$599,$F$249:$F$599,0,$E$249:$E$599,$G347,$C$249:$C$599,"&lt;="&amp;S5)&gt;=1000000),SUMIFS($D$249:$D$599,$F$249:$F$599,0,$E$249:$E$599,$G347)*$C$161 ,0)</f>
        <v/>
      </c>
      <c r="U347" s="84">
        <f>IF(AND(SUMIFS($D$249:$D$599,$F$249:$F$599,0,$E$249:$E$599,$G347,$C$249:$C$599,"&lt;="&amp;S$5)&lt;1000000,SUMIFS($D$249:$D$599,$F$249:$F$599,0,$E$249:$E$599,$G347,$C$249:$C$599,"&lt;="&amp;U5)&gt;=1000000),SUMIFS($D$249:$D$599,$F$249:$F$599,0,$E$249:$E$599,$G347)*$C$161 ,0)</f>
        <v/>
      </c>
      <c r="W347" s="84">
        <f>IF(AND(SUMIFS($D$249:$D$599,$F$249:$F$599,0,$E$249:$E$599,$G347,$C$249:$C$599,"&lt;="&amp;U$5)&lt;1000000,SUMIFS($D$249:$D$599,$F$249:$F$599,0,$E$249:$E$599,$G347,$C$249:$C$599,"&lt;="&amp;W5)&gt;=1000000),SUMIFS($D$249:$D$599,$F$249:$F$599,0,$E$249:$E$599,$G347)*$C$161 ,0)</f>
        <v/>
      </c>
      <c r="Y347" s="84">
        <f>IF(AND(SUMIFS($D$249:$D$599,$F$249:$F$599,0,$E$249:$E$599,$G347,$C$249:$C$599,"&lt;="&amp;W$5)&lt;1000000,SUMIFS($D$249:$D$599,$F$249:$F$599,0,$E$249:$E$599,$G347,$C$249:$C$599,"&lt;="&amp;Y5)&gt;=1000000),SUMIFS($D$249:$D$599,$F$249:$F$599,0,$E$249:$E$599,$G347)*$C$161 ,0)</f>
        <v/>
      </c>
      <c r="AA347" s="84">
        <f>IF(AND(SUMIFS($D$249:$D$599,$F$249:$F$599,0,$E$249:$E$599,$G347,$C$249:$C$599,"&lt;="&amp;Y$5)&lt;1000000,SUMIFS($D$249:$D$599,$F$249:$F$599,0,$E$249:$E$599,$G347,$C$249:$C$599,"&lt;="&amp;AA5)&gt;=1000000),SUMIFS($D$249:$D$599,$F$249:$F$599,0,$E$249:$E$599,$G347)*$C$161 ,0)</f>
        <v/>
      </c>
      <c r="AC347" s="84">
        <f>IF(AND(SUMIFS($D$249:$D$599,$F$249:$F$599,0,$E$249:$E$599,$G347,$C$249:$C$599,"&lt;="&amp;AA$5)&lt;1000000,SUMIFS($D$249:$D$599,$F$249:$F$599,0,$E$249:$E$599,$G347,$C$249:$C$599,"&lt;="&amp;AC5)&gt;=1000000),SUMIFS($D$249:$D$599,$F$249:$F$599,0,$E$249:$E$599,$G347)*$C$161 ,0)</f>
        <v/>
      </c>
      <c r="AE347" s="84">
        <f>IF(AND(SUMIFS($D$249:$D$599,$F$249:$F$599,0,$E$249:$E$599,$G347,$C$249:$C$599,"&lt;="&amp;AC$5)&lt;1000000,SUMIFS($D$249:$D$599,$F$249:$F$599,0,$E$249:$E$599,$G347,$C$249:$C$599,"&lt;="&amp;AE5)&gt;=1000000),SUMIFS($D$249:$D$599,$F$249:$F$599,0,$E$249:$E$599,$G347)*$C$161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85">
        <f>LEFT(B348,6)</f>
        <v/>
      </c>
      <c r="F348" s="14">
        <f>IF(SUMIFS($E$121:$E$155,$D$121:$D$155,E348)&lt;&gt;0,E348,0)</f>
        <v/>
      </c>
      <c r="G348" s="24" t="n"/>
      <c r="I348" s="26">
        <f>IF(AND(SUMIFS($D$249:$D$599,$F$249:$F$599,0,$E$249:$E$599,$G348,$C$249:$C$599,"&lt;="&amp;B$2)&lt;1000000,SUMIFS($D$249:$D$599,$F$249:$F$599,0,$E$249:$E$599,$G348,$C$249:$C$599,"&lt;="&amp;I5)&gt;=1000000),SUMIFS($D$249:$D$599,$F$249:$F$599,0,$E$249:$E$599,$G348)*$C$161 ,0)</f>
        <v/>
      </c>
      <c r="K348" s="84">
        <f>IF(AND(SUMIFS($D$249:$D$599,$F$249:$F$599,0,$E$249:$E$599,$G348,$C$249:$C$599,"&lt;="&amp;I$5)&lt;1000000,SUMIFS($D$249:$D$599,$F$249:$F$599,0,$E$249:$E$599,$G348,$C$249:$C$599,"&lt;="&amp;K5)&gt;=1000000),SUMIFS($D$249:$D$599,$F$249:$F$599,0,$E$249:$E$599,$G348)*$C$161 ,0)</f>
        <v/>
      </c>
      <c r="M348" s="84">
        <f>IF(AND(SUMIFS($D$249:$D$599,$F$249:$F$599,0,$E$249:$E$599,$G348,$C$249:$C$599,"&lt;="&amp;K$5)&lt;1000000,SUMIFS($D$249:$D$599,$F$249:$F$599,0,$E$249:$E$599,$G348,$C$249:$C$599,"&lt;="&amp;M5)&gt;=1000000),SUMIFS($D$249:$D$599,$F$249:$F$599,0,$E$249:$E$599,$G348)*$C$161 ,0)</f>
        <v/>
      </c>
      <c r="O348" s="84">
        <f>IF(AND(SUMIFS($D$249:$D$599,$F$249:$F$599,0,$E$249:$E$599,$G348,$C$249:$C$599,"&lt;="&amp;M$5)&lt;1000000,SUMIFS($D$249:$D$599,$F$249:$F$599,0,$E$249:$E$599,$G348,$C$249:$C$599,"&lt;="&amp;O5)&gt;=1000000),SUMIFS($D$249:$D$599,$F$249:$F$599,0,$E$249:$E$599,$G348)*$C$161 ,0)</f>
        <v/>
      </c>
      <c r="Q348" s="84">
        <f>IF(AND(SUMIFS($D$249:$D$599,$F$249:$F$599,0,$E$249:$E$599,$G348,$C$249:$C$599,"&lt;="&amp;O$5)&lt;1000000,SUMIFS($D$249:$D$599,$F$249:$F$599,0,$E$249:$E$599,$G348,$C$249:$C$599,"&lt;="&amp;Q5)&gt;=1000000),SUMIFS($D$249:$D$599,$F$249:$F$599,0,$E$249:$E$599,$G348)*$C$161 ,0)</f>
        <v/>
      </c>
      <c r="S348" s="84">
        <f>IF(AND(SUMIFS($D$249:$D$599,$F$249:$F$599,0,$E$249:$E$599,$G348,$C$249:$C$599,"&lt;="&amp;Q$5)&lt;1000000,SUMIFS($D$249:$D$599,$F$249:$F$599,0,$E$249:$E$599,$G348,$C$249:$C$599,"&lt;="&amp;S5)&gt;=1000000),SUMIFS($D$249:$D$599,$F$249:$F$599,0,$E$249:$E$599,$G348)*$C$161 ,0)</f>
        <v/>
      </c>
      <c r="U348" s="84">
        <f>IF(AND(SUMIFS($D$249:$D$599,$F$249:$F$599,0,$E$249:$E$599,$G348,$C$249:$C$599,"&lt;="&amp;S$5)&lt;1000000,SUMIFS($D$249:$D$599,$F$249:$F$599,0,$E$249:$E$599,$G348,$C$249:$C$599,"&lt;="&amp;U5)&gt;=1000000),SUMIFS($D$249:$D$599,$F$249:$F$599,0,$E$249:$E$599,$G348)*$C$161 ,0)</f>
        <v/>
      </c>
      <c r="W348" s="84">
        <f>IF(AND(SUMIFS($D$249:$D$599,$F$249:$F$599,0,$E$249:$E$599,$G348,$C$249:$C$599,"&lt;="&amp;U$5)&lt;1000000,SUMIFS($D$249:$D$599,$F$249:$F$599,0,$E$249:$E$599,$G348,$C$249:$C$599,"&lt;="&amp;W5)&gt;=1000000),SUMIFS($D$249:$D$599,$F$249:$F$599,0,$E$249:$E$599,$G348)*$C$161 ,0)</f>
        <v/>
      </c>
      <c r="Y348" s="84">
        <f>IF(AND(SUMIFS($D$249:$D$599,$F$249:$F$599,0,$E$249:$E$599,$G348,$C$249:$C$599,"&lt;="&amp;W$5)&lt;1000000,SUMIFS($D$249:$D$599,$F$249:$F$599,0,$E$249:$E$599,$G348,$C$249:$C$599,"&lt;="&amp;Y5)&gt;=1000000),SUMIFS($D$249:$D$599,$F$249:$F$599,0,$E$249:$E$599,$G348)*$C$161 ,0)</f>
        <v/>
      </c>
      <c r="AA348" s="84">
        <f>IF(AND(SUMIFS($D$249:$D$599,$F$249:$F$599,0,$E$249:$E$599,$G348,$C$249:$C$599,"&lt;="&amp;Y$5)&lt;1000000,SUMIFS($D$249:$D$599,$F$249:$F$599,0,$E$249:$E$599,$G348,$C$249:$C$599,"&lt;="&amp;AA5)&gt;=1000000),SUMIFS($D$249:$D$599,$F$249:$F$599,0,$E$249:$E$599,$G348)*$C$161 ,0)</f>
        <v/>
      </c>
      <c r="AC348" s="84">
        <f>IF(AND(SUMIFS($D$249:$D$599,$F$249:$F$599,0,$E$249:$E$599,$G348,$C$249:$C$599,"&lt;="&amp;AA$5)&lt;1000000,SUMIFS($D$249:$D$599,$F$249:$F$599,0,$E$249:$E$599,$G348,$C$249:$C$599,"&lt;="&amp;AC5)&gt;=1000000),SUMIFS($D$249:$D$599,$F$249:$F$599,0,$E$249:$E$599,$G348)*$C$161 ,0)</f>
        <v/>
      </c>
      <c r="AE348" s="84">
        <f>IF(AND(SUMIFS($D$249:$D$599,$F$249:$F$599,0,$E$249:$E$599,$G348,$C$249:$C$599,"&lt;="&amp;AC$5)&lt;1000000,SUMIFS($D$249:$D$599,$F$249:$F$599,0,$E$249:$E$599,$G348,$C$249:$C$599,"&lt;="&amp;AE5)&gt;=1000000),SUMIFS($D$249:$D$599,$F$249:$F$599,0,$E$249:$E$599,$G348)*$C$161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85">
        <f>LEFT(B349,6)</f>
        <v/>
      </c>
      <c r="F349" s="14">
        <f>IF(SUMIFS($E$121:$E$155,$D$121:$D$155,E349)&lt;&gt;0,E349,0)</f>
        <v/>
      </c>
      <c r="G349" s="24" t="n"/>
      <c r="I349" s="26">
        <f>IF(AND(SUMIFS($D$249:$D$599,$F$249:$F$599,0,$E$249:$E$599,$G349,$C$249:$C$599,"&lt;="&amp;B$2)&lt;1000000,SUMIFS($D$249:$D$599,$F$249:$F$599,0,$E$249:$E$599,$G349,$C$249:$C$599,"&lt;="&amp;I5)&gt;=1000000),SUMIFS($D$249:$D$599,$F$249:$F$599,0,$E$249:$E$599,$G349)*$C$161 ,0)</f>
        <v/>
      </c>
      <c r="K349" s="84">
        <f>IF(AND(SUMIFS($D$249:$D$599,$F$249:$F$599,0,$E$249:$E$599,$G349,$C$249:$C$599,"&lt;="&amp;I$5)&lt;1000000,SUMIFS($D$249:$D$599,$F$249:$F$599,0,$E$249:$E$599,$G349,$C$249:$C$599,"&lt;="&amp;K5)&gt;=1000000),SUMIFS($D$249:$D$599,$F$249:$F$599,0,$E$249:$E$599,$G349)*$C$161 ,0)</f>
        <v/>
      </c>
      <c r="M349" s="84">
        <f>IF(AND(SUMIFS($D$249:$D$599,$F$249:$F$599,0,$E$249:$E$599,$G349,$C$249:$C$599,"&lt;="&amp;K$5)&lt;1000000,SUMIFS($D$249:$D$599,$F$249:$F$599,0,$E$249:$E$599,$G349,$C$249:$C$599,"&lt;="&amp;M5)&gt;=1000000),SUMIFS($D$249:$D$599,$F$249:$F$599,0,$E$249:$E$599,$G349)*$C$161 ,0)</f>
        <v/>
      </c>
      <c r="O349" s="84">
        <f>IF(AND(SUMIFS($D$249:$D$599,$F$249:$F$599,0,$E$249:$E$599,$G349,$C$249:$C$599,"&lt;="&amp;M$5)&lt;1000000,SUMIFS($D$249:$D$599,$F$249:$F$599,0,$E$249:$E$599,$G349,$C$249:$C$599,"&lt;="&amp;O5)&gt;=1000000),SUMIFS($D$249:$D$599,$F$249:$F$599,0,$E$249:$E$599,$G349)*$C$161 ,0)</f>
        <v/>
      </c>
      <c r="Q349" s="84">
        <f>IF(AND(SUMIFS($D$249:$D$599,$F$249:$F$599,0,$E$249:$E$599,$G349,$C$249:$C$599,"&lt;="&amp;O$5)&lt;1000000,SUMIFS($D$249:$D$599,$F$249:$F$599,0,$E$249:$E$599,$G349,$C$249:$C$599,"&lt;="&amp;Q5)&gt;=1000000),SUMIFS($D$249:$D$599,$F$249:$F$599,0,$E$249:$E$599,$G349)*$C$161 ,0)</f>
        <v/>
      </c>
      <c r="S349" s="84">
        <f>IF(AND(SUMIFS($D$249:$D$599,$F$249:$F$599,0,$E$249:$E$599,$G349,$C$249:$C$599,"&lt;="&amp;Q$5)&lt;1000000,SUMIFS($D$249:$D$599,$F$249:$F$599,0,$E$249:$E$599,$G349,$C$249:$C$599,"&lt;="&amp;S5)&gt;=1000000),SUMIFS($D$249:$D$599,$F$249:$F$599,0,$E$249:$E$599,$G349)*$C$161 ,0)</f>
        <v/>
      </c>
      <c r="U349" s="84">
        <f>IF(AND(SUMIFS($D$249:$D$599,$F$249:$F$599,0,$E$249:$E$599,$G349,$C$249:$C$599,"&lt;="&amp;S$5)&lt;1000000,SUMIFS($D$249:$D$599,$F$249:$F$599,0,$E$249:$E$599,$G349,$C$249:$C$599,"&lt;="&amp;U5)&gt;=1000000),SUMIFS($D$249:$D$599,$F$249:$F$599,0,$E$249:$E$599,$G349)*$C$161 ,0)</f>
        <v/>
      </c>
      <c r="W349" s="84">
        <f>IF(AND(SUMIFS($D$249:$D$599,$F$249:$F$599,0,$E$249:$E$599,$G349,$C$249:$C$599,"&lt;="&amp;U$5)&lt;1000000,SUMIFS($D$249:$D$599,$F$249:$F$599,0,$E$249:$E$599,$G349,$C$249:$C$599,"&lt;="&amp;W5)&gt;=1000000),SUMIFS($D$249:$D$599,$F$249:$F$599,0,$E$249:$E$599,$G349)*$C$161 ,0)</f>
        <v/>
      </c>
      <c r="Y349" s="84">
        <f>IF(AND(SUMIFS($D$249:$D$599,$F$249:$F$599,0,$E$249:$E$599,$G349,$C$249:$C$599,"&lt;="&amp;W$5)&lt;1000000,SUMIFS($D$249:$D$599,$F$249:$F$599,0,$E$249:$E$599,$G349,$C$249:$C$599,"&lt;="&amp;Y5)&gt;=1000000),SUMIFS($D$249:$D$599,$F$249:$F$599,0,$E$249:$E$599,$G349)*$C$161 ,0)</f>
        <v/>
      </c>
      <c r="AA349" s="84">
        <f>IF(AND(SUMIFS($D$249:$D$599,$F$249:$F$599,0,$E$249:$E$599,$G349,$C$249:$C$599,"&lt;="&amp;Y$5)&lt;1000000,SUMIFS($D$249:$D$599,$F$249:$F$599,0,$E$249:$E$599,$G349,$C$249:$C$599,"&lt;="&amp;AA5)&gt;=1000000),SUMIFS($D$249:$D$599,$F$249:$F$599,0,$E$249:$E$599,$G349)*$C$161 ,0)</f>
        <v/>
      </c>
      <c r="AC349" s="84">
        <f>IF(AND(SUMIFS($D$249:$D$599,$F$249:$F$599,0,$E$249:$E$599,$G349,$C$249:$C$599,"&lt;="&amp;AA$5)&lt;1000000,SUMIFS($D$249:$D$599,$F$249:$F$599,0,$E$249:$E$599,$G349,$C$249:$C$599,"&lt;="&amp;AC5)&gt;=1000000),SUMIFS($D$249:$D$599,$F$249:$F$599,0,$E$249:$E$599,$G349)*$C$161 ,0)</f>
        <v/>
      </c>
      <c r="AE349" s="84">
        <f>IF(AND(SUMIFS($D$249:$D$599,$F$249:$F$599,0,$E$249:$E$599,$G349,$C$249:$C$599,"&lt;="&amp;AC$5)&lt;1000000,SUMIFS($D$249:$D$599,$F$249:$F$599,0,$E$249:$E$599,$G349,$C$249:$C$599,"&lt;="&amp;AE5)&gt;=1000000),SUMIFS($D$249:$D$599,$F$249:$F$599,0,$E$249:$E$599,$G349)*$C$161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85">
        <f>LEFT(B350,6)</f>
        <v/>
      </c>
      <c r="F350" s="14">
        <f>IF(SUMIFS($E$121:$E$155,$D$121:$D$155,E350)&lt;&gt;0,E350,0)</f>
        <v/>
      </c>
      <c r="G350" s="24" t="n"/>
      <c r="I350" s="26">
        <f>IF(AND(SUMIFS($D$249:$D$599,$F$249:$F$599,0,$E$249:$E$599,$G350,$C$249:$C$599,"&lt;="&amp;B$2)&lt;1000000,SUMIFS($D$249:$D$599,$F$249:$F$599,0,$E$249:$E$599,$G350,$C$249:$C$599,"&lt;="&amp;I5)&gt;=1000000),SUMIFS($D$249:$D$599,$F$249:$F$599,0,$E$249:$E$599,$G350)*$C$161 ,0)</f>
        <v/>
      </c>
      <c r="K350" s="84">
        <f>IF(AND(SUMIFS($D$249:$D$599,$F$249:$F$599,0,$E$249:$E$599,$G350,$C$249:$C$599,"&lt;="&amp;I$5)&lt;1000000,SUMIFS($D$249:$D$599,$F$249:$F$599,0,$E$249:$E$599,$G350,$C$249:$C$599,"&lt;="&amp;K5)&gt;=1000000),SUMIFS($D$249:$D$599,$F$249:$F$599,0,$E$249:$E$599,$G350)*$C$161 ,0)</f>
        <v/>
      </c>
      <c r="M350" s="84">
        <f>IF(AND(SUMIFS($D$249:$D$599,$F$249:$F$599,0,$E$249:$E$599,$G350,$C$249:$C$599,"&lt;="&amp;K$5)&lt;1000000,SUMIFS($D$249:$D$599,$F$249:$F$599,0,$E$249:$E$599,$G350,$C$249:$C$599,"&lt;="&amp;M5)&gt;=1000000),SUMIFS($D$249:$D$599,$F$249:$F$599,0,$E$249:$E$599,$G350)*$C$161 ,0)</f>
        <v/>
      </c>
      <c r="O350" s="84">
        <f>IF(AND(SUMIFS($D$249:$D$599,$F$249:$F$599,0,$E$249:$E$599,$G350,$C$249:$C$599,"&lt;="&amp;M$5)&lt;1000000,SUMIFS($D$249:$D$599,$F$249:$F$599,0,$E$249:$E$599,$G350,$C$249:$C$599,"&lt;="&amp;O5)&gt;=1000000),SUMIFS($D$249:$D$599,$F$249:$F$599,0,$E$249:$E$599,$G350)*$C$161 ,0)</f>
        <v/>
      </c>
      <c r="Q350" s="84">
        <f>IF(AND(SUMIFS($D$249:$D$599,$F$249:$F$599,0,$E$249:$E$599,$G350,$C$249:$C$599,"&lt;="&amp;O$5)&lt;1000000,SUMIFS($D$249:$D$599,$F$249:$F$599,0,$E$249:$E$599,$G350,$C$249:$C$599,"&lt;="&amp;Q5)&gt;=1000000),SUMIFS($D$249:$D$599,$F$249:$F$599,0,$E$249:$E$599,$G350)*$C$161 ,0)</f>
        <v/>
      </c>
      <c r="S350" s="84">
        <f>IF(AND(SUMIFS($D$249:$D$599,$F$249:$F$599,0,$E$249:$E$599,$G350,$C$249:$C$599,"&lt;="&amp;Q$5)&lt;1000000,SUMIFS($D$249:$D$599,$F$249:$F$599,0,$E$249:$E$599,$G350,$C$249:$C$599,"&lt;="&amp;S5)&gt;=1000000),SUMIFS($D$249:$D$599,$F$249:$F$599,0,$E$249:$E$599,$G350)*$C$161 ,0)</f>
        <v/>
      </c>
      <c r="U350" s="84">
        <f>IF(AND(SUMIFS($D$249:$D$599,$F$249:$F$599,0,$E$249:$E$599,$G350,$C$249:$C$599,"&lt;="&amp;S$5)&lt;1000000,SUMIFS($D$249:$D$599,$F$249:$F$599,0,$E$249:$E$599,$G350,$C$249:$C$599,"&lt;="&amp;U5)&gt;=1000000),SUMIFS($D$249:$D$599,$F$249:$F$599,0,$E$249:$E$599,$G350)*$C$161 ,0)</f>
        <v/>
      </c>
      <c r="W350" s="84">
        <f>IF(AND(SUMIFS($D$249:$D$599,$F$249:$F$599,0,$E$249:$E$599,$G350,$C$249:$C$599,"&lt;="&amp;U$5)&lt;1000000,SUMIFS($D$249:$D$599,$F$249:$F$599,0,$E$249:$E$599,$G350,$C$249:$C$599,"&lt;="&amp;W5)&gt;=1000000),SUMIFS($D$249:$D$599,$F$249:$F$599,0,$E$249:$E$599,$G350)*$C$161 ,0)</f>
        <v/>
      </c>
      <c r="Y350" s="84">
        <f>IF(AND(SUMIFS($D$249:$D$599,$F$249:$F$599,0,$E$249:$E$599,$G350,$C$249:$C$599,"&lt;="&amp;W$5)&lt;1000000,SUMIFS($D$249:$D$599,$F$249:$F$599,0,$E$249:$E$599,$G350,$C$249:$C$599,"&lt;="&amp;Y5)&gt;=1000000),SUMIFS($D$249:$D$599,$F$249:$F$599,0,$E$249:$E$599,$G350)*$C$161 ,0)</f>
        <v/>
      </c>
      <c r="AA350" s="84">
        <f>IF(AND(SUMIFS($D$249:$D$599,$F$249:$F$599,0,$E$249:$E$599,$G350,$C$249:$C$599,"&lt;="&amp;Y$5)&lt;1000000,SUMIFS($D$249:$D$599,$F$249:$F$599,0,$E$249:$E$599,$G350,$C$249:$C$599,"&lt;="&amp;AA5)&gt;=1000000),SUMIFS($D$249:$D$599,$F$249:$F$599,0,$E$249:$E$599,$G350)*$C$161 ,0)</f>
        <v/>
      </c>
      <c r="AC350" s="84">
        <f>IF(AND(SUMIFS($D$249:$D$599,$F$249:$F$599,0,$E$249:$E$599,$G350,$C$249:$C$599,"&lt;="&amp;AA$5)&lt;1000000,SUMIFS($D$249:$D$599,$F$249:$F$599,0,$E$249:$E$599,$G350,$C$249:$C$599,"&lt;="&amp;AC5)&gt;=1000000),SUMIFS($D$249:$D$599,$F$249:$F$599,0,$E$249:$E$599,$G350)*$C$161 ,0)</f>
        <v/>
      </c>
      <c r="AE350" s="84">
        <f>IF(AND(SUMIFS($D$249:$D$599,$F$249:$F$599,0,$E$249:$E$599,$G350,$C$249:$C$599,"&lt;="&amp;AC$5)&lt;1000000,SUMIFS($D$249:$D$599,$F$249:$F$599,0,$E$249:$E$599,$G350,$C$249:$C$599,"&lt;="&amp;AE5)&gt;=1000000),SUMIFS($D$249:$D$599,$F$249:$F$599,0,$E$249:$E$599,$G350)*$C$161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85">
        <f>LEFT(B351,6)</f>
        <v/>
      </c>
      <c r="F351" s="14">
        <f>IF(SUMIFS($E$121:$E$155,$D$121:$D$155,E351)&lt;&gt;0,E351,0)</f>
        <v/>
      </c>
      <c r="G351" s="24" t="n"/>
      <c r="I351" s="26">
        <f>IF(AND(SUMIFS($D$249:$D$599,$F$249:$F$599,0,$E$249:$E$599,$G351,$C$249:$C$599,"&lt;="&amp;B$2)&lt;1000000,SUMIFS($D$249:$D$599,$F$249:$F$599,0,$E$249:$E$599,$G351,$C$249:$C$599,"&lt;="&amp;I5)&gt;=1000000),SUMIFS($D$249:$D$599,$F$249:$F$599,0,$E$249:$E$599,$G351)*$C$161 ,0)</f>
        <v/>
      </c>
      <c r="K351" s="84">
        <f>IF(AND(SUMIFS($D$249:$D$599,$F$249:$F$599,0,$E$249:$E$599,$G351,$C$249:$C$599,"&lt;="&amp;I$5)&lt;1000000,SUMIFS($D$249:$D$599,$F$249:$F$599,0,$E$249:$E$599,$G351,$C$249:$C$599,"&lt;="&amp;K5)&gt;=1000000),SUMIFS($D$249:$D$599,$F$249:$F$599,0,$E$249:$E$599,$G351)*$C$161 ,0)</f>
        <v/>
      </c>
      <c r="M351" s="84">
        <f>IF(AND(SUMIFS($D$249:$D$599,$F$249:$F$599,0,$E$249:$E$599,$G351,$C$249:$C$599,"&lt;="&amp;K$5)&lt;1000000,SUMIFS($D$249:$D$599,$F$249:$F$599,0,$E$249:$E$599,$G351,$C$249:$C$599,"&lt;="&amp;M5)&gt;=1000000),SUMIFS($D$249:$D$599,$F$249:$F$599,0,$E$249:$E$599,$G351)*$C$161 ,0)</f>
        <v/>
      </c>
      <c r="O351" s="84">
        <f>IF(AND(SUMIFS($D$249:$D$599,$F$249:$F$599,0,$E$249:$E$599,$G351,$C$249:$C$599,"&lt;="&amp;M$5)&lt;1000000,SUMIFS($D$249:$D$599,$F$249:$F$599,0,$E$249:$E$599,$G351,$C$249:$C$599,"&lt;="&amp;O5)&gt;=1000000),SUMIFS($D$249:$D$599,$F$249:$F$599,0,$E$249:$E$599,$G351)*$C$161 ,0)</f>
        <v/>
      </c>
      <c r="Q351" s="84">
        <f>IF(AND(SUMIFS($D$249:$D$599,$F$249:$F$599,0,$E$249:$E$599,$G351,$C$249:$C$599,"&lt;="&amp;O$5)&lt;1000000,SUMIFS($D$249:$D$599,$F$249:$F$599,0,$E$249:$E$599,$G351,$C$249:$C$599,"&lt;="&amp;Q5)&gt;=1000000),SUMIFS($D$249:$D$599,$F$249:$F$599,0,$E$249:$E$599,$G351)*$C$161 ,0)</f>
        <v/>
      </c>
      <c r="S351" s="84">
        <f>IF(AND(SUMIFS($D$249:$D$599,$F$249:$F$599,0,$E$249:$E$599,$G351,$C$249:$C$599,"&lt;="&amp;Q$5)&lt;1000000,SUMIFS($D$249:$D$599,$F$249:$F$599,0,$E$249:$E$599,$G351,$C$249:$C$599,"&lt;="&amp;S5)&gt;=1000000),SUMIFS($D$249:$D$599,$F$249:$F$599,0,$E$249:$E$599,$G351)*$C$161 ,0)</f>
        <v/>
      </c>
      <c r="U351" s="84">
        <f>IF(AND(SUMIFS($D$249:$D$599,$F$249:$F$599,0,$E$249:$E$599,$G351,$C$249:$C$599,"&lt;="&amp;S$5)&lt;1000000,SUMIFS($D$249:$D$599,$F$249:$F$599,0,$E$249:$E$599,$G351,$C$249:$C$599,"&lt;="&amp;U5)&gt;=1000000),SUMIFS($D$249:$D$599,$F$249:$F$599,0,$E$249:$E$599,$G351)*$C$161 ,0)</f>
        <v/>
      </c>
      <c r="W351" s="84">
        <f>IF(AND(SUMIFS($D$249:$D$599,$F$249:$F$599,0,$E$249:$E$599,$G351,$C$249:$C$599,"&lt;="&amp;U$5)&lt;1000000,SUMIFS($D$249:$D$599,$F$249:$F$599,0,$E$249:$E$599,$G351,$C$249:$C$599,"&lt;="&amp;W5)&gt;=1000000),SUMIFS($D$249:$D$599,$F$249:$F$599,0,$E$249:$E$599,$G351)*$C$161 ,0)</f>
        <v/>
      </c>
      <c r="Y351" s="84">
        <f>IF(AND(SUMIFS($D$249:$D$599,$F$249:$F$599,0,$E$249:$E$599,$G351,$C$249:$C$599,"&lt;="&amp;W$5)&lt;1000000,SUMIFS($D$249:$D$599,$F$249:$F$599,0,$E$249:$E$599,$G351,$C$249:$C$599,"&lt;="&amp;Y5)&gt;=1000000),SUMIFS($D$249:$D$599,$F$249:$F$599,0,$E$249:$E$599,$G351)*$C$161 ,0)</f>
        <v/>
      </c>
      <c r="AA351" s="84">
        <f>IF(AND(SUMIFS($D$249:$D$599,$F$249:$F$599,0,$E$249:$E$599,$G351,$C$249:$C$599,"&lt;="&amp;Y$5)&lt;1000000,SUMIFS($D$249:$D$599,$F$249:$F$599,0,$E$249:$E$599,$G351,$C$249:$C$599,"&lt;="&amp;AA5)&gt;=1000000),SUMIFS($D$249:$D$599,$F$249:$F$599,0,$E$249:$E$599,$G351)*$C$161 ,0)</f>
        <v/>
      </c>
      <c r="AC351" s="84">
        <f>IF(AND(SUMIFS($D$249:$D$599,$F$249:$F$599,0,$E$249:$E$599,$G351,$C$249:$C$599,"&lt;="&amp;AA$5)&lt;1000000,SUMIFS($D$249:$D$599,$F$249:$F$599,0,$E$249:$E$599,$G351,$C$249:$C$599,"&lt;="&amp;AC5)&gt;=1000000),SUMIFS($D$249:$D$599,$F$249:$F$599,0,$E$249:$E$599,$G351)*$C$161 ,0)</f>
        <v/>
      </c>
      <c r="AE351" s="84">
        <f>IF(AND(SUMIFS($D$249:$D$599,$F$249:$F$599,0,$E$249:$E$599,$G351,$C$249:$C$599,"&lt;="&amp;AC$5)&lt;1000000,SUMIFS($D$249:$D$599,$F$249:$F$599,0,$E$249:$E$599,$G351,$C$249:$C$599,"&lt;="&amp;AE5)&gt;=1000000),SUMIFS($D$249:$D$599,$F$249:$F$599,0,$E$249:$E$599,$G351)*$C$161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85">
        <f>LEFT(B352,6)</f>
        <v/>
      </c>
      <c r="F352" s="14">
        <f>IF(SUMIFS($E$121:$E$155,$D$121:$D$155,E352)&lt;&gt;0,E352,0)</f>
        <v/>
      </c>
      <c r="G352" s="24" t="n"/>
      <c r="I352" s="26">
        <f>IF(AND(SUMIFS($D$249:$D$599,$F$249:$F$599,0,$E$249:$E$599,$G352,$C$249:$C$599,"&lt;="&amp;B$2)&lt;1000000,SUMIFS($D$249:$D$599,$F$249:$F$599,0,$E$249:$E$599,$G352,$C$249:$C$599,"&lt;="&amp;I5)&gt;=1000000),SUMIFS($D$249:$D$599,$F$249:$F$599,0,$E$249:$E$599,$G352)*$C$161 ,0)</f>
        <v/>
      </c>
      <c r="K352" s="84">
        <f>IF(AND(SUMIFS($D$249:$D$599,$F$249:$F$599,0,$E$249:$E$599,$G352,$C$249:$C$599,"&lt;="&amp;I$5)&lt;1000000,SUMIFS($D$249:$D$599,$F$249:$F$599,0,$E$249:$E$599,$G352,$C$249:$C$599,"&lt;="&amp;K5)&gt;=1000000),SUMIFS($D$249:$D$599,$F$249:$F$599,0,$E$249:$E$599,$G352)*$C$161 ,0)</f>
        <v/>
      </c>
      <c r="M352" s="84">
        <f>IF(AND(SUMIFS($D$249:$D$599,$F$249:$F$599,0,$E$249:$E$599,$G352,$C$249:$C$599,"&lt;="&amp;K$5)&lt;1000000,SUMIFS($D$249:$D$599,$F$249:$F$599,0,$E$249:$E$599,$G352,$C$249:$C$599,"&lt;="&amp;M5)&gt;=1000000),SUMIFS($D$249:$D$599,$F$249:$F$599,0,$E$249:$E$599,$G352)*$C$161 ,0)</f>
        <v/>
      </c>
      <c r="O352" s="84">
        <f>IF(AND(SUMIFS($D$249:$D$599,$F$249:$F$599,0,$E$249:$E$599,$G352,$C$249:$C$599,"&lt;="&amp;M$5)&lt;1000000,SUMIFS($D$249:$D$599,$F$249:$F$599,0,$E$249:$E$599,$G352,$C$249:$C$599,"&lt;="&amp;O5)&gt;=1000000),SUMIFS($D$249:$D$599,$F$249:$F$599,0,$E$249:$E$599,$G352)*$C$161 ,0)</f>
        <v/>
      </c>
      <c r="Q352" s="84">
        <f>IF(AND(SUMIFS($D$249:$D$599,$F$249:$F$599,0,$E$249:$E$599,$G352,$C$249:$C$599,"&lt;="&amp;O$5)&lt;1000000,SUMIFS($D$249:$D$599,$F$249:$F$599,0,$E$249:$E$599,$G352,$C$249:$C$599,"&lt;="&amp;Q5)&gt;=1000000),SUMIFS($D$249:$D$599,$F$249:$F$599,0,$E$249:$E$599,$G352)*$C$161 ,0)</f>
        <v/>
      </c>
      <c r="S352" s="84">
        <f>IF(AND(SUMIFS($D$249:$D$599,$F$249:$F$599,0,$E$249:$E$599,$G352,$C$249:$C$599,"&lt;="&amp;Q$5)&lt;1000000,SUMIFS($D$249:$D$599,$F$249:$F$599,0,$E$249:$E$599,$G352,$C$249:$C$599,"&lt;="&amp;S5)&gt;=1000000),SUMIFS($D$249:$D$599,$F$249:$F$599,0,$E$249:$E$599,$G352)*$C$161 ,0)</f>
        <v/>
      </c>
      <c r="U352" s="84">
        <f>IF(AND(SUMIFS($D$249:$D$599,$F$249:$F$599,0,$E$249:$E$599,$G352,$C$249:$C$599,"&lt;="&amp;S$5)&lt;1000000,SUMIFS($D$249:$D$599,$F$249:$F$599,0,$E$249:$E$599,$G352,$C$249:$C$599,"&lt;="&amp;U5)&gt;=1000000),SUMIFS($D$249:$D$599,$F$249:$F$599,0,$E$249:$E$599,$G352)*$C$161 ,0)</f>
        <v/>
      </c>
      <c r="W352" s="84">
        <f>IF(AND(SUMIFS($D$249:$D$599,$F$249:$F$599,0,$E$249:$E$599,$G352,$C$249:$C$599,"&lt;="&amp;U$5)&lt;1000000,SUMIFS($D$249:$D$599,$F$249:$F$599,0,$E$249:$E$599,$G352,$C$249:$C$599,"&lt;="&amp;W5)&gt;=1000000),SUMIFS($D$249:$D$599,$F$249:$F$599,0,$E$249:$E$599,$G352)*$C$161 ,0)</f>
        <v/>
      </c>
      <c r="Y352" s="84">
        <f>IF(AND(SUMIFS($D$249:$D$599,$F$249:$F$599,0,$E$249:$E$599,$G352,$C$249:$C$599,"&lt;="&amp;W$5)&lt;1000000,SUMIFS($D$249:$D$599,$F$249:$F$599,0,$E$249:$E$599,$G352,$C$249:$C$599,"&lt;="&amp;Y5)&gt;=1000000),SUMIFS($D$249:$D$599,$F$249:$F$599,0,$E$249:$E$599,$G352)*$C$161 ,0)</f>
        <v/>
      </c>
      <c r="AA352" s="84">
        <f>IF(AND(SUMIFS($D$249:$D$599,$F$249:$F$599,0,$E$249:$E$599,$G352,$C$249:$C$599,"&lt;="&amp;Y$5)&lt;1000000,SUMIFS($D$249:$D$599,$F$249:$F$599,0,$E$249:$E$599,$G352,$C$249:$C$599,"&lt;="&amp;AA5)&gt;=1000000),SUMIFS($D$249:$D$599,$F$249:$F$599,0,$E$249:$E$599,$G352)*$C$161 ,0)</f>
        <v/>
      </c>
      <c r="AC352" s="84">
        <f>IF(AND(SUMIFS($D$249:$D$599,$F$249:$F$599,0,$E$249:$E$599,$G352,$C$249:$C$599,"&lt;="&amp;AA$5)&lt;1000000,SUMIFS($D$249:$D$599,$F$249:$F$599,0,$E$249:$E$599,$G352,$C$249:$C$599,"&lt;="&amp;AC5)&gt;=1000000),SUMIFS($D$249:$D$599,$F$249:$F$599,0,$E$249:$E$599,$G352)*$C$161 ,0)</f>
        <v/>
      </c>
      <c r="AE352" s="84">
        <f>IF(AND(SUMIFS($D$249:$D$599,$F$249:$F$599,0,$E$249:$E$599,$G352,$C$249:$C$599,"&lt;="&amp;AC$5)&lt;1000000,SUMIFS($D$249:$D$599,$F$249:$F$599,0,$E$249:$E$599,$G352,$C$249:$C$599,"&lt;="&amp;AE5)&gt;=1000000),SUMIFS($D$249:$D$599,$F$249:$F$599,0,$E$249:$E$599,$G352)*$C$161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85">
        <f>LEFT(B353,6)</f>
        <v/>
      </c>
      <c r="F353" s="14">
        <f>IF(SUMIFS($E$121:$E$155,$D$121:$D$155,E353)&lt;&gt;0,E353,0)</f>
        <v/>
      </c>
      <c r="G353" s="24" t="n"/>
      <c r="I353" s="26">
        <f>IF(AND(SUMIFS($D$249:$D$599,$F$249:$F$599,0,$E$249:$E$599,$G353,$C$249:$C$599,"&lt;="&amp;B$2)&lt;1000000,SUMIFS($D$249:$D$599,$F$249:$F$599,0,$E$249:$E$599,$G353,$C$249:$C$599,"&lt;="&amp;I5)&gt;=1000000),SUMIFS($D$249:$D$599,$F$249:$F$599,0,$E$249:$E$599,$G353)*$C$161 ,0)</f>
        <v/>
      </c>
      <c r="K353" s="84">
        <f>IF(AND(SUMIFS($D$249:$D$599,$F$249:$F$599,0,$E$249:$E$599,$G353,$C$249:$C$599,"&lt;="&amp;I$5)&lt;1000000,SUMIFS($D$249:$D$599,$F$249:$F$599,0,$E$249:$E$599,$G353,$C$249:$C$599,"&lt;="&amp;K5)&gt;=1000000),SUMIFS($D$249:$D$599,$F$249:$F$599,0,$E$249:$E$599,$G353)*$C$161 ,0)</f>
        <v/>
      </c>
      <c r="M353" s="84">
        <f>IF(AND(SUMIFS($D$249:$D$599,$F$249:$F$599,0,$E$249:$E$599,$G353,$C$249:$C$599,"&lt;="&amp;K$5)&lt;1000000,SUMIFS($D$249:$D$599,$F$249:$F$599,0,$E$249:$E$599,$G353,$C$249:$C$599,"&lt;="&amp;M5)&gt;=1000000),SUMIFS($D$249:$D$599,$F$249:$F$599,0,$E$249:$E$599,$G353)*$C$161 ,0)</f>
        <v/>
      </c>
      <c r="O353" s="84">
        <f>IF(AND(SUMIFS($D$249:$D$599,$F$249:$F$599,0,$E$249:$E$599,$G353,$C$249:$C$599,"&lt;="&amp;M$5)&lt;1000000,SUMIFS($D$249:$D$599,$F$249:$F$599,0,$E$249:$E$599,$G353,$C$249:$C$599,"&lt;="&amp;O5)&gt;=1000000),SUMIFS($D$249:$D$599,$F$249:$F$599,0,$E$249:$E$599,$G353)*$C$161 ,0)</f>
        <v/>
      </c>
      <c r="Q353" s="84">
        <f>IF(AND(SUMIFS($D$249:$D$599,$F$249:$F$599,0,$E$249:$E$599,$G353,$C$249:$C$599,"&lt;="&amp;O$5)&lt;1000000,SUMIFS($D$249:$D$599,$F$249:$F$599,0,$E$249:$E$599,$G353,$C$249:$C$599,"&lt;="&amp;Q5)&gt;=1000000),SUMIFS($D$249:$D$599,$F$249:$F$599,0,$E$249:$E$599,$G353)*$C$161 ,0)</f>
        <v/>
      </c>
      <c r="S353" s="84">
        <f>IF(AND(SUMIFS($D$249:$D$599,$F$249:$F$599,0,$E$249:$E$599,$G353,$C$249:$C$599,"&lt;="&amp;Q$5)&lt;1000000,SUMIFS($D$249:$D$599,$F$249:$F$599,0,$E$249:$E$599,$G353,$C$249:$C$599,"&lt;="&amp;S5)&gt;=1000000),SUMIFS($D$249:$D$599,$F$249:$F$599,0,$E$249:$E$599,$G353)*$C$161 ,0)</f>
        <v/>
      </c>
      <c r="U353" s="84">
        <f>IF(AND(SUMIFS($D$249:$D$599,$F$249:$F$599,0,$E$249:$E$599,$G353,$C$249:$C$599,"&lt;="&amp;S$5)&lt;1000000,SUMIFS($D$249:$D$599,$F$249:$F$599,0,$E$249:$E$599,$G353,$C$249:$C$599,"&lt;="&amp;U5)&gt;=1000000),SUMIFS($D$249:$D$599,$F$249:$F$599,0,$E$249:$E$599,$G353)*$C$161 ,0)</f>
        <v/>
      </c>
      <c r="W353" s="84">
        <f>IF(AND(SUMIFS($D$249:$D$599,$F$249:$F$599,0,$E$249:$E$599,$G353,$C$249:$C$599,"&lt;="&amp;U$5)&lt;1000000,SUMIFS($D$249:$D$599,$F$249:$F$599,0,$E$249:$E$599,$G353,$C$249:$C$599,"&lt;="&amp;W5)&gt;=1000000),SUMIFS($D$249:$D$599,$F$249:$F$599,0,$E$249:$E$599,$G353)*$C$161 ,0)</f>
        <v/>
      </c>
      <c r="Y353" s="84">
        <f>IF(AND(SUMIFS($D$249:$D$599,$F$249:$F$599,0,$E$249:$E$599,$G353,$C$249:$C$599,"&lt;="&amp;W$5)&lt;1000000,SUMIFS($D$249:$D$599,$F$249:$F$599,0,$E$249:$E$599,$G353,$C$249:$C$599,"&lt;="&amp;Y5)&gt;=1000000),SUMIFS($D$249:$D$599,$F$249:$F$599,0,$E$249:$E$599,$G353)*$C$161 ,0)</f>
        <v/>
      </c>
      <c r="AA353" s="84">
        <f>IF(AND(SUMIFS($D$249:$D$599,$F$249:$F$599,0,$E$249:$E$599,$G353,$C$249:$C$599,"&lt;="&amp;Y$5)&lt;1000000,SUMIFS($D$249:$D$599,$F$249:$F$599,0,$E$249:$E$599,$G353,$C$249:$C$599,"&lt;="&amp;AA5)&gt;=1000000),SUMIFS($D$249:$D$599,$F$249:$F$599,0,$E$249:$E$599,$G353)*$C$161 ,0)</f>
        <v/>
      </c>
      <c r="AC353" s="84">
        <f>IF(AND(SUMIFS($D$249:$D$599,$F$249:$F$599,0,$E$249:$E$599,$G353,$C$249:$C$599,"&lt;="&amp;AA$5)&lt;1000000,SUMIFS($D$249:$D$599,$F$249:$F$599,0,$E$249:$E$599,$G353,$C$249:$C$599,"&lt;="&amp;AC5)&gt;=1000000),SUMIFS($D$249:$D$599,$F$249:$F$599,0,$E$249:$E$599,$G353)*$C$161 ,0)</f>
        <v/>
      </c>
      <c r="AE353" s="84">
        <f>IF(AND(SUMIFS($D$249:$D$599,$F$249:$F$599,0,$E$249:$E$599,$G353,$C$249:$C$599,"&lt;="&amp;AC$5)&lt;1000000,SUMIFS($D$249:$D$599,$F$249:$F$599,0,$E$249:$E$599,$G353,$C$249:$C$599,"&lt;="&amp;AE5)&gt;=1000000),SUMIFS($D$249:$D$599,$F$249:$F$599,0,$E$249:$E$599,$G353)*$C$161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85">
        <f>LEFT(B354,6)</f>
        <v/>
      </c>
      <c r="F354" s="14">
        <f>IF(SUMIFS($E$121:$E$155,$D$121:$D$155,E354)&lt;&gt;0,E354,0)</f>
        <v/>
      </c>
      <c r="G354" s="24" t="n"/>
      <c r="I354" s="26">
        <f>IF(AND(SUMIFS($D$249:$D$599,$F$249:$F$599,0,$E$249:$E$599,$G354,$C$249:$C$599,"&lt;="&amp;B$2)&lt;1000000,SUMIFS($D$249:$D$599,$F$249:$F$599,0,$E$249:$E$599,$G354,$C$249:$C$599,"&lt;="&amp;I5)&gt;=1000000),SUMIFS($D$249:$D$599,$F$249:$F$599,0,$E$249:$E$599,$G354)*$C$161 ,0)</f>
        <v/>
      </c>
      <c r="K354" s="84">
        <f>IF(AND(SUMIFS($D$249:$D$599,$F$249:$F$599,0,$E$249:$E$599,$G354,$C$249:$C$599,"&lt;="&amp;I$5)&lt;1000000,SUMIFS($D$249:$D$599,$F$249:$F$599,0,$E$249:$E$599,$G354,$C$249:$C$599,"&lt;="&amp;K5)&gt;=1000000),SUMIFS($D$249:$D$599,$F$249:$F$599,0,$E$249:$E$599,$G354)*$C$161 ,0)</f>
        <v/>
      </c>
      <c r="M354" s="84">
        <f>IF(AND(SUMIFS($D$249:$D$599,$F$249:$F$599,0,$E$249:$E$599,$G354,$C$249:$C$599,"&lt;="&amp;K$5)&lt;1000000,SUMIFS($D$249:$D$599,$F$249:$F$599,0,$E$249:$E$599,$G354,$C$249:$C$599,"&lt;="&amp;M5)&gt;=1000000),SUMIFS($D$249:$D$599,$F$249:$F$599,0,$E$249:$E$599,$G354)*$C$161 ,0)</f>
        <v/>
      </c>
      <c r="O354" s="84">
        <f>IF(AND(SUMIFS($D$249:$D$599,$F$249:$F$599,0,$E$249:$E$599,$G354,$C$249:$C$599,"&lt;="&amp;M$5)&lt;1000000,SUMIFS($D$249:$D$599,$F$249:$F$599,0,$E$249:$E$599,$G354,$C$249:$C$599,"&lt;="&amp;O5)&gt;=1000000),SUMIFS($D$249:$D$599,$F$249:$F$599,0,$E$249:$E$599,$G354)*$C$161 ,0)</f>
        <v/>
      </c>
      <c r="Q354" s="84">
        <f>IF(AND(SUMIFS($D$249:$D$599,$F$249:$F$599,0,$E$249:$E$599,$G354,$C$249:$C$599,"&lt;="&amp;O$5)&lt;1000000,SUMIFS($D$249:$D$599,$F$249:$F$599,0,$E$249:$E$599,$G354,$C$249:$C$599,"&lt;="&amp;Q5)&gt;=1000000),SUMIFS($D$249:$D$599,$F$249:$F$599,0,$E$249:$E$599,$G354)*$C$161 ,0)</f>
        <v/>
      </c>
      <c r="S354" s="84">
        <f>IF(AND(SUMIFS($D$249:$D$599,$F$249:$F$599,0,$E$249:$E$599,$G354,$C$249:$C$599,"&lt;="&amp;Q$5)&lt;1000000,SUMIFS($D$249:$D$599,$F$249:$F$599,0,$E$249:$E$599,$G354,$C$249:$C$599,"&lt;="&amp;S5)&gt;=1000000),SUMIFS($D$249:$D$599,$F$249:$F$599,0,$E$249:$E$599,$G354)*$C$161 ,0)</f>
        <v/>
      </c>
      <c r="U354" s="84">
        <f>IF(AND(SUMIFS($D$249:$D$599,$F$249:$F$599,0,$E$249:$E$599,$G354,$C$249:$C$599,"&lt;="&amp;S$5)&lt;1000000,SUMIFS($D$249:$D$599,$F$249:$F$599,0,$E$249:$E$599,$G354,$C$249:$C$599,"&lt;="&amp;U5)&gt;=1000000),SUMIFS($D$249:$D$599,$F$249:$F$599,0,$E$249:$E$599,$G354)*$C$161 ,0)</f>
        <v/>
      </c>
      <c r="W354" s="84">
        <f>IF(AND(SUMIFS($D$249:$D$599,$F$249:$F$599,0,$E$249:$E$599,$G354,$C$249:$C$599,"&lt;="&amp;U$5)&lt;1000000,SUMIFS($D$249:$D$599,$F$249:$F$599,0,$E$249:$E$599,$G354,$C$249:$C$599,"&lt;="&amp;W5)&gt;=1000000),SUMIFS($D$249:$D$599,$F$249:$F$599,0,$E$249:$E$599,$G354)*$C$161 ,0)</f>
        <v/>
      </c>
      <c r="Y354" s="84">
        <f>IF(AND(SUMIFS($D$249:$D$599,$F$249:$F$599,0,$E$249:$E$599,$G354,$C$249:$C$599,"&lt;="&amp;W$5)&lt;1000000,SUMIFS($D$249:$D$599,$F$249:$F$599,0,$E$249:$E$599,$G354,$C$249:$C$599,"&lt;="&amp;Y5)&gt;=1000000),SUMIFS($D$249:$D$599,$F$249:$F$599,0,$E$249:$E$599,$G354)*$C$161 ,0)</f>
        <v/>
      </c>
      <c r="AA354" s="84">
        <f>IF(AND(SUMIFS($D$249:$D$599,$F$249:$F$599,0,$E$249:$E$599,$G354,$C$249:$C$599,"&lt;="&amp;Y$5)&lt;1000000,SUMIFS($D$249:$D$599,$F$249:$F$599,0,$E$249:$E$599,$G354,$C$249:$C$599,"&lt;="&amp;AA5)&gt;=1000000),SUMIFS($D$249:$D$599,$F$249:$F$599,0,$E$249:$E$599,$G354)*$C$161 ,0)</f>
        <v/>
      </c>
      <c r="AC354" s="84">
        <f>IF(AND(SUMIFS($D$249:$D$599,$F$249:$F$599,0,$E$249:$E$599,$G354,$C$249:$C$599,"&lt;="&amp;AA$5)&lt;1000000,SUMIFS($D$249:$D$599,$F$249:$F$599,0,$E$249:$E$599,$G354,$C$249:$C$599,"&lt;="&amp;AC5)&gt;=1000000),SUMIFS($D$249:$D$599,$F$249:$F$599,0,$E$249:$E$599,$G354)*$C$161 ,0)</f>
        <v/>
      </c>
      <c r="AE354" s="84">
        <f>IF(AND(SUMIFS($D$249:$D$599,$F$249:$F$599,0,$E$249:$E$599,$G354,$C$249:$C$599,"&lt;="&amp;AC$5)&lt;1000000,SUMIFS($D$249:$D$599,$F$249:$F$599,0,$E$249:$E$599,$G354,$C$249:$C$599,"&lt;="&amp;AE5)&gt;=1000000),SUMIFS($D$249:$D$599,$F$249:$F$599,0,$E$249:$E$599,$G354)*$C$161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85">
        <f>LEFT(B355,6)</f>
        <v/>
      </c>
      <c r="F355" s="14">
        <f>IF(SUMIFS($E$121:$E$155,$D$121:$D$155,E355)&lt;&gt;0,E355,0)</f>
        <v/>
      </c>
      <c r="G355" s="24" t="n"/>
      <c r="I355" s="26">
        <f>IF(AND(SUMIFS($D$249:$D$599,$F$249:$F$599,0,$E$249:$E$599,$G355,$C$249:$C$599,"&lt;="&amp;B$2)&lt;1000000,SUMIFS($D$249:$D$599,$F$249:$F$599,0,$E$249:$E$599,$G355,$C$249:$C$599,"&lt;="&amp;I5)&gt;=1000000),SUMIFS($D$249:$D$599,$F$249:$F$599,0,$E$249:$E$599,$G355)*$C$161 ,0)</f>
        <v/>
      </c>
      <c r="K355" s="84">
        <f>IF(AND(SUMIFS($D$249:$D$599,$F$249:$F$599,0,$E$249:$E$599,$G355,$C$249:$C$599,"&lt;="&amp;I$5)&lt;1000000,SUMIFS($D$249:$D$599,$F$249:$F$599,0,$E$249:$E$599,$G355,$C$249:$C$599,"&lt;="&amp;K5)&gt;=1000000),SUMIFS($D$249:$D$599,$F$249:$F$599,0,$E$249:$E$599,$G355)*$C$161 ,0)</f>
        <v/>
      </c>
      <c r="M355" s="84">
        <f>IF(AND(SUMIFS($D$249:$D$599,$F$249:$F$599,0,$E$249:$E$599,$G355,$C$249:$C$599,"&lt;="&amp;K$5)&lt;1000000,SUMIFS($D$249:$D$599,$F$249:$F$599,0,$E$249:$E$599,$G355,$C$249:$C$599,"&lt;="&amp;M5)&gt;=1000000),SUMIFS($D$249:$D$599,$F$249:$F$599,0,$E$249:$E$599,$G355)*$C$161 ,0)</f>
        <v/>
      </c>
      <c r="O355" s="84">
        <f>IF(AND(SUMIFS($D$249:$D$599,$F$249:$F$599,0,$E$249:$E$599,$G355,$C$249:$C$599,"&lt;="&amp;M$5)&lt;1000000,SUMIFS($D$249:$D$599,$F$249:$F$599,0,$E$249:$E$599,$G355,$C$249:$C$599,"&lt;="&amp;O5)&gt;=1000000),SUMIFS($D$249:$D$599,$F$249:$F$599,0,$E$249:$E$599,$G355)*$C$161 ,0)</f>
        <v/>
      </c>
      <c r="Q355" s="84">
        <f>IF(AND(SUMIFS($D$249:$D$599,$F$249:$F$599,0,$E$249:$E$599,$G355,$C$249:$C$599,"&lt;="&amp;O$5)&lt;1000000,SUMIFS($D$249:$D$599,$F$249:$F$599,0,$E$249:$E$599,$G355,$C$249:$C$599,"&lt;="&amp;Q5)&gt;=1000000),SUMIFS($D$249:$D$599,$F$249:$F$599,0,$E$249:$E$599,$G355)*$C$161 ,0)</f>
        <v/>
      </c>
      <c r="S355" s="84">
        <f>IF(AND(SUMIFS($D$249:$D$599,$F$249:$F$599,0,$E$249:$E$599,$G355,$C$249:$C$599,"&lt;="&amp;Q$5)&lt;1000000,SUMIFS($D$249:$D$599,$F$249:$F$599,0,$E$249:$E$599,$G355,$C$249:$C$599,"&lt;="&amp;S5)&gt;=1000000),SUMIFS($D$249:$D$599,$F$249:$F$599,0,$E$249:$E$599,$G355)*$C$161 ,0)</f>
        <v/>
      </c>
      <c r="U355" s="84">
        <f>IF(AND(SUMIFS($D$249:$D$599,$F$249:$F$599,0,$E$249:$E$599,$G355,$C$249:$C$599,"&lt;="&amp;S$5)&lt;1000000,SUMIFS($D$249:$D$599,$F$249:$F$599,0,$E$249:$E$599,$G355,$C$249:$C$599,"&lt;="&amp;U5)&gt;=1000000),SUMIFS($D$249:$D$599,$F$249:$F$599,0,$E$249:$E$599,$G355)*$C$161 ,0)</f>
        <v/>
      </c>
      <c r="W355" s="84">
        <f>IF(AND(SUMIFS($D$249:$D$599,$F$249:$F$599,0,$E$249:$E$599,$G355,$C$249:$C$599,"&lt;="&amp;U$5)&lt;1000000,SUMIFS($D$249:$D$599,$F$249:$F$599,0,$E$249:$E$599,$G355,$C$249:$C$599,"&lt;="&amp;W5)&gt;=1000000),SUMIFS($D$249:$D$599,$F$249:$F$599,0,$E$249:$E$599,$G355)*$C$161 ,0)</f>
        <v/>
      </c>
      <c r="Y355" s="84">
        <f>IF(AND(SUMIFS($D$249:$D$599,$F$249:$F$599,0,$E$249:$E$599,$G355,$C$249:$C$599,"&lt;="&amp;W$5)&lt;1000000,SUMIFS($D$249:$D$599,$F$249:$F$599,0,$E$249:$E$599,$G355,$C$249:$C$599,"&lt;="&amp;Y5)&gt;=1000000),SUMIFS($D$249:$D$599,$F$249:$F$599,0,$E$249:$E$599,$G355)*$C$161 ,0)</f>
        <v/>
      </c>
      <c r="AA355" s="84">
        <f>IF(AND(SUMIFS($D$249:$D$599,$F$249:$F$599,0,$E$249:$E$599,$G355,$C$249:$C$599,"&lt;="&amp;Y$5)&lt;1000000,SUMIFS($D$249:$D$599,$F$249:$F$599,0,$E$249:$E$599,$G355,$C$249:$C$599,"&lt;="&amp;AA5)&gt;=1000000),SUMIFS($D$249:$D$599,$F$249:$F$599,0,$E$249:$E$599,$G355)*$C$161 ,0)</f>
        <v/>
      </c>
      <c r="AC355" s="84">
        <f>IF(AND(SUMIFS($D$249:$D$599,$F$249:$F$599,0,$E$249:$E$599,$G355,$C$249:$C$599,"&lt;="&amp;AA$5)&lt;1000000,SUMIFS($D$249:$D$599,$F$249:$F$599,0,$E$249:$E$599,$G355,$C$249:$C$599,"&lt;="&amp;AC5)&gt;=1000000),SUMIFS($D$249:$D$599,$F$249:$F$599,0,$E$249:$E$599,$G355)*$C$161 ,0)</f>
        <v/>
      </c>
      <c r="AE355" s="84">
        <f>IF(AND(SUMIFS($D$249:$D$599,$F$249:$F$599,0,$E$249:$E$599,$G355,$C$249:$C$599,"&lt;="&amp;AC$5)&lt;1000000,SUMIFS($D$249:$D$599,$F$249:$F$599,0,$E$249:$E$599,$G355,$C$249:$C$599,"&lt;="&amp;AE5)&gt;=1000000),SUMIFS($D$249:$D$599,$F$249:$F$599,0,$E$249:$E$599,$G355)*$C$161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85">
        <f>LEFT(B356,6)</f>
        <v/>
      </c>
      <c r="F356" s="14">
        <f>IF(SUMIFS($E$121:$E$155,$D$121:$D$155,E356)&lt;&gt;0,E356,0)</f>
        <v/>
      </c>
      <c r="G356" s="24" t="n"/>
      <c r="I356" s="26">
        <f>IF(AND(SUMIFS($D$249:$D$599,$F$249:$F$599,0,$E$249:$E$599,$G356,$C$249:$C$599,"&lt;="&amp;B$2)&lt;1000000,SUMIFS($D$249:$D$599,$F$249:$F$599,0,$E$249:$E$599,$G356,$C$249:$C$599,"&lt;="&amp;I5)&gt;=1000000),SUMIFS($D$249:$D$599,$F$249:$F$599,0,$E$249:$E$599,$G356)*$C$161 ,0)</f>
        <v/>
      </c>
      <c r="K356" s="84">
        <f>IF(AND(SUMIFS($D$249:$D$599,$F$249:$F$599,0,$E$249:$E$599,$G356,$C$249:$C$599,"&lt;="&amp;I$5)&lt;1000000,SUMIFS($D$249:$D$599,$F$249:$F$599,0,$E$249:$E$599,$G356,$C$249:$C$599,"&lt;="&amp;K5)&gt;=1000000),SUMIFS($D$249:$D$599,$F$249:$F$599,0,$E$249:$E$599,$G356)*$C$161 ,0)</f>
        <v/>
      </c>
      <c r="M356" s="84">
        <f>IF(AND(SUMIFS($D$249:$D$599,$F$249:$F$599,0,$E$249:$E$599,$G356,$C$249:$C$599,"&lt;="&amp;K$5)&lt;1000000,SUMIFS($D$249:$D$599,$F$249:$F$599,0,$E$249:$E$599,$G356,$C$249:$C$599,"&lt;="&amp;M5)&gt;=1000000),SUMIFS($D$249:$D$599,$F$249:$F$599,0,$E$249:$E$599,$G356)*$C$161 ,0)</f>
        <v/>
      </c>
      <c r="O356" s="84">
        <f>IF(AND(SUMIFS($D$249:$D$599,$F$249:$F$599,0,$E$249:$E$599,$G356,$C$249:$C$599,"&lt;="&amp;M$5)&lt;1000000,SUMIFS($D$249:$D$599,$F$249:$F$599,0,$E$249:$E$599,$G356,$C$249:$C$599,"&lt;="&amp;O5)&gt;=1000000),SUMIFS($D$249:$D$599,$F$249:$F$599,0,$E$249:$E$599,$G356)*$C$161 ,0)</f>
        <v/>
      </c>
      <c r="Q356" s="84">
        <f>IF(AND(SUMIFS($D$249:$D$599,$F$249:$F$599,0,$E$249:$E$599,$G356,$C$249:$C$599,"&lt;="&amp;O$5)&lt;1000000,SUMIFS($D$249:$D$599,$F$249:$F$599,0,$E$249:$E$599,$G356,$C$249:$C$599,"&lt;="&amp;Q5)&gt;=1000000),SUMIFS($D$249:$D$599,$F$249:$F$599,0,$E$249:$E$599,$G356)*$C$161 ,0)</f>
        <v/>
      </c>
      <c r="S356" s="84">
        <f>IF(AND(SUMIFS($D$249:$D$599,$F$249:$F$599,0,$E$249:$E$599,$G356,$C$249:$C$599,"&lt;="&amp;Q$5)&lt;1000000,SUMIFS($D$249:$D$599,$F$249:$F$599,0,$E$249:$E$599,$G356,$C$249:$C$599,"&lt;="&amp;S5)&gt;=1000000),SUMIFS($D$249:$D$599,$F$249:$F$599,0,$E$249:$E$599,$G356)*$C$161 ,0)</f>
        <v/>
      </c>
      <c r="U356" s="84">
        <f>IF(AND(SUMIFS($D$249:$D$599,$F$249:$F$599,0,$E$249:$E$599,$G356,$C$249:$C$599,"&lt;="&amp;S$5)&lt;1000000,SUMIFS($D$249:$D$599,$F$249:$F$599,0,$E$249:$E$599,$G356,$C$249:$C$599,"&lt;="&amp;U5)&gt;=1000000),SUMIFS($D$249:$D$599,$F$249:$F$599,0,$E$249:$E$599,$G356)*$C$161 ,0)</f>
        <v/>
      </c>
      <c r="W356" s="84">
        <f>IF(AND(SUMIFS($D$249:$D$599,$F$249:$F$599,0,$E$249:$E$599,$G356,$C$249:$C$599,"&lt;="&amp;U$5)&lt;1000000,SUMIFS($D$249:$D$599,$F$249:$F$599,0,$E$249:$E$599,$G356,$C$249:$C$599,"&lt;="&amp;W5)&gt;=1000000),SUMIFS($D$249:$D$599,$F$249:$F$599,0,$E$249:$E$599,$G356)*$C$161 ,0)</f>
        <v/>
      </c>
      <c r="Y356" s="84">
        <f>IF(AND(SUMIFS($D$249:$D$599,$F$249:$F$599,0,$E$249:$E$599,$G356,$C$249:$C$599,"&lt;="&amp;W$5)&lt;1000000,SUMIFS($D$249:$D$599,$F$249:$F$599,0,$E$249:$E$599,$G356,$C$249:$C$599,"&lt;="&amp;Y5)&gt;=1000000),SUMIFS($D$249:$D$599,$F$249:$F$599,0,$E$249:$E$599,$G356)*$C$161 ,0)</f>
        <v/>
      </c>
      <c r="AA356" s="84">
        <f>IF(AND(SUMIFS($D$249:$D$599,$F$249:$F$599,0,$E$249:$E$599,$G356,$C$249:$C$599,"&lt;="&amp;Y$5)&lt;1000000,SUMIFS($D$249:$D$599,$F$249:$F$599,0,$E$249:$E$599,$G356,$C$249:$C$599,"&lt;="&amp;AA5)&gt;=1000000),SUMIFS($D$249:$D$599,$F$249:$F$599,0,$E$249:$E$599,$G356)*$C$161 ,0)</f>
        <v/>
      </c>
      <c r="AC356" s="84">
        <f>IF(AND(SUMIFS($D$249:$D$599,$F$249:$F$599,0,$E$249:$E$599,$G356,$C$249:$C$599,"&lt;="&amp;AA$5)&lt;1000000,SUMIFS($D$249:$D$599,$F$249:$F$599,0,$E$249:$E$599,$G356,$C$249:$C$599,"&lt;="&amp;AC5)&gt;=1000000),SUMIFS($D$249:$D$599,$F$249:$F$599,0,$E$249:$E$599,$G356)*$C$161 ,0)</f>
        <v/>
      </c>
      <c r="AE356" s="84">
        <f>IF(AND(SUMIFS($D$249:$D$599,$F$249:$F$599,0,$E$249:$E$599,$G356,$C$249:$C$599,"&lt;="&amp;AC$5)&lt;1000000,SUMIFS($D$249:$D$599,$F$249:$F$599,0,$E$249:$E$599,$G356,$C$249:$C$599,"&lt;="&amp;AE5)&gt;=1000000),SUMIFS($D$249:$D$599,$F$249:$F$599,0,$E$249:$E$599,$G356)*$C$161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85">
        <f>LEFT(B357,6)</f>
        <v/>
      </c>
      <c r="F357" s="14">
        <f>IF(SUMIFS($E$121:$E$155,$D$121:$D$155,E357)&lt;&gt;0,E357,0)</f>
        <v/>
      </c>
      <c r="G357" s="24" t="n"/>
      <c r="I357" s="26">
        <f>IF(AND(SUMIFS($D$249:$D$599,$F$249:$F$599,0,$E$249:$E$599,$G357,$C$249:$C$599,"&lt;="&amp;B$2)&lt;1000000,SUMIFS($D$249:$D$599,$F$249:$F$599,0,$E$249:$E$599,$G357,$C$249:$C$599,"&lt;="&amp;I5)&gt;=1000000),SUMIFS($D$249:$D$599,$F$249:$F$599,0,$E$249:$E$599,$G357)*$C$161 ,0)</f>
        <v/>
      </c>
      <c r="K357" s="84">
        <f>IF(AND(SUMIFS($D$249:$D$599,$F$249:$F$599,0,$E$249:$E$599,$G357,$C$249:$C$599,"&lt;="&amp;I$5)&lt;1000000,SUMIFS($D$249:$D$599,$F$249:$F$599,0,$E$249:$E$599,$G357,$C$249:$C$599,"&lt;="&amp;K5)&gt;=1000000),SUMIFS($D$249:$D$599,$F$249:$F$599,0,$E$249:$E$599,$G357)*$C$161 ,0)</f>
        <v/>
      </c>
      <c r="M357" s="84">
        <f>IF(AND(SUMIFS($D$249:$D$599,$F$249:$F$599,0,$E$249:$E$599,$G357,$C$249:$C$599,"&lt;="&amp;K$5)&lt;1000000,SUMIFS($D$249:$D$599,$F$249:$F$599,0,$E$249:$E$599,$G357,$C$249:$C$599,"&lt;="&amp;M5)&gt;=1000000),SUMIFS($D$249:$D$599,$F$249:$F$599,0,$E$249:$E$599,$G357)*$C$161 ,0)</f>
        <v/>
      </c>
      <c r="O357" s="84">
        <f>IF(AND(SUMIFS($D$249:$D$599,$F$249:$F$599,0,$E$249:$E$599,$G357,$C$249:$C$599,"&lt;="&amp;M$5)&lt;1000000,SUMIFS($D$249:$D$599,$F$249:$F$599,0,$E$249:$E$599,$G357,$C$249:$C$599,"&lt;="&amp;O5)&gt;=1000000),SUMIFS($D$249:$D$599,$F$249:$F$599,0,$E$249:$E$599,$G357)*$C$161 ,0)</f>
        <v/>
      </c>
      <c r="Q357" s="84">
        <f>IF(AND(SUMIFS($D$249:$D$599,$F$249:$F$599,0,$E$249:$E$599,$G357,$C$249:$C$599,"&lt;="&amp;O$5)&lt;1000000,SUMIFS($D$249:$D$599,$F$249:$F$599,0,$E$249:$E$599,$G357,$C$249:$C$599,"&lt;="&amp;Q5)&gt;=1000000),SUMIFS($D$249:$D$599,$F$249:$F$599,0,$E$249:$E$599,$G357)*$C$161 ,0)</f>
        <v/>
      </c>
      <c r="S357" s="84">
        <f>IF(AND(SUMIFS($D$249:$D$599,$F$249:$F$599,0,$E$249:$E$599,$G357,$C$249:$C$599,"&lt;="&amp;Q$5)&lt;1000000,SUMIFS($D$249:$D$599,$F$249:$F$599,0,$E$249:$E$599,$G357,$C$249:$C$599,"&lt;="&amp;S5)&gt;=1000000),SUMIFS($D$249:$D$599,$F$249:$F$599,0,$E$249:$E$599,$G357)*$C$161 ,0)</f>
        <v/>
      </c>
      <c r="U357" s="84">
        <f>IF(AND(SUMIFS($D$249:$D$599,$F$249:$F$599,0,$E$249:$E$599,$G357,$C$249:$C$599,"&lt;="&amp;S$5)&lt;1000000,SUMIFS($D$249:$D$599,$F$249:$F$599,0,$E$249:$E$599,$G357,$C$249:$C$599,"&lt;="&amp;U5)&gt;=1000000),SUMIFS($D$249:$D$599,$F$249:$F$599,0,$E$249:$E$599,$G357)*$C$161 ,0)</f>
        <v/>
      </c>
      <c r="W357" s="84">
        <f>IF(AND(SUMIFS($D$249:$D$599,$F$249:$F$599,0,$E$249:$E$599,$G357,$C$249:$C$599,"&lt;="&amp;U$5)&lt;1000000,SUMIFS($D$249:$D$599,$F$249:$F$599,0,$E$249:$E$599,$G357,$C$249:$C$599,"&lt;="&amp;W5)&gt;=1000000),SUMIFS($D$249:$D$599,$F$249:$F$599,0,$E$249:$E$599,$G357)*$C$161 ,0)</f>
        <v/>
      </c>
      <c r="Y357" s="84">
        <f>IF(AND(SUMIFS($D$249:$D$599,$F$249:$F$599,0,$E$249:$E$599,$G357,$C$249:$C$599,"&lt;="&amp;W$5)&lt;1000000,SUMIFS($D$249:$D$599,$F$249:$F$599,0,$E$249:$E$599,$G357,$C$249:$C$599,"&lt;="&amp;Y5)&gt;=1000000),SUMIFS($D$249:$D$599,$F$249:$F$599,0,$E$249:$E$599,$G357)*$C$161 ,0)</f>
        <v/>
      </c>
      <c r="AA357" s="84">
        <f>IF(AND(SUMIFS($D$249:$D$599,$F$249:$F$599,0,$E$249:$E$599,$G357,$C$249:$C$599,"&lt;="&amp;Y$5)&lt;1000000,SUMIFS($D$249:$D$599,$F$249:$F$599,0,$E$249:$E$599,$G357,$C$249:$C$599,"&lt;="&amp;AA5)&gt;=1000000),SUMIFS($D$249:$D$599,$F$249:$F$599,0,$E$249:$E$599,$G357)*$C$161 ,0)</f>
        <v/>
      </c>
      <c r="AC357" s="84">
        <f>IF(AND(SUMIFS($D$249:$D$599,$F$249:$F$599,0,$E$249:$E$599,$G357,$C$249:$C$599,"&lt;="&amp;AA$5)&lt;1000000,SUMIFS($D$249:$D$599,$F$249:$F$599,0,$E$249:$E$599,$G357,$C$249:$C$599,"&lt;="&amp;AC5)&gt;=1000000),SUMIFS($D$249:$D$599,$F$249:$F$599,0,$E$249:$E$599,$G357)*$C$161 ,0)</f>
        <v/>
      </c>
      <c r="AE357" s="84">
        <f>IF(AND(SUMIFS($D$249:$D$599,$F$249:$F$599,0,$E$249:$E$599,$G357,$C$249:$C$599,"&lt;="&amp;AC$5)&lt;1000000,SUMIFS($D$249:$D$599,$F$249:$F$599,0,$E$249:$E$599,$G357,$C$249:$C$599,"&lt;="&amp;AE5)&gt;=1000000),SUMIFS($D$249:$D$599,$F$249:$F$599,0,$E$249:$E$599,$G357)*$C$161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85">
        <f>LEFT(B358,6)</f>
        <v/>
      </c>
      <c r="F358" s="14">
        <f>IF(SUMIFS($E$121:$E$155,$D$121:$D$155,E358)&lt;&gt;0,E358,0)</f>
        <v/>
      </c>
      <c r="G358" s="24" t="n"/>
      <c r="I358" s="26">
        <f>IF(AND(SUMIFS($D$249:$D$599,$F$249:$F$599,0,$E$249:$E$599,$G358,$C$249:$C$599,"&lt;="&amp;B$2)&lt;1000000,SUMIFS($D$249:$D$599,$F$249:$F$599,0,$E$249:$E$599,$G358,$C$249:$C$599,"&lt;="&amp;I5)&gt;=1000000),SUMIFS($D$249:$D$599,$F$249:$F$599,0,$E$249:$E$599,$G358)*$C$161 ,0)</f>
        <v/>
      </c>
      <c r="K358" s="84">
        <f>IF(AND(SUMIFS($D$249:$D$599,$F$249:$F$599,0,$E$249:$E$599,$G358,$C$249:$C$599,"&lt;="&amp;I$5)&lt;1000000,SUMIFS($D$249:$D$599,$F$249:$F$599,0,$E$249:$E$599,$G358,$C$249:$C$599,"&lt;="&amp;K5)&gt;=1000000),SUMIFS($D$249:$D$599,$F$249:$F$599,0,$E$249:$E$599,$G358)*$C$161 ,0)</f>
        <v/>
      </c>
      <c r="M358" s="84">
        <f>IF(AND(SUMIFS($D$249:$D$599,$F$249:$F$599,0,$E$249:$E$599,$G358,$C$249:$C$599,"&lt;="&amp;K$5)&lt;1000000,SUMIFS($D$249:$D$599,$F$249:$F$599,0,$E$249:$E$599,$G358,$C$249:$C$599,"&lt;="&amp;M5)&gt;=1000000),SUMIFS($D$249:$D$599,$F$249:$F$599,0,$E$249:$E$599,$G358)*$C$161 ,0)</f>
        <v/>
      </c>
      <c r="O358" s="84">
        <f>IF(AND(SUMIFS($D$249:$D$599,$F$249:$F$599,0,$E$249:$E$599,$G358,$C$249:$C$599,"&lt;="&amp;M$5)&lt;1000000,SUMIFS($D$249:$D$599,$F$249:$F$599,0,$E$249:$E$599,$G358,$C$249:$C$599,"&lt;="&amp;O5)&gt;=1000000),SUMIFS($D$249:$D$599,$F$249:$F$599,0,$E$249:$E$599,$G358)*$C$161 ,0)</f>
        <v/>
      </c>
      <c r="Q358" s="84">
        <f>IF(AND(SUMIFS($D$249:$D$599,$F$249:$F$599,0,$E$249:$E$599,$G358,$C$249:$C$599,"&lt;="&amp;O$5)&lt;1000000,SUMIFS($D$249:$D$599,$F$249:$F$599,0,$E$249:$E$599,$G358,$C$249:$C$599,"&lt;="&amp;Q5)&gt;=1000000),SUMIFS($D$249:$D$599,$F$249:$F$599,0,$E$249:$E$599,$G358)*$C$161 ,0)</f>
        <v/>
      </c>
      <c r="S358" s="84">
        <f>IF(AND(SUMIFS($D$249:$D$599,$F$249:$F$599,0,$E$249:$E$599,$G358,$C$249:$C$599,"&lt;="&amp;Q$5)&lt;1000000,SUMIFS($D$249:$D$599,$F$249:$F$599,0,$E$249:$E$599,$G358,$C$249:$C$599,"&lt;="&amp;S5)&gt;=1000000),SUMIFS($D$249:$D$599,$F$249:$F$599,0,$E$249:$E$599,$G358)*$C$161 ,0)</f>
        <v/>
      </c>
      <c r="U358" s="84">
        <f>IF(AND(SUMIFS($D$249:$D$599,$F$249:$F$599,0,$E$249:$E$599,$G358,$C$249:$C$599,"&lt;="&amp;S$5)&lt;1000000,SUMIFS($D$249:$D$599,$F$249:$F$599,0,$E$249:$E$599,$G358,$C$249:$C$599,"&lt;="&amp;U5)&gt;=1000000),SUMIFS($D$249:$D$599,$F$249:$F$599,0,$E$249:$E$599,$G358)*$C$161 ,0)</f>
        <v/>
      </c>
      <c r="W358" s="84">
        <f>IF(AND(SUMIFS($D$249:$D$599,$F$249:$F$599,0,$E$249:$E$599,$G358,$C$249:$C$599,"&lt;="&amp;U$5)&lt;1000000,SUMIFS($D$249:$D$599,$F$249:$F$599,0,$E$249:$E$599,$G358,$C$249:$C$599,"&lt;="&amp;W5)&gt;=1000000),SUMIFS($D$249:$D$599,$F$249:$F$599,0,$E$249:$E$599,$G358)*$C$161 ,0)</f>
        <v/>
      </c>
      <c r="Y358" s="84">
        <f>IF(AND(SUMIFS($D$249:$D$599,$F$249:$F$599,0,$E$249:$E$599,$G358,$C$249:$C$599,"&lt;="&amp;W$5)&lt;1000000,SUMIFS($D$249:$D$599,$F$249:$F$599,0,$E$249:$E$599,$G358,$C$249:$C$599,"&lt;="&amp;Y5)&gt;=1000000),SUMIFS($D$249:$D$599,$F$249:$F$599,0,$E$249:$E$599,$G358)*$C$161 ,0)</f>
        <v/>
      </c>
      <c r="AA358" s="84">
        <f>IF(AND(SUMIFS($D$249:$D$599,$F$249:$F$599,0,$E$249:$E$599,$G358,$C$249:$C$599,"&lt;="&amp;Y$5)&lt;1000000,SUMIFS($D$249:$D$599,$F$249:$F$599,0,$E$249:$E$599,$G358,$C$249:$C$599,"&lt;="&amp;AA5)&gt;=1000000),SUMIFS($D$249:$D$599,$F$249:$F$599,0,$E$249:$E$599,$G358)*$C$161 ,0)</f>
        <v/>
      </c>
      <c r="AC358" s="84">
        <f>IF(AND(SUMIFS($D$249:$D$599,$F$249:$F$599,0,$E$249:$E$599,$G358,$C$249:$C$599,"&lt;="&amp;AA$5)&lt;1000000,SUMIFS($D$249:$D$599,$F$249:$F$599,0,$E$249:$E$599,$G358,$C$249:$C$599,"&lt;="&amp;AC5)&gt;=1000000),SUMIFS($D$249:$D$599,$F$249:$F$599,0,$E$249:$E$599,$G358)*$C$161 ,0)</f>
        <v/>
      </c>
      <c r="AE358" s="84">
        <f>IF(AND(SUMIFS($D$249:$D$599,$F$249:$F$599,0,$E$249:$E$599,$G358,$C$249:$C$599,"&lt;="&amp;AC$5)&lt;1000000,SUMIFS($D$249:$D$599,$F$249:$F$599,0,$E$249:$E$599,$G358,$C$249:$C$599,"&lt;="&amp;AE5)&gt;=1000000),SUMIFS($D$249:$D$599,$F$249:$F$599,0,$E$249:$E$599,$G358)*$C$161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85">
        <f>LEFT(B359,6)</f>
        <v/>
      </c>
      <c r="F359" s="14">
        <f>IF(SUMIFS($E$121:$E$155,$D$121:$D$155,E359)&lt;&gt;0,E359,0)</f>
        <v/>
      </c>
      <c r="G359" s="24" t="n"/>
      <c r="I359" s="26">
        <f>IF(AND(SUMIFS($D$249:$D$599,$F$249:$F$599,0,$E$249:$E$599,$G359,$C$249:$C$599,"&lt;="&amp;B$2)&lt;1000000,SUMIFS($D$249:$D$599,$F$249:$F$599,0,$E$249:$E$599,$G359,$C$249:$C$599,"&lt;="&amp;I5)&gt;=1000000),SUMIFS($D$249:$D$599,$F$249:$F$599,0,$E$249:$E$599,$G359)*$C$161 ,0)</f>
        <v/>
      </c>
      <c r="K359" s="84">
        <f>IF(AND(SUMIFS($D$249:$D$599,$F$249:$F$599,0,$E$249:$E$599,$G359,$C$249:$C$599,"&lt;="&amp;I$5)&lt;1000000,SUMIFS($D$249:$D$599,$F$249:$F$599,0,$E$249:$E$599,$G359,$C$249:$C$599,"&lt;="&amp;K5)&gt;=1000000),SUMIFS($D$249:$D$599,$F$249:$F$599,0,$E$249:$E$599,$G359)*$C$161 ,0)</f>
        <v/>
      </c>
      <c r="M359" s="84">
        <f>IF(AND(SUMIFS($D$249:$D$599,$F$249:$F$599,0,$E$249:$E$599,$G359,$C$249:$C$599,"&lt;="&amp;K$5)&lt;1000000,SUMIFS($D$249:$D$599,$F$249:$F$599,0,$E$249:$E$599,$G359,$C$249:$C$599,"&lt;="&amp;M5)&gt;=1000000),SUMIFS($D$249:$D$599,$F$249:$F$599,0,$E$249:$E$599,$G359)*$C$161 ,0)</f>
        <v/>
      </c>
      <c r="O359" s="84">
        <f>IF(AND(SUMIFS($D$249:$D$599,$F$249:$F$599,0,$E$249:$E$599,$G359,$C$249:$C$599,"&lt;="&amp;M$5)&lt;1000000,SUMIFS($D$249:$D$599,$F$249:$F$599,0,$E$249:$E$599,$G359,$C$249:$C$599,"&lt;="&amp;O5)&gt;=1000000),SUMIFS($D$249:$D$599,$F$249:$F$599,0,$E$249:$E$599,$G359)*$C$161 ,0)</f>
        <v/>
      </c>
      <c r="Q359" s="84">
        <f>IF(AND(SUMIFS($D$249:$D$599,$F$249:$F$599,0,$E$249:$E$599,$G359,$C$249:$C$599,"&lt;="&amp;O$5)&lt;1000000,SUMIFS($D$249:$D$599,$F$249:$F$599,0,$E$249:$E$599,$G359,$C$249:$C$599,"&lt;="&amp;Q5)&gt;=1000000),SUMIFS($D$249:$D$599,$F$249:$F$599,0,$E$249:$E$599,$G359)*$C$161 ,0)</f>
        <v/>
      </c>
      <c r="S359" s="84">
        <f>IF(AND(SUMIFS($D$249:$D$599,$F$249:$F$599,0,$E$249:$E$599,$G359,$C$249:$C$599,"&lt;="&amp;Q$5)&lt;1000000,SUMIFS($D$249:$D$599,$F$249:$F$599,0,$E$249:$E$599,$G359,$C$249:$C$599,"&lt;="&amp;S5)&gt;=1000000),SUMIFS($D$249:$D$599,$F$249:$F$599,0,$E$249:$E$599,$G359)*$C$161 ,0)</f>
        <v/>
      </c>
      <c r="U359" s="84">
        <f>IF(AND(SUMIFS($D$249:$D$599,$F$249:$F$599,0,$E$249:$E$599,$G359,$C$249:$C$599,"&lt;="&amp;S$5)&lt;1000000,SUMIFS($D$249:$D$599,$F$249:$F$599,0,$E$249:$E$599,$G359,$C$249:$C$599,"&lt;="&amp;U5)&gt;=1000000),SUMIFS($D$249:$D$599,$F$249:$F$599,0,$E$249:$E$599,$G359)*$C$161 ,0)</f>
        <v/>
      </c>
      <c r="W359" s="84">
        <f>IF(AND(SUMIFS($D$249:$D$599,$F$249:$F$599,0,$E$249:$E$599,$G359,$C$249:$C$599,"&lt;="&amp;U$5)&lt;1000000,SUMIFS($D$249:$D$599,$F$249:$F$599,0,$E$249:$E$599,$G359,$C$249:$C$599,"&lt;="&amp;W5)&gt;=1000000),SUMIFS($D$249:$D$599,$F$249:$F$599,0,$E$249:$E$599,$G359)*$C$161 ,0)</f>
        <v/>
      </c>
      <c r="Y359" s="84">
        <f>IF(AND(SUMIFS($D$249:$D$599,$F$249:$F$599,0,$E$249:$E$599,$G359,$C$249:$C$599,"&lt;="&amp;W$5)&lt;1000000,SUMIFS($D$249:$D$599,$F$249:$F$599,0,$E$249:$E$599,$G359,$C$249:$C$599,"&lt;="&amp;Y5)&gt;=1000000),SUMIFS($D$249:$D$599,$F$249:$F$599,0,$E$249:$E$599,$G359)*$C$161 ,0)</f>
        <v/>
      </c>
      <c r="AA359" s="84">
        <f>IF(AND(SUMIFS($D$249:$D$599,$F$249:$F$599,0,$E$249:$E$599,$G359,$C$249:$C$599,"&lt;="&amp;Y$5)&lt;1000000,SUMIFS($D$249:$D$599,$F$249:$F$599,0,$E$249:$E$599,$G359,$C$249:$C$599,"&lt;="&amp;AA5)&gt;=1000000),SUMIFS($D$249:$D$599,$F$249:$F$599,0,$E$249:$E$599,$G359)*$C$161 ,0)</f>
        <v/>
      </c>
      <c r="AC359" s="84">
        <f>IF(AND(SUMIFS($D$249:$D$599,$F$249:$F$599,0,$E$249:$E$599,$G359,$C$249:$C$599,"&lt;="&amp;AA$5)&lt;1000000,SUMIFS($D$249:$D$599,$F$249:$F$599,0,$E$249:$E$599,$G359,$C$249:$C$599,"&lt;="&amp;AC5)&gt;=1000000),SUMIFS($D$249:$D$599,$F$249:$F$599,0,$E$249:$E$599,$G359)*$C$161 ,0)</f>
        <v/>
      </c>
      <c r="AE359" s="84">
        <f>IF(AND(SUMIFS($D$249:$D$599,$F$249:$F$599,0,$E$249:$E$599,$G359,$C$249:$C$599,"&lt;="&amp;AC$5)&lt;1000000,SUMIFS($D$249:$D$599,$F$249:$F$599,0,$E$249:$E$599,$G359,$C$249:$C$599,"&lt;="&amp;AE5)&gt;=1000000),SUMIFS($D$249:$D$599,$F$249:$F$599,0,$E$249:$E$599,$G359)*$C$161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85">
        <f>LEFT(B360,6)</f>
        <v/>
      </c>
      <c r="F360" s="14">
        <f>IF(SUMIFS($E$121:$E$155,$D$121:$D$155,E360)&lt;&gt;0,E360,0)</f>
        <v/>
      </c>
      <c r="G360" s="24" t="n"/>
      <c r="I360" s="26">
        <f>IF(AND(SUMIFS($D$249:$D$599,$F$249:$F$599,0,$E$249:$E$599,$G360,$C$249:$C$599,"&lt;="&amp;B$2)&lt;1000000,SUMIFS($D$249:$D$599,$F$249:$F$599,0,$E$249:$E$599,$G360,$C$249:$C$599,"&lt;="&amp;I5)&gt;=1000000),SUMIFS($D$249:$D$599,$F$249:$F$599,0,$E$249:$E$599,$G360)*$C$161 ,0)</f>
        <v/>
      </c>
      <c r="K360" s="84">
        <f>IF(AND(SUMIFS($D$249:$D$599,$F$249:$F$599,0,$E$249:$E$599,$G360,$C$249:$C$599,"&lt;="&amp;I$5)&lt;1000000,SUMIFS($D$249:$D$599,$F$249:$F$599,0,$E$249:$E$599,$G360,$C$249:$C$599,"&lt;="&amp;K5)&gt;=1000000),SUMIFS($D$249:$D$599,$F$249:$F$599,0,$E$249:$E$599,$G360)*$C$161 ,0)</f>
        <v/>
      </c>
      <c r="M360" s="84">
        <f>IF(AND(SUMIFS($D$249:$D$599,$F$249:$F$599,0,$E$249:$E$599,$G360,$C$249:$C$599,"&lt;="&amp;K$5)&lt;1000000,SUMIFS($D$249:$D$599,$F$249:$F$599,0,$E$249:$E$599,$G360,$C$249:$C$599,"&lt;="&amp;M5)&gt;=1000000),SUMIFS($D$249:$D$599,$F$249:$F$599,0,$E$249:$E$599,$G360)*$C$161 ,0)</f>
        <v/>
      </c>
      <c r="O360" s="84">
        <f>IF(AND(SUMIFS($D$249:$D$599,$F$249:$F$599,0,$E$249:$E$599,$G360,$C$249:$C$599,"&lt;="&amp;M$5)&lt;1000000,SUMIFS($D$249:$D$599,$F$249:$F$599,0,$E$249:$E$599,$G360,$C$249:$C$599,"&lt;="&amp;O5)&gt;=1000000),SUMIFS($D$249:$D$599,$F$249:$F$599,0,$E$249:$E$599,$G360)*$C$161 ,0)</f>
        <v/>
      </c>
      <c r="Q360" s="84">
        <f>IF(AND(SUMIFS($D$249:$D$599,$F$249:$F$599,0,$E$249:$E$599,$G360,$C$249:$C$599,"&lt;="&amp;O$5)&lt;1000000,SUMIFS($D$249:$D$599,$F$249:$F$599,0,$E$249:$E$599,$G360,$C$249:$C$599,"&lt;="&amp;Q5)&gt;=1000000),SUMIFS($D$249:$D$599,$F$249:$F$599,0,$E$249:$E$599,$G360)*$C$161 ,0)</f>
        <v/>
      </c>
      <c r="S360" s="84">
        <f>IF(AND(SUMIFS($D$249:$D$599,$F$249:$F$599,0,$E$249:$E$599,$G360,$C$249:$C$599,"&lt;="&amp;Q$5)&lt;1000000,SUMIFS($D$249:$D$599,$F$249:$F$599,0,$E$249:$E$599,$G360,$C$249:$C$599,"&lt;="&amp;S5)&gt;=1000000),SUMIFS($D$249:$D$599,$F$249:$F$599,0,$E$249:$E$599,$G360)*$C$161 ,0)</f>
        <v/>
      </c>
      <c r="U360" s="84">
        <f>IF(AND(SUMIFS($D$249:$D$599,$F$249:$F$599,0,$E$249:$E$599,$G360,$C$249:$C$599,"&lt;="&amp;S$5)&lt;1000000,SUMIFS($D$249:$D$599,$F$249:$F$599,0,$E$249:$E$599,$G360,$C$249:$C$599,"&lt;="&amp;U5)&gt;=1000000),SUMIFS($D$249:$D$599,$F$249:$F$599,0,$E$249:$E$599,$G360)*$C$161 ,0)</f>
        <v/>
      </c>
      <c r="W360" s="84">
        <f>IF(AND(SUMIFS($D$249:$D$599,$F$249:$F$599,0,$E$249:$E$599,$G360,$C$249:$C$599,"&lt;="&amp;U$5)&lt;1000000,SUMIFS($D$249:$D$599,$F$249:$F$599,0,$E$249:$E$599,$G360,$C$249:$C$599,"&lt;="&amp;W5)&gt;=1000000),SUMIFS($D$249:$D$599,$F$249:$F$599,0,$E$249:$E$599,$G360)*$C$161 ,0)</f>
        <v/>
      </c>
      <c r="Y360" s="84">
        <f>IF(AND(SUMIFS($D$249:$D$599,$F$249:$F$599,0,$E$249:$E$599,$G360,$C$249:$C$599,"&lt;="&amp;W$5)&lt;1000000,SUMIFS($D$249:$D$599,$F$249:$F$599,0,$E$249:$E$599,$G360,$C$249:$C$599,"&lt;="&amp;Y5)&gt;=1000000),SUMIFS($D$249:$D$599,$F$249:$F$599,0,$E$249:$E$599,$G360)*$C$161 ,0)</f>
        <v/>
      </c>
      <c r="AA360" s="84">
        <f>IF(AND(SUMIFS($D$249:$D$599,$F$249:$F$599,0,$E$249:$E$599,$G360,$C$249:$C$599,"&lt;="&amp;Y$5)&lt;1000000,SUMIFS($D$249:$D$599,$F$249:$F$599,0,$E$249:$E$599,$G360,$C$249:$C$599,"&lt;="&amp;AA5)&gt;=1000000),SUMIFS($D$249:$D$599,$F$249:$F$599,0,$E$249:$E$599,$G360)*$C$161 ,0)</f>
        <v/>
      </c>
      <c r="AC360" s="84">
        <f>IF(AND(SUMIFS($D$249:$D$599,$F$249:$F$599,0,$E$249:$E$599,$G360,$C$249:$C$599,"&lt;="&amp;AA$5)&lt;1000000,SUMIFS($D$249:$D$599,$F$249:$F$599,0,$E$249:$E$599,$G360,$C$249:$C$599,"&lt;="&amp;AC5)&gt;=1000000),SUMIFS($D$249:$D$599,$F$249:$F$599,0,$E$249:$E$599,$G360)*$C$161 ,0)</f>
        <v/>
      </c>
      <c r="AE360" s="84">
        <f>IF(AND(SUMIFS($D$249:$D$599,$F$249:$F$599,0,$E$249:$E$599,$G360,$C$249:$C$599,"&lt;="&amp;AC$5)&lt;1000000,SUMIFS($D$249:$D$599,$F$249:$F$599,0,$E$249:$E$599,$G360,$C$249:$C$599,"&lt;="&amp;AE5)&gt;=1000000),SUMIFS($D$249:$D$599,$F$249:$F$599,0,$E$249:$E$599,$G360)*$C$161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85">
        <f>LEFT(B361,6)</f>
        <v/>
      </c>
      <c r="F361" s="14">
        <f>IF(SUMIFS($E$121:$E$155,$D$121:$D$155,E361)&lt;&gt;0,E361,0)</f>
        <v/>
      </c>
      <c r="G361" s="24" t="n"/>
      <c r="I361" s="26">
        <f>IF(AND(SUMIFS($D$249:$D$599,$F$249:$F$599,0,$E$249:$E$599,$G361,$C$249:$C$599,"&lt;="&amp;B$2)&lt;1000000,SUMIFS($D$249:$D$599,$F$249:$F$599,0,$E$249:$E$599,$G361,$C$249:$C$599,"&lt;="&amp;I5)&gt;=1000000),SUMIFS($D$249:$D$599,$F$249:$F$599,0,$E$249:$E$599,$G361)*$C$161 ,0)</f>
        <v/>
      </c>
      <c r="K361" s="84">
        <f>IF(AND(SUMIFS($D$249:$D$599,$F$249:$F$599,0,$E$249:$E$599,$G361,$C$249:$C$599,"&lt;="&amp;I$5)&lt;1000000,SUMIFS($D$249:$D$599,$F$249:$F$599,0,$E$249:$E$599,$G361,$C$249:$C$599,"&lt;="&amp;K5)&gt;=1000000),SUMIFS($D$249:$D$599,$F$249:$F$599,0,$E$249:$E$599,$G361)*$C$161 ,0)</f>
        <v/>
      </c>
      <c r="M361" s="84">
        <f>IF(AND(SUMIFS($D$249:$D$599,$F$249:$F$599,0,$E$249:$E$599,$G361,$C$249:$C$599,"&lt;="&amp;K$5)&lt;1000000,SUMIFS($D$249:$D$599,$F$249:$F$599,0,$E$249:$E$599,$G361,$C$249:$C$599,"&lt;="&amp;M5)&gt;=1000000),SUMIFS($D$249:$D$599,$F$249:$F$599,0,$E$249:$E$599,$G361)*$C$161 ,0)</f>
        <v/>
      </c>
      <c r="O361" s="84">
        <f>IF(AND(SUMIFS($D$249:$D$599,$F$249:$F$599,0,$E$249:$E$599,$G361,$C$249:$C$599,"&lt;="&amp;M$5)&lt;1000000,SUMIFS($D$249:$D$599,$F$249:$F$599,0,$E$249:$E$599,$G361,$C$249:$C$599,"&lt;="&amp;O5)&gt;=1000000),SUMIFS($D$249:$D$599,$F$249:$F$599,0,$E$249:$E$599,$G361)*$C$161 ,0)</f>
        <v/>
      </c>
      <c r="Q361" s="84">
        <f>IF(AND(SUMIFS($D$249:$D$599,$F$249:$F$599,0,$E$249:$E$599,$G361,$C$249:$C$599,"&lt;="&amp;O$5)&lt;1000000,SUMIFS($D$249:$D$599,$F$249:$F$599,0,$E$249:$E$599,$G361,$C$249:$C$599,"&lt;="&amp;Q5)&gt;=1000000),SUMIFS($D$249:$D$599,$F$249:$F$599,0,$E$249:$E$599,$G361)*$C$161 ,0)</f>
        <v/>
      </c>
      <c r="S361" s="84">
        <f>IF(AND(SUMIFS($D$249:$D$599,$F$249:$F$599,0,$E$249:$E$599,$G361,$C$249:$C$599,"&lt;="&amp;Q$5)&lt;1000000,SUMIFS($D$249:$D$599,$F$249:$F$599,0,$E$249:$E$599,$G361,$C$249:$C$599,"&lt;="&amp;S5)&gt;=1000000),SUMIFS($D$249:$D$599,$F$249:$F$599,0,$E$249:$E$599,$G361)*$C$161 ,0)</f>
        <v/>
      </c>
      <c r="U361" s="84">
        <f>IF(AND(SUMIFS($D$249:$D$599,$F$249:$F$599,0,$E$249:$E$599,$G361,$C$249:$C$599,"&lt;="&amp;S$5)&lt;1000000,SUMIFS($D$249:$D$599,$F$249:$F$599,0,$E$249:$E$599,$G361,$C$249:$C$599,"&lt;="&amp;U5)&gt;=1000000),SUMIFS($D$249:$D$599,$F$249:$F$599,0,$E$249:$E$599,$G361)*$C$161 ,0)</f>
        <v/>
      </c>
      <c r="W361" s="84">
        <f>IF(AND(SUMIFS($D$249:$D$599,$F$249:$F$599,0,$E$249:$E$599,$G361,$C$249:$C$599,"&lt;="&amp;U$5)&lt;1000000,SUMIFS($D$249:$D$599,$F$249:$F$599,0,$E$249:$E$599,$G361,$C$249:$C$599,"&lt;="&amp;W5)&gt;=1000000),SUMIFS($D$249:$D$599,$F$249:$F$599,0,$E$249:$E$599,$G361)*$C$161 ,0)</f>
        <v/>
      </c>
      <c r="Y361" s="84">
        <f>IF(AND(SUMIFS($D$249:$D$599,$F$249:$F$599,0,$E$249:$E$599,$G361,$C$249:$C$599,"&lt;="&amp;W$5)&lt;1000000,SUMIFS($D$249:$D$599,$F$249:$F$599,0,$E$249:$E$599,$G361,$C$249:$C$599,"&lt;="&amp;Y5)&gt;=1000000),SUMIFS($D$249:$D$599,$F$249:$F$599,0,$E$249:$E$599,$G361)*$C$161 ,0)</f>
        <v/>
      </c>
      <c r="AA361" s="84">
        <f>IF(AND(SUMIFS($D$249:$D$599,$F$249:$F$599,0,$E$249:$E$599,$G361,$C$249:$C$599,"&lt;="&amp;Y$5)&lt;1000000,SUMIFS($D$249:$D$599,$F$249:$F$599,0,$E$249:$E$599,$G361,$C$249:$C$599,"&lt;="&amp;AA5)&gt;=1000000),SUMIFS($D$249:$D$599,$F$249:$F$599,0,$E$249:$E$599,$G361)*$C$161 ,0)</f>
        <v/>
      </c>
      <c r="AC361" s="84">
        <f>IF(AND(SUMIFS($D$249:$D$599,$F$249:$F$599,0,$E$249:$E$599,$G361,$C$249:$C$599,"&lt;="&amp;AA$5)&lt;1000000,SUMIFS($D$249:$D$599,$F$249:$F$599,0,$E$249:$E$599,$G361,$C$249:$C$599,"&lt;="&amp;AC5)&gt;=1000000),SUMIFS($D$249:$D$599,$F$249:$F$599,0,$E$249:$E$599,$G361)*$C$161 ,0)</f>
        <v/>
      </c>
      <c r="AE361" s="84">
        <f>IF(AND(SUMIFS($D$249:$D$599,$F$249:$F$599,0,$E$249:$E$599,$G361,$C$249:$C$599,"&lt;="&amp;AC$5)&lt;1000000,SUMIFS($D$249:$D$599,$F$249:$F$599,0,$E$249:$E$599,$G361,$C$249:$C$599,"&lt;="&amp;AE5)&gt;=1000000),SUMIFS($D$249:$D$599,$F$249:$F$599,0,$E$249:$E$599,$G361)*$C$161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85">
        <f>LEFT(B362,6)</f>
        <v/>
      </c>
      <c r="F362" s="14">
        <f>IF(SUMIFS($E$121:$E$155,$D$121:$D$155,E362)&lt;&gt;0,E362,0)</f>
        <v/>
      </c>
      <c r="G362" s="24" t="n"/>
      <c r="I362" s="26">
        <f>IF(AND(SUMIFS($D$249:$D$599,$F$249:$F$599,0,$E$249:$E$599,$G362,$C$249:$C$599,"&lt;="&amp;B$2)&lt;1000000,SUMIFS($D$249:$D$599,$F$249:$F$599,0,$E$249:$E$599,$G362,$C$249:$C$599,"&lt;="&amp;I5)&gt;=1000000),SUMIFS($D$249:$D$599,$F$249:$F$599,0,$E$249:$E$599,$G362)*$C$161 ,0)</f>
        <v/>
      </c>
      <c r="K362" s="84">
        <f>IF(AND(SUMIFS($D$249:$D$599,$F$249:$F$599,0,$E$249:$E$599,$G362,$C$249:$C$599,"&lt;="&amp;I$5)&lt;1000000,SUMIFS($D$249:$D$599,$F$249:$F$599,0,$E$249:$E$599,$G362,$C$249:$C$599,"&lt;="&amp;K5)&gt;=1000000),SUMIFS($D$249:$D$599,$F$249:$F$599,0,$E$249:$E$599,$G362)*$C$161 ,0)</f>
        <v/>
      </c>
      <c r="M362" s="84">
        <f>IF(AND(SUMIFS($D$249:$D$599,$F$249:$F$599,0,$E$249:$E$599,$G362,$C$249:$C$599,"&lt;="&amp;K$5)&lt;1000000,SUMIFS($D$249:$D$599,$F$249:$F$599,0,$E$249:$E$599,$G362,$C$249:$C$599,"&lt;="&amp;M5)&gt;=1000000),SUMIFS($D$249:$D$599,$F$249:$F$599,0,$E$249:$E$599,$G362)*$C$161 ,0)</f>
        <v/>
      </c>
      <c r="O362" s="84">
        <f>IF(AND(SUMIFS($D$249:$D$599,$F$249:$F$599,0,$E$249:$E$599,$G362,$C$249:$C$599,"&lt;="&amp;M$5)&lt;1000000,SUMIFS($D$249:$D$599,$F$249:$F$599,0,$E$249:$E$599,$G362,$C$249:$C$599,"&lt;="&amp;O5)&gt;=1000000),SUMIFS($D$249:$D$599,$F$249:$F$599,0,$E$249:$E$599,$G362)*$C$161 ,0)</f>
        <v/>
      </c>
      <c r="Q362" s="84">
        <f>IF(AND(SUMIFS($D$249:$D$599,$F$249:$F$599,0,$E$249:$E$599,$G362,$C$249:$C$599,"&lt;="&amp;O$5)&lt;1000000,SUMIFS($D$249:$D$599,$F$249:$F$599,0,$E$249:$E$599,$G362,$C$249:$C$599,"&lt;="&amp;Q5)&gt;=1000000),SUMIFS($D$249:$D$599,$F$249:$F$599,0,$E$249:$E$599,$G362)*$C$161 ,0)</f>
        <v/>
      </c>
      <c r="S362" s="84">
        <f>IF(AND(SUMIFS($D$249:$D$599,$F$249:$F$599,0,$E$249:$E$599,$G362,$C$249:$C$599,"&lt;="&amp;Q$5)&lt;1000000,SUMIFS($D$249:$D$599,$F$249:$F$599,0,$E$249:$E$599,$G362,$C$249:$C$599,"&lt;="&amp;S5)&gt;=1000000),SUMIFS($D$249:$D$599,$F$249:$F$599,0,$E$249:$E$599,$G362)*$C$161 ,0)</f>
        <v/>
      </c>
      <c r="U362" s="84">
        <f>IF(AND(SUMIFS($D$249:$D$599,$F$249:$F$599,0,$E$249:$E$599,$G362,$C$249:$C$599,"&lt;="&amp;S$5)&lt;1000000,SUMIFS($D$249:$D$599,$F$249:$F$599,0,$E$249:$E$599,$G362,$C$249:$C$599,"&lt;="&amp;U5)&gt;=1000000),SUMIFS($D$249:$D$599,$F$249:$F$599,0,$E$249:$E$599,$G362)*$C$161 ,0)</f>
        <v/>
      </c>
      <c r="W362" s="84">
        <f>IF(AND(SUMIFS($D$249:$D$599,$F$249:$F$599,0,$E$249:$E$599,$G362,$C$249:$C$599,"&lt;="&amp;U$5)&lt;1000000,SUMIFS($D$249:$D$599,$F$249:$F$599,0,$E$249:$E$599,$G362,$C$249:$C$599,"&lt;="&amp;W5)&gt;=1000000),SUMIFS($D$249:$D$599,$F$249:$F$599,0,$E$249:$E$599,$G362)*$C$161 ,0)</f>
        <v/>
      </c>
      <c r="Y362" s="84">
        <f>IF(AND(SUMIFS($D$249:$D$599,$F$249:$F$599,0,$E$249:$E$599,$G362,$C$249:$C$599,"&lt;="&amp;W$5)&lt;1000000,SUMIFS($D$249:$D$599,$F$249:$F$599,0,$E$249:$E$599,$G362,$C$249:$C$599,"&lt;="&amp;Y5)&gt;=1000000),SUMIFS($D$249:$D$599,$F$249:$F$599,0,$E$249:$E$599,$G362)*$C$161 ,0)</f>
        <v/>
      </c>
      <c r="AA362" s="84">
        <f>IF(AND(SUMIFS($D$249:$D$599,$F$249:$F$599,0,$E$249:$E$599,$G362,$C$249:$C$599,"&lt;="&amp;Y$5)&lt;1000000,SUMIFS($D$249:$D$599,$F$249:$F$599,0,$E$249:$E$599,$G362,$C$249:$C$599,"&lt;="&amp;AA5)&gt;=1000000),SUMIFS($D$249:$D$599,$F$249:$F$599,0,$E$249:$E$599,$G362)*$C$161 ,0)</f>
        <v/>
      </c>
      <c r="AC362" s="84">
        <f>IF(AND(SUMIFS($D$249:$D$599,$F$249:$F$599,0,$E$249:$E$599,$G362,$C$249:$C$599,"&lt;="&amp;AA$5)&lt;1000000,SUMIFS($D$249:$D$599,$F$249:$F$599,0,$E$249:$E$599,$G362,$C$249:$C$599,"&lt;="&amp;AC5)&gt;=1000000),SUMIFS($D$249:$D$599,$F$249:$F$599,0,$E$249:$E$599,$G362)*$C$161 ,0)</f>
        <v/>
      </c>
      <c r="AE362" s="84">
        <f>IF(AND(SUMIFS($D$249:$D$599,$F$249:$F$599,0,$E$249:$E$599,$G362,$C$249:$C$599,"&lt;="&amp;AC$5)&lt;1000000,SUMIFS($D$249:$D$599,$F$249:$F$599,0,$E$249:$E$599,$G362,$C$249:$C$599,"&lt;="&amp;AE5)&gt;=1000000),SUMIFS($D$249:$D$599,$F$249:$F$599,0,$E$249:$E$599,$G362)*$C$161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85">
        <f>LEFT(B363,6)</f>
        <v/>
      </c>
      <c r="F363" s="14">
        <f>IF(SUMIFS($E$121:$E$155,$D$121:$D$155,E363)&lt;&gt;0,E363,0)</f>
        <v/>
      </c>
      <c r="G363" s="24" t="n"/>
      <c r="I363" s="26">
        <f>IF(AND(SUMIFS($D$249:$D$599,$F$249:$F$599,0,$E$249:$E$599,$G363,$C$249:$C$599,"&lt;="&amp;B$2)&lt;1000000,SUMIFS($D$249:$D$599,$F$249:$F$599,0,$E$249:$E$599,$G363,$C$249:$C$599,"&lt;="&amp;I5)&gt;=1000000),SUMIFS($D$249:$D$599,$F$249:$F$599,0,$E$249:$E$599,$G363)*$C$161 ,0)</f>
        <v/>
      </c>
      <c r="K363" s="84">
        <f>IF(AND(SUMIFS($D$249:$D$599,$F$249:$F$599,0,$E$249:$E$599,$G363,$C$249:$C$599,"&lt;="&amp;I$5)&lt;1000000,SUMIFS($D$249:$D$599,$F$249:$F$599,0,$E$249:$E$599,$G363,$C$249:$C$599,"&lt;="&amp;K5)&gt;=1000000),SUMIFS($D$249:$D$599,$F$249:$F$599,0,$E$249:$E$599,$G363)*$C$161 ,0)</f>
        <v/>
      </c>
      <c r="M363" s="84">
        <f>IF(AND(SUMIFS($D$249:$D$599,$F$249:$F$599,0,$E$249:$E$599,$G363,$C$249:$C$599,"&lt;="&amp;K$5)&lt;1000000,SUMIFS($D$249:$D$599,$F$249:$F$599,0,$E$249:$E$599,$G363,$C$249:$C$599,"&lt;="&amp;M5)&gt;=1000000),SUMIFS($D$249:$D$599,$F$249:$F$599,0,$E$249:$E$599,$G363)*$C$161 ,0)</f>
        <v/>
      </c>
      <c r="O363" s="84">
        <f>IF(AND(SUMIFS($D$249:$D$599,$F$249:$F$599,0,$E$249:$E$599,$G363,$C$249:$C$599,"&lt;="&amp;M$5)&lt;1000000,SUMIFS($D$249:$D$599,$F$249:$F$599,0,$E$249:$E$599,$G363,$C$249:$C$599,"&lt;="&amp;O5)&gt;=1000000),SUMIFS($D$249:$D$599,$F$249:$F$599,0,$E$249:$E$599,$G363)*$C$161 ,0)</f>
        <v/>
      </c>
      <c r="Q363" s="84">
        <f>IF(AND(SUMIFS($D$249:$D$599,$F$249:$F$599,0,$E$249:$E$599,$G363,$C$249:$C$599,"&lt;="&amp;O$5)&lt;1000000,SUMIFS($D$249:$D$599,$F$249:$F$599,0,$E$249:$E$599,$G363,$C$249:$C$599,"&lt;="&amp;Q5)&gt;=1000000),SUMIFS($D$249:$D$599,$F$249:$F$599,0,$E$249:$E$599,$G363)*$C$161 ,0)</f>
        <v/>
      </c>
      <c r="S363" s="84">
        <f>IF(AND(SUMIFS($D$249:$D$599,$F$249:$F$599,0,$E$249:$E$599,$G363,$C$249:$C$599,"&lt;="&amp;Q$5)&lt;1000000,SUMIFS($D$249:$D$599,$F$249:$F$599,0,$E$249:$E$599,$G363,$C$249:$C$599,"&lt;="&amp;S5)&gt;=1000000),SUMIFS($D$249:$D$599,$F$249:$F$599,0,$E$249:$E$599,$G363)*$C$161 ,0)</f>
        <v/>
      </c>
      <c r="U363" s="84">
        <f>IF(AND(SUMIFS($D$249:$D$599,$F$249:$F$599,0,$E$249:$E$599,$G363,$C$249:$C$599,"&lt;="&amp;S$5)&lt;1000000,SUMIFS($D$249:$D$599,$F$249:$F$599,0,$E$249:$E$599,$G363,$C$249:$C$599,"&lt;="&amp;U5)&gt;=1000000),SUMIFS($D$249:$D$599,$F$249:$F$599,0,$E$249:$E$599,$G363)*$C$161 ,0)</f>
        <v/>
      </c>
      <c r="W363" s="84">
        <f>IF(AND(SUMIFS($D$249:$D$599,$F$249:$F$599,0,$E$249:$E$599,$G363,$C$249:$C$599,"&lt;="&amp;U$5)&lt;1000000,SUMIFS($D$249:$D$599,$F$249:$F$599,0,$E$249:$E$599,$G363,$C$249:$C$599,"&lt;="&amp;W5)&gt;=1000000),SUMIFS($D$249:$D$599,$F$249:$F$599,0,$E$249:$E$599,$G363)*$C$161 ,0)</f>
        <v/>
      </c>
      <c r="Y363" s="84">
        <f>IF(AND(SUMIFS($D$249:$D$599,$F$249:$F$599,0,$E$249:$E$599,$G363,$C$249:$C$599,"&lt;="&amp;W$5)&lt;1000000,SUMIFS($D$249:$D$599,$F$249:$F$599,0,$E$249:$E$599,$G363,$C$249:$C$599,"&lt;="&amp;Y5)&gt;=1000000),SUMIFS($D$249:$D$599,$F$249:$F$599,0,$E$249:$E$599,$G363)*$C$161 ,0)</f>
        <v/>
      </c>
      <c r="AA363" s="84">
        <f>IF(AND(SUMIFS($D$249:$D$599,$F$249:$F$599,0,$E$249:$E$599,$G363,$C$249:$C$599,"&lt;="&amp;Y$5)&lt;1000000,SUMIFS($D$249:$D$599,$F$249:$F$599,0,$E$249:$E$599,$G363,$C$249:$C$599,"&lt;="&amp;AA5)&gt;=1000000),SUMIFS($D$249:$D$599,$F$249:$F$599,0,$E$249:$E$599,$G363)*$C$161 ,0)</f>
        <v/>
      </c>
      <c r="AC363" s="84">
        <f>IF(AND(SUMIFS($D$249:$D$599,$F$249:$F$599,0,$E$249:$E$599,$G363,$C$249:$C$599,"&lt;="&amp;AA$5)&lt;1000000,SUMIFS($D$249:$D$599,$F$249:$F$599,0,$E$249:$E$599,$G363,$C$249:$C$599,"&lt;="&amp;AC5)&gt;=1000000),SUMIFS($D$249:$D$599,$F$249:$F$599,0,$E$249:$E$599,$G363)*$C$161 ,0)</f>
        <v/>
      </c>
      <c r="AE363" s="84">
        <f>IF(AND(SUMIFS($D$249:$D$599,$F$249:$F$599,0,$E$249:$E$599,$G363,$C$249:$C$599,"&lt;="&amp;AC$5)&lt;1000000,SUMIFS($D$249:$D$599,$F$249:$F$599,0,$E$249:$E$599,$G363,$C$249:$C$599,"&lt;="&amp;AE5)&gt;=1000000),SUMIFS($D$249:$D$599,$F$249:$F$599,0,$E$249:$E$599,$G363)*$C$161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85">
        <f>LEFT(B364,6)</f>
        <v/>
      </c>
      <c r="F364" s="14">
        <f>IF(SUMIFS($E$121:$E$155,$D$121:$D$155,E364)&lt;&gt;0,E364,0)</f>
        <v/>
      </c>
      <c r="G364" s="24" t="n"/>
      <c r="I364" s="26">
        <f>IF(AND(SUMIFS($D$249:$D$599,$F$249:$F$599,0,$E$249:$E$599,$G364,$C$249:$C$599,"&lt;="&amp;B$2)&lt;1000000,SUMIFS($D$249:$D$599,$F$249:$F$599,0,$E$249:$E$599,$G364,$C$249:$C$599,"&lt;="&amp;I5)&gt;=1000000),SUMIFS($D$249:$D$599,$F$249:$F$599,0,$E$249:$E$599,$G364)*$C$161 ,0)</f>
        <v/>
      </c>
      <c r="K364" s="84">
        <f>IF(AND(SUMIFS($D$249:$D$599,$F$249:$F$599,0,$E$249:$E$599,$G364,$C$249:$C$599,"&lt;="&amp;I$5)&lt;1000000,SUMIFS($D$249:$D$599,$F$249:$F$599,0,$E$249:$E$599,$G364,$C$249:$C$599,"&lt;="&amp;K5)&gt;=1000000),SUMIFS($D$249:$D$599,$F$249:$F$599,0,$E$249:$E$599,$G364)*$C$161 ,0)</f>
        <v/>
      </c>
      <c r="M364" s="84">
        <f>IF(AND(SUMIFS($D$249:$D$599,$F$249:$F$599,0,$E$249:$E$599,$G364,$C$249:$C$599,"&lt;="&amp;K$5)&lt;1000000,SUMIFS($D$249:$D$599,$F$249:$F$599,0,$E$249:$E$599,$G364,$C$249:$C$599,"&lt;="&amp;M5)&gt;=1000000),SUMIFS($D$249:$D$599,$F$249:$F$599,0,$E$249:$E$599,$G364)*$C$161 ,0)</f>
        <v/>
      </c>
      <c r="O364" s="84">
        <f>IF(AND(SUMIFS($D$249:$D$599,$F$249:$F$599,0,$E$249:$E$599,$G364,$C$249:$C$599,"&lt;="&amp;M$5)&lt;1000000,SUMIFS($D$249:$D$599,$F$249:$F$599,0,$E$249:$E$599,$G364,$C$249:$C$599,"&lt;="&amp;O5)&gt;=1000000),SUMIFS($D$249:$D$599,$F$249:$F$599,0,$E$249:$E$599,$G364)*$C$161 ,0)</f>
        <v/>
      </c>
      <c r="Q364" s="84">
        <f>IF(AND(SUMIFS($D$249:$D$599,$F$249:$F$599,0,$E$249:$E$599,$G364,$C$249:$C$599,"&lt;="&amp;O$5)&lt;1000000,SUMIFS($D$249:$D$599,$F$249:$F$599,0,$E$249:$E$599,$G364,$C$249:$C$599,"&lt;="&amp;Q5)&gt;=1000000),SUMIFS($D$249:$D$599,$F$249:$F$599,0,$E$249:$E$599,$G364)*$C$161 ,0)</f>
        <v/>
      </c>
      <c r="S364" s="84">
        <f>IF(AND(SUMIFS($D$249:$D$599,$F$249:$F$599,0,$E$249:$E$599,$G364,$C$249:$C$599,"&lt;="&amp;Q$5)&lt;1000000,SUMIFS($D$249:$D$599,$F$249:$F$599,0,$E$249:$E$599,$G364,$C$249:$C$599,"&lt;="&amp;S5)&gt;=1000000),SUMIFS($D$249:$D$599,$F$249:$F$599,0,$E$249:$E$599,$G364)*$C$161 ,0)</f>
        <v/>
      </c>
      <c r="U364" s="84">
        <f>IF(AND(SUMIFS($D$249:$D$599,$F$249:$F$599,0,$E$249:$E$599,$G364,$C$249:$C$599,"&lt;="&amp;S$5)&lt;1000000,SUMIFS($D$249:$D$599,$F$249:$F$599,0,$E$249:$E$599,$G364,$C$249:$C$599,"&lt;="&amp;U5)&gt;=1000000),SUMIFS($D$249:$D$599,$F$249:$F$599,0,$E$249:$E$599,$G364)*$C$161 ,0)</f>
        <v/>
      </c>
      <c r="W364" s="84">
        <f>IF(AND(SUMIFS($D$249:$D$599,$F$249:$F$599,0,$E$249:$E$599,$G364,$C$249:$C$599,"&lt;="&amp;U$5)&lt;1000000,SUMIFS($D$249:$D$599,$F$249:$F$599,0,$E$249:$E$599,$G364,$C$249:$C$599,"&lt;="&amp;W5)&gt;=1000000),SUMIFS($D$249:$D$599,$F$249:$F$599,0,$E$249:$E$599,$G364)*$C$161 ,0)</f>
        <v/>
      </c>
      <c r="Y364" s="84">
        <f>IF(AND(SUMIFS($D$249:$D$599,$F$249:$F$599,0,$E$249:$E$599,$G364,$C$249:$C$599,"&lt;="&amp;W$5)&lt;1000000,SUMIFS($D$249:$D$599,$F$249:$F$599,0,$E$249:$E$599,$G364,$C$249:$C$599,"&lt;="&amp;Y5)&gt;=1000000),SUMIFS($D$249:$D$599,$F$249:$F$599,0,$E$249:$E$599,$G364)*$C$161 ,0)</f>
        <v/>
      </c>
      <c r="AA364" s="84">
        <f>IF(AND(SUMIFS($D$249:$D$599,$F$249:$F$599,0,$E$249:$E$599,$G364,$C$249:$C$599,"&lt;="&amp;Y$5)&lt;1000000,SUMIFS($D$249:$D$599,$F$249:$F$599,0,$E$249:$E$599,$G364,$C$249:$C$599,"&lt;="&amp;AA5)&gt;=1000000),SUMIFS($D$249:$D$599,$F$249:$F$599,0,$E$249:$E$599,$G364)*$C$161 ,0)</f>
        <v/>
      </c>
      <c r="AC364" s="84">
        <f>IF(AND(SUMIFS($D$249:$D$599,$F$249:$F$599,0,$E$249:$E$599,$G364,$C$249:$C$599,"&lt;="&amp;AA$5)&lt;1000000,SUMIFS($D$249:$D$599,$F$249:$F$599,0,$E$249:$E$599,$G364,$C$249:$C$599,"&lt;="&amp;AC5)&gt;=1000000),SUMIFS($D$249:$D$599,$F$249:$F$599,0,$E$249:$E$599,$G364)*$C$161 ,0)</f>
        <v/>
      </c>
      <c r="AE364" s="84">
        <f>IF(AND(SUMIFS($D$249:$D$599,$F$249:$F$599,0,$E$249:$E$599,$G364,$C$249:$C$599,"&lt;="&amp;AC$5)&lt;1000000,SUMIFS($D$249:$D$599,$F$249:$F$599,0,$E$249:$E$599,$G364,$C$249:$C$599,"&lt;="&amp;AE5)&gt;=1000000),SUMIFS($D$249:$D$599,$F$249:$F$599,0,$E$249:$E$599,$G364)*$C$161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85">
        <f>LEFT(B365,6)</f>
        <v/>
      </c>
      <c r="F365" s="14">
        <f>IF(SUMIFS($E$121:$E$155,$D$121:$D$155,E365)&lt;&gt;0,E365,0)</f>
        <v/>
      </c>
      <c r="G365" s="24" t="n"/>
      <c r="I365" s="26">
        <f>IF(AND(SUMIFS($D$249:$D$599,$F$249:$F$599,0,$E$249:$E$599,$G365,$C$249:$C$599,"&lt;="&amp;B$2)&lt;1000000,SUMIFS($D$249:$D$599,$F$249:$F$599,0,$E$249:$E$599,$G365,$C$249:$C$599,"&lt;="&amp;I5)&gt;=1000000),SUMIFS($D$249:$D$599,$F$249:$F$599,0,$E$249:$E$599,$G365)*$C$161 ,0)</f>
        <v/>
      </c>
      <c r="K365" s="84">
        <f>IF(AND(SUMIFS($D$249:$D$599,$F$249:$F$599,0,$E$249:$E$599,$G365,$C$249:$C$599,"&lt;="&amp;I$5)&lt;1000000,SUMIFS($D$249:$D$599,$F$249:$F$599,0,$E$249:$E$599,$G365,$C$249:$C$599,"&lt;="&amp;K5)&gt;=1000000),SUMIFS($D$249:$D$599,$F$249:$F$599,0,$E$249:$E$599,$G365)*$C$161 ,0)</f>
        <v/>
      </c>
      <c r="M365" s="84">
        <f>IF(AND(SUMIFS($D$249:$D$599,$F$249:$F$599,0,$E$249:$E$599,$G365,$C$249:$C$599,"&lt;="&amp;K$5)&lt;1000000,SUMIFS($D$249:$D$599,$F$249:$F$599,0,$E$249:$E$599,$G365,$C$249:$C$599,"&lt;="&amp;M5)&gt;=1000000),SUMIFS($D$249:$D$599,$F$249:$F$599,0,$E$249:$E$599,$G365)*$C$161 ,0)</f>
        <v/>
      </c>
      <c r="O365" s="84">
        <f>IF(AND(SUMIFS($D$249:$D$599,$F$249:$F$599,0,$E$249:$E$599,$G365,$C$249:$C$599,"&lt;="&amp;M$5)&lt;1000000,SUMIFS($D$249:$D$599,$F$249:$F$599,0,$E$249:$E$599,$G365,$C$249:$C$599,"&lt;="&amp;O5)&gt;=1000000),SUMIFS($D$249:$D$599,$F$249:$F$599,0,$E$249:$E$599,$G365)*$C$161 ,0)</f>
        <v/>
      </c>
      <c r="Q365" s="84">
        <f>IF(AND(SUMIFS($D$249:$D$599,$F$249:$F$599,0,$E$249:$E$599,$G365,$C$249:$C$599,"&lt;="&amp;O$5)&lt;1000000,SUMIFS($D$249:$D$599,$F$249:$F$599,0,$E$249:$E$599,$G365,$C$249:$C$599,"&lt;="&amp;Q5)&gt;=1000000),SUMIFS($D$249:$D$599,$F$249:$F$599,0,$E$249:$E$599,$G365)*$C$161 ,0)</f>
        <v/>
      </c>
      <c r="S365" s="84">
        <f>IF(AND(SUMIFS($D$249:$D$599,$F$249:$F$599,0,$E$249:$E$599,$G365,$C$249:$C$599,"&lt;="&amp;Q$5)&lt;1000000,SUMIFS($D$249:$D$599,$F$249:$F$599,0,$E$249:$E$599,$G365,$C$249:$C$599,"&lt;="&amp;S5)&gt;=1000000),SUMIFS($D$249:$D$599,$F$249:$F$599,0,$E$249:$E$599,$G365)*$C$161 ,0)</f>
        <v/>
      </c>
      <c r="U365" s="84">
        <f>IF(AND(SUMIFS($D$249:$D$599,$F$249:$F$599,0,$E$249:$E$599,$G365,$C$249:$C$599,"&lt;="&amp;S$5)&lt;1000000,SUMIFS($D$249:$D$599,$F$249:$F$599,0,$E$249:$E$599,$G365,$C$249:$C$599,"&lt;="&amp;U5)&gt;=1000000),SUMIFS($D$249:$D$599,$F$249:$F$599,0,$E$249:$E$599,$G365)*$C$161 ,0)</f>
        <v/>
      </c>
      <c r="W365" s="84">
        <f>IF(AND(SUMIFS($D$249:$D$599,$F$249:$F$599,0,$E$249:$E$599,$G365,$C$249:$C$599,"&lt;="&amp;U$5)&lt;1000000,SUMIFS($D$249:$D$599,$F$249:$F$599,0,$E$249:$E$599,$G365,$C$249:$C$599,"&lt;="&amp;W5)&gt;=1000000),SUMIFS($D$249:$D$599,$F$249:$F$599,0,$E$249:$E$599,$G365)*$C$161 ,0)</f>
        <v/>
      </c>
      <c r="Y365" s="84">
        <f>IF(AND(SUMIFS($D$249:$D$599,$F$249:$F$599,0,$E$249:$E$599,$G365,$C$249:$C$599,"&lt;="&amp;W$5)&lt;1000000,SUMIFS($D$249:$D$599,$F$249:$F$599,0,$E$249:$E$599,$G365,$C$249:$C$599,"&lt;="&amp;Y5)&gt;=1000000),SUMIFS($D$249:$D$599,$F$249:$F$599,0,$E$249:$E$599,$G365)*$C$161 ,0)</f>
        <v/>
      </c>
      <c r="AA365" s="84">
        <f>IF(AND(SUMIFS($D$249:$D$599,$F$249:$F$599,0,$E$249:$E$599,$G365,$C$249:$C$599,"&lt;="&amp;Y$5)&lt;1000000,SUMIFS($D$249:$D$599,$F$249:$F$599,0,$E$249:$E$599,$G365,$C$249:$C$599,"&lt;="&amp;AA5)&gt;=1000000),SUMIFS($D$249:$D$599,$F$249:$F$599,0,$E$249:$E$599,$G365)*$C$161 ,0)</f>
        <v/>
      </c>
      <c r="AC365" s="84">
        <f>IF(AND(SUMIFS($D$249:$D$599,$F$249:$F$599,0,$E$249:$E$599,$G365,$C$249:$C$599,"&lt;="&amp;AA$5)&lt;1000000,SUMIFS($D$249:$D$599,$F$249:$F$599,0,$E$249:$E$599,$G365,$C$249:$C$599,"&lt;="&amp;AC5)&gt;=1000000),SUMIFS($D$249:$D$599,$F$249:$F$599,0,$E$249:$E$599,$G365)*$C$161 ,0)</f>
        <v/>
      </c>
      <c r="AE365" s="84">
        <f>IF(AND(SUMIFS($D$249:$D$599,$F$249:$F$599,0,$E$249:$E$599,$G365,$C$249:$C$599,"&lt;="&amp;AC$5)&lt;1000000,SUMIFS($D$249:$D$599,$F$249:$F$599,0,$E$249:$E$599,$G365,$C$249:$C$599,"&lt;="&amp;AE5)&gt;=1000000),SUMIFS($D$249:$D$599,$F$249:$F$599,0,$E$249:$E$599,$G365)*$C$161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85">
        <f>LEFT(B366,6)</f>
        <v/>
      </c>
      <c r="F366" s="14">
        <f>IF(SUMIFS($E$121:$E$155,$D$121:$D$155,E366)&lt;&gt;0,E366,0)</f>
        <v/>
      </c>
      <c r="G366" s="24" t="n"/>
      <c r="I366" s="26">
        <f>IF(AND(SUMIFS($D$249:$D$599,$F$249:$F$599,0,$E$249:$E$599,$G366,$C$249:$C$599,"&lt;="&amp;B$2)&lt;1000000,SUMIFS($D$249:$D$599,$F$249:$F$599,0,$E$249:$E$599,$G366,$C$249:$C$599,"&lt;="&amp;I5)&gt;=1000000),SUMIFS($D$249:$D$599,$F$249:$F$599,0,$E$249:$E$599,$G366)*$C$161 ,0)</f>
        <v/>
      </c>
      <c r="K366" s="84">
        <f>IF(AND(SUMIFS($D$249:$D$599,$F$249:$F$599,0,$E$249:$E$599,$G366,$C$249:$C$599,"&lt;="&amp;I$5)&lt;1000000,SUMIFS($D$249:$D$599,$F$249:$F$599,0,$E$249:$E$599,$G366,$C$249:$C$599,"&lt;="&amp;K5)&gt;=1000000),SUMIFS($D$249:$D$599,$F$249:$F$599,0,$E$249:$E$599,$G366)*$C$161 ,0)</f>
        <v/>
      </c>
      <c r="M366" s="84">
        <f>IF(AND(SUMIFS($D$249:$D$599,$F$249:$F$599,0,$E$249:$E$599,$G366,$C$249:$C$599,"&lt;="&amp;K$5)&lt;1000000,SUMIFS($D$249:$D$599,$F$249:$F$599,0,$E$249:$E$599,$G366,$C$249:$C$599,"&lt;="&amp;M5)&gt;=1000000),SUMIFS($D$249:$D$599,$F$249:$F$599,0,$E$249:$E$599,$G366)*$C$161 ,0)</f>
        <v/>
      </c>
      <c r="O366" s="84">
        <f>IF(AND(SUMIFS($D$249:$D$599,$F$249:$F$599,0,$E$249:$E$599,$G366,$C$249:$C$599,"&lt;="&amp;M$5)&lt;1000000,SUMIFS($D$249:$D$599,$F$249:$F$599,0,$E$249:$E$599,$G366,$C$249:$C$599,"&lt;="&amp;O5)&gt;=1000000),SUMIFS($D$249:$D$599,$F$249:$F$599,0,$E$249:$E$599,$G366)*$C$161 ,0)</f>
        <v/>
      </c>
      <c r="Q366" s="84">
        <f>IF(AND(SUMIFS($D$249:$D$599,$F$249:$F$599,0,$E$249:$E$599,$G366,$C$249:$C$599,"&lt;="&amp;O$5)&lt;1000000,SUMIFS($D$249:$D$599,$F$249:$F$599,0,$E$249:$E$599,$G366,$C$249:$C$599,"&lt;="&amp;Q5)&gt;=1000000),SUMIFS($D$249:$D$599,$F$249:$F$599,0,$E$249:$E$599,$G366)*$C$161 ,0)</f>
        <v/>
      </c>
      <c r="S366" s="84">
        <f>IF(AND(SUMIFS($D$249:$D$599,$F$249:$F$599,0,$E$249:$E$599,$G366,$C$249:$C$599,"&lt;="&amp;Q$5)&lt;1000000,SUMIFS($D$249:$D$599,$F$249:$F$599,0,$E$249:$E$599,$G366,$C$249:$C$599,"&lt;="&amp;S5)&gt;=1000000),SUMIFS($D$249:$D$599,$F$249:$F$599,0,$E$249:$E$599,$G366)*$C$161 ,0)</f>
        <v/>
      </c>
      <c r="U366" s="84">
        <f>IF(AND(SUMIFS($D$249:$D$599,$F$249:$F$599,0,$E$249:$E$599,$G366,$C$249:$C$599,"&lt;="&amp;S$5)&lt;1000000,SUMIFS($D$249:$D$599,$F$249:$F$599,0,$E$249:$E$599,$G366,$C$249:$C$599,"&lt;="&amp;U5)&gt;=1000000),SUMIFS($D$249:$D$599,$F$249:$F$599,0,$E$249:$E$599,$G366)*$C$161 ,0)</f>
        <v/>
      </c>
      <c r="W366" s="84">
        <f>IF(AND(SUMIFS($D$249:$D$599,$F$249:$F$599,0,$E$249:$E$599,$G366,$C$249:$C$599,"&lt;="&amp;U$5)&lt;1000000,SUMIFS($D$249:$D$599,$F$249:$F$599,0,$E$249:$E$599,$G366,$C$249:$C$599,"&lt;="&amp;W5)&gt;=1000000),SUMIFS($D$249:$D$599,$F$249:$F$599,0,$E$249:$E$599,$G366)*$C$161 ,0)</f>
        <v/>
      </c>
      <c r="Y366" s="84">
        <f>IF(AND(SUMIFS($D$249:$D$599,$F$249:$F$599,0,$E$249:$E$599,$G366,$C$249:$C$599,"&lt;="&amp;W$5)&lt;1000000,SUMIFS($D$249:$D$599,$F$249:$F$599,0,$E$249:$E$599,$G366,$C$249:$C$599,"&lt;="&amp;Y5)&gt;=1000000),SUMIFS($D$249:$D$599,$F$249:$F$599,0,$E$249:$E$599,$G366)*$C$161 ,0)</f>
        <v/>
      </c>
      <c r="AA366" s="84">
        <f>IF(AND(SUMIFS($D$249:$D$599,$F$249:$F$599,0,$E$249:$E$599,$G366,$C$249:$C$599,"&lt;="&amp;Y$5)&lt;1000000,SUMIFS($D$249:$D$599,$F$249:$F$599,0,$E$249:$E$599,$G366,$C$249:$C$599,"&lt;="&amp;AA5)&gt;=1000000),SUMIFS($D$249:$D$599,$F$249:$F$599,0,$E$249:$E$599,$G366)*$C$161 ,0)</f>
        <v/>
      </c>
      <c r="AC366" s="84">
        <f>IF(AND(SUMIFS($D$249:$D$599,$F$249:$F$599,0,$E$249:$E$599,$G366,$C$249:$C$599,"&lt;="&amp;AA$5)&lt;1000000,SUMIFS($D$249:$D$599,$F$249:$F$599,0,$E$249:$E$599,$G366,$C$249:$C$599,"&lt;="&amp;AC5)&gt;=1000000),SUMIFS($D$249:$D$599,$F$249:$F$599,0,$E$249:$E$599,$G366)*$C$161 ,0)</f>
        <v/>
      </c>
      <c r="AE366" s="84">
        <f>IF(AND(SUMIFS($D$249:$D$599,$F$249:$F$599,0,$E$249:$E$599,$G366,$C$249:$C$599,"&lt;="&amp;AC$5)&lt;1000000,SUMIFS($D$249:$D$599,$F$249:$F$599,0,$E$249:$E$599,$G366,$C$249:$C$599,"&lt;="&amp;AE5)&gt;=1000000),SUMIFS($D$249:$D$599,$F$249:$F$599,0,$E$249:$E$599,$G366)*$C$161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85">
        <f>LEFT(B367,6)</f>
        <v/>
      </c>
      <c r="F367" s="14">
        <f>IF(SUMIFS($E$121:$E$155,$D$121:$D$155,E367)&lt;&gt;0,E367,0)</f>
        <v/>
      </c>
      <c r="G367" s="24" t="n"/>
      <c r="I367" s="26">
        <f>IF(AND(SUMIFS($D$249:$D$599,$F$249:$F$599,0,$E$249:$E$599,$G367,$C$249:$C$599,"&lt;="&amp;B$2)&lt;1000000,SUMIFS($D$249:$D$599,$F$249:$F$599,0,$E$249:$E$599,$G367,$C$249:$C$599,"&lt;="&amp;I5)&gt;=1000000),SUMIFS($D$249:$D$599,$F$249:$F$599,0,$E$249:$E$599,$G367)*$C$161 ,0)</f>
        <v/>
      </c>
      <c r="K367" s="84">
        <f>IF(AND(SUMIFS($D$249:$D$599,$F$249:$F$599,0,$E$249:$E$599,$G367,$C$249:$C$599,"&lt;="&amp;I$5)&lt;1000000,SUMIFS($D$249:$D$599,$F$249:$F$599,0,$E$249:$E$599,$G367,$C$249:$C$599,"&lt;="&amp;K5)&gt;=1000000),SUMIFS($D$249:$D$599,$F$249:$F$599,0,$E$249:$E$599,$G367)*$C$161 ,0)</f>
        <v/>
      </c>
      <c r="M367" s="84">
        <f>IF(AND(SUMIFS($D$249:$D$599,$F$249:$F$599,0,$E$249:$E$599,$G367,$C$249:$C$599,"&lt;="&amp;K$5)&lt;1000000,SUMIFS($D$249:$D$599,$F$249:$F$599,0,$E$249:$E$599,$G367,$C$249:$C$599,"&lt;="&amp;M5)&gt;=1000000),SUMIFS($D$249:$D$599,$F$249:$F$599,0,$E$249:$E$599,$G367)*$C$161 ,0)</f>
        <v/>
      </c>
      <c r="O367" s="84">
        <f>IF(AND(SUMIFS($D$249:$D$599,$F$249:$F$599,0,$E$249:$E$599,$G367,$C$249:$C$599,"&lt;="&amp;M$5)&lt;1000000,SUMIFS($D$249:$D$599,$F$249:$F$599,0,$E$249:$E$599,$G367,$C$249:$C$599,"&lt;="&amp;O5)&gt;=1000000),SUMIFS($D$249:$D$599,$F$249:$F$599,0,$E$249:$E$599,$G367)*$C$161 ,0)</f>
        <v/>
      </c>
      <c r="Q367" s="84">
        <f>IF(AND(SUMIFS($D$249:$D$599,$F$249:$F$599,0,$E$249:$E$599,$G367,$C$249:$C$599,"&lt;="&amp;O$5)&lt;1000000,SUMIFS($D$249:$D$599,$F$249:$F$599,0,$E$249:$E$599,$G367,$C$249:$C$599,"&lt;="&amp;Q5)&gt;=1000000),SUMIFS($D$249:$D$599,$F$249:$F$599,0,$E$249:$E$599,$G367)*$C$161 ,0)</f>
        <v/>
      </c>
      <c r="S367" s="84">
        <f>IF(AND(SUMIFS($D$249:$D$599,$F$249:$F$599,0,$E$249:$E$599,$G367,$C$249:$C$599,"&lt;="&amp;Q$5)&lt;1000000,SUMIFS($D$249:$D$599,$F$249:$F$599,0,$E$249:$E$599,$G367,$C$249:$C$599,"&lt;="&amp;S5)&gt;=1000000),SUMIFS($D$249:$D$599,$F$249:$F$599,0,$E$249:$E$599,$G367)*$C$161 ,0)</f>
        <v/>
      </c>
      <c r="U367" s="84">
        <f>IF(AND(SUMIFS($D$249:$D$599,$F$249:$F$599,0,$E$249:$E$599,$G367,$C$249:$C$599,"&lt;="&amp;S$5)&lt;1000000,SUMIFS($D$249:$D$599,$F$249:$F$599,0,$E$249:$E$599,$G367,$C$249:$C$599,"&lt;="&amp;U5)&gt;=1000000),SUMIFS($D$249:$D$599,$F$249:$F$599,0,$E$249:$E$599,$G367)*$C$161 ,0)</f>
        <v/>
      </c>
      <c r="W367" s="84">
        <f>IF(AND(SUMIFS($D$249:$D$599,$F$249:$F$599,0,$E$249:$E$599,$G367,$C$249:$C$599,"&lt;="&amp;U$5)&lt;1000000,SUMIFS($D$249:$D$599,$F$249:$F$599,0,$E$249:$E$599,$G367,$C$249:$C$599,"&lt;="&amp;W5)&gt;=1000000),SUMIFS($D$249:$D$599,$F$249:$F$599,0,$E$249:$E$599,$G367)*$C$161 ,0)</f>
        <v/>
      </c>
      <c r="Y367" s="84">
        <f>IF(AND(SUMIFS($D$249:$D$599,$F$249:$F$599,0,$E$249:$E$599,$G367,$C$249:$C$599,"&lt;="&amp;W$5)&lt;1000000,SUMIFS($D$249:$D$599,$F$249:$F$599,0,$E$249:$E$599,$G367,$C$249:$C$599,"&lt;="&amp;Y5)&gt;=1000000),SUMIFS($D$249:$D$599,$F$249:$F$599,0,$E$249:$E$599,$G367)*$C$161 ,0)</f>
        <v/>
      </c>
      <c r="AA367" s="84">
        <f>IF(AND(SUMIFS($D$249:$D$599,$F$249:$F$599,0,$E$249:$E$599,$G367,$C$249:$C$599,"&lt;="&amp;Y$5)&lt;1000000,SUMIFS($D$249:$D$599,$F$249:$F$599,0,$E$249:$E$599,$G367,$C$249:$C$599,"&lt;="&amp;AA5)&gt;=1000000),SUMIFS($D$249:$D$599,$F$249:$F$599,0,$E$249:$E$599,$G367)*$C$161 ,0)</f>
        <v/>
      </c>
      <c r="AC367" s="84">
        <f>IF(AND(SUMIFS($D$249:$D$599,$F$249:$F$599,0,$E$249:$E$599,$G367,$C$249:$C$599,"&lt;="&amp;AA$5)&lt;1000000,SUMIFS($D$249:$D$599,$F$249:$F$599,0,$E$249:$E$599,$G367,$C$249:$C$599,"&lt;="&amp;AC5)&gt;=1000000),SUMIFS($D$249:$D$599,$F$249:$F$599,0,$E$249:$E$599,$G367)*$C$161 ,0)</f>
        <v/>
      </c>
      <c r="AE367" s="84">
        <f>IF(AND(SUMIFS($D$249:$D$599,$F$249:$F$599,0,$E$249:$E$599,$G367,$C$249:$C$599,"&lt;="&amp;AC$5)&lt;1000000,SUMIFS($D$249:$D$599,$F$249:$F$599,0,$E$249:$E$599,$G367,$C$249:$C$599,"&lt;="&amp;AE5)&gt;=1000000),SUMIFS($D$249:$D$599,$F$249:$F$599,0,$E$249:$E$599,$G367)*$C$161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85">
        <f>LEFT(B368,6)</f>
        <v/>
      </c>
      <c r="F368" s="14">
        <f>IF(SUMIFS($E$121:$E$155,$D$121:$D$155,E368)&lt;&gt;0,E368,0)</f>
        <v/>
      </c>
      <c r="G368" s="24" t="n"/>
      <c r="I368" s="26">
        <f>IF(AND(SUMIFS($D$249:$D$599,$F$249:$F$599,0,$E$249:$E$599,$G368,$C$249:$C$599,"&lt;="&amp;B$2)&lt;1000000,SUMIFS($D$249:$D$599,$F$249:$F$599,0,$E$249:$E$599,$G368,$C$249:$C$599,"&lt;="&amp;I5)&gt;=1000000),SUMIFS($D$249:$D$599,$F$249:$F$599,0,$E$249:$E$599,$G368)*$C$161 ,0)</f>
        <v/>
      </c>
      <c r="K368" s="84">
        <f>IF(AND(SUMIFS($D$249:$D$599,$F$249:$F$599,0,$E$249:$E$599,$G368,$C$249:$C$599,"&lt;="&amp;I$5)&lt;1000000,SUMIFS($D$249:$D$599,$F$249:$F$599,0,$E$249:$E$599,$G368,$C$249:$C$599,"&lt;="&amp;K5)&gt;=1000000),SUMIFS($D$249:$D$599,$F$249:$F$599,0,$E$249:$E$599,$G368)*$C$161 ,0)</f>
        <v/>
      </c>
      <c r="M368" s="84">
        <f>IF(AND(SUMIFS($D$249:$D$599,$F$249:$F$599,0,$E$249:$E$599,$G368,$C$249:$C$599,"&lt;="&amp;K$5)&lt;1000000,SUMIFS($D$249:$D$599,$F$249:$F$599,0,$E$249:$E$599,$G368,$C$249:$C$599,"&lt;="&amp;M5)&gt;=1000000),SUMIFS($D$249:$D$599,$F$249:$F$599,0,$E$249:$E$599,$G368)*$C$161 ,0)</f>
        <v/>
      </c>
      <c r="O368" s="84">
        <f>IF(AND(SUMIFS($D$249:$D$599,$F$249:$F$599,0,$E$249:$E$599,$G368,$C$249:$C$599,"&lt;="&amp;M$5)&lt;1000000,SUMIFS($D$249:$D$599,$F$249:$F$599,0,$E$249:$E$599,$G368,$C$249:$C$599,"&lt;="&amp;O5)&gt;=1000000),SUMIFS($D$249:$D$599,$F$249:$F$599,0,$E$249:$E$599,$G368)*$C$161 ,0)</f>
        <v/>
      </c>
      <c r="Q368" s="84">
        <f>IF(AND(SUMIFS($D$249:$D$599,$F$249:$F$599,0,$E$249:$E$599,$G368,$C$249:$C$599,"&lt;="&amp;O$5)&lt;1000000,SUMIFS($D$249:$D$599,$F$249:$F$599,0,$E$249:$E$599,$G368,$C$249:$C$599,"&lt;="&amp;Q5)&gt;=1000000),SUMIFS($D$249:$D$599,$F$249:$F$599,0,$E$249:$E$599,$G368)*$C$161 ,0)</f>
        <v/>
      </c>
      <c r="S368" s="84">
        <f>IF(AND(SUMIFS($D$249:$D$599,$F$249:$F$599,0,$E$249:$E$599,$G368,$C$249:$C$599,"&lt;="&amp;Q$5)&lt;1000000,SUMIFS($D$249:$D$599,$F$249:$F$599,0,$E$249:$E$599,$G368,$C$249:$C$599,"&lt;="&amp;S5)&gt;=1000000),SUMIFS($D$249:$D$599,$F$249:$F$599,0,$E$249:$E$599,$G368)*$C$161 ,0)</f>
        <v/>
      </c>
      <c r="U368" s="84">
        <f>IF(AND(SUMIFS($D$249:$D$599,$F$249:$F$599,0,$E$249:$E$599,$G368,$C$249:$C$599,"&lt;="&amp;S$5)&lt;1000000,SUMIFS($D$249:$D$599,$F$249:$F$599,0,$E$249:$E$599,$G368,$C$249:$C$599,"&lt;="&amp;U5)&gt;=1000000),SUMIFS($D$249:$D$599,$F$249:$F$599,0,$E$249:$E$599,$G368)*$C$161 ,0)</f>
        <v/>
      </c>
      <c r="W368" s="84">
        <f>IF(AND(SUMIFS($D$249:$D$599,$F$249:$F$599,0,$E$249:$E$599,$G368,$C$249:$C$599,"&lt;="&amp;U$5)&lt;1000000,SUMIFS($D$249:$D$599,$F$249:$F$599,0,$E$249:$E$599,$G368,$C$249:$C$599,"&lt;="&amp;W5)&gt;=1000000),SUMIFS($D$249:$D$599,$F$249:$F$599,0,$E$249:$E$599,$G368)*$C$161 ,0)</f>
        <v/>
      </c>
      <c r="Y368" s="84">
        <f>IF(AND(SUMIFS($D$249:$D$599,$F$249:$F$599,0,$E$249:$E$599,$G368,$C$249:$C$599,"&lt;="&amp;W$5)&lt;1000000,SUMIFS($D$249:$D$599,$F$249:$F$599,0,$E$249:$E$599,$G368,$C$249:$C$599,"&lt;="&amp;Y5)&gt;=1000000),SUMIFS($D$249:$D$599,$F$249:$F$599,0,$E$249:$E$599,$G368)*$C$161 ,0)</f>
        <v/>
      </c>
      <c r="AA368" s="84">
        <f>IF(AND(SUMIFS($D$249:$D$599,$F$249:$F$599,0,$E$249:$E$599,$G368,$C$249:$C$599,"&lt;="&amp;Y$5)&lt;1000000,SUMIFS($D$249:$D$599,$F$249:$F$599,0,$E$249:$E$599,$G368,$C$249:$C$599,"&lt;="&amp;AA5)&gt;=1000000),SUMIFS($D$249:$D$599,$F$249:$F$599,0,$E$249:$E$599,$G368)*$C$161 ,0)</f>
        <v/>
      </c>
      <c r="AC368" s="84">
        <f>IF(AND(SUMIFS($D$249:$D$599,$F$249:$F$599,0,$E$249:$E$599,$G368,$C$249:$C$599,"&lt;="&amp;AA$5)&lt;1000000,SUMIFS($D$249:$D$599,$F$249:$F$599,0,$E$249:$E$599,$G368,$C$249:$C$599,"&lt;="&amp;AC5)&gt;=1000000),SUMIFS($D$249:$D$599,$F$249:$F$599,0,$E$249:$E$599,$G368)*$C$161 ,0)</f>
        <v/>
      </c>
      <c r="AE368" s="84">
        <f>IF(AND(SUMIFS($D$249:$D$599,$F$249:$F$599,0,$E$249:$E$599,$G368,$C$249:$C$599,"&lt;="&amp;AC$5)&lt;1000000,SUMIFS($D$249:$D$599,$F$249:$F$599,0,$E$249:$E$599,$G368,$C$249:$C$599,"&lt;="&amp;AE5)&gt;=1000000),SUMIFS($D$249:$D$599,$F$249:$F$599,0,$E$249:$E$599,$G368)*$C$161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85">
        <f>LEFT(B369,6)</f>
        <v/>
      </c>
      <c r="F369" s="14">
        <f>IF(SUMIFS($E$121:$E$155,$D$121:$D$155,E369)&lt;&gt;0,E369,0)</f>
        <v/>
      </c>
      <c r="G369" s="24" t="n"/>
      <c r="I369" s="26">
        <f>IF(AND(SUMIFS($D$249:$D$599,$F$249:$F$599,0,$E$249:$E$599,$G369,$C$249:$C$599,"&lt;="&amp;B$2)&lt;1000000,SUMIFS($D$249:$D$599,$F$249:$F$599,0,$E$249:$E$599,$G369,$C$249:$C$599,"&lt;="&amp;I5)&gt;=1000000),SUMIFS($D$249:$D$599,$F$249:$F$599,0,$E$249:$E$599,$G369)*$C$161 ,0)</f>
        <v/>
      </c>
      <c r="K369" s="84">
        <f>IF(AND(SUMIFS($D$249:$D$599,$F$249:$F$599,0,$E$249:$E$599,$G369,$C$249:$C$599,"&lt;="&amp;I$5)&lt;1000000,SUMIFS($D$249:$D$599,$F$249:$F$599,0,$E$249:$E$599,$G369,$C$249:$C$599,"&lt;="&amp;K5)&gt;=1000000),SUMIFS($D$249:$D$599,$F$249:$F$599,0,$E$249:$E$599,$G369)*$C$161 ,0)</f>
        <v/>
      </c>
      <c r="M369" s="84">
        <f>IF(AND(SUMIFS($D$249:$D$599,$F$249:$F$599,0,$E$249:$E$599,$G369,$C$249:$C$599,"&lt;="&amp;K$5)&lt;1000000,SUMIFS($D$249:$D$599,$F$249:$F$599,0,$E$249:$E$599,$G369,$C$249:$C$599,"&lt;="&amp;M5)&gt;=1000000),SUMIFS($D$249:$D$599,$F$249:$F$599,0,$E$249:$E$599,$G369)*$C$161 ,0)</f>
        <v/>
      </c>
      <c r="O369" s="84">
        <f>IF(AND(SUMIFS($D$249:$D$599,$F$249:$F$599,0,$E$249:$E$599,$G369,$C$249:$C$599,"&lt;="&amp;M$5)&lt;1000000,SUMIFS($D$249:$D$599,$F$249:$F$599,0,$E$249:$E$599,$G369,$C$249:$C$599,"&lt;="&amp;O5)&gt;=1000000),SUMIFS($D$249:$D$599,$F$249:$F$599,0,$E$249:$E$599,$G369)*$C$161 ,0)</f>
        <v/>
      </c>
      <c r="Q369" s="84">
        <f>IF(AND(SUMIFS($D$249:$D$599,$F$249:$F$599,0,$E$249:$E$599,$G369,$C$249:$C$599,"&lt;="&amp;O$5)&lt;1000000,SUMIFS($D$249:$D$599,$F$249:$F$599,0,$E$249:$E$599,$G369,$C$249:$C$599,"&lt;="&amp;Q5)&gt;=1000000),SUMIFS($D$249:$D$599,$F$249:$F$599,0,$E$249:$E$599,$G369)*$C$161 ,0)</f>
        <v/>
      </c>
      <c r="S369" s="84">
        <f>IF(AND(SUMIFS($D$249:$D$599,$F$249:$F$599,0,$E$249:$E$599,$G369,$C$249:$C$599,"&lt;="&amp;Q$5)&lt;1000000,SUMIFS($D$249:$D$599,$F$249:$F$599,0,$E$249:$E$599,$G369,$C$249:$C$599,"&lt;="&amp;S5)&gt;=1000000),SUMIFS($D$249:$D$599,$F$249:$F$599,0,$E$249:$E$599,$G369)*$C$161 ,0)</f>
        <v/>
      </c>
      <c r="U369" s="84">
        <f>IF(AND(SUMIFS($D$249:$D$599,$F$249:$F$599,0,$E$249:$E$599,$G369,$C$249:$C$599,"&lt;="&amp;S$5)&lt;1000000,SUMIFS($D$249:$D$599,$F$249:$F$599,0,$E$249:$E$599,$G369,$C$249:$C$599,"&lt;="&amp;U5)&gt;=1000000),SUMIFS($D$249:$D$599,$F$249:$F$599,0,$E$249:$E$599,$G369)*$C$161 ,0)</f>
        <v/>
      </c>
      <c r="W369" s="84">
        <f>IF(AND(SUMIFS($D$249:$D$599,$F$249:$F$599,0,$E$249:$E$599,$G369,$C$249:$C$599,"&lt;="&amp;U$5)&lt;1000000,SUMIFS($D$249:$D$599,$F$249:$F$599,0,$E$249:$E$599,$G369,$C$249:$C$599,"&lt;="&amp;W5)&gt;=1000000),SUMIFS($D$249:$D$599,$F$249:$F$599,0,$E$249:$E$599,$G369)*$C$161 ,0)</f>
        <v/>
      </c>
      <c r="Y369" s="84">
        <f>IF(AND(SUMIFS($D$249:$D$599,$F$249:$F$599,0,$E$249:$E$599,$G369,$C$249:$C$599,"&lt;="&amp;W$5)&lt;1000000,SUMIFS($D$249:$D$599,$F$249:$F$599,0,$E$249:$E$599,$G369,$C$249:$C$599,"&lt;="&amp;Y5)&gt;=1000000),SUMIFS($D$249:$D$599,$F$249:$F$599,0,$E$249:$E$599,$G369)*$C$161 ,0)</f>
        <v/>
      </c>
      <c r="AA369" s="84">
        <f>IF(AND(SUMIFS($D$249:$D$599,$F$249:$F$599,0,$E$249:$E$599,$G369,$C$249:$C$599,"&lt;="&amp;Y$5)&lt;1000000,SUMIFS($D$249:$D$599,$F$249:$F$599,0,$E$249:$E$599,$G369,$C$249:$C$599,"&lt;="&amp;AA5)&gt;=1000000),SUMIFS($D$249:$D$599,$F$249:$F$599,0,$E$249:$E$599,$G369)*$C$161 ,0)</f>
        <v/>
      </c>
      <c r="AC369" s="84">
        <f>IF(AND(SUMIFS($D$249:$D$599,$F$249:$F$599,0,$E$249:$E$599,$G369,$C$249:$C$599,"&lt;="&amp;AA$5)&lt;1000000,SUMIFS($D$249:$D$599,$F$249:$F$599,0,$E$249:$E$599,$G369,$C$249:$C$599,"&lt;="&amp;AC5)&gt;=1000000),SUMIFS($D$249:$D$599,$F$249:$F$599,0,$E$249:$E$599,$G369)*$C$161 ,0)</f>
        <v/>
      </c>
      <c r="AE369" s="84">
        <f>IF(AND(SUMIFS($D$249:$D$599,$F$249:$F$599,0,$E$249:$E$599,$G369,$C$249:$C$599,"&lt;="&amp;AC$5)&lt;1000000,SUMIFS($D$249:$D$599,$F$249:$F$599,0,$E$249:$E$599,$G369,$C$249:$C$599,"&lt;="&amp;AE5)&gt;=1000000),SUMIFS($D$249:$D$599,$F$249:$F$599,0,$E$249:$E$599,$G369)*$C$161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85">
        <f>LEFT(B370,6)</f>
        <v/>
      </c>
      <c r="F370" s="14">
        <f>IF(SUMIFS($E$121:$E$155,$D$121:$D$155,E370)&lt;&gt;0,E370,0)</f>
        <v/>
      </c>
      <c r="G370" s="24" t="n"/>
      <c r="I370" s="26">
        <f>IF(AND(SUMIFS($D$249:$D$599,$F$249:$F$599,0,$E$249:$E$599,$G370,$C$249:$C$599,"&lt;="&amp;B$2)&lt;1000000,SUMIFS($D$249:$D$599,$F$249:$F$599,0,$E$249:$E$599,$G370,$C$249:$C$599,"&lt;="&amp;I5)&gt;=1000000),SUMIFS($D$249:$D$599,$F$249:$F$599,0,$E$249:$E$599,$G370)*$C$161 ,0)</f>
        <v/>
      </c>
      <c r="K370" s="84">
        <f>IF(AND(SUMIFS($D$249:$D$599,$F$249:$F$599,0,$E$249:$E$599,$G370,$C$249:$C$599,"&lt;="&amp;I$5)&lt;1000000,SUMIFS($D$249:$D$599,$F$249:$F$599,0,$E$249:$E$599,$G370,$C$249:$C$599,"&lt;="&amp;K5)&gt;=1000000),SUMIFS($D$249:$D$599,$F$249:$F$599,0,$E$249:$E$599,$G370)*$C$161 ,0)</f>
        <v/>
      </c>
      <c r="M370" s="84">
        <f>IF(AND(SUMIFS($D$249:$D$599,$F$249:$F$599,0,$E$249:$E$599,$G370,$C$249:$C$599,"&lt;="&amp;K$5)&lt;1000000,SUMIFS($D$249:$D$599,$F$249:$F$599,0,$E$249:$E$599,$G370,$C$249:$C$599,"&lt;="&amp;M5)&gt;=1000000),SUMIFS($D$249:$D$599,$F$249:$F$599,0,$E$249:$E$599,$G370)*$C$161 ,0)</f>
        <v/>
      </c>
      <c r="O370" s="84">
        <f>IF(AND(SUMIFS($D$249:$D$599,$F$249:$F$599,0,$E$249:$E$599,$G370,$C$249:$C$599,"&lt;="&amp;M$5)&lt;1000000,SUMIFS($D$249:$D$599,$F$249:$F$599,0,$E$249:$E$599,$G370,$C$249:$C$599,"&lt;="&amp;O5)&gt;=1000000),SUMIFS($D$249:$D$599,$F$249:$F$599,0,$E$249:$E$599,$G370)*$C$161 ,0)</f>
        <v/>
      </c>
      <c r="Q370" s="84">
        <f>IF(AND(SUMIFS($D$249:$D$599,$F$249:$F$599,0,$E$249:$E$599,$G370,$C$249:$C$599,"&lt;="&amp;O$5)&lt;1000000,SUMIFS($D$249:$D$599,$F$249:$F$599,0,$E$249:$E$599,$G370,$C$249:$C$599,"&lt;="&amp;Q5)&gt;=1000000),SUMIFS($D$249:$D$599,$F$249:$F$599,0,$E$249:$E$599,$G370)*$C$161 ,0)</f>
        <v/>
      </c>
      <c r="S370" s="84">
        <f>IF(AND(SUMIFS($D$249:$D$599,$F$249:$F$599,0,$E$249:$E$599,$G370,$C$249:$C$599,"&lt;="&amp;Q$5)&lt;1000000,SUMIFS($D$249:$D$599,$F$249:$F$599,0,$E$249:$E$599,$G370,$C$249:$C$599,"&lt;="&amp;S5)&gt;=1000000),SUMIFS($D$249:$D$599,$F$249:$F$599,0,$E$249:$E$599,$G370)*$C$161 ,0)</f>
        <v/>
      </c>
      <c r="U370" s="84">
        <f>IF(AND(SUMIFS($D$249:$D$599,$F$249:$F$599,0,$E$249:$E$599,$G370,$C$249:$C$599,"&lt;="&amp;S$5)&lt;1000000,SUMIFS($D$249:$D$599,$F$249:$F$599,0,$E$249:$E$599,$G370,$C$249:$C$599,"&lt;="&amp;U5)&gt;=1000000),SUMIFS($D$249:$D$599,$F$249:$F$599,0,$E$249:$E$599,$G370)*$C$161 ,0)</f>
        <v/>
      </c>
      <c r="W370" s="84">
        <f>IF(AND(SUMIFS($D$249:$D$599,$F$249:$F$599,0,$E$249:$E$599,$G370,$C$249:$C$599,"&lt;="&amp;U$5)&lt;1000000,SUMIFS($D$249:$D$599,$F$249:$F$599,0,$E$249:$E$599,$G370,$C$249:$C$599,"&lt;="&amp;W5)&gt;=1000000),SUMIFS($D$249:$D$599,$F$249:$F$599,0,$E$249:$E$599,$G370)*$C$161 ,0)</f>
        <v/>
      </c>
      <c r="Y370" s="84">
        <f>IF(AND(SUMIFS($D$249:$D$599,$F$249:$F$599,0,$E$249:$E$599,$G370,$C$249:$C$599,"&lt;="&amp;W$5)&lt;1000000,SUMIFS($D$249:$D$599,$F$249:$F$599,0,$E$249:$E$599,$G370,$C$249:$C$599,"&lt;="&amp;Y5)&gt;=1000000),SUMIFS($D$249:$D$599,$F$249:$F$599,0,$E$249:$E$599,$G370)*$C$161 ,0)</f>
        <v/>
      </c>
      <c r="AA370" s="84">
        <f>IF(AND(SUMIFS($D$249:$D$599,$F$249:$F$599,0,$E$249:$E$599,$G370,$C$249:$C$599,"&lt;="&amp;Y$5)&lt;1000000,SUMIFS($D$249:$D$599,$F$249:$F$599,0,$E$249:$E$599,$G370,$C$249:$C$599,"&lt;="&amp;AA5)&gt;=1000000),SUMIFS($D$249:$D$599,$F$249:$F$599,0,$E$249:$E$599,$G370)*$C$161 ,0)</f>
        <v/>
      </c>
      <c r="AC370" s="84">
        <f>IF(AND(SUMIFS($D$249:$D$599,$F$249:$F$599,0,$E$249:$E$599,$G370,$C$249:$C$599,"&lt;="&amp;AA$5)&lt;1000000,SUMIFS($D$249:$D$599,$F$249:$F$599,0,$E$249:$E$599,$G370,$C$249:$C$599,"&lt;="&amp;AC5)&gt;=1000000),SUMIFS($D$249:$D$599,$F$249:$F$599,0,$E$249:$E$599,$G370)*$C$161 ,0)</f>
        <v/>
      </c>
      <c r="AE370" s="84">
        <f>IF(AND(SUMIFS($D$249:$D$599,$F$249:$F$599,0,$E$249:$E$599,$G370,$C$249:$C$599,"&lt;="&amp;AC$5)&lt;1000000,SUMIFS($D$249:$D$599,$F$249:$F$599,0,$E$249:$E$599,$G370,$C$249:$C$599,"&lt;="&amp;AE5)&gt;=1000000),SUMIFS($D$249:$D$599,$F$249:$F$599,0,$E$249:$E$599,$G370)*$C$161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85">
        <f>LEFT(B371,6)</f>
        <v/>
      </c>
      <c r="F371" s="14">
        <f>IF(SUMIFS($E$121:$E$155,$D$121:$D$155,E371)&lt;&gt;0,E371,0)</f>
        <v/>
      </c>
      <c r="G371" s="24" t="n"/>
      <c r="I371" s="26">
        <f>IF(AND(SUMIFS($D$249:$D$599,$F$249:$F$599,0,$E$249:$E$599,$G371,$C$249:$C$599,"&lt;="&amp;B$2)&lt;1000000,SUMIFS($D$249:$D$599,$F$249:$F$599,0,$E$249:$E$599,$G371,$C$249:$C$599,"&lt;="&amp;I5)&gt;=1000000),SUMIFS($D$249:$D$599,$F$249:$F$599,0,$E$249:$E$599,$G371)*$C$161 ,0)</f>
        <v/>
      </c>
      <c r="K371" s="84">
        <f>IF(AND(SUMIFS($D$249:$D$599,$F$249:$F$599,0,$E$249:$E$599,$G371,$C$249:$C$599,"&lt;="&amp;I$5)&lt;1000000,SUMIFS($D$249:$D$599,$F$249:$F$599,0,$E$249:$E$599,$G371,$C$249:$C$599,"&lt;="&amp;K5)&gt;=1000000),SUMIFS($D$249:$D$599,$F$249:$F$599,0,$E$249:$E$599,$G371)*$C$161 ,0)</f>
        <v/>
      </c>
      <c r="M371" s="84">
        <f>IF(AND(SUMIFS($D$249:$D$599,$F$249:$F$599,0,$E$249:$E$599,$G371,$C$249:$C$599,"&lt;="&amp;K$5)&lt;1000000,SUMIFS($D$249:$D$599,$F$249:$F$599,0,$E$249:$E$599,$G371,$C$249:$C$599,"&lt;="&amp;M5)&gt;=1000000),SUMIFS($D$249:$D$599,$F$249:$F$599,0,$E$249:$E$599,$G371)*$C$161 ,0)</f>
        <v/>
      </c>
      <c r="O371" s="84">
        <f>IF(AND(SUMIFS($D$249:$D$599,$F$249:$F$599,0,$E$249:$E$599,$G371,$C$249:$C$599,"&lt;="&amp;M$5)&lt;1000000,SUMIFS($D$249:$D$599,$F$249:$F$599,0,$E$249:$E$599,$G371,$C$249:$C$599,"&lt;="&amp;O5)&gt;=1000000),SUMIFS($D$249:$D$599,$F$249:$F$599,0,$E$249:$E$599,$G371)*$C$161 ,0)</f>
        <v/>
      </c>
      <c r="Q371" s="84">
        <f>IF(AND(SUMIFS($D$249:$D$599,$F$249:$F$599,0,$E$249:$E$599,$G371,$C$249:$C$599,"&lt;="&amp;O$5)&lt;1000000,SUMIFS($D$249:$D$599,$F$249:$F$599,0,$E$249:$E$599,$G371,$C$249:$C$599,"&lt;="&amp;Q5)&gt;=1000000),SUMIFS($D$249:$D$599,$F$249:$F$599,0,$E$249:$E$599,$G371)*$C$161 ,0)</f>
        <v/>
      </c>
      <c r="S371" s="84">
        <f>IF(AND(SUMIFS($D$249:$D$599,$F$249:$F$599,0,$E$249:$E$599,$G371,$C$249:$C$599,"&lt;="&amp;Q$5)&lt;1000000,SUMIFS($D$249:$D$599,$F$249:$F$599,0,$E$249:$E$599,$G371,$C$249:$C$599,"&lt;="&amp;S5)&gt;=1000000),SUMIFS($D$249:$D$599,$F$249:$F$599,0,$E$249:$E$599,$G371)*$C$161 ,0)</f>
        <v/>
      </c>
      <c r="U371" s="84">
        <f>IF(AND(SUMIFS($D$249:$D$599,$F$249:$F$599,0,$E$249:$E$599,$G371,$C$249:$C$599,"&lt;="&amp;S$5)&lt;1000000,SUMIFS($D$249:$D$599,$F$249:$F$599,0,$E$249:$E$599,$G371,$C$249:$C$599,"&lt;="&amp;U5)&gt;=1000000),SUMIFS($D$249:$D$599,$F$249:$F$599,0,$E$249:$E$599,$G371)*$C$161 ,0)</f>
        <v/>
      </c>
      <c r="W371" s="84">
        <f>IF(AND(SUMIFS($D$249:$D$599,$F$249:$F$599,0,$E$249:$E$599,$G371,$C$249:$C$599,"&lt;="&amp;U$5)&lt;1000000,SUMIFS($D$249:$D$599,$F$249:$F$599,0,$E$249:$E$599,$G371,$C$249:$C$599,"&lt;="&amp;W5)&gt;=1000000),SUMIFS($D$249:$D$599,$F$249:$F$599,0,$E$249:$E$599,$G371)*$C$161 ,0)</f>
        <v/>
      </c>
      <c r="Y371" s="84">
        <f>IF(AND(SUMIFS($D$249:$D$599,$F$249:$F$599,0,$E$249:$E$599,$G371,$C$249:$C$599,"&lt;="&amp;W$5)&lt;1000000,SUMIFS($D$249:$D$599,$F$249:$F$599,0,$E$249:$E$599,$G371,$C$249:$C$599,"&lt;="&amp;Y5)&gt;=1000000),SUMIFS($D$249:$D$599,$F$249:$F$599,0,$E$249:$E$599,$G371)*$C$161 ,0)</f>
        <v/>
      </c>
      <c r="AA371" s="84">
        <f>IF(AND(SUMIFS($D$249:$D$599,$F$249:$F$599,0,$E$249:$E$599,$G371,$C$249:$C$599,"&lt;="&amp;Y$5)&lt;1000000,SUMIFS($D$249:$D$599,$F$249:$F$599,0,$E$249:$E$599,$G371,$C$249:$C$599,"&lt;="&amp;AA5)&gt;=1000000),SUMIFS($D$249:$D$599,$F$249:$F$599,0,$E$249:$E$599,$G371)*$C$161 ,0)</f>
        <v/>
      </c>
      <c r="AC371" s="84">
        <f>IF(AND(SUMIFS($D$249:$D$599,$F$249:$F$599,0,$E$249:$E$599,$G371,$C$249:$C$599,"&lt;="&amp;AA$5)&lt;1000000,SUMIFS($D$249:$D$599,$F$249:$F$599,0,$E$249:$E$599,$G371,$C$249:$C$599,"&lt;="&amp;AC5)&gt;=1000000),SUMIFS($D$249:$D$599,$F$249:$F$599,0,$E$249:$E$599,$G371)*$C$161 ,0)</f>
        <v/>
      </c>
      <c r="AE371" s="84">
        <f>IF(AND(SUMIFS($D$249:$D$599,$F$249:$F$599,0,$E$249:$E$599,$G371,$C$249:$C$599,"&lt;="&amp;AC$5)&lt;1000000,SUMIFS($D$249:$D$599,$F$249:$F$599,0,$E$249:$E$599,$G371,$C$249:$C$599,"&lt;="&amp;AE5)&gt;=1000000),SUMIFS($D$249:$D$599,$F$249:$F$599,0,$E$249:$E$599,$G371)*$C$161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85">
        <f>LEFT(B372,6)</f>
        <v/>
      </c>
      <c r="F372" s="14">
        <f>IF(SUMIFS($E$121:$E$155,$D$121:$D$155,E372)&lt;&gt;0,E372,0)</f>
        <v/>
      </c>
      <c r="G372" s="24" t="n"/>
      <c r="I372" s="26">
        <f>IF(AND(SUMIFS($D$249:$D$599,$F$249:$F$599,0,$E$249:$E$599,$G372,$C$249:$C$599,"&lt;="&amp;B$2)&lt;1000000,SUMIFS($D$249:$D$599,$F$249:$F$599,0,$E$249:$E$599,$G372,$C$249:$C$599,"&lt;="&amp;I5)&gt;=1000000),SUMIFS($D$249:$D$599,$F$249:$F$599,0,$E$249:$E$599,$G372)*$C$161 ,0)</f>
        <v/>
      </c>
      <c r="K372" s="84">
        <f>IF(AND(SUMIFS($D$249:$D$599,$F$249:$F$599,0,$E$249:$E$599,$G372,$C$249:$C$599,"&lt;="&amp;I$5)&lt;1000000,SUMIFS($D$249:$D$599,$F$249:$F$599,0,$E$249:$E$599,$G372,$C$249:$C$599,"&lt;="&amp;K5)&gt;=1000000),SUMIFS($D$249:$D$599,$F$249:$F$599,0,$E$249:$E$599,$G372)*$C$161 ,0)</f>
        <v/>
      </c>
      <c r="M372" s="84">
        <f>IF(AND(SUMIFS($D$249:$D$599,$F$249:$F$599,0,$E$249:$E$599,$G372,$C$249:$C$599,"&lt;="&amp;K$5)&lt;1000000,SUMIFS($D$249:$D$599,$F$249:$F$599,0,$E$249:$E$599,$G372,$C$249:$C$599,"&lt;="&amp;M5)&gt;=1000000),SUMIFS($D$249:$D$599,$F$249:$F$599,0,$E$249:$E$599,$G372)*$C$161 ,0)</f>
        <v/>
      </c>
      <c r="O372" s="84">
        <f>IF(AND(SUMIFS($D$249:$D$599,$F$249:$F$599,0,$E$249:$E$599,$G372,$C$249:$C$599,"&lt;="&amp;M$5)&lt;1000000,SUMIFS($D$249:$D$599,$F$249:$F$599,0,$E$249:$E$599,$G372,$C$249:$C$599,"&lt;="&amp;O5)&gt;=1000000),SUMIFS($D$249:$D$599,$F$249:$F$599,0,$E$249:$E$599,$G372)*$C$161 ,0)</f>
        <v/>
      </c>
      <c r="Q372" s="84">
        <f>IF(AND(SUMIFS($D$249:$D$599,$F$249:$F$599,0,$E$249:$E$599,$G372,$C$249:$C$599,"&lt;="&amp;O$5)&lt;1000000,SUMIFS($D$249:$D$599,$F$249:$F$599,0,$E$249:$E$599,$G372,$C$249:$C$599,"&lt;="&amp;Q5)&gt;=1000000),SUMIFS($D$249:$D$599,$F$249:$F$599,0,$E$249:$E$599,$G372)*$C$161 ,0)</f>
        <v/>
      </c>
      <c r="S372" s="84">
        <f>IF(AND(SUMIFS($D$249:$D$599,$F$249:$F$599,0,$E$249:$E$599,$G372,$C$249:$C$599,"&lt;="&amp;Q$5)&lt;1000000,SUMIFS($D$249:$D$599,$F$249:$F$599,0,$E$249:$E$599,$G372,$C$249:$C$599,"&lt;="&amp;S5)&gt;=1000000),SUMIFS($D$249:$D$599,$F$249:$F$599,0,$E$249:$E$599,$G372)*$C$161 ,0)</f>
        <v/>
      </c>
      <c r="U372" s="84">
        <f>IF(AND(SUMIFS($D$249:$D$599,$F$249:$F$599,0,$E$249:$E$599,$G372,$C$249:$C$599,"&lt;="&amp;S$5)&lt;1000000,SUMIFS($D$249:$D$599,$F$249:$F$599,0,$E$249:$E$599,$G372,$C$249:$C$599,"&lt;="&amp;U5)&gt;=1000000),SUMIFS($D$249:$D$599,$F$249:$F$599,0,$E$249:$E$599,$G372)*$C$161 ,0)</f>
        <v/>
      </c>
      <c r="W372" s="84">
        <f>IF(AND(SUMIFS($D$249:$D$599,$F$249:$F$599,0,$E$249:$E$599,$G372,$C$249:$C$599,"&lt;="&amp;U$5)&lt;1000000,SUMIFS($D$249:$D$599,$F$249:$F$599,0,$E$249:$E$599,$G372,$C$249:$C$599,"&lt;="&amp;W5)&gt;=1000000),SUMIFS($D$249:$D$599,$F$249:$F$599,0,$E$249:$E$599,$G372)*$C$161 ,0)</f>
        <v/>
      </c>
      <c r="Y372" s="84">
        <f>IF(AND(SUMIFS($D$249:$D$599,$F$249:$F$599,0,$E$249:$E$599,$G372,$C$249:$C$599,"&lt;="&amp;W$5)&lt;1000000,SUMIFS($D$249:$D$599,$F$249:$F$599,0,$E$249:$E$599,$G372,$C$249:$C$599,"&lt;="&amp;Y5)&gt;=1000000),SUMIFS($D$249:$D$599,$F$249:$F$599,0,$E$249:$E$599,$G372)*$C$161 ,0)</f>
        <v/>
      </c>
      <c r="AA372" s="84">
        <f>IF(AND(SUMIFS($D$249:$D$599,$F$249:$F$599,0,$E$249:$E$599,$G372,$C$249:$C$599,"&lt;="&amp;Y$5)&lt;1000000,SUMIFS($D$249:$D$599,$F$249:$F$599,0,$E$249:$E$599,$G372,$C$249:$C$599,"&lt;="&amp;AA5)&gt;=1000000),SUMIFS($D$249:$D$599,$F$249:$F$599,0,$E$249:$E$599,$G372)*$C$161 ,0)</f>
        <v/>
      </c>
      <c r="AC372" s="84">
        <f>IF(AND(SUMIFS($D$249:$D$599,$F$249:$F$599,0,$E$249:$E$599,$G372,$C$249:$C$599,"&lt;="&amp;AA$5)&lt;1000000,SUMIFS($D$249:$D$599,$F$249:$F$599,0,$E$249:$E$599,$G372,$C$249:$C$599,"&lt;="&amp;AC5)&gt;=1000000),SUMIFS($D$249:$D$599,$F$249:$F$599,0,$E$249:$E$599,$G372)*$C$161 ,0)</f>
        <v/>
      </c>
      <c r="AE372" s="84">
        <f>IF(AND(SUMIFS($D$249:$D$599,$F$249:$F$599,0,$E$249:$E$599,$G372,$C$249:$C$599,"&lt;="&amp;AC$5)&lt;1000000,SUMIFS($D$249:$D$599,$F$249:$F$599,0,$E$249:$E$599,$G372,$C$249:$C$599,"&lt;="&amp;AE5)&gt;=1000000),SUMIFS($D$249:$D$599,$F$249:$F$599,0,$E$249:$E$599,$G372)*$C$161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85">
        <f>LEFT(B373,6)</f>
        <v/>
      </c>
      <c r="F373" s="14">
        <f>IF(SUMIFS($E$121:$E$155,$D$121:$D$155,E373)&lt;&gt;0,E373,0)</f>
        <v/>
      </c>
      <c r="G373" s="24" t="n"/>
      <c r="I373" s="26">
        <f>IF(AND(SUMIFS($D$249:$D$599,$F$249:$F$599,0,$E$249:$E$599,$G373,$C$249:$C$599,"&lt;="&amp;B$2)&lt;1000000,SUMIFS($D$249:$D$599,$F$249:$F$599,0,$E$249:$E$599,$G373,$C$249:$C$599,"&lt;="&amp;I5)&gt;=1000000),SUMIFS($D$249:$D$599,$F$249:$F$599,0,$E$249:$E$599,$G373)*$C$161 ,0)</f>
        <v/>
      </c>
      <c r="K373" s="84">
        <f>IF(AND(SUMIFS($D$249:$D$599,$F$249:$F$599,0,$E$249:$E$599,$G373,$C$249:$C$599,"&lt;="&amp;I$5)&lt;1000000,SUMIFS($D$249:$D$599,$F$249:$F$599,0,$E$249:$E$599,$G373,$C$249:$C$599,"&lt;="&amp;K5)&gt;=1000000),SUMIFS($D$249:$D$599,$F$249:$F$599,0,$E$249:$E$599,$G373)*$C$161 ,0)</f>
        <v/>
      </c>
      <c r="M373" s="84">
        <f>IF(AND(SUMIFS($D$249:$D$599,$F$249:$F$599,0,$E$249:$E$599,$G373,$C$249:$C$599,"&lt;="&amp;K$5)&lt;1000000,SUMIFS($D$249:$D$599,$F$249:$F$599,0,$E$249:$E$599,$G373,$C$249:$C$599,"&lt;="&amp;M5)&gt;=1000000),SUMIFS($D$249:$D$599,$F$249:$F$599,0,$E$249:$E$599,$G373)*$C$161 ,0)</f>
        <v/>
      </c>
      <c r="O373" s="84">
        <f>IF(AND(SUMIFS($D$249:$D$599,$F$249:$F$599,0,$E$249:$E$599,$G373,$C$249:$C$599,"&lt;="&amp;M$5)&lt;1000000,SUMIFS($D$249:$D$599,$F$249:$F$599,0,$E$249:$E$599,$G373,$C$249:$C$599,"&lt;="&amp;O5)&gt;=1000000),SUMIFS($D$249:$D$599,$F$249:$F$599,0,$E$249:$E$599,$G373)*$C$161 ,0)</f>
        <v/>
      </c>
      <c r="Q373" s="84">
        <f>IF(AND(SUMIFS($D$249:$D$599,$F$249:$F$599,0,$E$249:$E$599,$G373,$C$249:$C$599,"&lt;="&amp;O$5)&lt;1000000,SUMIFS($D$249:$D$599,$F$249:$F$599,0,$E$249:$E$599,$G373,$C$249:$C$599,"&lt;="&amp;Q5)&gt;=1000000),SUMIFS($D$249:$D$599,$F$249:$F$599,0,$E$249:$E$599,$G373)*$C$161 ,0)</f>
        <v/>
      </c>
      <c r="S373" s="84">
        <f>IF(AND(SUMIFS($D$249:$D$599,$F$249:$F$599,0,$E$249:$E$599,$G373,$C$249:$C$599,"&lt;="&amp;Q$5)&lt;1000000,SUMIFS($D$249:$D$599,$F$249:$F$599,0,$E$249:$E$599,$G373,$C$249:$C$599,"&lt;="&amp;S5)&gt;=1000000),SUMIFS($D$249:$D$599,$F$249:$F$599,0,$E$249:$E$599,$G373)*$C$161 ,0)</f>
        <v/>
      </c>
      <c r="U373" s="84">
        <f>IF(AND(SUMIFS($D$249:$D$599,$F$249:$F$599,0,$E$249:$E$599,$G373,$C$249:$C$599,"&lt;="&amp;S$5)&lt;1000000,SUMIFS($D$249:$D$599,$F$249:$F$599,0,$E$249:$E$599,$G373,$C$249:$C$599,"&lt;="&amp;U5)&gt;=1000000),SUMIFS($D$249:$D$599,$F$249:$F$599,0,$E$249:$E$599,$G373)*$C$161 ,0)</f>
        <v/>
      </c>
      <c r="W373" s="84">
        <f>IF(AND(SUMIFS($D$249:$D$599,$F$249:$F$599,0,$E$249:$E$599,$G373,$C$249:$C$599,"&lt;="&amp;U$5)&lt;1000000,SUMIFS($D$249:$D$599,$F$249:$F$599,0,$E$249:$E$599,$G373,$C$249:$C$599,"&lt;="&amp;W5)&gt;=1000000),SUMIFS($D$249:$D$599,$F$249:$F$599,0,$E$249:$E$599,$G373)*$C$161 ,0)</f>
        <v/>
      </c>
      <c r="Y373" s="84">
        <f>IF(AND(SUMIFS($D$249:$D$599,$F$249:$F$599,0,$E$249:$E$599,$G373,$C$249:$C$599,"&lt;="&amp;W$5)&lt;1000000,SUMIFS($D$249:$D$599,$F$249:$F$599,0,$E$249:$E$599,$G373,$C$249:$C$599,"&lt;="&amp;Y5)&gt;=1000000),SUMIFS($D$249:$D$599,$F$249:$F$599,0,$E$249:$E$599,$G373)*$C$161 ,0)</f>
        <v/>
      </c>
      <c r="AA373" s="84">
        <f>IF(AND(SUMIFS($D$249:$D$599,$F$249:$F$599,0,$E$249:$E$599,$G373,$C$249:$C$599,"&lt;="&amp;Y$5)&lt;1000000,SUMIFS($D$249:$D$599,$F$249:$F$599,0,$E$249:$E$599,$G373,$C$249:$C$599,"&lt;="&amp;AA5)&gt;=1000000),SUMIFS($D$249:$D$599,$F$249:$F$599,0,$E$249:$E$599,$G373)*$C$161 ,0)</f>
        <v/>
      </c>
      <c r="AC373" s="84">
        <f>IF(AND(SUMIFS($D$249:$D$599,$F$249:$F$599,0,$E$249:$E$599,$G373,$C$249:$C$599,"&lt;="&amp;AA$5)&lt;1000000,SUMIFS($D$249:$D$599,$F$249:$F$599,0,$E$249:$E$599,$G373,$C$249:$C$599,"&lt;="&amp;AC5)&gt;=1000000),SUMIFS($D$249:$D$599,$F$249:$F$599,0,$E$249:$E$599,$G373)*$C$161 ,0)</f>
        <v/>
      </c>
      <c r="AE373" s="84">
        <f>IF(AND(SUMIFS($D$249:$D$599,$F$249:$F$599,0,$E$249:$E$599,$G373,$C$249:$C$599,"&lt;="&amp;AC$5)&lt;1000000,SUMIFS($D$249:$D$599,$F$249:$F$599,0,$E$249:$E$599,$G373,$C$249:$C$599,"&lt;="&amp;AE5)&gt;=1000000),SUMIFS($D$249:$D$599,$F$249:$F$599,0,$E$249:$E$599,$G373)*$C$161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85">
        <f>LEFT(B374,6)</f>
        <v/>
      </c>
      <c r="F374" s="14">
        <f>IF(SUMIFS($E$121:$E$155,$D$121:$D$155,E374)&lt;&gt;0,E374,0)</f>
        <v/>
      </c>
      <c r="G374" s="24" t="n"/>
      <c r="I374" s="26">
        <f>IF(AND(SUMIFS($D$249:$D$599,$F$249:$F$599,0,$E$249:$E$599,$G374,$C$249:$C$599,"&lt;="&amp;B$2)&lt;1000000,SUMIFS($D$249:$D$599,$F$249:$F$599,0,$E$249:$E$599,$G374,$C$249:$C$599,"&lt;="&amp;I5)&gt;=1000000),SUMIFS($D$249:$D$599,$F$249:$F$599,0,$E$249:$E$599,$G374)*$C$161 ,0)</f>
        <v/>
      </c>
      <c r="K374" s="84">
        <f>IF(AND(SUMIFS($D$249:$D$599,$F$249:$F$599,0,$E$249:$E$599,$G374,$C$249:$C$599,"&lt;="&amp;I$5)&lt;1000000,SUMIFS($D$249:$D$599,$F$249:$F$599,0,$E$249:$E$599,$G374,$C$249:$C$599,"&lt;="&amp;K5)&gt;=1000000),SUMIFS($D$249:$D$599,$F$249:$F$599,0,$E$249:$E$599,$G374)*$C$161 ,0)</f>
        <v/>
      </c>
      <c r="M374" s="84">
        <f>IF(AND(SUMIFS($D$249:$D$599,$F$249:$F$599,0,$E$249:$E$599,$G374,$C$249:$C$599,"&lt;="&amp;K$5)&lt;1000000,SUMIFS($D$249:$D$599,$F$249:$F$599,0,$E$249:$E$599,$G374,$C$249:$C$599,"&lt;="&amp;M5)&gt;=1000000),SUMIFS($D$249:$D$599,$F$249:$F$599,0,$E$249:$E$599,$G374)*$C$161 ,0)</f>
        <v/>
      </c>
      <c r="O374" s="84">
        <f>IF(AND(SUMIFS($D$249:$D$599,$F$249:$F$599,0,$E$249:$E$599,$G374,$C$249:$C$599,"&lt;="&amp;M$5)&lt;1000000,SUMIFS($D$249:$D$599,$F$249:$F$599,0,$E$249:$E$599,$G374,$C$249:$C$599,"&lt;="&amp;O5)&gt;=1000000),SUMIFS($D$249:$D$599,$F$249:$F$599,0,$E$249:$E$599,$G374)*$C$161 ,0)</f>
        <v/>
      </c>
      <c r="Q374" s="84">
        <f>IF(AND(SUMIFS($D$249:$D$599,$F$249:$F$599,0,$E$249:$E$599,$G374,$C$249:$C$599,"&lt;="&amp;O$5)&lt;1000000,SUMIFS($D$249:$D$599,$F$249:$F$599,0,$E$249:$E$599,$G374,$C$249:$C$599,"&lt;="&amp;Q5)&gt;=1000000),SUMIFS($D$249:$D$599,$F$249:$F$599,0,$E$249:$E$599,$G374)*$C$161 ,0)</f>
        <v/>
      </c>
      <c r="S374" s="84">
        <f>IF(AND(SUMIFS($D$249:$D$599,$F$249:$F$599,0,$E$249:$E$599,$G374,$C$249:$C$599,"&lt;="&amp;Q$5)&lt;1000000,SUMIFS($D$249:$D$599,$F$249:$F$599,0,$E$249:$E$599,$G374,$C$249:$C$599,"&lt;="&amp;S5)&gt;=1000000),SUMIFS($D$249:$D$599,$F$249:$F$599,0,$E$249:$E$599,$G374)*$C$161 ,0)</f>
        <v/>
      </c>
      <c r="U374" s="84">
        <f>IF(AND(SUMIFS($D$249:$D$599,$F$249:$F$599,0,$E$249:$E$599,$G374,$C$249:$C$599,"&lt;="&amp;S$5)&lt;1000000,SUMIFS($D$249:$D$599,$F$249:$F$599,0,$E$249:$E$599,$G374,$C$249:$C$599,"&lt;="&amp;U5)&gt;=1000000),SUMIFS($D$249:$D$599,$F$249:$F$599,0,$E$249:$E$599,$G374)*$C$161 ,0)</f>
        <v/>
      </c>
      <c r="W374" s="84">
        <f>IF(AND(SUMIFS($D$249:$D$599,$F$249:$F$599,0,$E$249:$E$599,$G374,$C$249:$C$599,"&lt;="&amp;U$5)&lt;1000000,SUMIFS($D$249:$D$599,$F$249:$F$599,0,$E$249:$E$599,$G374,$C$249:$C$599,"&lt;="&amp;W5)&gt;=1000000),SUMIFS($D$249:$D$599,$F$249:$F$599,0,$E$249:$E$599,$G374)*$C$161 ,0)</f>
        <v/>
      </c>
      <c r="Y374" s="84">
        <f>IF(AND(SUMIFS($D$249:$D$599,$F$249:$F$599,0,$E$249:$E$599,$G374,$C$249:$C$599,"&lt;="&amp;W$5)&lt;1000000,SUMIFS($D$249:$D$599,$F$249:$F$599,0,$E$249:$E$599,$G374,$C$249:$C$599,"&lt;="&amp;Y5)&gt;=1000000),SUMIFS($D$249:$D$599,$F$249:$F$599,0,$E$249:$E$599,$G374)*$C$161 ,0)</f>
        <v/>
      </c>
      <c r="AA374" s="84">
        <f>IF(AND(SUMIFS($D$249:$D$599,$F$249:$F$599,0,$E$249:$E$599,$G374,$C$249:$C$599,"&lt;="&amp;Y$5)&lt;1000000,SUMIFS($D$249:$D$599,$F$249:$F$599,0,$E$249:$E$599,$G374,$C$249:$C$599,"&lt;="&amp;AA5)&gt;=1000000),SUMIFS($D$249:$D$599,$F$249:$F$599,0,$E$249:$E$599,$G374)*$C$161 ,0)</f>
        <v/>
      </c>
      <c r="AC374" s="84">
        <f>IF(AND(SUMIFS($D$249:$D$599,$F$249:$F$599,0,$E$249:$E$599,$G374,$C$249:$C$599,"&lt;="&amp;AA$5)&lt;1000000,SUMIFS($D$249:$D$599,$F$249:$F$599,0,$E$249:$E$599,$G374,$C$249:$C$599,"&lt;="&amp;AC5)&gt;=1000000),SUMIFS($D$249:$D$599,$F$249:$F$599,0,$E$249:$E$599,$G374)*$C$161 ,0)</f>
        <v/>
      </c>
      <c r="AE374" s="84">
        <f>IF(AND(SUMIFS($D$249:$D$599,$F$249:$F$599,0,$E$249:$E$599,$G374,$C$249:$C$599,"&lt;="&amp;AC$5)&lt;1000000,SUMIFS($D$249:$D$599,$F$249:$F$599,0,$E$249:$E$599,$G374,$C$249:$C$599,"&lt;="&amp;AE5)&gt;=1000000),SUMIFS($D$249:$D$599,$F$249:$F$599,0,$E$249:$E$599,$G374)*$C$161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85">
        <f>LEFT(B375,6)</f>
        <v/>
      </c>
      <c r="F375" s="14">
        <f>IF(SUMIFS($E$121:$E$155,$D$121:$D$155,E375)&lt;&gt;0,E375,0)</f>
        <v/>
      </c>
      <c r="G375" s="24" t="n"/>
      <c r="I375" s="26">
        <f>IF(AND(SUMIFS($D$249:$D$599,$F$249:$F$599,0,$E$249:$E$599,$G375,$C$249:$C$599,"&lt;="&amp;B$2)&lt;1000000,SUMIFS($D$249:$D$599,$F$249:$F$599,0,$E$249:$E$599,$G375,$C$249:$C$599,"&lt;="&amp;I5)&gt;=1000000),SUMIFS($D$249:$D$599,$F$249:$F$599,0,$E$249:$E$599,$G375)*$C$161 ,0)</f>
        <v/>
      </c>
      <c r="K375" s="84">
        <f>IF(AND(SUMIFS($D$249:$D$599,$F$249:$F$599,0,$E$249:$E$599,$G375,$C$249:$C$599,"&lt;="&amp;I$5)&lt;1000000,SUMIFS($D$249:$D$599,$F$249:$F$599,0,$E$249:$E$599,$G375,$C$249:$C$599,"&lt;="&amp;K5)&gt;=1000000),SUMIFS($D$249:$D$599,$F$249:$F$599,0,$E$249:$E$599,$G375)*$C$161 ,0)</f>
        <v/>
      </c>
      <c r="M375" s="84">
        <f>IF(AND(SUMIFS($D$249:$D$599,$F$249:$F$599,0,$E$249:$E$599,$G375,$C$249:$C$599,"&lt;="&amp;K$5)&lt;1000000,SUMIFS($D$249:$D$599,$F$249:$F$599,0,$E$249:$E$599,$G375,$C$249:$C$599,"&lt;="&amp;M5)&gt;=1000000),SUMIFS($D$249:$D$599,$F$249:$F$599,0,$E$249:$E$599,$G375)*$C$161 ,0)</f>
        <v/>
      </c>
      <c r="O375" s="84">
        <f>IF(AND(SUMIFS($D$249:$D$599,$F$249:$F$599,0,$E$249:$E$599,$G375,$C$249:$C$599,"&lt;="&amp;M$5)&lt;1000000,SUMIFS($D$249:$D$599,$F$249:$F$599,0,$E$249:$E$599,$G375,$C$249:$C$599,"&lt;="&amp;O5)&gt;=1000000),SUMIFS($D$249:$D$599,$F$249:$F$599,0,$E$249:$E$599,$G375)*$C$161 ,0)</f>
        <v/>
      </c>
      <c r="Q375" s="84">
        <f>IF(AND(SUMIFS($D$249:$D$599,$F$249:$F$599,0,$E$249:$E$599,$G375,$C$249:$C$599,"&lt;="&amp;O$5)&lt;1000000,SUMIFS($D$249:$D$599,$F$249:$F$599,0,$E$249:$E$599,$G375,$C$249:$C$599,"&lt;="&amp;Q5)&gt;=1000000),SUMIFS($D$249:$D$599,$F$249:$F$599,0,$E$249:$E$599,$G375)*$C$161 ,0)</f>
        <v/>
      </c>
      <c r="S375" s="84">
        <f>IF(AND(SUMIFS($D$249:$D$599,$F$249:$F$599,0,$E$249:$E$599,$G375,$C$249:$C$599,"&lt;="&amp;Q$5)&lt;1000000,SUMIFS($D$249:$D$599,$F$249:$F$599,0,$E$249:$E$599,$G375,$C$249:$C$599,"&lt;="&amp;S5)&gt;=1000000),SUMIFS($D$249:$D$599,$F$249:$F$599,0,$E$249:$E$599,$G375)*$C$161 ,0)</f>
        <v/>
      </c>
      <c r="U375" s="84">
        <f>IF(AND(SUMIFS($D$249:$D$599,$F$249:$F$599,0,$E$249:$E$599,$G375,$C$249:$C$599,"&lt;="&amp;S$5)&lt;1000000,SUMIFS($D$249:$D$599,$F$249:$F$599,0,$E$249:$E$599,$G375,$C$249:$C$599,"&lt;="&amp;U5)&gt;=1000000),SUMIFS($D$249:$D$599,$F$249:$F$599,0,$E$249:$E$599,$G375)*$C$161 ,0)</f>
        <v/>
      </c>
      <c r="W375" s="84">
        <f>IF(AND(SUMIFS($D$249:$D$599,$F$249:$F$599,0,$E$249:$E$599,$G375,$C$249:$C$599,"&lt;="&amp;U$5)&lt;1000000,SUMIFS($D$249:$D$599,$F$249:$F$599,0,$E$249:$E$599,$G375,$C$249:$C$599,"&lt;="&amp;W5)&gt;=1000000),SUMIFS($D$249:$D$599,$F$249:$F$599,0,$E$249:$E$599,$G375)*$C$161 ,0)</f>
        <v/>
      </c>
      <c r="Y375" s="84">
        <f>IF(AND(SUMIFS($D$249:$D$599,$F$249:$F$599,0,$E$249:$E$599,$G375,$C$249:$C$599,"&lt;="&amp;W$5)&lt;1000000,SUMIFS($D$249:$D$599,$F$249:$F$599,0,$E$249:$E$599,$G375,$C$249:$C$599,"&lt;="&amp;Y5)&gt;=1000000),SUMIFS($D$249:$D$599,$F$249:$F$599,0,$E$249:$E$599,$G375)*$C$161 ,0)</f>
        <v/>
      </c>
      <c r="AA375" s="84">
        <f>IF(AND(SUMIFS($D$249:$D$599,$F$249:$F$599,0,$E$249:$E$599,$G375,$C$249:$C$599,"&lt;="&amp;Y$5)&lt;1000000,SUMIFS($D$249:$D$599,$F$249:$F$599,0,$E$249:$E$599,$G375,$C$249:$C$599,"&lt;="&amp;AA5)&gt;=1000000),SUMIFS($D$249:$D$599,$F$249:$F$599,0,$E$249:$E$599,$G375)*$C$161 ,0)</f>
        <v/>
      </c>
      <c r="AC375" s="84">
        <f>IF(AND(SUMIFS($D$249:$D$599,$F$249:$F$599,0,$E$249:$E$599,$G375,$C$249:$C$599,"&lt;="&amp;AA$5)&lt;1000000,SUMIFS($D$249:$D$599,$F$249:$F$599,0,$E$249:$E$599,$G375,$C$249:$C$599,"&lt;="&amp;AC5)&gt;=1000000),SUMIFS($D$249:$D$599,$F$249:$F$599,0,$E$249:$E$599,$G375)*$C$161 ,0)</f>
        <v/>
      </c>
      <c r="AE375" s="84">
        <f>IF(AND(SUMIFS($D$249:$D$599,$F$249:$F$599,0,$E$249:$E$599,$G375,$C$249:$C$599,"&lt;="&amp;AC$5)&lt;1000000,SUMIFS($D$249:$D$599,$F$249:$F$599,0,$E$249:$E$599,$G375,$C$249:$C$599,"&lt;="&amp;AE5)&gt;=1000000),SUMIFS($D$249:$D$599,$F$249:$F$599,0,$E$249:$E$599,$G375)*$C$161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85">
        <f>LEFT(B376,6)</f>
        <v/>
      </c>
      <c r="F376" s="14">
        <f>IF(SUMIFS($E$121:$E$155,$D$121:$D$155,E376)&lt;&gt;0,E376,0)</f>
        <v/>
      </c>
      <c r="G376" s="24" t="n"/>
      <c r="I376" s="26">
        <f>IF(AND(SUMIFS($D$249:$D$599,$F$249:$F$599,0,$E$249:$E$599,$G376,$C$249:$C$599,"&lt;="&amp;B$2)&lt;1000000,SUMIFS($D$249:$D$599,$F$249:$F$599,0,$E$249:$E$599,$G376,$C$249:$C$599,"&lt;="&amp;I5)&gt;=1000000),SUMIFS($D$249:$D$599,$F$249:$F$599,0,$E$249:$E$599,$G376)*$C$161 ,0)</f>
        <v/>
      </c>
      <c r="K376" s="84">
        <f>IF(AND(SUMIFS($D$249:$D$599,$F$249:$F$599,0,$E$249:$E$599,$G376,$C$249:$C$599,"&lt;="&amp;I$5)&lt;1000000,SUMIFS($D$249:$D$599,$F$249:$F$599,0,$E$249:$E$599,$G376,$C$249:$C$599,"&lt;="&amp;K5)&gt;=1000000),SUMIFS($D$249:$D$599,$F$249:$F$599,0,$E$249:$E$599,$G376)*$C$161 ,0)</f>
        <v/>
      </c>
      <c r="M376" s="84">
        <f>IF(AND(SUMIFS($D$249:$D$599,$F$249:$F$599,0,$E$249:$E$599,$G376,$C$249:$C$599,"&lt;="&amp;K$5)&lt;1000000,SUMIFS($D$249:$D$599,$F$249:$F$599,0,$E$249:$E$599,$G376,$C$249:$C$599,"&lt;="&amp;M5)&gt;=1000000),SUMIFS($D$249:$D$599,$F$249:$F$599,0,$E$249:$E$599,$G376)*$C$161 ,0)</f>
        <v/>
      </c>
      <c r="O376" s="84">
        <f>IF(AND(SUMIFS($D$249:$D$599,$F$249:$F$599,0,$E$249:$E$599,$G376,$C$249:$C$599,"&lt;="&amp;M$5)&lt;1000000,SUMIFS($D$249:$D$599,$F$249:$F$599,0,$E$249:$E$599,$G376,$C$249:$C$599,"&lt;="&amp;O5)&gt;=1000000),SUMIFS($D$249:$D$599,$F$249:$F$599,0,$E$249:$E$599,$G376)*$C$161 ,0)</f>
        <v/>
      </c>
      <c r="Q376" s="84">
        <f>IF(AND(SUMIFS($D$249:$D$599,$F$249:$F$599,0,$E$249:$E$599,$G376,$C$249:$C$599,"&lt;="&amp;O$5)&lt;1000000,SUMIFS($D$249:$D$599,$F$249:$F$599,0,$E$249:$E$599,$G376,$C$249:$C$599,"&lt;="&amp;Q5)&gt;=1000000),SUMIFS($D$249:$D$599,$F$249:$F$599,0,$E$249:$E$599,$G376)*$C$161 ,0)</f>
        <v/>
      </c>
      <c r="S376" s="84">
        <f>IF(AND(SUMIFS($D$249:$D$599,$F$249:$F$599,0,$E$249:$E$599,$G376,$C$249:$C$599,"&lt;="&amp;Q$5)&lt;1000000,SUMIFS($D$249:$D$599,$F$249:$F$599,0,$E$249:$E$599,$G376,$C$249:$C$599,"&lt;="&amp;S5)&gt;=1000000),SUMIFS($D$249:$D$599,$F$249:$F$599,0,$E$249:$E$599,$G376)*$C$161 ,0)</f>
        <v/>
      </c>
      <c r="U376" s="84">
        <f>IF(AND(SUMIFS($D$249:$D$599,$F$249:$F$599,0,$E$249:$E$599,$G376,$C$249:$C$599,"&lt;="&amp;S$5)&lt;1000000,SUMIFS($D$249:$D$599,$F$249:$F$599,0,$E$249:$E$599,$G376,$C$249:$C$599,"&lt;="&amp;U5)&gt;=1000000),SUMIFS($D$249:$D$599,$F$249:$F$599,0,$E$249:$E$599,$G376)*$C$161 ,0)</f>
        <v/>
      </c>
      <c r="W376" s="84">
        <f>IF(AND(SUMIFS($D$249:$D$599,$F$249:$F$599,0,$E$249:$E$599,$G376,$C$249:$C$599,"&lt;="&amp;U$5)&lt;1000000,SUMIFS($D$249:$D$599,$F$249:$F$599,0,$E$249:$E$599,$G376,$C$249:$C$599,"&lt;="&amp;W5)&gt;=1000000),SUMIFS($D$249:$D$599,$F$249:$F$599,0,$E$249:$E$599,$G376)*$C$161 ,0)</f>
        <v/>
      </c>
      <c r="Y376" s="84">
        <f>IF(AND(SUMIFS($D$249:$D$599,$F$249:$F$599,0,$E$249:$E$599,$G376,$C$249:$C$599,"&lt;="&amp;W$5)&lt;1000000,SUMIFS($D$249:$D$599,$F$249:$F$599,0,$E$249:$E$599,$G376,$C$249:$C$599,"&lt;="&amp;Y5)&gt;=1000000),SUMIFS($D$249:$D$599,$F$249:$F$599,0,$E$249:$E$599,$G376)*$C$161 ,0)</f>
        <v/>
      </c>
      <c r="AA376" s="84">
        <f>IF(AND(SUMIFS($D$249:$D$599,$F$249:$F$599,0,$E$249:$E$599,$G376,$C$249:$C$599,"&lt;="&amp;Y$5)&lt;1000000,SUMIFS($D$249:$D$599,$F$249:$F$599,0,$E$249:$E$599,$G376,$C$249:$C$599,"&lt;="&amp;AA5)&gt;=1000000),SUMIFS($D$249:$D$599,$F$249:$F$599,0,$E$249:$E$599,$G376)*$C$161 ,0)</f>
        <v/>
      </c>
      <c r="AC376" s="84">
        <f>IF(AND(SUMIFS($D$249:$D$599,$F$249:$F$599,0,$E$249:$E$599,$G376,$C$249:$C$599,"&lt;="&amp;AA$5)&lt;1000000,SUMIFS($D$249:$D$599,$F$249:$F$599,0,$E$249:$E$599,$G376,$C$249:$C$599,"&lt;="&amp;AC5)&gt;=1000000),SUMIFS($D$249:$D$599,$F$249:$F$599,0,$E$249:$E$599,$G376)*$C$161 ,0)</f>
        <v/>
      </c>
      <c r="AE376" s="84">
        <f>IF(AND(SUMIFS($D$249:$D$599,$F$249:$F$599,0,$E$249:$E$599,$G376,$C$249:$C$599,"&lt;="&amp;AC$5)&lt;1000000,SUMIFS($D$249:$D$599,$F$249:$F$599,0,$E$249:$E$599,$G376,$C$249:$C$599,"&lt;="&amp;AE5)&gt;=1000000),SUMIFS($D$249:$D$599,$F$249:$F$599,0,$E$249:$E$599,$G376)*$C$161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85">
        <f>LEFT(B377,6)</f>
        <v/>
      </c>
      <c r="F377" s="14">
        <f>IF(SUMIFS($E$121:$E$155,$D$121:$D$155,E377)&lt;&gt;0,E377,0)</f>
        <v/>
      </c>
      <c r="G377" s="24" t="n"/>
      <c r="I377" s="26">
        <f>IF(AND(SUMIFS($D$249:$D$599,$F$249:$F$599,0,$E$249:$E$599,$G377,$C$249:$C$599,"&lt;="&amp;B$2)&lt;1000000,SUMIFS($D$249:$D$599,$F$249:$F$599,0,$E$249:$E$599,$G377,$C$249:$C$599,"&lt;="&amp;I5)&gt;=1000000),SUMIFS($D$249:$D$599,$F$249:$F$599,0,$E$249:$E$599,$G377)*$C$161 ,0)</f>
        <v/>
      </c>
      <c r="K377" s="84">
        <f>IF(AND(SUMIFS($D$249:$D$599,$F$249:$F$599,0,$E$249:$E$599,$G377,$C$249:$C$599,"&lt;="&amp;I$5)&lt;1000000,SUMIFS($D$249:$D$599,$F$249:$F$599,0,$E$249:$E$599,$G377,$C$249:$C$599,"&lt;="&amp;K5)&gt;=1000000),SUMIFS($D$249:$D$599,$F$249:$F$599,0,$E$249:$E$599,$G377)*$C$161 ,0)</f>
        <v/>
      </c>
      <c r="M377" s="84">
        <f>IF(AND(SUMIFS($D$249:$D$599,$F$249:$F$599,0,$E$249:$E$599,$G377,$C$249:$C$599,"&lt;="&amp;K$5)&lt;1000000,SUMIFS($D$249:$D$599,$F$249:$F$599,0,$E$249:$E$599,$G377,$C$249:$C$599,"&lt;="&amp;M5)&gt;=1000000),SUMIFS($D$249:$D$599,$F$249:$F$599,0,$E$249:$E$599,$G377)*$C$161 ,0)</f>
        <v/>
      </c>
      <c r="O377" s="84">
        <f>IF(AND(SUMIFS($D$249:$D$599,$F$249:$F$599,0,$E$249:$E$599,$G377,$C$249:$C$599,"&lt;="&amp;M$5)&lt;1000000,SUMIFS($D$249:$D$599,$F$249:$F$599,0,$E$249:$E$599,$G377,$C$249:$C$599,"&lt;="&amp;O5)&gt;=1000000),SUMIFS($D$249:$D$599,$F$249:$F$599,0,$E$249:$E$599,$G377)*$C$161 ,0)</f>
        <v/>
      </c>
      <c r="Q377" s="84">
        <f>IF(AND(SUMIFS($D$249:$D$599,$F$249:$F$599,0,$E$249:$E$599,$G377,$C$249:$C$599,"&lt;="&amp;O$5)&lt;1000000,SUMIFS($D$249:$D$599,$F$249:$F$599,0,$E$249:$E$599,$G377,$C$249:$C$599,"&lt;="&amp;Q5)&gt;=1000000),SUMIFS($D$249:$D$599,$F$249:$F$599,0,$E$249:$E$599,$G377)*$C$161 ,0)</f>
        <v/>
      </c>
      <c r="S377" s="84">
        <f>IF(AND(SUMIFS($D$249:$D$599,$F$249:$F$599,0,$E$249:$E$599,$G377,$C$249:$C$599,"&lt;="&amp;Q$5)&lt;1000000,SUMIFS($D$249:$D$599,$F$249:$F$599,0,$E$249:$E$599,$G377,$C$249:$C$599,"&lt;="&amp;S5)&gt;=1000000),SUMIFS($D$249:$D$599,$F$249:$F$599,0,$E$249:$E$599,$G377)*$C$161 ,0)</f>
        <v/>
      </c>
      <c r="U377" s="84">
        <f>IF(AND(SUMIFS($D$249:$D$599,$F$249:$F$599,0,$E$249:$E$599,$G377,$C$249:$C$599,"&lt;="&amp;S$5)&lt;1000000,SUMIFS($D$249:$D$599,$F$249:$F$599,0,$E$249:$E$599,$G377,$C$249:$C$599,"&lt;="&amp;U5)&gt;=1000000),SUMIFS($D$249:$D$599,$F$249:$F$599,0,$E$249:$E$599,$G377)*$C$161 ,0)</f>
        <v/>
      </c>
      <c r="W377" s="84">
        <f>IF(AND(SUMIFS($D$249:$D$599,$F$249:$F$599,0,$E$249:$E$599,$G377,$C$249:$C$599,"&lt;="&amp;U$5)&lt;1000000,SUMIFS($D$249:$D$599,$F$249:$F$599,0,$E$249:$E$599,$G377,$C$249:$C$599,"&lt;="&amp;W5)&gt;=1000000),SUMIFS($D$249:$D$599,$F$249:$F$599,0,$E$249:$E$599,$G377)*$C$161 ,0)</f>
        <v/>
      </c>
      <c r="Y377" s="84">
        <f>IF(AND(SUMIFS($D$249:$D$599,$F$249:$F$599,0,$E$249:$E$599,$G377,$C$249:$C$599,"&lt;="&amp;W$5)&lt;1000000,SUMIFS($D$249:$D$599,$F$249:$F$599,0,$E$249:$E$599,$G377,$C$249:$C$599,"&lt;="&amp;Y5)&gt;=1000000),SUMIFS($D$249:$D$599,$F$249:$F$599,0,$E$249:$E$599,$G377)*$C$161 ,0)</f>
        <v/>
      </c>
      <c r="AA377" s="84">
        <f>IF(AND(SUMIFS($D$249:$D$599,$F$249:$F$599,0,$E$249:$E$599,$G377,$C$249:$C$599,"&lt;="&amp;Y$5)&lt;1000000,SUMIFS($D$249:$D$599,$F$249:$F$599,0,$E$249:$E$599,$G377,$C$249:$C$599,"&lt;="&amp;AA5)&gt;=1000000),SUMIFS($D$249:$D$599,$F$249:$F$599,0,$E$249:$E$599,$G377)*$C$161 ,0)</f>
        <v/>
      </c>
      <c r="AC377" s="84">
        <f>IF(AND(SUMIFS($D$249:$D$599,$F$249:$F$599,0,$E$249:$E$599,$G377,$C$249:$C$599,"&lt;="&amp;AA$5)&lt;1000000,SUMIFS($D$249:$D$599,$F$249:$F$599,0,$E$249:$E$599,$G377,$C$249:$C$599,"&lt;="&amp;AC5)&gt;=1000000),SUMIFS($D$249:$D$599,$F$249:$F$599,0,$E$249:$E$599,$G377)*$C$161 ,0)</f>
        <v/>
      </c>
      <c r="AE377" s="84">
        <f>IF(AND(SUMIFS($D$249:$D$599,$F$249:$F$599,0,$E$249:$E$599,$G377,$C$249:$C$599,"&lt;="&amp;AC$5)&lt;1000000,SUMIFS($D$249:$D$599,$F$249:$F$599,0,$E$249:$E$599,$G377,$C$249:$C$599,"&lt;="&amp;AE5)&gt;=1000000),SUMIFS($D$249:$D$599,$F$249:$F$599,0,$E$249:$E$599,$G377)*$C$161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85">
        <f>LEFT(B378,6)</f>
        <v/>
      </c>
      <c r="F378" s="14">
        <f>IF(SUMIFS($E$121:$E$155,$D$121:$D$155,E378)&lt;&gt;0,E378,0)</f>
        <v/>
      </c>
      <c r="G378" s="24" t="n"/>
      <c r="I378" s="26">
        <f>IF(AND(SUMIFS($D$249:$D$599,$F$249:$F$599,0,$E$249:$E$599,$G378,$C$249:$C$599,"&lt;="&amp;B$2)&lt;1000000,SUMIFS($D$249:$D$599,$F$249:$F$599,0,$E$249:$E$599,$G378,$C$249:$C$599,"&lt;="&amp;I5)&gt;=1000000),SUMIFS($D$249:$D$599,$F$249:$F$599,0,$E$249:$E$599,$G378)*$C$161 ,0)</f>
        <v/>
      </c>
      <c r="K378" s="84">
        <f>IF(AND(SUMIFS($D$249:$D$599,$F$249:$F$599,0,$E$249:$E$599,$G378,$C$249:$C$599,"&lt;="&amp;I$5)&lt;1000000,SUMIFS($D$249:$D$599,$F$249:$F$599,0,$E$249:$E$599,$G378,$C$249:$C$599,"&lt;="&amp;K5)&gt;=1000000),SUMIFS($D$249:$D$599,$F$249:$F$599,0,$E$249:$E$599,$G378)*$C$161 ,0)</f>
        <v/>
      </c>
      <c r="M378" s="84">
        <f>IF(AND(SUMIFS($D$249:$D$599,$F$249:$F$599,0,$E$249:$E$599,$G378,$C$249:$C$599,"&lt;="&amp;K$5)&lt;1000000,SUMIFS($D$249:$D$599,$F$249:$F$599,0,$E$249:$E$599,$G378,$C$249:$C$599,"&lt;="&amp;M5)&gt;=1000000),SUMIFS($D$249:$D$599,$F$249:$F$599,0,$E$249:$E$599,$G378)*$C$161 ,0)</f>
        <v/>
      </c>
      <c r="O378" s="84">
        <f>IF(AND(SUMIFS($D$249:$D$599,$F$249:$F$599,0,$E$249:$E$599,$G378,$C$249:$C$599,"&lt;="&amp;M$5)&lt;1000000,SUMIFS($D$249:$D$599,$F$249:$F$599,0,$E$249:$E$599,$G378,$C$249:$C$599,"&lt;="&amp;O5)&gt;=1000000),SUMIFS($D$249:$D$599,$F$249:$F$599,0,$E$249:$E$599,$G378)*$C$161 ,0)</f>
        <v/>
      </c>
      <c r="Q378" s="84">
        <f>IF(AND(SUMIFS($D$249:$D$599,$F$249:$F$599,0,$E$249:$E$599,$G378,$C$249:$C$599,"&lt;="&amp;O$5)&lt;1000000,SUMIFS($D$249:$D$599,$F$249:$F$599,0,$E$249:$E$599,$G378,$C$249:$C$599,"&lt;="&amp;Q5)&gt;=1000000),SUMIFS($D$249:$D$599,$F$249:$F$599,0,$E$249:$E$599,$G378)*$C$161 ,0)</f>
        <v/>
      </c>
      <c r="S378" s="84">
        <f>IF(AND(SUMIFS($D$249:$D$599,$F$249:$F$599,0,$E$249:$E$599,$G378,$C$249:$C$599,"&lt;="&amp;Q$5)&lt;1000000,SUMIFS($D$249:$D$599,$F$249:$F$599,0,$E$249:$E$599,$G378,$C$249:$C$599,"&lt;="&amp;S5)&gt;=1000000),SUMIFS($D$249:$D$599,$F$249:$F$599,0,$E$249:$E$599,$G378)*$C$161 ,0)</f>
        <v/>
      </c>
      <c r="U378" s="84">
        <f>IF(AND(SUMIFS($D$249:$D$599,$F$249:$F$599,0,$E$249:$E$599,$G378,$C$249:$C$599,"&lt;="&amp;S$5)&lt;1000000,SUMIFS($D$249:$D$599,$F$249:$F$599,0,$E$249:$E$599,$G378,$C$249:$C$599,"&lt;="&amp;U5)&gt;=1000000),SUMIFS($D$249:$D$599,$F$249:$F$599,0,$E$249:$E$599,$G378)*$C$161 ,0)</f>
        <v/>
      </c>
      <c r="W378" s="84">
        <f>IF(AND(SUMIFS($D$249:$D$599,$F$249:$F$599,0,$E$249:$E$599,$G378,$C$249:$C$599,"&lt;="&amp;U$5)&lt;1000000,SUMIFS($D$249:$D$599,$F$249:$F$599,0,$E$249:$E$599,$G378,$C$249:$C$599,"&lt;="&amp;W5)&gt;=1000000),SUMIFS($D$249:$D$599,$F$249:$F$599,0,$E$249:$E$599,$G378)*$C$161 ,0)</f>
        <v/>
      </c>
      <c r="Y378" s="84">
        <f>IF(AND(SUMIFS($D$249:$D$599,$F$249:$F$599,0,$E$249:$E$599,$G378,$C$249:$C$599,"&lt;="&amp;W$5)&lt;1000000,SUMIFS($D$249:$D$599,$F$249:$F$599,0,$E$249:$E$599,$G378,$C$249:$C$599,"&lt;="&amp;Y5)&gt;=1000000),SUMIFS($D$249:$D$599,$F$249:$F$599,0,$E$249:$E$599,$G378)*$C$161 ,0)</f>
        <v/>
      </c>
      <c r="AA378" s="84">
        <f>IF(AND(SUMIFS($D$249:$D$599,$F$249:$F$599,0,$E$249:$E$599,$G378,$C$249:$C$599,"&lt;="&amp;Y$5)&lt;1000000,SUMIFS($D$249:$D$599,$F$249:$F$599,0,$E$249:$E$599,$G378,$C$249:$C$599,"&lt;="&amp;AA5)&gt;=1000000),SUMIFS($D$249:$D$599,$F$249:$F$599,0,$E$249:$E$599,$G378)*$C$161 ,0)</f>
        <v/>
      </c>
      <c r="AC378" s="84">
        <f>IF(AND(SUMIFS($D$249:$D$599,$F$249:$F$599,0,$E$249:$E$599,$G378,$C$249:$C$599,"&lt;="&amp;AA$5)&lt;1000000,SUMIFS($D$249:$D$599,$F$249:$F$599,0,$E$249:$E$599,$G378,$C$249:$C$599,"&lt;="&amp;AC5)&gt;=1000000),SUMIFS($D$249:$D$599,$F$249:$F$599,0,$E$249:$E$599,$G378)*$C$161 ,0)</f>
        <v/>
      </c>
      <c r="AE378" s="84">
        <f>IF(AND(SUMIFS($D$249:$D$599,$F$249:$F$599,0,$E$249:$E$599,$G378,$C$249:$C$599,"&lt;="&amp;AC$5)&lt;1000000,SUMIFS($D$249:$D$599,$F$249:$F$599,0,$E$249:$E$599,$G378,$C$249:$C$599,"&lt;="&amp;AE5)&gt;=1000000),SUMIFS($D$249:$D$599,$F$249:$F$599,0,$E$249:$E$599,$G378)*$C$161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85">
        <f>LEFT(B379,6)</f>
        <v/>
      </c>
      <c r="F379" s="14">
        <f>IF(SUMIFS($E$121:$E$155,$D$121:$D$155,E379)&lt;&gt;0,E379,0)</f>
        <v/>
      </c>
      <c r="G379" s="24" t="n"/>
      <c r="I379" s="26">
        <f>IF(AND(SUMIFS($D$249:$D$599,$F$249:$F$599,0,$E$249:$E$599,$G379,$C$249:$C$599,"&lt;="&amp;B$2)&lt;1000000,SUMIFS($D$249:$D$599,$F$249:$F$599,0,$E$249:$E$599,$G379,$C$249:$C$599,"&lt;="&amp;I5)&gt;=1000000),SUMIFS($D$249:$D$599,$F$249:$F$599,0,$E$249:$E$599,$G379)*$C$161 ,0)</f>
        <v/>
      </c>
      <c r="K379" s="84">
        <f>IF(AND(SUMIFS($D$249:$D$599,$F$249:$F$599,0,$E$249:$E$599,$G379,$C$249:$C$599,"&lt;="&amp;I$5)&lt;1000000,SUMIFS($D$249:$D$599,$F$249:$F$599,0,$E$249:$E$599,$G379,$C$249:$C$599,"&lt;="&amp;K5)&gt;=1000000),SUMIFS($D$249:$D$599,$F$249:$F$599,0,$E$249:$E$599,$G379)*$C$161 ,0)</f>
        <v/>
      </c>
      <c r="M379" s="84">
        <f>IF(AND(SUMIFS($D$249:$D$599,$F$249:$F$599,0,$E$249:$E$599,$G379,$C$249:$C$599,"&lt;="&amp;K$5)&lt;1000000,SUMIFS($D$249:$D$599,$F$249:$F$599,0,$E$249:$E$599,$G379,$C$249:$C$599,"&lt;="&amp;M5)&gt;=1000000),SUMIFS($D$249:$D$599,$F$249:$F$599,0,$E$249:$E$599,$G379)*$C$161 ,0)</f>
        <v/>
      </c>
      <c r="O379" s="84">
        <f>IF(AND(SUMIFS($D$249:$D$599,$F$249:$F$599,0,$E$249:$E$599,$G379,$C$249:$C$599,"&lt;="&amp;M$5)&lt;1000000,SUMIFS($D$249:$D$599,$F$249:$F$599,0,$E$249:$E$599,$G379,$C$249:$C$599,"&lt;="&amp;O5)&gt;=1000000),SUMIFS($D$249:$D$599,$F$249:$F$599,0,$E$249:$E$599,$G379)*$C$161 ,0)</f>
        <v/>
      </c>
      <c r="Q379" s="84">
        <f>IF(AND(SUMIFS($D$249:$D$599,$F$249:$F$599,0,$E$249:$E$599,$G379,$C$249:$C$599,"&lt;="&amp;O$5)&lt;1000000,SUMIFS($D$249:$D$599,$F$249:$F$599,0,$E$249:$E$599,$G379,$C$249:$C$599,"&lt;="&amp;Q5)&gt;=1000000),SUMIFS($D$249:$D$599,$F$249:$F$599,0,$E$249:$E$599,$G379)*$C$161 ,0)</f>
        <v/>
      </c>
      <c r="S379" s="84">
        <f>IF(AND(SUMIFS($D$249:$D$599,$F$249:$F$599,0,$E$249:$E$599,$G379,$C$249:$C$599,"&lt;="&amp;Q$5)&lt;1000000,SUMIFS($D$249:$D$599,$F$249:$F$599,0,$E$249:$E$599,$G379,$C$249:$C$599,"&lt;="&amp;S5)&gt;=1000000),SUMIFS($D$249:$D$599,$F$249:$F$599,0,$E$249:$E$599,$G379)*$C$161 ,0)</f>
        <v/>
      </c>
      <c r="U379" s="84">
        <f>IF(AND(SUMIFS($D$249:$D$599,$F$249:$F$599,0,$E$249:$E$599,$G379,$C$249:$C$599,"&lt;="&amp;S$5)&lt;1000000,SUMIFS($D$249:$D$599,$F$249:$F$599,0,$E$249:$E$599,$G379,$C$249:$C$599,"&lt;="&amp;U5)&gt;=1000000),SUMIFS($D$249:$D$599,$F$249:$F$599,0,$E$249:$E$599,$G379)*$C$161 ,0)</f>
        <v/>
      </c>
      <c r="W379" s="84">
        <f>IF(AND(SUMIFS($D$249:$D$599,$F$249:$F$599,0,$E$249:$E$599,$G379,$C$249:$C$599,"&lt;="&amp;U$5)&lt;1000000,SUMIFS($D$249:$D$599,$F$249:$F$599,0,$E$249:$E$599,$G379,$C$249:$C$599,"&lt;="&amp;W5)&gt;=1000000),SUMIFS($D$249:$D$599,$F$249:$F$599,0,$E$249:$E$599,$G379)*$C$161 ,0)</f>
        <v/>
      </c>
      <c r="Y379" s="84">
        <f>IF(AND(SUMIFS($D$249:$D$599,$F$249:$F$599,0,$E$249:$E$599,$G379,$C$249:$C$599,"&lt;="&amp;W$5)&lt;1000000,SUMIFS($D$249:$D$599,$F$249:$F$599,0,$E$249:$E$599,$G379,$C$249:$C$599,"&lt;="&amp;Y5)&gt;=1000000),SUMIFS($D$249:$D$599,$F$249:$F$599,0,$E$249:$E$599,$G379)*$C$161 ,0)</f>
        <v/>
      </c>
      <c r="AA379" s="84">
        <f>IF(AND(SUMIFS($D$249:$D$599,$F$249:$F$599,0,$E$249:$E$599,$G379,$C$249:$C$599,"&lt;="&amp;Y$5)&lt;1000000,SUMIFS($D$249:$D$599,$F$249:$F$599,0,$E$249:$E$599,$G379,$C$249:$C$599,"&lt;="&amp;AA5)&gt;=1000000),SUMIFS($D$249:$D$599,$F$249:$F$599,0,$E$249:$E$599,$G379)*$C$161 ,0)</f>
        <v/>
      </c>
      <c r="AC379" s="84">
        <f>IF(AND(SUMIFS($D$249:$D$599,$F$249:$F$599,0,$E$249:$E$599,$G379,$C$249:$C$599,"&lt;="&amp;AA$5)&lt;1000000,SUMIFS($D$249:$D$599,$F$249:$F$599,0,$E$249:$E$599,$G379,$C$249:$C$599,"&lt;="&amp;AC5)&gt;=1000000),SUMIFS($D$249:$D$599,$F$249:$F$599,0,$E$249:$E$599,$G379)*$C$161 ,0)</f>
        <v/>
      </c>
      <c r="AE379" s="84">
        <f>IF(AND(SUMIFS($D$249:$D$599,$F$249:$F$599,0,$E$249:$E$599,$G379,$C$249:$C$599,"&lt;="&amp;AC$5)&lt;1000000,SUMIFS($D$249:$D$599,$F$249:$F$599,0,$E$249:$E$599,$G379,$C$249:$C$599,"&lt;="&amp;AE5)&gt;=1000000),SUMIFS($D$249:$D$599,$F$249:$F$599,0,$E$249:$E$599,$G379)*$C$161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85">
        <f>LEFT(B380,6)</f>
        <v/>
      </c>
      <c r="F380" s="14">
        <f>IF(SUMIFS($E$121:$E$155,$D$121:$D$155,E380)&lt;&gt;0,E380,0)</f>
        <v/>
      </c>
      <c r="G380" s="24" t="n"/>
      <c r="I380" s="26">
        <f>IF(AND(SUMIFS($D$249:$D$599,$F$249:$F$599,0,$E$249:$E$599,$G380,$C$249:$C$599,"&lt;="&amp;B$2)&lt;1000000,SUMIFS($D$249:$D$599,$F$249:$F$599,0,$E$249:$E$599,$G380,$C$249:$C$599,"&lt;="&amp;I5)&gt;=1000000),SUMIFS($D$249:$D$599,$F$249:$F$599,0,$E$249:$E$599,$G380)*$C$161 ,0)</f>
        <v/>
      </c>
      <c r="K380" s="84">
        <f>IF(AND(SUMIFS($D$249:$D$599,$F$249:$F$599,0,$E$249:$E$599,$G380,$C$249:$C$599,"&lt;="&amp;I$5)&lt;1000000,SUMIFS($D$249:$D$599,$F$249:$F$599,0,$E$249:$E$599,$G380,$C$249:$C$599,"&lt;="&amp;K5)&gt;=1000000),SUMIFS($D$249:$D$599,$F$249:$F$599,0,$E$249:$E$599,$G380)*$C$161 ,0)</f>
        <v/>
      </c>
      <c r="M380" s="84">
        <f>IF(AND(SUMIFS($D$249:$D$599,$F$249:$F$599,0,$E$249:$E$599,$G380,$C$249:$C$599,"&lt;="&amp;K$5)&lt;1000000,SUMIFS($D$249:$D$599,$F$249:$F$599,0,$E$249:$E$599,$G380,$C$249:$C$599,"&lt;="&amp;M5)&gt;=1000000),SUMIFS($D$249:$D$599,$F$249:$F$599,0,$E$249:$E$599,$G380)*$C$161 ,0)</f>
        <v/>
      </c>
      <c r="O380" s="84">
        <f>IF(AND(SUMIFS($D$249:$D$599,$F$249:$F$599,0,$E$249:$E$599,$G380,$C$249:$C$599,"&lt;="&amp;M$5)&lt;1000000,SUMIFS($D$249:$D$599,$F$249:$F$599,0,$E$249:$E$599,$G380,$C$249:$C$599,"&lt;="&amp;O5)&gt;=1000000),SUMIFS($D$249:$D$599,$F$249:$F$599,0,$E$249:$E$599,$G380)*$C$161 ,0)</f>
        <v/>
      </c>
      <c r="Q380" s="84">
        <f>IF(AND(SUMIFS($D$249:$D$599,$F$249:$F$599,0,$E$249:$E$599,$G380,$C$249:$C$599,"&lt;="&amp;O$5)&lt;1000000,SUMIFS($D$249:$D$599,$F$249:$F$599,0,$E$249:$E$599,$G380,$C$249:$C$599,"&lt;="&amp;Q5)&gt;=1000000),SUMIFS($D$249:$D$599,$F$249:$F$599,0,$E$249:$E$599,$G380)*$C$161 ,0)</f>
        <v/>
      </c>
      <c r="S380" s="84">
        <f>IF(AND(SUMIFS($D$249:$D$599,$F$249:$F$599,0,$E$249:$E$599,$G380,$C$249:$C$599,"&lt;="&amp;Q$5)&lt;1000000,SUMIFS($D$249:$D$599,$F$249:$F$599,0,$E$249:$E$599,$G380,$C$249:$C$599,"&lt;="&amp;S5)&gt;=1000000),SUMIFS($D$249:$D$599,$F$249:$F$599,0,$E$249:$E$599,$G380)*$C$161 ,0)</f>
        <v/>
      </c>
      <c r="U380" s="84">
        <f>IF(AND(SUMIFS($D$249:$D$599,$F$249:$F$599,0,$E$249:$E$599,$G380,$C$249:$C$599,"&lt;="&amp;S$5)&lt;1000000,SUMIFS($D$249:$D$599,$F$249:$F$599,0,$E$249:$E$599,$G380,$C$249:$C$599,"&lt;="&amp;U5)&gt;=1000000),SUMIFS($D$249:$D$599,$F$249:$F$599,0,$E$249:$E$599,$G380)*$C$161 ,0)</f>
        <v/>
      </c>
      <c r="W380" s="84">
        <f>IF(AND(SUMIFS($D$249:$D$599,$F$249:$F$599,0,$E$249:$E$599,$G380,$C$249:$C$599,"&lt;="&amp;U$5)&lt;1000000,SUMIFS($D$249:$D$599,$F$249:$F$599,0,$E$249:$E$599,$G380,$C$249:$C$599,"&lt;="&amp;W5)&gt;=1000000),SUMIFS($D$249:$D$599,$F$249:$F$599,0,$E$249:$E$599,$G380)*$C$161 ,0)</f>
        <v/>
      </c>
      <c r="Y380" s="84">
        <f>IF(AND(SUMIFS($D$249:$D$599,$F$249:$F$599,0,$E$249:$E$599,$G380,$C$249:$C$599,"&lt;="&amp;W$5)&lt;1000000,SUMIFS($D$249:$D$599,$F$249:$F$599,0,$E$249:$E$599,$G380,$C$249:$C$599,"&lt;="&amp;Y5)&gt;=1000000),SUMIFS($D$249:$D$599,$F$249:$F$599,0,$E$249:$E$599,$G380)*$C$161 ,0)</f>
        <v/>
      </c>
      <c r="AA380" s="84">
        <f>IF(AND(SUMIFS($D$249:$D$599,$F$249:$F$599,0,$E$249:$E$599,$G380,$C$249:$C$599,"&lt;="&amp;Y$5)&lt;1000000,SUMIFS($D$249:$D$599,$F$249:$F$599,0,$E$249:$E$599,$G380,$C$249:$C$599,"&lt;="&amp;AA5)&gt;=1000000),SUMIFS($D$249:$D$599,$F$249:$F$599,0,$E$249:$E$599,$G380)*$C$161 ,0)</f>
        <v/>
      </c>
      <c r="AC380" s="84">
        <f>IF(AND(SUMIFS($D$249:$D$599,$F$249:$F$599,0,$E$249:$E$599,$G380,$C$249:$C$599,"&lt;="&amp;AA$5)&lt;1000000,SUMIFS($D$249:$D$599,$F$249:$F$599,0,$E$249:$E$599,$G380,$C$249:$C$599,"&lt;="&amp;AC5)&gt;=1000000),SUMIFS($D$249:$D$599,$F$249:$F$599,0,$E$249:$E$599,$G380)*$C$161 ,0)</f>
        <v/>
      </c>
      <c r="AE380" s="84">
        <f>IF(AND(SUMIFS($D$249:$D$599,$F$249:$F$599,0,$E$249:$E$599,$G380,$C$249:$C$599,"&lt;="&amp;AC$5)&lt;1000000,SUMIFS($D$249:$D$599,$F$249:$F$599,0,$E$249:$E$599,$G380,$C$249:$C$599,"&lt;="&amp;AE5)&gt;=1000000),SUMIFS($D$249:$D$599,$F$249:$F$599,0,$E$249:$E$599,$G380)*$C$161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85">
        <f>LEFT(B381,6)</f>
        <v/>
      </c>
      <c r="F381" s="14">
        <f>IF(SUMIFS($E$121:$E$155,$D$121:$D$155,E381)&lt;&gt;0,E381,0)</f>
        <v/>
      </c>
      <c r="G381" s="24" t="n"/>
      <c r="I381" s="26">
        <f>IF(AND(SUMIFS($D$249:$D$599,$F$249:$F$599,0,$E$249:$E$599,$G381,$C$249:$C$599,"&lt;="&amp;B$2)&lt;1000000,SUMIFS($D$249:$D$599,$F$249:$F$599,0,$E$249:$E$599,$G381,$C$249:$C$599,"&lt;="&amp;I5)&gt;=1000000),SUMIFS($D$249:$D$599,$F$249:$F$599,0,$E$249:$E$599,$G381)*$C$161 ,0)</f>
        <v/>
      </c>
      <c r="K381" s="84">
        <f>IF(AND(SUMIFS($D$249:$D$599,$F$249:$F$599,0,$E$249:$E$599,$G381,$C$249:$C$599,"&lt;="&amp;I$5)&lt;1000000,SUMIFS($D$249:$D$599,$F$249:$F$599,0,$E$249:$E$599,$G381,$C$249:$C$599,"&lt;="&amp;K5)&gt;=1000000),SUMIFS($D$249:$D$599,$F$249:$F$599,0,$E$249:$E$599,$G381)*$C$161 ,0)</f>
        <v/>
      </c>
      <c r="M381" s="84">
        <f>IF(AND(SUMIFS($D$249:$D$599,$F$249:$F$599,0,$E$249:$E$599,$G381,$C$249:$C$599,"&lt;="&amp;K$5)&lt;1000000,SUMIFS($D$249:$D$599,$F$249:$F$599,0,$E$249:$E$599,$G381,$C$249:$C$599,"&lt;="&amp;M5)&gt;=1000000),SUMIFS($D$249:$D$599,$F$249:$F$599,0,$E$249:$E$599,$G381)*$C$161 ,0)</f>
        <v/>
      </c>
      <c r="O381" s="84">
        <f>IF(AND(SUMIFS($D$249:$D$599,$F$249:$F$599,0,$E$249:$E$599,$G381,$C$249:$C$599,"&lt;="&amp;M$5)&lt;1000000,SUMIFS($D$249:$D$599,$F$249:$F$599,0,$E$249:$E$599,$G381,$C$249:$C$599,"&lt;="&amp;O5)&gt;=1000000),SUMIFS($D$249:$D$599,$F$249:$F$599,0,$E$249:$E$599,$G381)*$C$161 ,0)</f>
        <v/>
      </c>
      <c r="Q381" s="84">
        <f>IF(AND(SUMIFS($D$249:$D$599,$F$249:$F$599,0,$E$249:$E$599,$G381,$C$249:$C$599,"&lt;="&amp;O$5)&lt;1000000,SUMIFS($D$249:$D$599,$F$249:$F$599,0,$E$249:$E$599,$G381,$C$249:$C$599,"&lt;="&amp;Q5)&gt;=1000000),SUMIFS($D$249:$D$599,$F$249:$F$599,0,$E$249:$E$599,$G381)*$C$161 ,0)</f>
        <v/>
      </c>
      <c r="S381" s="84">
        <f>IF(AND(SUMIFS($D$249:$D$599,$F$249:$F$599,0,$E$249:$E$599,$G381,$C$249:$C$599,"&lt;="&amp;Q$5)&lt;1000000,SUMIFS($D$249:$D$599,$F$249:$F$599,0,$E$249:$E$599,$G381,$C$249:$C$599,"&lt;="&amp;S5)&gt;=1000000),SUMIFS($D$249:$D$599,$F$249:$F$599,0,$E$249:$E$599,$G381)*$C$161 ,0)</f>
        <v/>
      </c>
      <c r="U381" s="84">
        <f>IF(AND(SUMIFS($D$249:$D$599,$F$249:$F$599,0,$E$249:$E$599,$G381,$C$249:$C$599,"&lt;="&amp;S$5)&lt;1000000,SUMIFS($D$249:$D$599,$F$249:$F$599,0,$E$249:$E$599,$G381,$C$249:$C$599,"&lt;="&amp;U5)&gt;=1000000),SUMIFS($D$249:$D$599,$F$249:$F$599,0,$E$249:$E$599,$G381)*$C$161 ,0)</f>
        <v/>
      </c>
      <c r="W381" s="84">
        <f>IF(AND(SUMIFS($D$249:$D$599,$F$249:$F$599,0,$E$249:$E$599,$G381,$C$249:$C$599,"&lt;="&amp;U$5)&lt;1000000,SUMIFS($D$249:$D$599,$F$249:$F$599,0,$E$249:$E$599,$G381,$C$249:$C$599,"&lt;="&amp;W5)&gt;=1000000),SUMIFS($D$249:$D$599,$F$249:$F$599,0,$E$249:$E$599,$G381)*$C$161 ,0)</f>
        <v/>
      </c>
      <c r="Y381" s="84">
        <f>IF(AND(SUMIFS($D$249:$D$599,$F$249:$F$599,0,$E$249:$E$599,$G381,$C$249:$C$599,"&lt;="&amp;W$5)&lt;1000000,SUMIFS($D$249:$D$599,$F$249:$F$599,0,$E$249:$E$599,$G381,$C$249:$C$599,"&lt;="&amp;Y5)&gt;=1000000),SUMIFS($D$249:$D$599,$F$249:$F$599,0,$E$249:$E$599,$G381)*$C$161 ,0)</f>
        <v/>
      </c>
      <c r="AA381" s="84">
        <f>IF(AND(SUMIFS($D$249:$D$599,$F$249:$F$599,0,$E$249:$E$599,$G381,$C$249:$C$599,"&lt;="&amp;Y$5)&lt;1000000,SUMIFS($D$249:$D$599,$F$249:$F$599,0,$E$249:$E$599,$G381,$C$249:$C$599,"&lt;="&amp;AA5)&gt;=1000000),SUMIFS($D$249:$D$599,$F$249:$F$599,0,$E$249:$E$599,$G381)*$C$161 ,0)</f>
        <v/>
      </c>
      <c r="AC381" s="84">
        <f>IF(AND(SUMIFS($D$249:$D$599,$F$249:$F$599,0,$E$249:$E$599,$G381,$C$249:$C$599,"&lt;="&amp;AA$5)&lt;1000000,SUMIFS($D$249:$D$599,$F$249:$F$599,0,$E$249:$E$599,$G381,$C$249:$C$599,"&lt;="&amp;AC5)&gt;=1000000),SUMIFS($D$249:$D$599,$F$249:$F$599,0,$E$249:$E$599,$G381)*$C$161 ,0)</f>
        <v/>
      </c>
      <c r="AE381" s="84">
        <f>IF(AND(SUMIFS($D$249:$D$599,$F$249:$F$599,0,$E$249:$E$599,$G381,$C$249:$C$599,"&lt;="&amp;AC$5)&lt;1000000,SUMIFS($D$249:$D$599,$F$249:$F$599,0,$E$249:$E$599,$G381,$C$249:$C$599,"&lt;="&amp;AE5)&gt;=1000000),SUMIFS($D$249:$D$599,$F$249:$F$599,0,$E$249:$E$599,$G381)*$C$161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85">
        <f>LEFT(B382,6)</f>
        <v/>
      </c>
      <c r="F382" s="14">
        <f>IF(SUMIFS($E$121:$E$155,$D$121:$D$155,E382)&lt;&gt;0,E382,0)</f>
        <v/>
      </c>
      <c r="G382" s="24" t="n"/>
      <c r="I382" s="26">
        <f>IF(AND(SUMIFS($D$249:$D$599,$F$249:$F$599,0,$E$249:$E$599,$G382,$C$249:$C$599,"&lt;="&amp;B$2)&lt;1000000,SUMIFS($D$249:$D$599,$F$249:$F$599,0,$E$249:$E$599,$G382,$C$249:$C$599,"&lt;="&amp;I5)&gt;=1000000),SUMIFS($D$249:$D$599,$F$249:$F$599,0,$E$249:$E$599,$G382)*$C$161 ,0)</f>
        <v/>
      </c>
      <c r="K382" s="84">
        <f>IF(AND(SUMIFS($D$249:$D$599,$F$249:$F$599,0,$E$249:$E$599,$G382,$C$249:$C$599,"&lt;="&amp;I$5)&lt;1000000,SUMIFS($D$249:$D$599,$F$249:$F$599,0,$E$249:$E$599,$G382,$C$249:$C$599,"&lt;="&amp;K5)&gt;=1000000),SUMIFS($D$249:$D$599,$F$249:$F$599,0,$E$249:$E$599,$G382)*$C$161 ,0)</f>
        <v/>
      </c>
      <c r="M382" s="84">
        <f>IF(AND(SUMIFS($D$249:$D$599,$F$249:$F$599,0,$E$249:$E$599,$G382,$C$249:$C$599,"&lt;="&amp;K$5)&lt;1000000,SUMIFS($D$249:$D$599,$F$249:$F$599,0,$E$249:$E$599,$G382,$C$249:$C$599,"&lt;="&amp;M5)&gt;=1000000),SUMIFS($D$249:$D$599,$F$249:$F$599,0,$E$249:$E$599,$G382)*$C$161 ,0)</f>
        <v/>
      </c>
      <c r="O382" s="84">
        <f>IF(AND(SUMIFS($D$249:$D$599,$F$249:$F$599,0,$E$249:$E$599,$G382,$C$249:$C$599,"&lt;="&amp;M$5)&lt;1000000,SUMIFS($D$249:$D$599,$F$249:$F$599,0,$E$249:$E$599,$G382,$C$249:$C$599,"&lt;="&amp;O5)&gt;=1000000),SUMIFS($D$249:$D$599,$F$249:$F$599,0,$E$249:$E$599,$G382)*$C$161 ,0)</f>
        <v/>
      </c>
      <c r="Q382" s="84">
        <f>IF(AND(SUMIFS($D$249:$D$599,$F$249:$F$599,0,$E$249:$E$599,$G382,$C$249:$C$599,"&lt;="&amp;O$5)&lt;1000000,SUMIFS($D$249:$D$599,$F$249:$F$599,0,$E$249:$E$599,$G382,$C$249:$C$599,"&lt;="&amp;Q5)&gt;=1000000),SUMIFS($D$249:$D$599,$F$249:$F$599,0,$E$249:$E$599,$G382)*$C$161 ,0)</f>
        <v/>
      </c>
      <c r="S382" s="84">
        <f>IF(AND(SUMIFS($D$249:$D$599,$F$249:$F$599,0,$E$249:$E$599,$G382,$C$249:$C$599,"&lt;="&amp;Q$5)&lt;1000000,SUMIFS($D$249:$D$599,$F$249:$F$599,0,$E$249:$E$599,$G382,$C$249:$C$599,"&lt;="&amp;S5)&gt;=1000000),SUMIFS($D$249:$D$599,$F$249:$F$599,0,$E$249:$E$599,$G382)*$C$161 ,0)</f>
        <v/>
      </c>
      <c r="U382" s="84">
        <f>IF(AND(SUMIFS($D$249:$D$599,$F$249:$F$599,0,$E$249:$E$599,$G382,$C$249:$C$599,"&lt;="&amp;S$5)&lt;1000000,SUMIFS($D$249:$D$599,$F$249:$F$599,0,$E$249:$E$599,$G382,$C$249:$C$599,"&lt;="&amp;U5)&gt;=1000000),SUMIFS($D$249:$D$599,$F$249:$F$599,0,$E$249:$E$599,$G382)*$C$161 ,0)</f>
        <v/>
      </c>
      <c r="W382" s="84">
        <f>IF(AND(SUMIFS($D$249:$D$599,$F$249:$F$599,0,$E$249:$E$599,$G382,$C$249:$C$599,"&lt;="&amp;U$5)&lt;1000000,SUMIFS($D$249:$D$599,$F$249:$F$599,0,$E$249:$E$599,$G382,$C$249:$C$599,"&lt;="&amp;W5)&gt;=1000000),SUMIFS($D$249:$D$599,$F$249:$F$599,0,$E$249:$E$599,$G382)*$C$161 ,0)</f>
        <v/>
      </c>
      <c r="Y382" s="84">
        <f>IF(AND(SUMIFS($D$249:$D$599,$F$249:$F$599,0,$E$249:$E$599,$G382,$C$249:$C$599,"&lt;="&amp;W$5)&lt;1000000,SUMIFS($D$249:$D$599,$F$249:$F$599,0,$E$249:$E$599,$G382,$C$249:$C$599,"&lt;="&amp;Y5)&gt;=1000000),SUMIFS($D$249:$D$599,$F$249:$F$599,0,$E$249:$E$599,$G382)*$C$161 ,0)</f>
        <v/>
      </c>
      <c r="AA382" s="84">
        <f>IF(AND(SUMIFS($D$249:$D$599,$F$249:$F$599,0,$E$249:$E$599,$G382,$C$249:$C$599,"&lt;="&amp;Y$5)&lt;1000000,SUMIFS($D$249:$D$599,$F$249:$F$599,0,$E$249:$E$599,$G382,$C$249:$C$599,"&lt;="&amp;AA5)&gt;=1000000),SUMIFS($D$249:$D$599,$F$249:$F$599,0,$E$249:$E$599,$G382)*$C$161 ,0)</f>
        <v/>
      </c>
      <c r="AC382" s="84">
        <f>IF(AND(SUMIFS($D$249:$D$599,$F$249:$F$599,0,$E$249:$E$599,$G382,$C$249:$C$599,"&lt;="&amp;AA$5)&lt;1000000,SUMIFS($D$249:$D$599,$F$249:$F$599,0,$E$249:$E$599,$G382,$C$249:$C$599,"&lt;="&amp;AC5)&gt;=1000000),SUMIFS($D$249:$D$599,$F$249:$F$599,0,$E$249:$E$599,$G382)*$C$161 ,0)</f>
        <v/>
      </c>
      <c r="AE382" s="84">
        <f>IF(AND(SUMIFS($D$249:$D$599,$F$249:$F$599,0,$E$249:$E$599,$G382,$C$249:$C$599,"&lt;="&amp;AC$5)&lt;1000000,SUMIFS($D$249:$D$599,$F$249:$F$599,0,$E$249:$E$599,$G382,$C$249:$C$599,"&lt;="&amp;AE5)&gt;=1000000),SUMIFS($D$249:$D$599,$F$249:$F$599,0,$E$249:$E$599,$G382)*$C$161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85">
        <f>LEFT(B383,6)</f>
        <v/>
      </c>
      <c r="F383" s="14">
        <f>IF(SUMIFS($E$121:$E$155,$D$121:$D$155,E383)&lt;&gt;0,E383,0)</f>
        <v/>
      </c>
      <c r="G383" s="24" t="n"/>
      <c r="I383" s="26">
        <f>IF(AND(SUMIFS($D$249:$D$599,$F$249:$F$599,0,$E$249:$E$599,$G383,$C$249:$C$599,"&lt;="&amp;B$2)&lt;1000000,SUMIFS($D$249:$D$599,$F$249:$F$599,0,$E$249:$E$599,$G383,$C$249:$C$599,"&lt;="&amp;I5)&gt;=1000000),SUMIFS($D$249:$D$599,$F$249:$F$599,0,$E$249:$E$599,$G383)*$C$161 ,0)</f>
        <v/>
      </c>
      <c r="K383" s="84">
        <f>IF(AND(SUMIFS($D$249:$D$599,$F$249:$F$599,0,$E$249:$E$599,$G383,$C$249:$C$599,"&lt;="&amp;I$5)&lt;1000000,SUMIFS($D$249:$D$599,$F$249:$F$599,0,$E$249:$E$599,$G383,$C$249:$C$599,"&lt;="&amp;K5)&gt;=1000000),SUMIFS($D$249:$D$599,$F$249:$F$599,0,$E$249:$E$599,$G383)*$C$161 ,0)</f>
        <v/>
      </c>
      <c r="M383" s="84">
        <f>IF(AND(SUMIFS($D$249:$D$599,$F$249:$F$599,0,$E$249:$E$599,$G383,$C$249:$C$599,"&lt;="&amp;K$5)&lt;1000000,SUMIFS($D$249:$D$599,$F$249:$F$599,0,$E$249:$E$599,$G383,$C$249:$C$599,"&lt;="&amp;M5)&gt;=1000000),SUMIFS($D$249:$D$599,$F$249:$F$599,0,$E$249:$E$599,$G383)*$C$161 ,0)</f>
        <v/>
      </c>
      <c r="O383" s="84">
        <f>IF(AND(SUMIFS($D$249:$D$599,$F$249:$F$599,0,$E$249:$E$599,$G383,$C$249:$C$599,"&lt;="&amp;M$5)&lt;1000000,SUMIFS($D$249:$D$599,$F$249:$F$599,0,$E$249:$E$599,$G383,$C$249:$C$599,"&lt;="&amp;O5)&gt;=1000000),SUMIFS($D$249:$D$599,$F$249:$F$599,0,$E$249:$E$599,$G383)*$C$161 ,0)</f>
        <v/>
      </c>
      <c r="Q383" s="84">
        <f>IF(AND(SUMIFS($D$249:$D$599,$F$249:$F$599,0,$E$249:$E$599,$G383,$C$249:$C$599,"&lt;="&amp;O$5)&lt;1000000,SUMIFS($D$249:$D$599,$F$249:$F$599,0,$E$249:$E$599,$G383,$C$249:$C$599,"&lt;="&amp;Q5)&gt;=1000000),SUMIFS($D$249:$D$599,$F$249:$F$599,0,$E$249:$E$599,$G383)*$C$161 ,0)</f>
        <v/>
      </c>
      <c r="S383" s="84">
        <f>IF(AND(SUMIFS($D$249:$D$599,$F$249:$F$599,0,$E$249:$E$599,$G383,$C$249:$C$599,"&lt;="&amp;Q$5)&lt;1000000,SUMIFS($D$249:$D$599,$F$249:$F$599,0,$E$249:$E$599,$G383,$C$249:$C$599,"&lt;="&amp;S5)&gt;=1000000),SUMIFS($D$249:$D$599,$F$249:$F$599,0,$E$249:$E$599,$G383)*$C$161 ,0)</f>
        <v/>
      </c>
      <c r="U383" s="84">
        <f>IF(AND(SUMIFS($D$249:$D$599,$F$249:$F$599,0,$E$249:$E$599,$G383,$C$249:$C$599,"&lt;="&amp;S$5)&lt;1000000,SUMIFS($D$249:$D$599,$F$249:$F$599,0,$E$249:$E$599,$G383,$C$249:$C$599,"&lt;="&amp;U5)&gt;=1000000),SUMIFS($D$249:$D$599,$F$249:$F$599,0,$E$249:$E$599,$G383)*$C$161 ,0)</f>
        <v/>
      </c>
      <c r="W383" s="84">
        <f>IF(AND(SUMIFS($D$249:$D$599,$F$249:$F$599,0,$E$249:$E$599,$G383,$C$249:$C$599,"&lt;="&amp;U$5)&lt;1000000,SUMIFS($D$249:$D$599,$F$249:$F$599,0,$E$249:$E$599,$G383,$C$249:$C$599,"&lt;="&amp;W5)&gt;=1000000),SUMIFS($D$249:$D$599,$F$249:$F$599,0,$E$249:$E$599,$G383)*$C$161 ,0)</f>
        <v/>
      </c>
      <c r="Y383" s="84">
        <f>IF(AND(SUMIFS($D$249:$D$599,$F$249:$F$599,0,$E$249:$E$599,$G383,$C$249:$C$599,"&lt;="&amp;W$5)&lt;1000000,SUMIFS($D$249:$D$599,$F$249:$F$599,0,$E$249:$E$599,$G383,$C$249:$C$599,"&lt;="&amp;Y5)&gt;=1000000),SUMIFS($D$249:$D$599,$F$249:$F$599,0,$E$249:$E$599,$G383)*$C$161 ,0)</f>
        <v/>
      </c>
      <c r="AA383" s="84">
        <f>IF(AND(SUMIFS($D$249:$D$599,$F$249:$F$599,0,$E$249:$E$599,$G383,$C$249:$C$599,"&lt;="&amp;Y$5)&lt;1000000,SUMIFS($D$249:$D$599,$F$249:$F$599,0,$E$249:$E$599,$G383,$C$249:$C$599,"&lt;="&amp;AA5)&gt;=1000000),SUMIFS($D$249:$D$599,$F$249:$F$599,0,$E$249:$E$599,$G383)*$C$161 ,0)</f>
        <v/>
      </c>
      <c r="AC383" s="84">
        <f>IF(AND(SUMIFS($D$249:$D$599,$F$249:$F$599,0,$E$249:$E$599,$G383,$C$249:$C$599,"&lt;="&amp;AA$5)&lt;1000000,SUMIFS($D$249:$D$599,$F$249:$F$599,0,$E$249:$E$599,$G383,$C$249:$C$599,"&lt;="&amp;AC5)&gt;=1000000),SUMIFS($D$249:$D$599,$F$249:$F$599,0,$E$249:$E$599,$G383)*$C$161 ,0)</f>
        <v/>
      </c>
      <c r="AE383" s="84">
        <f>IF(AND(SUMIFS($D$249:$D$599,$F$249:$F$599,0,$E$249:$E$599,$G383,$C$249:$C$599,"&lt;="&amp;AC$5)&lt;1000000,SUMIFS($D$249:$D$599,$F$249:$F$599,0,$E$249:$E$599,$G383,$C$249:$C$599,"&lt;="&amp;AE5)&gt;=1000000),SUMIFS($D$249:$D$599,$F$249:$F$599,0,$E$249:$E$599,$G383)*$C$161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85">
        <f>LEFT(B384,6)</f>
        <v/>
      </c>
      <c r="F384" s="14">
        <f>IF(SUMIFS($E$121:$E$155,$D$121:$D$155,E384)&lt;&gt;0,E384,0)</f>
        <v/>
      </c>
      <c r="G384" s="24" t="n"/>
      <c r="I384" s="26">
        <f>IF(AND(SUMIFS($D$249:$D$599,$F$249:$F$599,0,$E$249:$E$599,$G384,$C$249:$C$599,"&lt;="&amp;B$2)&lt;1000000,SUMIFS($D$249:$D$599,$F$249:$F$599,0,$E$249:$E$599,$G384,$C$249:$C$599,"&lt;="&amp;I5)&gt;=1000000),SUMIFS($D$249:$D$599,$F$249:$F$599,0,$E$249:$E$599,$G384)*$C$161 ,0)</f>
        <v/>
      </c>
      <c r="K384" s="84">
        <f>IF(AND(SUMIFS($D$249:$D$599,$F$249:$F$599,0,$E$249:$E$599,$G384,$C$249:$C$599,"&lt;="&amp;I$5)&lt;1000000,SUMIFS($D$249:$D$599,$F$249:$F$599,0,$E$249:$E$599,$G384,$C$249:$C$599,"&lt;="&amp;K5)&gt;=1000000),SUMIFS($D$249:$D$599,$F$249:$F$599,0,$E$249:$E$599,$G384)*$C$161 ,0)</f>
        <v/>
      </c>
      <c r="M384" s="84">
        <f>IF(AND(SUMIFS($D$249:$D$599,$F$249:$F$599,0,$E$249:$E$599,$G384,$C$249:$C$599,"&lt;="&amp;K$5)&lt;1000000,SUMIFS($D$249:$D$599,$F$249:$F$599,0,$E$249:$E$599,$G384,$C$249:$C$599,"&lt;="&amp;M5)&gt;=1000000),SUMIFS($D$249:$D$599,$F$249:$F$599,0,$E$249:$E$599,$G384)*$C$161 ,0)</f>
        <v/>
      </c>
      <c r="O384" s="84">
        <f>IF(AND(SUMIFS($D$249:$D$599,$F$249:$F$599,0,$E$249:$E$599,$G384,$C$249:$C$599,"&lt;="&amp;M$5)&lt;1000000,SUMIFS($D$249:$D$599,$F$249:$F$599,0,$E$249:$E$599,$G384,$C$249:$C$599,"&lt;="&amp;O5)&gt;=1000000),SUMIFS($D$249:$D$599,$F$249:$F$599,0,$E$249:$E$599,$G384)*$C$161 ,0)</f>
        <v/>
      </c>
      <c r="Q384" s="84">
        <f>IF(AND(SUMIFS($D$249:$D$599,$F$249:$F$599,0,$E$249:$E$599,$G384,$C$249:$C$599,"&lt;="&amp;O$5)&lt;1000000,SUMIFS($D$249:$D$599,$F$249:$F$599,0,$E$249:$E$599,$G384,$C$249:$C$599,"&lt;="&amp;Q5)&gt;=1000000),SUMIFS($D$249:$D$599,$F$249:$F$599,0,$E$249:$E$599,$G384)*$C$161 ,0)</f>
        <v/>
      </c>
      <c r="S384" s="84">
        <f>IF(AND(SUMIFS($D$249:$D$599,$F$249:$F$599,0,$E$249:$E$599,$G384,$C$249:$C$599,"&lt;="&amp;Q$5)&lt;1000000,SUMIFS($D$249:$D$599,$F$249:$F$599,0,$E$249:$E$599,$G384,$C$249:$C$599,"&lt;="&amp;S5)&gt;=1000000),SUMIFS($D$249:$D$599,$F$249:$F$599,0,$E$249:$E$599,$G384)*$C$161 ,0)</f>
        <v/>
      </c>
      <c r="U384" s="84">
        <f>IF(AND(SUMIFS($D$249:$D$599,$F$249:$F$599,0,$E$249:$E$599,$G384,$C$249:$C$599,"&lt;="&amp;S$5)&lt;1000000,SUMIFS($D$249:$D$599,$F$249:$F$599,0,$E$249:$E$599,$G384,$C$249:$C$599,"&lt;="&amp;U5)&gt;=1000000),SUMIFS($D$249:$D$599,$F$249:$F$599,0,$E$249:$E$599,$G384)*$C$161 ,0)</f>
        <v/>
      </c>
      <c r="W384" s="84">
        <f>IF(AND(SUMIFS($D$249:$D$599,$F$249:$F$599,0,$E$249:$E$599,$G384,$C$249:$C$599,"&lt;="&amp;U$5)&lt;1000000,SUMIFS($D$249:$D$599,$F$249:$F$599,0,$E$249:$E$599,$G384,$C$249:$C$599,"&lt;="&amp;W5)&gt;=1000000),SUMIFS($D$249:$D$599,$F$249:$F$599,0,$E$249:$E$599,$G384)*$C$161 ,0)</f>
        <v/>
      </c>
      <c r="Y384" s="84">
        <f>IF(AND(SUMIFS($D$249:$D$599,$F$249:$F$599,0,$E$249:$E$599,$G384,$C$249:$C$599,"&lt;="&amp;W$5)&lt;1000000,SUMIFS($D$249:$D$599,$F$249:$F$599,0,$E$249:$E$599,$G384,$C$249:$C$599,"&lt;="&amp;Y5)&gt;=1000000),SUMIFS($D$249:$D$599,$F$249:$F$599,0,$E$249:$E$599,$G384)*$C$161 ,0)</f>
        <v/>
      </c>
      <c r="AA384" s="84">
        <f>IF(AND(SUMIFS($D$249:$D$599,$F$249:$F$599,0,$E$249:$E$599,$G384,$C$249:$C$599,"&lt;="&amp;Y$5)&lt;1000000,SUMIFS($D$249:$D$599,$F$249:$F$599,0,$E$249:$E$599,$G384,$C$249:$C$599,"&lt;="&amp;AA5)&gt;=1000000),SUMIFS($D$249:$D$599,$F$249:$F$599,0,$E$249:$E$599,$G384)*$C$161 ,0)</f>
        <v/>
      </c>
      <c r="AC384" s="84">
        <f>IF(AND(SUMIFS($D$249:$D$599,$F$249:$F$599,0,$E$249:$E$599,$G384,$C$249:$C$599,"&lt;="&amp;AA$5)&lt;1000000,SUMIFS($D$249:$D$599,$F$249:$F$599,0,$E$249:$E$599,$G384,$C$249:$C$599,"&lt;="&amp;AC5)&gt;=1000000),SUMIFS($D$249:$D$599,$F$249:$F$599,0,$E$249:$E$599,$G384)*$C$161 ,0)</f>
        <v/>
      </c>
      <c r="AE384" s="84">
        <f>IF(AND(SUMIFS($D$249:$D$599,$F$249:$F$599,0,$E$249:$E$599,$G384,$C$249:$C$599,"&lt;="&amp;AC$5)&lt;1000000,SUMIFS($D$249:$D$599,$F$249:$F$599,0,$E$249:$E$599,$G384,$C$249:$C$599,"&lt;="&amp;AE5)&gt;=1000000),SUMIFS($D$249:$D$599,$F$249:$F$599,0,$E$249:$E$599,$G384)*$C$161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85">
        <f>LEFT(B385,6)</f>
        <v/>
      </c>
      <c r="F385" s="14">
        <f>IF(SUMIFS($E$121:$E$155,$D$121:$D$155,E385)&lt;&gt;0,E385,0)</f>
        <v/>
      </c>
      <c r="G385" s="24" t="n"/>
      <c r="I385" s="26">
        <f>IF(AND(SUMIFS($D$249:$D$599,$F$249:$F$599,0,$E$249:$E$599,$G385,$C$249:$C$599,"&lt;="&amp;B$2)&lt;1000000,SUMIFS($D$249:$D$599,$F$249:$F$599,0,$E$249:$E$599,$G385,$C$249:$C$599,"&lt;="&amp;I5)&gt;=1000000),SUMIFS($D$249:$D$599,$F$249:$F$599,0,$E$249:$E$599,$G385)*$C$161 ,0)</f>
        <v/>
      </c>
      <c r="K385" s="84">
        <f>IF(AND(SUMIFS($D$249:$D$599,$F$249:$F$599,0,$E$249:$E$599,$G385,$C$249:$C$599,"&lt;="&amp;I$5)&lt;1000000,SUMIFS($D$249:$D$599,$F$249:$F$599,0,$E$249:$E$599,$G385,$C$249:$C$599,"&lt;="&amp;K5)&gt;=1000000),SUMIFS($D$249:$D$599,$F$249:$F$599,0,$E$249:$E$599,$G385)*$C$161 ,0)</f>
        <v/>
      </c>
      <c r="M385" s="84">
        <f>IF(AND(SUMIFS($D$249:$D$599,$F$249:$F$599,0,$E$249:$E$599,$G385,$C$249:$C$599,"&lt;="&amp;K$5)&lt;1000000,SUMIFS($D$249:$D$599,$F$249:$F$599,0,$E$249:$E$599,$G385,$C$249:$C$599,"&lt;="&amp;M5)&gt;=1000000),SUMIFS($D$249:$D$599,$F$249:$F$599,0,$E$249:$E$599,$G385)*$C$161 ,0)</f>
        <v/>
      </c>
      <c r="O385" s="84">
        <f>IF(AND(SUMIFS($D$249:$D$599,$F$249:$F$599,0,$E$249:$E$599,$G385,$C$249:$C$599,"&lt;="&amp;M$5)&lt;1000000,SUMIFS($D$249:$D$599,$F$249:$F$599,0,$E$249:$E$599,$G385,$C$249:$C$599,"&lt;="&amp;O5)&gt;=1000000),SUMIFS($D$249:$D$599,$F$249:$F$599,0,$E$249:$E$599,$G385)*$C$161 ,0)</f>
        <v/>
      </c>
      <c r="Q385" s="84">
        <f>IF(AND(SUMIFS($D$249:$D$599,$F$249:$F$599,0,$E$249:$E$599,$G385,$C$249:$C$599,"&lt;="&amp;O$5)&lt;1000000,SUMIFS($D$249:$D$599,$F$249:$F$599,0,$E$249:$E$599,$G385,$C$249:$C$599,"&lt;="&amp;Q5)&gt;=1000000),SUMIFS($D$249:$D$599,$F$249:$F$599,0,$E$249:$E$599,$G385)*$C$161 ,0)</f>
        <v/>
      </c>
      <c r="S385" s="84">
        <f>IF(AND(SUMIFS($D$249:$D$599,$F$249:$F$599,0,$E$249:$E$599,$G385,$C$249:$C$599,"&lt;="&amp;Q$5)&lt;1000000,SUMIFS($D$249:$D$599,$F$249:$F$599,0,$E$249:$E$599,$G385,$C$249:$C$599,"&lt;="&amp;S5)&gt;=1000000),SUMIFS($D$249:$D$599,$F$249:$F$599,0,$E$249:$E$599,$G385)*$C$161 ,0)</f>
        <v/>
      </c>
      <c r="U385" s="84">
        <f>IF(AND(SUMIFS($D$249:$D$599,$F$249:$F$599,0,$E$249:$E$599,$G385,$C$249:$C$599,"&lt;="&amp;S$5)&lt;1000000,SUMIFS($D$249:$D$599,$F$249:$F$599,0,$E$249:$E$599,$G385,$C$249:$C$599,"&lt;="&amp;U5)&gt;=1000000),SUMIFS($D$249:$D$599,$F$249:$F$599,0,$E$249:$E$599,$G385)*$C$161 ,0)</f>
        <v/>
      </c>
      <c r="W385" s="84">
        <f>IF(AND(SUMIFS($D$249:$D$599,$F$249:$F$599,0,$E$249:$E$599,$G385,$C$249:$C$599,"&lt;="&amp;U$5)&lt;1000000,SUMIFS($D$249:$D$599,$F$249:$F$599,0,$E$249:$E$599,$G385,$C$249:$C$599,"&lt;="&amp;W5)&gt;=1000000),SUMIFS($D$249:$D$599,$F$249:$F$599,0,$E$249:$E$599,$G385)*$C$161 ,0)</f>
        <v/>
      </c>
      <c r="Y385" s="84">
        <f>IF(AND(SUMIFS($D$249:$D$599,$F$249:$F$599,0,$E$249:$E$599,$G385,$C$249:$C$599,"&lt;="&amp;W$5)&lt;1000000,SUMIFS($D$249:$D$599,$F$249:$F$599,0,$E$249:$E$599,$G385,$C$249:$C$599,"&lt;="&amp;Y5)&gt;=1000000),SUMIFS($D$249:$D$599,$F$249:$F$599,0,$E$249:$E$599,$G385)*$C$161 ,0)</f>
        <v/>
      </c>
      <c r="AA385" s="84">
        <f>IF(AND(SUMIFS($D$249:$D$599,$F$249:$F$599,0,$E$249:$E$599,$G385,$C$249:$C$599,"&lt;="&amp;Y$5)&lt;1000000,SUMIFS($D$249:$D$599,$F$249:$F$599,0,$E$249:$E$599,$G385,$C$249:$C$599,"&lt;="&amp;AA5)&gt;=1000000),SUMIFS($D$249:$D$599,$F$249:$F$599,0,$E$249:$E$599,$G385)*$C$161 ,0)</f>
        <v/>
      </c>
      <c r="AC385" s="84">
        <f>IF(AND(SUMIFS($D$249:$D$599,$F$249:$F$599,0,$E$249:$E$599,$G385,$C$249:$C$599,"&lt;="&amp;AA$5)&lt;1000000,SUMIFS($D$249:$D$599,$F$249:$F$599,0,$E$249:$E$599,$G385,$C$249:$C$599,"&lt;="&amp;AC5)&gt;=1000000),SUMIFS($D$249:$D$599,$F$249:$F$599,0,$E$249:$E$599,$G385)*$C$161 ,0)</f>
        <v/>
      </c>
      <c r="AE385" s="84">
        <f>IF(AND(SUMIFS($D$249:$D$599,$F$249:$F$599,0,$E$249:$E$599,$G385,$C$249:$C$599,"&lt;="&amp;AC$5)&lt;1000000,SUMIFS($D$249:$D$599,$F$249:$F$599,0,$E$249:$E$599,$G385,$C$249:$C$599,"&lt;="&amp;AE5)&gt;=1000000),SUMIFS($D$249:$D$599,$F$249:$F$599,0,$E$249:$E$599,$G385)*$C$161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85">
        <f>LEFT(B386,6)</f>
        <v/>
      </c>
      <c r="F386" s="14">
        <f>IF(SUMIFS($E$121:$E$155,$D$121:$D$155,E386)&lt;&gt;0,E386,0)</f>
        <v/>
      </c>
      <c r="G386" s="24" t="n"/>
      <c r="I386" s="26">
        <f>IF(AND(SUMIFS($D$249:$D$599,$F$249:$F$599,0,$E$249:$E$599,$G386,$C$249:$C$599,"&lt;="&amp;B$2)&lt;1000000,SUMIFS($D$249:$D$599,$F$249:$F$599,0,$E$249:$E$599,$G386,$C$249:$C$599,"&lt;="&amp;I5)&gt;=1000000),SUMIFS($D$249:$D$599,$F$249:$F$599,0,$E$249:$E$599,$G386)*$C$161 ,0)</f>
        <v/>
      </c>
      <c r="K386" s="84">
        <f>IF(AND(SUMIFS($D$249:$D$599,$F$249:$F$599,0,$E$249:$E$599,$G386,$C$249:$C$599,"&lt;="&amp;I$5)&lt;1000000,SUMIFS($D$249:$D$599,$F$249:$F$599,0,$E$249:$E$599,$G386,$C$249:$C$599,"&lt;="&amp;K5)&gt;=1000000),SUMIFS($D$249:$D$599,$F$249:$F$599,0,$E$249:$E$599,$G386)*$C$161 ,0)</f>
        <v/>
      </c>
      <c r="M386" s="84">
        <f>IF(AND(SUMIFS($D$249:$D$599,$F$249:$F$599,0,$E$249:$E$599,$G386,$C$249:$C$599,"&lt;="&amp;K$5)&lt;1000000,SUMIFS($D$249:$D$599,$F$249:$F$599,0,$E$249:$E$599,$G386,$C$249:$C$599,"&lt;="&amp;M5)&gt;=1000000),SUMIFS($D$249:$D$599,$F$249:$F$599,0,$E$249:$E$599,$G386)*$C$161 ,0)</f>
        <v/>
      </c>
      <c r="O386" s="84">
        <f>IF(AND(SUMIFS($D$249:$D$599,$F$249:$F$599,0,$E$249:$E$599,$G386,$C$249:$C$599,"&lt;="&amp;M$5)&lt;1000000,SUMIFS($D$249:$D$599,$F$249:$F$599,0,$E$249:$E$599,$G386,$C$249:$C$599,"&lt;="&amp;O5)&gt;=1000000),SUMIFS($D$249:$D$599,$F$249:$F$599,0,$E$249:$E$599,$G386)*$C$161 ,0)</f>
        <v/>
      </c>
      <c r="Q386" s="84">
        <f>IF(AND(SUMIFS($D$249:$D$599,$F$249:$F$599,0,$E$249:$E$599,$G386,$C$249:$C$599,"&lt;="&amp;O$5)&lt;1000000,SUMIFS($D$249:$D$599,$F$249:$F$599,0,$E$249:$E$599,$G386,$C$249:$C$599,"&lt;="&amp;Q5)&gt;=1000000),SUMIFS($D$249:$D$599,$F$249:$F$599,0,$E$249:$E$599,$G386)*$C$161 ,0)</f>
        <v/>
      </c>
      <c r="S386" s="84">
        <f>IF(AND(SUMIFS($D$249:$D$599,$F$249:$F$599,0,$E$249:$E$599,$G386,$C$249:$C$599,"&lt;="&amp;Q$5)&lt;1000000,SUMIFS($D$249:$D$599,$F$249:$F$599,0,$E$249:$E$599,$G386,$C$249:$C$599,"&lt;="&amp;S5)&gt;=1000000),SUMIFS($D$249:$D$599,$F$249:$F$599,0,$E$249:$E$599,$G386)*$C$161 ,0)</f>
        <v/>
      </c>
      <c r="U386" s="84">
        <f>IF(AND(SUMIFS($D$249:$D$599,$F$249:$F$599,0,$E$249:$E$599,$G386,$C$249:$C$599,"&lt;="&amp;S$5)&lt;1000000,SUMIFS($D$249:$D$599,$F$249:$F$599,0,$E$249:$E$599,$G386,$C$249:$C$599,"&lt;="&amp;U5)&gt;=1000000),SUMIFS($D$249:$D$599,$F$249:$F$599,0,$E$249:$E$599,$G386)*$C$161 ,0)</f>
        <v/>
      </c>
      <c r="W386" s="84">
        <f>IF(AND(SUMIFS($D$249:$D$599,$F$249:$F$599,0,$E$249:$E$599,$G386,$C$249:$C$599,"&lt;="&amp;U$5)&lt;1000000,SUMIFS($D$249:$D$599,$F$249:$F$599,0,$E$249:$E$599,$G386,$C$249:$C$599,"&lt;="&amp;W5)&gt;=1000000),SUMIFS($D$249:$D$599,$F$249:$F$599,0,$E$249:$E$599,$G386)*$C$161 ,0)</f>
        <v/>
      </c>
      <c r="Y386" s="84">
        <f>IF(AND(SUMIFS($D$249:$D$599,$F$249:$F$599,0,$E$249:$E$599,$G386,$C$249:$C$599,"&lt;="&amp;W$5)&lt;1000000,SUMIFS($D$249:$D$599,$F$249:$F$599,0,$E$249:$E$599,$G386,$C$249:$C$599,"&lt;="&amp;Y5)&gt;=1000000),SUMIFS($D$249:$D$599,$F$249:$F$599,0,$E$249:$E$599,$G386)*$C$161 ,0)</f>
        <v/>
      </c>
      <c r="AA386" s="84">
        <f>IF(AND(SUMIFS($D$249:$D$599,$F$249:$F$599,0,$E$249:$E$599,$G386,$C$249:$C$599,"&lt;="&amp;Y$5)&lt;1000000,SUMIFS($D$249:$D$599,$F$249:$F$599,0,$E$249:$E$599,$G386,$C$249:$C$599,"&lt;="&amp;AA5)&gt;=1000000),SUMIFS($D$249:$D$599,$F$249:$F$599,0,$E$249:$E$599,$G386)*$C$161 ,0)</f>
        <v/>
      </c>
      <c r="AC386" s="84">
        <f>IF(AND(SUMIFS($D$249:$D$599,$F$249:$F$599,0,$E$249:$E$599,$G386,$C$249:$C$599,"&lt;="&amp;AA$5)&lt;1000000,SUMIFS($D$249:$D$599,$F$249:$F$599,0,$E$249:$E$599,$G386,$C$249:$C$599,"&lt;="&amp;AC5)&gt;=1000000),SUMIFS($D$249:$D$599,$F$249:$F$599,0,$E$249:$E$599,$G386)*$C$161 ,0)</f>
        <v/>
      </c>
      <c r="AE386" s="84">
        <f>IF(AND(SUMIFS($D$249:$D$599,$F$249:$F$599,0,$E$249:$E$599,$G386,$C$249:$C$599,"&lt;="&amp;AC$5)&lt;1000000,SUMIFS($D$249:$D$599,$F$249:$F$599,0,$E$249:$E$599,$G386,$C$249:$C$599,"&lt;="&amp;AE5)&gt;=1000000),SUMIFS($D$249:$D$599,$F$249:$F$599,0,$E$249:$E$599,$G386)*$C$161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85">
        <f>LEFT(B387,6)</f>
        <v/>
      </c>
      <c r="F387" s="14">
        <f>IF(SUMIFS($E$121:$E$155,$D$121:$D$155,E387)&lt;&gt;0,E387,0)</f>
        <v/>
      </c>
      <c r="G387" s="24" t="n"/>
      <c r="I387" s="26">
        <f>IF(AND(SUMIFS($D$249:$D$599,$F$249:$F$599,0,$E$249:$E$599,$G387,$C$249:$C$599,"&lt;="&amp;B$2)&lt;1000000,SUMIFS($D$249:$D$599,$F$249:$F$599,0,$E$249:$E$599,$G387,$C$249:$C$599,"&lt;="&amp;I5)&gt;=1000000),SUMIFS($D$249:$D$599,$F$249:$F$599,0,$E$249:$E$599,$G387)*$C$161 ,0)</f>
        <v/>
      </c>
      <c r="K387" s="84">
        <f>IF(AND(SUMIFS($D$249:$D$599,$F$249:$F$599,0,$E$249:$E$599,$G387,$C$249:$C$599,"&lt;="&amp;I$5)&lt;1000000,SUMIFS($D$249:$D$599,$F$249:$F$599,0,$E$249:$E$599,$G387,$C$249:$C$599,"&lt;="&amp;K5)&gt;=1000000),SUMIFS($D$249:$D$599,$F$249:$F$599,0,$E$249:$E$599,$G387)*$C$161 ,0)</f>
        <v/>
      </c>
      <c r="M387" s="84">
        <f>IF(AND(SUMIFS($D$249:$D$599,$F$249:$F$599,0,$E$249:$E$599,$G387,$C$249:$C$599,"&lt;="&amp;K$5)&lt;1000000,SUMIFS($D$249:$D$599,$F$249:$F$599,0,$E$249:$E$599,$G387,$C$249:$C$599,"&lt;="&amp;M5)&gt;=1000000),SUMIFS($D$249:$D$599,$F$249:$F$599,0,$E$249:$E$599,$G387)*$C$161 ,0)</f>
        <v/>
      </c>
      <c r="O387" s="84">
        <f>IF(AND(SUMIFS($D$249:$D$599,$F$249:$F$599,0,$E$249:$E$599,$G387,$C$249:$C$599,"&lt;="&amp;M$5)&lt;1000000,SUMIFS($D$249:$D$599,$F$249:$F$599,0,$E$249:$E$599,$G387,$C$249:$C$599,"&lt;="&amp;O5)&gt;=1000000),SUMIFS($D$249:$D$599,$F$249:$F$599,0,$E$249:$E$599,$G387)*$C$161 ,0)</f>
        <v/>
      </c>
      <c r="Q387" s="84">
        <f>IF(AND(SUMIFS($D$249:$D$599,$F$249:$F$599,0,$E$249:$E$599,$G387,$C$249:$C$599,"&lt;="&amp;O$5)&lt;1000000,SUMIFS($D$249:$D$599,$F$249:$F$599,0,$E$249:$E$599,$G387,$C$249:$C$599,"&lt;="&amp;Q5)&gt;=1000000),SUMIFS($D$249:$D$599,$F$249:$F$599,0,$E$249:$E$599,$G387)*$C$161 ,0)</f>
        <v/>
      </c>
      <c r="S387" s="84">
        <f>IF(AND(SUMIFS($D$249:$D$599,$F$249:$F$599,0,$E$249:$E$599,$G387,$C$249:$C$599,"&lt;="&amp;Q$5)&lt;1000000,SUMIFS($D$249:$D$599,$F$249:$F$599,0,$E$249:$E$599,$G387,$C$249:$C$599,"&lt;="&amp;S5)&gt;=1000000),SUMIFS($D$249:$D$599,$F$249:$F$599,0,$E$249:$E$599,$G387)*$C$161 ,0)</f>
        <v/>
      </c>
      <c r="U387" s="84">
        <f>IF(AND(SUMIFS($D$249:$D$599,$F$249:$F$599,0,$E$249:$E$599,$G387,$C$249:$C$599,"&lt;="&amp;S$5)&lt;1000000,SUMIFS($D$249:$D$599,$F$249:$F$599,0,$E$249:$E$599,$G387,$C$249:$C$599,"&lt;="&amp;U5)&gt;=1000000),SUMIFS($D$249:$D$599,$F$249:$F$599,0,$E$249:$E$599,$G387)*$C$161 ,0)</f>
        <v/>
      </c>
      <c r="W387" s="84">
        <f>IF(AND(SUMIFS($D$249:$D$599,$F$249:$F$599,0,$E$249:$E$599,$G387,$C$249:$C$599,"&lt;="&amp;U$5)&lt;1000000,SUMIFS($D$249:$D$599,$F$249:$F$599,0,$E$249:$E$599,$G387,$C$249:$C$599,"&lt;="&amp;W5)&gt;=1000000),SUMIFS($D$249:$D$599,$F$249:$F$599,0,$E$249:$E$599,$G387)*$C$161 ,0)</f>
        <v/>
      </c>
      <c r="Y387" s="84">
        <f>IF(AND(SUMIFS($D$249:$D$599,$F$249:$F$599,0,$E$249:$E$599,$G387,$C$249:$C$599,"&lt;="&amp;W$5)&lt;1000000,SUMIFS($D$249:$D$599,$F$249:$F$599,0,$E$249:$E$599,$G387,$C$249:$C$599,"&lt;="&amp;Y5)&gt;=1000000),SUMIFS($D$249:$D$599,$F$249:$F$599,0,$E$249:$E$599,$G387)*$C$161 ,0)</f>
        <v/>
      </c>
      <c r="AA387" s="84">
        <f>IF(AND(SUMIFS($D$249:$D$599,$F$249:$F$599,0,$E$249:$E$599,$G387,$C$249:$C$599,"&lt;="&amp;Y$5)&lt;1000000,SUMIFS($D$249:$D$599,$F$249:$F$599,0,$E$249:$E$599,$G387,$C$249:$C$599,"&lt;="&amp;AA5)&gt;=1000000),SUMIFS($D$249:$D$599,$F$249:$F$599,0,$E$249:$E$599,$G387)*$C$161 ,0)</f>
        <v/>
      </c>
      <c r="AC387" s="84">
        <f>IF(AND(SUMIFS($D$249:$D$599,$F$249:$F$599,0,$E$249:$E$599,$G387,$C$249:$C$599,"&lt;="&amp;AA$5)&lt;1000000,SUMIFS($D$249:$D$599,$F$249:$F$599,0,$E$249:$E$599,$G387,$C$249:$C$599,"&lt;="&amp;AC5)&gt;=1000000),SUMIFS($D$249:$D$599,$F$249:$F$599,0,$E$249:$E$599,$G387)*$C$161 ,0)</f>
        <v/>
      </c>
      <c r="AE387" s="84">
        <f>IF(AND(SUMIFS($D$249:$D$599,$F$249:$F$599,0,$E$249:$E$599,$G387,$C$249:$C$599,"&lt;="&amp;AC$5)&lt;1000000,SUMIFS($D$249:$D$599,$F$249:$F$599,0,$E$249:$E$599,$G387,$C$249:$C$599,"&lt;="&amp;AE5)&gt;=1000000),SUMIFS($D$249:$D$599,$F$249:$F$599,0,$E$249:$E$599,$G387)*$C$161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85">
        <f>LEFT(B388,6)</f>
        <v/>
      </c>
      <c r="F388" s="14">
        <f>IF(SUMIFS($E$121:$E$155,$D$121:$D$155,E388)&lt;&gt;0,E388,0)</f>
        <v/>
      </c>
      <c r="G388" s="24" t="n"/>
      <c r="I388" s="26">
        <f>IF(AND(SUMIFS($D$249:$D$599,$F$249:$F$599,0,$E$249:$E$599,$G388,$C$249:$C$599,"&lt;="&amp;B$2)&lt;1000000,SUMIFS($D$249:$D$599,$F$249:$F$599,0,$E$249:$E$599,$G388,$C$249:$C$599,"&lt;="&amp;I5)&gt;=1000000),SUMIFS($D$249:$D$599,$F$249:$F$599,0,$E$249:$E$599,$G388)*$C$161 ,0)</f>
        <v/>
      </c>
      <c r="K388" s="84">
        <f>IF(AND(SUMIFS($D$249:$D$599,$F$249:$F$599,0,$E$249:$E$599,$G388,$C$249:$C$599,"&lt;="&amp;I$5)&lt;1000000,SUMIFS($D$249:$D$599,$F$249:$F$599,0,$E$249:$E$599,$G388,$C$249:$C$599,"&lt;="&amp;K5)&gt;=1000000),SUMIFS($D$249:$D$599,$F$249:$F$599,0,$E$249:$E$599,$G388)*$C$161 ,0)</f>
        <v/>
      </c>
      <c r="M388" s="84">
        <f>IF(AND(SUMIFS($D$249:$D$599,$F$249:$F$599,0,$E$249:$E$599,$G388,$C$249:$C$599,"&lt;="&amp;K$5)&lt;1000000,SUMIFS($D$249:$D$599,$F$249:$F$599,0,$E$249:$E$599,$G388,$C$249:$C$599,"&lt;="&amp;M5)&gt;=1000000),SUMIFS($D$249:$D$599,$F$249:$F$599,0,$E$249:$E$599,$G388)*$C$161 ,0)</f>
        <v/>
      </c>
      <c r="O388" s="84">
        <f>IF(AND(SUMIFS($D$249:$D$599,$F$249:$F$599,0,$E$249:$E$599,$G388,$C$249:$C$599,"&lt;="&amp;M$5)&lt;1000000,SUMIFS($D$249:$D$599,$F$249:$F$599,0,$E$249:$E$599,$G388,$C$249:$C$599,"&lt;="&amp;O5)&gt;=1000000),SUMIFS($D$249:$D$599,$F$249:$F$599,0,$E$249:$E$599,$G388)*$C$161 ,0)</f>
        <v/>
      </c>
      <c r="Q388" s="84">
        <f>IF(AND(SUMIFS($D$249:$D$599,$F$249:$F$599,0,$E$249:$E$599,$G388,$C$249:$C$599,"&lt;="&amp;O$5)&lt;1000000,SUMIFS($D$249:$D$599,$F$249:$F$599,0,$E$249:$E$599,$G388,$C$249:$C$599,"&lt;="&amp;Q5)&gt;=1000000),SUMIFS($D$249:$D$599,$F$249:$F$599,0,$E$249:$E$599,$G388)*$C$161 ,0)</f>
        <v/>
      </c>
      <c r="S388" s="84">
        <f>IF(AND(SUMIFS($D$249:$D$599,$F$249:$F$599,0,$E$249:$E$599,$G388,$C$249:$C$599,"&lt;="&amp;Q$5)&lt;1000000,SUMIFS($D$249:$D$599,$F$249:$F$599,0,$E$249:$E$599,$G388,$C$249:$C$599,"&lt;="&amp;S5)&gt;=1000000),SUMIFS($D$249:$D$599,$F$249:$F$599,0,$E$249:$E$599,$G388)*$C$161 ,0)</f>
        <v/>
      </c>
      <c r="U388" s="84">
        <f>IF(AND(SUMIFS($D$249:$D$599,$F$249:$F$599,0,$E$249:$E$599,$G388,$C$249:$C$599,"&lt;="&amp;S$5)&lt;1000000,SUMIFS($D$249:$D$599,$F$249:$F$599,0,$E$249:$E$599,$G388,$C$249:$C$599,"&lt;="&amp;U5)&gt;=1000000),SUMIFS($D$249:$D$599,$F$249:$F$599,0,$E$249:$E$599,$G388)*$C$161 ,0)</f>
        <v/>
      </c>
      <c r="W388" s="84">
        <f>IF(AND(SUMIFS($D$249:$D$599,$F$249:$F$599,0,$E$249:$E$599,$G388,$C$249:$C$599,"&lt;="&amp;U$5)&lt;1000000,SUMIFS($D$249:$D$599,$F$249:$F$599,0,$E$249:$E$599,$G388,$C$249:$C$599,"&lt;="&amp;W5)&gt;=1000000),SUMIFS($D$249:$D$599,$F$249:$F$599,0,$E$249:$E$599,$G388)*$C$161 ,0)</f>
        <v/>
      </c>
      <c r="Y388" s="84">
        <f>IF(AND(SUMIFS($D$249:$D$599,$F$249:$F$599,0,$E$249:$E$599,$G388,$C$249:$C$599,"&lt;="&amp;W$5)&lt;1000000,SUMIFS($D$249:$D$599,$F$249:$F$599,0,$E$249:$E$599,$G388,$C$249:$C$599,"&lt;="&amp;Y5)&gt;=1000000),SUMIFS($D$249:$D$599,$F$249:$F$599,0,$E$249:$E$599,$G388)*$C$161 ,0)</f>
        <v/>
      </c>
      <c r="AA388" s="84">
        <f>IF(AND(SUMIFS($D$249:$D$599,$F$249:$F$599,0,$E$249:$E$599,$G388,$C$249:$C$599,"&lt;="&amp;Y$5)&lt;1000000,SUMIFS($D$249:$D$599,$F$249:$F$599,0,$E$249:$E$599,$G388,$C$249:$C$599,"&lt;="&amp;AA5)&gt;=1000000),SUMIFS($D$249:$D$599,$F$249:$F$599,0,$E$249:$E$599,$G388)*$C$161 ,0)</f>
        <v/>
      </c>
      <c r="AC388" s="84">
        <f>IF(AND(SUMIFS($D$249:$D$599,$F$249:$F$599,0,$E$249:$E$599,$G388,$C$249:$C$599,"&lt;="&amp;AA$5)&lt;1000000,SUMIFS($D$249:$D$599,$F$249:$F$599,0,$E$249:$E$599,$G388,$C$249:$C$599,"&lt;="&amp;AC5)&gt;=1000000),SUMIFS($D$249:$D$599,$F$249:$F$599,0,$E$249:$E$599,$G388)*$C$161 ,0)</f>
        <v/>
      </c>
      <c r="AE388" s="84">
        <f>IF(AND(SUMIFS($D$249:$D$599,$F$249:$F$599,0,$E$249:$E$599,$G388,$C$249:$C$599,"&lt;="&amp;AC$5)&lt;1000000,SUMIFS($D$249:$D$599,$F$249:$F$599,0,$E$249:$E$599,$G388,$C$249:$C$599,"&lt;="&amp;AE5)&gt;=1000000),SUMIFS($D$249:$D$599,$F$249:$F$599,0,$E$249:$E$599,$G388)*$C$161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85">
        <f>LEFT(B389,6)</f>
        <v/>
      </c>
      <c r="F389" s="14">
        <f>IF(SUMIFS($E$121:$E$155,$D$121:$D$155,E389)&lt;&gt;0,E389,0)</f>
        <v/>
      </c>
      <c r="G389" s="24" t="n"/>
      <c r="I389" s="26">
        <f>IF(AND(SUMIFS($D$249:$D$599,$F$249:$F$599,0,$E$249:$E$599,$G389,$C$249:$C$599,"&lt;="&amp;B$2)&lt;1000000,SUMIFS($D$249:$D$599,$F$249:$F$599,0,$E$249:$E$599,$G389,$C$249:$C$599,"&lt;="&amp;I5)&gt;=1000000),SUMIFS($D$249:$D$599,$F$249:$F$599,0,$E$249:$E$599,$G389)*$C$161 ,0)</f>
        <v/>
      </c>
      <c r="K389" s="84">
        <f>IF(AND(SUMIFS($D$249:$D$599,$F$249:$F$599,0,$E$249:$E$599,$G389,$C$249:$C$599,"&lt;="&amp;I$5)&lt;1000000,SUMIFS($D$249:$D$599,$F$249:$F$599,0,$E$249:$E$599,$G389,$C$249:$C$599,"&lt;="&amp;K5)&gt;=1000000),SUMIFS($D$249:$D$599,$F$249:$F$599,0,$E$249:$E$599,$G389)*$C$161 ,0)</f>
        <v/>
      </c>
      <c r="M389" s="84">
        <f>IF(AND(SUMIFS($D$249:$D$599,$F$249:$F$599,0,$E$249:$E$599,$G389,$C$249:$C$599,"&lt;="&amp;K$5)&lt;1000000,SUMIFS($D$249:$D$599,$F$249:$F$599,0,$E$249:$E$599,$G389,$C$249:$C$599,"&lt;="&amp;M5)&gt;=1000000),SUMIFS($D$249:$D$599,$F$249:$F$599,0,$E$249:$E$599,$G389)*$C$161 ,0)</f>
        <v/>
      </c>
      <c r="O389" s="84">
        <f>IF(AND(SUMIFS($D$249:$D$599,$F$249:$F$599,0,$E$249:$E$599,$G389,$C$249:$C$599,"&lt;="&amp;M$5)&lt;1000000,SUMIFS($D$249:$D$599,$F$249:$F$599,0,$E$249:$E$599,$G389,$C$249:$C$599,"&lt;="&amp;O5)&gt;=1000000),SUMIFS($D$249:$D$599,$F$249:$F$599,0,$E$249:$E$599,$G389)*$C$161 ,0)</f>
        <v/>
      </c>
      <c r="Q389" s="84">
        <f>IF(AND(SUMIFS($D$249:$D$599,$F$249:$F$599,0,$E$249:$E$599,$G389,$C$249:$C$599,"&lt;="&amp;O$5)&lt;1000000,SUMIFS($D$249:$D$599,$F$249:$F$599,0,$E$249:$E$599,$G389,$C$249:$C$599,"&lt;="&amp;Q5)&gt;=1000000),SUMIFS($D$249:$D$599,$F$249:$F$599,0,$E$249:$E$599,$G389)*$C$161 ,0)</f>
        <v/>
      </c>
      <c r="S389" s="84">
        <f>IF(AND(SUMIFS($D$249:$D$599,$F$249:$F$599,0,$E$249:$E$599,$G389,$C$249:$C$599,"&lt;="&amp;Q$5)&lt;1000000,SUMIFS($D$249:$D$599,$F$249:$F$599,0,$E$249:$E$599,$G389,$C$249:$C$599,"&lt;="&amp;S5)&gt;=1000000),SUMIFS($D$249:$D$599,$F$249:$F$599,0,$E$249:$E$599,$G389)*$C$161 ,0)</f>
        <v/>
      </c>
      <c r="U389" s="84">
        <f>IF(AND(SUMIFS($D$249:$D$599,$F$249:$F$599,0,$E$249:$E$599,$G389,$C$249:$C$599,"&lt;="&amp;S$5)&lt;1000000,SUMIFS($D$249:$D$599,$F$249:$F$599,0,$E$249:$E$599,$G389,$C$249:$C$599,"&lt;="&amp;U5)&gt;=1000000),SUMIFS($D$249:$D$599,$F$249:$F$599,0,$E$249:$E$599,$G389)*$C$161 ,0)</f>
        <v/>
      </c>
      <c r="W389" s="84">
        <f>IF(AND(SUMIFS($D$249:$D$599,$F$249:$F$599,0,$E$249:$E$599,$G389,$C$249:$C$599,"&lt;="&amp;U$5)&lt;1000000,SUMIFS($D$249:$D$599,$F$249:$F$599,0,$E$249:$E$599,$G389,$C$249:$C$599,"&lt;="&amp;W5)&gt;=1000000),SUMIFS($D$249:$D$599,$F$249:$F$599,0,$E$249:$E$599,$G389)*$C$161 ,0)</f>
        <v/>
      </c>
      <c r="Y389" s="84">
        <f>IF(AND(SUMIFS($D$249:$D$599,$F$249:$F$599,0,$E$249:$E$599,$G389,$C$249:$C$599,"&lt;="&amp;W$5)&lt;1000000,SUMIFS($D$249:$D$599,$F$249:$F$599,0,$E$249:$E$599,$G389,$C$249:$C$599,"&lt;="&amp;Y5)&gt;=1000000),SUMIFS($D$249:$D$599,$F$249:$F$599,0,$E$249:$E$599,$G389)*$C$161 ,0)</f>
        <v/>
      </c>
      <c r="AA389" s="84">
        <f>IF(AND(SUMIFS($D$249:$D$599,$F$249:$F$599,0,$E$249:$E$599,$G389,$C$249:$C$599,"&lt;="&amp;Y$5)&lt;1000000,SUMIFS($D$249:$D$599,$F$249:$F$599,0,$E$249:$E$599,$G389,$C$249:$C$599,"&lt;="&amp;AA5)&gt;=1000000),SUMIFS($D$249:$D$599,$F$249:$F$599,0,$E$249:$E$599,$G389)*$C$161 ,0)</f>
        <v/>
      </c>
      <c r="AC389" s="84">
        <f>IF(AND(SUMIFS($D$249:$D$599,$F$249:$F$599,0,$E$249:$E$599,$G389,$C$249:$C$599,"&lt;="&amp;AA$5)&lt;1000000,SUMIFS($D$249:$D$599,$F$249:$F$599,0,$E$249:$E$599,$G389,$C$249:$C$599,"&lt;="&amp;AC5)&gt;=1000000),SUMIFS($D$249:$D$599,$F$249:$F$599,0,$E$249:$E$599,$G389)*$C$161 ,0)</f>
        <v/>
      </c>
      <c r="AE389" s="84">
        <f>IF(AND(SUMIFS($D$249:$D$599,$F$249:$F$599,0,$E$249:$E$599,$G389,$C$249:$C$599,"&lt;="&amp;AC$5)&lt;1000000,SUMIFS($D$249:$D$599,$F$249:$F$599,0,$E$249:$E$599,$G389,$C$249:$C$599,"&lt;="&amp;AE5)&gt;=1000000),SUMIFS($D$249:$D$599,$F$249:$F$599,0,$E$249:$E$599,$G389)*$C$161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85">
        <f>LEFT(B390,6)</f>
        <v/>
      </c>
      <c r="F390" s="14">
        <f>IF(SUMIFS($E$121:$E$155,$D$121:$D$155,E390)&lt;&gt;0,E390,0)</f>
        <v/>
      </c>
      <c r="G390" s="24" t="n"/>
      <c r="I390" s="26">
        <f>IF(AND(SUMIFS($D$249:$D$599,$F$249:$F$599,0,$E$249:$E$599,$G390,$C$249:$C$599,"&lt;="&amp;B$2)&lt;1000000,SUMIFS($D$249:$D$599,$F$249:$F$599,0,$E$249:$E$599,$G390,$C$249:$C$599,"&lt;="&amp;I5)&gt;=1000000),SUMIFS($D$249:$D$599,$F$249:$F$599,0,$E$249:$E$599,$G390)*$C$161 ,0)</f>
        <v/>
      </c>
      <c r="K390" s="84">
        <f>IF(AND(SUMIFS($D$249:$D$599,$F$249:$F$599,0,$E$249:$E$599,$G390,$C$249:$C$599,"&lt;="&amp;I$5)&lt;1000000,SUMIFS($D$249:$D$599,$F$249:$F$599,0,$E$249:$E$599,$G390,$C$249:$C$599,"&lt;="&amp;K5)&gt;=1000000),SUMIFS($D$249:$D$599,$F$249:$F$599,0,$E$249:$E$599,$G390)*$C$161 ,0)</f>
        <v/>
      </c>
      <c r="M390" s="84">
        <f>IF(AND(SUMIFS($D$249:$D$599,$F$249:$F$599,0,$E$249:$E$599,$G390,$C$249:$C$599,"&lt;="&amp;K$5)&lt;1000000,SUMIFS($D$249:$D$599,$F$249:$F$599,0,$E$249:$E$599,$G390,$C$249:$C$599,"&lt;="&amp;M5)&gt;=1000000),SUMIFS($D$249:$D$599,$F$249:$F$599,0,$E$249:$E$599,$G390)*$C$161 ,0)</f>
        <v/>
      </c>
      <c r="O390" s="84">
        <f>IF(AND(SUMIFS($D$249:$D$599,$F$249:$F$599,0,$E$249:$E$599,$G390,$C$249:$C$599,"&lt;="&amp;M$5)&lt;1000000,SUMIFS($D$249:$D$599,$F$249:$F$599,0,$E$249:$E$599,$G390,$C$249:$C$599,"&lt;="&amp;O5)&gt;=1000000),SUMIFS($D$249:$D$599,$F$249:$F$599,0,$E$249:$E$599,$G390)*$C$161 ,0)</f>
        <v/>
      </c>
      <c r="Q390" s="84">
        <f>IF(AND(SUMIFS($D$249:$D$599,$F$249:$F$599,0,$E$249:$E$599,$G390,$C$249:$C$599,"&lt;="&amp;O$5)&lt;1000000,SUMIFS($D$249:$D$599,$F$249:$F$599,0,$E$249:$E$599,$G390,$C$249:$C$599,"&lt;="&amp;Q5)&gt;=1000000),SUMIFS($D$249:$D$599,$F$249:$F$599,0,$E$249:$E$599,$G390)*$C$161 ,0)</f>
        <v/>
      </c>
      <c r="S390" s="84">
        <f>IF(AND(SUMIFS($D$249:$D$599,$F$249:$F$599,0,$E$249:$E$599,$G390,$C$249:$C$599,"&lt;="&amp;Q$5)&lt;1000000,SUMIFS($D$249:$D$599,$F$249:$F$599,0,$E$249:$E$599,$G390,$C$249:$C$599,"&lt;="&amp;S5)&gt;=1000000),SUMIFS($D$249:$D$599,$F$249:$F$599,0,$E$249:$E$599,$G390)*$C$161 ,0)</f>
        <v/>
      </c>
      <c r="U390" s="84">
        <f>IF(AND(SUMIFS($D$249:$D$599,$F$249:$F$599,0,$E$249:$E$599,$G390,$C$249:$C$599,"&lt;="&amp;S$5)&lt;1000000,SUMIFS($D$249:$D$599,$F$249:$F$599,0,$E$249:$E$599,$G390,$C$249:$C$599,"&lt;="&amp;U5)&gt;=1000000),SUMIFS($D$249:$D$599,$F$249:$F$599,0,$E$249:$E$599,$G390)*$C$161 ,0)</f>
        <v/>
      </c>
      <c r="W390" s="84">
        <f>IF(AND(SUMIFS($D$249:$D$599,$F$249:$F$599,0,$E$249:$E$599,$G390,$C$249:$C$599,"&lt;="&amp;U$5)&lt;1000000,SUMIFS($D$249:$D$599,$F$249:$F$599,0,$E$249:$E$599,$G390,$C$249:$C$599,"&lt;="&amp;W5)&gt;=1000000),SUMIFS($D$249:$D$599,$F$249:$F$599,0,$E$249:$E$599,$G390)*$C$161 ,0)</f>
        <v/>
      </c>
      <c r="Y390" s="84">
        <f>IF(AND(SUMIFS($D$249:$D$599,$F$249:$F$599,0,$E$249:$E$599,$G390,$C$249:$C$599,"&lt;="&amp;W$5)&lt;1000000,SUMIFS($D$249:$D$599,$F$249:$F$599,0,$E$249:$E$599,$G390,$C$249:$C$599,"&lt;="&amp;Y5)&gt;=1000000),SUMIFS($D$249:$D$599,$F$249:$F$599,0,$E$249:$E$599,$G390)*$C$161 ,0)</f>
        <v/>
      </c>
      <c r="AA390" s="84">
        <f>IF(AND(SUMIFS($D$249:$D$599,$F$249:$F$599,0,$E$249:$E$599,$G390,$C$249:$C$599,"&lt;="&amp;Y$5)&lt;1000000,SUMIFS($D$249:$D$599,$F$249:$F$599,0,$E$249:$E$599,$G390,$C$249:$C$599,"&lt;="&amp;AA5)&gt;=1000000),SUMIFS($D$249:$D$599,$F$249:$F$599,0,$E$249:$E$599,$G390)*$C$161 ,0)</f>
        <v/>
      </c>
      <c r="AC390" s="84">
        <f>IF(AND(SUMIFS($D$249:$D$599,$F$249:$F$599,0,$E$249:$E$599,$G390,$C$249:$C$599,"&lt;="&amp;AA$5)&lt;1000000,SUMIFS($D$249:$D$599,$F$249:$F$599,0,$E$249:$E$599,$G390,$C$249:$C$599,"&lt;="&amp;AC5)&gt;=1000000),SUMIFS($D$249:$D$599,$F$249:$F$599,0,$E$249:$E$599,$G390)*$C$161 ,0)</f>
        <v/>
      </c>
      <c r="AE390" s="84">
        <f>IF(AND(SUMIFS($D$249:$D$599,$F$249:$F$599,0,$E$249:$E$599,$G390,$C$249:$C$599,"&lt;="&amp;AC$5)&lt;1000000,SUMIFS($D$249:$D$599,$F$249:$F$599,0,$E$249:$E$599,$G390,$C$249:$C$599,"&lt;="&amp;AE5)&gt;=1000000),SUMIFS($D$249:$D$599,$F$249:$F$599,0,$E$249:$E$599,$G390)*$C$161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85">
        <f>LEFT(B391,6)</f>
        <v/>
      </c>
      <c r="F391" s="14">
        <f>IF(SUMIFS($E$121:$E$155,$D$121:$D$155,E391)&lt;&gt;0,E391,0)</f>
        <v/>
      </c>
      <c r="G391" s="24" t="n"/>
      <c r="I391" s="26">
        <f>IF(AND(SUMIFS($D$249:$D$599,$F$249:$F$599,0,$E$249:$E$599,$G391,$C$249:$C$599,"&lt;="&amp;B$2)&lt;1000000,SUMIFS($D$249:$D$599,$F$249:$F$599,0,$E$249:$E$599,$G391,$C$249:$C$599,"&lt;="&amp;I5)&gt;=1000000),SUMIFS($D$249:$D$599,$F$249:$F$599,0,$E$249:$E$599,$G391)*$C$161 ,0)</f>
        <v/>
      </c>
      <c r="K391" s="84">
        <f>IF(AND(SUMIFS($D$249:$D$599,$F$249:$F$599,0,$E$249:$E$599,$G391,$C$249:$C$599,"&lt;="&amp;I$5)&lt;1000000,SUMIFS($D$249:$D$599,$F$249:$F$599,0,$E$249:$E$599,$G391,$C$249:$C$599,"&lt;="&amp;K5)&gt;=1000000),SUMIFS($D$249:$D$599,$F$249:$F$599,0,$E$249:$E$599,$G391)*$C$161 ,0)</f>
        <v/>
      </c>
      <c r="M391" s="84">
        <f>IF(AND(SUMIFS($D$249:$D$599,$F$249:$F$599,0,$E$249:$E$599,$G391,$C$249:$C$599,"&lt;="&amp;K$5)&lt;1000000,SUMIFS($D$249:$D$599,$F$249:$F$599,0,$E$249:$E$599,$G391,$C$249:$C$599,"&lt;="&amp;M5)&gt;=1000000),SUMIFS($D$249:$D$599,$F$249:$F$599,0,$E$249:$E$599,$G391)*$C$161 ,0)</f>
        <v/>
      </c>
      <c r="O391" s="84">
        <f>IF(AND(SUMIFS($D$249:$D$599,$F$249:$F$599,0,$E$249:$E$599,$G391,$C$249:$C$599,"&lt;="&amp;M$5)&lt;1000000,SUMIFS($D$249:$D$599,$F$249:$F$599,0,$E$249:$E$599,$G391,$C$249:$C$599,"&lt;="&amp;O5)&gt;=1000000),SUMIFS($D$249:$D$599,$F$249:$F$599,0,$E$249:$E$599,$G391)*$C$161 ,0)</f>
        <v/>
      </c>
      <c r="Q391" s="84">
        <f>IF(AND(SUMIFS($D$249:$D$599,$F$249:$F$599,0,$E$249:$E$599,$G391,$C$249:$C$599,"&lt;="&amp;O$5)&lt;1000000,SUMIFS($D$249:$D$599,$F$249:$F$599,0,$E$249:$E$599,$G391,$C$249:$C$599,"&lt;="&amp;Q5)&gt;=1000000),SUMIFS($D$249:$D$599,$F$249:$F$599,0,$E$249:$E$599,$G391)*$C$161 ,0)</f>
        <v/>
      </c>
      <c r="S391" s="84">
        <f>IF(AND(SUMIFS($D$249:$D$599,$F$249:$F$599,0,$E$249:$E$599,$G391,$C$249:$C$599,"&lt;="&amp;Q$5)&lt;1000000,SUMIFS($D$249:$D$599,$F$249:$F$599,0,$E$249:$E$599,$G391,$C$249:$C$599,"&lt;="&amp;S5)&gt;=1000000),SUMIFS($D$249:$D$599,$F$249:$F$599,0,$E$249:$E$599,$G391)*$C$161 ,0)</f>
        <v/>
      </c>
      <c r="U391" s="84">
        <f>IF(AND(SUMIFS($D$249:$D$599,$F$249:$F$599,0,$E$249:$E$599,$G391,$C$249:$C$599,"&lt;="&amp;S$5)&lt;1000000,SUMIFS($D$249:$D$599,$F$249:$F$599,0,$E$249:$E$599,$G391,$C$249:$C$599,"&lt;="&amp;U5)&gt;=1000000),SUMIFS($D$249:$D$599,$F$249:$F$599,0,$E$249:$E$599,$G391)*$C$161 ,0)</f>
        <v/>
      </c>
      <c r="W391" s="84">
        <f>IF(AND(SUMIFS($D$249:$D$599,$F$249:$F$599,0,$E$249:$E$599,$G391,$C$249:$C$599,"&lt;="&amp;U$5)&lt;1000000,SUMIFS($D$249:$D$599,$F$249:$F$599,0,$E$249:$E$599,$G391,$C$249:$C$599,"&lt;="&amp;W5)&gt;=1000000),SUMIFS($D$249:$D$599,$F$249:$F$599,0,$E$249:$E$599,$G391)*$C$161 ,0)</f>
        <v/>
      </c>
      <c r="Y391" s="84">
        <f>IF(AND(SUMIFS($D$249:$D$599,$F$249:$F$599,0,$E$249:$E$599,$G391,$C$249:$C$599,"&lt;="&amp;W$5)&lt;1000000,SUMIFS($D$249:$D$599,$F$249:$F$599,0,$E$249:$E$599,$G391,$C$249:$C$599,"&lt;="&amp;Y5)&gt;=1000000),SUMIFS($D$249:$D$599,$F$249:$F$599,0,$E$249:$E$599,$G391)*$C$161 ,0)</f>
        <v/>
      </c>
      <c r="AA391" s="84">
        <f>IF(AND(SUMIFS($D$249:$D$599,$F$249:$F$599,0,$E$249:$E$599,$G391,$C$249:$C$599,"&lt;="&amp;Y$5)&lt;1000000,SUMIFS($D$249:$D$599,$F$249:$F$599,0,$E$249:$E$599,$G391,$C$249:$C$599,"&lt;="&amp;AA5)&gt;=1000000),SUMIFS($D$249:$D$599,$F$249:$F$599,0,$E$249:$E$599,$G391)*$C$161 ,0)</f>
        <v/>
      </c>
      <c r="AC391" s="84">
        <f>IF(AND(SUMIFS($D$249:$D$599,$F$249:$F$599,0,$E$249:$E$599,$G391,$C$249:$C$599,"&lt;="&amp;AA$5)&lt;1000000,SUMIFS($D$249:$D$599,$F$249:$F$599,0,$E$249:$E$599,$G391,$C$249:$C$599,"&lt;="&amp;AC5)&gt;=1000000),SUMIFS($D$249:$D$599,$F$249:$F$599,0,$E$249:$E$599,$G391)*$C$161 ,0)</f>
        <v/>
      </c>
      <c r="AE391" s="84">
        <f>IF(AND(SUMIFS($D$249:$D$599,$F$249:$F$599,0,$E$249:$E$599,$G391,$C$249:$C$599,"&lt;="&amp;AC$5)&lt;1000000,SUMIFS($D$249:$D$599,$F$249:$F$599,0,$E$249:$E$599,$G391,$C$249:$C$599,"&lt;="&amp;AE5)&gt;=1000000),SUMIFS($D$249:$D$599,$F$249:$F$599,0,$E$249:$E$599,$G391)*$C$161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85">
        <f>LEFT(B392,6)</f>
        <v/>
      </c>
      <c r="F392" s="14">
        <f>IF(SUMIFS($E$121:$E$155,$D$121:$D$155,E392)&lt;&gt;0,E392,0)</f>
        <v/>
      </c>
      <c r="G392" s="24" t="n"/>
      <c r="I392" s="26">
        <f>IF(AND(SUMIFS($D$249:$D$599,$F$249:$F$599,0,$E$249:$E$599,$G392,$C$249:$C$599,"&lt;="&amp;B$2)&lt;1000000,SUMIFS($D$249:$D$599,$F$249:$F$599,0,$E$249:$E$599,$G392,$C$249:$C$599,"&lt;="&amp;I5)&gt;=1000000),SUMIFS($D$249:$D$599,$F$249:$F$599,0,$E$249:$E$599,$G392)*$C$161 ,0)</f>
        <v/>
      </c>
      <c r="K392" s="84">
        <f>IF(AND(SUMIFS($D$249:$D$599,$F$249:$F$599,0,$E$249:$E$599,$G392,$C$249:$C$599,"&lt;="&amp;I$5)&lt;1000000,SUMIFS($D$249:$D$599,$F$249:$F$599,0,$E$249:$E$599,$G392,$C$249:$C$599,"&lt;="&amp;K5)&gt;=1000000),SUMIFS($D$249:$D$599,$F$249:$F$599,0,$E$249:$E$599,$G392)*$C$161 ,0)</f>
        <v/>
      </c>
      <c r="M392" s="84">
        <f>IF(AND(SUMIFS($D$249:$D$599,$F$249:$F$599,0,$E$249:$E$599,$G392,$C$249:$C$599,"&lt;="&amp;K$5)&lt;1000000,SUMIFS($D$249:$D$599,$F$249:$F$599,0,$E$249:$E$599,$G392,$C$249:$C$599,"&lt;="&amp;M5)&gt;=1000000),SUMIFS($D$249:$D$599,$F$249:$F$599,0,$E$249:$E$599,$G392)*$C$161 ,0)</f>
        <v/>
      </c>
      <c r="O392" s="84">
        <f>IF(AND(SUMIFS($D$249:$D$599,$F$249:$F$599,0,$E$249:$E$599,$G392,$C$249:$C$599,"&lt;="&amp;M$5)&lt;1000000,SUMIFS($D$249:$D$599,$F$249:$F$599,0,$E$249:$E$599,$G392,$C$249:$C$599,"&lt;="&amp;O5)&gt;=1000000),SUMIFS($D$249:$D$599,$F$249:$F$599,0,$E$249:$E$599,$G392)*$C$161 ,0)</f>
        <v/>
      </c>
      <c r="Q392" s="84">
        <f>IF(AND(SUMIFS($D$249:$D$599,$F$249:$F$599,0,$E$249:$E$599,$G392,$C$249:$C$599,"&lt;="&amp;O$5)&lt;1000000,SUMIFS($D$249:$D$599,$F$249:$F$599,0,$E$249:$E$599,$G392,$C$249:$C$599,"&lt;="&amp;Q5)&gt;=1000000),SUMIFS($D$249:$D$599,$F$249:$F$599,0,$E$249:$E$599,$G392)*$C$161 ,0)</f>
        <v/>
      </c>
      <c r="S392" s="84">
        <f>IF(AND(SUMIFS($D$249:$D$599,$F$249:$F$599,0,$E$249:$E$599,$G392,$C$249:$C$599,"&lt;="&amp;Q$5)&lt;1000000,SUMIFS($D$249:$D$599,$F$249:$F$599,0,$E$249:$E$599,$G392,$C$249:$C$599,"&lt;="&amp;S5)&gt;=1000000),SUMIFS($D$249:$D$599,$F$249:$F$599,0,$E$249:$E$599,$G392)*$C$161 ,0)</f>
        <v/>
      </c>
      <c r="U392" s="84">
        <f>IF(AND(SUMIFS($D$249:$D$599,$F$249:$F$599,0,$E$249:$E$599,$G392,$C$249:$C$599,"&lt;="&amp;S$5)&lt;1000000,SUMIFS($D$249:$D$599,$F$249:$F$599,0,$E$249:$E$599,$G392,$C$249:$C$599,"&lt;="&amp;U5)&gt;=1000000),SUMIFS($D$249:$D$599,$F$249:$F$599,0,$E$249:$E$599,$G392)*$C$161 ,0)</f>
        <v/>
      </c>
      <c r="W392" s="84">
        <f>IF(AND(SUMIFS($D$249:$D$599,$F$249:$F$599,0,$E$249:$E$599,$G392,$C$249:$C$599,"&lt;="&amp;U$5)&lt;1000000,SUMIFS($D$249:$D$599,$F$249:$F$599,0,$E$249:$E$599,$G392,$C$249:$C$599,"&lt;="&amp;W5)&gt;=1000000),SUMIFS($D$249:$D$599,$F$249:$F$599,0,$E$249:$E$599,$G392)*$C$161 ,0)</f>
        <v/>
      </c>
      <c r="Y392" s="84">
        <f>IF(AND(SUMIFS($D$249:$D$599,$F$249:$F$599,0,$E$249:$E$599,$G392,$C$249:$C$599,"&lt;="&amp;W$5)&lt;1000000,SUMIFS($D$249:$D$599,$F$249:$F$599,0,$E$249:$E$599,$G392,$C$249:$C$599,"&lt;="&amp;Y5)&gt;=1000000),SUMIFS($D$249:$D$599,$F$249:$F$599,0,$E$249:$E$599,$G392)*$C$161 ,0)</f>
        <v/>
      </c>
      <c r="AA392" s="84">
        <f>IF(AND(SUMIFS($D$249:$D$599,$F$249:$F$599,0,$E$249:$E$599,$G392,$C$249:$C$599,"&lt;="&amp;Y$5)&lt;1000000,SUMIFS($D$249:$D$599,$F$249:$F$599,0,$E$249:$E$599,$G392,$C$249:$C$599,"&lt;="&amp;AA5)&gt;=1000000),SUMIFS($D$249:$D$599,$F$249:$F$599,0,$E$249:$E$599,$G392)*$C$161 ,0)</f>
        <v/>
      </c>
      <c r="AC392" s="84">
        <f>IF(AND(SUMIFS($D$249:$D$599,$F$249:$F$599,0,$E$249:$E$599,$G392,$C$249:$C$599,"&lt;="&amp;AA$5)&lt;1000000,SUMIFS($D$249:$D$599,$F$249:$F$599,0,$E$249:$E$599,$G392,$C$249:$C$599,"&lt;="&amp;AC5)&gt;=1000000),SUMIFS($D$249:$D$599,$F$249:$F$599,0,$E$249:$E$599,$G392)*$C$161 ,0)</f>
        <v/>
      </c>
      <c r="AE392" s="84">
        <f>IF(AND(SUMIFS($D$249:$D$599,$F$249:$F$599,0,$E$249:$E$599,$G392,$C$249:$C$599,"&lt;="&amp;AC$5)&lt;1000000,SUMIFS($D$249:$D$599,$F$249:$F$599,0,$E$249:$E$599,$G392,$C$249:$C$599,"&lt;="&amp;AE5)&gt;=1000000),SUMIFS($D$249:$D$599,$F$249:$F$599,0,$E$249:$E$599,$G392)*$C$161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85">
        <f>LEFT(B393,6)</f>
        <v/>
      </c>
      <c r="F393" s="14">
        <f>IF(SUMIFS($E$121:$E$155,$D$121:$D$155,E393)&lt;&gt;0,E393,0)</f>
        <v/>
      </c>
      <c r="G393" s="24" t="n"/>
      <c r="I393" s="26">
        <f>IF(AND(SUMIFS($D$249:$D$599,$F$249:$F$599,0,$E$249:$E$599,$G393,$C$249:$C$599,"&lt;="&amp;B$2)&lt;1000000,SUMIFS($D$249:$D$599,$F$249:$F$599,0,$E$249:$E$599,$G393,$C$249:$C$599,"&lt;="&amp;I5)&gt;=1000000),SUMIFS($D$249:$D$599,$F$249:$F$599,0,$E$249:$E$599,$G393)*$C$161 ,0)</f>
        <v/>
      </c>
      <c r="K393" s="84">
        <f>IF(AND(SUMIFS($D$249:$D$599,$F$249:$F$599,0,$E$249:$E$599,$G393,$C$249:$C$599,"&lt;="&amp;I$5)&lt;1000000,SUMIFS($D$249:$D$599,$F$249:$F$599,0,$E$249:$E$599,$G393,$C$249:$C$599,"&lt;="&amp;K5)&gt;=1000000),SUMIFS($D$249:$D$599,$F$249:$F$599,0,$E$249:$E$599,$G393)*$C$161 ,0)</f>
        <v/>
      </c>
      <c r="M393" s="84">
        <f>IF(AND(SUMIFS($D$249:$D$599,$F$249:$F$599,0,$E$249:$E$599,$G393,$C$249:$C$599,"&lt;="&amp;K$5)&lt;1000000,SUMIFS($D$249:$D$599,$F$249:$F$599,0,$E$249:$E$599,$G393,$C$249:$C$599,"&lt;="&amp;M5)&gt;=1000000),SUMIFS($D$249:$D$599,$F$249:$F$599,0,$E$249:$E$599,$G393)*$C$161 ,0)</f>
        <v/>
      </c>
      <c r="O393" s="84">
        <f>IF(AND(SUMIFS($D$249:$D$599,$F$249:$F$599,0,$E$249:$E$599,$G393,$C$249:$C$599,"&lt;="&amp;M$5)&lt;1000000,SUMIFS($D$249:$D$599,$F$249:$F$599,0,$E$249:$E$599,$G393,$C$249:$C$599,"&lt;="&amp;O5)&gt;=1000000),SUMIFS($D$249:$D$599,$F$249:$F$599,0,$E$249:$E$599,$G393)*$C$161 ,0)</f>
        <v/>
      </c>
      <c r="Q393" s="84">
        <f>IF(AND(SUMIFS($D$249:$D$599,$F$249:$F$599,0,$E$249:$E$599,$G393,$C$249:$C$599,"&lt;="&amp;O$5)&lt;1000000,SUMIFS($D$249:$D$599,$F$249:$F$599,0,$E$249:$E$599,$G393,$C$249:$C$599,"&lt;="&amp;Q5)&gt;=1000000),SUMIFS($D$249:$D$599,$F$249:$F$599,0,$E$249:$E$599,$G393)*$C$161 ,0)</f>
        <v/>
      </c>
      <c r="S393" s="84">
        <f>IF(AND(SUMIFS($D$249:$D$599,$F$249:$F$599,0,$E$249:$E$599,$G393,$C$249:$C$599,"&lt;="&amp;Q$5)&lt;1000000,SUMIFS($D$249:$D$599,$F$249:$F$599,0,$E$249:$E$599,$G393,$C$249:$C$599,"&lt;="&amp;S5)&gt;=1000000),SUMIFS($D$249:$D$599,$F$249:$F$599,0,$E$249:$E$599,$G393)*$C$161 ,0)</f>
        <v/>
      </c>
      <c r="U393" s="84">
        <f>IF(AND(SUMIFS($D$249:$D$599,$F$249:$F$599,0,$E$249:$E$599,$G393,$C$249:$C$599,"&lt;="&amp;S$5)&lt;1000000,SUMIFS($D$249:$D$599,$F$249:$F$599,0,$E$249:$E$599,$G393,$C$249:$C$599,"&lt;="&amp;U5)&gt;=1000000),SUMIFS($D$249:$D$599,$F$249:$F$599,0,$E$249:$E$599,$G393)*$C$161 ,0)</f>
        <v/>
      </c>
      <c r="W393" s="84">
        <f>IF(AND(SUMIFS($D$249:$D$599,$F$249:$F$599,0,$E$249:$E$599,$G393,$C$249:$C$599,"&lt;="&amp;U$5)&lt;1000000,SUMIFS($D$249:$D$599,$F$249:$F$599,0,$E$249:$E$599,$G393,$C$249:$C$599,"&lt;="&amp;W5)&gt;=1000000),SUMIFS($D$249:$D$599,$F$249:$F$599,0,$E$249:$E$599,$G393)*$C$161 ,0)</f>
        <v/>
      </c>
      <c r="Y393" s="84">
        <f>IF(AND(SUMIFS($D$249:$D$599,$F$249:$F$599,0,$E$249:$E$599,$G393,$C$249:$C$599,"&lt;="&amp;W$5)&lt;1000000,SUMIFS($D$249:$D$599,$F$249:$F$599,0,$E$249:$E$599,$G393,$C$249:$C$599,"&lt;="&amp;Y5)&gt;=1000000),SUMIFS($D$249:$D$599,$F$249:$F$599,0,$E$249:$E$599,$G393)*$C$161 ,0)</f>
        <v/>
      </c>
      <c r="AA393" s="84">
        <f>IF(AND(SUMIFS($D$249:$D$599,$F$249:$F$599,0,$E$249:$E$599,$G393,$C$249:$C$599,"&lt;="&amp;Y$5)&lt;1000000,SUMIFS($D$249:$D$599,$F$249:$F$599,0,$E$249:$E$599,$G393,$C$249:$C$599,"&lt;="&amp;AA5)&gt;=1000000),SUMIFS($D$249:$D$599,$F$249:$F$599,0,$E$249:$E$599,$G393)*$C$161 ,0)</f>
        <v/>
      </c>
      <c r="AC393" s="84">
        <f>IF(AND(SUMIFS($D$249:$D$599,$F$249:$F$599,0,$E$249:$E$599,$G393,$C$249:$C$599,"&lt;="&amp;AA$5)&lt;1000000,SUMIFS($D$249:$D$599,$F$249:$F$599,0,$E$249:$E$599,$G393,$C$249:$C$599,"&lt;="&amp;AC5)&gt;=1000000),SUMIFS($D$249:$D$599,$F$249:$F$599,0,$E$249:$E$599,$G393)*$C$161 ,0)</f>
        <v/>
      </c>
      <c r="AE393" s="84">
        <f>IF(AND(SUMIFS($D$249:$D$599,$F$249:$F$599,0,$E$249:$E$599,$G393,$C$249:$C$599,"&lt;="&amp;AC$5)&lt;1000000,SUMIFS($D$249:$D$599,$F$249:$F$599,0,$E$249:$E$599,$G393,$C$249:$C$599,"&lt;="&amp;AE5)&gt;=1000000),SUMIFS($D$249:$D$599,$F$249:$F$599,0,$E$249:$E$599,$G393)*$C$161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85">
        <f>LEFT(B394,6)</f>
        <v/>
      </c>
      <c r="F394" s="14">
        <f>IF(SUMIFS($E$121:$E$155,$D$121:$D$155,E394)&lt;&gt;0,E394,0)</f>
        <v/>
      </c>
      <c r="G394" s="24" t="n"/>
      <c r="I394" s="26">
        <f>IF(AND(SUMIFS($D$249:$D$599,$F$249:$F$599,0,$E$249:$E$599,$G394,$C$249:$C$599,"&lt;="&amp;B$2)&lt;1000000,SUMIFS($D$249:$D$599,$F$249:$F$599,0,$E$249:$E$599,$G394,$C$249:$C$599,"&lt;="&amp;I5)&gt;=1000000),SUMIFS($D$249:$D$599,$F$249:$F$599,0,$E$249:$E$599,$G394)*$C$161 ,0)</f>
        <v/>
      </c>
      <c r="K394" s="84">
        <f>IF(AND(SUMIFS($D$249:$D$599,$F$249:$F$599,0,$E$249:$E$599,$G394,$C$249:$C$599,"&lt;="&amp;I$5)&lt;1000000,SUMIFS($D$249:$D$599,$F$249:$F$599,0,$E$249:$E$599,$G394,$C$249:$C$599,"&lt;="&amp;K5)&gt;=1000000),SUMIFS($D$249:$D$599,$F$249:$F$599,0,$E$249:$E$599,$G394)*$C$161 ,0)</f>
        <v/>
      </c>
      <c r="M394" s="84">
        <f>IF(AND(SUMIFS($D$249:$D$599,$F$249:$F$599,0,$E$249:$E$599,$G394,$C$249:$C$599,"&lt;="&amp;K$5)&lt;1000000,SUMIFS($D$249:$D$599,$F$249:$F$599,0,$E$249:$E$599,$G394,$C$249:$C$599,"&lt;="&amp;M5)&gt;=1000000),SUMIFS($D$249:$D$599,$F$249:$F$599,0,$E$249:$E$599,$G394)*$C$161 ,0)</f>
        <v/>
      </c>
      <c r="O394" s="84">
        <f>IF(AND(SUMIFS($D$249:$D$599,$F$249:$F$599,0,$E$249:$E$599,$G394,$C$249:$C$599,"&lt;="&amp;M$5)&lt;1000000,SUMIFS($D$249:$D$599,$F$249:$F$599,0,$E$249:$E$599,$G394,$C$249:$C$599,"&lt;="&amp;O5)&gt;=1000000),SUMIFS($D$249:$D$599,$F$249:$F$599,0,$E$249:$E$599,$G394)*$C$161 ,0)</f>
        <v/>
      </c>
      <c r="Q394" s="84">
        <f>IF(AND(SUMIFS($D$249:$D$599,$F$249:$F$599,0,$E$249:$E$599,$G394,$C$249:$C$599,"&lt;="&amp;O$5)&lt;1000000,SUMIFS($D$249:$D$599,$F$249:$F$599,0,$E$249:$E$599,$G394,$C$249:$C$599,"&lt;="&amp;Q5)&gt;=1000000),SUMIFS($D$249:$D$599,$F$249:$F$599,0,$E$249:$E$599,$G394)*$C$161 ,0)</f>
        <v/>
      </c>
      <c r="S394" s="84">
        <f>IF(AND(SUMIFS($D$249:$D$599,$F$249:$F$599,0,$E$249:$E$599,$G394,$C$249:$C$599,"&lt;="&amp;Q$5)&lt;1000000,SUMIFS($D$249:$D$599,$F$249:$F$599,0,$E$249:$E$599,$G394,$C$249:$C$599,"&lt;="&amp;S5)&gt;=1000000),SUMIFS($D$249:$D$599,$F$249:$F$599,0,$E$249:$E$599,$G394)*$C$161 ,0)</f>
        <v/>
      </c>
      <c r="U394" s="84">
        <f>IF(AND(SUMIFS($D$249:$D$599,$F$249:$F$599,0,$E$249:$E$599,$G394,$C$249:$C$599,"&lt;="&amp;S$5)&lt;1000000,SUMIFS($D$249:$D$599,$F$249:$F$599,0,$E$249:$E$599,$G394,$C$249:$C$599,"&lt;="&amp;U5)&gt;=1000000),SUMIFS($D$249:$D$599,$F$249:$F$599,0,$E$249:$E$599,$G394)*$C$161 ,0)</f>
        <v/>
      </c>
      <c r="W394" s="84">
        <f>IF(AND(SUMIFS($D$249:$D$599,$F$249:$F$599,0,$E$249:$E$599,$G394,$C$249:$C$599,"&lt;="&amp;U$5)&lt;1000000,SUMIFS($D$249:$D$599,$F$249:$F$599,0,$E$249:$E$599,$G394,$C$249:$C$599,"&lt;="&amp;W5)&gt;=1000000),SUMIFS($D$249:$D$599,$F$249:$F$599,0,$E$249:$E$599,$G394)*$C$161 ,0)</f>
        <v/>
      </c>
      <c r="Y394" s="84">
        <f>IF(AND(SUMIFS($D$249:$D$599,$F$249:$F$599,0,$E$249:$E$599,$G394,$C$249:$C$599,"&lt;="&amp;W$5)&lt;1000000,SUMIFS($D$249:$D$599,$F$249:$F$599,0,$E$249:$E$599,$G394,$C$249:$C$599,"&lt;="&amp;Y5)&gt;=1000000),SUMIFS($D$249:$D$599,$F$249:$F$599,0,$E$249:$E$599,$G394)*$C$161 ,0)</f>
        <v/>
      </c>
      <c r="AA394" s="84">
        <f>IF(AND(SUMIFS($D$249:$D$599,$F$249:$F$599,0,$E$249:$E$599,$G394,$C$249:$C$599,"&lt;="&amp;Y$5)&lt;1000000,SUMIFS($D$249:$D$599,$F$249:$F$599,0,$E$249:$E$599,$G394,$C$249:$C$599,"&lt;="&amp;AA5)&gt;=1000000),SUMIFS($D$249:$D$599,$F$249:$F$599,0,$E$249:$E$599,$G394)*$C$161 ,0)</f>
        <v/>
      </c>
      <c r="AC394" s="84">
        <f>IF(AND(SUMIFS($D$249:$D$599,$F$249:$F$599,0,$E$249:$E$599,$G394,$C$249:$C$599,"&lt;="&amp;AA$5)&lt;1000000,SUMIFS($D$249:$D$599,$F$249:$F$599,0,$E$249:$E$599,$G394,$C$249:$C$599,"&lt;="&amp;AC5)&gt;=1000000),SUMIFS($D$249:$D$599,$F$249:$F$599,0,$E$249:$E$599,$G394)*$C$161 ,0)</f>
        <v/>
      </c>
      <c r="AE394" s="84">
        <f>IF(AND(SUMIFS($D$249:$D$599,$F$249:$F$599,0,$E$249:$E$599,$G394,$C$249:$C$599,"&lt;="&amp;AC$5)&lt;1000000,SUMIFS($D$249:$D$599,$F$249:$F$599,0,$E$249:$E$599,$G394,$C$249:$C$599,"&lt;="&amp;AE5)&gt;=1000000),SUMIFS($D$249:$D$599,$F$249:$F$599,0,$E$249:$E$599,$G394)*$C$161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85">
        <f>LEFT(B395,6)</f>
        <v/>
      </c>
      <c r="F395" s="14">
        <f>IF(SUMIFS($E$121:$E$155,$D$121:$D$155,E395)&lt;&gt;0,E395,0)</f>
        <v/>
      </c>
      <c r="G395" s="24" t="n"/>
      <c r="I395" s="26">
        <f>IF(AND(SUMIFS($D$249:$D$599,$F$249:$F$599,0,$E$249:$E$599,$G395,$C$249:$C$599,"&lt;="&amp;B$2)&lt;1000000,SUMIFS($D$249:$D$599,$F$249:$F$599,0,$E$249:$E$599,$G395,$C$249:$C$599,"&lt;="&amp;I5)&gt;=1000000),SUMIFS($D$249:$D$599,$F$249:$F$599,0,$E$249:$E$599,$G395)*$C$161 ,0)</f>
        <v/>
      </c>
      <c r="K395" s="84">
        <f>IF(AND(SUMIFS($D$249:$D$599,$F$249:$F$599,0,$E$249:$E$599,$G395,$C$249:$C$599,"&lt;="&amp;I$5)&lt;1000000,SUMIFS($D$249:$D$599,$F$249:$F$599,0,$E$249:$E$599,$G395,$C$249:$C$599,"&lt;="&amp;K5)&gt;=1000000),SUMIFS($D$249:$D$599,$F$249:$F$599,0,$E$249:$E$599,$G395)*$C$161 ,0)</f>
        <v/>
      </c>
      <c r="M395" s="84">
        <f>IF(AND(SUMIFS($D$249:$D$599,$F$249:$F$599,0,$E$249:$E$599,$G395,$C$249:$C$599,"&lt;="&amp;K$5)&lt;1000000,SUMIFS($D$249:$D$599,$F$249:$F$599,0,$E$249:$E$599,$G395,$C$249:$C$599,"&lt;="&amp;M5)&gt;=1000000),SUMIFS($D$249:$D$599,$F$249:$F$599,0,$E$249:$E$599,$G395)*$C$161 ,0)</f>
        <v/>
      </c>
      <c r="O395" s="84">
        <f>IF(AND(SUMIFS($D$249:$D$599,$F$249:$F$599,0,$E$249:$E$599,$G395,$C$249:$C$599,"&lt;="&amp;M$5)&lt;1000000,SUMIFS($D$249:$D$599,$F$249:$F$599,0,$E$249:$E$599,$G395,$C$249:$C$599,"&lt;="&amp;O5)&gt;=1000000),SUMIFS($D$249:$D$599,$F$249:$F$599,0,$E$249:$E$599,$G395)*$C$161 ,0)</f>
        <v/>
      </c>
      <c r="Q395" s="84">
        <f>IF(AND(SUMIFS($D$249:$D$599,$F$249:$F$599,0,$E$249:$E$599,$G395,$C$249:$C$599,"&lt;="&amp;O$5)&lt;1000000,SUMIFS($D$249:$D$599,$F$249:$F$599,0,$E$249:$E$599,$G395,$C$249:$C$599,"&lt;="&amp;Q5)&gt;=1000000),SUMIFS($D$249:$D$599,$F$249:$F$599,0,$E$249:$E$599,$G395)*$C$161 ,0)</f>
        <v/>
      </c>
      <c r="S395" s="84">
        <f>IF(AND(SUMIFS($D$249:$D$599,$F$249:$F$599,0,$E$249:$E$599,$G395,$C$249:$C$599,"&lt;="&amp;Q$5)&lt;1000000,SUMIFS($D$249:$D$599,$F$249:$F$599,0,$E$249:$E$599,$G395,$C$249:$C$599,"&lt;="&amp;S5)&gt;=1000000),SUMIFS($D$249:$D$599,$F$249:$F$599,0,$E$249:$E$599,$G395)*$C$161 ,0)</f>
        <v/>
      </c>
      <c r="U395" s="84">
        <f>IF(AND(SUMIFS($D$249:$D$599,$F$249:$F$599,0,$E$249:$E$599,$G395,$C$249:$C$599,"&lt;="&amp;S$5)&lt;1000000,SUMIFS($D$249:$D$599,$F$249:$F$599,0,$E$249:$E$599,$G395,$C$249:$C$599,"&lt;="&amp;U5)&gt;=1000000),SUMIFS($D$249:$D$599,$F$249:$F$599,0,$E$249:$E$599,$G395)*$C$161 ,0)</f>
        <v/>
      </c>
      <c r="W395" s="84">
        <f>IF(AND(SUMIFS($D$249:$D$599,$F$249:$F$599,0,$E$249:$E$599,$G395,$C$249:$C$599,"&lt;="&amp;U$5)&lt;1000000,SUMIFS($D$249:$D$599,$F$249:$F$599,0,$E$249:$E$599,$G395,$C$249:$C$599,"&lt;="&amp;W5)&gt;=1000000),SUMIFS($D$249:$D$599,$F$249:$F$599,0,$E$249:$E$599,$G395)*$C$161 ,0)</f>
        <v/>
      </c>
      <c r="Y395" s="84">
        <f>IF(AND(SUMIFS($D$249:$D$599,$F$249:$F$599,0,$E$249:$E$599,$G395,$C$249:$C$599,"&lt;="&amp;W$5)&lt;1000000,SUMIFS($D$249:$D$599,$F$249:$F$599,0,$E$249:$E$599,$G395,$C$249:$C$599,"&lt;="&amp;Y5)&gt;=1000000),SUMIFS($D$249:$D$599,$F$249:$F$599,0,$E$249:$E$599,$G395)*$C$161 ,0)</f>
        <v/>
      </c>
      <c r="AA395" s="84">
        <f>IF(AND(SUMIFS($D$249:$D$599,$F$249:$F$599,0,$E$249:$E$599,$G395,$C$249:$C$599,"&lt;="&amp;Y$5)&lt;1000000,SUMIFS($D$249:$D$599,$F$249:$F$599,0,$E$249:$E$599,$G395,$C$249:$C$599,"&lt;="&amp;AA5)&gt;=1000000),SUMIFS($D$249:$D$599,$F$249:$F$599,0,$E$249:$E$599,$G395)*$C$161 ,0)</f>
        <v/>
      </c>
      <c r="AC395" s="84">
        <f>IF(AND(SUMIFS($D$249:$D$599,$F$249:$F$599,0,$E$249:$E$599,$G395,$C$249:$C$599,"&lt;="&amp;AA$5)&lt;1000000,SUMIFS($D$249:$D$599,$F$249:$F$599,0,$E$249:$E$599,$G395,$C$249:$C$599,"&lt;="&amp;AC5)&gt;=1000000),SUMIFS($D$249:$D$599,$F$249:$F$599,0,$E$249:$E$599,$G395)*$C$161 ,0)</f>
        <v/>
      </c>
      <c r="AE395" s="84">
        <f>IF(AND(SUMIFS($D$249:$D$599,$F$249:$F$599,0,$E$249:$E$599,$G395,$C$249:$C$599,"&lt;="&amp;AC$5)&lt;1000000,SUMIFS($D$249:$D$599,$F$249:$F$599,0,$E$249:$E$599,$G395,$C$249:$C$599,"&lt;="&amp;AE5)&gt;=1000000),SUMIFS($D$249:$D$599,$F$249:$F$599,0,$E$249:$E$599,$G395)*$C$161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85">
        <f>LEFT(B396,6)</f>
        <v/>
      </c>
      <c r="F396" s="14">
        <f>IF(SUMIFS($E$121:$E$155,$D$121:$D$155,E396)&lt;&gt;0,E396,0)</f>
        <v/>
      </c>
      <c r="G396" s="24" t="n"/>
      <c r="I396" s="26">
        <f>IF(AND(SUMIFS($D$249:$D$599,$F$249:$F$599,0,$E$249:$E$599,$G396,$C$249:$C$599,"&lt;="&amp;B$2)&lt;1000000,SUMIFS($D$249:$D$599,$F$249:$F$599,0,$E$249:$E$599,$G396,$C$249:$C$599,"&lt;="&amp;I5)&gt;=1000000),SUMIFS($D$249:$D$599,$F$249:$F$599,0,$E$249:$E$599,$G396)*$C$161 ,0)</f>
        <v/>
      </c>
      <c r="K396" s="84">
        <f>IF(AND(SUMIFS($D$249:$D$599,$F$249:$F$599,0,$E$249:$E$599,$G396,$C$249:$C$599,"&lt;="&amp;I$5)&lt;1000000,SUMIFS($D$249:$D$599,$F$249:$F$599,0,$E$249:$E$599,$G396,$C$249:$C$599,"&lt;="&amp;K5)&gt;=1000000),SUMIFS($D$249:$D$599,$F$249:$F$599,0,$E$249:$E$599,$G396)*$C$161 ,0)</f>
        <v/>
      </c>
      <c r="M396" s="84">
        <f>IF(AND(SUMIFS($D$249:$D$599,$F$249:$F$599,0,$E$249:$E$599,$G396,$C$249:$C$599,"&lt;="&amp;K$5)&lt;1000000,SUMIFS($D$249:$D$599,$F$249:$F$599,0,$E$249:$E$599,$G396,$C$249:$C$599,"&lt;="&amp;M5)&gt;=1000000),SUMIFS($D$249:$D$599,$F$249:$F$599,0,$E$249:$E$599,$G396)*$C$161 ,0)</f>
        <v/>
      </c>
      <c r="O396" s="84">
        <f>IF(AND(SUMIFS($D$249:$D$599,$F$249:$F$599,0,$E$249:$E$599,$G396,$C$249:$C$599,"&lt;="&amp;M$5)&lt;1000000,SUMIFS($D$249:$D$599,$F$249:$F$599,0,$E$249:$E$599,$G396,$C$249:$C$599,"&lt;="&amp;O5)&gt;=1000000),SUMIFS($D$249:$D$599,$F$249:$F$599,0,$E$249:$E$599,$G396)*$C$161 ,0)</f>
        <v/>
      </c>
      <c r="Q396" s="84">
        <f>IF(AND(SUMIFS($D$249:$D$599,$F$249:$F$599,0,$E$249:$E$599,$G396,$C$249:$C$599,"&lt;="&amp;O$5)&lt;1000000,SUMIFS($D$249:$D$599,$F$249:$F$599,0,$E$249:$E$599,$G396,$C$249:$C$599,"&lt;="&amp;Q5)&gt;=1000000),SUMIFS($D$249:$D$599,$F$249:$F$599,0,$E$249:$E$599,$G396)*$C$161 ,0)</f>
        <v/>
      </c>
      <c r="S396" s="84">
        <f>IF(AND(SUMIFS($D$249:$D$599,$F$249:$F$599,0,$E$249:$E$599,$G396,$C$249:$C$599,"&lt;="&amp;Q$5)&lt;1000000,SUMIFS($D$249:$D$599,$F$249:$F$599,0,$E$249:$E$599,$G396,$C$249:$C$599,"&lt;="&amp;S5)&gt;=1000000),SUMIFS($D$249:$D$599,$F$249:$F$599,0,$E$249:$E$599,$G396)*$C$161 ,0)</f>
        <v/>
      </c>
      <c r="U396" s="84">
        <f>IF(AND(SUMIFS($D$249:$D$599,$F$249:$F$599,0,$E$249:$E$599,$G396,$C$249:$C$599,"&lt;="&amp;S$5)&lt;1000000,SUMIFS($D$249:$D$599,$F$249:$F$599,0,$E$249:$E$599,$G396,$C$249:$C$599,"&lt;="&amp;U5)&gt;=1000000),SUMIFS($D$249:$D$599,$F$249:$F$599,0,$E$249:$E$599,$G396)*$C$161 ,0)</f>
        <v/>
      </c>
      <c r="W396" s="84">
        <f>IF(AND(SUMIFS($D$249:$D$599,$F$249:$F$599,0,$E$249:$E$599,$G396,$C$249:$C$599,"&lt;="&amp;U$5)&lt;1000000,SUMIFS($D$249:$D$599,$F$249:$F$599,0,$E$249:$E$599,$G396,$C$249:$C$599,"&lt;="&amp;W5)&gt;=1000000),SUMIFS($D$249:$D$599,$F$249:$F$599,0,$E$249:$E$599,$G396)*$C$161 ,0)</f>
        <v/>
      </c>
      <c r="Y396" s="84">
        <f>IF(AND(SUMIFS($D$249:$D$599,$F$249:$F$599,0,$E$249:$E$599,$G396,$C$249:$C$599,"&lt;="&amp;W$5)&lt;1000000,SUMIFS($D$249:$D$599,$F$249:$F$599,0,$E$249:$E$599,$G396,$C$249:$C$599,"&lt;="&amp;Y5)&gt;=1000000),SUMIFS($D$249:$D$599,$F$249:$F$599,0,$E$249:$E$599,$G396)*$C$161 ,0)</f>
        <v/>
      </c>
      <c r="AA396" s="84">
        <f>IF(AND(SUMIFS($D$249:$D$599,$F$249:$F$599,0,$E$249:$E$599,$G396,$C$249:$C$599,"&lt;="&amp;Y$5)&lt;1000000,SUMIFS($D$249:$D$599,$F$249:$F$599,0,$E$249:$E$599,$G396,$C$249:$C$599,"&lt;="&amp;AA5)&gt;=1000000),SUMIFS($D$249:$D$599,$F$249:$F$599,0,$E$249:$E$599,$G396)*$C$161 ,0)</f>
        <v/>
      </c>
      <c r="AC396" s="84">
        <f>IF(AND(SUMIFS($D$249:$D$599,$F$249:$F$599,0,$E$249:$E$599,$G396,$C$249:$C$599,"&lt;="&amp;AA$5)&lt;1000000,SUMIFS($D$249:$D$599,$F$249:$F$599,0,$E$249:$E$599,$G396,$C$249:$C$599,"&lt;="&amp;AC5)&gt;=1000000),SUMIFS($D$249:$D$599,$F$249:$F$599,0,$E$249:$E$599,$G396)*$C$161 ,0)</f>
        <v/>
      </c>
      <c r="AE396" s="84">
        <f>IF(AND(SUMIFS($D$249:$D$599,$F$249:$F$599,0,$E$249:$E$599,$G396,$C$249:$C$599,"&lt;="&amp;AC$5)&lt;1000000,SUMIFS($D$249:$D$599,$F$249:$F$599,0,$E$249:$E$599,$G396,$C$249:$C$599,"&lt;="&amp;AE5)&gt;=1000000),SUMIFS($D$249:$D$599,$F$249:$F$599,0,$E$249:$E$599,$G396)*$C$161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85">
        <f>LEFT(B397,6)</f>
        <v/>
      </c>
      <c r="F397" s="14">
        <f>IF(SUMIFS($E$121:$E$155,$D$121:$D$155,E397)&lt;&gt;0,E397,0)</f>
        <v/>
      </c>
      <c r="G397" s="24" t="n"/>
      <c r="I397" s="26">
        <f>IF(AND(SUMIFS($D$249:$D$599,$F$249:$F$599,0,$E$249:$E$599,$G397,$C$249:$C$599,"&lt;="&amp;B$2)&lt;1000000,SUMIFS($D$249:$D$599,$F$249:$F$599,0,$E$249:$E$599,$G397,$C$249:$C$599,"&lt;="&amp;I5)&gt;=1000000),SUMIFS($D$249:$D$599,$F$249:$F$599,0,$E$249:$E$599,$G397)*$C$161 ,0)</f>
        <v/>
      </c>
      <c r="K397" s="84">
        <f>IF(AND(SUMIFS($D$249:$D$599,$F$249:$F$599,0,$E$249:$E$599,$G397,$C$249:$C$599,"&lt;="&amp;I$5)&lt;1000000,SUMIFS($D$249:$D$599,$F$249:$F$599,0,$E$249:$E$599,$G397,$C$249:$C$599,"&lt;="&amp;K5)&gt;=1000000),SUMIFS($D$249:$D$599,$F$249:$F$599,0,$E$249:$E$599,$G397)*$C$161 ,0)</f>
        <v/>
      </c>
      <c r="M397" s="84">
        <f>IF(AND(SUMIFS($D$249:$D$599,$F$249:$F$599,0,$E$249:$E$599,$G397,$C$249:$C$599,"&lt;="&amp;K$5)&lt;1000000,SUMIFS($D$249:$D$599,$F$249:$F$599,0,$E$249:$E$599,$G397,$C$249:$C$599,"&lt;="&amp;M5)&gt;=1000000),SUMIFS($D$249:$D$599,$F$249:$F$599,0,$E$249:$E$599,$G397)*$C$161 ,0)</f>
        <v/>
      </c>
      <c r="O397" s="84">
        <f>IF(AND(SUMIFS($D$249:$D$599,$F$249:$F$599,0,$E$249:$E$599,$G397,$C$249:$C$599,"&lt;="&amp;M$5)&lt;1000000,SUMIFS($D$249:$D$599,$F$249:$F$599,0,$E$249:$E$599,$G397,$C$249:$C$599,"&lt;="&amp;O5)&gt;=1000000),SUMIFS($D$249:$D$599,$F$249:$F$599,0,$E$249:$E$599,$G397)*$C$161 ,0)</f>
        <v/>
      </c>
      <c r="Q397" s="84">
        <f>IF(AND(SUMIFS($D$249:$D$599,$F$249:$F$599,0,$E$249:$E$599,$G397,$C$249:$C$599,"&lt;="&amp;O$5)&lt;1000000,SUMIFS($D$249:$D$599,$F$249:$F$599,0,$E$249:$E$599,$G397,$C$249:$C$599,"&lt;="&amp;Q5)&gt;=1000000),SUMIFS($D$249:$D$599,$F$249:$F$599,0,$E$249:$E$599,$G397)*$C$161 ,0)</f>
        <v/>
      </c>
      <c r="S397" s="84">
        <f>IF(AND(SUMIFS($D$249:$D$599,$F$249:$F$599,0,$E$249:$E$599,$G397,$C$249:$C$599,"&lt;="&amp;Q$5)&lt;1000000,SUMIFS($D$249:$D$599,$F$249:$F$599,0,$E$249:$E$599,$G397,$C$249:$C$599,"&lt;="&amp;S5)&gt;=1000000),SUMIFS($D$249:$D$599,$F$249:$F$599,0,$E$249:$E$599,$G397)*$C$161 ,0)</f>
        <v/>
      </c>
      <c r="U397" s="84">
        <f>IF(AND(SUMIFS($D$249:$D$599,$F$249:$F$599,0,$E$249:$E$599,$G397,$C$249:$C$599,"&lt;="&amp;S$5)&lt;1000000,SUMIFS($D$249:$D$599,$F$249:$F$599,0,$E$249:$E$599,$G397,$C$249:$C$599,"&lt;="&amp;U5)&gt;=1000000),SUMIFS($D$249:$D$599,$F$249:$F$599,0,$E$249:$E$599,$G397)*$C$161 ,0)</f>
        <v/>
      </c>
      <c r="W397" s="84">
        <f>IF(AND(SUMIFS($D$249:$D$599,$F$249:$F$599,0,$E$249:$E$599,$G397,$C$249:$C$599,"&lt;="&amp;U$5)&lt;1000000,SUMIFS($D$249:$D$599,$F$249:$F$599,0,$E$249:$E$599,$G397,$C$249:$C$599,"&lt;="&amp;W5)&gt;=1000000),SUMIFS($D$249:$D$599,$F$249:$F$599,0,$E$249:$E$599,$G397)*$C$161 ,0)</f>
        <v/>
      </c>
      <c r="Y397" s="84">
        <f>IF(AND(SUMIFS($D$249:$D$599,$F$249:$F$599,0,$E$249:$E$599,$G397,$C$249:$C$599,"&lt;="&amp;W$5)&lt;1000000,SUMIFS($D$249:$D$599,$F$249:$F$599,0,$E$249:$E$599,$G397,$C$249:$C$599,"&lt;="&amp;Y5)&gt;=1000000),SUMIFS($D$249:$D$599,$F$249:$F$599,0,$E$249:$E$599,$G397)*$C$161 ,0)</f>
        <v/>
      </c>
      <c r="AA397" s="84">
        <f>IF(AND(SUMIFS($D$249:$D$599,$F$249:$F$599,0,$E$249:$E$599,$G397,$C$249:$C$599,"&lt;="&amp;Y$5)&lt;1000000,SUMIFS($D$249:$D$599,$F$249:$F$599,0,$E$249:$E$599,$G397,$C$249:$C$599,"&lt;="&amp;AA5)&gt;=1000000),SUMIFS($D$249:$D$599,$F$249:$F$599,0,$E$249:$E$599,$G397)*$C$161 ,0)</f>
        <v/>
      </c>
      <c r="AC397" s="84">
        <f>IF(AND(SUMIFS($D$249:$D$599,$F$249:$F$599,0,$E$249:$E$599,$G397,$C$249:$C$599,"&lt;="&amp;AA$5)&lt;1000000,SUMIFS($D$249:$D$599,$F$249:$F$599,0,$E$249:$E$599,$G397,$C$249:$C$599,"&lt;="&amp;AC5)&gt;=1000000),SUMIFS($D$249:$D$599,$F$249:$F$599,0,$E$249:$E$599,$G397)*$C$161 ,0)</f>
        <v/>
      </c>
      <c r="AE397" s="84">
        <f>IF(AND(SUMIFS($D$249:$D$599,$F$249:$F$599,0,$E$249:$E$599,$G397,$C$249:$C$599,"&lt;="&amp;AC$5)&lt;1000000,SUMIFS($D$249:$D$599,$F$249:$F$599,0,$E$249:$E$599,$G397,$C$249:$C$599,"&lt;="&amp;AE5)&gt;=1000000),SUMIFS($D$249:$D$599,$F$249:$F$599,0,$E$249:$E$599,$G397)*$C$161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85">
        <f>LEFT(B398,6)</f>
        <v/>
      </c>
      <c r="F398" s="14">
        <f>IF(SUMIFS($E$121:$E$155,$D$121:$D$155,E398)&lt;&gt;0,E398,0)</f>
        <v/>
      </c>
      <c r="G398" s="24" t="n"/>
      <c r="I398" s="26">
        <f>IF(AND(SUMIFS($D$249:$D$599,$F$249:$F$599,0,$E$249:$E$599,$G398,$C$249:$C$599,"&lt;="&amp;B$2)&lt;1000000,SUMIFS($D$249:$D$599,$F$249:$F$599,0,$E$249:$E$599,$G398,$C$249:$C$599,"&lt;="&amp;I5)&gt;=1000000),SUMIFS($D$249:$D$599,$F$249:$F$599,0,$E$249:$E$599,$G398)*$C$161 ,0)</f>
        <v/>
      </c>
      <c r="K398" s="84">
        <f>IF(AND(SUMIFS($D$249:$D$599,$F$249:$F$599,0,$E$249:$E$599,$G398,$C$249:$C$599,"&lt;="&amp;I$5)&lt;1000000,SUMIFS($D$249:$D$599,$F$249:$F$599,0,$E$249:$E$599,$G398,$C$249:$C$599,"&lt;="&amp;K5)&gt;=1000000),SUMIFS($D$249:$D$599,$F$249:$F$599,0,$E$249:$E$599,$G398)*$C$161 ,0)</f>
        <v/>
      </c>
      <c r="M398" s="84">
        <f>IF(AND(SUMIFS($D$249:$D$599,$F$249:$F$599,0,$E$249:$E$599,$G398,$C$249:$C$599,"&lt;="&amp;K$5)&lt;1000000,SUMIFS($D$249:$D$599,$F$249:$F$599,0,$E$249:$E$599,$G398,$C$249:$C$599,"&lt;="&amp;M5)&gt;=1000000),SUMIFS($D$249:$D$599,$F$249:$F$599,0,$E$249:$E$599,$G398)*$C$161 ,0)</f>
        <v/>
      </c>
      <c r="O398" s="84">
        <f>IF(AND(SUMIFS($D$249:$D$599,$F$249:$F$599,0,$E$249:$E$599,$G398,$C$249:$C$599,"&lt;="&amp;M$5)&lt;1000000,SUMIFS($D$249:$D$599,$F$249:$F$599,0,$E$249:$E$599,$G398,$C$249:$C$599,"&lt;="&amp;O5)&gt;=1000000),SUMIFS($D$249:$D$599,$F$249:$F$599,0,$E$249:$E$599,$G398)*$C$161 ,0)</f>
        <v/>
      </c>
      <c r="Q398" s="84">
        <f>IF(AND(SUMIFS($D$249:$D$599,$F$249:$F$599,0,$E$249:$E$599,$G398,$C$249:$C$599,"&lt;="&amp;O$5)&lt;1000000,SUMIFS($D$249:$D$599,$F$249:$F$599,0,$E$249:$E$599,$G398,$C$249:$C$599,"&lt;="&amp;Q5)&gt;=1000000),SUMIFS($D$249:$D$599,$F$249:$F$599,0,$E$249:$E$599,$G398)*$C$161 ,0)</f>
        <v/>
      </c>
      <c r="S398" s="84">
        <f>IF(AND(SUMIFS($D$249:$D$599,$F$249:$F$599,0,$E$249:$E$599,$G398,$C$249:$C$599,"&lt;="&amp;Q$5)&lt;1000000,SUMIFS($D$249:$D$599,$F$249:$F$599,0,$E$249:$E$599,$G398,$C$249:$C$599,"&lt;="&amp;S5)&gt;=1000000),SUMIFS($D$249:$D$599,$F$249:$F$599,0,$E$249:$E$599,$G398)*$C$161 ,0)</f>
        <v/>
      </c>
      <c r="U398" s="84">
        <f>IF(AND(SUMIFS($D$249:$D$599,$F$249:$F$599,0,$E$249:$E$599,$G398,$C$249:$C$599,"&lt;="&amp;S$5)&lt;1000000,SUMIFS($D$249:$D$599,$F$249:$F$599,0,$E$249:$E$599,$G398,$C$249:$C$599,"&lt;="&amp;U5)&gt;=1000000),SUMIFS($D$249:$D$599,$F$249:$F$599,0,$E$249:$E$599,$G398)*$C$161 ,0)</f>
        <v/>
      </c>
      <c r="W398" s="84">
        <f>IF(AND(SUMIFS($D$249:$D$599,$F$249:$F$599,0,$E$249:$E$599,$G398,$C$249:$C$599,"&lt;="&amp;U$5)&lt;1000000,SUMIFS($D$249:$D$599,$F$249:$F$599,0,$E$249:$E$599,$G398,$C$249:$C$599,"&lt;="&amp;W5)&gt;=1000000),SUMIFS($D$249:$D$599,$F$249:$F$599,0,$E$249:$E$599,$G398)*$C$161 ,0)</f>
        <v/>
      </c>
      <c r="Y398" s="84">
        <f>IF(AND(SUMIFS($D$249:$D$599,$F$249:$F$599,0,$E$249:$E$599,$G398,$C$249:$C$599,"&lt;="&amp;W$5)&lt;1000000,SUMIFS($D$249:$D$599,$F$249:$F$599,0,$E$249:$E$599,$G398,$C$249:$C$599,"&lt;="&amp;Y5)&gt;=1000000),SUMIFS($D$249:$D$599,$F$249:$F$599,0,$E$249:$E$599,$G398)*$C$161 ,0)</f>
        <v/>
      </c>
      <c r="AA398" s="84">
        <f>IF(AND(SUMIFS($D$249:$D$599,$F$249:$F$599,0,$E$249:$E$599,$G398,$C$249:$C$599,"&lt;="&amp;Y$5)&lt;1000000,SUMIFS($D$249:$D$599,$F$249:$F$599,0,$E$249:$E$599,$G398,$C$249:$C$599,"&lt;="&amp;AA5)&gt;=1000000),SUMIFS($D$249:$D$599,$F$249:$F$599,0,$E$249:$E$599,$G398)*$C$161 ,0)</f>
        <v/>
      </c>
      <c r="AC398" s="84">
        <f>IF(AND(SUMIFS($D$249:$D$599,$F$249:$F$599,0,$E$249:$E$599,$G398,$C$249:$C$599,"&lt;="&amp;AA$5)&lt;1000000,SUMIFS($D$249:$D$599,$F$249:$F$599,0,$E$249:$E$599,$G398,$C$249:$C$599,"&lt;="&amp;AC5)&gt;=1000000),SUMIFS($D$249:$D$599,$F$249:$F$599,0,$E$249:$E$599,$G398)*$C$161 ,0)</f>
        <v/>
      </c>
      <c r="AE398" s="84">
        <f>IF(AND(SUMIFS($D$249:$D$599,$F$249:$F$599,0,$E$249:$E$599,$G398,$C$249:$C$599,"&lt;="&amp;AC$5)&lt;1000000,SUMIFS($D$249:$D$599,$F$249:$F$599,0,$E$249:$E$599,$G398,$C$249:$C$599,"&lt;="&amp;AE5)&gt;=1000000),SUMIFS($D$249:$D$599,$F$249:$F$599,0,$E$249:$E$599,$G398)*$C$161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85">
        <f>LEFT(B399,6)</f>
        <v/>
      </c>
      <c r="F399" s="14">
        <f>IF(SUMIFS($E$121:$E$155,$D$121:$D$155,E399)&lt;&gt;0,E399,0)</f>
        <v/>
      </c>
      <c r="G399" s="24" t="n"/>
      <c r="I399" s="26">
        <f>IF(AND(SUMIFS($D$249:$D$599,$F$249:$F$599,0,$E$249:$E$599,$G399,$C$249:$C$599,"&lt;="&amp;B$2)&lt;1000000,SUMIFS($D$249:$D$599,$F$249:$F$599,0,$E$249:$E$599,$G399,$C$249:$C$599,"&lt;="&amp;I5)&gt;=1000000),SUMIFS($D$249:$D$599,$F$249:$F$599,0,$E$249:$E$599,$G399)*$C$161 ,0)</f>
        <v/>
      </c>
      <c r="K399" s="84">
        <f>IF(AND(SUMIFS($D$249:$D$599,$F$249:$F$599,0,$E$249:$E$599,$G399,$C$249:$C$599,"&lt;="&amp;I$5)&lt;1000000,SUMIFS($D$249:$D$599,$F$249:$F$599,0,$E$249:$E$599,$G399,$C$249:$C$599,"&lt;="&amp;K5)&gt;=1000000),SUMIFS($D$249:$D$599,$F$249:$F$599,0,$E$249:$E$599,$G399)*$C$161 ,0)</f>
        <v/>
      </c>
      <c r="M399" s="84">
        <f>IF(AND(SUMIFS($D$249:$D$599,$F$249:$F$599,0,$E$249:$E$599,$G399,$C$249:$C$599,"&lt;="&amp;K$5)&lt;1000000,SUMIFS($D$249:$D$599,$F$249:$F$599,0,$E$249:$E$599,$G399,$C$249:$C$599,"&lt;="&amp;M5)&gt;=1000000),SUMIFS($D$249:$D$599,$F$249:$F$599,0,$E$249:$E$599,$G399)*$C$161 ,0)</f>
        <v/>
      </c>
      <c r="O399" s="84">
        <f>IF(AND(SUMIFS($D$249:$D$599,$F$249:$F$599,0,$E$249:$E$599,$G399,$C$249:$C$599,"&lt;="&amp;M$5)&lt;1000000,SUMIFS($D$249:$D$599,$F$249:$F$599,0,$E$249:$E$599,$G399,$C$249:$C$599,"&lt;="&amp;O5)&gt;=1000000),SUMIFS($D$249:$D$599,$F$249:$F$599,0,$E$249:$E$599,$G399)*$C$161 ,0)</f>
        <v/>
      </c>
      <c r="Q399" s="84">
        <f>IF(AND(SUMIFS($D$249:$D$599,$F$249:$F$599,0,$E$249:$E$599,$G399,$C$249:$C$599,"&lt;="&amp;O$5)&lt;1000000,SUMIFS($D$249:$D$599,$F$249:$F$599,0,$E$249:$E$599,$G399,$C$249:$C$599,"&lt;="&amp;Q5)&gt;=1000000),SUMIFS($D$249:$D$599,$F$249:$F$599,0,$E$249:$E$599,$G399)*$C$161 ,0)</f>
        <v/>
      </c>
      <c r="S399" s="84">
        <f>IF(AND(SUMIFS($D$249:$D$599,$F$249:$F$599,0,$E$249:$E$599,$G399,$C$249:$C$599,"&lt;="&amp;Q$5)&lt;1000000,SUMIFS($D$249:$D$599,$F$249:$F$599,0,$E$249:$E$599,$G399,$C$249:$C$599,"&lt;="&amp;S5)&gt;=1000000),SUMIFS($D$249:$D$599,$F$249:$F$599,0,$E$249:$E$599,$G399)*$C$161 ,0)</f>
        <v/>
      </c>
      <c r="U399" s="84">
        <f>IF(AND(SUMIFS($D$249:$D$599,$F$249:$F$599,0,$E$249:$E$599,$G399,$C$249:$C$599,"&lt;="&amp;S$5)&lt;1000000,SUMIFS($D$249:$D$599,$F$249:$F$599,0,$E$249:$E$599,$G399,$C$249:$C$599,"&lt;="&amp;U5)&gt;=1000000),SUMIFS($D$249:$D$599,$F$249:$F$599,0,$E$249:$E$599,$G399)*$C$161 ,0)</f>
        <v/>
      </c>
      <c r="W399" s="84">
        <f>IF(AND(SUMIFS($D$249:$D$599,$F$249:$F$599,0,$E$249:$E$599,$G399,$C$249:$C$599,"&lt;="&amp;U$5)&lt;1000000,SUMIFS($D$249:$D$599,$F$249:$F$599,0,$E$249:$E$599,$G399,$C$249:$C$599,"&lt;="&amp;W5)&gt;=1000000),SUMIFS($D$249:$D$599,$F$249:$F$599,0,$E$249:$E$599,$G399)*$C$161 ,0)</f>
        <v/>
      </c>
      <c r="Y399" s="84">
        <f>IF(AND(SUMIFS($D$249:$D$599,$F$249:$F$599,0,$E$249:$E$599,$G399,$C$249:$C$599,"&lt;="&amp;W$5)&lt;1000000,SUMIFS($D$249:$D$599,$F$249:$F$599,0,$E$249:$E$599,$G399,$C$249:$C$599,"&lt;="&amp;Y5)&gt;=1000000),SUMIFS($D$249:$D$599,$F$249:$F$599,0,$E$249:$E$599,$G399)*$C$161 ,0)</f>
        <v/>
      </c>
      <c r="AA399" s="84">
        <f>IF(AND(SUMIFS($D$249:$D$599,$F$249:$F$599,0,$E$249:$E$599,$G399,$C$249:$C$599,"&lt;="&amp;Y$5)&lt;1000000,SUMIFS($D$249:$D$599,$F$249:$F$599,0,$E$249:$E$599,$G399,$C$249:$C$599,"&lt;="&amp;AA5)&gt;=1000000),SUMIFS($D$249:$D$599,$F$249:$F$599,0,$E$249:$E$599,$G399)*$C$161 ,0)</f>
        <v/>
      </c>
      <c r="AC399" s="84">
        <f>IF(AND(SUMIFS($D$249:$D$599,$F$249:$F$599,0,$E$249:$E$599,$G399,$C$249:$C$599,"&lt;="&amp;AA$5)&lt;1000000,SUMIFS($D$249:$D$599,$F$249:$F$599,0,$E$249:$E$599,$G399,$C$249:$C$599,"&lt;="&amp;AC5)&gt;=1000000),SUMIFS($D$249:$D$599,$F$249:$F$599,0,$E$249:$E$599,$G399)*$C$161 ,0)</f>
        <v/>
      </c>
      <c r="AE399" s="84">
        <f>IF(AND(SUMIFS($D$249:$D$599,$F$249:$F$599,0,$E$249:$E$599,$G399,$C$249:$C$599,"&lt;="&amp;AC$5)&lt;1000000,SUMIFS($D$249:$D$599,$F$249:$F$599,0,$E$249:$E$599,$G399,$C$249:$C$599,"&lt;="&amp;AE5)&gt;=1000000),SUMIFS($D$249:$D$599,$F$249:$F$599,0,$E$249:$E$599,$G399)*$C$161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85">
        <f>LEFT(B400,6)</f>
        <v/>
      </c>
      <c r="F400" s="14">
        <f>IF(SUMIFS($E$121:$E$155,$D$121:$D$155,E400)&lt;&gt;0,E400,0)</f>
        <v/>
      </c>
      <c r="G400" s="24" t="n"/>
      <c r="I400" s="26">
        <f>IF(AND(SUMIFS($D$249:$D$599,$F$249:$F$599,0,$E$249:$E$599,$G400,$C$249:$C$599,"&lt;="&amp;B$2)&lt;1000000,SUMIFS($D$249:$D$599,$F$249:$F$599,0,$E$249:$E$599,$G400,$C$249:$C$599,"&lt;="&amp;I5)&gt;=1000000),SUMIFS($D$249:$D$599,$F$249:$F$599,0,$E$249:$E$599,$G400)*$C$161 ,0)</f>
        <v/>
      </c>
      <c r="K400" s="84">
        <f>IF(AND(SUMIFS($D$249:$D$599,$F$249:$F$599,0,$E$249:$E$599,$G400,$C$249:$C$599,"&lt;="&amp;I$5)&lt;1000000,SUMIFS($D$249:$D$599,$F$249:$F$599,0,$E$249:$E$599,$G400,$C$249:$C$599,"&lt;="&amp;K5)&gt;=1000000),SUMIFS($D$249:$D$599,$F$249:$F$599,0,$E$249:$E$599,$G400)*$C$161 ,0)</f>
        <v/>
      </c>
      <c r="M400" s="84">
        <f>IF(AND(SUMIFS($D$249:$D$599,$F$249:$F$599,0,$E$249:$E$599,$G400,$C$249:$C$599,"&lt;="&amp;K$5)&lt;1000000,SUMIFS($D$249:$D$599,$F$249:$F$599,0,$E$249:$E$599,$G400,$C$249:$C$599,"&lt;="&amp;M5)&gt;=1000000),SUMIFS($D$249:$D$599,$F$249:$F$599,0,$E$249:$E$599,$G400)*$C$161 ,0)</f>
        <v/>
      </c>
      <c r="O400" s="84">
        <f>IF(AND(SUMIFS($D$249:$D$599,$F$249:$F$599,0,$E$249:$E$599,$G400,$C$249:$C$599,"&lt;="&amp;M$5)&lt;1000000,SUMIFS($D$249:$D$599,$F$249:$F$599,0,$E$249:$E$599,$G400,$C$249:$C$599,"&lt;="&amp;O5)&gt;=1000000),SUMIFS($D$249:$D$599,$F$249:$F$599,0,$E$249:$E$599,$G400)*$C$161 ,0)</f>
        <v/>
      </c>
      <c r="Q400" s="84">
        <f>IF(AND(SUMIFS($D$249:$D$599,$F$249:$F$599,0,$E$249:$E$599,$G400,$C$249:$C$599,"&lt;="&amp;O$5)&lt;1000000,SUMIFS($D$249:$D$599,$F$249:$F$599,0,$E$249:$E$599,$G400,$C$249:$C$599,"&lt;="&amp;Q5)&gt;=1000000),SUMIFS($D$249:$D$599,$F$249:$F$599,0,$E$249:$E$599,$G400)*$C$161 ,0)</f>
        <v/>
      </c>
      <c r="S400" s="84">
        <f>IF(AND(SUMIFS($D$249:$D$599,$F$249:$F$599,0,$E$249:$E$599,$G400,$C$249:$C$599,"&lt;="&amp;Q$5)&lt;1000000,SUMIFS($D$249:$D$599,$F$249:$F$599,0,$E$249:$E$599,$G400,$C$249:$C$599,"&lt;="&amp;S5)&gt;=1000000),SUMIFS($D$249:$D$599,$F$249:$F$599,0,$E$249:$E$599,$G400)*$C$161 ,0)</f>
        <v/>
      </c>
      <c r="U400" s="84">
        <f>IF(AND(SUMIFS($D$249:$D$599,$F$249:$F$599,0,$E$249:$E$599,$G400,$C$249:$C$599,"&lt;="&amp;S$5)&lt;1000000,SUMIFS($D$249:$D$599,$F$249:$F$599,0,$E$249:$E$599,$G400,$C$249:$C$599,"&lt;="&amp;U5)&gt;=1000000),SUMIFS($D$249:$D$599,$F$249:$F$599,0,$E$249:$E$599,$G400)*$C$161 ,0)</f>
        <v/>
      </c>
      <c r="W400" s="84">
        <f>IF(AND(SUMIFS($D$249:$D$599,$F$249:$F$599,0,$E$249:$E$599,$G400,$C$249:$C$599,"&lt;="&amp;U$5)&lt;1000000,SUMIFS($D$249:$D$599,$F$249:$F$599,0,$E$249:$E$599,$G400,$C$249:$C$599,"&lt;="&amp;W5)&gt;=1000000),SUMIFS($D$249:$D$599,$F$249:$F$599,0,$E$249:$E$599,$G400)*$C$161 ,0)</f>
        <v/>
      </c>
      <c r="Y400" s="84">
        <f>IF(AND(SUMIFS($D$249:$D$599,$F$249:$F$599,0,$E$249:$E$599,$G400,$C$249:$C$599,"&lt;="&amp;W$5)&lt;1000000,SUMIFS($D$249:$D$599,$F$249:$F$599,0,$E$249:$E$599,$G400,$C$249:$C$599,"&lt;="&amp;Y5)&gt;=1000000),SUMIFS($D$249:$D$599,$F$249:$F$599,0,$E$249:$E$599,$G400)*$C$161 ,0)</f>
        <v/>
      </c>
      <c r="AA400" s="84">
        <f>IF(AND(SUMIFS($D$249:$D$599,$F$249:$F$599,0,$E$249:$E$599,$G400,$C$249:$C$599,"&lt;="&amp;Y$5)&lt;1000000,SUMIFS($D$249:$D$599,$F$249:$F$599,0,$E$249:$E$599,$G400,$C$249:$C$599,"&lt;="&amp;AA5)&gt;=1000000),SUMIFS($D$249:$D$599,$F$249:$F$599,0,$E$249:$E$599,$G400)*$C$161 ,0)</f>
        <v/>
      </c>
      <c r="AC400" s="84">
        <f>IF(AND(SUMIFS($D$249:$D$599,$F$249:$F$599,0,$E$249:$E$599,$G400,$C$249:$C$599,"&lt;="&amp;AA$5)&lt;1000000,SUMIFS($D$249:$D$599,$F$249:$F$599,0,$E$249:$E$599,$G400,$C$249:$C$599,"&lt;="&amp;AC5)&gt;=1000000),SUMIFS($D$249:$D$599,$F$249:$F$599,0,$E$249:$E$599,$G400)*$C$161 ,0)</f>
        <v/>
      </c>
      <c r="AE400" s="84">
        <f>IF(AND(SUMIFS($D$249:$D$599,$F$249:$F$599,0,$E$249:$E$599,$G400,$C$249:$C$599,"&lt;="&amp;AC$5)&lt;1000000,SUMIFS($D$249:$D$599,$F$249:$F$599,0,$E$249:$E$599,$G400,$C$249:$C$599,"&lt;="&amp;AE5)&gt;=1000000),SUMIFS($D$249:$D$599,$F$249:$F$599,0,$E$249:$E$599,$G400)*$C$161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85">
        <f>LEFT(B401,6)</f>
        <v/>
      </c>
      <c r="F401" s="14">
        <f>IF(SUMIFS($E$121:$E$155,$D$121:$D$155,E401)&lt;&gt;0,E401,0)</f>
        <v/>
      </c>
      <c r="G401" s="24" t="n"/>
      <c r="I401" s="26">
        <f>IF(AND(SUMIFS($D$249:$D$599,$F$249:$F$599,0,$E$249:$E$599,$G401,$C$249:$C$599,"&lt;="&amp;B$2)&lt;1000000,SUMIFS($D$249:$D$599,$F$249:$F$599,0,$E$249:$E$599,$G401,$C$249:$C$599,"&lt;="&amp;I5)&gt;=1000000),SUMIFS($D$249:$D$599,$F$249:$F$599,0,$E$249:$E$599,$G401)*$C$161 ,0)</f>
        <v/>
      </c>
      <c r="K401" s="84">
        <f>IF(AND(SUMIFS($D$249:$D$599,$F$249:$F$599,0,$E$249:$E$599,$G401,$C$249:$C$599,"&lt;="&amp;I$5)&lt;1000000,SUMIFS($D$249:$D$599,$F$249:$F$599,0,$E$249:$E$599,$G401,$C$249:$C$599,"&lt;="&amp;K5)&gt;=1000000),SUMIFS($D$249:$D$599,$F$249:$F$599,0,$E$249:$E$599,$G401)*$C$161 ,0)</f>
        <v/>
      </c>
      <c r="M401" s="84">
        <f>IF(AND(SUMIFS($D$249:$D$599,$F$249:$F$599,0,$E$249:$E$599,$G401,$C$249:$C$599,"&lt;="&amp;K$5)&lt;1000000,SUMIFS($D$249:$D$599,$F$249:$F$599,0,$E$249:$E$599,$G401,$C$249:$C$599,"&lt;="&amp;M5)&gt;=1000000),SUMIFS($D$249:$D$599,$F$249:$F$599,0,$E$249:$E$599,$G401)*$C$161 ,0)</f>
        <v/>
      </c>
      <c r="O401" s="84">
        <f>IF(AND(SUMIFS($D$249:$D$599,$F$249:$F$599,0,$E$249:$E$599,$G401,$C$249:$C$599,"&lt;="&amp;M$5)&lt;1000000,SUMIFS($D$249:$D$599,$F$249:$F$599,0,$E$249:$E$599,$G401,$C$249:$C$599,"&lt;="&amp;O5)&gt;=1000000),SUMIFS($D$249:$D$599,$F$249:$F$599,0,$E$249:$E$599,$G401)*$C$161 ,0)</f>
        <v/>
      </c>
      <c r="Q401" s="84">
        <f>IF(AND(SUMIFS($D$249:$D$599,$F$249:$F$599,0,$E$249:$E$599,$G401,$C$249:$C$599,"&lt;="&amp;O$5)&lt;1000000,SUMIFS($D$249:$D$599,$F$249:$F$599,0,$E$249:$E$599,$G401,$C$249:$C$599,"&lt;="&amp;Q5)&gt;=1000000),SUMIFS($D$249:$D$599,$F$249:$F$599,0,$E$249:$E$599,$G401)*$C$161 ,0)</f>
        <v/>
      </c>
      <c r="S401" s="84">
        <f>IF(AND(SUMIFS($D$249:$D$599,$F$249:$F$599,0,$E$249:$E$599,$G401,$C$249:$C$599,"&lt;="&amp;Q$5)&lt;1000000,SUMIFS($D$249:$D$599,$F$249:$F$599,0,$E$249:$E$599,$G401,$C$249:$C$599,"&lt;="&amp;S5)&gt;=1000000),SUMIFS($D$249:$D$599,$F$249:$F$599,0,$E$249:$E$599,$G401)*$C$161 ,0)</f>
        <v/>
      </c>
      <c r="U401" s="84">
        <f>IF(AND(SUMIFS($D$249:$D$599,$F$249:$F$599,0,$E$249:$E$599,$G401,$C$249:$C$599,"&lt;="&amp;S$5)&lt;1000000,SUMIFS($D$249:$D$599,$F$249:$F$599,0,$E$249:$E$599,$G401,$C$249:$C$599,"&lt;="&amp;U5)&gt;=1000000),SUMIFS($D$249:$D$599,$F$249:$F$599,0,$E$249:$E$599,$G401)*$C$161 ,0)</f>
        <v/>
      </c>
      <c r="W401" s="84">
        <f>IF(AND(SUMIFS($D$249:$D$599,$F$249:$F$599,0,$E$249:$E$599,$G401,$C$249:$C$599,"&lt;="&amp;U$5)&lt;1000000,SUMIFS($D$249:$D$599,$F$249:$F$599,0,$E$249:$E$599,$G401,$C$249:$C$599,"&lt;="&amp;W5)&gt;=1000000),SUMIFS($D$249:$D$599,$F$249:$F$599,0,$E$249:$E$599,$G401)*$C$161 ,0)</f>
        <v/>
      </c>
      <c r="Y401" s="84">
        <f>IF(AND(SUMIFS($D$249:$D$599,$F$249:$F$599,0,$E$249:$E$599,$G401,$C$249:$C$599,"&lt;="&amp;W$5)&lt;1000000,SUMIFS($D$249:$D$599,$F$249:$F$599,0,$E$249:$E$599,$G401,$C$249:$C$599,"&lt;="&amp;Y5)&gt;=1000000),SUMIFS($D$249:$D$599,$F$249:$F$599,0,$E$249:$E$599,$G401)*$C$161 ,0)</f>
        <v/>
      </c>
      <c r="AA401" s="84">
        <f>IF(AND(SUMIFS($D$249:$D$599,$F$249:$F$599,0,$E$249:$E$599,$G401,$C$249:$C$599,"&lt;="&amp;Y$5)&lt;1000000,SUMIFS($D$249:$D$599,$F$249:$F$599,0,$E$249:$E$599,$G401,$C$249:$C$599,"&lt;="&amp;AA5)&gt;=1000000),SUMIFS($D$249:$D$599,$F$249:$F$599,0,$E$249:$E$599,$G401)*$C$161 ,0)</f>
        <v/>
      </c>
      <c r="AC401" s="84">
        <f>IF(AND(SUMIFS($D$249:$D$599,$F$249:$F$599,0,$E$249:$E$599,$G401,$C$249:$C$599,"&lt;="&amp;AA$5)&lt;1000000,SUMIFS($D$249:$D$599,$F$249:$F$599,0,$E$249:$E$599,$G401,$C$249:$C$599,"&lt;="&amp;AC5)&gt;=1000000),SUMIFS($D$249:$D$599,$F$249:$F$599,0,$E$249:$E$599,$G401)*$C$161 ,0)</f>
        <v/>
      </c>
      <c r="AE401" s="84">
        <f>IF(AND(SUMIFS($D$249:$D$599,$F$249:$F$599,0,$E$249:$E$599,$G401,$C$249:$C$599,"&lt;="&amp;AC$5)&lt;1000000,SUMIFS($D$249:$D$599,$F$249:$F$599,0,$E$249:$E$599,$G401,$C$249:$C$599,"&lt;="&amp;AE5)&gt;=1000000),SUMIFS($D$249:$D$599,$F$249:$F$599,0,$E$249:$E$599,$G401)*$C$161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85">
        <f>LEFT(B402,6)</f>
        <v/>
      </c>
      <c r="F402" s="14">
        <f>IF(SUMIFS($E$121:$E$155,$D$121:$D$155,E402)&lt;&gt;0,E402,0)</f>
        <v/>
      </c>
      <c r="G402" s="24" t="n"/>
      <c r="I402" s="26">
        <f>IF(AND(SUMIFS($D$249:$D$599,$F$249:$F$599,0,$E$249:$E$599,$G402,$C$249:$C$599,"&lt;="&amp;B$2)&lt;1000000,SUMIFS($D$249:$D$599,$F$249:$F$599,0,$E$249:$E$599,$G402,$C$249:$C$599,"&lt;="&amp;I5)&gt;=1000000),SUMIFS($D$249:$D$599,$F$249:$F$599,0,$E$249:$E$599,$G402)*$C$161 ,0)</f>
        <v/>
      </c>
      <c r="K402" s="84">
        <f>IF(AND(SUMIFS($D$249:$D$599,$F$249:$F$599,0,$E$249:$E$599,$G402,$C$249:$C$599,"&lt;="&amp;I$5)&lt;1000000,SUMIFS($D$249:$D$599,$F$249:$F$599,0,$E$249:$E$599,$G402,$C$249:$C$599,"&lt;="&amp;K5)&gt;=1000000),SUMIFS($D$249:$D$599,$F$249:$F$599,0,$E$249:$E$599,$G402)*$C$161 ,0)</f>
        <v/>
      </c>
      <c r="M402" s="84">
        <f>IF(AND(SUMIFS($D$249:$D$599,$F$249:$F$599,0,$E$249:$E$599,$G402,$C$249:$C$599,"&lt;="&amp;K$5)&lt;1000000,SUMIFS($D$249:$D$599,$F$249:$F$599,0,$E$249:$E$599,$G402,$C$249:$C$599,"&lt;="&amp;M5)&gt;=1000000),SUMIFS($D$249:$D$599,$F$249:$F$599,0,$E$249:$E$599,$G402)*$C$161 ,0)</f>
        <v/>
      </c>
      <c r="O402" s="84">
        <f>IF(AND(SUMIFS($D$249:$D$599,$F$249:$F$599,0,$E$249:$E$599,$G402,$C$249:$C$599,"&lt;="&amp;M$5)&lt;1000000,SUMIFS($D$249:$D$599,$F$249:$F$599,0,$E$249:$E$599,$G402,$C$249:$C$599,"&lt;="&amp;O5)&gt;=1000000),SUMIFS($D$249:$D$599,$F$249:$F$599,0,$E$249:$E$599,$G402)*$C$161 ,0)</f>
        <v/>
      </c>
      <c r="Q402" s="84">
        <f>IF(AND(SUMIFS($D$249:$D$599,$F$249:$F$599,0,$E$249:$E$599,$G402,$C$249:$C$599,"&lt;="&amp;O$5)&lt;1000000,SUMIFS($D$249:$D$599,$F$249:$F$599,0,$E$249:$E$599,$G402,$C$249:$C$599,"&lt;="&amp;Q5)&gt;=1000000),SUMIFS($D$249:$D$599,$F$249:$F$599,0,$E$249:$E$599,$G402)*$C$161 ,0)</f>
        <v/>
      </c>
      <c r="S402" s="84">
        <f>IF(AND(SUMIFS($D$249:$D$599,$F$249:$F$599,0,$E$249:$E$599,$G402,$C$249:$C$599,"&lt;="&amp;Q$5)&lt;1000000,SUMIFS($D$249:$D$599,$F$249:$F$599,0,$E$249:$E$599,$G402,$C$249:$C$599,"&lt;="&amp;S5)&gt;=1000000),SUMIFS($D$249:$D$599,$F$249:$F$599,0,$E$249:$E$599,$G402)*$C$161 ,0)</f>
        <v/>
      </c>
      <c r="U402" s="84">
        <f>IF(AND(SUMIFS($D$249:$D$599,$F$249:$F$599,0,$E$249:$E$599,$G402,$C$249:$C$599,"&lt;="&amp;S$5)&lt;1000000,SUMIFS($D$249:$D$599,$F$249:$F$599,0,$E$249:$E$599,$G402,$C$249:$C$599,"&lt;="&amp;U5)&gt;=1000000),SUMIFS($D$249:$D$599,$F$249:$F$599,0,$E$249:$E$599,$G402)*$C$161 ,0)</f>
        <v/>
      </c>
      <c r="W402" s="84">
        <f>IF(AND(SUMIFS($D$249:$D$599,$F$249:$F$599,0,$E$249:$E$599,$G402,$C$249:$C$599,"&lt;="&amp;U$5)&lt;1000000,SUMIFS($D$249:$D$599,$F$249:$F$599,0,$E$249:$E$599,$G402,$C$249:$C$599,"&lt;="&amp;W5)&gt;=1000000),SUMIFS($D$249:$D$599,$F$249:$F$599,0,$E$249:$E$599,$G402)*$C$161 ,0)</f>
        <v/>
      </c>
      <c r="Y402" s="84">
        <f>IF(AND(SUMIFS($D$249:$D$599,$F$249:$F$599,0,$E$249:$E$599,$G402,$C$249:$C$599,"&lt;="&amp;W$5)&lt;1000000,SUMIFS($D$249:$D$599,$F$249:$F$599,0,$E$249:$E$599,$G402,$C$249:$C$599,"&lt;="&amp;Y5)&gt;=1000000),SUMIFS($D$249:$D$599,$F$249:$F$599,0,$E$249:$E$599,$G402)*$C$161 ,0)</f>
        <v/>
      </c>
      <c r="AA402" s="84">
        <f>IF(AND(SUMIFS($D$249:$D$599,$F$249:$F$599,0,$E$249:$E$599,$G402,$C$249:$C$599,"&lt;="&amp;Y$5)&lt;1000000,SUMIFS($D$249:$D$599,$F$249:$F$599,0,$E$249:$E$599,$G402,$C$249:$C$599,"&lt;="&amp;AA5)&gt;=1000000),SUMIFS($D$249:$D$599,$F$249:$F$599,0,$E$249:$E$599,$G402)*$C$161 ,0)</f>
        <v/>
      </c>
      <c r="AC402" s="84">
        <f>IF(AND(SUMIFS($D$249:$D$599,$F$249:$F$599,0,$E$249:$E$599,$G402,$C$249:$C$599,"&lt;="&amp;AA$5)&lt;1000000,SUMIFS($D$249:$D$599,$F$249:$F$599,0,$E$249:$E$599,$G402,$C$249:$C$599,"&lt;="&amp;AC5)&gt;=1000000),SUMIFS($D$249:$D$599,$F$249:$F$599,0,$E$249:$E$599,$G402)*$C$161 ,0)</f>
        <v/>
      </c>
      <c r="AE402" s="84">
        <f>IF(AND(SUMIFS($D$249:$D$599,$F$249:$F$599,0,$E$249:$E$599,$G402,$C$249:$C$599,"&lt;="&amp;AC$5)&lt;1000000,SUMIFS($D$249:$D$599,$F$249:$F$599,0,$E$249:$E$599,$G402,$C$249:$C$599,"&lt;="&amp;AE5)&gt;=1000000),SUMIFS($D$249:$D$599,$F$249:$F$599,0,$E$249:$E$599,$G402)*$C$161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85">
        <f>LEFT(B403,6)</f>
        <v/>
      </c>
      <c r="F403" s="14">
        <f>IF(SUMIFS($E$121:$E$155,$D$121:$D$155,E403)&lt;&gt;0,E403,0)</f>
        <v/>
      </c>
      <c r="G403" s="24" t="n"/>
      <c r="I403" s="26">
        <f>IF(AND(SUMIFS($D$249:$D$599,$F$249:$F$599,0,$E$249:$E$599,$G403,$C$249:$C$599,"&lt;="&amp;B$2)&lt;1000000,SUMIFS($D$249:$D$599,$F$249:$F$599,0,$E$249:$E$599,$G403,$C$249:$C$599,"&lt;="&amp;I5)&gt;=1000000),SUMIFS($D$249:$D$599,$F$249:$F$599,0,$E$249:$E$599,$G403)*$C$161 ,0)</f>
        <v/>
      </c>
      <c r="K403" s="84">
        <f>IF(AND(SUMIFS($D$249:$D$599,$F$249:$F$599,0,$E$249:$E$599,$G403,$C$249:$C$599,"&lt;="&amp;I$5)&lt;1000000,SUMIFS($D$249:$D$599,$F$249:$F$599,0,$E$249:$E$599,$G403,$C$249:$C$599,"&lt;="&amp;K5)&gt;=1000000),SUMIFS($D$249:$D$599,$F$249:$F$599,0,$E$249:$E$599,$G403)*$C$161 ,0)</f>
        <v/>
      </c>
      <c r="M403" s="84">
        <f>IF(AND(SUMIFS($D$249:$D$599,$F$249:$F$599,0,$E$249:$E$599,$G403,$C$249:$C$599,"&lt;="&amp;K$5)&lt;1000000,SUMIFS($D$249:$D$599,$F$249:$F$599,0,$E$249:$E$599,$G403,$C$249:$C$599,"&lt;="&amp;M5)&gt;=1000000),SUMIFS($D$249:$D$599,$F$249:$F$599,0,$E$249:$E$599,$G403)*$C$161 ,0)</f>
        <v/>
      </c>
      <c r="O403" s="84">
        <f>IF(AND(SUMIFS($D$249:$D$599,$F$249:$F$599,0,$E$249:$E$599,$G403,$C$249:$C$599,"&lt;="&amp;M$5)&lt;1000000,SUMIFS($D$249:$D$599,$F$249:$F$599,0,$E$249:$E$599,$G403,$C$249:$C$599,"&lt;="&amp;O5)&gt;=1000000),SUMIFS($D$249:$D$599,$F$249:$F$599,0,$E$249:$E$599,$G403)*$C$161 ,0)</f>
        <v/>
      </c>
      <c r="Q403" s="84">
        <f>IF(AND(SUMIFS($D$249:$D$599,$F$249:$F$599,0,$E$249:$E$599,$G403,$C$249:$C$599,"&lt;="&amp;O$5)&lt;1000000,SUMIFS($D$249:$D$599,$F$249:$F$599,0,$E$249:$E$599,$G403,$C$249:$C$599,"&lt;="&amp;Q5)&gt;=1000000),SUMIFS($D$249:$D$599,$F$249:$F$599,0,$E$249:$E$599,$G403)*$C$161 ,0)</f>
        <v/>
      </c>
      <c r="S403" s="84">
        <f>IF(AND(SUMIFS($D$249:$D$599,$F$249:$F$599,0,$E$249:$E$599,$G403,$C$249:$C$599,"&lt;="&amp;Q$5)&lt;1000000,SUMIFS($D$249:$D$599,$F$249:$F$599,0,$E$249:$E$599,$G403,$C$249:$C$599,"&lt;="&amp;S5)&gt;=1000000),SUMIFS($D$249:$D$599,$F$249:$F$599,0,$E$249:$E$599,$G403)*$C$161 ,0)</f>
        <v/>
      </c>
      <c r="U403" s="84">
        <f>IF(AND(SUMIFS($D$249:$D$599,$F$249:$F$599,0,$E$249:$E$599,$G403,$C$249:$C$599,"&lt;="&amp;S$5)&lt;1000000,SUMIFS($D$249:$D$599,$F$249:$F$599,0,$E$249:$E$599,$G403,$C$249:$C$599,"&lt;="&amp;U5)&gt;=1000000),SUMIFS($D$249:$D$599,$F$249:$F$599,0,$E$249:$E$599,$G403)*$C$161 ,0)</f>
        <v/>
      </c>
      <c r="W403" s="84">
        <f>IF(AND(SUMIFS($D$249:$D$599,$F$249:$F$599,0,$E$249:$E$599,$G403,$C$249:$C$599,"&lt;="&amp;U$5)&lt;1000000,SUMIFS($D$249:$D$599,$F$249:$F$599,0,$E$249:$E$599,$G403,$C$249:$C$599,"&lt;="&amp;W5)&gt;=1000000),SUMIFS($D$249:$D$599,$F$249:$F$599,0,$E$249:$E$599,$G403)*$C$161 ,0)</f>
        <v/>
      </c>
      <c r="Y403" s="84">
        <f>IF(AND(SUMIFS($D$249:$D$599,$F$249:$F$599,0,$E$249:$E$599,$G403,$C$249:$C$599,"&lt;="&amp;W$5)&lt;1000000,SUMIFS($D$249:$D$599,$F$249:$F$599,0,$E$249:$E$599,$G403,$C$249:$C$599,"&lt;="&amp;Y5)&gt;=1000000),SUMIFS($D$249:$D$599,$F$249:$F$599,0,$E$249:$E$599,$G403)*$C$161 ,0)</f>
        <v/>
      </c>
      <c r="AA403" s="84">
        <f>IF(AND(SUMIFS($D$249:$D$599,$F$249:$F$599,0,$E$249:$E$599,$G403,$C$249:$C$599,"&lt;="&amp;Y$5)&lt;1000000,SUMIFS($D$249:$D$599,$F$249:$F$599,0,$E$249:$E$599,$G403,$C$249:$C$599,"&lt;="&amp;AA5)&gt;=1000000),SUMIFS($D$249:$D$599,$F$249:$F$599,0,$E$249:$E$599,$G403)*$C$161 ,0)</f>
        <v/>
      </c>
      <c r="AC403" s="84">
        <f>IF(AND(SUMIFS($D$249:$D$599,$F$249:$F$599,0,$E$249:$E$599,$G403,$C$249:$C$599,"&lt;="&amp;AA$5)&lt;1000000,SUMIFS($D$249:$D$599,$F$249:$F$599,0,$E$249:$E$599,$G403,$C$249:$C$599,"&lt;="&amp;AC5)&gt;=1000000),SUMIFS($D$249:$D$599,$F$249:$F$599,0,$E$249:$E$599,$G403)*$C$161 ,0)</f>
        <v/>
      </c>
      <c r="AE403" s="84">
        <f>IF(AND(SUMIFS($D$249:$D$599,$F$249:$F$599,0,$E$249:$E$599,$G403,$C$249:$C$599,"&lt;="&amp;AC$5)&lt;1000000,SUMIFS($D$249:$D$599,$F$249:$F$599,0,$E$249:$E$599,$G403,$C$249:$C$599,"&lt;="&amp;AE5)&gt;=1000000),SUMIFS($D$249:$D$599,$F$249:$F$599,0,$E$249:$E$599,$G403)*$C$161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85">
        <f>LEFT(B404,6)</f>
        <v/>
      </c>
      <c r="F404" s="14">
        <f>IF(SUMIFS($E$121:$E$155,$D$121:$D$155,E404)&lt;&gt;0,E404,0)</f>
        <v/>
      </c>
      <c r="G404" s="24" t="n"/>
      <c r="I404" s="26">
        <f>IF(AND(SUMIFS($D$249:$D$599,$F$249:$F$599,0,$E$249:$E$599,$G404,$C$249:$C$599,"&lt;="&amp;B$2)&lt;1000000,SUMIFS($D$249:$D$599,$F$249:$F$599,0,$E$249:$E$599,$G404,$C$249:$C$599,"&lt;="&amp;I5)&gt;=1000000),SUMIFS($D$249:$D$599,$F$249:$F$599,0,$E$249:$E$599,$G404)*$C$161 ,0)</f>
        <v/>
      </c>
      <c r="K404" s="84">
        <f>IF(AND(SUMIFS($D$249:$D$599,$F$249:$F$599,0,$E$249:$E$599,$G404,$C$249:$C$599,"&lt;="&amp;I$5)&lt;1000000,SUMIFS($D$249:$D$599,$F$249:$F$599,0,$E$249:$E$599,$G404,$C$249:$C$599,"&lt;="&amp;K5)&gt;=1000000),SUMIFS($D$249:$D$599,$F$249:$F$599,0,$E$249:$E$599,$G404)*$C$161 ,0)</f>
        <v/>
      </c>
      <c r="M404" s="84">
        <f>IF(AND(SUMIFS($D$249:$D$599,$F$249:$F$599,0,$E$249:$E$599,$G404,$C$249:$C$599,"&lt;="&amp;K$5)&lt;1000000,SUMIFS($D$249:$D$599,$F$249:$F$599,0,$E$249:$E$599,$G404,$C$249:$C$599,"&lt;="&amp;M5)&gt;=1000000),SUMIFS($D$249:$D$599,$F$249:$F$599,0,$E$249:$E$599,$G404)*$C$161 ,0)</f>
        <v/>
      </c>
      <c r="O404" s="84">
        <f>IF(AND(SUMIFS($D$249:$D$599,$F$249:$F$599,0,$E$249:$E$599,$G404,$C$249:$C$599,"&lt;="&amp;M$5)&lt;1000000,SUMIFS($D$249:$D$599,$F$249:$F$599,0,$E$249:$E$599,$G404,$C$249:$C$599,"&lt;="&amp;O5)&gt;=1000000),SUMIFS($D$249:$D$599,$F$249:$F$599,0,$E$249:$E$599,$G404)*$C$161 ,0)</f>
        <v/>
      </c>
      <c r="Q404" s="84">
        <f>IF(AND(SUMIFS($D$249:$D$599,$F$249:$F$599,0,$E$249:$E$599,$G404,$C$249:$C$599,"&lt;="&amp;O$5)&lt;1000000,SUMIFS($D$249:$D$599,$F$249:$F$599,0,$E$249:$E$599,$G404,$C$249:$C$599,"&lt;="&amp;Q5)&gt;=1000000),SUMIFS($D$249:$D$599,$F$249:$F$599,0,$E$249:$E$599,$G404)*$C$161 ,0)</f>
        <v/>
      </c>
      <c r="S404" s="84">
        <f>IF(AND(SUMIFS($D$249:$D$599,$F$249:$F$599,0,$E$249:$E$599,$G404,$C$249:$C$599,"&lt;="&amp;Q$5)&lt;1000000,SUMIFS($D$249:$D$599,$F$249:$F$599,0,$E$249:$E$599,$G404,$C$249:$C$599,"&lt;="&amp;S5)&gt;=1000000),SUMIFS($D$249:$D$599,$F$249:$F$599,0,$E$249:$E$599,$G404)*$C$161 ,0)</f>
        <v/>
      </c>
      <c r="U404" s="84">
        <f>IF(AND(SUMIFS($D$249:$D$599,$F$249:$F$599,0,$E$249:$E$599,$G404,$C$249:$C$599,"&lt;="&amp;S$5)&lt;1000000,SUMIFS($D$249:$D$599,$F$249:$F$599,0,$E$249:$E$599,$G404,$C$249:$C$599,"&lt;="&amp;U5)&gt;=1000000),SUMIFS($D$249:$D$599,$F$249:$F$599,0,$E$249:$E$599,$G404)*$C$161 ,0)</f>
        <v/>
      </c>
      <c r="W404" s="84">
        <f>IF(AND(SUMIFS($D$249:$D$599,$F$249:$F$599,0,$E$249:$E$599,$G404,$C$249:$C$599,"&lt;="&amp;U$5)&lt;1000000,SUMIFS($D$249:$D$599,$F$249:$F$599,0,$E$249:$E$599,$G404,$C$249:$C$599,"&lt;="&amp;W5)&gt;=1000000),SUMIFS($D$249:$D$599,$F$249:$F$599,0,$E$249:$E$599,$G404)*$C$161 ,0)</f>
        <v/>
      </c>
      <c r="Y404" s="84">
        <f>IF(AND(SUMIFS($D$249:$D$599,$F$249:$F$599,0,$E$249:$E$599,$G404,$C$249:$C$599,"&lt;="&amp;W$5)&lt;1000000,SUMIFS($D$249:$D$599,$F$249:$F$599,0,$E$249:$E$599,$G404,$C$249:$C$599,"&lt;="&amp;Y5)&gt;=1000000),SUMIFS($D$249:$D$599,$F$249:$F$599,0,$E$249:$E$599,$G404)*$C$161 ,0)</f>
        <v/>
      </c>
      <c r="AA404" s="84">
        <f>IF(AND(SUMIFS($D$249:$D$599,$F$249:$F$599,0,$E$249:$E$599,$G404,$C$249:$C$599,"&lt;="&amp;Y$5)&lt;1000000,SUMIFS($D$249:$D$599,$F$249:$F$599,0,$E$249:$E$599,$G404,$C$249:$C$599,"&lt;="&amp;AA5)&gt;=1000000),SUMIFS($D$249:$D$599,$F$249:$F$599,0,$E$249:$E$599,$G404)*$C$161 ,0)</f>
        <v/>
      </c>
      <c r="AC404" s="84">
        <f>IF(AND(SUMIFS($D$249:$D$599,$F$249:$F$599,0,$E$249:$E$599,$G404,$C$249:$C$599,"&lt;="&amp;AA$5)&lt;1000000,SUMIFS($D$249:$D$599,$F$249:$F$599,0,$E$249:$E$599,$G404,$C$249:$C$599,"&lt;="&amp;AC5)&gt;=1000000),SUMIFS($D$249:$D$599,$F$249:$F$599,0,$E$249:$E$599,$G404)*$C$161 ,0)</f>
        <v/>
      </c>
      <c r="AE404" s="84">
        <f>IF(AND(SUMIFS($D$249:$D$599,$F$249:$F$599,0,$E$249:$E$599,$G404,$C$249:$C$599,"&lt;="&amp;AC$5)&lt;1000000,SUMIFS($D$249:$D$599,$F$249:$F$599,0,$E$249:$E$599,$G404,$C$249:$C$599,"&lt;="&amp;AE5)&gt;=1000000),SUMIFS($D$249:$D$599,$F$249:$F$599,0,$E$249:$E$599,$G404)*$C$161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85">
        <f>LEFT(B405,6)</f>
        <v/>
      </c>
      <c r="F405" s="14">
        <f>IF(SUMIFS($E$121:$E$155,$D$121:$D$155,E405)&lt;&gt;0,E405,0)</f>
        <v/>
      </c>
      <c r="G405" s="24" t="n"/>
      <c r="I405" s="26">
        <f>IF(AND(SUMIFS($D$249:$D$599,$F$249:$F$599,0,$E$249:$E$599,$G405,$C$249:$C$599,"&lt;="&amp;B$2)&lt;1000000,SUMIFS($D$249:$D$599,$F$249:$F$599,0,$E$249:$E$599,$G405,$C$249:$C$599,"&lt;="&amp;I5)&gt;=1000000),SUMIFS($D$249:$D$599,$F$249:$F$599,0,$E$249:$E$599,$G405)*$C$161 ,0)</f>
        <v/>
      </c>
      <c r="K405" s="84">
        <f>IF(AND(SUMIFS($D$249:$D$599,$F$249:$F$599,0,$E$249:$E$599,$G405,$C$249:$C$599,"&lt;="&amp;I$5)&lt;1000000,SUMIFS($D$249:$D$599,$F$249:$F$599,0,$E$249:$E$599,$G405,$C$249:$C$599,"&lt;="&amp;K5)&gt;=1000000),SUMIFS($D$249:$D$599,$F$249:$F$599,0,$E$249:$E$599,$G405)*$C$161 ,0)</f>
        <v/>
      </c>
      <c r="M405" s="84">
        <f>IF(AND(SUMIFS($D$249:$D$599,$F$249:$F$599,0,$E$249:$E$599,$G405,$C$249:$C$599,"&lt;="&amp;K$5)&lt;1000000,SUMIFS($D$249:$D$599,$F$249:$F$599,0,$E$249:$E$599,$G405,$C$249:$C$599,"&lt;="&amp;M5)&gt;=1000000),SUMIFS($D$249:$D$599,$F$249:$F$599,0,$E$249:$E$599,$G405)*$C$161 ,0)</f>
        <v/>
      </c>
      <c r="O405" s="84">
        <f>IF(AND(SUMIFS($D$249:$D$599,$F$249:$F$599,0,$E$249:$E$599,$G405,$C$249:$C$599,"&lt;="&amp;M$5)&lt;1000000,SUMIFS($D$249:$D$599,$F$249:$F$599,0,$E$249:$E$599,$G405,$C$249:$C$599,"&lt;="&amp;O5)&gt;=1000000),SUMIFS($D$249:$D$599,$F$249:$F$599,0,$E$249:$E$599,$G405)*$C$161 ,0)</f>
        <v/>
      </c>
      <c r="Q405" s="84">
        <f>IF(AND(SUMIFS($D$249:$D$599,$F$249:$F$599,0,$E$249:$E$599,$G405,$C$249:$C$599,"&lt;="&amp;O$5)&lt;1000000,SUMIFS($D$249:$D$599,$F$249:$F$599,0,$E$249:$E$599,$G405,$C$249:$C$599,"&lt;="&amp;Q5)&gt;=1000000),SUMIFS($D$249:$D$599,$F$249:$F$599,0,$E$249:$E$599,$G405)*$C$161 ,0)</f>
        <v/>
      </c>
      <c r="S405" s="84">
        <f>IF(AND(SUMIFS($D$249:$D$599,$F$249:$F$599,0,$E$249:$E$599,$G405,$C$249:$C$599,"&lt;="&amp;Q$5)&lt;1000000,SUMIFS($D$249:$D$599,$F$249:$F$599,0,$E$249:$E$599,$G405,$C$249:$C$599,"&lt;="&amp;S5)&gt;=1000000),SUMIFS($D$249:$D$599,$F$249:$F$599,0,$E$249:$E$599,$G405)*$C$161 ,0)</f>
        <v/>
      </c>
      <c r="U405" s="84">
        <f>IF(AND(SUMIFS($D$249:$D$599,$F$249:$F$599,0,$E$249:$E$599,$G405,$C$249:$C$599,"&lt;="&amp;S$5)&lt;1000000,SUMIFS($D$249:$D$599,$F$249:$F$599,0,$E$249:$E$599,$G405,$C$249:$C$599,"&lt;="&amp;U5)&gt;=1000000),SUMIFS($D$249:$D$599,$F$249:$F$599,0,$E$249:$E$599,$G405)*$C$161 ,0)</f>
        <v/>
      </c>
      <c r="W405" s="84">
        <f>IF(AND(SUMIFS($D$249:$D$599,$F$249:$F$599,0,$E$249:$E$599,$G405,$C$249:$C$599,"&lt;="&amp;U$5)&lt;1000000,SUMIFS($D$249:$D$599,$F$249:$F$599,0,$E$249:$E$599,$G405,$C$249:$C$599,"&lt;="&amp;W5)&gt;=1000000),SUMIFS($D$249:$D$599,$F$249:$F$599,0,$E$249:$E$599,$G405)*$C$161 ,0)</f>
        <v/>
      </c>
      <c r="Y405" s="84">
        <f>IF(AND(SUMIFS($D$249:$D$599,$F$249:$F$599,0,$E$249:$E$599,$G405,$C$249:$C$599,"&lt;="&amp;W$5)&lt;1000000,SUMIFS($D$249:$D$599,$F$249:$F$599,0,$E$249:$E$599,$G405,$C$249:$C$599,"&lt;="&amp;Y5)&gt;=1000000),SUMIFS($D$249:$D$599,$F$249:$F$599,0,$E$249:$E$599,$G405)*$C$161 ,0)</f>
        <v/>
      </c>
      <c r="AA405" s="84">
        <f>IF(AND(SUMIFS($D$249:$D$599,$F$249:$F$599,0,$E$249:$E$599,$G405,$C$249:$C$599,"&lt;="&amp;Y$5)&lt;1000000,SUMIFS($D$249:$D$599,$F$249:$F$599,0,$E$249:$E$599,$G405,$C$249:$C$599,"&lt;="&amp;AA5)&gt;=1000000),SUMIFS($D$249:$D$599,$F$249:$F$599,0,$E$249:$E$599,$G405)*$C$161 ,0)</f>
        <v/>
      </c>
      <c r="AC405" s="84">
        <f>IF(AND(SUMIFS($D$249:$D$599,$F$249:$F$599,0,$E$249:$E$599,$G405,$C$249:$C$599,"&lt;="&amp;AA$5)&lt;1000000,SUMIFS($D$249:$D$599,$F$249:$F$599,0,$E$249:$E$599,$G405,$C$249:$C$599,"&lt;="&amp;AC5)&gt;=1000000),SUMIFS($D$249:$D$599,$F$249:$F$599,0,$E$249:$E$599,$G405)*$C$161 ,0)</f>
        <v/>
      </c>
      <c r="AE405" s="84">
        <f>IF(AND(SUMIFS($D$249:$D$599,$F$249:$F$599,0,$E$249:$E$599,$G405,$C$249:$C$599,"&lt;="&amp;AC$5)&lt;1000000,SUMIFS($D$249:$D$599,$F$249:$F$599,0,$E$249:$E$599,$G405,$C$249:$C$599,"&lt;="&amp;AE5)&gt;=1000000),SUMIFS($D$249:$D$599,$F$249:$F$599,0,$E$249:$E$599,$G405)*$C$161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85">
        <f>LEFT(B406,6)</f>
        <v/>
      </c>
      <c r="F406" s="14">
        <f>IF(SUMIFS($E$121:$E$155,$D$121:$D$155,E406)&lt;&gt;0,E406,0)</f>
        <v/>
      </c>
      <c r="G406" s="24" t="n"/>
      <c r="I406" s="26">
        <f>IF(AND(SUMIFS($D$249:$D$599,$F$249:$F$599,0,$E$249:$E$599,$G406,$C$249:$C$599,"&lt;="&amp;B$2)&lt;1000000,SUMIFS($D$249:$D$599,$F$249:$F$599,0,$E$249:$E$599,$G406,$C$249:$C$599,"&lt;="&amp;I5)&gt;=1000000),SUMIFS($D$249:$D$599,$F$249:$F$599,0,$E$249:$E$599,$G406)*$C$161 ,0)</f>
        <v/>
      </c>
      <c r="K406" s="84">
        <f>IF(AND(SUMIFS($D$249:$D$599,$F$249:$F$599,0,$E$249:$E$599,$G406,$C$249:$C$599,"&lt;="&amp;I$5)&lt;1000000,SUMIFS($D$249:$D$599,$F$249:$F$599,0,$E$249:$E$599,$G406,$C$249:$C$599,"&lt;="&amp;K5)&gt;=1000000),SUMIFS($D$249:$D$599,$F$249:$F$599,0,$E$249:$E$599,$G406)*$C$161 ,0)</f>
        <v/>
      </c>
      <c r="M406" s="84">
        <f>IF(AND(SUMIFS($D$249:$D$599,$F$249:$F$599,0,$E$249:$E$599,$G406,$C$249:$C$599,"&lt;="&amp;K$5)&lt;1000000,SUMIFS($D$249:$D$599,$F$249:$F$599,0,$E$249:$E$599,$G406,$C$249:$C$599,"&lt;="&amp;M5)&gt;=1000000),SUMIFS($D$249:$D$599,$F$249:$F$599,0,$E$249:$E$599,$G406)*$C$161 ,0)</f>
        <v/>
      </c>
      <c r="O406" s="84">
        <f>IF(AND(SUMIFS($D$249:$D$599,$F$249:$F$599,0,$E$249:$E$599,$G406,$C$249:$C$599,"&lt;="&amp;M$5)&lt;1000000,SUMIFS($D$249:$D$599,$F$249:$F$599,0,$E$249:$E$599,$G406,$C$249:$C$599,"&lt;="&amp;O5)&gt;=1000000),SUMIFS($D$249:$D$599,$F$249:$F$599,0,$E$249:$E$599,$G406)*$C$161 ,0)</f>
        <v/>
      </c>
      <c r="Q406" s="84">
        <f>IF(AND(SUMIFS($D$249:$D$599,$F$249:$F$599,0,$E$249:$E$599,$G406,$C$249:$C$599,"&lt;="&amp;O$5)&lt;1000000,SUMIFS($D$249:$D$599,$F$249:$F$599,0,$E$249:$E$599,$G406,$C$249:$C$599,"&lt;="&amp;Q5)&gt;=1000000),SUMIFS($D$249:$D$599,$F$249:$F$599,0,$E$249:$E$599,$G406)*$C$161 ,0)</f>
        <v/>
      </c>
      <c r="S406" s="84">
        <f>IF(AND(SUMIFS($D$249:$D$599,$F$249:$F$599,0,$E$249:$E$599,$G406,$C$249:$C$599,"&lt;="&amp;Q$5)&lt;1000000,SUMIFS($D$249:$D$599,$F$249:$F$599,0,$E$249:$E$599,$G406,$C$249:$C$599,"&lt;="&amp;S5)&gt;=1000000),SUMIFS($D$249:$D$599,$F$249:$F$599,0,$E$249:$E$599,$G406)*$C$161 ,0)</f>
        <v/>
      </c>
      <c r="U406" s="84">
        <f>IF(AND(SUMIFS($D$249:$D$599,$F$249:$F$599,0,$E$249:$E$599,$G406,$C$249:$C$599,"&lt;="&amp;S$5)&lt;1000000,SUMIFS($D$249:$D$599,$F$249:$F$599,0,$E$249:$E$599,$G406,$C$249:$C$599,"&lt;="&amp;U5)&gt;=1000000),SUMIFS($D$249:$D$599,$F$249:$F$599,0,$E$249:$E$599,$G406)*$C$161 ,0)</f>
        <v/>
      </c>
      <c r="W406" s="84">
        <f>IF(AND(SUMIFS($D$249:$D$599,$F$249:$F$599,0,$E$249:$E$599,$G406,$C$249:$C$599,"&lt;="&amp;U$5)&lt;1000000,SUMIFS($D$249:$D$599,$F$249:$F$599,0,$E$249:$E$599,$G406,$C$249:$C$599,"&lt;="&amp;W5)&gt;=1000000),SUMIFS($D$249:$D$599,$F$249:$F$599,0,$E$249:$E$599,$G406)*$C$161 ,0)</f>
        <v/>
      </c>
      <c r="Y406" s="84">
        <f>IF(AND(SUMIFS($D$249:$D$599,$F$249:$F$599,0,$E$249:$E$599,$G406,$C$249:$C$599,"&lt;="&amp;W$5)&lt;1000000,SUMIFS($D$249:$D$599,$F$249:$F$599,0,$E$249:$E$599,$G406,$C$249:$C$599,"&lt;="&amp;Y5)&gt;=1000000),SUMIFS($D$249:$D$599,$F$249:$F$599,0,$E$249:$E$599,$G406)*$C$161 ,0)</f>
        <v/>
      </c>
      <c r="AA406" s="84">
        <f>IF(AND(SUMIFS($D$249:$D$599,$F$249:$F$599,0,$E$249:$E$599,$G406,$C$249:$C$599,"&lt;="&amp;Y$5)&lt;1000000,SUMIFS($D$249:$D$599,$F$249:$F$599,0,$E$249:$E$599,$G406,$C$249:$C$599,"&lt;="&amp;AA5)&gt;=1000000),SUMIFS($D$249:$D$599,$F$249:$F$599,0,$E$249:$E$599,$G406)*$C$161 ,0)</f>
        <v/>
      </c>
      <c r="AC406" s="84">
        <f>IF(AND(SUMIFS($D$249:$D$599,$F$249:$F$599,0,$E$249:$E$599,$G406,$C$249:$C$599,"&lt;="&amp;AA$5)&lt;1000000,SUMIFS($D$249:$D$599,$F$249:$F$599,0,$E$249:$E$599,$G406,$C$249:$C$599,"&lt;="&amp;AC5)&gt;=1000000),SUMIFS($D$249:$D$599,$F$249:$F$599,0,$E$249:$E$599,$G406)*$C$161 ,0)</f>
        <v/>
      </c>
      <c r="AE406" s="84">
        <f>IF(AND(SUMIFS($D$249:$D$599,$F$249:$F$599,0,$E$249:$E$599,$G406,$C$249:$C$599,"&lt;="&amp;AC$5)&lt;1000000,SUMIFS($D$249:$D$599,$F$249:$F$599,0,$E$249:$E$599,$G406,$C$249:$C$599,"&lt;="&amp;AE5)&gt;=1000000),SUMIFS($D$249:$D$599,$F$249:$F$599,0,$E$249:$E$599,$G406)*$C$161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85">
        <f>LEFT(B407,6)</f>
        <v/>
      </c>
      <c r="F407" s="14">
        <f>IF(SUMIFS($E$121:$E$155,$D$121:$D$155,E407)&lt;&gt;0,E407,0)</f>
        <v/>
      </c>
      <c r="G407" s="24" t="n"/>
      <c r="I407" s="26">
        <f>IF(AND(SUMIFS($D$249:$D$599,$F$249:$F$599,0,$E$249:$E$599,$G407,$C$249:$C$599,"&lt;="&amp;B$2)&lt;1000000,SUMIFS($D$249:$D$599,$F$249:$F$599,0,$E$249:$E$599,$G407,$C$249:$C$599,"&lt;="&amp;I5)&gt;=1000000),SUMIFS($D$249:$D$599,$F$249:$F$599,0,$E$249:$E$599,$G407)*$C$161 ,0)</f>
        <v/>
      </c>
      <c r="K407" s="84">
        <f>IF(AND(SUMIFS($D$249:$D$599,$F$249:$F$599,0,$E$249:$E$599,$G407,$C$249:$C$599,"&lt;="&amp;I$5)&lt;1000000,SUMIFS($D$249:$D$599,$F$249:$F$599,0,$E$249:$E$599,$G407,$C$249:$C$599,"&lt;="&amp;K5)&gt;=1000000),SUMIFS($D$249:$D$599,$F$249:$F$599,0,$E$249:$E$599,$G407)*$C$161 ,0)</f>
        <v/>
      </c>
      <c r="M407" s="84">
        <f>IF(AND(SUMIFS($D$249:$D$599,$F$249:$F$599,0,$E$249:$E$599,$G407,$C$249:$C$599,"&lt;="&amp;K$5)&lt;1000000,SUMIFS($D$249:$D$599,$F$249:$F$599,0,$E$249:$E$599,$G407,$C$249:$C$599,"&lt;="&amp;M5)&gt;=1000000),SUMIFS($D$249:$D$599,$F$249:$F$599,0,$E$249:$E$599,$G407)*$C$161 ,0)</f>
        <v/>
      </c>
      <c r="O407" s="84">
        <f>IF(AND(SUMIFS($D$249:$D$599,$F$249:$F$599,0,$E$249:$E$599,$G407,$C$249:$C$599,"&lt;="&amp;M$5)&lt;1000000,SUMIFS($D$249:$D$599,$F$249:$F$599,0,$E$249:$E$599,$G407,$C$249:$C$599,"&lt;="&amp;O5)&gt;=1000000),SUMIFS($D$249:$D$599,$F$249:$F$599,0,$E$249:$E$599,$G407)*$C$161 ,0)</f>
        <v/>
      </c>
      <c r="Q407" s="84">
        <f>IF(AND(SUMIFS($D$249:$D$599,$F$249:$F$599,0,$E$249:$E$599,$G407,$C$249:$C$599,"&lt;="&amp;O$5)&lt;1000000,SUMIFS($D$249:$D$599,$F$249:$F$599,0,$E$249:$E$599,$G407,$C$249:$C$599,"&lt;="&amp;Q5)&gt;=1000000),SUMIFS($D$249:$D$599,$F$249:$F$599,0,$E$249:$E$599,$G407)*$C$161 ,0)</f>
        <v/>
      </c>
      <c r="S407" s="84">
        <f>IF(AND(SUMIFS($D$249:$D$599,$F$249:$F$599,0,$E$249:$E$599,$G407,$C$249:$C$599,"&lt;="&amp;Q$5)&lt;1000000,SUMIFS($D$249:$D$599,$F$249:$F$599,0,$E$249:$E$599,$G407,$C$249:$C$599,"&lt;="&amp;S5)&gt;=1000000),SUMIFS($D$249:$D$599,$F$249:$F$599,0,$E$249:$E$599,$G407)*$C$161 ,0)</f>
        <v/>
      </c>
      <c r="U407" s="84">
        <f>IF(AND(SUMIFS($D$249:$D$599,$F$249:$F$599,0,$E$249:$E$599,$G407,$C$249:$C$599,"&lt;="&amp;S$5)&lt;1000000,SUMIFS($D$249:$D$599,$F$249:$F$599,0,$E$249:$E$599,$G407,$C$249:$C$599,"&lt;="&amp;U5)&gt;=1000000),SUMIFS($D$249:$D$599,$F$249:$F$599,0,$E$249:$E$599,$G407)*$C$161 ,0)</f>
        <v/>
      </c>
      <c r="W407" s="84">
        <f>IF(AND(SUMIFS($D$249:$D$599,$F$249:$F$599,0,$E$249:$E$599,$G407,$C$249:$C$599,"&lt;="&amp;U$5)&lt;1000000,SUMIFS($D$249:$D$599,$F$249:$F$599,0,$E$249:$E$599,$G407,$C$249:$C$599,"&lt;="&amp;W5)&gt;=1000000),SUMIFS($D$249:$D$599,$F$249:$F$599,0,$E$249:$E$599,$G407)*$C$161 ,0)</f>
        <v/>
      </c>
      <c r="Y407" s="84">
        <f>IF(AND(SUMIFS($D$249:$D$599,$F$249:$F$599,0,$E$249:$E$599,$G407,$C$249:$C$599,"&lt;="&amp;W$5)&lt;1000000,SUMIFS($D$249:$D$599,$F$249:$F$599,0,$E$249:$E$599,$G407,$C$249:$C$599,"&lt;="&amp;Y5)&gt;=1000000),SUMIFS($D$249:$D$599,$F$249:$F$599,0,$E$249:$E$599,$G407)*$C$161 ,0)</f>
        <v/>
      </c>
      <c r="AA407" s="84">
        <f>IF(AND(SUMIFS($D$249:$D$599,$F$249:$F$599,0,$E$249:$E$599,$G407,$C$249:$C$599,"&lt;="&amp;Y$5)&lt;1000000,SUMIFS($D$249:$D$599,$F$249:$F$599,0,$E$249:$E$599,$G407,$C$249:$C$599,"&lt;="&amp;AA5)&gt;=1000000),SUMIFS($D$249:$D$599,$F$249:$F$599,0,$E$249:$E$599,$G407)*$C$161 ,0)</f>
        <v/>
      </c>
      <c r="AC407" s="84">
        <f>IF(AND(SUMIFS($D$249:$D$599,$F$249:$F$599,0,$E$249:$E$599,$G407,$C$249:$C$599,"&lt;="&amp;AA$5)&lt;1000000,SUMIFS($D$249:$D$599,$F$249:$F$599,0,$E$249:$E$599,$G407,$C$249:$C$599,"&lt;="&amp;AC5)&gt;=1000000),SUMIFS($D$249:$D$599,$F$249:$F$599,0,$E$249:$E$599,$G407)*$C$161 ,0)</f>
        <v/>
      </c>
      <c r="AE407" s="84">
        <f>IF(AND(SUMIFS($D$249:$D$599,$F$249:$F$599,0,$E$249:$E$599,$G407,$C$249:$C$599,"&lt;="&amp;AC$5)&lt;1000000,SUMIFS($D$249:$D$599,$F$249:$F$599,0,$E$249:$E$599,$G407,$C$249:$C$599,"&lt;="&amp;AE5)&gt;=1000000),SUMIFS($D$249:$D$599,$F$249:$F$599,0,$E$249:$E$599,$G407)*$C$161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85">
        <f>LEFT(B408,6)</f>
        <v/>
      </c>
      <c r="F408" s="14">
        <f>IF(SUMIFS($E$121:$E$155,$D$121:$D$155,E408)&lt;&gt;0,E408,0)</f>
        <v/>
      </c>
      <c r="G408" s="24" t="n"/>
      <c r="I408" s="26">
        <f>IF(AND(SUMIFS($D$249:$D$599,$F$249:$F$599,0,$E$249:$E$599,$G408,$C$249:$C$599,"&lt;="&amp;B$2)&lt;1000000,SUMIFS($D$249:$D$599,$F$249:$F$599,0,$E$249:$E$599,$G408,$C$249:$C$599,"&lt;="&amp;I5)&gt;=1000000),SUMIFS($D$249:$D$599,$F$249:$F$599,0,$E$249:$E$599,$G408)*$C$161 ,0)</f>
        <v/>
      </c>
      <c r="K408" s="84">
        <f>IF(AND(SUMIFS($D$249:$D$599,$F$249:$F$599,0,$E$249:$E$599,$G408,$C$249:$C$599,"&lt;="&amp;I$5)&lt;1000000,SUMIFS($D$249:$D$599,$F$249:$F$599,0,$E$249:$E$599,$G408,$C$249:$C$599,"&lt;="&amp;K5)&gt;=1000000),SUMIFS($D$249:$D$599,$F$249:$F$599,0,$E$249:$E$599,$G408)*$C$161 ,0)</f>
        <v/>
      </c>
      <c r="M408" s="84">
        <f>IF(AND(SUMIFS($D$249:$D$599,$F$249:$F$599,0,$E$249:$E$599,$G408,$C$249:$C$599,"&lt;="&amp;K$5)&lt;1000000,SUMIFS($D$249:$D$599,$F$249:$F$599,0,$E$249:$E$599,$G408,$C$249:$C$599,"&lt;="&amp;M5)&gt;=1000000),SUMIFS($D$249:$D$599,$F$249:$F$599,0,$E$249:$E$599,$G408)*$C$161 ,0)</f>
        <v/>
      </c>
      <c r="O408" s="84">
        <f>IF(AND(SUMIFS($D$249:$D$599,$F$249:$F$599,0,$E$249:$E$599,$G408,$C$249:$C$599,"&lt;="&amp;M$5)&lt;1000000,SUMIFS($D$249:$D$599,$F$249:$F$599,0,$E$249:$E$599,$G408,$C$249:$C$599,"&lt;="&amp;O5)&gt;=1000000),SUMIFS($D$249:$D$599,$F$249:$F$599,0,$E$249:$E$599,$G408)*$C$161 ,0)</f>
        <v/>
      </c>
      <c r="Q408" s="84">
        <f>IF(AND(SUMIFS($D$249:$D$599,$F$249:$F$599,0,$E$249:$E$599,$G408,$C$249:$C$599,"&lt;="&amp;O$5)&lt;1000000,SUMIFS($D$249:$D$599,$F$249:$F$599,0,$E$249:$E$599,$G408,$C$249:$C$599,"&lt;="&amp;Q5)&gt;=1000000),SUMIFS($D$249:$D$599,$F$249:$F$599,0,$E$249:$E$599,$G408)*$C$161 ,0)</f>
        <v/>
      </c>
      <c r="S408" s="84">
        <f>IF(AND(SUMIFS($D$249:$D$599,$F$249:$F$599,0,$E$249:$E$599,$G408,$C$249:$C$599,"&lt;="&amp;Q$5)&lt;1000000,SUMIFS($D$249:$D$599,$F$249:$F$599,0,$E$249:$E$599,$G408,$C$249:$C$599,"&lt;="&amp;S5)&gt;=1000000),SUMIFS($D$249:$D$599,$F$249:$F$599,0,$E$249:$E$599,$G408)*$C$161 ,0)</f>
        <v/>
      </c>
      <c r="U408" s="84">
        <f>IF(AND(SUMIFS($D$249:$D$599,$F$249:$F$599,0,$E$249:$E$599,$G408,$C$249:$C$599,"&lt;="&amp;S$5)&lt;1000000,SUMIFS($D$249:$D$599,$F$249:$F$599,0,$E$249:$E$599,$G408,$C$249:$C$599,"&lt;="&amp;U5)&gt;=1000000),SUMIFS($D$249:$D$599,$F$249:$F$599,0,$E$249:$E$599,$G408)*$C$161 ,0)</f>
        <v/>
      </c>
      <c r="W408" s="84">
        <f>IF(AND(SUMIFS($D$249:$D$599,$F$249:$F$599,0,$E$249:$E$599,$G408,$C$249:$C$599,"&lt;="&amp;U$5)&lt;1000000,SUMIFS($D$249:$D$599,$F$249:$F$599,0,$E$249:$E$599,$G408,$C$249:$C$599,"&lt;="&amp;W5)&gt;=1000000),SUMIFS($D$249:$D$599,$F$249:$F$599,0,$E$249:$E$599,$G408)*$C$161 ,0)</f>
        <v/>
      </c>
      <c r="Y408" s="84">
        <f>IF(AND(SUMIFS($D$249:$D$599,$F$249:$F$599,0,$E$249:$E$599,$G408,$C$249:$C$599,"&lt;="&amp;W$5)&lt;1000000,SUMIFS($D$249:$D$599,$F$249:$F$599,0,$E$249:$E$599,$G408,$C$249:$C$599,"&lt;="&amp;Y5)&gt;=1000000),SUMIFS($D$249:$D$599,$F$249:$F$599,0,$E$249:$E$599,$G408)*$C$161 ,0)</f>
        <v/>
      </c>
      <c r="AA408" s="84">
        <f>IF(AND(SUMIFS($D$249:$D$599,$F$249:$F$599,0,$E$249:$E$599,$G408,$C$249:$C$599,"&lt;="&amp;Y$5)&lt;1000000,SUMIFS($D$249:$D$599,$F$249:$F$599,0,$E$249:$E$599,$G408,$C$249:$C$599,"&lt;="&amp;AA5)&gt;=1000000),SUMIFS($D$249:$D$599,$F$249:$F$599,0,$E$249:$E$599,$G408)*$C$161 ,0)</f>
        <v/>
      </c>
      <c r="AC408" s="84">
        <f>IF(AND(SUMIFS($D$249:$D$599,$F$249:$F$599,0,$E$249:$E$599,$G408,$C$249:$C$599,"&lt;="&amp;AA$5)&lt;1000000,SUMIFS($D$249:$D$599,$F$249:$F$599,0,$E$249:$E$599,$G408,$C$249:$C$599,"&lt;="&amp;AC5)&gt;=1000000),SUMIFS($D$249:$D$599,$F$249:$F$599,0,$E$249:$E$599,$G408)*$C$161 ,0)</f>
        <v/>
      </c>
      <c r="AE408" s="84">
        <f>IF(AND(SUMIFS($D$249:$D$599,$F$249:$F$599,0,$E$249:$E$599,$G408,$C$249:$C$599,"&lt;="&amp;AC$5)&lt;1000000,SUMIFS($D$249:$D$599,$F$249:$F$599,0,$E$249:$E$599,$G408,$C$249:$C$599,"&lt;="&amp;AE5)&gt;=1000000),SUMIFS($D$249:$D$599,$F$249:$F$599,0,$E$249:$E$599,$G408)*$C$161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85">
        <f>LEFT(B409,6)</f>
        <v/>
      </c>
      <c r="F409" s="14">
        <f>IF(SUMIFS($E$121:$E$155,$D$121:$D$155,E409)&lt;&gt;0,E409,0)</f>
        <v/>
      </c>
      <c r="G409" s="24" t="n"/>
      <c r="I409" s="26">
        <f>IF(AND(SUMIFS($D$249:$D$599,$F$249:$F$599,0,$E$249:$E$599,$G409,$C$249:$C$599,"&lt;="&amp;B$2)&lt;1000000,SUMIFS($D$249:$D$599,$F$249:$F$599,0,$E$249:$E$599,$G409,$C$249:$C$599,"&lt;="&amp;I5)&gt;=1000000),SUMIFS($D$249:$D$599,$F$249:$F$599,0,$E$249:$E$599,$G409)*$C$161 ,0)</f>
        <v/>
      </c>
      <c r="K409" s="84">
        <f>IF(AND(SUMIFS($D$249:$D$599,$F$249:$F$599,0,$E$249:$E$599,$G409,$C$249:$C$599,"&lt;="&amp;I$5)&lt;1000000,SUMIFS($D$249:$D$599,$F$249:$F$599,0,$E$249:$E$599,$G409,$C$249:$C$599,"&lt;="&amp;K5)&gt;=1000000),SUMIFS($D$249:$D$599,$F$249:$F$599,0,$E$249:$E$599,$G409)*$C$161 ,0)</f>
        <v/>
      </c>
      <c r="M409" s="84">
        <f>IF(AND(SUMIFS($D$249:$D$599,$F$249:$F$599,0,$E$249:$E$599,$G409,$C$249:$C$599,"&lt;="&amp;K$5)&lt;1000000,SUMIFS($D$249:$D$599,$F$249:$F$599,0,$E$249:$E$599,$G409,$C$249:$C$599,"&lt;="&amp;M5)&gt;=1000000),SUMIFS($D$249:$D$599,$F$249:$F$599,0,$E$249:$E$599,$G409)*$C$161 ,0)</f>
        <v/>
      </c>
      <c r="O409" s="84">
        <f>IF(AND(SUMIFS($D$249:$D$599,$F$249:$F$599,0,$E$249:$E$599,$G409,$C$249:$C$599,"&lt;="&amp;M$5)&lt;1000000,SUMIFS($D$249:$D$599,$F$249:$F$599,0,$E$249:$E$599,$G409,$C$249:$C$599,"&lt;="&amp;O5)&gt;=1000000),SUMIFS($D$249:$D$599,$F$249:$F$599,0,$E$249:$E$599,$G409)*$C$161 ,0)</f>
        <v/>
      </c>
      <c r="Q409" s="84">
        <f>IF(AND(SUMIFS($D$249:$D$599,$F$249:$F$599,0,$E$249:$E$599,$G409,$C$249:$C$599,"&lt;="&amp;O$5)&lt;1000000,SUMIFS($D$249:$D$599,$F$249:$F$599,0,$E$249:$E$599,$G409,$C$249:$C$599,"&lt;="&amp;Q5)&gt;=1000000),SUMIFS($D$249:$D$599,$F$249:$F$599,0,$E$249:$E$599,$G409)*$C$161 ,0)</f>
        <v/>
      </c>
      <c r="S409" s="84">
        <f>IF(AND(SUMIFS($D$249:$D$599,$F$249:$F$599,0,$E$249:$E$599,$G409,$C$249:$C$599,"&lt;="&amp;Q$5)&lt;1000000,SUMIFS($D$249:$D$599,$F$249:$F$599,0,$E$249:$E$599,$G409,$C$249:$C$599,"&lt;="&amp;S5)&gt;=1000000),SUMIFS($D$249:$D$599,$F$249:$F$599,0,$E$249:$E$599,$G409)*$C$161 ,0)</f>
        <v/>
      </c>
      <c r="U409" s="84">
        <f>IF(AND(SUMIFS($D$249:$D$599,$F$249:$F$599,0,$E$249:$E$599,$G409,$C$249:$C$599,"&lt;="&amp;S$5)&lt;1000000,SUMIFS($D$249:$D$599,$F$249:$F$599,0,$E$249:$E$599,$G409,$C$249:$C$599,"&lt;="&amp;U5)&gt;=1000000),SUMIFS($D$249:$D$599,$F$249:$F$599,0,$E$249:$E$599,$G409)*$C$161 ,0)</f>
        <v/>
      </c>
      <c r="W409" s="84">
        <f>IF(AND(SUMIFS($D$249:$D$599,$F$249:$F$599,0,$E$249:$E$599,$G409,$C$249:$C$599,"&lt;="&amp;U$5)&lt;1000000,SUMIFS($D$249:$D$599,$F$249:$F$599,0,$E$249:$E$599,$G409,$C$249:$C$599,"&lt;="&amp;W5)&gt;=1000000),SUMIFS($D$249:$D$599,$F$249:$F$599,0,$E$249:$E$599,$G409)*$C$161 ,0)</f>
        <v/>
      </c>
      <c r="Y409" s="84">
        <f>IF(AND(SUMIFS($D$249:$D$599,$F$249:$F$599,0,$E$249:$E$599,$G409,$C$249:$C$599,"&lt;="&amp;W$5)&lt;1000000,SUMIFS($D$249:$D$599,$F$249:$F$599,0,$E$249:$E$599,$G409,$C$249:$C$599,"&lt;="&amp;Y5)&gt;=1000000),SUMIFS($D$249:$D$599,$F$249:$F$599,0,$E$249:$E$599,$G409)*$C$161 ,0)</f>
        <v/>
      </c>
      <c r="AA409" s="84">
        <f>IF(AND(SUMIFS($D$249:$D$599,$F$249:$F$599,0,$E$249:$E$599,$G409,$C$249:$C$599,"&lt;="&amp;Y$5)&lt;1000000,SUMIFS($D$249:$D$599,$F$249:$F$599,0,$E$249:$E$599,$G409,$C$249:$C$599,"&lt;="&amp;AA5)&gt;=1000000),SUMIFS($D$249:$D$599,$F$249:$F$599,0,$E$249:$E$599,$G409)*$C$161 ,0)</f>
        <v/>
      </c>
      <c r="AC409" s="84">
        <f>IF(AND(SUMIFS($D$249:$D$599,$F$249:$F$599,0,$E$249:$E$599,$G409,$C$249:$C$599,"&lt;="&amp;AA$5)&lt;1000000,SUMIFS($D$249:$D$599,$F$249:$F$599,0,$E$249:$E$599,$G409,$C$249:$C$599,"&lt;="&amp;AC5)&gt;=1000000),SUMIFS($D$249:$D$599,$F$249:$F$599,0,$E$249:$E$599,$G409)*$C$161 ,0)</f>
        <v/>
      </c>
      <c r="AE409" s="84">
        <f>IF(AND(SUMIFS($D$249:$D$599,$F$249:$F$599,0,$E$249:$E$599,$G409,$C$249:$C$599,"&lt;="&amp;AC$5)&lt;1000000,SUMIFS($D$249:$D$599,$F$249:$F$599,0,$E$249:$E$599,$G409,$C$249:$C$599,"&lt;="&amp;AE5)&gt;=1000000),SUMIFS($D$249:$D$599,$F$249:$F$599,0,$E$249:$E$599,$G409)*$C$161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85">
        <f>LEFT(B410,6)</f>
        <v/>
      </c>
      <c r="F410" s="14">
        <f>IF(SUMIFS($E$121:$E$155,$D$121:$D$155,E410)&lt;&gt;0,E410,0)</f>
        <v/>
      </c>
      <c r="G410" s="24" t="n"/>
      <c r="I410" s="26">
        <f>IF(AND(SUMIFS($D$249:$D$599,$F$249:$F$599,0,$E$249:$E$599,$G410,$C$249:$C$599,"&lt;="&amp;B$2)&lt;1000000,SUMIFS($D$249:$D$599,$F$249:$F$599,0,$E$249:$E$599,$G410,$C$249:$C$599,"&lt;="&amp;I5)&gt;=1000000),SUMIFS($D$249:$D$599,$F$249:$F$599,0,$E$249:$E$599,$G410)*$C$161 ,0)</f>
        <v/>
      </c>
      <c r="K410" s="84">
        <f>IF(AND(SUMIFS($D$249:$D$599,$F$249:$F$599,0,$E$249:$E$599,$G410,$C$249:$C$599,"&lt;="&amp;I$5)&lt;1000000,SUMIFS($D$249:$D$599,$F$249:$F$599,0,$E$249:$E$599,$G410,$C$249:$C$599,"&lt;="&amp;K5)&gt;=1000000),SUMIFS($D$249:$D$599,$F$249:$F$599,0,$E$249:$E$599,$G410)*$C$161 ,0)</f>
        <v/>
      </c>
      <c r="M410" s="84">
        <f>IF(AND(SUMIFS($D$249:$D$599,$F$249:$F$599,0,$E$249:$E$599,$G410,$C$249:$C$599,"&lt;="&amp;K$5)&lt;1000000,SUMIFS($D$249:$D$599,$F$249:$F$599,0,$E$249:$E$599,$G410,$C$249:$C$599,"&lt;="&amp;M5)&gt;=1000000),SUMIFS($D$249:$D$599,$F$249:$F$599,0,$E$249:$E$599,$G410)*$C$161 ,0)</f>
        <v/>
      </c>
      <c r="O410" s="84">
        <f>IF(AND(SUMIFS($D$249:$D$599,$F$249:$F$599,0,$E$249:$E$599,$G410,$C$249:$C$599,"&lt;="&amp;M$5)&lt;1000000,SUMIFS($D$249:$D$599,$F$249:$F$599,0,$E$249:$E$599,$G410,$C$249:$C$599,"&lt;="&amp;O5)&gt;=1000000),SUMIFS($D$249:$D$599,$F$249:$F$599,0,$E$249:$E$599,$G410)*$C$161 ,0)</f>
        <v/>
      </c>
      <c r="Q410" s="84">
        <f>IF(AND(SUMIFS($D$249:$D$599,$F$249:$F$599,0,$E$249:$E$599,$G410,$C$249:$C$599,"&lt;="&amp;O$5)&lt;1000000,SUMIFS($D$249:$D$599,$F$249:$F$599,0,$E$249:$E$599,$G410,$C$249:$C$599,"&lt;="&amp;Q5)&gt;=1000000),SUMIFS($D$249:$D$599,$F$249:$F$599,0,$E$249:$E$599,$G410)*$C$161 ,0)</f>
        <v/>
      </c>
      <c r="S410" s="84">
        <f>IF(AND(SUMIFS($D$249:$D$599,$F$249:$F$599,0,$E$249:$E$599,$G410,$C$249:$C$599,"&lt;="&amp;Q$5)&lt;1000000,SUMIFS($D$249:$D$599,$F$249:$F$599,0,$E$249:$E$599,$G410,$C$249:$C$599,"&lt;="&amp;S5)&gt;=1000000),SUMIFS($D$249:$D$599,$F$249:$F$599,0,$E$249:$E$599,$G410)*$C$161 ,0)</f>
        <v/>
      </c>
      <c r="U410" s="84">
        <f>IF(AND(SUMIFS($D$249:$D$599,$F$249:$F$599,0,$E$249:$E$599,$G410,$C$249:$C$599,"&lt;="&amp;S$5)&lt;1000000,SUMIFS($D$249:$D$599,$F$249:$F$599,0,$E$249:$E$599,$G410,$C$249:$C$599,"&lt;="&amp;U5)&gt;=1000000),SUMIFS($D$249:$D$599,$F$249:$F$599,0,$E$249:$E$599,$G410)*$C$161 ,0)</f>
        <v/>
      </c>
      <c r="W410" s="84">
        <f>IF(AND(SUMIFS($D$249:$D$599,$F$249:$F$599,0,$E$249:$E$599,$G410,$C$249:$C$599,"&lt;="&amp;U$5)&lt;1000000,SUMIFS($D$249:$D$599,$F$249:$F$599,0,$E$249:$E$599,$G410,$C$249:$C$599,"&lt;="&amp;W5)&gt;=1000000),SUMIFS($D$249:$D$599,$F$249:$F$599,0,$E$249:$E$599,$G410)*$C$161 ,0)</f>
        <v/>
      </c>
      <c r="Y410" s="84">
        <f>IF(AND(SUMIFS($D$249:$D$599,$F$249:$F$599,0,$E$249:$E$599,$G410,$C$249:$C$599,"&lt;="&amp;W$5)&lt;1000000,SUMIFS($D$249:$D$599,$F$249:$F$599,0,$E$249:$E$599,$G410,$C$249:$C$599,"&lt;="&amp;Y5)&gt;=1000000),SUMIFS($D$249:$D$599,$F$249:$F$599,0,$E$249:$E$599,$G410)*$C$161 ,0)</f>
        <v/>
      </c>
      <c r="AA410" s="84">
        <f>IF(AND(SUMIFS($D$249:$D$599,$F$249:$F$599,0,$E$249:$E$599,$G410,$C$249:$C$599,"&lt;="&amp;Y$5)&lt;1000000,SUMIFS($D$249:$D$599,$F$249:$F$599,0,$E$249:$E$599,$G410,$C$249:$C$599,"&lt;="&amp;AA5)&gt;=1000000),SUMIFS($D$249:$D$599,$F$249:$F$599,0,$E$249:$E$599,$G410)*$C$161 ,0)</f>
        <v/>
      </c>
      <c r="AC410" s="84">
        <f>IF(AND(SUMIFS($D$249:$D$599,$F$249:$F$599,0,$E$249:$E$599,$G410,$C$249:$C$599,"&lt;="&amp;AA$5)&lt;1000000,SUMIFS($D$249:$D$599,$F$249:$F$599,0,$E$249:$E$599,$G410,$C$249:$C$599,"&lt;="&amp;AC5)&gt;=1000000),SUMIFS($D$249:$D$599,$F$249:$F$599,0,$E$249:$E$599,$G410)*$C$161 ,0)</f>
        <v/>
      </c>
      <c r="AE410" s="84">
        <f>IF(AND(SUMIFS($D$249:$D$599,$F$249:$F$599,0,$E$249:$E$599,$G410,$C$249:$C$599,"&lt;="&amp;AC$5)&lt;1000000,SUMIFS($D$249:$D$599,$F$249:$F$599,0,$E$249:$E$599,$G410,$C$249:$C$599,"&lt;="&amp;AE5)&gt;=1000000),SUMIFS($D$249:$D$599,$F$249:$F$599,0,$E$249:$E$599,$G410)*$C$161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85">
        <f>LEFT(B411,6)</f>
        <v/>
      </c>
      <c r="F411" s="14">
        <f>IF(SUMIFS($E$121:$E$155,$D$121:$D$155,E411)&lt;&gt;0,E411,0)</f>
        <v/>
      </c>
      <c r="G411" s="24" t="n"/>
      <c r="I411" s="26">
        <f>IF(AND(SUMIFS($D$249:$D$599,$F$249:$F$599,0,$E$249:$E$599,$G411,$C$249:$C$599,"&lt;="&amp;B$2)&lt;1000000,SUMIFS($D$249:$D$599,$F$249:$F$599,0,$E$249:$E$599,$G411,$C$249:$C$599,"&lt;="&amp;I5)&gt;=1000000),SUMIFS($D$249:$D$599,$F$249:$F$599,0,$E$249:$E$599,$G411)*$C$161 ,0)</f>
        <v/>
      </c>
      <c r="K411" s="84">
        <f>IF(AND(SUMIFS($D$249:$D$599,$F$249:$F$599,0,$E$249:$E$599,$G411,$C$249:$C$599,"&lt;="&amp;I$5)&lt;1000000,SUMIFS($D$249:$D$599,$F$249:$F$599,0,$E$249:$E$599,$G411,$C$249:$C$599,"&lt;="&amp;K5)&gt;=1000000),SUMIFS($D$249:$D$599,$F$249:$F$599,0,$E$249:$E$599,$G411)*$C$161 ,0)</f>
        <v/>
      </c>
      <c r="M411" s="84">
        <f>IF(AND(SUMIFS($D$249:$D$599,$F$249:$F$599,0,$E$249:$E$599,$G411,$C$249:$C$599,"&lt;="&amp;K$5)&lt;1000000,SUMIFS($D$249:$D$599,$F$249:$F$599,0,$E$249:$E$599,$G411,$C$249:$C$599,"&lt;="&amp;M5)&gt;=1000000),SUMIFS($D$249:$D$599,$F$249:$F$599,0,$E$249:$E$599,$G411)*$C$161 ,0)</f>
        <v/>
      </c>
      <c r="O411" s="84">
        <f>IF(AND(SUMIFS($D$249:$D$599,$F$249:$F$599,0,$E$249:$E$599,$G411,$C$249:$C$599,"&lt;="&amp;M$5)&lt;1000000,SUMIFS($D$249:$D$599,$F$249:$F$599,0,$E$249:$E$599,$G411,$C$249:$C$599,"&lt;="&amp;O5)&gt;=1000000),SUMIFS($D$249:$D$599,$F$249:$F$599,0,$E$249:$E$599,$G411)*$C$161 ,0)</f>
        <v/>
      </c>
      <c r="Q411" s="84">
        <f>IF(AND(SUMIFS($D$249:$D$599,$F$249:$F$599,0,$E$249:$E$599,$G411,$C$249:$C$599,"&lt;="&amp;O$5)&lt;1000000,SUMIFS($D$249:$D$599,$F$249:$F$599,0,$E$249:$E$599,$G411,$C$249:$C$599,"&lt;="&amp;Q5)&gt;=1000000),SUMIFS($D$249:$D$599,$F$249:$F$599,0,$E$249:$E$599,$G411)*$C$161 ,0)</f>
        <v/>
      </c>
      <c r="S411" s="84">
        <f>IF(AND(SUMIFS($D$249:$D$599,$F$249:$F$599,0,$E$249:$E$599,$G411,$C$249:$C$599,"&lt;="&amp;Q$5)&lt;1000000,SUMIFS($D$249:$D$599,$F$249:$F$599,0,$E$249:$E$599,$G411,$C$249:$C$599,"&lt;="&amp;S5)&gt;=1000000),SUMIFS($D$249:$D$599,$F$249:$F$599,0,$E$249:$E$599,$G411)*$C$161 ,0)</f>
        <v/>
      </c>
      <c r="U411" s="84">
        <f>IF(AND(SUMIFS($D$249:$D$599,$F$249:$F$599,0,$E$249:$E$599,$G411,$C$249:$C$599,"&lt;="&amp;S$5)&lt;1000000,SUMIFS($D$249:$D$599,$F$249:$F$599,0,$E$249:$E$599,$G411,$C$249:$C$599,"&lt;="&amp;U5)&gt;=1000000),SUMIFS($D$249:$D$599,$F$249:$F$599,0,$E$249:$E$599,$G411)*$C$161 ,0)</f>
        <v/>
      </c>
      <c r="W411" s="84">
        <f>IF(AND(SUMIFS($D$249:$D$599,$F$249:$F$599,0,$E$249:$E$599,$G411,$C$249:$C$599,"&lt;="&amp;U$5)&lt;1000000,SUMIFS($D$249:$D$599,$F$249:$F$599,0,$E$249:$E$599,$G411,$C$249:$C$599,"&lt;="&amp;W5)&gt;=1000000),SUMIFS($D$249:$D$599,$F$249:$F$599,0,$E$249:$E$599,$G411)*$C$161 ,0)</f>
        <v/>
      </c>
      <c r="Y411" s="84">
        <f>IF(AND(SUMIFS($D$249:$D$599,$F$249:$F$599,0,$E$249:$E$599,$G411,$C$249:$C$599,"&lt;="&amp;W$5)&lt;1000000,SUMIFS($D$249:$D$599,$F$249:$F$599,0,$E$249:$E$599,$G411,$C$249:$C$599,"&lt;="&amp;Y5)&gt;=1000000),SUMIFS($D$249:$D$599,$F$249:$F$599,0,$E$249:$E$599,$G411)*$C$161 ,0)</f>
        <v/>
      </c>
      <c r="AA411" s="84">
        <f>IF(AND(SUMIFS($D$249:$D$599,$F$249:$F$599,0,$E$249:$E$599,$G411,$C$249:$C$599,"&lt;="&amp;Y$5)&lt;1000000,SUMIFS($D$249:$D$599,$F$249:$F$599,0,$E$249:$E$599,$G411,$C$249:$C$599,"&lt;="&amp;AA5)&gt;=1000000),SUMIFS($D$249:$D$599,$F$249:$F$599,0,$E$249:$E$599,$G411)*$C$161 ,0)</f>
        <v/>
      </c>
      <c r="AC411" s="84">
        <f>IF(AND(SUMIFS($D$249:$D$599,$F$249:$F$599,0,$E$249:$E$599,$G411,$C$249:$C$599,"&lt;="&amp;AA$5)&lt;1000000,SUMIFS($D$249:$D$599,$F$249:$F$599,0,$E$249:$E$599,$G411,$C$249:$C$599,"&lt;="&amp;AC5)&gt;=1000000),SUMIFS($D$249:$D$599,$F$249:$F$599,0,$E$249:$E$599,$G411)*$C$161 ,0)</f>
        <v/>
      </c>
      <c r="AE411" s="84">
        <f>IF(AND(SUMIFS($D$249:$D$599,$F$249:$F$599,0,$E$249:$E$599,$G411,$C$249:$C$599,"&lt;="&amp;AC$5)&lt;1000000,SUMIFS($D$249:$D$599,$F$249:$F$599,0,$E$249:$E$599,$G411,$C$249:$C$599,"&lt;="&amp;AE5)&gt;=1000000),SUMIFS($D$249:$D$599,$F$249:$F$599,0,$E$249:$E$599,$G411)*$C$161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85">
        <f>LEFT(B412,6)</f>
        <v/>
      </c>
      <c r="F412" s="14">
        <f>IF(SUMIFS($E$121:$E$155,$D$121:$D$155,E412)&lt;&gt;0,E412,0)</f>
        <v/>
      </c>
      <c r="G412" s="24" t="n"/>
      <c r="I412" s="26">
        <f>IF(AND(SUMIFS($D$249:$D$599,$F$249:$F$599,0,$E$249:$E$599,$G412,$C$249:$C$599,"&lt;="&amp;B$2)&lt;1000000,SUMIFS($D$249:$D$599,$F$249:$F$599,0,$E$249:$E$599,$G412,$C$249:$C$599,"&lt;="&amp;I5)&gt;=1000000),SUMIFS($D$249:$D$599,$F$249:$F$599,0,$E$249:$E$599,$G412)*$C$161 ,0)</f>
        <v/>
      </c>
      <c r="K412" s="84">
        <f>IF(AND(SUMIFS($D$249:$D$599,$F$249:$F$599,0,$E$249:$E$599,$G412,$C$249:$C$599,"&lt;="&amp;I$5)&lt;1000000,SUMIFS($D$249:$D$599,$F$249:$F$599,0,$E$249:$E$599,$G412,$C$249:$C$599,"&lt;="&amp;K5)&gt;=1000000),SUMIFS($D$249:$D$599,$F$249:$F$599,0,$E$249:$E$599,$G412)*$C$161 ,0)</f>
        <v/>
      </c>
      <c r="M412" s="84">
        <f>IF(AND(SUMIFS($D$249:$D$599,$F$249:$F$599,0,$E$249:$E$599,$G412,$C$249:$C$599,"&lt;="&amp;K$5)&lt;1000000,SUMIFS($D$249:$D$599,$F$249:$F$599,0,$E$249:$E$599,$G412,$C$249:$C$599,"&lt;="&amp;M5)&gt;=1000000),SUMIFS($D$249:$D$599,$F$249:$F$599,0,$E$249:$E$599,$G412)*$C$161 ,0)</f>
        <v/>
      </c>
      <c r="O412" s="84">
        <f>IF(AND(SUMIFS($D$249:$D$599,$F$249:$F$599,0,$E$249:$E$599,$G412,$C$249:$C$599,"&lt;="&amp;M$5)&lt;1000000,SUMIFS($D$249:$D$599,$F$249:$F$599,0,$E$249:$E$599,$G412,$C$249:$C$599,"&lt;="&amp;O5)&gt;=1000000),SUMIFS($D$249:$D$599,$F$249:$F$599,0,$E$249:$E$599,$G412)*$C$161 ,0)</f>
        <v/>
      </c>
      <c r="Q412" s="84">
        <f>IF(AND(SUMIFS($D$249:$D$599,$F$249:$F$599,0,$E$249:$E$599,$G412,$C$249:$C$599,"&lt;="&amp;O$5)&lt;1000000,SUMIFS($D$249:$D$599,$F$249:$F$599,0,$E$249:$E$599,$G412,$C$249:$C$599,"&lt;="&amp;Q5)&gt;=1000000),SUMIFS($D$249:$D$599,$F$249:$F$599,0,$E$249:$E$599,$G412)*$C$161 ,0)</f>
        <v/>
      </c>
      <c r="S412" s="84">
        <f>IF(AND(SUMIFS($D$249:$D$599,$F$249:$F$599,0,$E$249:$E$599,$G412,$C$249:$C$599,"&lt;="&amp;Q$5)&lt;1000000,SUMIFS($D$249:$D$599,$F$249:$F$599,0,$E$249:$E$599,$G412,$C$249:$C$599,"&lt;="&amp;S5)&gt;=1000000),SUMIFS($D$249:$D$599,$F$249:$F$599,0,$E$249:$E$599,$G412)*$C$161 ,0)</f>
        <v/>
      </c>
      <c r="U412" s="84">
        <f>IF(AND(SUMIFS($D$249:$D$599,$F$249:$F$599,0,$E$249:$E$599,$G412,$C$249:$C$599,"&lt;="&amp;S$5)&lt;1000000,SUMIFS($D$249:$D$599,$F$249:$F$599,0,$E$249:$E$599,$G412,$C$249:$C$599,"&lt;="&amp;U5)&gt;=1000000),SUMIFS($D$249:$D$599,$F$249:$F$599,0,$E$249:$E$599,$G412)*$C$161 ,0)</f>
        <v/>
      </c>
      <c r="W412" s="84">
        <f>IF(AND(SUMIFS($D$249:$D$599,$F$249:$F$599,0,$E$249:$E$599,$G412,$C$249:$C$599,"&lt;="&amp;U$5)&lt;1000000,SUMIFS($D$249:$D$599,$F$249:$F$599,0,$E$249:$E$599,$G412,$C$249:$C$599,"&lt;="&amp;W5)&gt;=1000000),SUMIFS($D$249:$D$599,$F$249:$F$599,0,$E$249:$E$599,$G412)*$C$161 ,0)</f>
        <v/>
      </c>
      <c r="Y412" s="84">
        <f>IF(AND(SUMIFS($D$249:$D$599,$F$249:$F$599,0,$E$249:$E$599,$G412,$C$249:$C$599,"&lt;="&amp;W$5)&lt;1000000,SUMIFS($D$249:$D$599,$F$249:$F$599,0,$E$249:$E$599,$G412,$C$249:$C$599,"&lt;="&amp;Y5)&gt;=1000000),SUMIFS($D$249:$D$599,$F$249:$F$599,0,$E$249:$E$599,$G412)*$C$161 ,0)</f>
        <v/>
      </c>
      <c r="AA412" s="84">
        <f>IF(AND(SUMIFS($D$249:$D$599,$F$249:$F$599,0,$E$249:$E$599,$G412,$C$249:$C$599,"&lt;="&amp;Y$5)&lt;1000000,SUMIFS($D$249:$D$599,$F$249:$F$599,0,$E$249:$E$599,$G412,$C$249:$C$599,"&lt;="&amp;AA5)&gt;=1000000),SUMIFS($D$249:$D$599,$F$249:$F$599,0,$E$249:$E$599,$G412)*$C$161 ,0)</f>
        <v/>
      </c>
      <c r="AC412" s="84">
        <f>IF(AND(SUMIFS($D$249:$D$599,$F$249:$F$599,0,$E$249:$E$599,$G412,$C$249:$C$599,"&lt;="&amp;AA$5)&lt;1000000,SUMIFS($D$249:$D$599,$F$249:$F$599,0,$E$249:$E$599,$G412,$C$249:$C$599,"&lt;="&amp;AC5)&gt;=1000000),SUMIFS($D$249:$D$599,$F$249:$F$599,0,$E$249:$E$599,$G412)*$C$161 ,0)</f>
        <v/>
      </c>
      <c r="AE412" s="84">
        <f>IF(AND(SUMIFS($D$249:$D$599,$F$249:$F$599,0,$E$249:$E$599,$G412,$C$249:$C$599,"&lt;="&amp;AC$5)&lt;1000000,SUMIFS($D$249:$D$599,$F$249:$F$599,0,$E$249:$E$599,$G412,$C$249:$C$599,"&lt;="&amp;AE5)&gt;=1000000),SUMIFS($D$249:$D$599,$F$249:$F$599,0,$E$249:$E$599,$G412)*$C$161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85">
        <f>LEFT(B413,6)</f>
        <v/>
      </c>
      <c r="F413" s="14">
        <f>IF(SUMIFS($E$121:$E$155,$D$121:$D$155,E413)&lt;&gt;0,E413,0)</f>
        <v/>
      </c>
      <c r="G413" s="24" t="n"/>
      <c r="I413" s="26">
        <f>IF(AND(SUMIFS($D$249:$D$599,$F$249:$F$599,0,$E$249:$E$599,$G413,$C$249:$C$599,"&lt;="&amp;B$2)&lt;1000000,SUMIFS($D$249:$D$599,$F$249:$F$599,0,$E$249:$E$599,$G413,$C$249:$C$599,"&lt;="&amp;I5)&gt;=1000000),SUMIFS($D$249:$D$599,$F$249:$F$599,0,$E$249:$E$599,$G413)*$C$161 ,0)</f>
        <v/>
      </c>
      <c r="K413" s="84">
        <f>IF(AND(SUMIFS($D$249:$D$599,$F$249:$F$599,0,$E$249:$E$599,$G413,$C$249:$C$599,"&lt;="&amp;I$5)&lt;1000000,SUMIFS($D$249:$D$599,$F$249:$F$599,0,$E$249:$E$599,$G413,$C$249:$C$599,"&lt;="&amp;K5)&gt;=1000000),SUMIFS($D$249:$D$599,$F$249:$F$599,0,$E$249:$E$599,$G413)*$C$161 ,0)</f>
        <v/>
      </c>
      <c r="M413" s="84">
        <f>IF(AND(SUMIFS($D$249:$D$599,$F$249:$F$599,0,$E$249:$E$599,$G413,$C$249:$C$599,"&lt;="&amp;K$5)&lt;1000000,SUMIFS($D$249:$D$599,$F$249:$F$599,0,$E$249:$E$599,$G413,$C$249:$C$599,"&lt;="&amp;M5)&gt;=1000000),SUMIFS($D$249:$D$599,$F$249:$F$599,0,$E$249:$E$599,$G413)*$C$161 ,0)</f>
        <v/>
      </c>
      <c r="O413" s="84">
        <f>IF(AND(SUMIFS($D$249:$D$599,$F$249:$F$599,0,$E$249:$E$599,$G413,$C$249:$C$599,"&lt;="&amp;M$5)&lt;1000000,SUMIFS($D$249:$D$599,$F$249:$F$599,0,$E$249:$E$599,$G413,$C$249:$C$599,"&lt;="&amp;O5)&gt;=1000000),SUMIFS($D$249:$D$599,$F$249:$F$599,0,$E$249:$E$599,$G413)*$C$161 ,0)</f>
        <v/>
      </c>
      <c r="Q413" s="84">
        <f>IF(AND(SUMIFS($D$249:$D$599,$F$249:$F$599,0,$E$249:$E$599,$G413,$C$249:$C$599,"&lt;="&amp;O$5)&lt;1000000,SUMIFS($D$249:$D$599,$F$249:$F$599,0,$E$249:$E$599,$G413,$C$249:$C$599,"&lt;="&amp;Q5)&gt;=1000000),SUMIFS($D$249:$D$599,$F$249:$F$599,0,$E$249:$E$599,$G413)*$C$161 ,0)</f>
        <v/>
      </c>
      <c r="S413" s="84">
        <f>IF(AND(SUMIFS($D$249:$D$599,$F$249:$F$599,0,$E$249:$E$599,$G413,$C$249:$C$599,"&lt;="&amp;Q$5)&lt;1000000,SUMIFS($D$249:$D$599,$F$249:$F$599,0,$E$249:$E$599,$G413,$C$249:$C$599,"&lt;="&amp;S5)&gt;=1000000),SUMIFS($D$249:$D$599,$F$249:$F$599,0,$E$249:$E$599,$G413)*$C$161 ,0)</f>
        <v/>
      </c>
      <c r="U413" s="84">
        <f>IF(AND(SUMIFS($D$249:$D$599,$F$249:$F$599,0,$E$249:$E$599,$G413,$C$249:$C$599,"&lt;="&amp;S$5)&lt;1000000,SUMIFS($D$249:$D$599,$F$249:$F$599,0,$E$249:$E$599,$G413,$C$249:$C$599,"&lt;="&amp;U5)&gt;=1000000),SUMIFS($D$249:$D$599,$F$249:$F$599,0,$E$249:$E$599,$G413)*$C$161 ,0)</f>
        <v/>
      </c>
      <c r="W413" s="84">
        <f>IF(AND(SUMIFS($D$249:$D$599,$F$249:$F$599,0,$E$249:$E$599,$G413,$C$249:$C$599,"&lt;="&amp;U$5)&lt;1000000,SUMIFS($D$249:$D$599,$F$249:$F$599,0,$E$249:$E$599,$G413,$C$249:$C$599,"&lt;="&amp;W5)&gt;=1000000),SUMIFS($D$249:$D$599,$F$249:$F$599,0,$E$249:$E$599,$G413)*$C$161 ,0)</f>
        <v/>
      </c>
      <c r="Y413" s="84">
        <f>IF(AND(SUMIFS($D$249:$D$599,$F$249:$F$599,0,$E$249:$E$599,$G413,$C$249:$C$599,"&lt;="&amp;W$5)&lt;1000000,SUMIFS($D$249:$D$599,$F$249:$F$599,0,$E$249:$E$599,$G413,$C$249:$C$599,"&lt;="&amp;Y5)&gt;=1000000),SUMIFS($D$249:$D$599,$F$249:$F$599,0,$E$249:$E$599,$G413)*$C$161 ,0)</f>
        <v/>
      </c>
      <c r="AA413" s="84">
        <f>IF(AND(SUMIFS($D$249:$D$599,$F$249:$F$599,0,$E$249:$E$599,$G413,$C$249:$C$599,"&lt;="&amp;Y$5)&lt;1000000,SUMIFS($D$249:$D$599,$F$249:$F$599,0,$E$249:$E$599,$G413,$C$249:$C$599,"&lt;="&amp;AA5)&gt;=1000000),SUMIFS($D$249:$D$599,$F$249:$F$599,0,$E$249:$E$599,$G413)*$C$161 ,0)</f>
        <v/>
      </c>
      <c r="AC413" s="84">
        <f>IF(AND(SUMIFS($D$249:$D$599,$F$249:$F$599,0,$E$249:$E$599,$G413,$C$249:$C$599,"&lt;="&amp;AA$5)&lt;1000000,SUMIFS($D$249:$D$599,$F$249:$F$599,0,$E$249:$E$599,$G413,$C$249:$C$599,"&lt;="&amp;AC5)&gt;=1000000),SUMIFS($D$249:$D$599,$F$249:$F$599,0,$E$249:$E$599,$G413)*$C$161 ,0)</f>
        <v/>
      </c>
      <c r="AE413" s="84">
        <f>IF(AND(SUMIFS($D$249:$D$599,$F$249:$F$599,0,$E$249:$E$599,$G413,$C$249:$C$599,"&lt;="&amp;AC$5)&lt;1000000,SUMIFS($D$249:$D$599,$F$249:$F$599,0,$E$249:$E$599,$G413,$C$249:$C$599,"&lt;="&amp;AE5)&gt;=1000000),SUMIFS($D$249:$D$599,$F$249:$F$599,0,$E$249:$E$599,$G413)*$C$161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85">
        <f>LEFT(B414,6)</f>
        <v/>
      </c>
      <c r="F414" s="14">
        <f>IF(SUMIFS($E$121:$E$155,$D$121:$D$155,E414)&lt;&gt;0,E414,0)</f>
        <v/>
      </c>
      <c r="G414" s="24" t="n"/>
      <c r="I414" s="26">
        <f>IF(AND(SUMIFS($D$249:$D$599,$F$249:$F$599,0,$E$249:$E$599,$G414,$C$249:$C$599,"&lt;="&amp;B$2)&lt;1000000,SUMIFS($D$249:$D$599,$F$249:$F$599,0,$E$249:$E$599,$G414,$C$249:$C$599,"&lt;="&amp;I5)&gt;=1000000),SUMIFS($D$249:$D$599,$F$249:$F$599,0,$E$249:$E$599,$G414)*$C$161 ,0)</f>
        <v/>
      </c>
      <c r="K414" s="84">
        <f>IF(AND(SUMIFS($D$249:$D$599,$F$249:$F$599,0,$E$249:$E$599,$G414,$C$249:$C$599,"&lt;="&amp;I$5)&lt;1000000,SUMIFS($D$249:$D$599,$F$249:$F$599,0,$E$249:$E$599,$G414,$C$249:$C$599,"&lt;="&amp;K5)&gt;=1000000),SUMIFS($D$249:$D$599,$F$249:$F$599,0,$E$249:$E$599,$G414)*$C$161 ,0)</f>
        <v/>
      </c>
      <c r="M414" s="84">
        <f>IF(AND(SUMIFS($D$249:$D$599,$F$249:$F$599,0,$E$249:$E$599,$G414,$C$249:$C$599,"&lt;="&amp;K$5)&lt;1000000,SUMIFS($D$249:$D$599,$F$249:$F$599,0,$E$249:$E$599,$G414,$C$249:$C$599,"&lt;="&amp;M5)&gt;=1000000),SUMIFS($D$249:$D$599,$F$249:$F$599,0,$E$249:$E$599,$G414)*$C$161 ,0)</f>
        <v/>
      </c>
      <c r="O414" s="84">
        <f>IF(AND(SUMIFS($D$249:$D$599,$F$249:$F$599,0,$E$249:$E$599,$G414,$C$249:$C$599,"&lt;="&amp;M$5)&lt;1000000,SUMIFS($D$249:$D$599,$F$249:$F$599,0,$E$249:$E$599,$G414,$C$249:$C$599,"&lt;="&amp;O5)&gt;=1000000),SUMIFS($D$249:$D$599,$F$249:$F$599,0,$E$249:$E$599,$G414)*$C$161 ,0)</f>
        <v/>
      </c>
      <c r="Q414" s="84">
        <f>IF(AND(SUMIFS($D$249:$D$599,$F$249:$F$599,0,$E$249:$E$599,$G414,$C$249:$C$599,"&lt;="&amp;O$5)&lt;1000000,SUMIFS($D$249:$D$599,$F$249:$F$599,0,$E$249:$E$599,$G414,$C$249:$C$599,"&lt;="&amp;Q5)&gt;=1000000),SUMIFS($D$249:$D$599,$F$249:$F$599,0,$E$249:$E$599,$G414)*$C$161 ,0)</f>
        <v/>
      </c>
      <c r="S414" s="84">
        <f>IF(AND(SUMIFS($D$249:$D$599,$F$249:$F$599,0,$E$249:$E$599,$G414,$C$249:$C$599,"&lt;="&amp;Q$5)&lt;1000000,SUMIFS($D$249:$D$599,$F$249:$F$599,0,$E$249:$E$599,$G414,$C$249:$C$599,"&lt;="&amp;S5)&gt;=1000000),SUMIFS($D$249:$D$599,$F$249:$F$599,0,$E$249:$E$599,$G414)*$C$161 ,0)</f>
        <v/>
      </c>
      <c r="U414" s="84">
        <f>IF(AND(SUMIFS($D$249:$D$599,$F$249:$F$599,0,$E$249:$E$599,$G414,$C$249:$C$599,"&lt;="&amp;S$5)&lt;1000000,SUMIFS($D$249:$D$599,$F$249:$F$599,0,$E$249:$E$599,$G414,$C$249:$C$599,"&lt;="&amp;U5)&gt;=1000000),SUMIFS($D$249:$D$599,$F$249:$F$599,0,$E$249:$E$599,$G414)*$C$161 ,0)</f>
        <v/>
      </c>
      <c r="W414" s="84">
        <f>IF(AND(SUMIFS($D$249:$D$599,$F$249:$F$599,0,$E$249:$E$599,$G414,$C$249:$C$599,"&lt;="&amp;U$5)&lt;1000000,SUMIFS($D$249:$D$599,$F$249:$F$599,0,$E$249:$E$599,$G414,$C$249:$C$599,"&lt;="&amp;W5)&gt;=1000000),SUMIFS($D$249:$D$599,$F$249:$F$599,0,$E$249:$E$599,$G414)*$C$161 ,0)</f>
        <v/>
      </c>
      <c r="Y414" s="84">
        <f>IF(AND(SUMIFS($D$249:$D$599,$F$249:$F$599,0,$E$249:$E$599,$G414,$C$249:$C$599,"&lt;="&amp;W$5)&lt;1000000,SUMIFS($D$249:$D$599,$F$249:$F$599,0,$E$249:$E$599,$G414,$C$249:$C$599,"&lt;="&amp;Y5)&gt;=1000000),SUMIFS($D$249:$D$599,$F$249:$F$599,0,$E$249:$E$599,$G414)*$C$161 ,0)</f>
        <v/>
      </c>
      <c r="AA414" s="84">
        <f>IF(AND(SUMIFS($D$249:$D$599,$F$249:$F$599,0,$E$249:$E$599,$G414,$C$249:$C$599,"&lt;="&amp;Y$5)&lt;1000000,SUMIFS($D$249:$D$599,$F$249:$F$599,0,$E$249:$E$599,$G414,$C$249:$C$599,"&lt;="&amp;AA5)&gt;=1000000),SUMIFS($D$249:$D$599,$F$249:$F$599,0,$E$249:$E$599,$G414)*$C$161 ,0)</f>
        <v/>
      </c>
      <c r="AC414" s="84">
        <f>IF(AND(SUMIFS($D$249:$D$599,$F$249:$F$599,0,$E$249:$E$599,$G414,$C$249:$C$599,"&lt;="&amp;AA$5)&lt;1000000,SUMIFS($D$249:$D$599,$F$249:$F$599,0,$E$249:$E$599,$G414,$C$249:$C$599,"&lt;="&amp;AC5)&gt;=1000000),SUMIFS($D$249:$D$599,$F$249:$F$599,0,$E$249:$E$599,$G414)*$C$161 ,0)</f>
        <v/>
      </c>
      <c r="AE414" s="84">
        <f>IF(AND(SUMIFS($D$249:$D$599,$F$249:$F$599,0,$E$249:$E$599,$G414,$C$249:$C$599,"&lt;="&amp;AC$5)&lt;1000000,SUMIFS($D$249:$D$599,$F$249:$F$599,0,$E$249:$E$599,$G414,$C$249:$C$599,"&lt;="&amp;AE5)&gt;=1000000),SUMIFS($D$249:$D$599,$F$249:$F$599,0,$E$249:$E$599,$G414)*$C$161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85">
        <f>LEFT(B415,6)</f>
        <v/>
      </c>
      <c r="F415" s="14">
        <f>IF(SUMIFS($E$121:$E$155,$D$121:$D$155,E415)&lt;&gt;0,E415,0)</f>
        <v/>
      </c>
      <c r="G415" s="24" t="n"/>
      <c r="I415" s="26">
        <f>IF(AND(SUMIFS($D$249:$D$599,$F$249:$F$599,0,$E$249:$E$599,$G415,$C$249:$C$599,"&lt;="&amp;B$2)&lt;1000000,SUMIFS($D$249:$D$599,$F$249:$F$599,0,$E$249:$E$599,$G415,$C$249:$C$599,"&lt;="&amp;I5)&gt;=1000000),SUMIFS($D$249:$D$599,$F$249:$F$599,0,$E$249:$E$599,$G415)*$C$161 ,0)</f>
        <v/>
      </c>
      <c r="K415" s="84">
        <f>IF(AND(SUMIFS($D$249:$D$599,$F$249:$F$599,0,$E$249:$E$599,$G415,$C$249:$C$599,"&lt;="&amp;I$5)&lt;1000000,SUMIFS($D$249:$D$599,$F$249:$F$599,0,$E$249:$E$599,$G415,$C$249:$C$599,"&lt;="&amp;K5)&gt;=1000000),SUMIFS($D$249:$D$599,$F$249:$F$599,0,$E$249:$E$599,$G415)*$C$161 ,0)</f>
        <v/>
      </c>
      <c r="M415" s="84">
        <f>IF(AND(SUMIFS($D$249:$D$599,$F$249:$F$599,0,$E$249:$E$599,$G415,$C$249:$C$599,"&lt;="&amp;K$5)&lt;1000000,SUMIFS($D$249:$D$599,$F$249:$F$599,0,$E$249:$E$599,$G415,$C$249:$C$599,"&lt;="&amp;M5)&gt;=1000000),SUMIFS($D$249:$D$599,$F$249:$F$599,0,$E$249:$E$599,$G415)*$C$161 ,0)</f>
        <v/>
      </c>
      <c r="O415" s="84">
        <f>IF(AND(SUMIFS($D$249:$D$599,$F$249:$F$599,0,$E$249:$E$599,$G415,$C$249:$C$599,"&lt;="&amp;M$5)&lt;1000000,SUMIFS($D$249:$D$599,$F$249:$F$599,0,$E$249:$E$599,$G415,$C$249:$C$599,"&lt;="&amp;O5)&gt;=1000000),SUMIFS($D$249:$D$599,$F$249:$F$599,0,$E$249:$E$599,$G415)*$C$161 ,0)</f>
        <v/>
      </c>
      <c r="Q415" s="84">
        <f>IF(AND(SUMIFS($D$249:$D$599,$F$249:$F$599,0,$E$249:$E$599,$G415,$C$249:$C$599,"&lt;="&amp;O$5)&lt;1000000,SUMIFS($D$249:$D$599,$F$249:$F$599,0,$E$249:$E$599,$G415,$C$249:$C$599,"&lt;="&amp;Q5)&gt;=1000000),SUMIFS($D$249:$D$599,$F$249:$F$599,0,$E$249:$E$599,$G415)*$C$161 ,0)</f>
        <v/>
      </c>
      <c r="S415" s="84">
        <f>IF(AND(SUMIFS($D$249:$D$599,$F$249:$F$599,0,$E$249:$E$599,$G415,$C$249:$C$599,"&lt;="&amp;Q$5)&lt;1000000,SUMIFS($D$249:$D$599,$F$249:$F$599,0,$E$249:$E$599,$G415,$C$249:$C$599,"&lt;="&amp;S5)&gt;=1000000),SUMIFS($D$249:$D$599,$F$249:$F$599,0,$E$249:$E$599,$G415)*$C$161 ,0)</f>
        <v/>
      </c>
      <c r="U415" s="84">
        <f>IF(AND(SUMIFS($D$249:$D$599,$F$249:$F$599,0,$E$249:$E$599,$G415,$C$249:$C$599,"&lt;="&amp;S$5)&lt;1000000,SUMIFS($D$249:$D$599,$F$249:$F$599,0,$E$249:$E$599,$G415,$C$249:$C$599,"&lt;="&amp;U5)&gt;=1000000),SUMIFS($D$249:$D$599,$F$249:$F$599,0,$E$249:$E$599,$G415)*$C$161 ,0)</f>
        <v/>
      </c>
      <c r="W415" s="84">
        <f>IF(AND(SUMIFS($D$249:$D$599,$F$249:$F$599,0,$E$249:$E$599,$G415,$C$249:$C$599,"&lt;="&amp;U$5)&lt;1000000,SUMIFS($D$249:$D$599,$F$249:$F$599,0,$E$249:$E$599,$G415,$C$249:$C$599,"&lt;="&amp;W5)&gt;=1000000),SUMIFS($D$249:$D$599,$F$249:$F$599,0,$E$249:$E$599,$G415)*$C$161 ,0)</f>
        <v/>
      </c>
      <c r="Y415" s="84">
        <f>IF(AND(SUMIFS($D$249:$D$599,$F$249:$F$599,0,$E$249:$E$599,$G415,$C$249:$C$599,"&lt;="&amp;W$5)&lt;1000000,SUMIFS($D$249:$D$599,$F$249:$F$599,0,$E$249:$E$599,$G415,$C$249:$C$599,"&lt;="&amp;Y5)&gt;=1000000),SUMIFS($D$249:$D$599,$F$249:$F$599,0,$E$249:$E$599,$G415)*$C$161 ,0)</f>
        <v/>
      </c>
      <c r="AA415" s="84">
        <f>IF(AND(SUMIFS($D$249:$D$599,$F$249:$F$599,0,$E$249:$E$599,$G415,$C$249:$C$599,"&lt;="&amp;Y$5)&lt;1000000,SUMIFS($D$249:$D$599,$F$249:$F$599,0,$E$249:$E$599,$G415,$C$249:$C$599,"&lt;="&amp;AA5)&gt;=1000000),SUMIFS($D$249:$D$599,$F$249:$F$599,0,$E$249:$E$599,$G415)*$C$161 ,0)</f>
        <v/>
      </c>
      <c r="AC415" s="84">
        <f>IF(AND(SUMIFS($D$249:$D$599,$F$249:$F$599,0,$E$249:$E$599,$G415,$C$249:$C$599,"&lt;="&amp;AA$5)&lt;1000000,SUMIFS($D$249:$D$599,$F$249:$F$599,0,$E$249:$E$599,$G415,$C$249:$C$599,"&lt;="&amp;AC5)&gt;=1000000),SUMIFS($D$249:$D$599,$F$249:$F$599,0,$E$249:$E$599,$G415)*$C$161 ,0)</f>
        <v/>
      </c>
      <c r="AE415" s="84">
        <f>IF(AND(SUMIFS($D$249:$D$599,$F$249:$F$599,0,$E$249:$E$599,$G415,$C$249:$C$599,"&lt;="&amp;AC$5)&lt;1000000,SUMIFS($D$249:$D$599,$F$249:$F$599,0,$E$249:$E$599,$G415,$C$249:$C$599,"&lt;="&amp;AE5)&gt;=1000000),SUMIFS($D$249:$D$599,$F$249:$F$599,0,$E$249:$E$599,$G415)*$C$161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85">
        <f>LEFT(B416,6)</f>
        <v/>
      </c>
      <c r="F416" s="14">
        <f>IF(SUMIFS($E$121:$E$155,$D$121:$D$155,E416)&lt;&gt;0,E416,0)</f>
        <v/>
      </c>
      <c r="G416" s="24" t="n"/>
      <c r="I416" s="26">
        <f>IF(AND(SUMIFS($D$249:$D$599,$F$249:$F$599,0,$E$249:$E$599,$G416,$C$249:$C$599,"&lt;="&amp;B$2)&lt;1000000,SUMIFS($D$249:$D$599,$F$249:$F$599,0,$E$249:$E$599,$G416,$C$249:$C$599,"&lt;="&amp;I5)&gt;=1000000),SUMIFS($D$249:$D$599,$F$249:$F$599,0,$E$249:$E$599,$G416)*$C$161 ,0)</f>
        <v/>
      </c>
      <c r="K416" s="84">
        <f>IF(AND(SUMIFS($D$249:$D$599,$F$249:$F$599,0,$E$249:$E$599,$G416,$C$249:$C$599,"&lt;="&amp;I$5)&lt;1000000,SUMIFS($D$249:$D$599,$F$249:$F$599,0,$E$249:$E$599,$G416,$C$249:$C$599,"&lt;="&amp;K5)&gt;=1000000),SUMIFS($D$249:$D$599,$F$249:$F$599,0,$E$249:$E$599,$G416)*$C$161 ,0)</f>
        <v/>
      </c>
      <c r="M416" s="84">
        <f>IF(AND(SUMIFS($D$249:$D$599,$F$249:$F$599,0,$E$249:$E$599,$G416,$C$249:$C$599,"&lt;="&amp;K$5)&lt;1000000,SUMIFS($D$249:$D$599,$F$249:$F$599,0,$E$249:$E$599,$G416,$C$249:$C$599,"&lt;="&amp;M5)&gt;=1000000),SUMIFS($D$249:$D$599,$F$249:$F$599,0,$E$249:$E$599,$G416)*$C$161 ,0)</f>
        <v/>
      </c>
      <c r="O416" s="84">
        <f>IF(AND(SUMIFS($D$249:$D$599,$F$249:$F$599,0,$E$249:$E$599,$G416,$C$249:$C$599,"&lt;="&amp;M$5)&lt;1000000,SUMIFS($D$249:$D$599,$F$249:$F$599,0,$E$249:$E$599,$G416,$C$249:$C$599,"&lt;="&amp;O5)&gt;=1000000),SUMIFS($D$249:$D$599,$F$249:$F$599,0,$E$249:$E$599,$G416)*$C$161 ,0)</f>
        <v/>
      </c>
      <c r="Q416" s="84">
        <f>IF(AND(SUMIFS($D$249:$D$599,$F$249:$F$599,0,$E$249:$E$599,$G416,$C$249:$C$599,"&lt;="&amp;O$5)&lt;1000000,SUMIFS($D$249:$D$599,$F$249:$F$599,0,$E$249:$E$599,$G416,$C$249:$C$599,"&lt;="&amp;Q5)&gt;=1000000),SUMIFS($D$249:$D$599,$F$249:$F$599,0,$E$249:$E$599,$G416)*$C$161 ,0)</f>
        <v/>
      </c>
      <c r="S416" s="84">
        <f>IF(AND(SUMIFS($D$249:$D$599,$F$249:$F$599,0,$E$249:$E$599,$G416,$C$249:$C$599,"&lt;="&amp;Q$5)&lt;1000000,SUMIFS($D$249:$D$599,$F$249:$F$599,0,$E$249:$E$599,$G416,$C$249:$C$599,"&lt;="&amp;S5)&gt;=1000000),SUMIFS($D$249:$D$599,$F$249:$F$599,0,$E$249:$E$599,$G416)*$C$161 ,0)</f>
        <v/>
      </c>
      <c r="U416" s="84">
        <f>IF(AND(SUMIFS($D$249:$D$599,$F$249:$F$599,0,$E$249:$E$599,$G416,$C$249:$C$599,"&lt;="&amp;S$5)&lt;1000000,SUMIFS($D$249:$D$599,$F$249:$F$599,0,$E$249:$E$599,$G416,$C$249:$C$599,"&lt;="&amp;U5)&gt;=1000000),SUMIFS($D$249:$D$599,$F$249:$F$599,0,$E$249:$E$599,$G416)*$C$161 ,0)</f>
        <v/>
      </c>
      <c r="W416" s="84">
        <f>IF(AND(SUMIFS($D$249:$D$599,$F$249:$F$599,0,$E$249:$E$599,$G416,$C$249:$C$599,"&lt;="&amp;U$5)&lt;1000000,SUMIFS($D$249:$D$599,$F$249:$F$599,0,$E$249:$E$599,$G416,$C$249:$C$599,"&lt;="&amp;W5)&gt;=1000000),SUMIFS($D$249:$D$599,$F$249:$F$599,0,$E$249:$E$599,$G416)*$C$161 ,0)</f>
        <v/>
      </c>
      <c r="Y416" s="84">
        <f>IF(AND(SUMIFS($D$249:$D$599,$F$249:$F$599,0,$E$249:$E$599,$G416,$C$249:$C$599,"&lt;="&amp;W$5)&lt;1000000,SUMIFS($D$249:$D$599,$F$249:$F$599,0,$E$249:$E$599,$G416,$C$249:$C$599,"&lt;="&amp;Y5)&gt;=1000000),SUMIFS($D$249:$D$599,$F$249:$F$599,0,$E$249:$E$599,$G416)*$C$161 ,0)</f>
        <v/>
      </c>
      <c r="AA416" s="84">
        <f>IF(AND(SUMIFS($D$249:$D$599,$F$249:$F$599,0,$E$249:$E$599,$G416,$C$249:$C$599,"&lt;="&amp;Y$5)&lt;1000000,SUMIFS($D$249:$D$599,$F$249:$F$599,0,$E$249:$E$599,$G416,$C$249:$C$599,"&lt;="&amp;AA5)&gt;=1000000),SUMIFS($D$249:$D$599,$F$249:$F$599,0,$E$249:$E$599,$G416)*$C$161 ,0)</f>
        <v/>
      </c>
      <c r="AC416" s="84">
        <f>IF(AND(SUMIFS($D$249:$D$599,$F$249:$F$599,0,$E$249:$E$599,$G416,$C$249:$C$599,"&lt;="&amp;AA$5)&lt;1000000,SUMIFS($D$249:$D$599,$F$249:$F$599,0,$E$249:$E$599,$G416,$C$249:$C$599,"&lt;="&amp;AC5)&gt;=1000000),SUMIFS($D$249:$D$599,$F$249:$F$599,0,$E$249:$E$599,$G416)*$C$161 ,0)</f>
        <v/>
      </c>
      <c r="AE416" s="84">
        <f>IF(AND(SUMIFS($D$249:$D$599,$F$249:$F$599,0,$E$249:$E$599,$G416,$C$249:$C$599,"&lt;="&amp;AC$5)&lt;1000000,SUMIFS($D$249:$D$599,$F$249:$F$599,0,$E$249:$E$599,$G416,$C$249:$C$599,"&lt;="&amp;AE5)&gt;=1000000),SUMIFS($D$249:$D$599,$F$249:$F$599,0,$E$249:$E$599,$G416)*$C$161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85">
        <f>LEFT(B417,6)</f>
        <v/>
      </c>
      <c r="F417" s="14">
        <f>IF(SUMIFS($E$121:$E$155,$D$121:$D$155,E417)&lt;&gt;0,E417,0)</f>
        <v/>
      </c>
      <c r="G417" s="24" t="n"/>
      <c r="I417" s="26">
        <f>IF(AND(SUMIFS($D$249:$D$599,$F$249:$F$599,0,$E$249:$E$599,$G417,$C$249:$C$599,"&lt;="&amp;B$2)&lt;1000000,SUMIFS($D$249:$D$599,$F$249:$F$599,0,$E$249:$E$599,$G417,$C$249:$C$599,"&lt;="&amp;I5)&gt;=1000000),SUMIFS($D$249:$D$599,$F$249:$F$599,0,$E$249:$E$599,$G417)*$C$161 ,0)</f>
        <v/>
      </c>
      <c r="K417" s="84">
        <f>IF(AND(SUMIFS($D$249:$D$599,$F$249:$F$599,0,$E$249:$E$599,$G417,$C$249:$C$599,"&lt;="&amp;I$5)&lt;1000000,SUMIFS($D$249:$D$599,$F$249:$F$599,0,$E$249:$E$599,$G417,$C$249:$C$599,"&lt;="&amp;K5)&gt;=1000000),SUMIFS($D$249:$D$599,$F$249:$F$599,0,$E$249:$E$599,$G417)*$C$161 ,0)</f>
        <v/>
      </c>
      <c r="M417" s="84">
        <f>IF(AND(SUMIFS($D$249:$D$599,$F$249:$F$599,0,$E$249:$E$599,$G417,$C$249:$C$599,"&lt;="&amp;K$5)&lt;1000000,SUMIFS($D$249:$D$599,$F$249:$F$599,0,$E$249:$E$599,$G417,$C$249:$C$599,"&lt;="&amp;M5)&gt;=1000000),SUMIFS($D$249:$D$599,$F$249:$F$599,0,$E$249:$E$599,$G417)*$C$161 ,0)</f>
        <v/>
      </c>
      <c r="O417" s="84">
        <f>IF(AND(SUMIFS($D$249:$D$599,$F$249:$F$599,0,$E$249:$E$599,$G417,$C$249:$C$599,"&lt;="&amp;M$5)&lt;1000000,SUMIFS($D$249:$D$599,$F$249:$F$599,0,$E$249:$E$599,$G417,$C$249:$C$599,"&lt;="&amp;O5)&gt;=1000000),SUMIFS($D$249:$D$599,$F$249:$F$599,0,$E$249:$E$599,$G417)*$C$161 ,0)</f>
        <v/>
      </c>
      <c r="Q417" s="84">
        <f>IF(AND(SUMIFS($D$249:$D$599,$F$249:$F$599,0,$E$249:$E$599,$G417,$C$249:$C$599,"&lt;="&amp;O$5)&lt;1000000,SUMIFS($D$249:$D$599,$F$249:$F$599,0,$E$249:$E$599,$G417,$C$249:$C$599,"&lt;="&amp;Q5)&gt;=1000000),SUMIFS($D$249:$D$599,$F$249:$F$599,0,$E$249:$E$599,$G417)*$C$161 ,0)</f>
        <v/>
      </c>
      <c r="S417" s="84">
        <f>IF(AND(SUMIFS($D$249:$D$599,$F$249:$F$599,0,$E$249:$E$599,$G417,$C$249:$C$599,"&lt;="&amp;Q$5)&lt;1000000,SUMIFS($D$249:$D$599,$F$249:$F$599,0,$E$249:$E$599,$G417,$C$249:$C$599,"&lt;="&amp;S5)&gt;=1000000),SUMIFS($D$249:$D$599,$F$249:$F$599,0,$E$249:$E$599,$G417)*$C$161 ,0)</f>
        <v/>
      </c>
      <c r="U417" s="84">
        <f>IF(AND(SUMIFS($D$249:$D$599,$F$249:$F$599,0,$E$249:$E$599,$G417,$C$249:$C$599,"&lt;="&amp;S$5)&lt;1000000,SUMIFS($D$249:$D$599,$F$249:$F$599,0,$E$249:$E$599,$G417,$C$249:$C$599,"&lt;="&amp;U5)&gt;=1000000),SUMIFS($D$249:$D$599,$F$249:$F$599,0,$E$249:$E$599,$G417)*$C$161 ,0)</f>
        <v/>
      </c>
      <c r="W417" s="84">
        <f>IF(AND(SUMIFS($D$249:$D$599,$F$249:$F$599,0,$E$249:$E$599,$G417,$C$249:$C$599,"&lt;="&amp;U$5)&lt;1000000,SUMIFS($D$249:$D$599,$F$249:$F$599,0,$E$249:$E$599,$G417,$C$249:$C$599,"&lt;="&amp;W5)&gt;=1000000),SUMIFS($D$249:$D$599,$F$249:$F$599,0,$E$249:$E$599,$G417)*$C$161 ,0)</f>
        <v/>
      </c>
      <c r="Y417" s="84">
        <f>IF(AND(SUMIFS($D$249:$D$599,$F$249:$F$599,0,$E$249:$E$599,$G417,$C$249:$C$599,"&lt;="&amp;W$5)&lt;1000000,SUMIFS($D$249:$D$599,$F$249:$F$599,0,$E$249:$E$599,$G417,$C$249:$C$599,"&lt;="&amp;Y5)&gt;=1000000),SUMIFS($D$249:$D$599,$F$249:$F$599,0,$E$249:$E$599,$G417)*$C$161 ,0)</f>
        <v/>
      </c>
      <c r="AA417" s="84">
        <f>IF(AND(SUMIFS($D$249:$D$599,$F$249:$F$599,0,$E$249:$E$599,$G417,$C$249:$C$599,"&lt;="&amp;Y$5)&lt;1000000,SUMIFS($D$249:$D$599,$F$249:$F$599,0,$E$249:$E$599,$G417,$C$249:$C$599,"&lt;="&amp;AA5)&gt;=1000000),SUMIFS($D$249:$D$599,$F$249:$F$599,0,$E$249:$E$599,$G417)*$C$161 ,0)</f>
        <v/>
      </c>
      <c r="AC417" s="84">
        <f>IF(AND(SUMIFS($D$249:$D$599,$F$249:$F$599,0,$E$249:$E$599,$G417,$C$249:$C$599,"&lt;="&amp;AA$5)&lt;1000000,SUMIFS($D$249:$D$599,$F$249:$F$599,0,$E$249:$E$599,$G417,$C$249:$C$599,"&lt;="&amp;AC5)&gt;=1000000),SUMIFS($D$249:$D$599,$F$249:$F$599,0,$E$249:$E$599,$G417)*$C$161 ,0)</f>
        <v/>
      </c>
      <c r="AE417" s="84">
        <f>IF(AND(SUMIFS($D$249:$D$599,$F$249:$F$599,0,$E$249:$E$599,$G417,$C$249:$C$599,"&lt;="&amp;AC$5)&lt;1000000,SUMIFS($D$249:$D$599,$F$249:$F$599,0,$E$249:$E$599,$G417,$C$249:$C$599,"&lt;="&amp;AE5)&gt;=1000000),SUMIFS($D$249:$D$599,$F$249:$F$599,0,$E$249:$E$599,$G417)*$C$161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85">
        <f>LEFT(B418,6)</f>
        <v/>
      </c>
      <c r="F418" s="14">
        <f>IF(SUMIFS($E$121:$E$155,$D$121:$D$155,E418)&lt;&gt;0,E418,0)</f>
        <v/>
      </c>
      <c r="G418" s="24" t="n"/>
      <c r="I418" s="26">
        <f>IF(AND(SUMIFS($D$249:$D$599,$F$249:$F$599,0,$E$249:$E$599,$G418,$C$249:$C$599,"&lt;="&amp;B$2)&lt;1000000,SUMIFS($D$249:$D$599,$F$249:$F$599,0,$E$249:$E$599,$G418,$C$249:$C$599,"&lt;="&amp;I5)&gt;=1000000),SUMIFS($D$249:$D$599,$F$249:$F$599,0,$E$249:$E$599,$G418)*$C$161 ,0)</f>
        <v/>
      </c>
      <c r="K418" s="84">
        <f>IF(AND(SUMIFS($D$249:$D$599,$F$249:$F$599,0,$E$249:$E$599,$G418,$C$249:$C$599,"&lt;="&amp;I$5)&lt;1000000,SUMIFS($D$249:$D$599,$F$249:$F$599,0,$E$249:$E$599,$G418,$C$249:$C$599,"&lt;="&amp;K5)&gt;=1000000),SUMIFS($D$249:$D$599,$F$249:$F$599,0,$E$249:$E$599,$G418)*$C$161 ,0)</f>
        <v/>
      </c>
      <c r="M418" s="84">
        <f>IF(AND(SUMIFS($D$249:$D$599,$F$249:$F$599,0,$E$249:$E$599,$G418,$C$249:$C$599,"&lt;="&amp;K$5)&lt;1000000,SUMIFS($D$249:$D$599,$F$249:$F$599,0,$E$249:$E$599,$G418,$C$249:$C$599,"&lt;="&amp;M5)&gt;=1000000),SUMIFS($D$249:$D$599,$F$249:$F$599,0,$E$249:$E$599,$G418)*$C$161 ,0)</f>
        <v/>
      </c>
      <c r="O418" s="84">
        <f>IF(AND(SUMIFS($D$249:$D$599,$F$249:$F$599,0,$E$249:$E$599,$G418,$C$249:$C$599,"&lt;="&amp;M$5)&lt;1000000,SUMIFS($D$249:$D$599,$F$249:$F$599,0,$E$249:$E$599,$G418,$C$249:$C$599,"&lt;="&amp;O5)&gt;=1000000),SUMIFS($D$249:$D$599,$F$249:$F$599,0,$E$249:$E$599,$G418)*$C$161 ,0)</f>
        <v/>
      </c>
      <c r="Q418" s="84">
        <f>IF(AND(SUMIFS($D$249:$D$599,$F$249:$F$599,0,$E$249:$E$599,$G418,$C$249:$C$599,"&lt;="&amp;O$5)&lt;1000000,SUMIFS($D$249:$D$599,$F$249:$F$599,0,$E$249:$E$599,$G418,$C$249:$C$599,"&lt;="&amp;Q5)&gt;=1000000),SUMIFS($D$249:$D$599,$F$249:$F$599,0,$E$249:$E$599,$G418)*$C$161 ,0)</f>
        <v/>
      </c>
      <c r="S418" s="84">
        <f>IF(AND(SUMIFS($D$249:$D$599,$F$249:$F$599,0,$E$249:$E$599,$G418,$C$249:$C$599,"&lt;="&amp;Q$5)&lt;1000000,SUMIFS($D$249:$D$599,$F$249:$F$599,0,$E$249:$E$599,$G418,$C$249:$C$599,"&lt;="&amp;S5)&gt;=1000000),SUMIFS($D$249:$D$599,$F$249:$F$599,0,$E$249:$E$599,$G418)*$C$161 ,0)</f>
        <v/>
      </c>
      <c r="U418" s="84">
        <f>IF(AND(SUMIFS($D$249:$D$599,$F$249:$F$599,0,$E$249:$E$599,$G418,$C$249:$C$599,"&lt;="&amp;S$5)&lt;1000000,SUMIFS($D$249:$D$599,$F$249:$F$599,0,$E$249:$E$599,$G418,$C$249:$C$599,"&lt;="&amp;U5)&gt;=1000000),SUMIFS($D$249:$D$599,$F$249:$F$599,0,$E$249:$E$599,$G418)*$C$161 ,0)</f>
        <v/>
      </c>
      <c r="W418" s="84">
        <f>IF(AND(SUMIFS($D$249:$D$599,$F$249:$F$599,0,$E$249:$E$599,$G418,$C$249:$C$599,"&lt;="&amp;U$5)&lt;1000000,SUMIFS($D$249:$D$599,$F$249:$F$599,0,$E$249:$E$599,$G418,$C$249:$C$599,"&lt;="&amp;W5)&gt;=1000000),SUMIFS($D$249:$D$599,$F$249:$F$599,0,$E$249:$E$599,$G418)*$C$161 ,0)</f>
        <v/>
      </c>
      <c r="Y418" s="84">
        <f>IF(AND(SUMIFS($D$249:$D$599,$F$249:$F$599,0,$E$249:$E$599,$G418,$C$249:$C$599,"&lt;="&amp;W$5)&lt;1000000,SUMIFS($D$249:$D$599,$F$249:$F$599,0,$E$249:$E$599,$G418,$C$249:$C$599,"&lt;="&amp;Y5)&gt;=1000000),SUMIFS($D$249:$D$599,$F$249:$F$599,0,$E$249:$E$599,$G418)*$C$161 ,0)</f>
        <v/>
      </c>
      <c r="AA418" s="84">
        <f>IF(AND(SUMIFS($D$249:$D$599,$F$249:$F$599,0,$E$249:$E$599,$G418,$C$249:$C$599,"&lt;="&amp;Y$5)&lt;1000000,SUMIFS($D$249:$D$599,$F$249:$F$599,0,$E$249:$E$599,$G418,$C$249:$C$599,"&lt;="&amp;AA5)&gt;=1000000),SUMIFS($D$249:$D$599,$F$249:$F$599,0,$E$249:$E$599,$G418)*$C$161 ,0)</f>
        <v/>
      </c>
      <c r="AC418" s="84">
        <f>IF(AND(SUMIFS($D$249:$D$599,$F$249:$F$599,0,$E$249:$E$599,$G418,$C$249:$C$599,"&lt;="&amp;AA$5)&lt;1000000,SUMIFS($D$249:$D$599,$F$249:$F$599,0,$E$249:$E$599,$G418,$C$249:$C$599,"&lt;="&amp;AC5)&gt;=1000000),SUMIFS($D$249:$D$599,$F$249:$F$599,0,$E$249:$E$599,$G418)*$C$161 ,0)</f>
        <v/>
      </c>
      <c r="AE418" s="84">
        <f>IF(AND(SUMIFS($D$249:$D$599,$F$249:$F$599,0,$E$249:$E$599,$G418,$C$249:$C$599,"&lt;="&amp;AC$5)&lt;1000000,SUMIFS($D$249:$D$599,$F$249:$F$599,0,$E$249:$E$599,$G418,$C$249:$C$599,"&lt;="&amp;AE5)&gt;=1000000),SUMIFS($D$249:$D$599,$F$249:$F$599,0,$E$249:$E$599,$G418)*$C$161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85">
        <f>LEFT(B419,6)</f>
        <v/>
      </c>
      <c r="F419" s="14">
        <f>IF(SUMIFS($E$121:$E$155,$D$121:$D$155,E419)&lt;&gt;0,E419,0)</f>
        <v/>
      </c>
      <c r="G419" s="24" t="n"/>
      <c r="I419" s="26">
        <f>IF(AND(SUMIFS($D$249:$D$599,$F$249:$F$599,0,$E$249:$E$599,$G419,$C$249:$C$599,"&lt;="&amp;B$2)&lt;1000000,SUMIFS($D$249:$D$599,$F$249:$F$599,0,$E$249:$E$599,$G419,$C$249:$C$599,"&lt;="&amp;I5)&gt;=1000000),SUMIFS($D$249:$D$599,$F$249:$F$599,0,$E$249:$E$599,$G419)*$C$161 ,0)</f>
        <v/>
      </c>
      <c r="K419" s="84">
        <f>IF(AND(SUMIFS($D$249:$D$599,$F$249:$F$599,0,$E$249:$E$599,$G419,$C$249:$C$599,"&lt;="&amp;I$5)&lt;1000000,SUMIFS($D$249:$D$599,$F$249:$F$599,0,$E$249:$E$599,$G419,$C$249:$C$599,"&lt;="&amp;K5)&gt;=1000000),SUMIFS($D$249:$D$599,$F$249:$F$599,0,$E$249:$E$599,$G419)*$C$161 ,0)</f>
        <v/>
      </c>
      <c r="M419" s="84">
        <f>IF(AND(SUMIFS($D$249:$D$599,$F$249:$F$599,0,$E$249:$E$599,$G419,$C$249:$C$599,"&lt;="&amp;K$5)&lt;1000000,SUMIFS($D$249:$D$599,$F$249:$F$599,0,$E$249:$E$599,$G419,$C$249:$C$599,"&lt;="&amp;M5)&gt;=1000000),SUMIFS($D$249:$D$599,$F$249:$F$599,0,$E$249:$E$599,$G419)*$C$161 ,0)</f>
        <v/>
      </c>
      <c r="O419" s="84">
        <f>IF(AND(SUMIFS($D$249:$D$599,$F$249:$F$599,0,$E$249:$E$599,$G419,$C$249:$C$599,"&lt;="&amp;M$5)&lt;1000000,SUMIFS($D$249:$D$599,$F$249:$F$599,0,$E$249:$E$599,$G419,$C$249:$C$599,"&lt;="&amp;O5)&gt;=1000000),SUMIFS($D$249:$D$599,$F$249:$F$599,0,$E$249:$E$599,$G419)*$C$161 ,0)</f>
        <v/>
      </c>
      <c r="Q419" s="84">
        <f>IF(AND(SUMIFS($D$249:$D$599,$F$249:$F$599,0,$E$249:$E$599,$G419,$C$249:$C$599,"&lt;="&amp;O$5)&lt;1000000,SUMIFS($D$249:$D$599,$F$249:$F$599,0,$E$249:$E$599,$G419,$C$249:$C$599,"&lt;="&amp;Q5)&gt;=1000000),SUMIFS($D$249:$D$599,$F$249:$F$599,0,$E$249:$E$599,$G419)*$C$161 ,0)</f>
        <v/>
      </c>
      <c r="S419" s="84">
        <f>IF(AND(SUMIFS($D$249:$D$599,$F$249:$F$599,0,$E$249:$E$599,$G419,$C$249:$C$599,"&lt;="&amp;Q$5)&lt;1000000,SUMIFS($D$249:$D$599,$F$249:$F$599,0,$E$249:$E$599,$G419,$C$249:$C$599,"&lt;="&amp;S5)&gt;=1000000),SUMIFS($D$249:$D$599,$F$249:$F$599,0,$E$249:$E$599,$G419)*$C$161 ,0)</f>
        <v/>
      </c>
      <c r="U419" s="84">
        <f>IF(AND(SUMIFS($D$249:$D$599,$F$249:$F$599,0,$E$249:$E$599,$G419,$C$249:$C$599,"&lt;="&amp;S$5)&lt;1000000,SUMIFS($D$249:$D$599,$F$249:$F$599,0,$E$249:$E$599,$G419,$C$249:$C$599,"&lt;="&amp;U5)&gt;=1000000),SUMIFS($D$249:$D$599,$F$249:$F$599,0,$E$249:$E$599,$G419)*$C$161 ,0)</f>
        <v/>
      </c>
      <c r="W419" s="84">
        <f>IF(AND(SUMIFS($D$249:$D$599,$F$249:$F$599,0,$E$249:$E$599,$G419,$C$249:$C$599,"&lt;="&amp;U$5)&lt;1000000,SUMIFS($D$249:$D$599,$F$249:$F$599,0,$E$249:$E$599,$G419,$C$249:$C$599,"&lt;="&amp;W5)&gt;=1000000),SUMIFS($D$249:$D$599,$F$249:$F$599,0,$E$249:$E$599,$G419)*$C$161 ,0)</f>
        <v/>
      </c>
      <c r="Y419" s="84">
        <f>IF(AND(SUMIFS($D$249:$D$599,$F$249:$F$599,0,$E$249:$E$599,$G419,$C$249:$C$599,"&lt;="&amp;W$5)&lt;1000000,SUMIFS($D$249:$D$599,$F$249:$F$599,0,$E$249:$E$599,$G419,$C$249:$C$599,"&lt;="&amp;Y5)&gt;=1000000),SUMIFS($D$249:$D$599,$F$249:$F$599,0,$E$249:$E$599,$G419)*$C$161 ,0)</f>
        <v/>
      </c>
      <c r="AA419" s="84">
        <f>IF(AND(SUMIFS($D$249:$D$599,$F$249:$F$599,0,$E$249:$E$599,$G419,$C$249:$C$599,"&lt;="&amp;Y$5)&lt;1000000,SUMIFS($D$249:$D$599,$F$249:$F$599,0,$E$249:$E$599,$G419,$C$249:$C$599,"&lt;="&amp;AA5)&gt;=1000000),SUMIFS($D$249:$D$599,$F$249:$F$599,0,$E$249:$E$599,$G419)*$C$161 ,0)</f>
        <v/>
      </c>
      <c r="AC419" s="84">
        <f>IF(AND(SUMIFS($D$249:$D$599,$F$249:$F$599,0,$E$249:$E$599,$G419,$C$249:$C$599,"&lt;="&amp;AA$5)&lt;1000000,SUMIFS($D$249:$D$599,$F$249:$F$599,0,$E$249:$E$599,$G419,$C$249:$C$599,"&lt;="&amp;AC5)&gt;=1000000),SUMIFS($D$249:$D$599,$F$249:$F$599,0,$E$249:$E$599,$G419)*$C$161 ,0)</f>
        <v/>
      </c>
      <c r="AE419" s="84">
        <f>IF(AND(SUMIFS($D$249:$D$599,$F$249:$F$599,0,$E$249:$E$599,$G419,$C$249:$C$599,"&lt;="&amp;AC$5)&lt;1000000,SUMIFS($D$249:$D$599,$F$249:$F$599,0,$E$249:$E$599,$G419,$C$249:$C$599,"&lt;="&amp;AE5)&gt;=1000000),SUMIFS($D$249:$D$599,$F$249:$F$599,0,$E$249:$E$599,$G419)*$C$161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85">
        <f>LEFT(B420,6)</f>
        <v/>
      </c>
      <c r="F420" s="14">
        <f>IF(SUMIFS($E$121:$E$155,$D$121:$D$155,E420)&lt;&gt;0,E420,0)</f>
        <v/>
      </c>
      <c r="G420" s="24" t="n"/>
      <c r="I420" s="26">
        <f>IF(AND(SUMIFS($D$249:$D$599,$F$249:$F$599,0,$E$249:$E$599,$G420,$C$249:$C$599,"&lt;="&amp;B$2)&lt;1000000,SUMIFS($D$249:$D$599,$F$249:$F$599,0,$E$249:$E$599,$G420,$C$249:$C$599,"&lt;="&amp;I5)&gt;=1000000),SUMIFS($D$249:$D$599,$F$249:$F$599,0,$E$249:$E$599,$G420)*$C$161 ,0)</f>
        <v/>
      </c>
      <c r="K420" s="84">
        <f>IF(AND(SUMIFS($D$249:$D$599,$F$249:$F$599,0,$E$249:$E$599,$G420,$C$249:$C$599,"&lt;="&amp;I$5)&lt;1000000,SUMIFS($D$249:$D$599,$F$249:$F$599,0,$E$249:$E$599,$G420,$C$249:$C$599,"&lt;="&amp;K5)&gt;=1000000),SUMIFS($D$249:$D$599,$F$249:$F$599,0,$E$249:$E$599,$G420)*$C$161 ,0)</f>
        <v/>
      </c>
      <c r="M420" s="84">
        <f>IF(AND(SUMIFS($D$249:$D$599,$F$249:$F$599,0,$E$249:$E$599,$G420,$C$249:$C$599,"&lt;="&amp;K$5)&lt;1000000,SUMIFS($D$249:$D$599,$F$249:$F$599,0,$E$249:$E$599,$G420,$C$249:$C$599,"&lt;="&amp;M5)&gt;=1000000),SUMIFS($D$249:$D$599,$F$249:$F$599,0,$E$249:$E$599,$G420)*$C$161 ,0)</f>
        <v/>
      </c>
      <c r="O420" s="84">
        <f>IF(AND(SUMIFS($D$249:$D$599,$F$249:$F$599,0,$E$249:$E$599,$G420,$C$249:$C$599,"&lt;="&amp;M$5)&lt;1000000,SUMIFS($D$249:$D$599,$F$249:$F$599,0,$E$249:$E$599,$G420,$C$249:$C$599,"&lt;="&amp;O5)&gt;=1000000),SUMIFS($D$249:$D$599,$F$249:$F$599,0,$E$249:$E$599,$G420)*$C$161 ,0)</f>
        <v/>
      </c>
      <c r="Q420" s="84">
        <f>IF(AND(SUMIFS($D$249:$D$599,$F$249:$F$599,0,$E$249:$E$599,$G420,$C$249:$C$599,"&lt;="&amp;O$5)&lt;1000000,SUMIFS($D$249:$D$599,$F$249:$F$599,0,$E$249:$E$599,$G420,$C$249:$C$599,"&lt;="&amp;Q5)&gt;=1000000),SUMIFS($D$249:$D$599,$F$249:$F$599,0,$E$249:$E$599,$G420)*$C$161 ,0)</f>
        <v/>
      </c>
      <c r="S420" s="84">
        <f>IF(AND(SUMIFS($D$249:$D$599,$F$249:$F$599,0,$E$249:$E$599,$G420,$C$249:$C$599,"&lt;="&amp;Q$5)&lt;1000000,SUMIFS($D$249:$D$599,$F$249:$F$599,0,$E$249:$E$599,$G420,$C$249:$C$599,"&lt;="&amp;S5)&gt;=1000000),SUMIFS($D$249:$D$599,$F$249:$F$599,0,$E$249:$E$599,$G420)*$C$161 ,0)</f>
        <v/>
      </c>
      <c r="U420" s="84">
        <f>IF(AND(SUMIFS($D$249:$D$599,$F$249:$F$599,0,$E$249:$E$599,$G420,$C$249:$C$599,"&lt;="&amp;S$5)&lt;1000000,SUMIFS($D$249:$D$599,$F$249:$F$599,0,$E$249:$E$599,$G420,$C$249:$C$599,"&lt;="&amp;U5)&gt;=1000000),SUMIFS($D$249:$D$599,$F$249:$F$599,0,$E$249:$E$599,$G420)*$C$161 ,0)</f>
        <v/>
      </c>
      <c r="W420" s="84">
        <f>IF(AND(SUMIFS($D$249:$D$599,$F$249:$F$599,0,$E$249:$E$599,$G420,$C$249:$C$599,"&lt;="&amp;U$5)&lt;1000000,SUMIFS($D$249:$D$599,$F$249:$F$599,0,$E$249:$E$599,$G420,$C$249:$C$599,"&lt;="&amp;W5)&gt;=1000000),SUMIFS($D$249:$D$599,$F$249:$F$599,0,$E$249:$E$599,$G420)*$C$161 ,0)</f>
        <v/>
      </c>
      <c r="Y420" s="84">
        <f>IF(AND(SUMIFS($D$249:$D$599,$F$249:$F$599,0,$E$249:$E$599,$G420,$C$249:$C$599,"&lt;="&amp;W$5)&lt;1000000,SUMIFS($D$249:$D$599,$F$249:$F$599,0,$E$249:$E$599,$G420,$C$249:$C$599,"&lt;="&amp;Y5)&gt;=1000000),SUMIFS($D$249:$D$599,$F$249:$F$599,0,$E$249:$E$599,$G420)*$C$161 ,0)</f>
        <v/>
      </c>
      <c r="AA420" s="84">
        <f>IF(AND(SUMIFS($D$249:$D$599,$F$249:$F$599,0,$E$249:$E$599,$G420,$C$249:$C$599,"&lt;="&amp;Y$5)&lt;1000000,SUMIFS($D$249:$D$599,$F$249:$F$599,0,$E$249:$E$599,$G420,$C$249:$C$599,"&lt;="&amp;AA5)&gt;=1000000),SUMIFS($D$249:$D$599,$F$249:$F$599,0,$E$249:$E$599,$G420)*$C$161 ,0)</f>
        <v/>
      </c>
      <c r="AC420" s="84">
        <f>IF(AND(SUMIFS($D$249:$D$599,$F$249:$F$599,0,$E$249:$E$599,$G420,$C$249:$C$599,"&lt;="&amp;AA$5)&lt;1000000,SUMIFS($D$249:$D$599,$F$249:$F$599,0,$E$249:$E$599,$G420,$C$249:$C$599,"&lt;="&amp;AC5)&gt;=1000000),SUMIFS($D$249:$D$599,$F$249:$F$599,0,$E$249:$E$599,$G420)*$C$161 ,0)</f>
        <v/>
      </c>
      <c r="AE420" s="84">
        <f>IF(AND(SUMIFS($D$249:$D$599,$F$249:$F$599,0,$E$249:$E$599,$G420,$C$249:$C$599,"&lt;="&amp;AC$5)&lt;1000000,SUMIFS($D$249:$D$599,$F$249:$F$599,0,$E$249:$E$599,$G420,$C$249:$C$599,"&lt;="&amp;AE5)&gt;=1000000),SUMIFS($D$249:$D$599,$F$249:$F$599,0,$E$249:$E$599,$G420)*$C$161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85">
        <f>LEFT(B421,6)</f>
        <v/>
      </c>
      <c r="F421" s="14">
        <f>IF(SUMIFS($E$121:$E$155,$D$121:$D$155,E421)&lt;&gt;0,E421,0)</f>
        <v/>
      </c>
      <c r="G421" s="24" t="n"/>
      <c r="I421" s="26">
        <f>IF(AND(SUMIFS($D$249:$D$599,$F$249:$F$599,0,$E$249:$E$599,$G421,$C$249:$C$599,"&lt;="&amp;B$2)&lt;1000000,SUMIFS($D$249:$D$599,$F$249:$F$599,0,$E$249:$E$599,$G421,$C$249:$C$599,"&lt;="&amp;I5)&gt;=1000000),SUMIFS($D$249:$D$599,$F$249:$F$599,0,$E$249:$E$599,$G421)*$C$161 ,0)</f>
        <v/>
      </c>
      <c r="K421" s="84">
        <f>IF(AND(SUMIFS($D$249:$D$599,$F$249:$F$599,0,$E$249:$E$599,$G421,$C$249:$C$599,"&lt;="&amp;I$5)&lt;1000000,SUMIFS($D$249:$D$599,$F$249:$F$599,0,$E$249:$E$599,$G421,$C$249:$C$599,"&lt;="&amp;K5)&gt;=1000000),SUMIFS($D$249:$D$599,$F$249:$F$599,0,$E$249:$E$599,$G421)*$C$161 ,0)</f>
        <v/>
      </c>
      <c r="M421" s="84">
        <f>IF(AND(SUMIFS($D$249:$D$599,$F$249:$F$599,0,$E$249:$E$599,$G421,$C$249:$C$599,"&lt;="&amp;K$5)&lt;1000000,SUMIFS($D$249:$D$599,$F$249:$F$599,0,$E$249:$E$599,$G421,$C$249:$C$599,"&lt;="&amp;M5)&gt;=1000000),SUMIFS($D$249:$D$599,$F$249:$F$599,0,$E$249:$E$599,$G421)*$C$161 ,0)</f>
        <v/>
      </c>
      <c r="O421" s="84">
        <f>IF(AND(SUMIFS($D$249:$D$599,$F$249:$F$599,0,$E$249:$E$599,$G421,$C$249:$C$599,"&lt;="&amp;M$5)&lt;1000000,SUMIFS($D$249:$D$599,$F$249:$F$599,0,$E$249:$E$599,$G421,$C$249:$C$599,"&lt;="&amp;O5)&gt;=1000000),SUMIFS($D$249:$D$599,$F$249:$F$599,0,$E$249:$E$599,$G421)*$C$161 ,0)</f>
        <v/>
      </c>
      <c r="Q421" s="84">
        <f>IF(AND(SUMIFS($D$249:$D$599,$F$249:$F$599,0,$E$249:$E$599,$G421,$C$249:$C$599,"&lt;="&amp;O$5)&lt;1000000,SUMIFS($D$249:$D$599,$F$249:$F$599,0,$E$249:$E$599,$G421,$C$249:$C$599,"&lt;="&amp;Q5)&gt;=1000000),SUMIFS($D$249:$D$599,$F$249:$F$599,0,$E$249:$E$599,$G421)*$C$161 ,0)</f>
        <v/>
      </c>
      <c r="S421" s="84">
        <f>IF(AND(SUMIFS($D$249:$D$599,$F$249:$F$599,0,$E$249:$E$599,$G421,$C$249:$C$599,"&lt;="&amp;Q$5)&lt;1000000,SUMIFS($D$249:$D$599,$F$249:$F$599,0,$E$249:$E$599,$G421,$C$249:$C$599,"&lt;="&amp;S5)&gt;=1000000),SUMIFS($D$249:$D$599,$F$249:$F$599,0,$E$249:$E$599,$G421)*$C$161 ,0)</f>
        <v/>
      </c>
      <c r="U421" s="84">
        <f>IF(AND(SUMIFS($D$249:$D$599,$F$249:$F$599,0,$E$249:$E$599,$G421,$C$249:$C$599,"&lt;="&amp;S$5)&lt;1000000,SUMIFS($D$249:$D$599,$F$249:$F$599,0,$E$249:$E$599,$G421,$C$249:$C$599,"&lt;="&amp;U5)&gt;=1000000),SUMIFS($D$249:$D$599,$F$249:$F$599,0,$E$249:$E$599,$G421)*$C$161 ,0)</f>
        <v/>
      </c>
      <c r="W421" s="84">
        <f>IF(AND(SUMIFS($D$249:$D$599,$F$249:$F$599,0,$E$249:$E$599,$G421,$C$249:$C$599,"&lt;="&amp;U$5)&lt;1000000,SUMIFS($D$249:$D$599,$F$249:$F$599,0,$E$249:$E$599,$G421,$C$249:$C$599,"&lt;="&amp;W5)&gt;=1000000),SUMIFS($D$249:$D$599,$F$249:$F$599,0,$E$249:$E$599,$G421)*$C$161 ,0)</f>
        <v/>
      </c>
      <c r="Y421" s="84">
        <f>IF(AND(SUMIFS($D$249:$D$599,$F$249:$F$599,0,$E$249:$E$599,$G421,$C$249:$C$599,"&lt;="&amp;W$5)&lt;1000000,SUMIFS($D$249:$D$599,$F$249:$F$599,0,$E$249:$E$599,$G421,$C$249:$C$599,"&lt;="&amp;Y5)&gt;=1000000),SUMIFS($D$249:$D$599,$F$249:$F$599,0,$E$249:$E$599,$G421)*$C$161 ,0)</f>
        <v/>
      </c>
      <c r="AA421" s="84">
        <f>IF(AND(SUMIFS($D$249:$D$599,$F$249:$F$599,0,$E$249:$E$599,$G421,$C$249:$C$599,"&lt;="&amp;Y$5)&lt;1000000,SUMIFS($D$249:$D$599,$F$249:$F$599,0,$E$249:$E$599,$G421,$C$249:$C$599,"&lt;="&amp;AA5)&gt;=1000000),SUMIFS($D$249:$D$599,$F$249:$F$599,0,$E$249:$E$599,$G421)*$C$161 ,0)</f>
        <v/>
      </c>
      <c r="AC421" s="84">
        <f>IF(AND(SUMIFS($D$249:$D$599,$F$249:$F$599,0,$E$249:$E$599,$G421,$C$249:$C$599,"&lt;="&amp;AA$5)&lt;1000000,SUMIFS($D$249:$D$599,$F$249:$F$599,0,$E$249:$E$599,$G421,$C$249:$C$599,"&lt;="&amp;AC5)&gt;=1000000),SUMIFS($D$249:$D$599,$F$249:$F$599,0,$E$249:$E$599,$G421)*$C$161 ,0)</f>
        <v/>
      </c>
      <c r="AE421" s="84">
        <f>IF(AND(SUMIFS($D$249:$D$599,$F$249:$F$599,0,$E$249:$E$599,$G421,$C$249:$C$599,"&lt;="&amp;AC$5)&lt;1000000,SUMIFS($D$249:$D$599,$F$249:$F$599,0,$E$249:$E$599,$G421,$C$249:$C$599,"&lt;="&amp;AE5)&gt;=1000000),SUMIFS($D$249:$D$599,$F$249:$F$599,0,$E$249:$E$599,$G421)*$C$161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85">
        <f>LEFT(B422,6)</f>
        <v/>
      </c>
      <c r="F422" s="14">
        <f>IF(SUMIFS($E$121:$E$155,$D$121:$D$155,E422)&lt;&gt;0,E422,0)</f>
        <v/>
      </c>
      <c r="G422" s="24" t="n"/>
      <c r="I422" s="26">
        <f>IF(AND(SUMIFS($D$249:$D$599,$F$249:$F$599,0,$E$249:$E$599,$G422,$C$249:$C$599,"&lt;="&amp;B$2)&lt;1000000,SUMIFS($D$249:$D$599,$F$249:$F$599,0,$E$249:$E$599,$G422,$C$249:$C$599,"&lt;="&amp;I5)&gt;=1000000),SUMIFS($D$249:$D$599,$F$249:$F$599,0,$E$249:$E$599,$G422)*$C$161 ,0)</f>
        <v/>
      </c>
      <c r="K422" s="84">
        <f>IF(AND(SUMIFS($D$249:$D$599,$F$249:$F$599,0,$E$249:$E$599,$G422,$C$249:$C$599,"&lt;="&amp;I$5)&lt;1000000,SUMIFS($D$249:$D$599,$F$249:$F$599,0,$E$249:$E$599,$G422,$C$249:$C$599,"&lt;="&amp;K5)&gt;=1000000),SUMIFS($D$249:$D$599,$F$249:$F$599,0,$E$249:$E$599,$G422)*$C$161 ,0)</f>
        <v/>
      </c>
      <c r="M422" s="84">
        <f>IF(AND(SUMIFS($D$249:$D$599,$F$249:$F$599,0,$E$249:$E$599,$G422,$C$249:$C$599,"&lt;="&amp;K$5)&lt;1000000,SUMIFS($D$249:$D$599,$F$249:$F$599,0,$E$249:$E$599,$G422,$C$249:$C$599,"&lt;="&amp;M5)&gt;=1000000),SUMIFS($D$249:$D$599,$F$249:$F$599,0,$E$249:$E$599,$G422)*$C$161 ,0)</f>
        <v/>
      </c>
      <c r="O422" s="84">
        <f>IF(AND(SUMIFS($D$249:$D$599,$F$249:$F$599,0,$E$249:$E$599,$G422,$C$249:$C$599,"&lt;="&amp;M$5)&lt;1000000,SUMIFS($D$249:$D$599,$F$249:$F$599,0,$E$249:$E$599,$G422,$C$249:$C$599,"&lt;="&amp;O5)&gt;=1000000),SUMIFS($D$249:$D$599,$F$249:$F$599,0,$E$249:$E$599,$G422)*$C$161 ,0)</f>
        <v/>
      </c>
      <c r="Q422" s="84">
        <f>IF(AND(SUMIFS($D$249:$D$599,$F$249:$F$599,0,$E$249:$E$599,$G422,$C$249:$C$599,"&lt;="&amp;O$5)&lt;1000000,SUMIFS($D$249:$D$599,$F$249:$F$599,0,$E$249:$E$599,$G422,$C$249:$C$599,"&lt;="&amp;Q5)&gt;=1000000),SUMIFS($D$249:$D$599,$F$249:$F$599,0,$E$249:$E$599,$G422)*$C$161 ,0)</f>
        <v/>
      </c>
      <c r="S422" s="84">
        <f>IF(AND(SUMIFS($D$249:$D$599,$F$249:$F$599,0,$E$249:$E$599,$G422,$C$249:$C$599,"&lt;="&amp;Q$5)&lt;1000000,SUMIFS($D$249:$D$599,$F$249:$F$599,0,$E$249:$E$599,$G422,$C$249:$C$599,"&lt;="&amp;S5)&gt;=1000000),SUMIFS($D$249:$D$599,$F$249:$F$599,0,$E$249:$E$599,$G422)*$C$161 ,0)</f>
        <v/>
      </c>
      <c r="U422" s="84">
        <f>IF(AND(SUMIFS($D$249:$D$599,$F$249:$F$599,0,$E$249:$E$599,$G422,$C$249:$C$599,"&lt;="&amp;S$5)&lt;1000000,SUMIFS($D$249:$D$599,$F$249:$F$599,0,$E$249:$E$599,$G422,$C$249:$C$599,"&lt;="&amp;U5)&gt;=1000000),SUMIFS($D$249:$D$599,$F$249:$F$599,0,$E$249:$E$599,$G422)*$C$161 ,0)</f>
        <v/>
      </c>
      <c r="W422" s="84">
        <f>IF(AND(SUMIFS($D$249:$D$599,$F$249:$F$599,0,$E$249:$E$599,$G422,$C$249:$C$599,"&lt;="&amp;U$5)&lt;1000000,SUMIFS($D$249:$D$599,$F$249:$F$599,0,$E$249:$E$599,$G422,$C$249:$C$599,"&lt;="&amp;W5)&gt;=1000000),SUMIFS($D$249:$D$599,$F$249:$F$599,0,$E$249:$E$599,$G422)*$C$161 ,0)</f>
        <v/>
      </c>
      <c r="Y422" s="84">
        <f>IF(AND(SUMIFS($D$249:$D$599,$F$249:$F$599,0,$E$249:$E$599,$G422,$C$249:$C$599,"&lt;="&amp;W$5)&lt;1000000,SUMIFS($D$249:$D$599,$F$249:$F$599,0,$E$249:$E$599,$G422,$C$249:$C$599,"&lt;="&amp;Y5)&gt;=1000000),SUMIFS($D$249:$D$599,$F$249:$F$599,0,$E$249:$E$599,$G422)*$C$161 ,0)</f>
        <v/>
      </c>
      <c r="AA422" s="84">
        <f>IF(AND(SUMIFS($D$249:$D$599,$F$249:$F$599,0,$E$249:$E$599,$G422,$C$249:$C$599,"&lt;="&amp;Y$5)&lt;1000000,SUMIFS($D$249:$D$599,$F$249:$F$599,0,$E$249:$E$599,$G422,$C$249:$C$599,"&lt;="&amp;AA5)&gt;=1000000),SUMIFS($D$249:$D$599,$F$249:$F$599,0,$E$249:$E$599,$G422)*$C$161 ,0)</f>
        <v/>
      </c>
      <c r="AC422" s="84">
        <f>IF(AND(SUMIFS($D$249:$D$599,$F$249:$F$599,0,$E$249:$E$599,$G422,$C$249:$C$599,"&lt;="&amp;AA$5)&lt;1000000,SUMIFS($D$249:$D$599,$F$249:$F$599,0,$E$249:$E$599,$G422,$C$249:$C$599,"&lt;="&amp;AC5)&gt;=1000000),SUMIFS($D$249:$D$599,$F$249:$F$599,0,$E$249:$E$599,$G422)*$C$161 ,0)</f>
        <v/>
      </c>
      <c r="AE422" s="84">
        <f>IF(AND(SUMIFS($D$249:$D$599,$F$249:$F$599,0,$E$249:$E$599,$G422,$C$249:$C$599,"&lt;="&amp;AC$5)&lt;1000000,SUMIFS($D$249:$D$599,$F$249:$F$599,0,$E$249:$E$599,$G422,$C$249:$C$599,"&lt;="&amp;AE5)&gt;=1000000),SUMIFS($D$249:$D$599,$F$249:$F$599,0,$E$249:$E$599,$G422)*$C$161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85">
        <f>LEFT(B423,6)</f>
        <v/>
      </c>
      <c r="F423" s="14">
        <f>IF(SUMIFS($E$121:$E$155,$D$121:$D$155,E423)&lt;&gt;0,E423,0)</f>
        <v/>
      </c>
      <c r="G423" s="24" t="n"/>
      <c r="I423" s="26">
        <f>IF(AND(SUMIFS($D$249:$D$599,$F$249:$F$599,0,$E$249:$E$599,$G423,$C$249:$C$599,"&lt;="&amp;B$2)&lt;1000000,SUMIFS($D$249:$D$599,$F$249:$F$599,0,$E$249:$E$599,$G423,$C$249:$C$599,"&lt;="&amp;I5)&gt;=1000000),SUMIFS($D$249:$D$599,$F$249:$F$599,0,$E$249:$E$599,$G423)*$C$161 ,0)</f>
        <v/>
      </c>
      <c r="K423" s="84">
        <f>IF(AND(SUMIFS($D$249:$D$599,$F$249:$F$599,0,$E$249:$E$599,$G423,$C$249:$C$599,"&lt;="&amp;I$5)&lt;1000000,SUMIFS($D$249:$D$599,$F$249:$F$599,0,$E$249:$E$599,$G423,$C$249:$C$599,"&lt;="&amp;K5)&gt;=1000000),SUMIFS($D$249:$D$599,$F$249:$F$599,0,$E$249:$E$599,$G423)*$C$161 ,0)</f>
        <v/>
      </c>
      <c r="M423" s="84">
        <f>IF(AND(SUMIFS($D$249:$D$599,$F$249:$F$599,0,$E$249:$E$599,$G423,$C$249:$C$599,"&lt;="&amp;K$5)&lt;1000000,SUMIFS($D$249:$D$599,$F$249:$F$599,0,$E$249:$E$599,$G423,$C$249:$C$599,"&lt;="&amp;M5)&gt;=1000000),SUMIFS($D$249:$D$599,$F$249:$F$599,0,$E$249:$E$599,$G423)*$C$161 ,0)</f>
        <v/>
      </c>
      <c r="O423" s="84">
        <f>IF(AND(SUMIFS($D$249:$D$599,$F$249:$F$599,0,$E$249:$E$599,$G423,$C$249:$C$599,"&lt;="&amp;M$5)&lt;1000000,SUMIFS($D$249:$D$599,$F$249:$F$599,0,$E$249:$E$599,$G423,$C$249:$C$599,"&lt;="&amp;O5)&gt;=1000000),SUMIFS($D$249:$D$599,$F$249:$F$599,0,$E$249:$E$599,$G423)*$C$161 ,0)</f>
        <v/>
      </c>
      <c r="Q423" s="84">
        <f>IF(AND(SUMIFS($D$249:$D$599,$F$249:$F$599,0,$E$249:$E$599,$G423,$C$249:$C$599,"&lt;="&amp;O$5)&lt;1000000,SUMIFS($D$249:$D$599,$F$249:$F$599,0,$E$249:$E$599,$G423,$C$249:$C$599,"&lt;="&amp;Q5)&gt;=1000000),SUMIFS($D$249:$D$599,$F$249:$F$599,0,$E$249:$E$599,$G423)*$C$161 ,0)</f>
        <v/>
      </c>
      <c r="S423" s="84">
        <f>IF(AND(SUMIFS($D$249:$D$599,$F$249:$F$599,0,$E$249:$E$599,$G423,$C$249:$C$599,"&lt;="&amp;Q$5)&lt;1000000,SUMIFS($D$249:$D$599,$F$249:$F$599,0,$E$249:$E$599,$G423,$C$249:$C$599,"&lt;="&amp;S5)&gt;=1000000),SUMIFS($D$249:$D$599,$F$249:$F$599,0,$E$249:$E$599,$G423)*$C$161 ,0)</f>
        <v/>
      </c>
      <c r="U423" s="84">
        <f>IF(AND(SUMIFS($D$249:$D$599,$F$249:$F$599,0,$E$249:$E$599,$G423,$C$249:$C$599,"&lt;="&amp;S$5)&lt;1000000,SUMIFS($D$249:$D$599,$F$249:$F$599,0,$E$249:$E$599,$G423,$C$249:$C$599,"&lt;="&amp;U5)&gt;=1000000),SUMIFS($D$249:$D$599,$F$249:$F$599,0,$E$249:$E$599,$G423)*$C$161 ,0)</f>
        <v/>
      </c>
      <c r="W423" s="84">
        <f>IF(AND(SUMIFS($D$249:$D$599,$F$249:$F$599,0,$E$249:$E$599,$G423,$C$249:$C$599,"&lt;="&amp;U$5)&lt;1000000,SUMIFS($D$249:$D$599,$F$249:$F$599,0,$E$249:$E$599,$G423,$C$249:$C$599,"&lt;="&amp;W5)&gt;=1000000),SUMIFS($D$249:$D$599,$F$249:$F$599,0,$E$249:$E$599,$G423)*$C$161 ,0)</f>
        <v/>
      </c>
      <c r="Y423" s="84">
        <f>IF(AND(SUMIFS($D$249:$D$599,$F$249:$F$599,0,$E$249:$E$599,$G423,$C$249:$C$599,"&lt;="&amp;W$5)&lt;1000000,SUMIFS($D$249:$D$599,$F$249:$F$599,0,$E$249:$E$599,$G423,$C$249:$C$599,"&lt;="&amp;Y5)&gt;=1000000),SUMIFS($D$249:$D$599,$F$249:$F$599,0,$E$249:$E$599,$G423)*$C$161 ,0)</f>
        <v/>
      </c>
      <c r="AA423" s="84">
        <f>IF(AND(SUMIFS($D$249:$D$599,$F$249:$F$599,0,$E$249:$E$599,$G423,$C$249:$C$599,"&lt;="&amp;Y$5)&lt;1000000,SUMIFS($D$249:$D$599,$F$249:$F$599,0,$E$249:$E$599,$G423,$C$249:$C$599,"&lt;="&amp;AA5)&gt;=1000000),SUMIFS($D$249:$D$599,$F$249:$F$599,0,$E$249:$E$599,$G423)*$C$161 ,0)</f>
        <v/>
      </c>
      <c r="AC423" s="84">
        <f>IF(AND(SUMIFS($D$249:$D$599,$F$249:$F$599,0,$E$249:$E$599,$G423,$C$249:$C$599,"&lt;="&amp;AA$5)&lt;1000000,SUMIFS($D$249:$D$599,$F$249:$F$599,0,$E$249:$E$599,$G423,$C$249:$C$599,"&lt;="&amp;AC5)&gt;=1000000),SUMIFS($D$249:$D$599,$F$249:$F$599,0,$E$249:$E$599,$G423)*$C$161 ,0)</f>
        <v/>
      </c>
      <c r="AE423" s="84">
        <f>IF(AND(SUMIFS($D$249:$D$599,$F$249:$F$599,0,$E$249:$E$599,$G423,$C$249:$C$599,"&lt;="&amp;AC$5)&lt;1000000,SUMIFS($D$249:$D$599,$F$249:$F$599,0,$E$249:$E$599,$G423,$C$249:$C$599,"&lt;="&amp;AE5)&gt;=1000000),SUMIFS($D$249:$D$599,$F$249:$F$599,0,$E$249:$E$599,$G423)*$C$161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85">
        <f>LEFT(B424,6)</f>
        <v/>
      </c>
      <c r="F424" s="14">
        <f>IF(SUMIFS($E$121:$E$155,$D$121:$D$155,E424)&lt;&gt;0,E424,0)</f>
        <v/>
      </c>
      <c r="G424" s="24" t="n"/>
      <c r="I424" s="26">
        <f>IF(AND(SUMIFS($D$249:$D$599,$F$249:$F$599,0,$E$249:$E$599,$G424,$C$249:$C$599,"&lt;="&amp;B$2)&lt;1000000,SUMIFS($D$249:$D$599,$F$249:$F$599,0,$E$249:$E$599,$G424,$C$249:$C$599,"&lt;="&amp;I5)&gt;=1000000),SUMIFS($D$249:$D$599,$F$249:$F$599,0,$E$249:$E$599,$G424)*$C$161 ,0)</f>
        <v/>
      </c>
      <c r="K424" s="84">
        <f>IF(AND(SUMIFS($D$249:$D$599,$F$249:$F$599,0,$E$249:$E$599,$G424,$C$249:$C$599,"&lt;="&amp;I$5)&lt;1000000,SUMIFS($D$249:$D$599,$F$249:$F$599,0,$E$249:$E$599,$G424,$C$249:$C$599,"&lt;="&amp;K5)&gt;=1000000),SUMIFS($D$249:$D$599,$F$249:$F$599,0,$E$249:$E$599,$G424)*$C$161 ,0)</f>
        <v/>
      </c>
      <c r="M424" s="84">
        <f>IF(AND(SUMIFS($D$249:$D$599,$F$249:$F$599,0,$E$249:$E$599,$G424,$C$249:$C$599,"&lt;="&amp;K$5)&lt;1000000,SUMIFS($D$249:$D$599,$F$249:$F$599,0,$E$249:$E$599,$G424,$C$249:$C$599,"&lt;="&amp;M5)&gt;=1000000),SUMIFS($D$249:$D$599,$F$249:$F$599,0,$E$249:$E$599,$G424)*$C$161 ,0)</f>
        <v/>
      </c>
      <c r="O424" s="84">
        <f>IF(AND(SUMIFS($D$249:$D$599,$F$249:$F$599,0,$E$249:$E$599,$G424,$C$249:$C$599,"&lt;="&amp;M$5)&lt;1000000,SUMIFS($D$249:$D$599,$F$249:$F$599,0,$E$249:$E$599,$G424,$C$249:$C$599,"&lt;="&amp;O5)&gt;=1000000),SUMIFS($D$249:$D$599,$F$249:$F$599,0,$E$249:$E$599,$G424)*$C$161 ,0)</f>
        <v/>
      </c>
      <c r="Q424" s="84">
        <f>IF(AND(SUMIFS($D$249:$D$599,$F$249:$F$599,0,$E$249:$E$599,$G424,$C$249:$C$599,"&lt;="&amp;O$5)&lt;1000000,SUMIFS($D$249:$D$599,$F$249:$F$599,0,$E$249:$E$599,$G424,$C$249:$C$599,"&lt;="&amp;Q5)&gt;=1000000),SUMIFS($D$249:$D$599,$F$249:$F$599,0,$E$249:$E$599,$G424)*$C$161 ,0)</f>
        <v/>
      </c>
      <c r="S424" s="84">
        <f>IF(AND(SUMIFS($D$249:$D$599,$F$249:$F$599,0,$E$249:$E$599,$G424,$C$249:$C$599,"&lt;="&amp;Q$5)&lt;1000000,SUMIFS($D$249:$D$599,$F$249:$F$599,0,$E$249:$E$599,$G424,$C$249:$C$599,"&lt;="&amp;S5)&gt;=1000000),SUMIFS($D$249:$D$599,$F$249:$F$599,0,$E$249:$E$599,$G424)*$C$161 ,0)</f>
        <v/>
      </c>
      <c r="U424" s="84">
        <f>IF(AND(SUMIFS($D$249:$D$599,$F$249:$F$599,0,$E$249:$E$599,$G424,$C$249:$C$599,"&lt;="&amp;S$5)&lt;1000000,SUMIFS($D$249:$D$599,$F$249:$F$599,0,$E$249:$E$599,$G424,$C$249:$C$599,"&lt;="&amp;U5)&gt;=1000000),SUMIFS($D$249:$D$599,$F$249:$F$599,0,$E$249:$E$599,$G424)*$C$161 ,0)</f>
        <v/>
      </c>
      <c r="W424" s="84">
        <f>IF(AND(SUMIFS($D$249:$D$599,$F$249:$F$599,0,$E$249:$E$599,$G424,$C$249:$C$599,"&lt;="&amp;U$5)&lt;1000000,SUMIFS($D$249:$D$599,$F$249:$F$599,0,$E$249:$E$599,$G424,$C$249:$C$599,"&lt;="&amp;W5)&gt;=1000000),SUMIFS($D$249:$D$599,$F$249:$F$599,0,$E$249:$E$599,$G424)*$C$161 ,0)</f>
        <v/>
      </c>
      <c r="Y424" s="84">
        <f>IF(AND(SUMIFS($D$249:$D$599,$F$249:$F$599,0,$E$249:$E$599,$G424,$C$249:$C$599,"&lt;="&amp;W$5)&lt;1000000,SUMIFS($D$249:$D$599,$F$249:$F$599,0,$E$249:$E$599,$G424,$C$249:$C$599,"&lt;="&amp;Y5)&gt;=1000000),SUMIFS($D$249:$D$599,$F$249:$F$599,0,$E$249:$E$599,$G424)*$C$161 ,0)</f>
        <v/>
      </c>
      <c r="AA424" s="84">
        <f>IF(AND(SUMIFS($D$249:$D$599,$F$249:$F$599,0,$E$249:$E$599,$G424,$C$249:$C$599,"&lt;="&amp;Y$5)&lt;1000000,SUMIFS($D$249:$D$599,$F$249:$F$599,0,$E$249:$E$599,$G424,$C$249:$C$599,"&lt;="&amp;AA5)&gt;=1000000),SUMIFS($D$249:$D$599,$F$249:$F$599,0,$E$249:$E$599,$G424)*$C$161 ,0)</f>
        <v/>
      </c>
      <c r="AC424" s="84">
        <f>IF(AND(SUMIFS($D$249:$D$599,$F$249:$F$599,0,$E$249:$E$599,$G424,$C$249:$C$599,"&lt;="&amp;AA$5)&lt;1000000,SUMIFS($D$249:$D$599,$F$249:$F$599,0,$E$249:$E$599,$G424,$C$249:$C$599,"&lt;="&amp;AC5)&gt;=1000000),SUMIFS($D$249:$D$599,$F$249:$F$599,0,$E$249:$E$599,$G424)*$C$161 ,0)</f>
        <v/>
      </c>
      <c r="AE424" s="84">
        <f>IF(AND(SUMIFS($D$249:$D$599,$F$249:$F$599,0,$E$249:$E$599,$G424,$C$249:$C$599,"&lt;="&amp;AC$5)&lt;1000000,SUMIFS($D$249:$D$599,$F$249:$F$599,0,$E$249:$E$599,$G424,$C$249:$C$599,"&lt;="&amp;AE5)&gt;=1000000),SUMIFS($D$249:$D$599,$F$249:$F$599,0,$E$249:$E$599,$G424)*$C$161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85">
        <f>LEFT(B425,6)</f>
        <v/>
      </c>
      <c r="F425" s="14">
        <f>IF(SUMIFS($E$121:$E$155,$D$121:$D$155,E425)&lt;&gt;0,E425,0)</f>
        <v/>
      </c>
      <c r="G425" s="24" t="n"/>
      <c r="I425" s="26">
        <f>IF(AND(SUMIFS($D$249:$D$599,$F$249:$F$599,0,$E$249:$E$599,$G425,$C$249:$C$599,"&lt;="&amp;B$2)&lt;1000000,SUMIFS($D$249:$D$599,$F$249:$F$599,0,$E$249:$E$599,$G425,$C$249:$C$599,"&lt;="&amp;I5)&gt;=1000000),SUMIFS($D$249:$D$599,$F$249:$F$599,0,$E$249:$E$599,$G425)*$C$161 ,0)</f>
        <v/>
      </c>
      <c r="K425" s="84">
        <f>IF(AND(SUMIFS($D$249:$D$599,$F$249:$F$599,0,$E$249:$E$599,$G425,$C$249:$C$599,"&lt;="&amp;I$5)&lt;1000000,SUMIFS($D$249:$D$599,$F$249:$F$599,0,$E$249:$E$599,$G425,$C$249:$C$599,"&lt;="&amp;K5)&gt;=1000000),SUMIFS($D$249:$D$599,$F$249:$F$599,0,$E$249:$E$599,$G425)*$C$161 ,0)</f>
        <v/>
      </c>
      <c r="M425" s="84">
        <f>IF(AND(SUMIFS($D$249:$D$599,$F$249:$F$599,0,$E$249:$E$599,$G425,$C$249:$C$599,"&lt;="&amp;K$5)&lt;1000000,SUMIFS($D$249:$D$599,$F$249:$F$599,0,$E$249:$E$599,$G425,$C$249:$C$599,"&lt;="&amp;M5)&gt;=1000000),SUMIFS($D$249:$D$599,$F$249:$F$599,0,$E$249:$E$599,$G425)*$C$161 ,0)</f>
        <v/>
      </c>
      <c r="O425" s="84">
        <f>IF(AND(SUMIFS($D$249:$D$599,$F$249:$F$599,0,$E$249:$E$599,$G425,$C$249:$C$599,"&lt;="&amp;M$5)&lt;1000000,SUMIFS($D$249:$D$599,$F$249:$F$599,0,$E$249:$E$599,$G425,$C$249:$C$599,"&lt;="&amp;O5)&gt;=1000000),SUMIFS($D$249:$D$599,$F$249:$F$599,0,$E$249:$E$599,$G425)*$C$161 ,0)</f>
        <v/>
      </c>
      <c r="Q425" s="84">
        <f>IF(AND(SUMIFS($D$249:$D$599,$F$249:$F$599,0,$E$249:$E$599,$G425,$C$249:$C$599,"&lt;="&amp;O$5)&lt;1000000,SUMIFS($D$249:$D$599,$F$249:$F$599,0,$E$249:$E$599,$G425,$C$249:$C$599,"&lt;="&amp;Q5)&gt;=1000000),SUMIFS($D$249:$D$599,$F$249:$F$599,0,$E$249:$E$599,$G425)*$C$161 ,0)</f>
        <v/>
      </c>
      <c r="S425" s="84">
        <f>IF(AND(SUMIFS($D$249:$D$599,$F$249:$F$599,0,$E$249:$E$599,$G425,$C$249:$C$599,"&lt;="&amp;Q$5)&lt;1000000,SUMIFS($D$249:$D$599,$F$249:$F$599,0,$E$249:$E$599,$G425,$C$249:$C$599,"&lt;="&amp;S5)&gt;=1000000),SUMIFS($D$249:$D$599,$F$249:$F$599,0,$E$249:$E$599,$G425)*$C$161 ,0)</f>
        <v/>
      </c>
      <c r="U425" s="84">
        <f>IF(AND(SUMIFS($D$249:$D$599,$F$249:$F$599,0,$E$249:$E$599,$G425,$C$249:$C$599,"&lt;="&amp;S$5)&lt;1000000,SUMIFS($D$249:$D$599,$F$249:$F$599,0,$E$249:$E$599,$G425,$C$249:$C$599,"&lt;="&amp;U5)&gt;=1000000),SUMIFS($D$249:$D$599,$F$249:$F$599,0,$E$249:$E$599,$G425)*$C$161 ,0)</f>
        <v/>
      </c>
      <c r="W425" s="84">
        <f>IF(AND(SUMIFS($D$249:$D$599,$F$249:$F$599,0,$E$249:$E$599,$G425,$C$249:$C$599,"&lt;="&amp;U$5)&lt;1000000,SUMIFS($D$249:$D$599,$F$249:$F$599,0,$E$249:$E$599,$G425,$C$249:$C$599,"&lt;="&amp;W5)&gt;=1000000),SUMIFS($D$249:$D$599,$F$249:$F$599,0,$E$249:$E$599,$G425)*$C$161 ,0)</f>
        <v/>
      </c>
      <c r="Y425" s="84">
        <f>IF(AND(SUMIFS($D$249:$D$599,$F$249:$F$599,0,$E$249:$E$599,$G425,$C$249:$C$599,"&lt;="&amp;W$5)&lt;1000000,SUMIFS($D$249:$D$599,$F$249:$F$599,0,$E$249:$E$599,$G425,$C$249:$C$599,"&lt;="&amp;Y5)&gt;=1000000),SUMIFS($D$249:$D$599,$F$249:$F$599,0,$E$249:$E$599,$G425)*$C$161 ,0)</f>
        <v/>
      </c>
      <c r="AA425" s="84">
        <f>IF(AND(SUMIFS($D$249:$D$599,$F$249:$F$599,0,$E$249:$E$599,$G425,$C$249:$C$599,"&lt;="&amp;Y$5)&lt;1000000,SUMIFS($D$249:$D$599,$F$249:$F$599,0,$E$249:$E$599,$G425,$C$249:$C$599,"&lt;="&amp;AA5)&gt;=1000000),SUMIFS($D$249:$D$599,$F$249:$F$599,0,$E$249:$E$599,$G425)*$C$161 ,0)</f>
        <v/>
      </c>
      <c r="AC425" s="84">
        <f>IF(AND(SUMIFS($D$249:$D$599,$F$249:$F$599,0,$E$249:$E$599,$G425,$C$249:$C$599,"&lt;="&amp;AA$5)&lt;1000000,SUMIFS($D$249:$D$599,$F$249:$F$599,0,$E$249:$E$599,$G425,$C$249:$C$599,"&lt;="&amp;AC5)&gt;=1000000),SUMIFS($D$249:$D$599,$F$249:$F$599,0,$E$249:$E$599,$G425)*$C$161 ,0)</f>
        <v/>
      </c>
      <c r="AE425" s="84">
        <f>IF(AND(SUMIFS($D$249:$D$599,$F$249:$F$599,0,$E$249:$E$599,$G425,$C$249:$C$599,"&lt;="&amp;AC$5)&lt;1000000,SUMIFS($D$249:$D$599,$F$249:$F$599,0,$E$249:$E$599,$G425,$C$249:$C$599,"&lt;="&amp;AE5)&gt;=1000000),SUMIFS($D$249:$D$599,$F$249:$F$599,0,$E$249:$E$599,$G425)*$C$161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85">
        <f>LEFT(B426,6)</f>
        <v/>
      </c>
      <c r="F426" s="14">
        <f>IF(SUMIFS($E$121:$E$155,$D$121:$D$155,E426)&lt;&gt;0,E426,0)</f>
        <v/>
      </c>
      <c r="G426" s="24" t="n"/>
      <c r="I426" s="26">
        <f>IF(AND(SUMIFS($D$249:$D$599,$F$249:$F$599,0,$E$249:$E$599,$G426,$C$249:$C$599,"&lt;="&amp;B$2)&lt;1000000,SUMIFS($D$249:$D$599,$F$249:$F$599,0,$E$249:$E$599,$G426,$C$249:$C$599,"&lt;="&amp;I5)&gt;=1000000),SUMIFS($D$249:$D$599,$F$249:$F$599,0,$E$249:$E$599,$G426)*$C$161 ,0)</f>
        <v/>
      </c>
      <c r="K426" s="84">
        <f>IF(AND(SUMIFS($D$249:$D$599,$F$249:$F$599,0,$E$249:$E$599,$G426,$C$249:$C$599,"&lt;="&amp;I$5)&lt;1000000,SUMIFS($D$249:$D$599,$F$249:$F$599,0,$E$249:$E$599,$G426,$C$249:$C$599,"&lt;="&amp;K5)&gt;=1000000),SUMIFS($D$249:$D$599,$F$249:$F$599,0,$E$249:$E$599,$G426)*$C$161 ,0)</f>
        <v/>
      </c>
      <c r="M426" s="84">
        <f>IF(AND(SUMIFS($D$249:$D$599,$F$249:$F$599,0,$E$249:$E$599,$G426,$C$249:$C$599,"&lt;="&amp;K$5)&lt;1000000,SUMIFS($D$249:$D$599,$F$249:$F$599,0,$E$249:$E$599,$G426,$C$249:$C$599,"&lt;="&amp;M5)&gt;=1000000),SUMIFS($D$249:$D$599,$F$249:$F$599,0,$E$249:$E$599,$G426)*$C$161 ,0)</f>
        <v/>
      </c>
      <c r="O426" s="84">
        <f>IF(AND(SUMIFS($D$249:$D$599,$F$249:$F$599,0,$E$249:$E$599,$G426,$C$249:$C$599,"&lt;="&amp;M$5)&lt;1000000,SUMIFS($D$249:$D$599,$F$249:$F$599,0,$E$249:$E$599,$G426,$C$249:$C$599,"&lt;="&amp;O5)&gt;=1000000),SUMIFS($D$249:$D$599,$F$249:$F$599,0,$E$249:$E$599,$G426)*$C$161 ,0)</f>
        <v/>
      </c>
      <c r="Q426" s="84">
        <f>IF(AND(SUMIFS($D$249:$D$599,$F$249:$F$599,0,$E$249:$E$599,$G426,$C$249:$C$599,"&lt;="&amp;O$5)&lt;1000000,SUMIFS($D$249:$D$599,$F$249:$F$599,0,$E$249:$E$599,$G426,$C$249:$C$599,"&lt;="&amp;Q5)&gt;=1000000),SUMIFS($D$249:$D$599,$F$249:$F$599,0,$E$249:$E$599,$G426)*$C$161 ,0)</f>
        <v/>
      </c>
      <c r="S426" s="84">
        <f>IF(AND(SUMIFS($D$249:$D$599,$F$249:$F$599,0,$E$249:$E$599,$G426,$C$249:$C$599,"&lt;="&amp;Q$5)&lt;1000000,SUMIFS($D$249:$D$599,$F$249:$F$599,0,$E$249:$E$599,$G426,$C$249:$C$599,"&lt;="&amp;S5)&gt;=1000000),SUMIFS($D$249:$D$599,$F$249:$F$599,0,$E$249:$E$599,$G426)*$C$161 ,0)</f>
        <v/>
      </c>
      <c r="U426" s="84">
        <f>IF(AND(SUMIFS($D$249:$D$599,$F$249:$F$599,0,$E$249:$E$599,$G426,$C$249:$C$599,"&lt;="&amp;S$5)&lt;1000000,SUMIFS($D$249:$D$599,$F$249:$F$599,0,$E$249:$E$599,$G426,$C$249:$C$599,"&lt;="&amp;U5)&gt;=1000000),SUMIFS($D$249:$D$599,$F$249:$F$599,0,$E$249:$E$599,$G426)*$C$161 ,0)</f>
        <v/>
      </c>
      <c r="W426" s="84">
        <f>IF(AND(SUMIFS($D$249:$D$599,$F$249:$F$599,0,$E$249:$E$599,$G426,$C$249:$C$599,"&lt;="&amp;U$5)&lt;1000000,SUMIFS($D$249:$D$599,$F$249:$F$599,0,$E$249:$E$599,$G426,$C$249:$C$599,"&lt;="&amp;W5)&gt;=1000000),SUMIFS($D$249:$D$599,$F$249:$F$599,0,$E$249:$E$599,$G426)*$C$161 ,0)</f>
        <v/>
      </c>
      <c r="Y426" s="84">
        <f>IF(AND(SUMIFS($D$249:$D$599,$F$249:$F$599,0,$E$249:$E$599,$G426,$C$249:$C$599,"&lt;="&amp;W$5)&lt;1000000,SUMIFS($D$249:$D$599,$F$249:$F$599,0,$E$249:$E$599,$G426,$C$249:$C$599,"&lt;="&amp;Y5)&gt;=1000000),SUMIFS($D$249:$D$599,$F$249:$F$599,0,$E$249:$E$599,$G426)*$C$161 ,0)</f>
        <v/>
      </c>
      <c r="AA426" s="84">
        <f>IF(AND(SUMIFS($D$249:$D$599,$F$249:$F$599,0,$E$249:$E$599,$G426,$C$249:$C$599,"&lt;="&amp;Y$5)&lt;1000000,SUMIFS($D$249:$D$599,$F$249:$F$599,0,$E$249:$E$599,$G426,$C$249:$C$599,"&lt;="&amp;AA5)&gt;=1000000),SUMIFS($D$249:$D$599,$F$249:$F$599,0,$E$249:$E$599,$G426)*$C$161 ,0)</f>
        <v/>
      </c>
      <c r="AC426" s="84">
        <f>IF(AND(SUMIFS($D$249:$D$599,$F$249:$F$599,0,$E$249:$E$599,$G426,$C$249:$C$599,"&lt;="&amp;AA$5)&lt;1000000,SUMIFS($D$249:$D$599,$F$249:$F$599,0,$E$249:$E$599,$G426,$C$249:$C$599,"&lt;="&amp;AC5)&gt;=1000000),SUMIFS($D$249:$D$599,$F$249:$F$599,0,$E$249:$E$599,$G426)*$C$161 ,0)</f>
        <v/>
      </c>
      <c r="AE426" s="84">
        <f>IF(AND(SUMIFS($D$249:$D$599,$F$249:$F$599,0,$E$249:$E$599,$G426,$C$249:$C$599,"&lt;="&amp;AC$5)&lt;1000000,SUMIFS($D$249:$D$599,$F$249:$F$599,0,$E$249:$E$599,$G426,$C$249:$C$599,"&lt;="&amp;AE5)&gt;=1000000),SUMIFS($D$249:$D$599,$F$249:$F$599,0,$E$249:$E$599,$G426)*$C$161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85">
        <f>LEFT(B427,6)</f>
        <v/>
      </c>
      <c r="F427" s="14">
        <f>IF(SUMIFS($E$121:$E$155,$D$121:$D$155,E427)&lt;&gt;0,E427,0)</f>
        <v/>
      </c>
      <c r="G427" s="24" t="n"/>
      <c r="I427" s="26">
        <f>IF(AND(SUMIFS($D$249:$D$599,$F$249:$F$599,0,$E$249:$E$599,$G427,$C$249:$C$599,"&lt;="&amp;B$2)&lt;1000000,SUMIFS($D$249:$D$599,$F$249:$F$599,0,$E$249:$E$599,$G427,$C$249:$C$599,"&lt;="&amp;I5)&gt;=1000000),SUMIFS($D$249:$D$599,$F$249:$F$599,0,$E$249:$E$599,$G427)*$C$161 ,0)</f>
        <v/>
      </c>
      <c r="K427" s="84">
        <f>IF(AND(SUMIFS($D$249:$D$599,$F$249:$F$599,0,$E$249:$E$599,$G427,$C$249:$C$599,"&lt;="&amp;I$5)&lt;1000000,SUMIFS($D$249:$D$599,$F$249:$F$599,0,$E$249:$E$599,$G427,$C$249:$C$599,"&lt;="&amp;K5)&gt;=1000000),SUMIFS($D$249:$D$599,$F$249:$F$599,0,$E$249:$E$599,$G427)*$C$161 ,0)</f>
        <v/>
      </c>
      <c r="M427" s="84">
        <f>IF(AND(SUMIFS($D$249:$D$599,$F$249:$F$599,0,$E$249:$E$599,$G427,$C$249:$C$599,"&lt;="&amp;K$5)&lt;1000000,SUMIFS($D$249:$D$599,$F$249:$F$599,0,$E$249:$E$599,$G427,$C$249:$C$599,"&lt;="&amp;M5)&gt;=1000000),SUMIFS($D$249:$D$599,$F$249:$F$599,0,$E$249:$E$599,$G427)*$C$161 ,0)</f>
        <v/>
      </c>
      <c r="O427" s="84">
        <f>IF(AND(SUMIFS($D$249:$D$599,$F$249:$F$599,0,$E$249:$E$599,$G427,$C$249:$C$599,"&lt;="&amp;M$5)&lt;1000000,SUMIFS($D$249:$D$599,$F$249:$F$599,0,$E$249:$E$599,$G427,$C$249:$C$599,"&lt;="&amp;O5)&gt;=1000000),SUMIFS($D$249:$D$599,$F$249:$F$599,0,$E$249:$E$599,$G427)*$C$161 ,0)</f>
        <v/>
      </c>
      <c r="Q427" s="84">
        <f>IF(AND(SUMIFS($D$249:$D$599,$F$249:$F$599,0,$E$249:$E$599,$G427,$C$249:$C$599,"&lt;="&amp;O$5)&lt;1000000,SUMIFS($D$249:$D$599,$F$249:$F$599,0,$E$249:$E$599,$G427,$C$249:$C$599,"&lt;="&amp;Q5)&gt;=1000000),SUMIFS($D$249:$D$599,$F$249:$F$599,0,$E$249:$E$599,$G427)*$C$161 ,0)</f>
        <v/>
      </c>
      <c r="S427" s="84">
        <f>IF(AND(SUMIFS($D$249:$D$599,$F$249:$F$599,0,$E$249:$E$599,$G427,$C$249:$C$599,"&lt;="&amp;Q$5)&lt;1000000,SUMIFS($D$249:$D$599,$F$249:$F$599,0,$E$249:$E$599,$G427,$C$249:$C$599,"&lt;="&amp;S5)&gt;=1000000),SUMIFS($D$249:$D$599,$F$249:$F$599,0,$E$249:$E$599,$G427)*$C$161 ,0)</f>
        <v/>
      </c>
      <c r="U427" s="84">
        <f>IF(AND(SUMIFS($D$249:$D$599,$F$249:$F$599,0,$E$249:$E$599,$G427,$C$249:$C$599,"&lt;="&amp;S$5)&lt;1000000,SUMIFS($D$249:$D$599,$F$249:$F$599,0,$E$249:$E$599,$G427,$C$249:$C$599,"&lt;="&amp;U5)&gt;=1000000),SUMIFS($D$249:$D$599,$F$249:$F$599,0,$E$249:$E$599,$G427)*$C$161 ,0)</f>
        <v/>
      </c>
      <c r="W427" s="84">
        <f>IF(AND(SUMIFS($D$249:$D$599,$F$249:$F$599,0,$E$249:$E$599,$G427,$C$249:$C$599,"&lt;="&amp;U$5)&lt;1000000,SUMIFS($D$249:$D$599,$F$249:$F$599,0,$E$249:$E$599,$G427,$C$249:$C$599,"&lt;="&amp;W5)&gt;=1000000),SUMIFS($D$249:$D$599,$F$249:$F$599,0,$E$249:$E$599,$G427)*$C$161 ,0)</f>
        <v/>
      </c>
      <c r="Y427" s="84">
        <f>IF(AND(SUMIFS($D$249:$D$599,$F$249:$F$599,0,$E$249:$E$599,$G427,$C$249:$C$599,"&lt;="&amp;W$5)&lt;1000000,SUMIFS($D$249:$D$599,$F$249:$F$599,0,$E$249:$E$599,$G427,$C$249:$C$599,"&lt;="&amp;Y5)&gt;=1000000),SUMIFS($D$249:$D$599,$F$249:$F$599,0,$E$249:$E$599,$G427)*$C$161 ,0)</f>
        <v/>
      </c>
      <c r="AA427" s="84">
        <f>IF(AND(SUMIFS($D$249:$D$599,$F$249:$F$599,0,$E$249:$E$599,$G427,$C$249:$C$599,"&lt;="&amp;Y$5)&lt;1000000,SUMIFS($D$249:$D$599,$F$249:$F$599,0,$E$249:$E$599,$G427,$C$249:$C$599,"&lt;="&amp;AA5)&gt;=1000000),SUMIFS($D$249:$D$599,$F$249:$F$599,0,$E$249:$E$599,$G427)*$C$161 ,0)</f>
        <v/>
      </c>
      <c r="AC427" s="84">
        <f>IF(AND(SUMIFS($D$249:$D$599,$F$249:$F$599,0,$E$249:$E$599,$G427,$C$249:$C$599,"&lt;="&amp;AA$5)&lt;1000000,SUMIFS($D$249:$D$599,$F$249:$F$599,0,$E$249:$E$599,$G427,$C$249:$C$599,"&lt;="&amp;AC5)&gt;=1000000),SUMIFS($D$249:$D$599,$F$249:$F$599,0,$E$249:$E$599,$G427)*$C$161 ,0)</f>
        <v/>
      </c>
      <c r="AE427" s="84">
        <f>IF(AND(SUMIFS($D$249:$D$599,$F$249:$F$599,0,$E$249:$E$599,$G427,$C$249:$C$599,"&lt;="&amp;AC$5)&lt;1000000,SUMIFS($D$249:$D$599,$F$249:$F$599,0,$E$249:$E$599,$G427,$C$249:$C$599,"&lt;="&amp;AE5)&gt;=1000000),SUMIFS($D$249:$D$599,$F$249:$F$599,0,$E$249:$E$599,$G427)*$C$161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85">
        <f>LEFT(B428,6)</f>
        <v/>
      </c>
      <c r="F428" s="14">
        <f>IF(SUMIFS($E$121:$E$155,$D$121:$D$155,E428)&lt;&gt;0,E428,0)</f>
        <v/>
      </c>
      <c r="G428" s="24" t="n"/>
      <c r="I428" s="26">
        <f>IF(AND(SUMIFS($D$249:$D$599,$F$249:$F$599,0,$E$249:$E$599,$G428,$C$249:$C$599,"&lt;="&amp;B$2)&lt;1000000,SUMIFS($D$249:$D$599,$F$249:$F$599,0,$E$249:$E$599,$G428,$C$249:$C$599,"&lt;="&amp;I5)&gt;=1000000),SUMIFS($D$249:$D$599,$F$249:$F$599,0,$E$249:$E$599,$G428)*$C$161 ,0)</f>
        <v/>
      </c>
      <c r="K428" s="84">
        <f>IF(AND(SUMIFS($D$249:$D$599,$F$249:$F$599,0,$E$249:$E$599,$G428,$C$249:$C$599,"&lt;="&amp;I$5)&lt;1000000,SUMIFS($D$249:$D$599,$F$249:$F$599,0,$E$249:$E$599,$G428,$C$249:$C$599,"&lt;="&amp;K5)&gt;=1000000),SUMIFS($D$249:$D$599,$F$249:$F$599,0,$E$249:$E$599,$G428)*$C$161 ,0)</f>
        <v/>
      </c>
      <c r="M428" s="84">
        <f>IF(AND(SUMIFS($D$249:$D$599,$F$249:$F$599,0,$E$249:$E$599,$G428,$C$249:$C$599,"&lt;="&amp;K$5)&lt;1000000,SUMIFS($D$249:$D$599,$F$249:$F$599,0,$E$249:$E$599,$G428,$C$249:$C$599,"&lt;="&amp;M5)&gt;=1000000),SUMIFS($D$249:$D$599,$F$249:$F$599,0,$E$249:$E$599,$G428)*$C$161 ,0)</f>
        <v/>
      </c>
      <c r="O428" s="84">
        <f>IF(AND(SUMIFS($D$249:$D$599,$F$249:$F$599,0,$E$249:$E$599,$G428,$C$249:$C$599,"&lt;="&amp;M$5)&lt;1000000,SUMIFS($D$249:$D$599,$F$249:$F$599,0,$E$249:$E$599,$G428,$C$249:$C$599,"&lt;="&amp;O5)&gt;=1000000),SUMIFS($D$249:$D$599,$F$249:$F$599,0,$E$249:$E$599,$G428)*$C$161 ,0)</f>
        <v/>
      </c>
      <c r="Q428" s="84">
        <f>IF(AND(SUMIFS($D$249:$D$599,$F$249:$F$599,0,$E$249:$E$599,$G428,$C$249:$C$599,"&lt;="&amp;O$5)&lt;1000000,SUMIFS($D$249:$D$599,$F$249:$F$599,0,$E$249:$E$599,$G428,$C$249:$C$599,"&lt;="&amp;Q5)&gt;=1000000),SUMIFS($D$249:$D$599,$F$249:$F$599,0,$E$249:$E$599,$G428)*$C$161 ,0)</f>
        <v/>
      </c>
      <c r="S428" s="84">
        <f>IF(AND(SUMIFS($D$249:$D$599,$F$249:$F$599,0,$E$249:$E$599,$G428,$C$249:$C$599,"&lt;="&amp;Q$5)&lt;1000000,SUMIFS($D$249:$D$599,$F$249:$F$599,0,$E$249:$E$599,$G428,$C$249:$C$599,"&lt;="&amp;S5)&gt;=1000000),SUMIFS($D$249:$D$599,$F$249:$F$599,0,$E$249:$E$599,$G428)*$C$161 ,0)</f>
        <v/>
      </c>
      <c r="U428" s="84">
        <f>IF(AND(SUMIFS($D$249:$D$599,$F$249:$F$599,0,$E$249:$E$599,$G428,$C$249:$C$599,"&lt;="&amp;S$5)&lt;1000000,SUMIFS($D$249:$D$599,$F$249:$F$599,0,$E$249:$E$599,$G428,$C$249:$C$599,"&lt;="&amp;U5)&gt;=1000000),SUMIFS($D$249:$D$599,$F$249:$F$599,0,$E$249:$E$599,$G428)*$C$161 ,0)</f>
        <v/>
      </c>
      <c r="W428" s="84">
        <f>IF(AND(SUMIFS($D$249:$D$599,$F$249:$F$599,0,$E$249:$E$599,$G428,$C$249:$C$599,"&lt;="&amp;U$5)&lt;1000000,SUMIFS($D$249:$D$599,$F$249:$F$599,0,$E$249:$E$599,$G428,$C$249:$C$599,"&lt;="&amp;W5)&gt;=1000000),SUMIFS($D$249:$D$599,$F$249:$F$599,0,$E$249:$E$599,$G428)*$C$161 ,0)</f>
        <v/>
      </c>
      <c r="Y428" s="84">
        <f>IF(AND(SUMIFS($D$249:$D$599,$F$249:$F$599,0,$E$249:$E$599,$G428,$C$249:$C$599,"&lt;="&amp;W$5)&lt;1000000,SUMIFS($D$249:$D$599,$F$249:$F$599,0,$E$249:$E$599,$G428,$C$249:$C$599,"&lt;="&amp;Y5)&gt;=1000000),SUMIFS($D$249:$D$599,$F$249:$F$599,0,$E$249:$E$599,$G428)*$C$161 ,0)</f>
        <v/>
      </c>
      <c r="AA428" s="84">
        <f>IF(AND(SUMIFS($D$249:$D$599,$F$249:$F$599,0,$E$249:$E$599,$G428,$C$249:$C$599,"&lt;="&amp;Y$5)&lt;1000000,SUMIFS($D$249:$D$599,$F$249:$F$599,0,$E$249:$E$599,$G428,$C$249:$C$599,"&lt;="&amp;AA5)&gt;=1000000),SUMIFS($D$249:$D$599,$F$249:$F$599,0,$E$249:$E$599,$G428)*$C$161 ,0)</f>
        <v/>
      </c>
      <c r="AC428" s="84">
        <f>IF(AND(SUMIFS($D$249:$D$599,$F$249:$F$599,0,$E$249:$E$599,$G428,$C$249:$C$599,"&lt;="&amp;AA$5)&lt;1000000,SUMIFS($D$249:$D$599,$F$249:$F$599,0,$E$249:$E$599,$G428,$C$249:$C$599,"&lt;="&amp;AC5)&gt;=1000000),SUMIFS($D$249:$D$599,$F$249:$F$599,0,$E$249:$E$599,$G428)*$C$161 ,0)</f>
        <v/>
      </c>
      <c r="AE428" s="84">
        <f>IF(AND(SUMIFS($D$249:$D$599,$F$249:$F$599,0,$E$249:$E$599,$G428,$C$249:$C$599,"&lt;="&amp;AC$5)&lt;1000000,SUMIFS($D$249:$D$599,$F$249:$F$599,0,$E$249:$E$599,$G428,$C$249:$C$599,"&lt;="&amp;AE5)&gt;=1000000),SUMIFS($D$249:$D$599,$F$249:$F$599,0,$E$249:$E$599,$G428)*$C$161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85">
        <f>LEFT(B429,6)</f>
        <v/>
      </c>
      <c r="F429" s="14">
        <f>IF(SUMIFS($E$121:$E$155,$D$121:$D$155,E429)&lt;&gt;0,E429,0)</f>
        <v/>
      </c>
      <c r="G429" s="24" t="n"/>
      <c r="I429" s="26">
        <f>IF(AND(SUMIFS($D$249:$D$599,$F$249:$F$599,0,$E$249:$E$599,$G429,$C$249:$C$599,"&lt;="&amp;B$2)&lt;1000000,SUMIFS($D$249:$D$599,$F$249:$F$599,0,$E$249:$E$599,$G429,$C$249:$C$599,"&lt;="&amp;I5)&gt;=1000000),SUMIFS($D$249:$D$599,$F$249:$F$599,0,$E$249:$E$599,$G429)*$C$161 ,0)</f>
        <v/>
      </c>
      <c r="K429" s="84">
        <f>IF(AND(SUMIFS($D$249:$D$599,$F$249:$F$599,0,$E$249:$E$599,$G429,$C$249:$C$599,"&lt;="&amp;I$5)&lt;1000000,SUMIFS($D$249:$D$599,$F$249:$F$599,0,$E$249:$E$599,$G429,$C$249:$C$599,"&lt;="&amp;K5)&gt;=1000000),SUMIFS($D$249:$D$599,$F$249:$F$599,0,$E$249:$E$599,$G429)*$C$161 ,0)</f>
        <v/>
      </c>
      <c r="M429" s="84">
        <f>IF(AND(SUMIFS($D$249:$D$599,$F$249:$F$599,0,$E$249:$E$599,$G429,$C$249:$C$599,"&lt;="&amp;K$5)&lt;1000000,SUMIFS($D$249:$D$599,$F$249:$F$599,0,$E$249:$E$599,$G429,$C$249:$C$599,"&lt;="&amp;M5)&gt;=1000000),SUMIFS($D$249:$D$599,$F$249:$F$599,0,$E$249:$E$599,$G429)*$C$161 ,0)</f>
        <v/>
      </c>
      <c r="O429" s="84">
        <f>IF(AND(SUMIFS($D$249:$D$599,$F$249:$F$599,0,$E$249:$E$599,$G429,$C$249:$C$599,"&lt;="&amp;M$5)&lt;1000000,SUMIFS($D$249:$D$599,$F$249:$F$599,0,$E$249:$E$599,$G429,$C$249:$C$599,"&lt;="&amp;O5)&gt;=1000000),SUMIFS($D$249:$D$599,$F$249:$F$599,0,$E$249:$E$599,$G429)*$C$161 ,0)</f>
        <v/>
      </c>
      <c r="Q429" s="84">
        <f>IF(AND(SUMIFS($D$249:$D$599,$F$249:$F$599,0,$E$249:$E$599,$G429,$C$249:$C$599,"&lt;="&amp;O$5)&lt;1000000,SUMIFS($D$249:$D$599,$F$249:$F$599,0,$E$249:$E$599,$G429,$C$249:$C$599,"&lt;="&amp;Q5)&gt;=1000000),SUMIFS($D$249:$D$599,$F$249:$F$599,0,$E$249:$E$599,$G429)*$C$161 ,0)</f>
        <v/>
      </c>
      <c r="S429" s="84">
        <f>IF(AND(SUMIFS($D$249:$D$599,$F$249:$F$599,0,$E$249:$E$599,$G429,$C$249:$C$599,"&lt;="&amp;Q$5)&lt;1000000,SUMIFS($D$249:$D$599,$F$249:$F$599,0,$E$249:$E$599,$G429,$C$249:$C$599,"&lt;="&amp;S5)&gt;=1000000),SUMIFS($D$249:$D$599,$F$249:$F$599,0,$E$249:$E$599,$G429)*$C$161 ,0)</f>
        <v/>
      </c>
      <c r="U429" s="84">
        <f>IF(AND(SUMIFS($D$249:$D$599,$F$249:$F$599,0,$E$249:$E$599,$G429,$C$249:$C$599,"&lt;="&amp;S$5)&lt;1000000,SUMIFS($D$249:$D$599,$F$249:$F$599,0,$E$249:$E$599,$G429,$C$249:$C$599,"&lt;="&amp;U5)&gt;=1000000),SUMIFS($D$249:$D$599,$F$249:$F$599,0,$E$249:$E$599,$G429)*$C$161 ,0)</f>
        <v/>
      </c>
      <c r="W429" s="84">
        <f>IF(AND(SUMIFS($D$249:$D$599,$F$249:$F$599,0,$E$249:$E$599,$G429,$C$249:$C$599,"&lt;="&amp;U$5)&lt;1000000,SUMIFS($D$249:$D$599,$F$249:$F$599,0,$E$249:$E$599,$G429,$C$249:$C$599,"&lt;="&amp;W5)&gt;=1000000),SUMIFS($D$249:$D$599,$F$249:$F$599,0,$E$249:$E$599,$G429)*$C$161 ,0)</f>
        <v/>
      </c>
      <c r="Y429" s="84">
        <f>IF(AND(SUMIFS($D$249:$D$599,$F$249:$F$599,0,$E$249:$E$599,$G429,$C$249:$C$599,"&lt;="&amp;W$5)&lt;1000000,SUMIFS($D$249:$D$599,$F$249:$F$599,0,$E$249:$E$599,$G429,$C$249:$C$599,"&lt;="&amp;Y5)&gt;=1000000),SUMIFS($D$249:$D$599,$F$249:$F$599,0,$E$249:$E$599,$G429)*$C$161 ,0)</f>
        <v/>
      </c>
      <c r="AA429" s="84">
        <f>IF(AND(SUMIFS($D$249:$D$599,$F$249:$F$599,0,$E$249:$E$599,$G429,$C$249:$C$599,"&lt;="&amp;Y$5)&lt;1000000,SUMIFS($D$249:$D$599,$F$249:$F$599,0,$E$249:$E$599,$G429,$C$249:$C$599,"&lt;="&amp;AA5)&gt;=1000000),SUMIFS($D$249:$D$599,$F$249:$F$599,0,$E$249:$E$599,$G429)*$C$161 ,0)</f>
        <v/>
      </c>
      <c r="AC429" s="84">
        <f>IF(AND(SUMIFS($D$249:$D$599,$F$249:$F$599,0,$E$249:$E$599,$G429,$C$249:$C$599,"&lt;="&amp;AA$5)&lt;1000000,SUMIFS($D$249:$D$599,$F$249:$F$599,0,$E$249:$E$599,$G429,$C$249:$C$599,"&lt;="&amp;AC5)&gt;=1000000),SUMIFS($D$249:$D$599,$F$249:$F$599,0,$E$249:$E$599,$G429)*$C$161 ,0)</f>
        <v/>
      </c>
      <c r="AE429" s="84">
        <f>IF(AND(SUMIFS($D$249:$D$599,$F$249:$F$599,0,$E$249:$E$599,$G429,$C$249:$C$599,"&lt;="&amp;AC$5)&lt;1000000,SUMIFS($D$249:$D$599,$F$249:$F$599,0,$E$249:$E$599,$G429,$C$249:$C$599,"&lt;="&amp;AE5)&gt;=1000000),SUMIFS($D$249:$D$599,$F$249:$F$599,0,$E$249:$E$599,$G429)*$C$161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85">
        <f>LEFT(B430,6)</f>
        <v/>
      </c>
      <c r="F430" s="14">
        <f>IF(SUMIFS($E$121:$E$155,$D$121:$D$155,E430)&lt;&gt;0,E430,0)</f>
        <v/>
      </c>
      <c r="G430" s="24" t="n"/>
      <c r="I430" s="26">
        <f>IF(AND(SUMIFS($D$249:$D$599,$F$249:$F$599,0,$E$249:$E$599,$G430,$C$249:$C$599,"&lt;="&amp;B$2)&lt;1000000,SUMIFS($D$249:$D$599,$F$249:$F$599,0,$E$249:$E$599,$G430,$C$249:$C$599,"&lt;="&amp;I5)&gt;=1000000),SUMIFS($D$249:$D$599,$F$249:$F$599,0,$E$249:$E$599,$G430)*$C$161 ,0)</f>
        <v/>
      </c>
      <c r="K430" s="84">
        <f>IF(AND(SUMIFS($D$249:$D$599,$F$249:$F$599,0,$E$249:$E$599,$G430,$C$249:$C$599,"&lt;="&amp;I$5)&lt;1000000,SUMIFS($D$249:$D$599,$F$249:$F$599,0,$E$249:$E$599,$G430,$C$249:$C$599,"&lt;="&amp;K5)&gt;=1000000),SUMIFS($D$249:$D$599,$F$249:$F$599,0,$E$249:$E$599,$G430)*$C$161 ,0)</f>
        <v/>
      </c>
      <c r="M430" s="84">
        <f>IF(AND(SUMIFS($D$249:$D$599,$F$249:$F$599,0,$E$249:$E$599,$G430,$C$249:$C$599,"&lt;="&amp;K$5)&lt;1000000,SUMIFS($D$249:$D$599,$F$249:$F$599,0,$E$249:$E$599,$G430,$C$249:$C$599,"&lt;="&amp;M5)&gt;=1000000),SUMIFS($D$249:$D$599,$F$249:$F$599,0,$E$249:$E$599,$G430)*$C$161 ,0)</f>
        <v/>
      </c>
      <c r="O430" s="84">
        <f>IF(AND(SUMIFS($D$249:$D$599,$F$249:$F$599,0,$E$249:$E$599,$G430,$C$249:$C$599,"&lt;="&amp;M$5)&lt;1000000,SUMIFS($D$249:$D$599,$F$249:$F$599,0,$E$249:$E$599,$G430,$C$249:$C$599,"&lt;="&amp;O5)&gt;=1000000),SUMIFS($D$249:$D$599,$F$249:$F$599,0,$E$249:$E$599,$G430)*$C$161 ,0)</f>
        <v/>
      </c>
      <c r="Q430" s="84">
        <f>IF(AND(SUMIFS($D$249:$D$599,$F$249:$F$599,0,$E$249:$E$599,$G430,$C$249:$C$599,"&lt;="&amp;O$5)&lt;1000000,SUMIFS($D$249:$D$599,$F$249:$F$599,0,$E$249:$E$599,$G430,$C$249:$C$599,"&lt;="&amp;Q5)&gt;=1000000),SUMIFS($D$249:$D$599,$F$249:$F$599,0,$E$249:$E$599,$G430)*$C$161 ,0)</f>
        <v/>
      </c>
      <c r="S430" s="84">
        <f>IF(AND(SUMIFS($D$249:$D$599,$F$249:$F$599,0,$E$249:$E$599,$G430,$C$249:$C$599,"&lt;="&amp;Q$5)&lt;1000000,SUMIFS($D$249:$D$599,$F$249:$F$599,0,$E$249:$E$599,$G430,$C$249:$C$599,"&lt;="&amp;S5)&gt;=1000000),SUMIFS($D$249:$D$599,$F$249:$F$599,0,$E$249:$E$599,$G430)*$C$161 ,0)</f>
        <v/>
      </c>
      <c r="U430" s="84">
        <f>IF(AND(SUMIFS($D$249:$D$599,$F$249:$F$599,0,$E$249:$E$599,$G430,$C$249:$C$599,"&lt;="&amp;S$5)&lt;1000000,SUMIFS($D$249:$D$599,$F$249:$F$599,0,$E$249:$E$599,$G430,$C$249:$C$599,"&lt;="&amp;U5)&gt;=1000000),SUMIFS($D$249:$D$599,$F$249:$F$599,0,$E$249:$E$599,$G430)*$C$161 ,0)</f>
        <v/>
      </c>
      <c r="W430" s="84">
        <f>IF(AND(SUMIFS($D$249:$D$599,$F$249:$F$599,0,$E$249:$E$599,$G430,$C$249:$C$599,"&lt;="&amp;U$5)&lt;1000000,SUMIFS($D$249:$D$599,$F$249:$F$599,0,$E$249:$E$599,$G430,$C$249:$C$599,"&lt;="&amp;W5)&gt;=1000000),SUMIFS($D$249:$D$599,$F$249:$F$599,0,$E$249:$E$599,$G430)*$C$161 ,0)</f>
        <v/>
      </c>
      <c r="Y430" s="84">
        <f>IF(AND(SUMIFS($D$249:$D$599,$F$249:$F$599,0,$E$249:$E$599,$G430,$C$249:$C$599,"&lt;="&amp;W$5)&lt;1000000,SUMIFS($D$249:$D$599,$F$249:$F$599,0,$E$249:$E$599,$G430,$C$249:$C$599,"&lt;="&amp;Y5)&gt;=1000000),SUMIFS($D$249:$D$599,$F$249:$F$599,0,$E$249:$E$599,$G430)*$C$161 ,0)</f>
        <v/>
      </c>
      <c r="AA430" s="84">
        <f>IF(AND(SUMIFS($D$249:$D$599,$F$249:$F$599,0,$E$249:$E$599,$G430,$C$249:$C$599,"&lt;="&amp;Y$5)&lt;1000000,SUMIFS($D$249:$D$599,$F$249:$F$599,0,$E$249:$E$599,$G430,$C$249:$C$599,"&lt;="&amp;AA5)&gt;=1000000),SUMIFS($D$249:$D$599,$F$249:$F$599,0,$E$249:$E$599,$G430)*$C$161 ,0)</f>
        <v/>
      </c>
      <c r="AC430" s="84">
        <f>IF(AND(SUMIFS($D$249:$D$599,$F$249:$F$599,0,$E$249:$E$599,$G430,$C$249:$C$599,"&lt;="&amp;AA$5)&lt;1000000,SUMIFS($D$249:$D$599,$F$249:$F$599,0,$E$249:$E$599,$G430,$C$249:$C$599,"&lt;="&amp;AC5)&gt;=1000000),SUMIFS($D$249:$D$599,$F$249:$F$599,0,$E$249:$E$599,$G430)*$C$161 ,0)</f>
        <v/>
      </c>
      <c r="AE430" s="84">
        <f>IF(AND(SUMIFS($D$249:$D$599,$F$249:$F$599,0,$E$249:$E$599,$G430,$C$249:$C$599,"&lt;="&amp;AC$5)&lt;1000000,SUMIFS($D$249:$D$599,$F$249:$F$599,0,$E$249:$E$599,$G430,$C$249:$C$599,"&lt;="&amp;AE5)&gt;=1000000),SUMIFS($D$249:$D$599,$F$249:$F$599,0,$E$249:$E$599,$G430)*$C$161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85">
        <f>LEFT(B431,6)</f>
        <v/>
      </c>
      <c r="F431" s="14">
        <f>IF(SUMIFS($E$121:$E$155,$D$121:$D$155,E431)&lt;&gt;0,E431,0)</f>
        <v/>
      </c>
      <c r="G431" s="24" t="n"/>
      <c r="I431" s="26">
        <f>IF(AND(SUMIFS($D$249:$D$599,$F$249:$F$599,0,$E$249:$E$599,$G431,$C$249:$C$599,"&lt;="&amp;B$2)&lt;1000000,SUMIFS($D$249:$D$599,$F$249:$F$599,0,$E$249:$E$599,$G431,$C$249:$C$599,"&lt;="&amp;I5)&gt;=1000000),SUMIFS($D$249:$D$599,$F$249:$F$599,0,$E$249:$E$599,$G431)*$C$161 ,0)</f>
        <v/>
      </c>
      <c r="K431" s="84">
        <f>IF(AND(SUMIFS($D$249:$D$599,$F$249:$F$599,0,$E$249:$E$599,$G431,$C$249:$C$599,"&lt;="&amp;I$5)&lt;1000000,SUMIFS($D$249:$D$599,$F$249:$F$599,0,$E$249:$E$599,$G431,$C$249:$C$599,"&lt;="&amp;K5)&gt;=1000000),SUMIFS($D$249:$D$599,$F$249:$F$599,0,$E$249:$E$599,$G431)*$C$161 ,0)</f>
        <v/>
      </c>
      <c r="M431" s="84">
        <f>IF(AND(SUMIFS($D$249:$D$599,$F$249:$F$599,0,$E$249:$E$599,$G431,$C$249:$C$599,"&lt;="&amp;K$5)&lt;1000000,SUMIFS($D$249:$D$599,$F$249:$F$599,0,$E$249:$E$599,$G431,$C$249:$C$599,"&lt;="&amp;M5)&gt;=1000000),SUMIFS($D$249:$D$599,$F$249:$F$599,0,$E$249:$E$599,$G431)*$C$161 ,0)</f>
        <v/>
      </c>
      <c r="O431" s="84">
        <f>IF(AND(SUMIFS($D$249:$D$599,$F$249:$F$599,0,$E$249:$E$599,$G431,$C$249:$C$599,"&lt;="&amp;M$5)&lt;1000000,SUMIFS($D$249:$D$599,$F$249:$F$599,0,$E$249:$E$599,$G431,$C$249:$C$599,"&lt;="&amp;O5)&gt;=1000000),SUMIFS($D$249:$D$599,$F$249:$F$599,0,$E$249:$E$599,$G431)*$C$161 ,0)</f>
        <v/>
      </c>
      <c r="Q431" s="84">
        <f>IF(AND(SUMIFS($D$249:$D$599,$F$249:$F$599,0,$E$249:$E$599,$G431,$C$249:$C$599,"&lt;="&amp;O$5)&lt;1000000,SUMIFS($D$249:$D$599,$F$249:$F$599,0,$E$249:$E$599,$G431,$C$249:$C$599,"&lt;="&amp;Q5)&gt;=1000000),SUMIFS($D$249:$D$599,$F$249:$F$599,0,$E$249:$E$599,$G431)*$C$161 ,0)</f>
        <v/>
      </c>
      <c r="S431" s="84">
        <f>IF(AND(SUMIFS($D$249:$D$599,$F$249:$F$599,0,$E$249:$E$599,$G431,$C$249:$C$599,"&lt;="&amp;Q$5)&lt;1000000,SUMIFS($D$249:$D$599,$F$249:$F$599,0,$E$249:$E$599,$G431,$C$249:$C$599,"&lt;="&amp;S5)&gt;=1000000),SUMIFS($D$249:$D$599,$F$249:$F$599,0,$E$249:$E$599,$G431)*$C$161 ,0)</f>
        <v/>
      </c>
      <c r="U431" s="84">
        <f>IF(AND(SUMIFS($D$249:$D$599,$F$249:$F$599,0,$E$249:$E$599,$G431,$C$249:$C$599,"&lt;="&amp;S$5)&lt;1000000,SUMIFS($D$249:$D$599,$F$249:$F$599,0,$E$249:$E$599,$G431,$C$249:$C$599,"&lt;="&amp;U5)&gt;=1000000),SUMIFS($D$249:$D$599,$F$249:$F$599,0,$E$249:$E$599,$G431)*$C$161 ,0)</f>
        <v/>
      </c>
      <c r="W431" s="84">
        <f>IF(AND(SUMIFS($D$249:$D$599,$F$249:$F$599,0,$E$249:$E$599,$G431,$C$249:$C$599,"&lt;="&amp;U$5)&lt;1000000,SUMIFS($D$249:$D$599,$F$249:$F$599,0,$E$249:$E$599,$G431,$C$249:$C$599,"&lt;="&amp;W5)&gt;=1000000),SUMIFS($D$249:$D$599,$F$249:$F$599,0,$E$249:$E$599,$G431)*$C$161 ,0)</f>
        <v/>
      </c>
      <c r="Y431" s="84">
        <f>IF(AND(SUMIFS($D$249:$D$599,$F$249:$F$599,0,$E$249:$E$599,$G431,$C$249:$C$599,"&lt;="&amp;W$5)&lt;1000000,SUMIFS($D$249:$D$599,$F$249:$F$599,0,$E$249:$E$599,$G431,$C$249:$C$599,"&lt;="&amp;Y5)&gt;=1000000),SUMIFS($D$249:$D$599,$F$249:$F$599,0,$E$249:$E$599,$G431)*$C$161 ,0)</f>
        <v/>
      </c>
      <c r="AA431" s="84">
        <f>IF(AND(SUMIFS($D$249:$D$599,$F$249:$F$599,0,$E$249:$E$599,$G431,$C$249:$C$599,"&lt;="&amp;Y$5)&lt;1000000,SUMIFS($D$249:$D$599,$F$249:$F$599,0,$E$249:$E$599,$G431,$C$249:$C$599,"&lt;="&amp;AA5)&gt;=1000000),SUMIFS($D$249:$D$599,$F$249:$F$599,0,$E$249:$E$599,$G431)*$C$161 ,0)</f>
        <v/>
      </c>
      <c r="AC431" s="84">
        <f>IF(AND(SUMIFS($D$249:$D$599,$F$249:$F$599,0,$E$249:$E$599,$G431,$C$249:$C$599,"&lt;="&amp;AA$5)&lt;1000000,SUMIFS($D$249:$D$599,$F$249:$F$599,0,$E$249:$E$599,$G431,$C$249:$C$599,"&lt;="&amp;AC5)&gt;=1000000),SUMIFS($D$249:$D$599,$F$249:$F$599,0,$E$249:$E$599,$G431)*$C$161 ,0)</f>
        <v/>
      </c>
      <c r="AE431" s="84">
        <f>IF(AND(SUMIFS($D$249:$D$599,$F$249:$F$599,0,$E$249:$E$599,$G431,$C$249:$C$599,"&lt;="&amp;AC$5)&lt;1000000,SUMIFS($D$249:$D$599,$F$249:$F$599,0,$E$249:$E$599,$G431,$C$249:$C$599,"&lt;="&amp;AE5)&gt;=1000000),SUMIFS($D$249:$D$599,$F$249:$F$599,0,$E$249:$E$599,$G431)*$C$161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85">
        <f>LEFT(B432,6)</f>
        <v/>
      </c>
      <c r="F432" s="14">
        <f>IF(SUMIFS($E$121:$E$155,$D$121:$D$155,E432)&lt;&gt;0,E432,0)</f>
        <v/>
      </c>
      <c r="G432" s="24" t="n"/>
      <c r="I432" s="26">
        <f>IF(AND(SUMIFS($D$249:$D$599,$F$249:$F$599,0,$E$249:$E$599,$G432,$C$249:$C$599,"&lt;="&amp;B$2)&lt;1000000,SUMIFS($D$249:$D$599,$F$249:$F$599,0,$E$249:$E$599,$G432,$C$249:$C$599,"&lt;="&amp;I5)&gt;=1000000),SUMIFS($D$249:$D$599,$F$249:$F$599,0,$E$249:$E$599,$G432)*$C$161 ,0)</f>
        <v/>
      </c>
      <c r="K432" s="84">
        <f>IF(AND(SUMIFS($D$249:$D$599,$F$249:$F$599,0,$E$249:$E$599,$G432,$C$249:$C$599,"&lt;="&amp;I$5)&lt;1000000,SUMIFS($D$249:$D$599,$F$249:$F$599,0,$E$249:$E$599,$G432,$C$249:$C$599,"&lt;="&amp;K5)&gt;=1000000),SUMIFS($D$249:$D$599,$F$249:$F$599,0,$E$249:$E$599,$G432)*$C$161 ,0)</f>
        <v/>
      </c>
      <c r="M432" s="84">
        <f>IF(AND(SUMIFS($D$249:$D$599,$F$249:$F$599,0,$E$249:$E$599,$G432,$C$249:$C$599,"&lt;="&amp;K$5)&lt;1000000,SUMIFS($D$249:$D$599,$F$249:$F$599,0,$E$249:$E$599,$G432,$C$249:$C$599,"&lt;="&amp;M5)&gt;=1000000),SUMIFS($D$249:$D$599,$F$249:$F$599,0,$E$249:$E$599,$G432)*$C$161 ,0)</f>
        <v/>
      </c>
      <c r="O432" s="84">
        <f>IF(AND(SUMIFS($D$249:$D$599,$F$249:$F$599,0,$E$249:$E$599,$G432,$C$249:$C$599,"&lt;="&amp;M$5)&lt;1000000,SUMIFS($D$249:$D$599,$F$249:$F$599,0,$E$249:$E$599,$G432,$C$249:$C$599,"&lt;="&amp;O5)&gt;=1000000),SUMIFS($D$249:$D$599,$F$249:$F$599,0,$E$249:$E$599,$G432)*$C$161 ,0)</f>
        <v/>
      </c>
      <c r="Q432" s="84">
        <f>IF(AND(SUMIFS($D$249:$D$599,$F$249:$F$599,0,$E$249:$E$599,$G432,$C$249:$C$599,"&lt;="&amp;O$5)&lt;1000000,SUMIFS($D$249:$D$599,$F$249:$F$599,0,$E$249:$E$599,$G432,$C$249:$C$599,"&lt;="&amp;Q5)&gt;=1000000),SUMIFS($D$249:$D$599,$F$249:$F$599,0,$E$249:$E$599,$G432)*$C$161 ,0)</f>
        <v/>
      </c>
      <c r="S432" s="84">
        <f>IF(AND(SUMIFS($D$249:$D$599,$F$249:$F$599,0,$E$249:$E$599,$G432,$C$249:$C$599,"&lt;="&amp;Q$5)&lt;1000000,SUMIFS($D$249:$D$599,$F$249:$F$599,0,$E$249:$E$599,$G432,$C$249:$C$599,"&lt;="&amp;S5)&gt;=1000000),SUMIFS($D$249:$D$599,$F$249:$F$599,0,$E$249:$E$599,$G432)*$C$161 ,0)</f>
        <v/>
      </c>
      <c r="U432" s="84">
        <f>IF(AND(SUMIFS($D$249:$D$599,$F$249:$F$599,0,$E$249:$E$599,$G432,$C$249:$C$599,"&lt;="&amp;S$5)&lt;1000000,SUMIFS($D$249:$D$599,$F$249:$F$599,0,$E$249:$E$599,$G432,$C$249:$C$599,"&lt;="&amp;U5)&gt;=1000000),SUMIFS($D$249:$D$599,$F$249:$F$599,0,$E$249:$E$599,$G432)*$C$161 ,0)</f>
        <v/>
      </c>
      <c r="W432" s="84">
        <f>IF(AND(SUMIFS($D$249:$D$599,$F$249:$F$599,0,$E$249:$E$599,$G432,$C$249:$C$599,"&lt;="&amp;U$5)&lt;1000000,SUMIFS($D$249:$D$599,$F$249:$F$599,0,$E$249:$E$599,$G432,$C$249:$C$599,"&lt;="&amp;W5)&gt;=1000000),SUMIFS($D$249:$D$599,$F$249:$F$599,0,$E$249:$E$599,$G432)*$C$161 ,0)</f>
        <v/>
      </c>
      <c r="Y432" s="84">
        <f>IF(AND(SUMIFS($D$249:$D$599,$F$249:$F$599,0,$E$249:$E$599,$G432,$C$249:$C$599,"&lt;="&amp;W$5)&lt;1000000,SUMIFS($D$249:$D$599,$F$249:$F$599,0,$E$249:$E$599,$G432,$C$249:$C$599,"&lt;="&amp;Y5)&gt;=1000000),SUMIFS($D$249:$D$599,$F$249:$F$599,0,$E$249:$E$599,$G432)*$C$161 ,0)</f>
        <v/>
      </c>
      <c r="AA432" s="84">
        <f>IF(AND(SUMIFS($D$249:$D$599,$F$249:$F$599,0,$E$249:$E$599,$G432,$C$249:$C$599,"&lt;="&amp;Y$5)&lt;1000000,SUMIFS($D$249:$D$599,$F$249:$F$599,0,$E$249:$E$599,$G432,$C$249:$C$599,"&lt;="&amp;AA5)&gt;=1000000),SUMIFS($D$249:$D$599,$F$249:$F$599,0,$E$249:$E$599,$G432)*$C$161 ,0)</f>
        <v/>
      </c>
      <c r="AC432" s="84">
        <f>IF(AND(SUMIFS($D$249:$D$599,$F$249:$F$599,0,$E$249:$E$599,$G432,$C$249:$C$599,"&lt;="&amp;AA$5)&lt;1000000,SUMIFS($D$249:$D$599,$F$249:$F$599,0,$E$249:$E$599,$G432,$C$249:$C$599,"&lt;="&amp;AC5)&gt;=1000000),SUMIFS($D$249:$D$599,$F$249:$F$599,0,$E$249:$E$599,$G432)*$C$161 ,0)</f>
        <v/>
      </c>
      <c r="AE432" s="84">
        <f>IF(AND(SUMIFS($D$249:$D$599,$F$249:$F$599,0,$E$249:$E$599,$G432,$C$249:$C$599,"&lt;="&amp;AC$5)&lt;1000000,SUMIFS($D$249:$D$599,$F$249:$F$599,0,$E$249:$E$599,$G432,$C$249:$C$599,"&lt;="&amp;AE5)&gt;=1000000),SUMIFS($D$249:$D$599,$F$249:$F$599,0,$E$249:$E$599,$G432)*$C$161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85">
        <f>LEFT(B433,6)</f>
        <v/>
      </c>
      <c r="F433" s="14">
        <f>IF(SUMIFS($E$121:$E$155,$D$121:$D$155,E433)&lt;&gt;0,E433,0)</f>
        <v/>
      </c>
      <c r="G433" s="24" t="n"/>
      <c r="I433" s="26">
        <f>IF(AND(SUMIFS($D$249:$D$599,$F$249:$F$599,0,$E$249:$E$599,$G433,$C$249:$C$599,"&lt;="&amp;B$2)&lt;1000000,SUMIFS($D$249:$D$599,$F$249:$F$599,0,$E$249:$E$599,$G433,$C$249:$C$599,"&lt;="&amp;I5)&gt;=1000000),SUMIFS($D$249:$D$599,$F$249:$F$599,0,$E$249:$E$599,$G433)*$C$161 ,0)</f>
        <v/>
      </c>
      <c r="K433" s="84">
        <f>IF(AND(SUMIFS($D$249:$D$599,$F$249:$F$599,0,$E$249:$E$599,$G433,$C$249:$C$599,"&lt;="&amp;I$5)&lt;1000000,SUMIFS($D$249:$D$599,$F$249:$F$599,0,$E$249:$E$599,$G433,$C$249:$C$599,"&lt;="&amp;K5)&gt;=1000000),SUMIFS($D$249:$D$599,$F$249:$F$599,0,$E$249:$E$599,$G433)*$C$161 ,0)</f>
        <v/>
      </c>
      <c r="M433" s="84">
        <f>IF(AND(SUMIFS($D$249:$D$599,$F$249:$F$599,0,$E$249:$E$599,$G433,$C$249:$C$599,"&lt;="&amp;K$5)&lt;1000000,SUMIFS($D$249:$D$599,$F$249:$F$599,0,$E$249:$E$599,$G433,$C$249:$C$599,"&lt;="&amp;M5)&gt;=1000000),SUMIFS($D$249:$D$599,$F$249:$F$599,0,$E$249:$E$599,$G433)*$C$161 ,0)</f>
        <v/>
      </c>
      <c r="O433" s="84">
        <f>IF(AND(SUMIFS($D$249:$D$599,$F$249:$F$599,0,$E$249:$E$599,$G433,$C$249:$C$599,"&lt;="&amp;M$5)&lt;1000000,SUMIFS($D$249:$D$599,$F$249:$F$599,0,$E$249:$E$599,$G433,$C$249:$C$599,"&lt;="&amp;O5)&gt;=1000000),SUMIFS($D$249:$D$599,$F$249:$F$599,0,$E$249:$E$599,$G433)*$C$161 ,0)</f>
        <v/>
      </c>
      <c r="Q433" s="84">
        <f>IF(AND(SUMIFS($D$249:$D$599,$F$249:$F$599,0,$E$249:$E$599,$G433,$C$249:$C$599,"&lt;="&amp;O$5)&lt;1000000,SUMIFS($D$249:$D$599,$F$249:$F$599,0,$E$249:$E$599,$G433,$C$249:$C$599,"&lt;="&amp;Q5)&gt;=1000000),SUMIFS($D$249:$D$599,$F$249:$F$599,0,$E$249:$E$599,$G433)*$C$161 ,0)</f>
        <v/>
      </c>
      <c r="S433" s="84">
        <f>IF(AND(SUMIFS($D$249:$D$599,$F$249:$F$599,0,$E$249:$E$599,$G433,$C$249:$C$599,"&lt;="&amp;Q$5)&lt;1000000,SUMIFS($D$249:$D$599,$F$249:$F$599,0,$E$249:$E$599,$G433,$C$249:$C$599,"&lt;="&amp;S5)&gt;=1000000),SUMIFS($D$249:$D$599,$F$249:$F$599,0,$E$249:$E$599,$G433)*$C$161 ,0)</f>
        <v/>
      </c>
      <c r="U433" s="84">
        <f>IF(AND(SUMIFS($D$249:$D$599,$F$249:$F$599,0,$E$249:$E$599,$G433,$C$249:$C$599,"&lt;="&amp;S$5)&lt;1000000,SUMIFS($D$249:$D$599,$F$249:$F$599,0,$E$249:$E$599,$G433,$C$249:$C$599,"&lt;="&amp;U5)&gt;=1000000),SUMIFS($D$249:$D$599,$F$249:$F$599,0,$E$249:$E$599,$G433)*$C$161 ,0)</f>
        <v/>
      </c>
      <c r="W433" s="84">
        <f>IF(AND(SUMIFS($D$249:$D$599,$F$249:$F$599,0,$E$249:$E$599,$G433,$C$249:$C$599,"&lt;="&amp;U$5)&lt;1000000,SUMIFS($D$249:$D$599,$F$249:$F$599,0,$E$249:$E$599,$G433,$C$249:$C$599,"&lt;="&amp;W5)&gt;=1000000),SUMIFS($D$249:$D$599,$F$249:$F$599,0,$E$249:$E$599,$G433)*$C$161 ,0)</f>
        <v/>
      </c>
      <c r="Y433" s="84">
        <f>IF(AND(SUMIFS($D$249:$D$599,$F$249:$F$599,0,$E$249:$E$599,$G433,$C$249:$C$599,"&lt;="&amp;W$5)&lt;1000000,SUMIFS($D$249:$D$599,$F$249:$F$599,0,$E$249:$E$599,$G433,$C$249:$C$599,"&lt;="&amp;Y5)&gt;=1000000),SUMIFS($D$249:$D$599,$F$249:$F$599,0,$E$249:$E$599,$G433)*$C$161 ,0)</f>
        <v/>
      </c>
      <c r="AA433" s="84">
        <f>IF(AND(SUMIFS($D$249:$D$599,$F$249:$F$599,0,$E$249:$E$599,$G433,$C$249:$C$599,"&lt;="&amp;Y$5)&lt;1000000,SUMIFS($D$249:$D$599,$F$249:$F$599,0,$E$249:$E$599,$G433,$C$249:$C$599,"&lt;="&amp;AA5)&gt;=1000000),SUMIFS($D$249:$D$599,$F$249:$F$599,0,$E$249:$E$599,$G433)*$C$161 ,0)</f>
        <v/>
      </c>
      <c r="AC433" s="84">
        <f>IF(AND(SUMIFS($D$249:$D$599,$F$249:$F$599,0,$E$249:$E$599,$G433,$C$249:$C$599,"&lt;="&amp;AA$5)&lt;1000000,SUMIFS($D$249:$D$599,$F$249:$F$599,0,$E$249:$E$599,$G433,$C$249:$C$599,"&lt;="&amp;AC5)&gt;=1000000),SUMIFS($D$249:$D$599,$F$249:$F$599,0,$E$249:$E$599,$G433)*$C$161 ,0)</f>
        <v/>
      </c>
      <c r="AE433" s="84">
        <f>IF(AND(SUMIFS($D$249:$D$599,$F$249:$F$599,0,$E$249:$E$599,$G433,$C$249:$C$599,"&lt;="&amp;AC$5)&lt;1000000,SUMIFS($D$249:$D$599,$F$249:$F$599,0,$E$249:$E$599,$G433,$C$249:$C$599,"&lt;="&amp;AE5)&gt;=1000000),SUMIFS($D$249:$D$599,$F$249:$F$599,0,$E$249:$E$599,$G433)*$C$161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85">
        <f>LEFT(B434,6)</f>
        <v/>
      </c>
      <c r="F434" s="14">
        <f>IF(SUMIFS($E$121:$E$155,$D$121:$D$155,E434)&lt;&gt;0,E434,0)</f>
        <v/>
      </c>
      <c r="G434" s="24" t="n"/>
      <c r="I434" s="26">
        <f>IF(AND(SUMIFS($D$249:$D$599,$F$249:$F$599,0,$E$249:$E$599,$G434,$C$249:$C$599,"&lt;="&amp;B$2)&lt;1000000,SUMIFS($D$249:$D$599,$F$249:$F$599,0,$E$249:$E$599,$G434,$C$249:$C$599,"&lt;="&amp;I5)&gt;=1000000),SUMIFS($D$249:$D$599,$F$249:$F$599,0,$E$249:$E$599,$G434)*$C$161 ,0)</f>
        <v/>
      </c>
      <c r="K434" s="84">
        <f>IF(AND(SUMIFS($D$249:$D$599,$F$249:$F$599,0,$E$249:$E$599,$G434,$C$249:$C$599,"&lt;="&amp;I$5)&lt;1000000,SUMIFS($D$249:$D$599,$F$249:$F$599,0,$E$249:$E$599,$G434,$C$249:$C$599,"&lt;="&amp;K5)&gt;=1000000),SUMIFS($D$249:$D$599,$F$249:$F$599,0,$E$249:$E$599,$G434)*$C$161 ,0)</f>
        <v/>
      </c>
      <c r="M434" s="84">
        <f>IF(AND(SUMIFS($D$249:$D$599,$F$249:$F$599,0,$E$249:$E$599,$G434,$C$249:$C$599,"&lt;="&amp;K$5)&lt;1000000,SUMIFS($D$249:$D$599,$F$249:$F$599,0,$E$249:$E$599,$G434,$C$249:$C$599,"&lt;="&amp;M5)&gt;=1000000),SUMIFS($D$249:$D$599,$F$249:$F$599,0,$E$249:$E$599,$G434)*$C$161 ,0)</f>
        <v/>
      </c>
      <c r="O434" s="84">
        <f>IF(AND(SUMIFS($D$249:$D$599,$F$249:$F$599,0,$E$249:$E$599,$G434,$C$249:$C$599,"&lt;="&amp;M$5)&lt;1000000,SUMIFS($D$249:$D$599,$F$249:$F$599,0,$E$249:$E$599,$G434,$C$249:$C$599,"&lt;="&amp;O5)&gt;=1000000),SUMIFS($D$249:$D$599,$F$249:$F$599,0,$E$249:$E$599,$G434)*$C$161 ,0)</f>
        <v/>
      </c>
      <c r="Q434" s="84">
        <f>IF(AND(SUMIFS($D$249:$D$599,$F$249:$F$599,0,$E$249:$E$599,$G434,$C$249:$C$599,"&lt;="&amp;O$5)&lt;1000000,SUMIFS($D$249:$D$599,$F$249:$F$599,0,$E$249:$E$599,$G434,$C$249:$C$599,"&lt;="&amp;Q5)&gt;=1000000),SUMIFS($D$249:$D$599,$F$249:$F$599,0,$E$249:$E$599,$G434)*$C$161 ,0)</f>
        <v/>
      </c>
      <c r="S434" s="84">
        <f>IF(AND(SUMIFS($D$249:$D$599,$F$249:$F$599,0,$E$249:$E$599,$G434,$C$249:$C$599,"&lt;="&amp;Q$5)&lt;1000000,SUMIFS($D$249:$D$599,$F$249:$F$599,0,$E$249:$E$599,$G434,$C$249:$C$599,"&lt;="&amp;S5)&gt;=1000000),SUMIFS($D$249:$D$599,$F$249:$F$599,0,$E$249:$E$599,$G434)*$C$161 ,0)</f>
        <v/>
      </c>
      <c r="U434" s="84">
        <f>IF(AND(SUMIFS($D$249:$D$599,$F$249:$F$599,0,$E$249:$E$599,$G434,$C$249:$C$599,"&lt;="&amp;S$5)&lt;1000000,SUMIFS($D$249:$D$599,$F$249:$F$599,0,$E$249:$E$599,$G434,$C$249:$C$599,"&lt;="&amp;U5)&gt;=1000000),SUMIFS($D$249:$D$599,$F$249:$F$599,0,$E$249:$E$599,$G434)*$C$161 ,0)</f>
        <v/>
      </c>
      <c r="W434" s="84">
        <f>IF(AND(SUMIFS($D$249:$D$599,$F$249:$F$599,0,$E$249:$E$599,$G434,$C$249:$C$599,"&lt;="&amp;U$5)&lt;1000000,SUMIFS($D$249:$D$599,$F$249:$F$599,0,$E$249:$E$599,$G434,$C$249:$C$599,"&lt;="&amp;W5)&gt;=1000000),SUMIFS($D$249:$D$599,$F$249:$F$599,0,$E$249:$E$599,$G434)*$C$161 ,0)</f>
        <v/>
      </c>
      <c r="Y434" s="84">
        <f>IF(AND(SUMIFS($D$249:$D$599,$F$249:$F$599,0,$E$249:$E$599,$G434,$C$249:$C$599,"&lt;="&amp;W$5)&lt;1000000,SUMIFS($D$249:$D$599,$F$249:$F$599,0,$E$249:$E$599,$G434,$C$249:$C$599,"&lt;="&amp;Y5)&gt;=1000000),SUMIFS($D$249:$D$599,$F$249:$F$599,0,$E$249:$E$599,$G434)*$C$161 ,0)</f>
        <v/>
      </c>
      <c r="AA434" s="84">
        <f>IF(AND(SUMIFS($D$249:$D$599,$F$249:$F$599,0,$E$249:$E$599,$G434,$C$249:$C$599,"&lt;="&amp;Y$5)&lt;1000000,SUMIFS($D$249:$D$599,$F$249:$F$599,0,$E$249:$E$599,$G434,$C$249:$C$599,"&lt;="&amp;AA5)&gt;=1000000),SUMIFS($D$249:$D$599,$F$249:$F$599,0,$E$249:$E$599,$G434)*$C$161 ,0)</f>
        <v/>
      </c>
      <c r="AC434" s="84">
        <f>IF(AND(SUMIFS($D$249:$D$599,$F$249:$F$599,0,$E$249:$E$599,$G434,$C$249:$C$599,"&lt;="&amp;AA$5)&lt;1000000,SUMIFS($D$249:$D$599,$F$249:$F$599,0,$E$249:$E$599,$G434,$C$249:$C$599,"&lt;="&amp;AC5)&gt;=1000000),SUMIFS($D$249:$D$599,$F$249:$F$599,0,$E$249:$E$599,$G434)*$C$161 ,0)</f>
        <v/>
      </c>
      <c r="AE434" s="84">
        <f>IF(AND(SUMIFS($D$249:$D$599,$F$249:$F$599,0,$E$249:$E$599,$G434,$C$249:$C$599,"&lt;="&amp;AC$5)&lt;1000000,SUMIFS($D$249:$D$599,$F$249:$F$599,0,$E$249:$E$599,$G434,$C$249:$C$599,"&lt;="&amp;AE5)&gt;=1000000),SUMIFS($D$249:$D$599,$F$249:$F$599,0,$E$249:$E$599,$G434)*$C$161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85">
        <f>LEFT(B435,6)</f>
        <v/>
      </c>
      <c r="F435" s="14">
        <f>IF(SUMIFS($E$121:$E$155,$D$121:$D$155,E435)&lt;&gt;0,E435,0)</f>
        <v/>
      </c>
      <c r="G435" s="24" t="n"/>
      <c r="I435" s="26">
        <f>IF(AND(SUMIFS($D$249:$D$599,$F$249:$F$599,0,$E$249:$E$599,$G435,$C$249:$C$599,"&lt;="&amp;B$2)&lt;1000000,SUMIFS($D$249:$D$599,$F$249:$F$599,0,$E$249:$E$599,$G435,$C$249:$C$599,"&lt;="&amp;I5)&gt;=1000000),SUMIFS($D$249:$D$599,$F$249:$F$599,0,$E$249:$E$599,$G435)*$C$161 ,0)</f>
        <v/>
      </c>
      <c r="K435" s="84">
        <f>IF(AND(SUMIFS($D$249:$D$599,$F$249:$F$599,0,$E$249:$E$599,$G435,$C$249:$C$599,"&lt;="&amp;I$5)&lt;1000000,SUMIFS($D$249:$D$599,$F$249:$F$599,0,$E$249:$E$599,$G435,$C$249:$C$599,"&lt;="&amp;K5)&gt;=1000000),SUMIFS($D$249:$D$599,$F$249:$F$599,0,$E$249:$E$599,$G435)*$C$161 ,0)</f>
        <v/>
      </c>
      <c r="M435" s="84">
        <f>IF(AND(SUMIFS($D$249:$D$599,$F$249:$F$599,0,$E$249:$E$599,$G435,$C$249:$C$599,"&lt;="&amp;K$5)&lt;1000000,SUMIFS($D$249:$D$599,$F$249:$F$599,0,$E$249:$E$599,$G435,$C$249:$C$599,"&lt;="&amp;M5)&gt;=1000000),SUMIFS($D$249:$D$599,$F$249:$F$599,0,$E$249:$E$599,$G435)*$C$161 ,0)</f>
        <v/>
      </c>
      <c r="O435" s="84">
        <f>IF(AND(SUMIFS($D$249:$D$599,$F$249:$F$599,0,$E$249:$E$599,$G435,$C$249:$C$599,"&lt;="&amp;M$5)&lt;1000000,SUMIFS($D$249:$D$599,$F$249:$F$599,0,$E$249:$E$599,$G435,$C$249:$C$599,"&lt;="&amp;O5)&gt;=1000000),SUMIFS($D$249:$D$599,$F$249:$F$599,0,$E$249:$E$599,$G435)*$C$161 ,0)</f>
        <v/>
      </c>
      <c r="Q435" s="84">
        <f>IF(AND(SUMIFS($D$249:$D$599,$F$249:$F$599,0,$E$249:$E$599,$G435,$C$249:$C$599,"&lt;="&amp;O$5)&lt;1000000,SUMIFS($D$249:$D$599,$F$249:$F$599,0,$E$249:$E$599,$G435,$C$249:$C$599,"&lt;="&amp;Q5)&gt;=1000000),SUMIFS($D$249:$D$599,$F$249:$F$599,0,$E$249:$E$599,$G435)*$C$161 ,0)</f>
        <v/>
      </c>
      <c r="S435" s="84">
        <f>IF(AND(SUMIFS($D$249:$D$599,$F$249:$F$599,0,$E$249:$E$599,$G435,$C$249:$C$599,"&lt;="&amp;Q$5)&lt;1000000,SUMIFS($D$249:$D$599,$F$249:$F$599,0,$E$249:$E$599,$G435,$C$249:$C$599,"&lt;="&amp;S5)&gt;=1000000),SUMIFS($D$249:$D$599,$F$249:$F$599,0,$E$249:$E$599,$G435)*$C$161 ,0)</f>
        <v/>
      </c>
      <c r="U435" s="84">
        <f>IF(AND(SUMIFS($D$249:$D$599,$F$249:$F$599,0,$E$249:$E$599,$G435,$C$249:$C$599,"&lt;="&amp;S$5)&lt;1000000,SUMIFS($D$249:$D$599,$F$249:$F$599,0,$E$249:$E$599,$G435,$C$249:$C$599,"&lt;="&amp;U5)&gt;=1000000),SUMIFS($D$249:$D$599,$F$249:$F$599,0,$E$249:$E$599,$G435)*$C$161 ,0)</f>
        <v/>
      </c>
      <c r="W435" s="84">
        <f>IF(AND(SUMIFS($D$249:$D$599,$F$249:$F$599,0,$E$249:$E$599,$G435,$C$249:$C$599,"&lt;="&amp;U$5)&lt;1000000,SUMIFS($D$249:$D$599,$F$249:$F$599,0,$E$249:$E$599,$G435,$C$249:$C$599,"&lt;="&amp;W5)&gt;=1000000),SUMIFS($D$249:$D$599,$F$249:$F$599,0,$E$249:$E$599,$G435)*$C$161 ,0)</f>
        <v/>
      </c>
      <c r="Y435" s="84">
        <f>IF(AND(SUMIFS($D$249:$D$599,$F$249:$F$599,0,$E$249:$E$599,$G435,$C$249:$C$599,"&lt;="&amp;W$5)&lt;1000000,SUMIFS($D$249:$D$599,$F$249:$F$599,0,$E$249:$E$599,$G435,$C$249:$C$599,"&lt;="&amp;Y5)&gt;=1000000),SUMIFS($D$249:$D$599,$F$249:$F$599,0,$E$249:$E$599,$G435)*$C$161 ,0)</f>
        <v/>
      </c>
      <c r="AA435" s="84">
        <f>IF(AND(SUMIFS($D$249:$D$599,$F$249:$F$599,0,$E$249:$E$599,$G435,$C$249:$C$599,"&lt;="&amp;Y$5)&lt;1000000,SUMIFS($D$249:$D$599,$F$249:$F$599,0,$E$249:$E$599,$G435,$C$249:$C$599,"&lt;="&amp;AA5)&gt;=1000000),SUMIFS($D$249:$D$599,$F$249:$F$599,0,$E$249:$E$599,$G435)*$C$161 ,0)</f>
        <v/>
      </c>
      <c r="AC435" s="84">
        <f>IF(AND(SUMIFS($D$249:$D$599,$F$249:$F$599,0,$E$249:$E$599,$G435,$C$249:$C$599,"&lt;="&amp;AA$5)&lt;1000000,SUMIFS($D$249:$D$599,$F$249:$F$599,0,$E$249:$E$599,$G435,$C$249:$C$599,"&lt;="&amp;AC5)&gt;=1000000),SUMIFS($D$249:$D$599,$F$249:$F$599,0,$E$249:$E$599,$G435)*$C$161 ,0)</f>
        <v/>
      </c>
      <c r="AE435" s="84">
        <f>IF(AND(SUMIFS($D$249:$D$599,$F$249:$F$599,0,$E$249:$E$599,$G435,$C$249:$C$599,"&lt;="&amp;AC$5)&lt;1000000,SUMIFS($D$249:$D$599,$F$249:$F$599,0,$E$249:$E$599,$G435,$C$249:$C$599,"&lt;="&amp;AE5)&gt;=1000000),SUMIFS($D$249:$D$599,$F$249:$F$599,0,$E$249:$E$599,$G435)*$C$161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85">
        <f>LEFT(B436,6)</f>
        <v/>
      </c>
      <c r="F436" s="14">
        <f>IF(SUMIFS($E$121:$E$155,$D$121:$D$155,E436)&lt;&gt;0,E436,0)</f>
        <v/>
      </c>
      <c r="G436" s="24" t="n"/>
      <c r="I436" s="26">
        <f>IF(AND(SUMIFS($D$249:$D$599,$F$249:$F$599,0,$E$249:$E$599,$G436,$C$249:$C$599,"&lt;="&amp;B$2)&lt;1000000,SUMIFS($D$249:$D$599,$F$249:$F$599,0,$E$249:$E$599,$G436,$C$249:$C$599,"&lt;="&amp;I5)&gt;=1000000),SUMIFS($D$249:$D$599,$F$249:$F$599,0,$E$249:$E$599,$G436)*$C$161 ,0)</f>
        <v/>
      </c>
      <c r="K436" s="84">
        <f>IF(AND(SUMIFS($D$249:$D$599,$F$249:$F$599,0,$E$249:$E$599,$G436,$C$249:$C$599,"&lt;="&amp;I$5)&lt;1000000,SUMIFS($D$249:$D$599,$F$249:$F$599,0,$E$249:$E$599,$G436,$C$249:$C$599,"&lt;="&amp;K5)&gt;=1000000),SUMIFS($D$249:$D$599,$F$249:$F$599,0,$E$249:$E$599,$G436)*$C$161 ,0)</f>
        <v/>
      </c>
      <c r="M436" s="84">
        <f>IF(AND(SUMIFS($D$249:$D$599,$F$249:$F$599,0,$E$249:$E$599,$G436,$C$249:$C$599,"&lt;="&amp;K$5)&lt;1000000,SUMIFS($D$249:$D$599,$F$249:$F$599,0,$E$249:$E$599,$G436,$C$249:$C$599,"&lt;="&amp;M5)&gt;=1000000),SUMIFS($D$249:$D$599,$F$249:$F$599,0,$E$249:$E$599,$G436)*$C$161 ,0)</f>
        <v/>
      </c>
      <c r="O436" s="84">
        <f>IF(AND(SUMIFS($D$249:$D$599,$F$249:$F$599,0,$E$249:$E$599,$G436,$C$249:$C$599,"&lt;="&amp;M$5)&lt;1000000,SUMIFS($D$249:$D$599,$F$249:$F$599,0,$E$249:$E$599,$G436,$C$249:$C$599,"&lt;="&amp;O5)&gt;=1000000),SUMIFS($D$249:$D$599,$F$249:$F$599,0,$E$249:$E$599,$G436)*$C$161 ,0)</f>
        <v/>
      </c>
      <c r="Q436" s="84">
        <f>IF(AND(SUMIFS($D$249:$D$599,$F$249:$F$599,0,$E$249:$E$599,$G436,$C$249:$C$599,"&lt;="&amp;O$5)&lt;1000000,SUMIFS($D$249:$D$599,$F$249:$F$599,0,$E$249:$E$599,$G436,$C$249:$C$599,"&lt;="&amp;Q5)&gt;=1000000),SUMIFS($D$249:$D$599,$F$249:$F$599,0,$E$249:$E$599,$G436)*$C$161 ,0)</f>
        <v/>
      </c>
      <c r="S436" s="84">
        <f>IF(AND(SUMIFS($D$249:$D$599,$F$249:$F$599,0,$E$249:$E$599,$G436,$C$249:$C$599,"&lt;="&amp;Q$5)&lt;1000000,SUMIFS($D$249:$D$599,$F$249:$F$599,0,$E$249:$E$599,$G436,$C$249:$C$599,"&lt;="&amp;S5)&gt;=1000000),SUMIFS($D$249:$D$599,$F$249:$F$599,0,$E$249:$E$599,$G436)*$C$161 ,0)</f>
        <v/>
      </c>
      <c r="U436" s="84">
        <f>IF(AND(SUMIFS($D$249:$D$599,$F$249:$F$599,0,$E$249:$E$599,$G436,$C$249:$C$599,"&lt;="&amp;S$5)&lt;1000000,SUMIFS($D$249:$D$599,$F$249:$F$599,0,$E$249:$E$599,$G436,$C$249:$C$599,"&lt;="&amp;U5)&gt;=1000000),SUMIFS($D$249:$D$599,$F$249:$F$599,0,$E$249:$E$599,$G436)*$C$161 ,0)</f>
        <v/>
      </c>
      <c r="W436" s="84">
        <f>IF(AND(SUMIFS($D$249:$D$599,$F$249:$F$599,0,$E$249:$E$599,$G436,$C$249:$C$599,"&lt;="&amp;U$5)&lt;1000000,SUMIFS($D$249:$D$599,$F$249:$F$599,0,$E$249:$E$599,$G436,$C$249:$C$599,"&lt;="&amp;W5)&gt;=1000000),SUMIFS($D$249:$D$599,$F$249:$F$599,0,$E$249:$E$599,$G436)*$C$161 ,0)</f>
        <v/>
      </c>
      <c r="Y436" s="84">
        <f>IF(AND(SUMIFS($D$249:$D$599,$F$249:$F$599,0,$E$249:$E$599,$G436,$C$249:$C$599,"&lt;="&amp;W$5)&lt;1000000,SUMIFS($D$249:$D$599,$F$249:$F$599,0,$E$249:$E$599,$G436,$C$249:$C$599,"&lt;="&amp;Y5)&gt;=1000000),SUMIFS($D$249:$D$599,$F$249:$F$599,0,$E$249:$E$599,$G436)*$C$161 ,0)</f>
        <v/>
      </c>
      <c r="AA436" s="84">
        <f>IF(AND(SUMIFS($D$249:$D$599,$F$249:$F$599,0,$E$249:$E$599,$G436,$C$249:$C$599,"&lt;="&amp;Y$5)&lt;1000000,SUMIFS($D$249:$D$599,$F$249:$F$599,0,$E$249:$E$599,$G436,$C$249:$C$599,"&lt;="&amp;AA5)&gt;=1000000),SUMIFS($D$249:$D$599,$F$249:$F$599,0,$E$249:$E$599,$G436)*$C$161 ,0)</f>
        <v/>
      </c>
      <c r="AC436" s="84">
        <f>IF(AND(SUMIFS($D$249:$D$599,$F$249:$F$599,0,$E$249:$E$599,$G436,$C$249:$C$599,"&lt;="&amp;AA$5)&lt;1000000,SUMIFS($D$249:$D$599,$F$249:$F$599,0,$E$249:$E$599,$G436,$C$249:$C$599,"&lt;="&amp;AC5)&gt;=1000000),SUMIFS($D$249:$D$599,$F$249:$F$599,0,$E$249:$E$599,$G436)*$C$161 ,0)</f>
        <v/>
      </c>
      <c r="AE436" s="84">
        <f>IF(AND(SUMIFS($D$249:$D$599,$F$249:$F$599,0,$E$249:$E$599,$G436,$C$249:$C$599,"&lt;="&amp;AC$5)&lt;1000000,SUMIFS($D$249:$D$599,$F$249:$F$599,0,$E$249:$E$599,$G436,$C$249:$C$599,"&lt;="&amp;AE5)&gt;=1000000),SUMIFS($D$249:$D$599,$F$249:$F$599,0,$E$249:$E$599,$G436)*$C$161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85">
        <f>LEFT(B437,6)</f>
        <v/>
      </c>
      <c r="F437" s="14">
        <f>IF(SUMIFS($E$121:$E$155,$D$121:$D$155,E437)&lt;&gt;0,E437,0)</f>
        <v/>
      </c>
      <c r="G437" s="24" t="n"/>
      <c r="I437" s="26">
        <f>IF(AND(SUMIFS($D$249:$D$599,$F$249:$F$599,0,$E$249:$E$599,$G437,$C$249:$C$599,"&lt;="&amp;B$2)&lt;1000000,SUMIFS($D$249:$D$599,$F$249:$F$599,0,$E$249:$E$599,$G437,$C$249:$C$599,"&lt;="&amp;I5)&gt;=1000000),SUMIFS($D$249:$D$599,$F$249:$F$599,0,$E$249:$E$599,$G437)*$C$161 ,0)</f>
        <v/>
      </c>
      <c r="K437" s="84">
        <f>IF(AND(SUMIFS($D$249:$D$599,$F$249:$F$599,0,$E$249:$E$599,$G437,$C$249:$C$599,"&lt;="&amp;I$5)&lt;1000000,SUMIFS($D$249:$D$599,$F$249:$F$599,0,$E$249:$E$599,$G437,$C$249:$C$599,"&lt;="&amp;K5)&gt;=1000000),SUMIFS($D$249:$D$599,$F$249:$F$599,0,$E$249:$E$599,$G437)*$C$161 ,0)</f>
        <v/>
      </c>
      <c r="M437" s="84">
        <f>IF(AND(SUMIFS($D$249:$D$599,$F$249:$F$599,0,$E$249:$E$599,$G437,$C$249:$C$599,"&lt;="&amp;K$5)&lt;1000000,SUMIFS($D$249:$D$599,$F$249:$F$599,0,$E$249:$E$599,$G437,$C$249:$C$599,"&lt;="&amp;M5)&gt;=1000000),SUMIFS($D$249:$D$599,$F$249:$F$599,0,$E$249:$E$599,$G437)*$C$161 ,0)</f>
        <v/>
      </c>
      <c r="O437" s="84">
        <f>IF(AND(SUMIFS($D$249:$D$599,$F$249:$F$599,0,$E$249:$E$599,$G437,$C$249:$C$599,"&lt;="&amp;M$5)&lt;1000000,SUMIFS($D$249:$D$599,$F$249:$F$599,0,$E$249:$E$599,$G437,$C$249:$C$599,"&lt;="&amp;O5)&gt;=1000000),SUMIFS($D$249:$D$599,$F$249:$F$599,0,$E$249:$E$599,$G437)*$C$161 ,0)</f>
        <v/>
      </c>
      <c r="Q437" s="84">
        <f>IF(AND(SUMIFS($D$249:$D$599,$F$249:$F$599,0,$E$249:$E$599,$G437,$C$249:$C$599,"&lt;="&amp;O$5)&lt;1000000,SUMIFS($D$249:$D$599,$F$249:$F$599,0,$E$249:$E$599,$G437,$C$249:$C$599,"&lt;="&amp;Q5)&gt;=1000000),SUMIFS($D$249:$D$599,$F$249:$F$599,0,$E$249:$E$599,$G437)*$C$161 ,0)</f>
        <v/>
      </c>
      <c r="S437" s="84">
        <f>IF(AND(SUMIFS($D$249:$D$599,$F$249:$F$599,0,$E$249:$E$599,$G437,$C$249:$C$599,"&lt;="&amp;Q$5)&lt;1000000,SUMIFS($D$249:$D$599,$F$249:$F$599,0,$E$249:$E$599,$G437,$C$249:$C$599,"&lt;="&amp;S5)&gt;=1000000),SUMIFS($D$249:$D$599,$F$249:$F$599,0,$E$249:$E$599,$G437)*$C$161 ,0)</f>
        <v/>
      </c>
      <c r="U437" s="84">
        <f>IF(AND(SUMIFS($D$249:$D$599,$F$249:$F$599,0,$E$249:$E$599,$G437,$C$249:$C$599,"&lt;="&amp;S$5)&lt;1000000,SUMIFS($D$249:$D$599,$F$249:$F$599,0,$E$249:$E$599,$G437,$C$249:$C$599,"&lt;="&amp;U5)&gt;=1000000),SUMIFS($D$249:$D$599,$F$249:$F$599,0,$E$249:$E$599,$G437)*$C$161 ,0)</f>
        <v/>
      </c>
      <c r="W437" s="84">
        <f>IF(AND(SUMIFS($D$249:$D$599,$F$249:$F$599,0,$E$249:$E$599,$G437,$C$249:$C$599,"&lt;="&amp;U$5)&lt;1000000,SUMIFS($D$249:$D$599,$F$249:$F$599,0,$E$249:$E$599,$G437,$C$249:$C$599,"&lt;="&amp;W5)&gt;=1000000),SUMIFS($D$249:$D$599,$F$249:$F$599,0,$E$249:$E$599,$G437)*$C$161 ,0)</f>
        <v/>
      </c>
      <c r="Y437" s="84">
        <f>IF(AND(SUMIFS($D$249:$D$599,$F$249:$F$599,0,$E$249:$E$599,$G437,$C$249:$C$599,"&lt;="&amp;W$5)&lt;1000000,SUMIFS($D$249:$D$599,$F$249:$F$599,0,$E$249:$E$599,$G437,$C$249:$C$599,"&lt;="&amp;Y5)&gt;=1000000),SUMIFS($D$249:$D$599,$F$249:$F$599,0,$E$249:$E$599,$G437)*$C$161 ,0)</f>
        <v/>
      </c>
      <c r="AA437" s="84">
        <f>IF(AND(SUMIFS($D$249:$D$599,$F$249:$F$599,0,$E$249:$E$599,$G437,$C$249:$C$599,"&lt;="&amp;Y$5)&lt;1000000,SUMIFS($D$249:$D$599,$F$249:$F$599,0,$E$249:$E$599,$G437,$C$249:$C$599,"&lt;="&amp;AA5)&gt;=1000000),SUMIFS($D$249:$D$599,$F$249:$F$599,0,$E$249:$E$599,$G437)*$C$161 ,0)</f>
        <v/>
      </c>
      <c r="AC437" s="84">
        <f>IF(AND(SUMIFS($D$249:$D$599,$F$249:$F$599,0,$E$249:$E$599,$G437,$C$249:$C$599,"&lt;="&amp;AA$5)&lt;1000000,SUMIFS($D$249:$D$599,$F$249:$F$599,0,$E$249:$E$599,$G437,$C$249:$C$599,"&lt;="&amp;AC5)&gt;=1000000),SUMIFS($D$249:$D$599,$F$249:$F$599,0,$E$249:$E$599,$G437)*$C$161 ,0)</f>
        <v/>
      </c>
      <c r="AE437" s="84">
        <f>IF(AND(SUMIFS($D$249:$D$599,$F$249:$F$599,0,$E$249:$E$599,$G437,$C$249:$C$599,"&lt;="&amp;AC$5)&lt;1000000,SUMIFS($D$249:$D$599,$F$249:$F$599,0,$E$249:$E$599,$G437,$C$249:$C$599,"&lt;="&amp;AE5)&gt;=1000000),SUMIFS($D$249:$D$599,$F$249:$F$599,0,$E$249:$E$599,$G437)*$C$161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85">
        <f>LEFT(B438,6)</f>
        <v/>
      </c>
      <c r="F438" s="14">
        <f>IF(SUMIFS($E$121:$E$155,$D$121:$D$155,E438)&lt;&gt;0,E438,0)</f>
        <v/>
      </c>
      <c r="G438" s="24" t="n"/>
      <c r="I438" s="26">
        <f>IF(AND(SUMIFS($D$249:$D$599,$F$249:$F$599,0,$E$249:$E$599,$G438,$C$249:$C$599,"&lt;="&amp;B$2)&lt;1000000,SUMIFS($D$249:$D$599,$F$249:$F$599,0,$E$249:$E$599,$G438,$C$249:$C$599,"&lt;="&amp;I5)&gt;=1000000),SUMIFS($D$249:$D$599,$F$249:$F$599,0,$E$249:$E$599,$G438)*$C$161 ,0)</f>
        <v/>
      </c>
      <c r="K438" s="84">
        <f>IF(AND(SUMIFS($D$249:$D$599,$F$249:$F$599,0,$E$249:$E$599,$G438,$C$249:$C$599,"&lt;="&amp;I$5)&lt;1000000,SUMIFS($D$249:$D$599,$F$249:$F$599,0,$E$249:$E$599,$G438,$C$249:$C$599,"&lt;="&amp;K5)&gt;=1000000),SUMIFS($D$249:$D$599,$F$249:$F$599,0,$E$249:$E$599,$G438)*$C$161 ,0)</f>
        <v/>
      </c>
      <c r="M438" s="84">
        <f>IF(AND(SUMIFS($D$249:$D$599,$F$249:$F$599,0,$E$249:$E$599,$G438,$C$249:$C$599,"&lt;="&amp;K$5)&lt;1000000,SUMIFS($D$249:$D$599,$F$249:$F$599,0,$E$249:$E$599,$G438,$C$249:$C$599,"&lt;="&amp;M5)&gt;=1000000),SUMIFS($D$249:$D$599,$F$249:$F$599,0,$E$249:$E$599,$G438)*$C$161 ,0)</f>
        <v/>
      </c>
      <c r="O438" s="84">
        <f>IF(AND(SUMIFS($D$249:$D$599,$F$249:$F$599,0,$E$249:$E$599,$G438,$C$249:$C$599,"&lt;="&amp;M$5)&lt;1000000,SUMIFS($D$249:$D$599,$F$249:$F$599,0,$E$249:$E$599,$G438,$C$249:$C$599,"&lt;="&amp;O5)&gt;=1000000),SUMIFS($D$249:$D$599,$F$249:$F$599,0,$E$249:$E$599,$G438)*$C$161 ,0)</f>
        <v/>
      </c>
      <c r="Q438" s="84">
        <f>IF(AND(SUMIFS($D$249:$D$599,$F$249:$F$599,0,$E$249:$E$599,$G438,$C$249:$C$599,"&lt;="&amp;O$5)&lt;1000000,SUMIFS($D$249:$D$599,$F$249:$F$599,0,$E$249:$E$599,$G438,$C$249:$C$599,"&lt;="&amp;Q5)&gt;=1000000),SUMIFS($D$249:$D$599,$F$249:$F$599,0,$E$249:$E$599,$G438)*$C$161 ,0)</f>
        <v/>
      </c>
      <c r="S438" s="84">
        <f>IF(AND(SUMIFS($D$249:$D$599,$F$249:$F$599,0,$E$249:$E$599,$G438,$C$249:$C$599,"&lt;="&amp;Q$5)&lt;1000000,SUMIFS($D$249:$D$599,$F$249:$F$599,0,$E$249:$E$599,$G438,$C$249:$C$599,"&lt;="&amp;S5)&gt;=1000000),SUMIFS($D$249:$D$599,$F$249:$F$599,0,$E$249:$E$599,$G438)*$C$161 ,0)</f>
        <v/>
      </c>
      <c r="U438" s="84">
        <f>IF(AND(SUMIFS($D$249:$D$599,$F$249:$F$599,0,$E$249:$E$599,$G438,$C$249:$C$599,"&lt;="&amp;S$5)&lt;1000000,SUMIFS($D$249:$D$599,$F$249:$F$599,0,$E$249:$E$599,$G438,$C$249:$C$599,"&lt;="&amp;U5)&gt;=1000000),SUMIFS($D$249:$D$599,$F$249:$F$599,0,$E$249:$E$599,$G438)*$C$161 ,0)</f>
        <v/>
      </c>
      <c r="W438" s="84">
        <f>IF(AND(SUMIFS($D$249:$D$599,$F$249:$F$599,0,$E$249:$E$599,$G438,$C$249:$C$599,"&lt;="&amp;U$5)&lt;1000000,SUMIFS($D$249:$D$599,$F$249:$F$599,0,$E$249:$E$599,$G438,$C$249:$C$599,"&lt;="&amp;W5)&gt;=1000000),SUMIFS($D$249:$D$599,$F$249:$F$599,0,$E$249:$E$599,$G438)*$C$161 ,0)</f>
        <v/>
      </c>
      <c r="Y438" s="84">
        <f>IF(AND(SUMIFS($D$249:$D$599,$F$249:$F$599,0,$E$249:$E$599,$G438,$C$249:$C$599,"&lt;="&amp;W$5)&lt;1000000,SUMIFS($D$249:$D$599,$F$249:$F$599,0,$E$249:$E$599,$G438,$C$249:$C$599,"&lt;="&amp;Y5)&gt;=1000000),SUMIFS($D$249:$D$599,$F$249:$F$599,0,$E$249:$E$599,$G438)*$C$161 ,0)</f>
        <v/>
      </c>
      <c r="AA438" s="84">
        <f>IF(AND(SUMIFS($D$249:$D$599,$F$249:$F$599,0,$E$249:$E$599,$G438,$C$249:$C$599,"&lt;="&amp;Y$5)&lt;1000000,SUMIFS($D$249:$D$599,$F$249:$F$599,0,$E$249:$E$599,$G438,$C$249:$C$599,"&lt;="&amp;AA5)&gt;=1000000),SUMIFS($D$249:$D$599,$F$249:$F$599,0,$E$249:$E$599,$G438)*$C$161 ,0)</f>
        <v/>
      </c>
      <c r="AC438" s="84">
        <f>IF(AND(SUMIFS($D$249:$D$599,$F$249:$F$599,0,$E$249:$E$599,$G438,$C$249:$C$599,"&lt;="&amp;AA$5)&lt;1000000,SUMIFS($D$249:$D$599,$F$249:$F$599,0,$E$249:$E$599,$G438,$C$249:$C$599,"&lt;="&amp;AC5)&gt;=1000000),SUMIFS($D$249:$D$599,$F$249:$F$599,0,$E$249:$E$599,$G438)*$C$161 ,0)</f>
        <v/>
      </c>
      <c r="AE438" s="84">
        <f>IF(AND(SUMIFS($D$249:$D$599,$F$249:$F$599,0,$E$249:$E$599,$G438,$C$249:$C$599,"&lt;="&amp;AC$5)&lt;1000000,SUMIFS($D$249:$D$599,$F$249:$F$599,0,$E$249:$E$599,$G438,$C$249:$C$599,"&lt;="&amp;AE5)&gt;=1000000),SUMIFS($D$249:$D$599,$F$249:$F$599,0,$E$249:$E$599,$G438)*$C$161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85">
        <f>LEFT(B439,6)</f>
        <v/>
      </c>
      <c r="F439" s="14">
        <f>IF(SUMIFS($E$121:$E$155,$D$121:$D$155,E439)&lt;&gt;0,E439,0)</f>
        <v/>
      </c>
      <c r="G439" s="24" t="n"/>
      <c r="I439" s="26">
        <f>IF(AND(SUMIFS($D$249:$D$599,$F$249:$F$599,0,$E$249:$E$599,$G439,$C$249:$C$599,"&lt;="&amp;B$2)&lt;1000000,SUMIFS($D$249:$D$599,$F$249:$F$599,0,$E$249:$E$599,$G439,$C$249:$C$599,"&lt;="&amp;I5)&gt;=1000000),SUMIFS($D$249:$D$599,$F$249:$F$599,0,$E$249:$E$599,$G439)*$C$161 ,0)</f>
        <v/>
      </c>
      <c r="K439" s="84">
        <f>IF(AND(SUMIFS($D$249:$D$599,$F$249:$F$599,0,$E$249:$E$599,$G439,$C$249:$C$599,"&lt;="&amp;I$5)&lt;1000000,SUMIFS($D$249:$D$599,$F$249:$F$599,0,$E$249:$E$599,$G439,$C$249:$C$599,"&lt;="&amp;K5)&gt;=1000000),SUMIFS($D$249:$D$599,$F$249:$F$599,0,$E$249:$E$599,$G439)*$C$161 ,0)</f>
        <v/>
      </c>
      <c r="M439" s="84">
        <f>IF(AND(SUMIFS($D$249:$D$599,$F$249:$F$599,0,$E$249:$E$599,$G439,$C$249:$C$599,"&lt;="&amp;K$5)&lt;1000000,SUMIFS($D$249:$D$599,$F$249:$F$599,0,$E$249:$E$599,$G439,$C$249:$C$599,"&lt;="&amp;M5)&gt;=1000000),SUMIFS($D$249:$D$599,$F$249:$F$599,0,$E$249:$E$599,$G439)*$C$161 ,0)</f>
        <v/>
      </c>
      <c r="O439" s="84">
        <f>IF(AND(SUMIFS($D$249:$D$599,$F$249:$F$599,0,$E$249:$E$599,$G439,$C$249:$C$599,"&lt;="&amp;M$5)&lt;1000000,SUMIFS($D$249:$D$599,$F$249:$F$599,0,$E$249:$E$599,$G439,$C$249:$C$599,"&lt;="&amp;O5)&gt;=1000000),SUMIFS($D$249:$D$599,$F$249:$F$599,0,$E$249:$E$599,$G439)*$C$161 ,0)</f>
        <v/>
      </c>
      <c r="Q439" s="84">
        <f>IF(AND(SUMIFS($D$249:$D$599,$F$249:$F$599,0,$E$249:$E$599,$G439,$C$249:$C$599,"&lt;="&amp;O$5)&lt;1000000,SUMIFS($D$249:$D$599,$F$249:$F$599,0,$E$249:$E$599,$G439,$C$249:$C$599,"&lt;="&amp;Q5)&gt;=1000000),SUMIFS($D$249:$D$599,$F$249:$F$599,0,$E$249:$E$599,$G439)*$C$161 ,0)</f>
        <v/>
      </c>
      <c r="S439" s="84">
        <f>IF(AND(SUMIFS($D$249:$D$599,$F$249:$F$599,0,$E$249:$E$599,$G439,$C$249:$C$599,"&lt;="&amp;Q$5)&lt;1000000,SUMIFS($D$249:$D$599,$F$249:$F$599,0,$E$249:$E$599,$G439,$C$249:$C$599,"&lt;="&amp;S5)&gt;=1000000),SUMIFS($D$249:$D$599,$F$249:$F$599,0,$E$249:$E$599,$G439)*$C$161 ,0)</f>
        <v/>
      </c>
      <c r="U439" s="84">
        <f>IF(AND(SUMIFS($D$249:$D$599,$F$249:$F$599,0,$E$249:$E$599,$G439,$C$249:$C$599,"&lt;="&amp;S$5)&lt;1000000,SUMIFS($D$249:$D$599,$F$249:$F$599,0,$E$249:$E$599,$G439,$C$249:$C$599,"&lt;="&amp;U5)&gt;=1000000),SUMIFS($D$249:$D$599,$F$249:$F$599,0,$E$249:$E$599,$G439)*$C$161 ,0)</f>
        <v/>
      </c>
      <c r="W439" s="84">
        <f>IF(AND(SUMIFS($D$249:$D$599,$F$249:$F$599,0,$E$249:$E$599,$G439,$C$249:$C$599,"&lt;="&amp;U$5)&lt;1000000,SUMIFS($D$249:$D$599,$F$249:$F$599,0,$E$249:$E$599,$G439,$C$249:$C$599,"&lt;="&amp;W5)&gt;=1000000),SUMIFS($D$249:$D$599,$F$249:$F$599,0,$E$249:$E$599,$G439)*$C$161 ,0)</f>
        <v/>
      </c>
      <c r="Y439" s="84">
        <f>IF(AND(SUMIFS($D$249:$D$599,$F$249:$F$599,0,$E$249:$E$599,$G439,$C$249:$C$599,"&lt;="&amp;W$5)&lt;1000000,SUMIFS($D$249:$D$599,$F$249:$F$599,0,$E$249:$E$599,$G439,$C$249:$C$599,"&lt;="&amp;Y5)&gt;=1000000),SUMIFS($D$249:$D$599,$F$249:$F$599,0,$E$249:$E$599,$G439)*$C$161 ,0)</f>
        <v/>
      </c>
      <c r="AA439" s="84">
        <f>IF(AND(SUMIFS($D$249:$D$599,$F$249:$F$599,0,$E$249:$E$599,$G439,$C$249:$C$599,"&lt;="&amp;Y$5)&lt;1000000,SUMIFS($D$249:$D$599,$F$249:$F$599,0,$E$249:$E$599,$G439,$C$249:$C$599,"&lt;="&amp;AA5)&gt;=1000000),SUMIFS($D$249:$D$599,$F$249:$F$599,0,$E$249:$E$599,$G439)*$C$161 ,0)</f>
        <v/>
      </c>
      <c r="AC439" s="84">
        <f>IF(AND(SUMIFS($D$249:$D$599,$F$249:$F$599,0,$E$249:$E$599,$G439,$C$249:$C$599,"&lt;="&amp;AA$5)&lt;1000000,SUMIFS($D$249:$D$599,$F$249:$F$599,0,$E$249:$E$599,$G439,$C$249:$C$599,"&lt;="&amp;AC5)&gt;=1000000),SUMIFS($D$249:$D$599,$F$249:$F$599,0,$E$249:$E$599,$G439)*$C$161 ,0)</f>
        <v/>
      </c>
      <c r="AE439" s="84">
        <f>IF(AND(SUMIFS($D$249:$D$599,$F$249:$F$599,0,$E$249:$E$599,$G439,$C$249:$C$599,"&lt;="&amp;AC$5)&lt;1000000,SUMIFS($D$249:$D$599,$F$249:$F$599,0,$E$249:$E$599,$G439,$C$249:$C$599,"&lt;="&amp;AE5)&gt;=1000000),SUMIFS($D$249:$D$599,$F$249:$F$599,0,$E$249:$E$599,$G439)*$C$161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85">
        <f>LEFT(B440,6)</f>
        <v/>
      </c>
      <c r="F440" s="14">
        <f>IF(SUMIFS($E$121:$E$155,$D$121:$D$155,E440)&lt;&gt;0,E440,0)</f>
        <v/>
      </c>
      <c r="G440" s="24" t="n"/>
      <c r="I440" s="26">
        <f>IF(AND(SUMIFS($D$249:$D$599,$F$249:$F$599,0,$E$249:$E$599,$G440,$C$249:$C$599,"&lt;="&amp;B$2)&lt;1000000,SUMIFS($D$249:$D$599,$F$249:$F$599,0,$E$249:$E$599,$G440,$C$249:$C$599,"&lt;="&amp;I5)&gt;=1000000),SUMIFS($D$249:$D$599,$F$249:$F$599,0,$E$249:$E$599,$G440)*$C$161 ,0)</f>
        <v/>
      </c>
      <c r="K440" s="84">
        <f>IF(AND(SUMIFS($D$249:$D$599,$F$249:$F$599,0,$E$249:$E$599,$G440,$C$249:$C$599,"&lt;="&amp;I$5)&lt;1000000,SUMIFS($D$249:$D$599,$F$249:$F$599,0,$E$249:$E$599,$G440,$C$249:$C$599,"&lt;="&amp;K5)&gt;=1000000),SUMIFS($D$249:$D$599,$F$249:$F$599,0,$E$249:$E$599,$G440)*$C$161 ,0)</f>
        <v/>
      </c>
      <c r="M440" s="84">
        <f>IF(AND(SUMIFS($D$249:$D$599,$F$249:$F$599,0,$E$249:$E$599,$G440,$C$249:$C$599,"&lt;="&amp;K$5)&lt;1000000,SUMIFS($D$249:$D$599,$F$249:$F$599,0,$E$249:$E$599,$G440,$C$249:$C$599,"&lt;="&amp;M5)&gt;=1000000),SUMIFS($D$249:$D$599,$F$249:$F$599,0,$E$249:$E$599,$G440)*$C$161 ,0)</f>
        <v/>
      </c>
      <c r="O440" s="84">
        <f>IF(AND(SUMIFS($D$249:$D$599,$F$249:$F$599,0,$E$249:$E$599,$G440,$C$249:$C$599,"&lt;="&amp;M$5)&lt;1000000,SUMIFS($D$249:$D$599,$F$249:$F$599,0,$E$249:$E$599,$G440,$C$249:$C$599,"&lt;="&amp;O5)&gt;=1000000),SUMIFS($D$249:$D$599,$F$249:$F$599,0,$E$249:$E$599,$G440)*$C$161 ,0)</f>
        <v/>
      </c>
      <c r="Q440" s="84">
        <f>IF(AND(SUMIFS($D$249:$D$599,$F$249:$F$599,0,$E$249:$E$599,$G440,$C$249:$C$599,"&lt;="&amp;O$5)&lt;1000000,SUMIFS($D$249:$D$599,$F$249:$F$599,0,$E$249:$E$599,$G440,$C$249:$C$599,"&lt;="&amp;Q5)&gt;=1000000),SUMIFS($D$249:$D$599,$F$249:$F$599,0,$E$249:$E$599,$G440)*$C$161 ,0)</f>
        <v/>
      </c>
      <c r="S440" s="84">
        <f>IF(AND(SUMIFS($D$249:$D$599,$F$249:$F$599,0,$E$249:$E$599,$G440,$C$249:$C$599,"&lt;="&amp;Q$5)&lt;1000000,SUMIFS($D$249:$D$599,$F$249:$F$599,0,$E$249:$E$599,$G440,$C$249:$C$599,"&lt;="&amp;S5)&gt;=1000000),SUMIFS($D$249:$D$599,$F$249:$F$599,0,$E$249:$E$599,$G440)*$C$161 ,0)</f>
        <v/>
      </c>
      <c r="U440" s="84">
        <f>IF(AND(SUMIFS($D$249:$D$599,$F$249:$F$599,0,$E$249:$E$599,$G440,$C$249:$C$599,"&lt;="&amp;S$5)&lt;1000000,SUMIFS($D$249:$D$599,$F$249:$F$599,0,$E$249:$E$599,$G440,$C$249:$C$599,"&lt;="&amp;U5)&gt;=1000000),SUMIFS($D$249:$D$599,$F$249:$F$599,0,$E$249:$E$599,$G440)*$C$161 ,0)</f>
        <v/>
      </c>
      <c r="W440" s="84">
        <f>IF(AND(SUMIFS($D$249:$D$599,$F$249:$F$599,0,$E$249:$E$599,$G440,$C$249:$C$599,"&lt;="&amp;U$5)&lt;1000000,SUMIFS($D$249:$D$599,$F$249:$F$599,0,$E$249:$E$599,$G440,$C$249:$C$599,"&lt;="&amp;W5)&gt;=1000000),SUMIFS($D$249:$D$599,$F$249:$F$599,0,$E$249:$E$599,$G440)*$C$161 ,0)</f>
        <v/>
      </c>
      <c r="Y440" s="84">
        <f>IF(AND(SUMIFS($D$249:$D$599,$F$249:$F$599,0,$E$249:$E$599,$G440,$C$249:$C$599,"&lt;="&amp;W$5)&lt;1000000,SUMIFS($D$249:$D$599,$F$249:$F$599,0,$E$249:$E$599,$G440,$C$249:$C$599,"&lt;="&amp;Y5)&gt;=1000000),SUMIFS($D$249:$D$599,$F$249:$F$599,0,$E$249:$E$599,$G440)*$C$161 ,0)</f>
        <v/>
      </c>
      <c r="AA440" s="84">
        <f>IF(AND(SUMIFS($D$249:$D$599,$F$249:$F$599,0,$E$249:$E$599,$G440,$C$249:$C$599,"&lt;="&amp;Y$5)&lt;1000000,SUMIFS($D$249:$D$599,$F$249:$F$599,0,$E$249:$E$599,$G440,$C$249:$C$599,"&lt;="&amp;AA5)&gt;=1000000),SUMIFS($D$249:$D$599,$F$249:$F$599,0,$E$249:$E$599,$G440)*$C$161 ,0)</f>
        <v/>
      </c>
      <c r="AC440" s="84">
        <f>IF(AND(SUMIFS($D$249:$D$599,$F$249:$F$599,0,$E$249:$E$599,$G440,$C$249:$C$599,"&lt;="&amp;AA$5)&lt;1000000,SUMIFS($D$249:$D$599,$F$249:$F$599,0,$E$249:$E$599,$G440,$C$249:$C$599,"&lt;="&amp;AC5)&gt;=1000000),SUMIFS($D$249:$D$599,$F$249:$F$599,0,$E$249:$E$599,$G440)*$C$161 ,0)</f>
        <v/>
      </c>
      <c r="AE440" s="84">
        <f>IF(AND(SUMIFS($D$249:$D$599,$F$249:$F$599,0,$E$249:$E$599,$G440,$C$249:$C$599,"&lt;="&amp;AC$5)&lt;1000000,SUMIFS($D$249:$D$599,$F$249:$F$599,0,$E$249:$E$599,$G440,$C$249:$C$599,"&lt;="&amp;AE5)&gt;=1000000),SUMIFS($D$249:$D$599,$F$249:$F$599,0,$E$249:$E$599,$G440)*$C$161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85">
        <f>LEFT(B441,6)</f>
        <v/>
      </c>
      <c r="F441" s="14">
        <f>IF(SUMIFS($E$121:$E$155,$D$121:$D$155,E441)&lt;&gt;0,E441,0)</f>
        <v/>
      </c>
      <c r="G441" s="24" t="n"/>
      <c r="I441" s="26">
        <f>IF(AND(SUMIFS($D$249:$D$599,$F$249:$F$599,0,$E$249:$E$599,$G441,$C$249:$C$599,"&lt;="&amp;B$2)&lt;1000000,SUMIFS($D$249:$D$599,$F$249:$F$599,0,$E$249:$E$599,$G441,$C$249:$C$599,"&lt;="&amp;I5)&gt;=1000000),SUMIFS($D$249:$D$599,$F$249:$F$599,0,$E$249:$E$599,$G441)*$C$161 ,0)</f>
        <v/>
      </c>
      <c r="K441" s="84">
        <f>IF(AND(SUMIFS($D$249:$D$599,$F$249:$F$599,0,$E$249:$E$599,$G441,$C$249:$C$599,"&lt;="&amp;I$5)&lt;1000000,SUMIFS($D$249:$D$599,$F$249:$F$599,0,$E$249:$E$599,$G441,$C$249:$C$599,"&lt;="&amp;K5)&gt;=1000000),SUMIFS($D$249:$D$599,$F$249:$F$599,0,$E$249:$E$599,$G441)*$C$161 ,0)</f>
        <v/>
      </c>
      <c r="M441" s="84">
        <f>IF(AND(SUMIFS($D$249:$D$599,$F$249:$F$599,0,$E$249:$E$599,$G441,$C$249:$C$599,"&lt;="&amp;K$5)&lt;1000000,SUMIFS($D$249:$D$599,$F$249:$F$599,0,$E$249:$E$599,$G441,$C$249:$C$599,"&lt;="&amp;M5)&gt;=1000000),SUMIFS($D$249:$D$599,$F$249:$F$599,0,$E$249:$E$599,$G441)*$C$161 ,0)</f>
        <v/>
      </c>
      <c r="O441" s="84">
        <f>IF(AND(SUMIFS($D$249:$D$599,$F$249:$F$599,0,$E$249:$E$599,$G441,$C$249:$C$599,"&lt;="&amp;M$5)&lt;1000000,SUMIFS($D$249:$D$599,$F$249:$F$599,0,$E$249:$E$599,$G441,$C$249:$C$599,"&lt;="&amp;O5)&gt;=1000000),SUMIFS($D$249:$D$599,$F$249:$F$599,0,$E$249:$E$599,$G441)*$C$161 ,0)</f>
        <v/>
      </c>
      <c r="Q441" s="84">
        <f>IF(AND(SUMIFS($D$249:$D$599,$F$249:$F$599,0,$E$249:$E$599,$G441,$C$249:$C$599,"&lt;="&amp;O$5)&lt;1000000,SUMIFS($D$249:$D$599,$F$249:$F$599,0,$E$249:$E$599,$G441,$C$249:$C$599,"&lt;="&amp;Q5)&gt;=1000000),SUMIFS($D$249:$D$599,$F$249:$F$599,0,$E$249:$E$599,$G441)*$C$161 ,0)</f>
        <v/>
      </c>
      <c r="S441" s="84">
        <f>IF(AND(SUMIFS($D$249:$D$599,$F$249:$F$599,0,$E$249:$E$599,$G441,$C$249:$C$599,"&lt;="&amp;Q$5)&lt;1000000,SUMIFS($D$249:$D$599,$F$249:$F$599,0,$E$249:$E$599,$G441,$C$249:$C$599,"&lt;="&amp;S5)&gt;=1000000),SUMIFS($D$249:$D$599,$F$249:$F$599,0,$E$249:$E$599,$G441)*$C$161 ,0)</f>
        <v/>
      </c>
      <c r="U441" s="84">
        <f>IF(AND(SUMIFS($D$249:$D$599,$F$249:$F$599,0,$E$249:$E$599,$G441,$C$249:$C$599,"&lt;="&amp;S$5)&lt;1000000,SUMIFS($D$249:$D$599,$F$249:$F$599,0,$E$249:$E$599,$G441,$C$249:$C$599,"&lt;="&amp;U5)&gt;=1000000),SUMIFS($D$249:$D$599,$F$249:$F$599,0,$E$249:$E$599,$G441)*$C$161 ,0)</f>
        <v/>
      </c>
      <c r="W441" s="84">
        <f>IF(AND(SUMIFS($D$249:$D$599,$F$249:$F$599,0,$E$249:$E$599,$G441,$C$249:$C$599,"&lt;="&amp;U$5)&lt;1000000,SUMIFS($D$249:$D$599,$F$249:$F$599,0,$E$249:$E$599,$G441,$C$249:$C$599,"&lt;="&amp;W5)&gt;=1000000),SUMIFS($D$249:$D$599,$F$249:$F$599,0,$E$249:$E$599,$G441)*$C$161 ,0)</f>
        <v/>
      </c>
      <c r="Y441" s="84">
        <f>IF(AND(SUMIFS($D$249:$D$599,$F$249:$F$599,0,$E$249:$E$599,$G441,$C$249:$C$599,"&lt;="&amp;W$5)&lt;1000000,SUMIFS($D$249:$D$599,$F$249:$F$599,0,$E$249:$E$599,$G441,$C$249:$C$599,"&lt;="&amp;Y5)&gt;=1000000),SUMIFS($D$249:$D$599,$F$249:$F$599,0,$E$249:$E$599,$G441)*$C$161 ,0)</f>
        <v/>
      </c>
      <c r="AA441" s="84">
        <f>IF(AND(SUMIFS($D$249:$D$599,$F$249:$F$599,0,$E$249:$E$599,$G441,$C$249:$C$599,"&lt;="&amp;Y$5)&lt;1000000,SUMIFS($D$249:$D$599,$F$249:$F$599,0,$E$249:$E$599,$G441,$C$249:$C$599,"&lt;="&amp;AA5)&gt;=1000000),SUMIFS($D$249:$D$599,$F$249:$F$599,0,$E$249:$E$599,$G441)*$C$161 ,0)</f>
        <v/>
      </c>
      <c r="AC441" s="84">
        <f>IF(AND(SUMIFS($D$249:$D$599,$F$249:$F$599,0,$E$249:$E$599,$G441,$C$249:$C$599,"&lt;="&amp;AA$5)&lt;1000000,SUMIFS($D$249:$D$599,$F$249:$F$599,0,$E$249:$E$599,$G441,$C$249:$C$599,"&lt;="&amp;AC5)&gt;=1000000),SUMIFS($D$249:$D$599,$F$249:$F$599,0,$E$249:$E$599,$G441)*$C$161 ,0)</f>
        <v/>
      </c>
      <c r="AE441" s="84">
        <f>IF(AND(SUMIFS($D$249:$D$599,$F$249:$F$599,0,$E$249:$E$599,$G441,$C$249:$C$599,"&lt;="&amp;AC$5)&lt;1000000,SUMIFS($D$249:$D$599,$F$249:$F$599,0,$E$249:$E$599,$G441,$C$249:$C$599,"&lt;="&amp;AE5)&gt;=1000000),SUMIFS($D$249:$D$599,$F$249:$F$599,0,$E$249:$E$599,$G441)*$C$161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85">
        <f>LEFT(B442,6)</f>
        <v/>
      </c>
      <c r="F442" s="14">
        <f>IF(SUMIFS($E$121:$E$155,$D$121:$D$155,E442)&lt;&gt;0,E442,0)</f>
        <v/>
      </c>
      <c r="G442" s="24" t="n"/>
      <c r="I442" s="26">
        <f>IF(AND(SUMIFS($D$249:$D$599,$F$249:$F$599,0,$E$249:$E$599,$G442,$C$249:$C$599,"&lt;="&amp;B$2)&lt;1000000,SUMIFS($D$249:$D$599,$F$249:$F$599,0,$E$249:$E$599,$G442,$C$249:$C$599,"&lt;="&amp;I5)&gt;=1000000),SUMIFS($D$249:$D$599,$F$249:$F$599,0,$E$249:$E$599,$G442)*$C$161 ,0)</f>
        <v/>
      </c>
      <c r="K442" s="84">
        <f>IF(AND(SUMIFS($D$249:$D$599,$F$249:$F$599,0,$E$249:$E$599,$G442,$C$249:$C$599,"&lt;="&amp;I$5)&lt;1000000,SUMIFS($D$249:$D$599,$F$249:$F$599,0,$E$249:$E$599,$G442,$C$249:$C$599,"&lt;="&amp;K5)&gt;=1000000),SUMIFS($D$249:$D$599,$F$249:$F$599,0,$E$249:$E$599,$G442)*$C$161 ,0)</f>
        <v/>
      </c>
      <c r="M442" s="84">
        <f>IF(AND(SUMIFS($D$249:$D$599,$F$249:$F$599,0,$E$249:$E$599,$G442,$C$249:$C$599,"&lt;="&amp;K$5)&lt;1000000,SUMIFS($D$249:$D$599,$F$249:$F$599,0,$E$249:$E$599,$G442,$C$249:$C$599,"&lt;="&amp;M5)&gt;=1000000),SUMIFS($D$249:$D$599,$F$249:$F$599,0,$E$249:$E$599,$G442)*$C$161 ,0)</f>
        <v/>
      </c>
      <c r="O442" s="84">
        <f>IF(AND(SUMIFS($D$249:$D$599,$F$249:$F$599,0,$E$249:$E$599,$G442,$C$249:$C$599,"&lt;="&amp;M$5)&lt;1000000,SUMIFS($D$249:$D$599,$F$249:$F$599,0,$E$249:$E$599,$G442,$C$249:$C$599,"&lt;="&amp;O5)&gt;=1000000),SUMIFS($D$249:$D$599,$F$249:$F$599,0,$E$249:$E$599,$G442)*$C$161 ,0)</f>
        <v/>
      </c>
      <c r="Q442" s="84">
        <f>IF(AND(SUMIFS($D$249:$D$599,$F$249:$F$599,0,$E$249:$E$599,$G442,$C$249:$C$599,"&lt;="&amp;O$5)&lt;1000000,SUMIFS($D$249:$D$599,$F$249:$F$599,0,$E$249:$E$599,$G442,$C$249:$C$599,"&lt;="&amp;Q5)&gt;=1000000),SUMIFS($D$249:$D$599,$F$249:$F$599,0,$E$249:$E$599,$G442)*$C$161 ,0)</f>
        <v/>
      </c>
      <c r="S442" s="84">
        <f>IF(AND(SUMIFS($D$249:$D$599,$F$249:$F$599,0,$E$249:$E$599,$G442,$C$249:$C$599,"&lt;="&amp;Q$5)&lt;1000000,SUMIFS($D$249:$D$599,$F$249:$F$599,0,$E$249:$E$599,$G442,$C$249:$C$599,"&lt;="&amp;S5)&gt;=1000000),SUMIFS($D$249:$D$599,$F$249:$F$599,0,$E$249:$E$599,$G442)*$C$161 ,0)</f>
        <v/>
      </c>
      <c r="U442" s="84">
        <f>IF(AND(SUMIFS($D$249:$D$599,$F$249:$F$599,0,$E$249:$E$599,$G442,$C$249:$C$599,"&lt;="&amp;S$5)&lt;1000000,SUMIFS($D$249:$D$599,$F$249:$F$599,0,$E$249:$E$599,$G442,$C$249:$C$599,"&lt;="&amp;U5)&gt;=1000000),SUMIFS($D$249:$D$599,$F$249:$F$599,0,$E$249:$E$599,$G442)*$C$161 ,0)</f>
        <v/>
      </c>
      <c r="W442" s="84">
        <f>IF(AND(SUMIFS($D$249:$D$599,$F$249:$F$599,0,$E$249:$E$599,$G442,$C$249:$C$599,"&lt;="&amp;U$5)&lt;1000000,SUMIFS($D$249:$D$599,$F$249:$F$599,0,$E$249:$E$599,$G442,$C$249:$C$599,"&lt;="&amp;W5)&gt;=1000000),SUMIFS($D$249:$D$599,$F$249:$F$599,0,$E$249:$E$599,$G442)*$C$161 ,0)</f>
        <v/>
      </c>
      <c r="Y442" s="84">
        <f>IF(AND(SUMIFS($D$249:$D$599,$F$249:$F$599,0,$E$249:$E$599,$G442,$C$249:$C$599,"&lt;="&amp;W$5)&lt;1000000,SUMIFS($D$249:$D$599,$F$249:$F$599,0,$E$249:$E$599,$G442,$C$249:$C$599,"&lt;="&amp;Y5)&gt;=1000000),SUMIFS($D$249:$D$599,$F$249:$F$599,0,$E$249:$E$599,$G442)*$C$161 ,0)</f>
        <v/>
      </c>
      <c r="AA442" s="84">
        <f>IF(AND(SUMIFS($D$249:$D$599,$F$249:$F$599,0,$E$249:$E$599,$G442,$C$249:$C$599,"&lt;="&amp;Y$5)&lt;1000000,SUMIFS($D$249:$D$599,$F$249:$F$599,0,$E$249:$E$599,$G442,$C$249:$C$599,"&lt;="&amp;AA5)&gt;=1000000),SUMIFS($D$249:$D$599,$F$249:$F$599,0,$E$249:$E$599,$G442)*$C$161 ,0)</f>
        <v/>
      </c>
      <c r="AC442" s="84">
        <f>IF(AND(SUMIFS($D$249:$D$599,$F$249:$F$599,0,$E$249:$E$599,$G442,$C$249:$C$599,"&lt;="&amp;AA$5)&lt;1000000,SUMIFS($D$249:$D$599,$F$249:$F$599,0,$E$249:$E$599,$G442,$C$249:$C$599,"&lt;="&amp;AC5)&gt;=1000000),SUMIFS($D$249:$D$599,$F$249:$F$599,0,$E$249:$E$599,$G442)*$C$161 ,0)</f>
        <v/>
      </c>
      <c r="AE442" s="84">
        <f>IF(AND(SUMIFS($D$249:$D$599,$F$249:$F$599,0,$E$249:$E$599,$G442,$C$249:$C$599,"&lt;="&amp;AC$5)&lt;1000000,SUMIFS($D$249:$D$599,$F$249:$F$599,0,$E$249:$E$599,$G442,$C$249:$C$599,"&lt;="&amp;AE5)&gt;=1000000),SUMIFS($D$249:$D$599,$F$249:$F$599,0,$E$249:$E$599,$G442)*$C$161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85">
        <f>LEFT(B443,6)</f>
        <v/>
      </c>
      <c r="F443" s="14">
        <f>IF(SUMIFS($E$121:$E$155,$D$121:$D$155,E443)&lt;&gt;0,E443,0)</f>
        <v/>
      </c>
      <c r="G443" s="24" t="n"/>
      <c r="I443" s="26">
        <f>IF(AND(SUMIFS($D$249:$D$599,$F$249:$F$599,0,$E$249:$E$599,$G443,$C$249:$C$599,"&lt;="&amp;B$2)&lt;1000000,SUMIFS($D$249:$D$599,$F$249:$F$599,0,$E$249:$E$599,$G443,$C$249:$C$599,"&lt;="&amp;I5)&gt;=1000000),SUMIFS($D$249:$D$599,$F$249:$F$599,0,$E$249:$E$599,$G443)*$C$161 ,0)</f>
        <v/>
      </c>
      <c r="K443" s="84">
        <f>IF(AND(SUMIFS($D$249:$D$599,$F$249:$F$599,0,$E$249:$E$599,$G443,$C$249:$C$599,"&lt;="&amp;I$5)&lt;1000000,SUMIFS($D$249:$D$599,$F$249:$F$599,0,$E$249:$E$599,$G443,$C$249:$C$599,"&lt;="&amp;K5)&gt;=1000000),SUMIFS($D$249:$D$599,$F$249:$F$599,0,$E$249:$E$599,$G443)*$C$161 ,0)</f>
        <v/>
      </c>
      <c r="M443" s="84">
        <f>IF(AND(SUMIFS($D$249:$D$599,$F$249:$F$599,0,$E$249:$E$599,$G443,$C$249:$C$599,"&lt;="&amp;K$5)&lt;1000000,SUMIFS($D$249:$D$599,$F$249:$F$599,0,$E$249:$E$599,$G443,$C$249:$C$599,"&lt;="&amp;M5)&gt;=1000000),SUMIFS($D$249:$D$599,$F$249:$F$599,0,$E$249:$E$599,$G443)*$C$161 ,0)</f>
        <v/>
      </c>
      <c r="O443" s="84">
        <f>IF(AND(SUMIFS($D$249:$D$599,$F$249:$F$599,0,$E$249:$E$599,$G443,$C$249:$C$599,"&lt;="&amp;M$5)&lt;1000000,SUMIFS($D$249:$D$599,$F$249:$F$599,0,$E$249:$E$599,$G443,$C$249:$C$599,"&lt;="&amp;O5)&gt;=1000000),SUMIFS($D$249:$D$599,$F$249:$F$599,0,$E$249:$E$599,$G443)*$C$161 ,0)</f>
        <v/>
      </c>
      <c r="Q443" s="84">
        <f>IF(AND(SUMIFS($D$249:$D$599,$F$249:$F$599,0,$E$249:$E$599,$G443,$C$249:$C$599,"&lt;="&amp;O$5)&lt;1000000,SUMIFS($D$249:$D$599,$F$249:$F$599,0,$E$249:$E$599,$G443,$C$249:$C$599,"&lt;="&amp;Q5)&gt;=1000000),SUMIFS($D$249:$D$599,$F$249:$F$599,0,$E$249:$E$599,$G443)*$C$161 ,0)</f>
        <v/>
      </c>
      <c r="S443" s="84">
        <f>IF(AND(SUMIFS($D$249:$D$599,$F$249:$F$599,0,$E$249:$E$599,$G443,$C$249:$C$599,"&lt;="&amp;Q$5)&lt;1000000,SUMIFS($D$249:$D$599,$F$249:$F$599,0,$E$249:$E$599,$G443,$C$249:$C$599,"&lt;="&amp;S5)&gt;=1000000),SUMIFS($D$249:$D$599,$F$249:$F$599,0,$E$249:$E$599,$G443)*$C$161 ,0)</f>
        <v/>
      </c>
      <c r="U443" s="84">
        <f>IF(AND(SUMIFS($D$249:$D$599,$F$249:$F$599,0,$E$249:$E$599,$G443,$C$249:$C$599,"&lt;="&amp;S$5)&lt;1000000,SUMIFS($D$249:$D$599,$F$249:$F$599,0,$E$249:$E$599,$G443,$C$249:$C$599,"&lt;="&amp;U5)&gt;=1000000),SUMIFS($D$249:$D$599,$F$249:$F$599,0,$E$249:$E$599,$G443)*$C$161 ,0)</f>
        <v/>
      </c>
      <c r="W443" s="84">
        <f>IF(AND(SUMIFS($D$249:$D$599,$F$249:$F$599,0,$E$249:$E$599,$G443,$C$249:$C$599,"&lt;="&amp;U$5)&lt;1000000,SUMIFS($D$249:$D$599,$F$249:$F$599,0,$E$249:$E$599,$G443,$C$249:$C$599,"&lt;="&amp;W5)&gt;=1000000),SUMIFS($D$249:$D$599,$F$249:$F$599,0,$E$249:$E$599,$G443)*$C$161 ,0)</f>
        <v/>
      </c>
      <c r="Y443" s="84">
        <f>IF(AND(SUMIFS($D$249:$D$599,$F$249:$F$599,0,$E$249:$E$599,$G443,$C$249:$C$599,"&lt;="&amp;W$5)&lt;1000000,SUMIFS($D$249:$D$599,$F$249:$F$599,0,$E$249:$E$599,$G443,$C$249:$C$599,"&lt;="&amp;Y5)&gt;=1000000),SUMIFS($D$249:$D$599,$F$249:$F$599,0,$E$249:$E$599,$G443)*$C$161 ,0)</f>
        <v/>
      </c>
      <c r="AA443" s="84">
        <f>IF(AND(SUMIFS($D$249:$D$599,$F$249:$F$599,0,$E$249:$E$599,$G443,$C$249:$C$599,"&lt;="&amp;Y$5)&lt;1000000,SUMIFS($D$249:$D$599,$F$249:$F$599,0,$E$249:$E$599,$G443,$C$249:$C$599,"&lt;="&amp;AA5)&gt;=1000000),SUMIFS($D$249:$D$599,$F$249:$F$599,0,$E$249:$E$599,$G443)*$C$161 ,0)</f>
        <v/>
      </c>
      <c r="AC443" s="84">
        <f>IF(AND(SUMIFS($D$249:$D$599,$F$249:$F$599,0,$E$249:$E$599,$G443,$C$249:$C$599,"&lt;="&amp;AA$5)&lt;1000000,SUMIFS($D$249:$D$599,$F$249:$F$599,0,$E$249:$E$599,$G443,$C$249:$C$599,"&lt;="&amp;AC5)&gt;=1000000),SUMIFS($D$249:$D$599,$F$249:$F$599,0,$E$249:$E$599,$G443)*$C$161 ,0)</f>
        <v/>
      </c>
      <c r="AE443" s="84">
        <f>IF(AND(SUMIFS($D$249:$D$599,$F$249:$F$599,0,$E$249:$E$599,$G443,$C$249:$C$599,"&lt;="&amp;AC$5)&lt;1000000,SUMIFS($D$249:$D$599,$F$249:$F$599,0,$E$249:$E$599,$G443,$C$249:$C$599,"&lt;="&amp;AE5)&gt;=1000000),SUMIFS($D$249:$D$599,$F$249:$F$599,0,$E$249:$E$599,$G443)*$C$161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85">
        <f>LEFT(B444,6)</f>
        <v/>
      </c>
      <c r="F444" s="14">
        <f>IF(SUMIFS($E$121:$E$155,$D$121:$D$155,E444)&lt;&gt;0,E444,0)</f>
        <v/>
      </c>
      <c r="G444" s="24" t="n"/>
      <c r="I444" s="26">
        <f>IF(AND(SUMIFS($D$249:$D$599,$F$249:$F$599,0,$E$249:$E$599,$G444,$C$249:$C$599,"&lt;="&amp;B$2)&lt;1000000,SUMIFS($D$249:$D$599,$F$249:$F$599,0,$E$249:$E$599,$G444,$C$249:$C$599,"&lt;="&amp;I5)&gt;=1000000),SUMIFS($D$249:$D$599,$F$249:$F$599,0,$E$249:$E$599,$G444)*$C$161 ,0)</f>
        <v/>
      </c>
      <c r="K444" s="84">
        <f>IF(AND(SUMIFS($D$249:$D$599,$F$249:$F$599,0,$E$249:$E$599,$G444,$C$249:$C$599,"&lt;="&amp;I$5)&lt;1000000,SUMIFS($D$249:$D$599,$F$249:$F$599,0,$E$249:$E$599,$G444,$C$249:$C$599,"&lt;="&amp;K5)&gt;=1000000),SUMIFS($D$249:$D$599,$F$249:$F$599,0,$E$249:$E$599,$G444)*$C$161 ,0)</f>
        <v/>
      </c>
      <c r="M444" s="84">
        <f>IF(AND(SUMIFS($D$249:$D$599,$F$249:$F$599,0,$E$249:$E$599,$G444,$C$249:$C$599,"&lt;="&amp;K$5)&lt;1000000,SUMIFS($D$249:$D$599,$F$249:$F$599,0,$E$249:$E$599,$G444,$C$249:$C$599,"&lt;="&amp;M5)&gt;=1000000),SUMIFS($D$249:$D$599,$F$249:$F$599,0,$E$249:$E$599,$G444)*$C$161 ,0)</f>
        <v/>
      </c>
      <c r="O444" s="84">
        <f>IF(AND(SUMIFS($D$249:$D$599,$F$249:$F$599,0,$E$249:$E$599,$G444,$C$249:$C$599,"&lt;="&amp;M$5)&lt;1000000,SUMIFS($D$249:$D$599,$F$249:$F$599,0,$E$249:$E$599,$G444,$C$249:$C$599,"&lt;="&amp;O5)&gt;=1000000),SUMIFS($D$249:$D$599,$F$249:$F$599,0,$E$249:$E$599,$G444)*$C$161 ,0)</f>
        <v/>
      </c>
      <c r="Q444" s="84">
        <f>IF(AND(SUMIFS($D$249:$D$599,$F$249:$F$599,0,$E$249:$E$599,$G444,$C$249:$C$599,"&lt;="&amp;O$5)&lt;1000000,SUMIFS($D$249:$D$599,$F$249:$F$599,0,$E$249:$E$599,$G444,$C$249:$C$599,"&lt;="&amp;Q5)&gt;=1000000),SUMIFS($D$249:$D$599,$F$249:$F$599,0,$E$249:$E$599,$G444)*$C$161 ,0)</f>
        <v/>
      </c>
      <c r="S444" s="84">
        <f>IF(AND(SUMIFS($D$249:$D$599,$F$249:$F$599,0,$E$249:$E$599,$G444,$C$249:$C$599,"&lt;="&amp;Q$5)&lt;1000000,SUMIFS($D$249:$D$599,$F$249:$F$599,0,$E$249:$E$599,$G444,$C$249:$C$599,"&lt;="&amp;S5)&gt;=1000000),SUMIFS($D$249:$D$599,$F$249:$F$599,0,$E$249:$E$599,$G444)*$C$161 ,0)</f>
        <v/>
      </c>
      <c r="U444" s="84">
        <f>IF(AND(SUMIFS($D$249:$D$599,$F$249:$F$599,0,$E$249:$E$599,$G444,$C$249:$C$599,"&lt;="&amp;S$5)&lt;1000000,SUMIFS($D$249:$D$599,$F$249:$F$599,0,$E$249:$E$599,$G444,$C$249:$C$599,"&lt;="&amp;U5)&gt;=1000000),SUMIFS($D$249:$D$599,$F$249:$F$599,0,$E$249:$E$599,$G444)*$C$161 ,0)</f>
        <v/>
      </c>
      <c r="W444" s="84">
        <f>IF(AND(SUMIFS($D$249:$D$599,$F$249:$F$599,0,$E$249:$E$599,$G444,$C$249:$C$599,"&lt;="&amp;U$5)&lt;1000000,SUMIFS($D$249:$D$599,$F$249:$F$599,0,$E$249:$E$599,$G444,$C$249:$C$599,"&lt;="&amp;W5)&gt;=1000000),SUMIFS($D$249:$D$599,$F$249:$F$599,0,$E$249:$E$599,$G444)*$C$161 ,0)</f>
        <v/>
      </c>
      <c r="Y444" s="84">
        <f>IF(AND(SUMIFS($D$249:$D$599,$F$249:$F$599,0,$E$249:$E$599,$G444,$C$249:$C$599,"&lt;="&amp;W$5)&lt;1000000,SUMIFS($D$249:$D$599,$F$249:$F$599,0,$E$249:$E$599,$G444,$C$249:$C$599,"&lt;="&amp;Y5)&gt;=1000000),SUMIFS($D$249:$D$599,$F$249:$F$599,0,$E$249:$E$599,$G444)*$C$161 ,0)</f>
        <v/>
      </c>
      <c r="AA444" s="84">
        <f>IF(AND(SUMIFS($D$249:$D$599,$F$249:$F$599,0,$E$249:$E$599,$G444,$C$249:$C$599,"&lt;="&amp;Y$5)&lt;1000000,SUMIFS($D$249:$D$599,$F$249:$F$599,0,$E$249:$E$599,$G444,$C$249:$C$599,"&lt;="&amp;AA5)&gt;=1000000),SUMIFS($D$249:$D$599,$F$249:$F$599,0,$E$249:$E$599,$G444)*$C$161 ,0)</f>
        <v/>
      </c>
      <c r="AC444" s="84">
        <f>IF(AND(SUMIFS($D$249:$D$599,$F$249:$F$599,0,$E$249:$E$599,$G444,$C$249:$C$599,"&lt;="&amp;AA$5)&lt;1000000,SUMIFS($D$249:$D$599,$F$249:$F$599,0,$E$249:$E$599,$G444,$C$249:$C$599,"&lt;="&amp;AC5)&gt;=1000000),SUMIFS($D$249:$D$599,$F$249:$F$599,0,$E$249:$E$599,$G444)*$C$161 ,0)</f>
        <v/>
      </c>
      <c r="AE444" s="84">
        <f>IF(AND(SUMIFS($D$249:$D$599,$F$249:$F$599,0,$E$249:$E$599,$G444,$C$249:$C$599,"&lt;="&amp;AC$5)&lt;1000000,SUMIFS($D$249:$D$599,$F$249:$F$599,0,$E$249:$E$599,$G444,$C$249:$C$599,"&lt;="&amp;AE5)&gt;=1000000),SUMIFS($D$249:$D$599,$F$249:$F$599,0,$E$249:$E$599,$G444)*$C$161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85">
        <f>LEFT(B445,6)</f>
        <v/>
      </c>
      <c r="F445" s="14">
        <f>IF(SUMIFS($E$121:$E$155,$D$121:$D$155,E445)&lt;&gt;0,E445,0)</f>
        <v/>
      </c>
      <c r="G445" s="24" t="n"/>
      <c r="I445" s="26">
        <f>IF(AND(SUMIFS($D$249:$D$599,$F$249:$F$599,0,$E$249:$E$599,$G445,$C$249:$C$599,"&lt;="&amp;B$2)&lt;1000000,SUMIFS($D$249:$D$599,$F$249:$F$599,0,$E$249:$E$599,$G445,$C$249:$C$599,"&lt;="&amp;I5)&gt;=1000000),SUMIFS($D$249:$D$599,$F$249:$F$599,0,$E$249:$E$599,$G445)*$C$161 ,0)</f>
        <v/>
      </c>
      <c r="K445" s="84">
        <f>IF(AND(SUMIFS($D$249:$D$599,$F$249:$F$599,0,$E$249:$E$599,$G445,$C$249:$C$599,"&lt;="&amp;I$5)&lt;1000000,SUMIFS($D$249:$D$599,$F$249:$F$599,0,$E$249:$E$599,$G445,$C$249:$C$599,"&lt;="&amp;K5)&gt;=1000000),SUMIFS($D$249:$D$599,$F$249:$F$599,0,$E$249:$E$599,$G445)*$C$161 ,0)</f>
        <v/>
      </c>
      <c r="M445" s="84">
        <f>IF(AND(SUMIFS($D$249:$D$599,$F$249:$F$599,0,$E$249:$E$599,$G445,$C$249:$C$599,"&lt;="&amp;K$5)&lt;1000000,SUMIFS($D$249:$D$599,$F$249:$F$599,0,$E$249:$E$599,$G445,$C$249:$C$599,"&lt;="&amp;M5)&gt;=1000000),SUMIFS($D$249:$D$599,$F$249:$F$599,0,$E$249:$E$599,$G445)*$C$161 ,0)</f>
        <v/>
      </c>
      <c r="O445" s="84">
        <f>IF(AND(SUMIFS($D$249:$D$599,$F$249:$F$599,0,$E$249:$E$599,$G445,$C$249:$C$599,"&lt;="&amp;M$5)&lt;1000000,SUMIFS($D$249:$D$599,$F$249:$F$599,0,$E$249:$E$599,$G445,$C$249:$C$599,"&lt;="&amp;O5)&gt;=1000000),SUMIFS($D$249:$D$599,$F$249:$F$599,0,$E$249:$E$599,$G445)*$C$161 ,0)</f>
        <v/>
      </c>
      <c r="Q445" s="84">
        <f>IF(AND(SUMIFS($D$249:$D$599,$F$249:$F$599,0,$E$249:$E$599,$G445,$C$249:$C$599,"&lt;="&amp;O$5)&lt;1000000,SUMIFS($D$249:$D$599,$F$249:$F$599,0,$E$249:$E$599,$G445,$C$249:$C$599,"&lt;="&amp;Q5)&gt;=1000000),SUMIFS($D$249:$D$599,$F$249:$F$599,0,$E$249:$E$599,$G445)*$C$161 ,0)</f>
        <v/>
      </c>
      <c r="S445" s="84">
        <f>IF(AND(SUMIFS($D$249:$D$599,$F$249:$F$599,0,$E$249:$E$599,$G445,$C$249:$C$599,"&lt;="&amp;Q$5)&lt;1000000,SUMIFS($D$249:$D$599,$F$249:$F$599,0,$E$249:$E$599,$G445,$C$249:$C$599,"&lt;="&amp;S5)&gt;=1000000),SUMIFS($D$249:$D$599,$F$249:$F$599,0,$E$249:$E$599,$G445)*$C$161 ,0)</f>
        <v/>
      </c>
      <c r="U445" s="84">
        <f>IF(AND(SUMIFS($D$249:$D$599,$F$249:$F$599,0,$E$249:$E$599,$G445,$C$249:$C$599,"&lt;="&amp;S$5)&lt;1000000,SUMIFS($D$249:$D$599,$F$249:$F$599,0,$E$249:$E$599,$G445,$C$249:$C$599,"&lt;="&amp;U5)&gt;=1000000),SUMIFS($D$249:$D$599,$F$249:$F$599,0,$E$249:$E$599,$G445)*$C$161 ,0)</f>
        <v/>
      </c>
      <c r="W445" s="84">
        <f>IF(AND(SUMIFS($D$249:$D$599,$F$249:$F$599,0,$E$249:$E$599,$G445,$C$249:$C$599,"&lt;="&amp;U$5)&lt;1000000,SUMIFS($D$249:$D$599,$F$249:$F$599,0,$E$249:$E$599,$G445,$C$249:$C$599,"&lt;="&amp;W5)&gt;=1000000),SUMIFS($D$249:$D$599,$F$249:$F$599,0,$E$249:$E$599,$G445)*$C$161 ,0)</f>
        <v/>
      </c>
      <c r="Y445" s="84">
        <f>IF(AND(SUMIFS($D$249:$D$599,$F$249:$F$599,0,$E$249:$E$599,$G445,$C$249:$C$599,"&lt;="&amp;W$5)&lt;1000000,SUMIFS($D$249:$D$599,$F$249:$F$599,0,$E$249:$E$599,$G445,$C$249:$C$599,"&lt;="&amp;Y5)&gt;=1000000),SUMIFS($D$249:$D$599,$F$249:$F$599,0,$E$249:$E$599,$G445)*$C$161 ,0)</f>
        <v/>
      </c>
      <c r="AA445" s="84">
        <f>IF(AND(SUMIFS($D$249:$D$599,$F$249:$F$599,0,$E$249:$E$599,$G445,$C$249:$C$599,"&lt;="&amp;Y$5)&lt;1000000,SUMIFS($D$249:$D$599,$F$249:$F$599,0,$E$249:$E$599,$G445,$C$249:$C$599,"&lt;="&amp;AA5)&gt;=1000000),SUMIFS($D$249:$D$599,$F$249:$F$599,0,$E$249:$E$599,$G445)*$C$161 ,0)</f>
        <v/>
      </c>
      <c r="AC445" s="84">
        <f>IF(AND(SUMIFS($D$249:$D$599,$F$249:$F$599,0,$E$249:$E$599,$G445,$C$249:$C$599,"&lt;="&amp;AA$5)&lt;1000000,SUMIFS($D$249:$D$599,$F$249:$F$599,0,$E$249:$E$599,$G445,$C$249:$C$599,"&lt;="&amp;AC5)&gt;=1000000),SUMIFS($D$249:$D$599,$F$249:$F$599,0,$E$249:$E$599,$G445)*$C$161 ,0)</f>
        <v/>
      </c>
      <c r="AE445" s="84">
        <f>IF(AND(SUMIFS($D$249:$D$599,$F$249:$F$599,0,$E$249:$E$599,$G445,$C$249:$C$599,"&lt;="&amp;AC$5)&lt;1000000,SUMIFS($D$249:$D$599,$F$249:$F$599,0,$E$249:$E$599,$G445,$C$249:$C$599,"&lt;="&amp;AE5)&gt;=1000000),SUMIFS($D$249:$D$599,$F$249:$F$599,0,$E$249:$E$599,$G445)*$C$161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85">
        <f>LEFT(B446,6)</f>
        <v/>
      </c>
      <c r="F446" s="14">
        <f>IF(SUMIFS($E$121:$E$155,$D$121:$D$155,E446)&lt;&gt;0,E446,0)</f>
        <v/>
      </c>
      <c r="G446" s="24" t="n"/>
      <c r="I446" s="26">
        <f>IF(AND(SUMIFS($D$249:$D$599,$F$249:$F$599,0,$E$249:$E$599,$G446,$C$249:$C$599,"&lt;="&amp;B$2)&lt;1000000,SUMIFS($D$249:$D$599,$F$249:$F$599,0,$E$249:$E$599,$G446,$C$249:$C$599,"&lt;="&amp;I5)&gt;=1000000),SUMIFS($D$249:$D$599,$F$249:$F$599,0,$E$249:$E$599,$G446)*$C$161 ,0)</f>
        <v/>
      </c>
      <c r="K446" s="84">
        <f>IF(AND(SUMIFS($D$249:$D$599,$F$249:$F$599,0,$E$249:$E$599,$G446,$C$249:$C$599,"&lt;="&amp;I$5)&lt;1000000,SUMIFS($D$249:$D$599,$F$249:$F$599,0,$E$249:$E$599,$G446,$C$249:$C$599,"&lt;="&amp;K5)&gt;=1000000),SUMIFS($D$249:$D$599,$F$249:$F$599,0,$E$249:$E$599,$G446)*$C$161 ,0)</f>
        <v/>
      </c>
      <c r="M446" s="84">
        <f>IF(AND(SUMIFS($D$249:$D$599,$F$249:$F$599,0,$E$249:$E$599,$G446,$C$249:$C$599,"&lt;="&amp;K$5)&lt;1000000,SUMIFS($D$249:$D$599,$F$249:$F$599,0,$E$249:$E$599,$G446,$C$249:$C$599,"&lt;="&amp;M5)&gt;=1000000),SUMIFS($D$249:$D$599,$F$249:$F$599,0,$E$249:$E$599,$G446)*$C$161 ,0)</f>
        <v/>
      </c>
      <c r="O446" s="84">
        <f>IF(AND(SUMIFS($D$249:$D$599,$F$249:$F$599,0,$E$249:$E$599,$G446,$C$249:$C$599,"&lt;="&amp;M$5)&lt;1000000,SUMIFS($D$249:$D$599,$F$249:$F$599,0,$E$249:$E$599,$G446,$C$249:$C$599,"&lt;="&amp;O5)&gt;=1000000),SUMIFS($D$249:$D$599,$F$249:$F$599,0,$E$249:$E$599,$G446)*$C$161 ,0)</f>
        <v/>
      </c>
      <c r="Q446" s="84">
        <f>IF(AND(SUMIFS($D$249:$D$599,$F$249:$F$599,0,$E$249:$E$599,$G446,$C$249:$C$599,"&lt;="&amp;O$5)&lt;1000000,SUMIFS($D$249:$D$599,$F$249:$F$599,0,$E$249:$E$599,$G446,$C$249:$C$599,"&lt;="&amp;Q5)&gt;=1000000),SUMIFS($D$249:$D$599,$F$249:$F$599,0,$E$249:$E$599,$G446)*$C$161 ,0)</f>
        <v/>
      </c>
      <c r="S446" s="84">
        <f>IF(AND(SUMIFS($D$249:$D$599,$F$249:$F$599,0,$E$249:$E$599,$G446,$C$249:$C$599,"&lt;="&amp;Q$5)&lt;1000000,SUMIFS($D$249:$D$599,$F$249:$F$599,0,$E$249:$E$599,$G446,$C$249:$C$599,"&lt;="&amp;S5)&gt;=1000000),SUMIFS($D$249:$D$599,$F$249:$F$599,0,$E$249:$E$599,$G446)*$C$161 ,0)</f>
        <v/>
      </c>
      <c r="U446" s="84">
        <f>IF(AND(SUMIFS($D$249:$D$599,$F$249:$F$599,0,$E$249:$E$599,$G446,$C$249:$C$599,"&lt;="&amp;S$5)&lt;1000000,SUMIFS($D$249:$D$599,$F$249:$F$599,0,$E$249:$E$599,$G446,$C$249:$C$599,"&lt;="&amp;U5)&gt;=1000000),SUMIFS($D$249:$D$599,$F$249:$F$599,0,$E$249:$E$599,$G446)*$C$161 ,0)</f>
        <v/>
      </c>
      <c r="W446" s="84">
        <f>IF(AND(SUMIFS($D$249:$D$599,$F$249:$F$599,0,$E$249:$E$599,$G446,$C$249:$C$599,"&lt;="&amp;U$5)&lt;1000000,SUMIFS($D$249:$D$599,$F$249:$F$599,0,$E$249:$E$599,$G446,$C$249:$C$599,"&lt;="&amp;W5)&gt;=1000000),SUMIFS($D$249:$D$599,$F$249:$F$599,0,$E$249:$E$599,$G446)*$C$161 ,0)</f>
        <v/>
      </c>
      <c r="Y446" s="84">
        <f>IF(AND(SUMIFS($D$249:$D$599,$F$249:$F$599,0,$E$249:$E$599,$G446,$C$249:$C$599,"&lt;="&amp;W$5)&lt;1000000,SUMIFS($D$249:$D$599,$F$249:$F$599,0,$E$249:$E$599,$G446,$C$249:$C$599,"&lt;="&amp;Y5)&gt;=1000000),SUMIFS($D$249:$D$599,$F$249:$F$599,0,$E$249:$E$599,$G446)*$C$161 ,0)</f>
        <v/>
      </c>
      <c r="AA446" s="84">
        <f>IF(AND(SUMIFS($D$249:$D$599,$F$249:$F$599,0,$E$249:$E$599,$G446,$C$249:$C$599,"&lt;="&amp;Y$5)&lt;1000000,SUMIFS($D$249:$D$599,$F$249:$F$599,0,$E$249:$E$599,$G446,$C$249:$C$599,"&lt;="&amp;AA5)&gt;=1000000),SUMIFS($D$249:$D$599,$F$249:$F$599,0,$E$249:$E$599,$G446)*$C$161 ,0)</f>
        <v/>
      </c>
      <c r="AC446" s="84">
        <f>IF(AND(SUMIFS($D$249:$D$599,$F$249:$F$599,0,$E$249:$E$599,$G446,$C$249:$C$599,"&lt;="&amp;AA$5)&lt;1000000,SUMIFS($D$249:$D$599,$F$249:$F$599,0,$E$249:$E$599,$G446,$C$249:$C$599,"&lt;="&amp;AC5)&gt;=1000000),SUMIFS($D$249:$D$599,$F$249:$F$599,0,$E$249:$E$599,$G446)*$C$161 ,0)</f>
        <v/>
      </c>
      <c r="AE446" s="84">
        <f>IF(AND(SUMIFS($D$249:$D$599,$F$249:$F$599,0,$E$249:$E$599,$G446,$C$249:$C$599,"&lt;="&amp;AC$5)&lt;1000000,SUMIFS($D$249:$D$599,$F$249:$F$599,0,$E$249:$E$599,$G446,$C$249:$C$599,"&lt;="&amp;AE5)&gt;=1000000),SUMIFS($D$249:$D$599,$F$249:$F$599,0,$E$249:$E$599,$G446)*$C$161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85">
        <f>LEFT(B447,6)</f>
        <v/>
      </c>
      <c r="F447" s="14">
        <f>IF(SUMIFS($E$121:$E$155,$D$121:$D$155,E447)&lt;&gt;0,E447,0)</f>
        <v/>
      </c>
      <c r="G447" s="24" t="n"/>
      <c r="I447" s="26">
        <f>IF(AND(SUMIFS($D$249:$D$599,$F$249:$F$599,0,$E$249:$E$599,$G447,$C$249:$C$599,"&lt;="&amp;B$2)&lt;1000000,SUMIFS($D$249:$D$599,$F$249:$F$599,0,$E$249:$E$599,$G447,$C$249:$C$599,"&lt;="&amp;I5)&gt;=1000000),SUMIFS($D$249:$D$599,$F$249:$F$599,0,$E$249:$E$599,$G447)*$C$161 ,0)</f>
        <v/>
      </c>
      <c r="K447" s="84">
        <f>IF(AND(SUMIFS($D$249:$D$599,$F$249:$F$599,0,$E$249:$E$599,$G447,$C$249:$C$599,"&lt;="&amp;I$5)&lt;1000000,SUMIFS($D$249:$D$599,$F$249:$F$599,0,$E$249:$E$599,$G447,$C$249:$C$599,"&lt;="&amp;K5)&gt;=1000000),SUMIFS($D$249:$D$599,$F$249:$F$599,0,$E$249:$E$599,$G447)*$C$161 ,0)</f>
        <v/>
      </c>
      <c r="M447" s="84">
        <f>IF(AND(SUMIFS($D$249:$D$599,$F$249:$F$599,0,$E$249:$E$599,$G447,$C$249:$C$599,"&lt;="&amp;K$5)&lt;1000000,SUMIFS($D$249:$D$599,$F$249:$F$599,0,$E$249:$E$599,$G447,$C$249:$C$599,"&lt;="&amp;M5)&gt;=1000000),SUMIFS($D$249:$D$599,$F$249:$F$599,0,$E$249:$E$599,$G447)*$C$161 ,0)</f>
        <v/>
      </c>
      <c r="O447" s="84">
        <f>IF(AND(SUMIFS($D$249:$D$599,$F$249:$F$599,0,$E$249:$E$599,$G447,$C$249:$C$599,"&lt;="&amp;M$5)&lt;1000000,SUMIFS($D$249:$D$599,$F$249:$F$599,0,$E$249:$E$599,$G447,$C$249:$C$599,"&lt;="&amp;O5)&gt;=1000000),SUMIFS($D$249:$D$599,$F$249:$F$599,0,$E$249:$E$599,$G447)*$C$161 ,0)</f>
        <v/>
      </c>
      <c r="Q447" s="84">
        <f>IF(AND(SUMIFS($D$249:$D$599,$F$249:$F$599,0,$E$249:$E$599,$G447,$C$249:$C$599,"&lt;="&amp;O$5)&lt;1000000,SUMIFS($D$249:$D$599,$F$249:$F$599,0,$E$249:$E$599,$G447,$C$249:$C$599,"&lt;="&amp;Q5)&gt;=1000000),SUMIFS($D$249:$D$599,$F$249:$F$599,0,$E$249:$E$599,$G447)*$C$161 ,0)</f>
        <v/>
      </c>
      <c r="S447" s="84">
        <f>IF(AND(SUMIFS($D$249:$D$599,$F$249:$F$599,0,$E$249:$E$599,$G447,$C$249:$C$599,"&lt;="&amp;Q$5)&lt;1000000,SUMIFS($D$249:$D$599,$F$249:$F$599,0,$E$249:$E$599,$G447,$C$249:$C$599,"&lt;="&amp;S5)&gt;=1000000),SUMIFS($D$249:$D$599,$F$249:$F$599,0,$E$249:$E$599,$G447)*$C$161 ,0)</f>
        <v/>
      </c>
      <c r="U447" s="84">
        <f>IF(AND(SUMIFS($D$249:$D$599,$F$249:$F$599,0,$E$249:$E$599,$G447,$C$249:$C$599,"&lt;="&amp;S$5)&lt;1000000,SUMIFS($D$249:$D$599,$F$249:$F$599,0,$E$249:$E$599,$G447,$C$249:$C$599,"&lt;="&amp;U5)&gt;=1000000),SUMIFS($D$249:$D$599,$F$249:$F$599,0,$E$249:$E$599,$G447)*$C$161 ,0)</f>
        <v/>
      </c>
      <c r="W447" s="84">
        <f>IF(AND(SUMIFS($D$249:$D$599,$F$249:$F$599,0,$E$249:$E$599,$G447,$C$249:$C$599,"&lt;="&amp;U$5)&lt;1000000,SUMIFS($D$249:$D$599,$F$249:$F$599,0,$E$249:$E$599,$G447,$C$249:$C$599,"&lt;="&amp;W5)&gt;=1000000),SUMIFS($D$249:$D$599,$F$249:$F$599,0,$E$249:$E$599,$G447)*$C$161 ,0)</f>
        <v/>
      </c>
      <c r="Y447" s="84">
        <f>IF(AND(SUMIFS($D$249:$D$599,$F$249:$F$599,0,$E$249:$E$599,$G447,$C$249:$C$599,"&lt;="&amp;W$5)&lt;1000000,SUMIFS($D$249:$D$599,$F$249:$F$599,0,$E$249:$E$599,$G447,$C$249:$C$599,"&lt;="&amp;Y5)&gt;=1000000),SUMIFS($D$249:$D$599,$F$249:$F$599,0,$E$249:$E$599,$G447)*$C$161 ,0)</f>
        <v/>
      </c>
      <c r="AA447" s="84">
        <f>IF(AND(SUMIFS($D$249:$D$599,$F$249:$F$599,0,$E$249:$E$599,$G447,$C$249:$C$599,"&lt;="&amp;Y$5)&lt;1000000,SUMIFS($D$249:$D$599,$F$249:$F$599,0,$E$249:$E$599,$G447,$C$249:$C$599,"&lt;="&amp;AA5)&gt;=1000000),SUMIFS($D$249:$D$599,$F$249:$F$599,0,$E$249:$E$599,$G447)*$C$161 ,0)</f>
        <v/>
      </c>
      <c r="AC447" s="84">
        <f>IF(AND(SUMIFS($D$249:$D$599,$F$249:$F$599,0,$E$249:$E$599,$G447,$C$249:$C$599,"&lt;="&amp;AA$5)&lt;1000000,SUMIFS($D$249:$D$599,$F$249:$F$599,0,$E$249:$E$599,$G447,$C$249:$C$599,"&lt;="&amp;AC5)&gt;=1000000),SUMIFS($D$249:$D$599,$F$249:$F$599,0,$E$249:$E$599,$G447)*$C$161 ,0)</f>
        <v/>
      </c>
      <c r="AE447" s="84">
        <f>IF(AND(SUMIFS($D$249:$D$599,$F$249:$F$599,0,$E$249:$E$599,$G447,$C$249:$C$599,"&lt;="&amp;AC$5)&lt;1000000,SUMIFS($D$249:$D$599,$F$249:$F$599,0,$E$249:$E$599,$G447,$C$249:$C$599,"&lt;="&amp;AE5)&gt;=1000000),SUMIFS($D$249:$D$599,$F$249:$F$599,0,$E$249:$E$599,$G447)*$C$161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85">
        <f>LEFT(B448,6)</f>
        <v/>
      </c>
      <c r="F448" s="14">
        <f>IF(SUMIFS($E$121:$E$155,$D$121:$D$155,E448)&lt;&gt;0,E448,0)</f>
        <v/>
      </c>
      <c r="G448" s="24" t="n"/>
      <c r="I448" s="26">
        <f>IF(AND(SUMIFS($D$249:$D$599,$F$249:$F$599,0,$E$249:$E$599,$G448,$C$249:$C$599,"&lt;="&amp;B$2)&lt;1000000,SUMIFS($D$249:$D$599,$F$249:$F$599,0,$E$249:$E$599,$G448,$C$249:$C$599,"&lt;="&amp;I5)&gt;=1000000),SUMIFS($D$249:$D$599,$F$249:$F$599,0,$E$249:$E$599,$G448)*$C$161 ,0)</f>
        <v/>
      </c>
      <c r="K448" s="84">
        <f>IF(AND(SUMIFS($D$249:$D$599,$F$249:$F$599,0,$E$249:$E$599,$G448,$C$249:$C$599,"&lt;="&amp;I$5)&lt;1000000,SUMIFS($D$249:$D$599,$F$249:$F$599,0,$E$249:$E$599,$G448,$C$249:$C$599,"&lt;="&amp;K5)&gt;=1000000),SUMIFS($D$249:$D$599,$F$249:$F$599,0,$E$249:$E$599,$G448)*$C$161 ,0)</f>
        <v/>
      </c>
      <c r="M448" s="84">
        <f>IF(AND(SUMIFS($D$249:$D$599,$F$249:$F$599,0,$E$249:$E$599,$G448,$C$249:$C$599,"&lt;="&amp;K$5)&lt;1000000,SUMIFS($D$249:$D$599,$F$249:$F$599,0,$E$249:$E$599,$G448,$C$249:$C$599,"&lt;="&amp;M5)&gt;=1000000),SUMIFS($D$249:$D$599,$F$249:$F$599,0,$E$249:$E$599,$G448)*$C$161 ,0)</f>
        <v/>
      </c>
      <c r="O448" s="84">
        <f>IF(AND(SUMIFS($D$249:$D$599,$F$249:$F$599,0,$E$249:$E$599,$G448,$C$249:$C$599,"&lt;="&amp;M$5)&lt;1000000,SUMIFS($D$249:$D$599,$F$249:$F$599,0,$E$249:$E$599,$G448,$C$249:$C$599,"&lt;="&amp;O5)&gt;=1000000),SUMIFS($D$249:$D$599,$F$249:$F$599,0,$E$249:$E$599,$G448)*$C$161 ,0)</f>
        <v/>
      </c>
      <c r="Q448" s="84">
        <f>IF(AND(SUMIFS($D$249:$D$599,$F$249:$F$599,0,$E$249:$E$599,$G448,$C$249:$C$599,"&lt;="&amp;O$5)&lt;1000000,SUMIFS($D$249:$D$599,$F$249:$F$599,0,$E$249:$E$599,$G448,$C$249:$C$599,"&lt;="&amp;Q5)&gt;=1000000),SUMIFS($D$249:$D$599,$F$249:$F$599,0,$E$249:$E$599,$G448)*$C$161 ,0)</f>
        <v/>
      </c>
      <c r="S448" s="84">
        <f>IF(AND(SUMIFS($D$249:$D$599,$F$249:$F$599,0,$E$249:$E$599,$G448,$C$249:$C$599,"&lt;="&amp;Q$5)&lt;1000000,SUMIFS($D$249:$D$599,$F$249:$F$599,0,$E$249:$E$599,$G448,$C$249:$C$599,"&lt;="&amp;S5)&gt;=1000000),SUMIFS($D$249:$D$599,$F$249:$F$599,0,$E$249:$E$599,$G448)*$C$161 ,0)</f>
        <v/>
      </c>
      <c r="U448" s="84">
        <f>IF(AND(SUMIFS($D$249:$D$599,$F$249:$F$599,0,$E$249:$E$599,$G448,$C$249:$C$599,"&lt;="&amp;S$5)&lt;1000000,SUMIFS($D$249:$D$599,$F$249:$F$599,0,$E$249:$E$599,$G448,$C$249:$C$599,"&lt;="&amp;U5)&gt;=1000000),SUMIFS($D$249:$D$599,$F$249:$F$599,0,$E$249:$E$599,$G448)*$C$161 ,0)</f>
        <v/>
      </c>
      <c r="W448" s="84">
        <f>IF(AND(SUMIFS($D$249:$D$599,$F$249:$F$599,0,$E$249:$E$599,$G448,$C$249:$C$599,"&lt;="&amp;U$5)&lt;1000000,SUMIFS($D$249:$D$599,$F$249:$F$599,0,$E$249:$E$599,$G448,$C$249:$C$599,"&lt;="&amp;W5)&gt;=1000000),SUMIFS($D$249:$D$599,$F$249:$F$599,0,$E$249:$E$599,$G448)*$C$161 ,0)</f>
        <v/>
      </c>
      <c r="Y448" s="84">
        <f>IF(AND(SUMIFS($D$249:$D$599,$F$249:$F$599,0,$E$249:$E$599,$G448,$C$249:$C$599,"&lt;="&amp;W$5)&lt;1000000,SUMIFS($D$249:$D$599,$F$249:$F$599,0,$E$249:$E$599,$G448,$C$249:$C$599,"&lt;="&amp;Y5)&gt;=1000000),SUMIFS($D$249:$D$599,$F$249:$F$599,0,$E$249:$E$599,$G448)*$C$161 ,0)</f>
        <v/>
      </c>
      <c r="AA448" s="84">
        <f>IF(AND(SUMIFS($D$249:$D$599,$F$249:$F$599,0,$E$249:$E$599,$G448,$C$249:$C$599,"&lt;="&amp;Y$5)&lt;1000000,SUMIFS($D$249:$D$599,$F$249:$F$599,0,$E$249:$E$599,$G448,$C$249:$C$599,"&lt;="&amp;AA5)&gt;=1000000),SUMIFS($D$249:$D$599,$F$249:$F$599,0,$E$249:$E$599,$G448)*$C$161 ,0)</f>
        <v/>
      </c>
      <c r="AC448" s="84">
        <f>IF(AND(SUMIFS($D$249:$D$599,$F$249:$F$599,0,$E$249:$E$599,$G448,$C$249:$C$599,"&lt;="&amp;AA$5)&lt;1000000,SUMIFS($D$249:$D$599,$F$249:$F$599,0,$E$249:$E$599,$G448,$C$249:$C$599,"&lt;="&amp;AC5)&gt;=1000000),SUMIFS($D$249:$D$599,$F$249:$F$599,0,$E$249:$E$599,$G448)*$C$161 ,0)</f>
        <v/>
      </c>
      <c r="AE448" s="84">
        <f>IF(AND(SUMIFS($D$249:$D$599,$F$249:$F$599,0,$E$249:$E$599,$G448,$C$249:$C$599,"&lt;="&amp;AC$5)&lt;1000000,SUMIFS($D$249:$D$599,$F$249:$F$599,0,$E$249:$E$599,$G448,$C$249:$C$599,"&lt;="&amp;AE5)&gt;=1000000),SUMIFS($D$249:$D$599,$F$249:$F$599,0,$E$249:$E$599,$G448)*$C$161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85">
        <f>LEFT(B449,6)</f>
        <v/>
      </c>
      <c r="F449" s="14">
        <f>IF(SUMIFS($E$121:$E$155,$D$121:$D$155,E449)&lt;&gt;0,E449,0)</f>
        <v/>
      </c>
      <c r="G449" s="24" t="n"/>
      <c r="I449" s="26">
        <f>IF(AND(SUMIFS($D$249:$D$599,$F$249:$F$599,0,$E$249:$E$599,$G449,$C$249:$C$599,"&lt;="&amp;B$2)&lt;1000000,SUMIFS($D$249:$D$599,$F$249:$F$599,0,$E$249:$E$599,$G449,$C$249:$C$599,"&lt;="&amp;I5)&gt;=1000000),SUMIFS($D$249:$D$599,$F$249:$F$599,0,$E$249:$E$599,$G449)*$C$161 ,0)</f>
        <v/>
      </c>
      <c r="K449" s="84">
        <f>IF(AND(SUMIFS($D$249:$D$599,$F$249:$F$599,0,$E$249:$E$599,$G449,$C$249:$C$599,"&lt;="&amp;I$5)&lt;1000000,SUMIFS($D$249:$D$599,$F$249:$F$599,0,$E$249:$E$599,$G449,$C$249:$C$599,"&lt;="&amp;K5)&gt;=1000000),SUMIFS($D$249:$D$599,$F$249:$F$599,0,$E$249:$E$599,$G449)*$C$161 ,0)</f>
        <v/>
      </c>
      <c r="M449" s="84">
        <f>IF(AND(SUMIFS($D$249:$D$599,$F$249:$F$599,0,$E$249:$E$599,$G449,$C$249:$C$599,"&lt;="&amp;K$5)&lt;1000000,SUMIFS($D$249:$D$599,$F$249:$F$599,0,$E$249:$E$599,$G449,$C$249:$C$599,"&lt;="&amp;M5)&gt;=1000000),SUMIFS($D$249:$D$599,$F$249:$F$599,0,$E$249:$E$599,$G449)*$C$161 ,0)</f>
        <v/>
      </c>
      <c r="O449" s="84">
        <f>IF(AND(SUMIFS($D$249:$D$599,$F$249:$F$599,0,$E$249:$E$599,$G449,$C$249:$C$599,"&lt;="&amp;M$5)&lt;1000000,SUMIFS($D$249:$D$599,$F$249:$F$599,0,$E$249:$E$599,$G449,$C$249:$C$599,"&lt;="&amp;O5)&gt;=1000000),SUMIFS($D$249:$D$599,$F$249:$F$599,0,$E$249:$E$599,$G449)*$C$161 ,0)</f>
        <v/>
      </c>
      <c r="Q449" s="84">
        <f>IF(AND(SUMIFS($D$249:$D$599,$F$249:$F$599,0,$E$249:$E$599,$G449,$C$249:$C$599,"&lt;="&amp;O$5)&lt;1000000,SUMIFS($D$249:$D$599,$F$249:$F$599,0,$E$249:$E$599,$G449,$C$249:$C$599,"&lt;="&amp;Q5)&gt;=1000000),SUMIFS($D$249:$D$599,$F$249:$F$599,0,$E$249:$E$599,$G449)*$C$161 ,0)</f>
        <v/>
      </c>
      <c r="S449" s="84">
        <f>IF(AND(SUMIFS($D$249:$D$599,$F$249:$F$599,0,$E$249:$E$599,$G449,$C$249:$C$599,"&lt;="&amp;Q$5)&lt;1000000,SUMIFS($D$249:$D$599,$F$249:$F$599,0,$E$249:$E$599,$G449,$C$249:$C$599,"&lt;="&amp;S5)&gt;=1000000),SUMIFS($D$249:$D$599,$F$249:$F$599,0,$E$249:$E$599,$G449)*$C$161 ,0)</f>
        <v/>
      </c>
      <c r="U449" s="84">
        <f>IF(AND(SUMIFS($D$249:$D$599,$F$249:$F$599,0,$E$249:$E$599,$G449,$C$249:$C$599,"&lt;="&amp;S$5)&lt;1000000,SUMIFS($D$249:$D$599,$F$249:$F$599,0,$E$249:$E$599,$G449,$C$249:$C$599,"&lt;="&amp;U5)&gt;=1000000),SUMIFS($D$249:$D$599,$F$249:$F$599,0,$E$249:$E$599,$G449)*$C$161 ,0)</f>
        <v/>
      </c>
      <c r="W449" s="84">
        <f>IF(AND(SUMIFS($D$249:$D$599,$F$249:$F$599,0,$E$249:$E$599,$G449,$C$249:$C$599,"&lt;="&amp;U$5)&lt;1000000,SUMIFS($D$249:$D$599,$F$249:$F$599,0,$E$249:$E$599,$G449,$C$249:$C$599,"&lt;="&amp;W5)&gt;=1000000),SUMIFS($D$249:$D$599,$F$249:$F$599,0,$E$249:$E$599,$G449)*$C$161 ,0)</f>
        <v/>
      </c>
      <c r="Y449" s="84">
        <f>IF(AND(SUMIFS($D$249:$D$599,$F$249:$F$599,0,$E$249:$E$599,$G449,$C$249:$C$599,"&lt;="&amp;W$5)&lt;1000000,SUMIFS($D$249:$D$599,$F$249:$F$599,0,$E$249:$E$599,$G449,$C$249:$C$599,"&lt;="&amp;Y5)&gt;=1000000),SUMIFS($D$249:$D$599,$F$249:$F$599,0,$E$249:$E$599,$G449)*$C$161 ,0)</f>
        <v/>
      </c>
      <c r="AA449" s="84">
        <f>IF(AND(SUMIFS($D$249:$D$599,$F$249:$F$599,0,$E$249:$E$599,$G449,$C$249:$C$599,"&lt;="&amp;Y$5)&lt;1000000,SUMIFS($D$249:$D$599,$F$249:$F$599,0,$E$249:$E$599,$G449,$C$249:$C$599,"&lt;="&amp;AA5)&gt;=1000000),SUMIFS($D$249:$D$599,$F$249:$F$599,0,$E$249:$E$599,$G449)*$C$161 ,0)</f>
        <v/>
      </c>
      <c r="AC449" s="84">
        <f>IF(AND(SUMIFS($D$249:$D$599,$F$249:$F$599,0,$E$249:$E$599,$G449,$C$249:$C$599,"&lt;="&amp;AA$5)&lt;1000000,SUMIFS($D$249:$D$599,$F$249:$F$599,0,$E$249:$E$599,$G449,$C$249:$C$599,"&lt;="&amp;AC5)&gt;=1000000),SUMIFS($D$249:$D$599,$F$249:$F$599,0,$E$249:$E$599,$G449)*$C$161 ,0)</f>
        <v/>
      </c>
      <c r="AE449" s="84">
        <f>IF(AND(SUMIFS($D$249:$D$599,$F$249:$F$599,0,$E$249:$E$599,$G449,$C$249:$C$599,"&lt;="&amp;AC$5)&lt;1000000,SUMIFS($D$249:$D$599,$F$249:$F$599,0,$E$249:$E$599,$G449,$C$249:$C$599,"&lt;="&amp;AE5)&gt;=1000000),SUMIFS($D$249:$D$599,$F$249:$F$599,0,$E$249:$E$599,$G449)*$C$161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85">
        <f>LEFT(B450,6)</f>
        <v/>
      </c>
      <c r="F450" s="14">
        <f>IF(SUMIFS($E$121:$E$155,$D$121:$D$155,E450)&lt;&gt;0,E450,0)</f>
        <v/>
      </c>
      <c r="G450" s="24" t="n"/>
      <c r="I450" s="26">
        <f>IF(AND(SUMIFS($D$249:$D$599,$F$249:$F$599,0,$E$249:$E$599,$G450,$C$249:$C$599,"&lt;="&amp;B$2)&lt;1000000,SUMIFS($D$249:$D$599,$F$249:$F$599,0,$E$249:$E$599,$G450,$C$249:$C$599,"&lt;="&amp;I5)&gt;=1000000),SUMIFS($D$249:$D$599,$F$249:$F$599,0,$E$249:$E$599,$G450)*$C$161 ,0)</f>
        <v/>
      </c>
      <c r="K450" s="84">
        <f>IF(AND(SUMIFS($D$249:$D$599,$F$249:$F$599,0,$E$249:$E$599,$G450,$C$249:$C$599,"&lt;="&amp;I$5)&lt;1000000,SUMIFS($D$249:$D$599,$F$249:$F$599,0,$E$249:$E$599,$G450,$C$249:$C$599,"&lt;="&amp;K5)&gt;=1000000),SUMIFS($D$249:$D$599,$F$249:$F$599,0,$E$249:$E$599,$G450)*$C$161 ,0)</f>
        <v/>
      </c>
      <c r="M450" s="84">
        <f>IF(AND(SUMIFS($D$249:$D$599,$F$249:$F$599,0,$E$249:$E$599,$G450,$C$249:$C$599,"&lt;="&amp;K$5)&lt;1000000,SUMIFS($D$249:$D$599,$F$249:$F$599,0,$E$249:$E$599,$G450,$C$249:$C$599,"&lt;="&amp;M5)&gt;=1000000),SUMIFS($D$249:$D$599,$F$249:$F$599,0,$E$249:$E$599,$G450)*$C$161 ,0)</f>
        <v/>
      </c>
      <c r="O450" s="84">
        <f>IF(AND(SUMIFS($D$249:$D$599,$F$249:$F$599,0,$E$249:$E$599,$G450,$C$249:$C$599,"&lt;="&amp;M$5)&lt;1000000,SUMIFS($D$249:$D$599,$F$249:$F$599,0,$E$249:$E$599,$G450,$C$249:$C$599,"&lt;="&amp;O5)&gt;=1000000),SUMIFS($D$249:$D$599,$F$249:$F$599,0,$E$249:$E$599,$G450)*$C$161 ,0)</f>
        <v/>
      </c>
      <c r="Q450" s="84">
        <f>IF(AND(SUMIFS($D$249:$D$599,$F$249:$F$599,0,$E$249:$E$599,$G450,$C$249:$C$599,"&lt;="&amp;O$5)&lt;1000000,SUMIFS($D$249:$D$599,$F$249:$F$599,0,$E$249:$E$599,$G450,$C$249:$C$599,"&lt;="&amp;Q5)&gt;=1000000),SUMIFS($D$249:$D$599,$F$249:$F$599,0,$E$249:$E$599,$G450)*$C$161 ,0)</f>
        <v/>
      </c>
      <c r="S450" s="84">
        <f>IF(AND(SUMIFS($D$249:$D$599,$F$249:$F$599,0,$E$249:$E$599,$G450,$C$249:$C$599,"&lt;="&amp;Q$5)&lt;1000000,SUMIFS($D$249:$D$599,$F$249:$F$599,0,$E$249:$E$599,$G450,$C$249:$C$599,"&lt;="&amp;S5)&gt;=1000000),SUMIFS($D$249:$D$599,$F$249:$F$599,0,$E$249:$E$599,$G450)*$C$161 ,0)</f>
        <v/>
      </c>
      <c r="U450" s="84">
        <f>IF(AND(SUMIFS($D$249:$D$599,$F$249:$F$599,0,$E$249:$E$599,$G450,$C$249:$C$599,"&lt;="&amp;S$5)&lt;1000000,SUMIFS($D$249:$D$599,$F$249:$F$599,0,$E$249:$E$599,$G450,$C$249:$C$599,"&lt;="&amp;U5)&gt;=1000000),SUMIFS($D$249:$D$599,$F$249:$F$599,0,$E$249:$E$599,$G450)*$C$161 ,0)</f>
        <v/>
      </c>
      <c r="W450" s="84">
        <f>IF(AND(SUMIFS($D$249:$D$599,$F$249:$F$599,0,$E$249:$E$599,$G450,$C$249:$C$599,"&lt;="&amp;U$5)&lt;1000000,SUMIFS($D$249:$D$599,$F$249:$F$599,0,$E$249:$E$599,$G450,$C$249:$C$599,"&lt;="&amp;W5)&gt;=1000000),SUMIFS($D$249:$D$599,$F$249:$F$599,0,$E$249:$E$599,$G450)*$C$161 ,0)</f>
        <v/>
      </c>
      <c r="Y450" s="84">
        <f>IF(AND(SUMIFS($D$249:$D$599,$F$249:$F$599,0,$E$249:$E$599,$G450,$C$249:$C$599,"&lt;="&amp;W$5)&lt;1000000,SUMIFS($D$249:$D$599,$F$249:$F$599,0,$E$249:$E$599,$G450,$C$249:$C$599,"&lt;="&amp;Y5)&gt;=1000000),SUMIFS($D$249:$D$599,$F$249:$F$599,0,$E$249:$E$599,$G450)*$C$161 ,0)</f>
        <v/>
      </c>
      <c r="AA450" s="84">
        <f>IF(AND(SUMIFS($D$249:$D$599,$F$249:$F$599,0,$E$249:$E$599,$G450,$C$249:$C$599,"&lt;="&amp;Y$5)&lt;1000000,SUMIFS($D$249:$D$599,$F$249:$F$599,0,$E$249:$E$599,$G450,$C$249:$C$599,"&lt;="&amp;AA5)&gt;=1000000),SUMIFS($D$249:$D$599,$F$249:$F$599,0,$E$249:$E$599,$G450)*$C$161 ,0)</f>
        <v/>
      </c>
      <c r="AC450" s="84">
        <f>IF(AND(SUMIFS($D$249:$D$599,$F$249:$F$599,0,$E$249:$E$599,$G450,$C$249:$C$599,"&lt;="&amp;AA$5)&lt;1000000,SUMIFS($D$249:$D$599,$F$249:$F$599,0,$E$249:$E$599,$G450,$C$249:$C$599,"&lt;="&amp;AC5)&gt;=1000000),SUMIFS($D$249:$D$599,$F$249:$F$599,0,$E$249:$E$599,$G450)*$C$161 ,0)</f>
        <v/>
      </c>
      <c r="AE450" s="84">
        <f>IF(AND(SUMIFS($D$249:$D$599,$F$249:$F$599,0,$E$249:$E$599,$G450,$C$249:$C$599,"&lt;="&amp;AC$5)&lt;1000000,SUMIFS($D$249:$D$599,$F$249:$F$599,0,$E$249:$E$599,$G450,$C$249:$C$599,"&lt;="&amp;AE5)&gt;=1000000),SUMIFS($D$249:$D$599,$F$249:$F$599,0,$E$249:$E$599,$G450)*$C$161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85">
        <f>LEFT(B451,6)</f>
        <v/>
      </c>
      <c r="F451" s="14">
        <f>IF(SUMIFS($E$121:$E$155,$D$121:$D$155,E451)&lt;&gt;0,E451,0)</f>
        <v/>
      </c>
      <c r="G451" s="24" t="n"/>
      <c r="I451" s="26">
        <f>IF(AND(SUMIFS($D$249:$D$599,$F$249:$F$599,0,$E$249:$E$599,$G451,$C$249:$C$599,"&lt;="&amp;B$2)&lt;1000000,SUMIFS($D$249:$D$599,$F$249:$F$599,0,$E$249:$E$599,$G451,$C$249:$C$599,"&lt;="&amp;I5)&gt;=1000000),SUMIFS($D$249:$D$599,$F$249:$F$599,0,$E$249:$E$599,$G451)*$C$161 ,0)</f>
        <v/>
      </c>
      <c r="K451" s="84">
        <f>IF(AND(SUMIFS($D$249:$D$599,$F$249:$F$599,0,$E$249:$E$599,$G451,$C$249:$C$599,"&lt;="&amp;I$5)&lt;1000000,SUMIFS($D$249:$D$599,$F$249:$F$599,0,$E$249:$E$599,$G451,$C$249:$C$599,"&lt;="&amp;K5)&gt;=1000000),SUMIFS($D$249:$D$599,$F$249:$F$599,0,$E$249:$E$599,$G451)*$C$161 ,0)</f>
        <v/>
      </c>
      <c r="M451" s="84">
        <f>IF(AND(SUMIFS($D$249:$D$599,$F$249:$F$599,0,$E$249:$E$599,$G451,$C$249:$C$599,"&lt;="&amp;K$5)&lt;1000000,SUMIFS($D$249:$D$599,$F$249:$F$599,0,$E$249:$E$599,$G451,$C$249:$C$599,"&lt;="&amp;M5)&gt;=1000000),SUMIFS($D$249:$D$599,$F$249:$F$599,0,$E$249:$E$599,$G451)*$C$161 ,0)</f>
        <v/>
      </c>
      <c r="O451" s="84">
        <f>IF(AND(SUMIFS($D$249:$D$599,$F$249:$F$599,0,$E$249:$E$599,$G451,$C$249:$C$599,"&lt;="&amp;M$5)&lt;1000000,SUMIFS($D$249:$D$599,$F$249:$F$599,0,$E$249:$E$599,$G451,$C$249:$C$599,"&lt;="&amp;O5)&gt;=1000000),SUMIFS($D$249:$D$599,$F$249:$F$599,0,$E$249:$E$599,$G451)*$C$161 ,0)</f>
        <v/>
      </c>
      <c r="Q451" s="84">
        <f>IF(AND(SUMIFS($D$249:$D$599,$F$249:$F$599,0,$E$249:$E$599,$G451,$C$249:$C$599,"&lt;="&amp;O$5)&lt;1000000,SUMIFS($D$249:$D$599,$F$249:$F$599,0,$E$249:$E$599,$G451,$C$249:$C$599,"&lt;="&amp;Q5)&gt;=1000000),SUMIFS($D$249:$D$599,$F$249:$F$599,0,$E$249:$E$599,$G451)*$C$161 ,0)</f>
        <v/>
      </c>
      <c r="S451" s="84">
        <f>IF(AND(SUMIFS($D$249:$D$599,$F$249:$F$599,0,$E$249:$E$599,$G451,$C$249:$C$599,"&lt;="&amp;Q$5)&lt;1000000,SUMIFS($D$249:$D$599,$F$249:$F$599,0,$E$249:$E$599,$G451,$C$249:$C$599,"&lt;="&amp;S5)&gt;=1000000),SUMIFS($D$249:$D$599,$F$249:$F$599,0,$E$249:$E$599,$G451)*$C$161 ,0)</f>
        <v/>
      </c>
      <c r="U451" s="84">
        <f>IF(AND(SUMIFS($D$249:$D$599,$F$249:$F$599,0,$E$249:$E$599,$G451,$C$249:$C$599,"&lt;="&amp;S$5)&lt;1000000,SUMIFS($D$249:$D$599,$F$249:$F$599,0,$E$249:$E$599,$G451,$C$249:$C$599,"&lt;="&amp;U5)&gt;=1000000),SUMIFS($D$249:$D$599,$F$249:$F$599,0,$E$249:$E$599,$G451)*$C$161 ,0)</f>
        <v/>
      </c>
      <c r="W451" s="84">
        <f>IF(AND(SUMIFS($D$249:$D$599,$F$249:$F$599,0,$E$249:$E$599,$G451,$C$249:$C$599,"&lt;="&amp;U$5)&lt;1000000,SUMIFS($D$249:$D$599,$F$249:$F$599,0,$E$249:$E$599,$G451,$C$249:$C$599,"&lt;="&amp;W5)&gt;=1000000),SUMIFS($D$249:$D$599,$F$249:$F$599,0,$E$249:$E$599,$G451)*$C$161 ,0)</f>
        <v/>
      </c>
      <c r="Y451" s="84">
        <f>IF(AND(SUMIFS($D$249:$D$599,$F$249:$F$599,0,$E$249:$E$599,$G451,$C$249:$C$599,"&lt;="&amp;W$5)&lt;1000000,SUMIFS($D$249:$D$599,$F$249:$F$599,0,$E$249:$E$599,$G451,$C$249:$C$599,"&lt;="&amp;Y5)&gt;=1000000),SUMIFS($D$249:$D$599,$F$249:$F$599,0,$E$249:$E$599,$G451)*$C$161 ,0)</f>
        <v/>
      </c>
      <c r="AA451" s="84">
        <f>IF(AND(SUMIFS($D$249:$D$599,$F$249:$F$599,0,$E$249:$E$599,$G451,$C$249:$C$599,"&lt;="&amp;Y$5)&lt;1000000,SUMIFS($D$249:$D$599,$F$249:$F$599,0,$E$249:$E$599,$G451,$C$249:$C$599,"&lt;="&amp;AA5)&gt;=1000000),SUMIFS($D$249:$D$599,$F$249:$F$599,0,$E$249:$E$599,$G451)*$C$161 ,0)</f>
        <v/>
      </c>
      <c r="AC451" s="84">
        <f>IF(AND(SUMIFS($D$249:$D$599,$F$249:$F$599,0,$E$249:$E$599,$G451,$C$249:$C$599,"&lt;="&amp;AA$5)&lt;1000000,SUMIFS($D$249:$D$599,$F$249:$F$599,0,$E$249:$E$599,$G451,$C$249:$C$599,"&lt;="&amp;AC5)&gt;=1000000),SUMIFS($D$249:$D$599,$F$249:$F$599,0,$E$249:$E$599,$G451)*$C$161 ,0)</f>
        <v/>
      </c>
      <c r="AE451" s="84">
        <f>IF(AND(SUMIFS($D$249:$D$599,$F$249:$F$599,0,$E$249:$E$599,$G451,$C$249:$C$599,"&lt;="&amp;AC$5)&lt;1000000,SUMIFS($D$249:$D$599,$F$249:$F$599,0,$E$249:$E$599,$G451,$C$249:$C$599,"&lt;="&amp;AE5)&gt;=1000000),SUMIFS($D$249:$D$599,$F$249:$F$599,0,$E$249:$E$599,$G451)*$C$161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85">
        <f>LEFT(B452,6)</f>
        <v/>
      </c>
      <c r="F452" s="14">
        <f>IF(SUMIFS($E$121:$E$155,$D$121:$D$155,E452)&lt;&gt;0,E452,0)</f>
        <v/>
      </c>
      <c r="G452" s="24" t="n"/>
      <c r="I452" s="26">
        <f>IF(AND(SUMIFS($D$249:$D$599,$F$249:$F$599,0,$E$249:$E$599,$G452,$C$249:$C$599,"&lt;="&amp;B$2)&lt;1000000,SUMIFS($D$249:$D$599,$F$249:$F$599,0,$E$249:$E$599,$G452,$C$249:$C$599,"&lt;="&amp;I5)&gt;=1000000),SUMIFS($D$249:$D$599,$F$249:$F$599,0,$E$249:$E$599,$G452)*$C$161 ,0)</f>
        <v/>
      </c>
      <c r="K452" s="84">
        <f>IF(AND(SUMIFS($D$249:$D$599,$F$249:$F$599,0,$E$249:$E$599,$G452,$C$249:$C$599,"&lt;="&amp;I$5)&lt;1000000,SUMIFS($D$249:$D$599,$F$249:$F$599,0,$E$249:$E$599,$G452,$C$249:$C$599,"&lt;="&amp;K5)&gt;=1000000),SUMIFS($D$249:$D$599,$F$249:$F$599,0,$E$249:$E$599,$G452)*$C$161 ,0)</f>
        <v/>
      </c>
      <c r="M452" s="84">
        <f>IF(AND(SUMIFS($D$249:$D$599,$F$249:$F$599,0,$E$249:$E$599,$G452,$C$249:$C$599,"&lt;="&amp;K$5)&lt;1000000,SUMIFS($D$249:$D$599,$F$249:$F$599,0,$E$249:$E$599,$G452,$C$249:$C$599,"&lt;="&amp;M5)&gt;=1000000),SUMIFS($D$249:$D$599,$F$249:$F$599,0,$E$249:$E$599,$G452)*$C$161 ,0)</f>
        <v/>
      </c>
      <c r="O452" s="84">
        <f>IF(AND(SUMIFS($D$249:$D$599,$F$249:$F$599,0,$E$249:$E$599,$G452,$C$249:$C$599,"&lt;="&amp;M$5)&lt;1000000,SUMIFS($D$249:$D$599,$F$249:$F$599,0,$E$249:$E$599,$G452,$C$249:$C$599,"&lt;="&amp;O5)&gt;=1000000),SUMIFS($D$249:$D$599,$F$249:$F$599,0,$E$249:$E$599,$G452)*$C$161 ,0)</f>
        <v/>
      </c>
      <c r="Q452" s="84">
        <f>IF(AND(SUMIFS($D$249:$D$599,$F$249:$F$599,0,$E$249:$E$599,$G452,$C$249:$C$599,"&lt;="&amp;O$5)&lt;1000000,SUMIFS($D$249:$D$599,$F$249:$F$599,0,$E$249:$E$599,$G452,$C$249:$C$599,"&lt;="&amp;Q5)&gt;=1000000),SUMIFS($D$249:$D$599,$F$249:$F$599,0,$E$249:$E$599,$G452)*$C$161 ,0)</f>
        <v/>
      </c>
      <c r="S452" s="84">
        <f>IF(AND(SUMIFS($D$249:$D$599,$F$249:$F$599,0,$E$249:$E$599,$G452,$C$249:$C$599,"&lt;="&amp;Q$5)&lt;1000000,SUMIFS($D$249:$D$599,$F$249:$F$599,0,$E$249:$E$599,$G452,$C$249:$C$599,"&lt;="&amp;S5)&gt;=1000000),SUMIFS($D$249:$D$599,$F$249:$F$599,0,$E$249:$E$599,$G452)*$C$161 ,0)</f>
        <v/>
      </c>
      <c r="U452" s="84">
        <f>IF(AND(SUMIFS($D$249:$D$599,$F$249:$F$599,0,$E$249:$E$599,$G452,$C$249:$C$599,"&lt;="&amp;S$5)&lt;1000000,SUMIFS($D$249:$D$599,$F$249:$F$599,0,$E$249:$E$599,$G452,$C$249:$C$599,"&lt;="&amp;U5)&gt;=1000000),SUMIFS($D$249:$D$599,$F$249:$F$599,0,$E$249:$E$599,$G452)*$C$161 ,0)</f>
        <v/>
      </c>
      <c r="W452" s="84">
        <f>IF(AND(SUMIFS($D$249:$D$599,$F$249:$F$599,0,$E$249:$E$599,$G452,$C$249:$C$599,"&lt;="&amp;U$5)&lt;1000000,SUMIFS($D$249:$D$599,$F$249:$F$599,0,$E$249:$E$599,$G452,$C$249:$C$599,"&lt;="&amp;W5)&gt;=1000000),SUMIFS($D$249:$D$599,$F$249:$F$599,0,$E$249:$E$599,$G452)*$C$161 ,0)</f>
        <v/>
      </c>
      <c r="Y452" s="84">
        <f>IF(AND(SUMIFS($D$249:$D$599,$F$249:$F$599,0,$E$249:$E$599,$G452,$C$249:$C$599,"&lt;="&amp;W$5)&lt;1000000,SUMIFS($D$249:$D$599,$F$249:$F$599,0,$E$249:$E$599,$G452,$C$249:$C$599,"&lt;="&amp;Y5)&gt;=1000000),SUMIFS($D$249:$D$599,$F$249:$F$599,0,$E$249:$E$599,$G452)*$C$161 ,0)</f>
        <v/>
      </c>
      <c r="AA452" s="84">
        <f>IF(AND(SUMIFS($D$249:$D$599,$F$249:$F$599,0,$E$249:$E$599,$G452,$C$249:$C$599,"&lt;="&amp;Y$5)&lt;1000000,SUMIFS($D$249:$D$599,$F$249:$F$599,0,$E$249:$E$599,$G452,$C$249:$C$599,"&lt;="&amp;AA5)&gt;=1000000),SUMIFS($D$249:$D$599,$F$249:$F$599,0,$E$249:$E$599,$G452)*$C$161 ,0)</f>
        <v/>
      </c>
      <c r="AC452" s="84">
        <f>IF(AND(SUMIFS($D$249:$D$599,$F$249:$F$599,0,$E$249:$E$599,$G452,$C$249:$C$599,"&lt;="&amp;AA$5)&lt;1000000,SUMIFS($D$249:$D$599,$F$249:$F$599,0,$E$249:$E$599,$G452,$C$249:$C$599,"&lt;="&amp;AC5)&gt;=1000000),SUMIFS($D$249:$D$599,$F$249:$F$599,0,$E$249:$E$599,$G452)*$C$161 ,0)</f>
        <v/>
      </c>
      <c r="AE452" s="84">
        <f>IF(AND(SUMIFS($D$249:$D$599,$F$249:$F$599,0,$E$249:$E$599,$G452,$C$249:$C$599,"&lt;="&amp;AC$5)&lt;1000000,SUMIFS($D$249:$D$599,$F$249:$F$599,0,$E$249:$E$599,$G452,$C$249:$C$599,"&lt;="&amp;AE5)&gt;=1000000),SUMIFS($D$249:$D$599,$F$249:$F$599,0,$E$249:$E$599,$G452)*$C$161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85">
        <f>LEFT(B453,6)</f>
        <v/>
      </c>
      <c r="F453" s="14">
        <f>IF(SUMIFS($E$121:$E$155,$D$121:$D$155,E453)&lt;&gt;0,E453,0)</f>
        <v/>
      </c>
      <c r="G453" s="24" t="n"/>
      <c r="I453" s="26">
        <f>IF(AND(SUMIFS($D$249:$D$599,$F$249:$F$599,0,$E$249:$E$599,$G453,$C$249:$C$599,"&lt;="&amp;B$2)&lt;1000000,SUMIFS($D$249:$D$599,$F$249:$F$599,0,$E$249:$E$599,$G453,$C$249:$C$599,"&lt;="&amp;I5)&gt;=1000000),SUMIFS($D$249:$D$599,$F$249:$F$599,0,$E$249:$E$599,$G453)*$C$161 ,0)</f>
        <v/>
      </c>
      <c r="K453" s="84">
        <f>IF(AND(SUMIFS($D$249:$D$599,$F$249:$F$599,0,$E$249:$E$599,$G453,$C$249:$C$599,"&lt;="&amp;I$5)&lt;1000000,SUMIFS($D$249:$D$599,$F$249:$F$599,0,$E$249:$E$599,$G453,$C$249:$C$599,"&lt;="&amp;K5)&gt;=1000000),SUMIFS($D$249:$D$599,$F$249:$F$599,0,$E$249:$E$599,$G453)*$C$161 ,0)</f>
        <v/>
      </c>
      <c r="M453" s="84">
        <f>IF(AND(SUMIFS($D$249:$D$599,$F$249:$F$599,0,$E$249:$E$599,$G453,$C$249:$C$599,"&lt;="&amp;K$5)&lt;1000000,SUMIFS($D$249:$D$599,$F$249:$F$599,0,$E$249:$E$599,$G453,$C$249:$C$599,"&lt;="&amp;M5)&gt;=1000000),SUMIFS($D$249:$D$599,$F$249:$F$599,0,$E$249:$E$599,$G453)*$C$161 ,0)</f>
        <v/>
      </c>
      <c r="O453" s="84">
        <f>IF(AND(SUMIFS($D$249:$D$599,$F$249:$F$599,0,$E$249:$E$599,$G453,$C$249:$C$599,"&lt;="&amp;M$5)&lt;1000000,SUMIFS($D$249:$D$599,$F$249:$F$599,0,$E$249:$E$599,$G453,$C$249:$C$599,"&lt;="&amp;O5)&gt;=1000000),SUMIFS($D$249:$D$599,$F$249:$F$599,0,$E$249:$E$599,$G453)*$C$161 ,0)</f>
        <v/>
      </c>
      <c r="Q453" s="84">
        <f>IF(AND(SUMIFS($D$249:$D$599,$F$249:$F$599,0,$E$249:$E$599,$G453,$C$249:$C$599,"&lt;="&amp;O$5)&lt;1000000,SUMIFS($D$249:$D$599,$F$249:$F$599,0,$E$249:$E$599,$G453,$C$249:$C$599,"&lt;="&amp;Q5)&gt;=1000000),SUMIFS($D$249:$D$599,$F$249:$F$599,0,$E$249:$E$599,$G453)*$C$161 ,0)</f>
        <v/>
      </c>
      <c r="S453" s="84">
        <f>IF(AND(SUMIFS($D$249:$D$599,$F$249:$F$599,0,$E$249:$E$599,$G453,$C$249:$C$599,"&lt;="&amp;Q$5)&lt;1000000,SUMIFS($D$249:$D$599,$F$249:$F$599,0,$E$249:$E$599,$G453,$C$249:$C$599,"&lt;="&amp;S5)&gt;=1000000),SUMIFS($D$249:$D$599,$F$249:$F$599,0,$E$249:$E$599,$G453)*$C$161 ,0)</f>
        <v/>
      </c>
      <c r="U453" s="84">
        <f>IF(AND(SUMIFS($D$249:$D$599,$F$249:$F$599,0,$E$249:$E$599,$G453,$C$249:$C$599,"&lt;="&amp;S$5)&lt;1000000,SUMIFS($D$249:$D$599,$F$249:$F$599,0,$E$249:$E$599,$G453,$C$249:$C$599,"&lt;="&amp;U5)&gt;=1000000),SUMIFS($D$249:$D$599,$F$249:$F$599,0,$E$249:$E$599,$G453)*$C$161 ,0)</f>
        <v/>
      </c>
      <c r="W453" s="84">
        <f>IF(AND(SUMIFS($D$249:$D$599,$F$249:$F$599,0,$E$249:$E$599,$G453,$C$249:$C$599,"&lt;="&amp;U$5)&lt;1000000,SUMIFS($D$249:$D$599,$F$249:$F$599,0,$E$249:$E$599,$G453,$C$249:$C$599,"&lt;="&amp;W5)&gt;=1000000),SUMIFS($D$249:$D$599,$F$249:$F$599,0,$E$249:$E$599,$G453)*$C$161 ,0)</f>
        <v/>
      </c>
      <c r="Y453" s="84">
        <f>IF(AND(SUMIFS($D$249:$D$599,$F$249:$F$599,0,$E$249:$E$599,$G453,$C$249:$C$599,"&lt;="&amp;W$5)&lt;1000000,SUMIFS($D$249:$D$599,$F$249:$F$599,0,$E$249:$E$599,$G453,$C$249:$C$599,"&lt;="&amp;Y5)&gt;=1000000),SUMIFS($D$249:$D$599,$F$249:$F$599,0,$E$249:$E$599,$G453)*$C$161 ,0)</f>
        <v/>
      </c>
      <c r="AA453" s="84">
        <f>IF(AND(SUMIFS($D$249:$D$599,$F$249:$F$599,0,$E$249:$E$599,$G453,$C$249:$C$599,"&lt;="&amp;Y$5)&lt;1000000,SUMIFS($D$249:$D$599,$F$249:$F$599,0,$E$249:$E$599,$G453,$C$249:$C$599,"&lt;="&amp;AA5)&gt;=1000000),SUMIFS($D$249:$D$599,$F$249:$F$599,0,$E$249:$E$599,$G453)*$C$161 ,0)</f>
        <v/>
      </c>
      <c r="AC453" s="84">
        <f>IF(AND(SUMIFS($D$249:$D$599,$F$249:$F$599,0,$E$249:$E$599,$G453,$C$249:$C$599,"&lt;="&amp;AA$5)&lt;1000000,SUMIFS($D$249:$D$599,$F$249:$F$599,0,$E$249:$E$599,$G453,$C$249:$C$599,"&lt;="&amp;AC5)&gt;=1000000),SUMIFS($D$249:$D$599,$F$249:$F$599,0,$E$249:$E$599,$G453)*$C$161 ,0)</f>
        <v/>
      </c>
      <c r="AE453" s="84">
        <f>IF(AND(SUMIFS($D$249:$D$599,$F$249:$F$599,0,$E$249:$E$599,$G453,$C$249:$C$599,"&lt;="&amp;AC$5)&lt;1000000,SUMIFS($D$249:$D$599,$F$249:$F$599,0,$E$249:$E$599,$G453,$C$249:$C$599,"&lt;="&amp;AE5)&gt;=1000000),SUMIFS($D$249:$D$599,$F$249:$F$599,0,$E$249:$E$599,$G453)*$C$161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85">
        <f>LEFT(B454,6)</f>
        <v/>
      </c>
      <c r="F454" s="14">
        <f>IF(SUMIFS($E$121:$E$155,$D$121:$D$155,E454)&lt;&gt;0,E454,0)</f>
        <v/>
      </c>
      <c r="G454" s="24" t="n"/>
      <c r="I454" s="26">
        <f>IF(AND(SUMIFS($D$249:$D$599,$F$249:$F$599,0,$E$249:$E$599,$G454,$C$249:$C$599,"&lt;="&amp;B$2)&lt;1000000,SUMIFS($D$249:$D$599,$F$249:$F$599,0,$E$249:$E$599,$G454,$C$249:$C$599,"&lt;="&amp;I5)&gt;=1000000),SUMIFS($D$249:$D$599,$F$249:$F$599,0,$E$249:$E$599,$G454)*$C$161 ,0)</f>
        <v/>
      </c>
      <c r="K454" s="84">
        <f>IF(AND(SUMIFS($D$249:$D$599,$F$249:$F$599,0,$E$249:$E$599,$G454,$C$249:$C$599,"&lt;="&amp;I$5)&lt;1000000,SUMIFS($D$249:$D$599,$F$249:$F$599,0,$E$249:$E$599,$G454,$C$249:$C$599,"&lt;="&amp;K5)&gt;=1000000),SUMIFS($D$249:$D$599,$F$249:$F$599,0,$E$249:$E$599,$G454)*$C$161 ,0)</f>
        <v/>
      </c>
      <c r="M454" s="84">
        <f>IF(AND(SUMIFS($D$249:$D$599,$F$249:$F$599,0,$E$249:$E$599,$G454,$C$249:$C$599,"&lt;="&amp;K$5)&lt;1000000,SUMIFS($D$249:$D$599,$F$249:$F$599,0,$E$249:$E$599,$G454,$C$249:$C$599,"&lt;="&amp;M5)&gt;=1000000),SUMIFS($D$249:$D$599,$F$249:$F$599,0,$E$249:$E$599,$G454)*$C$161 ,0)</f>
        <v/>
      </c>
      <c r="O454" s="84">
        <f>IF(AND(SUMIFS($D$249:$D$599,$F$249:$F$599,0,$E$249:$E$599,$G454,$C$249:$C$599,"&lt;="&amp;M$5)&lt;1000000,SUMIFS($D$249:$D$599,$F$249:$F$599,0,$E$249:$E$599,$G454,$C$249:$C$599,"&lt;="&amp;O5)&gt;=1000000),SUMIFS($D$249:$D$599,$F$249:$F$599,0,$E$249:$E$599,$G454)*$C$161 ,0)</f>
        <v/>
      </c>
      <c r="Q454" s="84">
        <f>IF(AND(SUMIFS($D$249:$D$599,$F$249:$F$599,0,$E$249:$E$599,$G454,$C$249:$C$599,"&lt;="&amp;O$5)&lt;1000000,SUMIFS($D$249:$D$599,$F$249:$F$599,0,$E$249:$E$599,$G454,$C$249:$C$599,"&lt;="&amp;Q5)&gt;=1000000),SUMIFS($D$249:$D$599,$F$249:$F$599,0,$E$249:$E$599,$G454)*$C$161 ,0)</f>
        <v/>
      </c>
      <c r="S454" s="84">
        <f>IF(AND(SUMIFS($D$249:$D$599,$F$249:$F$599,0,$E$249:$E$599,$G454,$C$249:$C$599,"&lt;="&amp;Q$5)&lt;1000000,SUMIFS($D$249:$D$599,$F$249:$F$599,0,$E$249:$E$599,$G454,$C$249:$C$599,"&lt;="&amp;S5)&gt;=1000000),SUMIFS($D$249:$D$599,$F$249:$F$599,0,$E$249:$E$599,$G454)*$C$161 ,0)</f>
        <v/>
      </c>
      <c r="U454" s="84">
        <f>IF(AND(SUMIFS($D$249:$D$599,$F$249:$F$599,0,$E$249:$E$599,$G454,$C$249:$C$599,"&lt;="&amp;S$5)&lt;1000000,SUMIFS($D$249:$D$599,$F$249:$F$599,0,$E$249:$E$599,$G454,$C$249:$C$599,"&lt;="&amp;U5)&gt;=1000000),SUMIFS($D$249:$D$599,$F$249:$F$599,0,$E$249:$E$599,$G454)*$C$161 ,0)</f>
        <v/>
      </c>
      <c r="W454" s="84">
        <f>IF(AND(SUMIFS($D$249:$D$599,$F$249:$F$599,0,$E$249:$E$599,$G454,$C$249:$C$599,"&lt;="&amp;U$5)&lt;1000000,SUMIFS($D$249:$D$599,$F$249:$F$599,0,$E$249:$E$599,$G454,$C$249:$C$599,"&lt;="&amp;W5)&gt;=1000000),SUMIFS($D$249:$D$599,$F$249:$F$599,0,$E$249:$E$599,$G454)*$C$161 ,0)</f>
        <v/>
      </c>
      <c r="Y454" s="84">
        <f>IF(AND(SUMIFS($D$249:$D$599,$F$249:$F$599,0,$E$249:$E$599,$G454,$C$249:$C$599,"&lt;="&amp;W$5)&lt;1000000,SUMIFS($D$249:$D$599,$F$249:$F$599,0,$E$249:$E$599,$G454,$C$249:$C$599,"&lt;="&amp;Y5)&gt;=1000000),SUMIFS($D$249:$D$599,$F$249:$F$599,0,$E$249:$E$599,$G454)*$C$161 ,0)</f>
        <v/>
      </c>
      <c r="AA454" s="84">
        <f>IF(AND(SUMIFS($D$249:$D$599,$F$249:$F$599,0,$E$249:$E$599,$G454,$C$249:$C$599,"&lt;="&amp;Y$5)&lt;1000000,SUMIFS($D$249:$D$599,$F$249:$F$599,0,$E$249:$E$599,$G454,$C$249:$C$599,"&lt;="&amp;AA5)&gt;=1000000),SUMIFS($D$249:$D$599,$F$249:$F$599,0,$E$249:$E$599,$G454)*$C$161 ,0)</f>
        <v/>
      </c>
      <c r="AC454" s="84">
        <f>IF(AND(SUMIFS($D$249:$D$599,$F$249:$F$599,0,$E$249:$E$599,$G454,$C$249:$C$599,"&lt;="&amp;AA$5)&lt;1000000,SUMIFS($D$249:$D$599,$F$249:$F$599,0,$E$249:$E$599,$G454,$C$249:$C$599,"&lt;="&amp;AC5)&gt;=1000000),SUMIFS($D$249:$D$599,$F$249:$F$599,0,$E$249:$E$599,$G454)*$C$161 ,0)</f>
        <v/>
      </c>
      <c r="AE454" s="84">
        <f>IF(AND(SUMIFS($D$249:$D$599,$F$249:$F$599,0,$E$249:$E$599,$G454,$C$249:$C$599,"&lt;="&amp;AC$5)&lt;1000000,SUMIFS($D$249:$D$599,$F$249:$F$599,0,$E$249:$E$599,$G454,$C$249:$C$599,"&lt;="&amp;AE5)&gt;=1000000),SUMIFS($D$249:$D$599,$F$249:$F$599,0,$E$249:$E$599,$G454)*$C$161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85">
        <f>LEFT(B455,6)</f>
        <v/>
      </c>
      <c r="F455" s="14">
        <f>IF(SUMIFS($E$121:$E$155,$D$121:$D$155,E455)&lt;&gt;0,E455,0)</f>
        <v/>
      </c>
      <c r="G455" s="24" t="n"/>
      <c r="I455" s="26">
        <f>IF(AND(SUMIFS($D$249:$D$599,$F$249:$F$599,0,$E$249:$E$599,$G455,$C$249:$C$599,"&lt;="&amp;B$2)&lt;1000000,SUMIFS($D$249:$D$599,$F$249:$F$599,0,$E$249:$E$599,$G455,$C$249:$C$599,"&lt;="&amp;I5)&gt;=1000000),SUMIFS($D$249:$D$599,$F$249:$F$599,0,$E$249:$E$599,$G455)*$C$161 ,0)</f>
        <v/>
      </c>
      <c r="K455" s="84">
        <f>IF(AND(SUMIFS($D$249:$D$599,$F$249:$F$599,0,$E$249:$E$599,$G455,$C$249:$C$599,"&lt;="&amp;I$5)&lt;1000000,SUMIFS($D$249:$D$599,$F$249:$F$599,0,$E$249:$E$599,$G455,$C$249:$C$599,"&lt;="&amp;K5)&gt;=1000000),SUMIFS($D$249:$D$599,$F$249:$F$599,0,$E$249:$E$599,$G455)*$C$161 ,0)</f>
        <v/>
      </c>
      <c r="M455" s="84">
        <f>IF(AND(SUMIFS($D$249:$D$599,$F$249:$F$599,0,$E$249:$E$599,$G455,$C$249:$C$599,"&lt;="&amp;K$5)&lt;1000000,SUMIFS($D$249:$D$599,$F$249:$F$599,0,$E$249:$E$599,$G455,$C$249:$C$599,"&lt;="&amp;M5)&gt;=1000000),SUMIFS($D$249:$D$599,$F$249:$F$599,0,$E$249:$E$599,$G455)*$C$161 ,0)</f>
        <v/>
      </c>
      <c r="O455" s="84">
        <f>IF(AND(SUMIFS($D$249:$D$599,$F$249:$F$599,0,$E$249:$E$599,$G455,$C$249:$C$599,"&lt;="&amp;M$5)&lt;1000000,SUMIFS($D$249:$D$599,$F$249:$F$599,0,$E$249:$E$599,$G455,$C$249:$C$599,"&lt;="&amp;O5)&gt;=1000000),SUMIFS($D$249:$D$599,$F$249:$F$599,0,$E$249:$E$599,$G455)*$C$161 ,0)</f>
        <v/>
      </c>
      <c r="Q455" s="84">
        <f>IF(AND(SUMIFS($D$249:$D$599,$F$249:$F$599,0,$E$249:$E$599,$G455,$C$249:$C$599,"&lt;="&amp;O$5)&lt;1000000,SUMIFS($D$249:$D$599,$F$249:$F$599,0,$E$249:$E$599,$G455,$C$249:$C$599,"&lt;="&amp;Q5)&gt;=1000000),SUMIFS($D$249:$D$599,$F$249:$F$599,0,$E$249:$E$599,$G455)*$C$161 ,0)</f>
        <v/>
      </c>
      <c r="S455" s="84">
        <f>IF(AND(SUMIFS($D$249:$D$599,$F$249:$F$599,0,$E$249:$E$599,$G455,$C$249:$C$599,"&lt;="&amp;Q$5)&lt;1000000,SUMIFS($D$249:$D$599,$F$249:$F$599,0,$E$249:$E$599,$G455,$C$249:$C$599,"&lt;="&amp;S5)&gt;=1000000),SUMIFS($D$249:$D$599,$F$249:$F$599,0,$E$249:$E$599,$G455)*$C$161 ,0)</f>
        <v/>
      </c>
      <c r="U455" s="84">
        <f>IF(AND(SUMIFS($D$249:$D$599,$F$249:$F$599,0,$E$249:$E$599,$G455,$C$249:$C$599,"&lt;="&amp;S$5)&lt;1000000,SUMIFS($D$249:$D$599,$F$249:$F$599,0,$E$249:$E$599,$G455,$C$249:$C$599,"&lt;="&amp;U5)&gt;=1000000),SUMIFS($D$249:$D$599,$F$249:$F$599,0,$E$249:$E$599,$G455)*$C$161 ,0)</f>
        <v/>
      </c>
      <c r="W455" s="84">
        <f>IF(AND(SUMIFS($D$249:$D$599,$F$249:$F$599,0,$E$249:$E$599,$G455,$C$249:$C$599,"&lt;="&amp;U$5)&lt;1000000,SUMIFS($D$249:$D$599,$F$249:$F$599,0,$E$249:$E$599,$G455,$C$249:$C$599,"&lt;="&amp;W5)&gt;=1000000),SUMIFS($D$249:$D$599,$F$249:$F$599,0,$E$249:$E$599,$G455)*$C$161 ,0)</f>
        <v/>
      </c>
      <c r="Y455" s="84">
        <f>IF(AND(SUMIFS($D$249:$D$599,$F$249:$F$599,0,$E$249:$E$599,$G455,$C$249:$C$599,"&lt;="&amp;W$5)&lt;1000000,SUMIFS($D$249:$D$599,$F$249:$F$599,0,$E$249:$E$599,$G455,$C$249:$C$599,"&lt;="&amp;Y5)&gt;=1000000),SUMIFS($D$249:$D$599,$F$249:$F$599,0,$E$249:$E$599,$G455)*$C$161 ,0)</f>
        <v/>
      </c>
      <c r="AA455" s="84">
        <f>IF(AND(SUMIFS($D$249:$D$599,$F$249:$F$599,0,$E$249:$E$599,$G455,$C$249:$C$599,"&lt;="&amp;Y$5)&lt;1000000,SUMIFS($D$249:$D$599,$F$249:$F$599,0,$E$249:$E$599,$G455,$C$249:$C$599,"&lt;="&amp;AA5)&gt;=1000000),SUMIFS($D$249:$D$599,$F$249:$F$599,0,$E$249:$E$599,$G455)*$C$161 ,0)</f>
        <v/>
      </c>
      <c r="AC455" s="84">
        <f>IF(AND(SUMIFS($D$249:$D$599,$F$249:$F$599,0,$E$249:$E$599,$G455,$C$249:$C$599,"&lt;="&amp;AA$5)&lt;1000000,SUMIFS($D$249:$D$599,$F$249:$F$599,0,$E$249:$E$599,$G455,$C$249:$C$599,"&lt;="&amp;AC5)&gt;=1000000),SUMIFS($D$249:$D$599,$F$249:$F$599,0,$E$249:$E$599,$G455)*$C$161 ,0)</f>
        <v/>
      </c>
      <c r="AE455" s="84">
        <f>IF(AND(SUMIFS($D$249:$D$599,$F$249:$F$599,0,$E$249:$E$599,$G455,$C$249:$C$599,"&lt;="&amp;AC$5)&lt;1000000,SUMIFS($D$249:$D$599,$F$249:$F$599,0,$E$249:$E$599,$G455,$C$249:$C$599,"&lt;="&amp;AE5)&gt;=1000000),SUMIFS($D$249:$D$599,$F$249:$F$599,0,$E$249:$E$599,$G455)*$C$161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85">
        <f>LEFT(B456,6)</f>
        <v/>
      </c>
      <c r="F456" s="14">
        <f>IF(SUMIFS($E$121:$E$155,$D$121:$D$155,E456)&lt;&gt;0,E456,0)</f>
        <v/>
      </c>
      <c r="G456" s="24" t="n"/>
      <c r="I456" s="26">
        <f>IF(AND(SUMIFS($D$249:$D$599,$F$249:$F$599,0,$E$249:$E$599,$G456,$C$249:$C$599,"&lt;="&amp;B$2)&lt;1000000,SUMIFS($D$249:$D$599,$F$249:$F$599,0,$E$249:$E$599,$G456,$C$249:$C$599,"&lt;="&amp;I5)&gt;=1000000),SUMIFS($D$249:$D$599,$F$249:$F$599,0,$E$249:$E$599,$G456)*$C$161 ,0)</f>
        <v/>
      </c>
      <c r="K456" s="84">
        <f>IF(AND(SUMIFS($D$249:$D$599,$F$249:$F$599,0,$E$249:$E$599,$G456,$C$249:$C$599,"&lt;="&amp;I$5)&lt;1000000,SUMIFS($D$249:$D$599,$F$249:$F$599,0,$E$249:$E$599,$G456,$C$249:$C$599,"&lt;="&amp;K5)&gt;=1000000),SUMIFS($D$249:$D$599,$F$249:$F$599,0,$E$249:$E$599,$G456)*$C$161 ,0)</f>
        <v/>
      </c>
      <c r="M456" s="84">
        <f>IF(AND(SUMIFS($D$249:$D$599,$F$249:$F$599,0,$E$249:$E$599,$G456,$C$249:$C$599,"&lt;="&amp;K$5)&lt;1000000,SUMIFS($D$249:$D$599,$F$249:$F$599,0,$E$249:$E$599,$G456,$C$249:$C$599,"&lt;="&amp;M5)&gt;=1000000),SUMIFS($D$249:$D$599,$F$249:$F$599,0,$E$249:$E$599,$G456)*$C$161 ,0)</f>
        <v/>
      </c>
      <c r="O456" s="84">
        <f>IF(AND(SUMIFS($D$249:$D$599,$F$249:$F$599,0,$E$249:$E$599,$G456,$C$249:$C$599,"&lt;="&amp;M$5)&lt;1000000,SUMIFS($D$249:$D$599,$F$249:$F$599,0,$E$249:$E$599,$G456,$C$249:$C$599,"&lt;="&amp;O5)&gt;=1000000),SUMIFS($D$249:$D$599,$F$249:$F$599,0,$E$249:$E$599,$G456)*$C$161 ,0)</f>
        <v/>
      </c>
      <c r="Q456" s="84">
        <f>IF(AND(SUMIFS($D$249:$D$599,$F$249:$F$599,0,$E$249:$E$599,$G456,$C$249:$C$599,"&lt;="&amp;O$5)&lt;1000000,SUMIFS($D$249:$D$599,$F$249:$F$599,0,$E$249:$E$599,$G456,$C$249:$C$599,"&lt;="&amp;Q5)&gt;=1000000),SUMIFS($D$249:$D$599,$F$249:$F$599,0,$E$249:$E$599,$G456)*$C$161 ,0)</f>
        <v/>
      </c>
      <c r="S456" s="84">
        <f>IF(AND(SUMIFS($D$249:$D$599,$F$249:$F$599,0,$E$249:$E$599,$G456,$C$249:$C$599,"&lt;="&amp;Q$5)&lt;1000000,SUMIFS($D$249:$D$599,$F$249:$F$599,0,$E$249:$E$599,$G456,$C$249:$C$599,"&lt;="&amp;S5)&gt;=1000000),SUMIFS($D$249:$D$599,$F$249:$F$599,0,$E$249:$E$599,$G456)*$C$161 ,0)</f>
        <v/>
      </c>
      <c r="U456" s="84">
        <f>IF(AND(SUMIFS($D$249:$D$599,$F$249:$F$599,0,$E$249:$E$599,$G456,$C$249:$C$599,"&lt;="&amp;S$5)&lt;1000000,SUMIFS($D$249:$D$599,$F$249:$F$599,0,$E$249:$E$599,$G456,$C$249:$C$599,"&lt;="&amp;U5)&gt;=1000000),SUMIFS($D$249:$D$599,$F$249:$F$599,0,$E$249:$E$599,$G456)*$C$161 ,0)</f>
        <v/>
      </c>
      <c r="W456" s="84">
        <f>IF(AND(SUMIFS($D$249:$D$599,$F$249:$F$599,0,$E$249:$E$599,$G456,$C$249:$C$599,"&lt;="&amp;U$5)&lt;1000000,SUMIFS($D$249:$D$599,$F$249:$F$599,0,$E$249:$E$599,$G456,$C$249:$C$599,"&lt;="&amp;W5)&gt;=1000000),SUMIFS($D$249:$D$599,$F$249:$F$599,0,$E$249:$E$599,$G456)*$C$161 ,0)</f>
        <v/>
      </c>
      <c r="Y456" s="84">
        <f>IF(AND(SUMIFS($D$249:$D$599,$F$249:$F$599,0,$E$249:$E$599,$G456,$C$249:$C$599,"&lt;="&amp;W$5)&lt;1000000,SUMIFS($D$249:$D$599,$F$249:$F$599,0,$E$249:$E$599,$G456,$C$249:$C$599,"&lt;="&amp;Y5)&gt;=1000000),SUMIFS($D$249:$D$599,$F$249:$F$599,0,$E$249:$E$599,$G456)*$C$161 ,0)</f>
        <v/>
      </c>
      <c r="AA456" s="84">
        <f>IF(AND(SUMIFS($D$249:$D$599,$F$249:$F$599,0,$E$249:$E$599,$G456,$C$249:$C$599,"&lt;="&amp;Y$5)&lt;1000000,SUMIFS($D$249:$D$599,$F$249:$F$599,0,$E$249:$E$599,$G456,$C$249:$C$599,"&lt;="&amp;AA5)&gt;=1000000),SUMIFS($D$249:$D$599,$F$249:$F$599,0,$E$249:$E$599,$G456)*$C$161 ,0)</f>
        <v/>
      </c>
      <c r="AC456" s="84">
        <f>IF(AND(SUMIFS($D$249:$D$599,$F$249:$F$599,0,$E$249:$E$599,$G456,$C$249:$C$599,"&lt;="&amp;AA$5)&lt;1000000,SUMIFS($D$249:$D$599,$F$249:$F$599,0,$E$249:$E$599,$G456,$C$249:$C$599,"&lt;="&amp;AC5)&gt;=1000000),SUMIFS($D$249:$D$599,$F$249:$F$599,0,$E$249:$E$599,$G456)*$C$161 ,0)</f>
        <v/>
      </c>
      <c r="AE456" s="84">
        <f>IF(AND(SUMIFS($D$249:$D$599,$F$249:$F$599,0,$E$249:$E$599,$G456,$C$249:$C$599,"&lt;="&amp;AC$5)&lt;1000000,SUMIFS($D$249:$D$599,$F$249:$F$599,0,$E$249:$E$599,$G456,$C$249:$C$599,"&lt;="&amp;AE5)&gt;=1000000),SUMIFS($D$249:$D$599,$F$249:$F$599,0,$E$249:$E$599,$G456)*$C$161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85">
        <f>LEFT(B457,6)</f>
        <v/>
      </c>
      <c r="F457" s="14">
        <f>IF(SUMIFS($E$121:$E$155,$D$121:$D$155,E457)&lt;&gt;0,E457,0)</f>
        <v/>
      </c>
      <c r="G457" s="24" t="n"/>
      <c r="I457" s="26">
        <f>IF(AND(SUMIFS($D$249:$D$599,$F$249:$F$599,0,$E$249:$E$599,$G457,$C$249:$C$599,"&lt;="&amp;B$2)&lt;1000000,SUMIFS($D$249:$D$599,$F$249:$F$599,0,$E$249:$E$599,$G457,$C$249:$C$599,"&lt;="&amp;I5)&gt;=1000000),SUMIFS($D$249:$D$599,$F$249:$F$599,0,$E$249:$E$599,$G457)*$C$161 ,0)</f>
        <v/>
      </c>
      <c r="K457" s="84">
        <f>IF(AND(SUMIFS($D$249:$D$599,$F$249:$F$599,0,$E$249:$E$599,$G457,$C$249:$C$599,"&lt;="&amp;I$5)&lt;1000000,SUMIFS($D$249:$D$599,$F$249:$F$599,0,$E$249:$E$599,$G457,$C$249:$C$599,"&lt;="&amp;K5)&gt;=1000000),SUMIFS($D$249:$D$599,$F$249:$F$599,0,$E$249:$E$599,$G457)*$C$161 ,0)</f>
        <v/>
      </c>
      <c r="M457" s="84">
        <f>IF(AND(SUMIFS($D$249:$D$599,$F$249:$F$599,0,$E$249:$E$599,$G457,$C$249:$C$599,"&lt;="&amp;K$5)&lt;1000000,SUMIFS($D$249:$D$599,$F$249:$F$599,0,$E$249:$E$599,$G457,$C$249:$C$599,"&lt;="&amp;M5)&gt;=1000000),SUMIFS($D$249:$D$599,$F$249:$F$599,0,$E$249:$E$599,$G457)*$C$161 ,0)</f>
        <v/>
      </c>
      <c r="O457" s="84">
        <f>IF(AND(SUMIFS($D$249:$D$599,$F$249:$F$599,0,$E$249:$E$599,$G457,$C$249:$C$599,"&lt;="&amp;M$5)&lt;1000000,SUMIFS($D$249:$D$599,$F$249:$F$599,0,$E$249:$E$599,$G457,$C$249:$C$599,"&lt;="&amp;O5)&gt;=1000000),SUMIFS($D$249:$D$599,$F$249:$F$599,0,$E$249:$E$599,$G457)*$C$161 ,0)</f>
        <v/>
      </c>
      <c r="Q457" s="84">
        <f>IF(AND(SUMIFS($D$249:$D$599,$F$249:$F$599,0,$E$249:$E$599,$G457,$C$249:$C$599,"&lt;="&amp;O$5)&lt;1000000,SUMIFS($D$249:$D$599,$F$249:$F$599,0,$E$249:$E$599,$G457,$C$249:$C$599,"&lt;="&amp;Q5)&gt;=1000000),SUMIFS($D$249:$D$599,$F$249:$F$599,0,$E$249:$E$599,$G457)*$C$161 ,0)</f>
        <v/>
      </c>
      <c r="S457" s="84">
        <f>IF(AND(SUMIFS($D$249:$D$599,$F$249:$F$599,0,$E$249:$E$599,$G457,$C$249:$C$599,"&lt;="&amp;Q$5)&lt;1000000,SUMIFS($D$249:$D$599,$F$249:$F$599,0,$E$249:$E$599,$G457,$C$249:$C$599,"&lt;="&amp;S5)&gt;=1000000),SUMIFS($D$249:$D$599,$F$249:$F$599,0,$E$249:$E$599,$G457)*$C$161 ,0)</f>
        <v/>
      </c>
      <c r="U457" s="84">
        <f>IF(AND(SUMIFS($D$249:$D$599,$F$249:$F$599,0,$E$249:$E$599,$G457,$C$249:$C$599,"&lt;="&amp;S$5)&lt;1000000,SUMIFS($D$249:$D$599,$F$249:$F$599,0,$E$249:$E$599,$G457,$C$249:$C$599,"&lt;="&amp;U5)&gt;=1000000),SUMIFS($D$249:$D$599,$F$249:$F$599,0,$E$249:$E$599,$G457)*$C$161 ,0)</f>
        <v/>
      </c>
      <c r="W457" s="84">
        <f>IF(AND(SUMIFS($D$249:$D$599,$F$249:$F$599,0,$E$249:$E$599,$G457,$C$249:$C$599,"&lt;="&amp;U$5)&lt;1000000,SUMIFS($D$249:$D$599,$F$249:$F$599,0,$E$249:$E$599,$G457,$C$249:$C$599,"&lt;="&amp;W5)&gt;=1000000),SUMIFS($D$249:$D$599,$F$249:$F$599,0,$E$249:$E$599,$G457)*$C$161 ,0)</f>
        <v/>
      </c>
      <c r="Y457" s="84">
        <f>IF(AND(SUMIFS($D$249:$D$599,$F$249:$F$599,0,$E$249:$E$599,$G457,$C$249:$C$599,"&lt;="&amp;W$5)&lt;1000000,SUMIFS($D$249:$D$599,$F$249:$F$599,0,$E$249:$E$599,$G457,$C$249:$C$599,"&lt;="&amp;Y5)&gt;=1000000),SUMIFS($D$249:$D$599,$F$249:$F$599,0,$E$249:$E$599,$G457)*$C$161 ,0)</f>
        <v/>
      </c>
      <c r="AA457" s="84">
        <f>IF(AND(SUMIFS($D$249:$D$599,$F$249:$F$599,0,$E$249:$E$599,$G457,$C$249:$C$599,"&lt;="&amp;Y$5)&lt;1000000,SUMIFS($D$249:$D$599,$F$249:$F$599,0,$E$249:$E$599,$G457,$C$249:$C$599,"&lt;="&amp;AA5)&gt;=1000000),SUMIFS($D$249:$D$599,$F$249:$F$599,0,$E$249:$E$599,$G457)*$C$161 ,0)</f>
        <v/>
      </c>
      <c r="AC457" s="84">
        <f>IF(AND(SUMIFS($D$249:$D$599,$F$249:$F$599,0,$E$249:$E$599,$G457,$C$249:$C$599,"&lt;="&amp;AA$5)&lt;1000000,SUMIFS($D$249:$D$599,$F$249:$F$599,0,$E$249:$E$599,$G457,$C$249:$C$599,"&lt;="&amp;AC5)&gt;=1000000),SUMIFS($D$249:$D$599,$F$249:$F$599,0,$E$249:$E$599,$G457)*$C$161 ,0)</f>
        <v/>
      </c>
      <c r="AE457" s="84">
        <f>IF(AND(SUMIFS($D$249:$D$599,$F$249:$F$599,0,$E$249:$E$599,$G457,$C$249:$C$599,"&lt;="&amp;AC$5)&lt;1000000,SUMIFS($D$249:$D$599,$F$249:$F$599,0,$E$249:$E$599,$G457,$C$249:$C$599,"&lt;="&amp;AE5)&gt;=1000000),SUMIFS($D$249:$D$599,$F$249:$F$599,0,$E$249:$E$599,$G457)*$C$161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85">
        <f>LEFT(B458,6)</f>
        <v/>
      </c>
      <c r="F458" s="14">
        <f>IF(SUMIFS($E$121:$E$155,$D$121:$D$155,E458)&lt;&gt;0,E458,0)</f>
        <v/>
      </c>
      <c r="G458" s="24" t="n"/>
      <c r="I458" s="26">
        <f>IF(AND(SUMIFS($D$249:$D$599,$F$249:$F$599,0,$E$249:$E$599,$G458,$C$249:$C$599,"&lt;="&amp;B$2)&lt;1000000,SUMIFS($D$249:$D$599,$F$249:$F$599,0,$E$249:$E$599,$G458,$C$249:$C$599,"&lt;="&amp;I5)&gt;=1000000),SUMIFS($D$249:$D$599,$F$249:$F$599,0,$E$249:$E$599,$G458)*$C$161 ,0)</f>
        <v/>
      </c>
      <c r="K458" s="84">
        <f>IF(AND(SUMIFS($D$249:$D$599,$F$249:$F$599,0,$E$249:$E$599,$G458,$C$249:$C$599,"&lt;="&amp;I$5)&lt;1000000,SUMIFS($D$249:$D$599,$F$249:$F$599,0,$E$249:$E$599,$G458,$C$249:$C$599,"&lt;="&amp;K5)&gt;=1000000),SUMIFS($D$249:$D$599,$F$249:$F$599,0,$E$249:$E$599,$G458)*$C$161 ,0)</f>
        <v/>
      </c>
      <c r="M458" s="84">
        <f>IF(AND(SUMIFS($D$249:$D$599,$F$249:$F$599,0,$E$249:$E$599,$G458,$C$249:$C$599,"&lt;="&amp;K$5)&lt;1000000,SUMIFS($D$249:$D$599,$F$249:$F$599,0,$E$249:$E$599,$G458,$C$249:$C$599,"&lt;="&amp;M5)&gt;=1000000),SUMIFS($D$249:$D$599,$F$249:$F$599,0,$E$249:$E$599,$G458)*$C$161 ,0)</f>
        <v/>
      </c>
      <c r="O458" s="84">
        <f>IF(AND(SUMIFS($D$249:$D$599,$F$249:$F$599,0,$E$249:$E$599,$G458,$C$249:$C$599,"&lt;="&amp;M$5)&lt;1000000,SUMIFS($D$249:$D$599,$F$249:$F$599,0,$E$249:$E$599,$G458,$C$249:$C$599,"&lt;="&amp;O5)&gt;=1000000),SUMIFS($D$249:$D$599,$F$249:$F$599,0,$E$249:$E$599,$G458)*$C$161 ,0)</f>
        <v/>
      </c>
      <c r="Q458" s="84">
        <f>IF(AND(SUMIFS($D$249:$D$599,$F$249:$F$599,0,$E$249:$E$599,$G458,$C$249:$C$599,"&lt;="&amp;O$5)&lt;1000000,SUMIFS($D$249:$D$599,$F$249:$F$599,0,$E$249:$E$599,$G458,$C$249:$C$599,"&lt;="&amp;Q5)&gt;=1000000),SUMIFS($D$249:$D$599,$F$249:$F$599,0,$E$249:$E$599,$G458)*$C$161 ,0)</f>
        <v/>
      </c>
      <c r="S458" s="84">
        <f>IF(AND(SUMIFS($D$249:$D$599,$F$249:$F$599,0,$E$249:$E$599,$G458,$C$249:$C$599,"&lt;="&amp;Q$5)&lt;1000000,SUMIFS($D$249:$D$599,$F$249:$F$599,0,$E$249:$E$599,$G458,$C$249:$C$599,"&lt;="&amp;S5)&gt;=1000000),SUMIFS($D$249:$D$599,$F$249:$F$599,0,$E$249:$E$599,$G458)*$C$161 ,0)</f>
        <v/>
      </c>
      <c r="U458" s="84">
        <f>IF(AND(SUMIFS($D$249:$D$599,$F$249:$F$599,0,$E$249:$E$599,$G458,$C$249:$C$599,"&lt;="&amp;S$5)&lt;1000000,SUMIFS($D$249:$D$599,$F$249:$F$599,0,$E$249:$E$599,$G458,$C$249:$C$599,"&lt;="&amp;U5)&gt;=1000000),SUMIFS($D$249:$D$599,$F$249:$F$599,0,$E$249:$E$599,$G458)*$C$161 ,0)</f>
        <v/>
      </c>
      <c r="W458" s="84">
        <f>IF(AND(SUMIFS($D$249:$D$599,$F$249:$F$599,0,$E$249:$E$599,$G458,$C$249:$C$599,"&lt;="&amp;U$5)&lt;1000000,SUMIFS($D$249:$D$599,$F$249:$F$599,0,$E$249:$E$599,$G458,$C$249:$C$599,"&lt;="&amp;W5)&gt;=1000000),SUMIFS($D$249:$D$599,$F$249:$F$599,0,$E$249:$E$599,$G458)*$C$161 ,0)</f>
        <v/>
      </c>
      <c r="Y458" s="84">
        <f>IF(AND(SUMIFS($D$249:$D$599,$F$249:$F$599,0,$E$249:$E$599,$G458,$C$249:$C$599,"&lt;="&amp;W$5)&lt;1000000,SUMIFS($D$249:$D$599,$F$249:$F$599,0,$E$249:$E$599,$G458,$C$249:$C$599,"&lt;="&amp;Y5)&gt;=1000000),SUMIFS($D$249:$D$599,$F$249:$F$599,0,$E$249:$E$599,$G458)*$C$161 ,0)</f>
        <v/>
      </c>
      <c r="AA458" s="84">
        <f>IF(AND(SUMIFS($D$249:$D$599,$F$249:$F$599,0,$E$249:$E$599,$G458,$C$249:$C$599,"&lt;="&amp;Y$5)&lt;1000000,SUMIFS($D$249:$D$599,$F$249:$F$599,0,$E$249:$E$599,$G458,$C$249:$C$599,"&lt;="&amp;AA5)&gt;=1000000),SUMIFS($D$249:$D$599,$F$249:$F$599,0,$E$249:$E$599,$G458)*$C$161 ,0)</f>
        <v/>
      </c>
      <c r="AC458" s="84">
        <f>IF(AND(SUMIFS($D$249:$D$599,$F$249:$F$599,0,$E$249:$E$599,$G458,$C$249:$C$599,"&lt;="&amp;AA$5)&lt;1000000,SUMIFS($D$249:$D$599,$F$249:$F$599,0,$E$249:$E$599,$G458,$C$249:$C$599,"&lt;="&amp;AC5)&gt;=1000000),SUMIFS($D$249:$D$599,$F$249:$F$599,0,$E$249:$E$599,$G458)*$C$161 ,0)</f>
        <v/>
      </c>
      <c r="AE458" s="84">
        <f>IF(AND(SUMIFS($D$249:$D$599,$F$249:$F$599,0,$E$249:$E$599,$G458,$C$249:$C$599,"&lt;="&amp;AC$5)&lt;1000000,SUMIFS($D$249:$D$599,$F$249:$F$599,0,$E$249:$E$599,$G458,$C$249:$C$599,"&lt;="&amp;AE5)&gt;=1000000),SUMIFS($D$249:$D$599,$F$249:$F$599,0,$E$249:$E$599,$G458)*$C$161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85">
        <f>LEFT(B459,6)</f>
        <v/>
      </c>
      <c r="F459" s="14">
        <f>IF(SUMIFS($E$121:$E$155,$D$121:$D$155,E459)&lt;&gt;0,E459,0)</f>
        <v/>
      </c>
      <c r="G459" s="24" t="n"/>
      <c r="I459" s="26">
        <f>IF(AND(SUMIFS($D$249:$D$599,$F$249:$F$599,0,$E$249:$E$599,$G459,$C$249:$C$599,"&lt;="&amp;B$2)&lt;1000000,SUMIFS($D$249:$D$599,$F$249:$F$599,0,$E$249:$E$599,$G459,$C$249:$C$599,"&lt;="&amp;I5)&gt;=1000000),SUMIFS($D$249:$D$599,$F$249:$F$599,0,$E$249:$E$599,$G459)*$C$161 ,0)</f>
        <v/>
      </c>
      <c r="K459" s="84">
        <f>IF(AND(SUMIFS($D$249:$D$599,$F$249:$F$599,0,$E$249:$E$599,$G459,$C$249:$C$599,"&lt;="&amp;I$5)&lt;1000000,SUMIFS($D$249:$D$599,$F$249:$F$599,0,$E$249:$E$599,$G459,$C$249:$C$599,"&lt;="&amp;K5)&gt;=1000000),SUMIFS($D$249:$D$599,$F$249:$F$599,0,$E$249:$E$599,$G459)*$C$161 ,0)</f>
        <v/>
      </c>
      <c r="M459" s="84">
        <f>IF(AND(SUMIFS($D$249:$D$599,$F$249:$F$599,0,$E$249:$E$599,$G459,$C$249:$C$599,"&lt;="&amp;K$5)&lt;1000000,SUMIFS($D$249:$D$599,$F$249:$F$599,0,$E$249:$E$599,$G459,$C$249:$C$599,"&lt;="&amp;M5)&gt;=1000000),SUMIFS($D$249:$D$599,$F$249:$F$599,0,$E$249:$E$599,$G459)*$C$161 ,0)</f>
        <v/>
      </c>
      <c r="O459" s="84">
        <f>IF(AND(SUMIFS($D$249:$D$599,$F$249:$F$599,0,$E$249:$E$599,$G459,$C$249:$C$599,"&lt;="&amp;M$5)&lt;1000000,SUMIFS($D$249:$D$599,$F$249:$F$599,0,$E$249:$E$599,$G459,$C$249:$C$599,"&lt;="&amp;O5)&gt;=1000000),SUMIFS($D$249:$D$599,$F$249:$F$599,0,$E$249:$E$599,$G459)*$C$161 ,0)</f>
        <v/>
      </c>
      <c r="Q459" s="84">
        <f>IF(AND(SUMIFS($D$249:$D$599,$F$249:$F$599,0,$E$249:$E$599,$G459,$C$249:$C$599,"&lt;="&amp;O$5)&lt;1000000,SUMIFS($D$249:$D$599,$F$249:$F$599,0,$E$249:$E$599,$G459,$C$249:$C$599,"&lt;="&amp;Q5)&gt;=1000000),SUMIFS($D$249:$D$599,$F$249:$F$599,0,$E$249:$E$599,$G459)*$C$161 ,0)</f>
        <v/>
      </c>
      <c r="S459" s="84">
        <f>IF(AND(SUMIFS($D$249:$D$599,$F$249:$F$599,0,$E$249:$E$599,$G459,$C$249:$C$599,"&lt;="&amp;Q$5)&lt;1000000,SUMIFS($D$249:$D$599,$F$249:$F$599,0,$E$249:$E$599,$G459,$C$249:$C$599,"&lt;="&amp;S5)&gt;=1000000),SUMIFS($D$249:$D$599,$F$249:$F$599,0,$E$249:$E$599,$G459)*$C$161 ,0)</f>
        <v/>
      </c>
      <c r="U459" s="84">
        <f>IF(AND(SUMIFS($D$249:$D$599,$F$249:$F$599,0,$E$249:$E$599,$G459,$C$249:$C$599,"&lt;="&amp;S$5)&lt;1000000,SUMIFS($D$249:$D$599,$F$249:$F$599,0,$E$249:$E$599,$G459,$C$249:$C$599,"&lt;="&amp;U5)&gt;=1000000),SUMIFS($D$249:$D$599,$F$249:$F$599,0,$E$249:$E$599,$G459)*$C$161 ,0)</f>
        <v/>
      </c>
      <c r="W459" s="84">
        <f>IF(AND(SUMIFS($D$249:$D$599,$F$249:$F$599,0,$E$249:$E$599,$G459,$C$249:$C$599,"&lt;="&amp;U$5)&lt;1000000,SUMIFS($D$249:$D$599,$F$249:$F$599,0,$E$249:$E$599,$G459,$C$249:$C$599,"&lt;="&amp;W5)&gt;=1000000),SUMIFS($D$249:$D$599,$F$249:$F$599,0,$E$249:$E$599,$G459)*$C$161 ,0)</f>
        <v/>
      </c>
      <c r="Y459" s="84">
        <f>IF(AND(SUMIFS($D$249:$D$599,$F$249:$F$599,0,$E$249:$E$599,$G459,$C$249:$C$599,"&lt;="&amp;W$5)&lt;1000000,SUMIFS($D$249:$D$599,$F$249:$F$599,0,$E$249:$E$599,$G459,$C$249:$C$599,"&lt;="&amp;Y5)&gt;=1000000),SUMIFS($D$249:$D$599,$F$249:$F$599,0,$E$249:$E$599,$G459)*$C$161 ,0)</f>
        <v/>
      </c>
      <c r="AA459" s="84">
        <f>IF(AND(SUMIFS($D$249:$D$599,$F$249:$F$599,0,$E$249:$E$599,$G459,$C$249:$C$599,"&lt;="&amp;Y$5)&lt;1000000,SUMIFS($D$249:$D$599,$F$249:$F$599,0,$E$249:$E$599,$G459,$C$249:$C$599,"&lt;="&amp;AA5)&gt;=1000000),SUMIFS($D$249:$D$599,$F$249:$F$599,0,$E$249:$E$599,$G459)*$C$161 ,0)</f>
        <v/>
      </c>
      <c r="AC459" s="84">
        <f>IF(AND(SUMIFS($D$249:$D$599,$F$249:$F$599,0,$E$249:$E$599,$G459,$C$249:$C$599,"&lt;="&amp;AA$5)&lt;1000000,SUMIFS($D$249:$D$599,$F$249:$F$599,0,$E$249:$E$599,$G459,$C$249:$C$599,"&lt;="&amp;AC5)&gt;=1000000),SUMIFS($D$249:$D$599,$F$249:$F$599,0,$E$249:$E$599,$G459)*$C$161 ,0)</f>
        <v/>
      </c>
      <c r="AE459" s="84">
        <f>IF(AND(SUMIFS($D$249:$D$599,$F$249:$F$599,0,$E$249:$E$599,$G459,$C$249:$C$599,"&lt;="&amp;AC$5)&lt;1000000,SUMIFS($D$249:$D$599,$F$249:$F$599,0,$E$249:$E$599,$G459,$C$249:$C$599,"&lt;="&amp;AE5)&gt;=1000000),SUMIFS($D$249:$D$599,$F$249:$F$599,0,$E$249:$E$599,$G459)*$C$161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85">
        <f>LEFT(B460,6)</f>
        <v/>
      </c>
      <c r="F460" s="14">
        <f>IF(SUMIFS($E$121:$E$155,$D$121:$D$155,E460)&lt;&gt;0,E460,0)</f>
        <v/>
      </c>
      <c r="G460" s="24" t="n"/>
      <c r="I460" s="26">
        <f>IF(AND(SUMIFS($D$249:$D$599,$F$249:$F$599,0,$E$249:$E$599,$G460,$C$249:$C$599,"&lt;="&amp;B$2)&lt;1000000,SUMIFS($D$249:$D$599,$F$249:$F$599,0,$E$249:$E$599,$G460,$C$249:$C$599,"&lt;="&amp;I5)&gt;=1000000),SUMIFS($D$249:$D$599,$F$249:$F$599,0,$E$249:$E$599,$G460)*$C$161 ,0)</f>
        <v/>
      </c>
      <c r="K460" s="84">
        <f>IF(AND(SUMIFS($D$249:$D$599,$F$249:$F$599,0,$E$249:$E$599,$G460,$C$249:$C$599,"&lt;="&amp;I$5)&lt;1000000,SUMIFS($D$249:$D$599,$F$249:$F$599,0,$E$249:$E$599,$G460,$C$249:$C$599,"&lt;="&amp;K5)&gt;=1000000),SUMIFS($D$249:$D$599,$F$249:$F$599,0,$E$249:$E$599,$G460)*$C$161 ,0)</f>
        <v/>
      </c>
      <c r="M460" s="84">
        <f>IF(AND(SUMIFS($D$249:$D$599,$F$249:$F$599,0,$E$249:$E$599,$G460,$C$249:$C$599,"&lt;="&amp;K$5)&lt;1000000,SUMIFS($D$249:$D$599,$F$249:$F$599,0,$E$249:$E$599,$G460,$C$249:$C$599,"&lt;="&amp;M5)&gt;=1000000),SUMIFS($D$249:$D$599,$F$249:$F$599,0,$E$249:$E$599,$G460)*$C$161 ,0)</f>
        <v/>
      </c>
      <c r="O460" s="84">
        <f>IF(AND(SUMIFS($D$249:$D$599,$F$249:$F$599,0,$E$249:$E$599,$G460,$C$249:$C$599,"&lt;="&amp;M$5)&lt;1000000,SUMIFS($D$249:$D$599,$F$249:$F$599,0,$E$249:$E$599,$G460,$C$249:$C$599,"&lt;="&amp;O5)&gt;=1000000),SUMIFS($D$249:$D$599,$F$249:$F$599,0,$E$249:$E$599,$G460)*$C$161 ,0)</f>
        <v/>
      </c>
      <c r="Q460" s="84">
        <f>IF(AND(SUMIFS($D$249:$D$599,$F$249:$F$599,0,$E$249:$E$599,$G460,$C$249:$C$599,"&lt;="&amp;O$5)&lt;1000000,SUMIFS($D$249:$D$599,$F$249:$F$599,0,$E$249:$E$599,$G460,$C$249:$C$599,"&lt;="&amp;Q5)&gt;=1000000),SUMIFS($D$249:$D$599,$F$249:$F$599,0,$E$249:$E$599,$G460)*$C$161 ,0)</f>
        <v/>
      </c>
      <c r="S460" s="84">
        <f>IF(AND(SUMIFS($D$249:$D$599,$F$249:$F$599,0,$E$249:$E$599,$G460,$C$249:$C$599,"&lt;="&amp;Q$5)&lt;1000000,SUMIFS($D$249:$D$599,$F$249:$F$599,0,$E$249:$E$599,$G460,$C$249:$C$599,"&lt;="&amp;S5)&gt;=1000000),SUMIFS($D$249:$D$599,$F$249:$F$599,0,$E$249:$E$599,$G460)*$C$161 ,0)</f>
        <v/>
      </c>
      <c r="U460" s="84">
        <f>IF(AND(SUMIFS($D$249:$D$599,$F$249:$F$599,0,$E$249:$E$599,$G460,$C$249:$C$599,"&lt;="&amp;S$5)&lt;1000000,SUMIFS($D$249:$D$599,$F$249:$F$599,0,$E$249:$E$599,$G460,$C$249:$C$599,"&lt;="&amp;U5)&gt;=1000000),SUMIFS($D$249:$D$599,$F$249:$F$599,0,$E$249:$E$599,$G460)*$C$161 ,0)</f>
        <v/>
      </c>
      <c r="W460" s="84">
        <f>IF(AND(SUMIFS($D$249:$D$599,$F$249:$F$599,0,$E$249:$E$599,$G460,$C$249:$C$599,"&lt;="&amp;U$5)&lt;1000000,SUMIFS($D$249:$D$599,$F$249:$F$599,0,$E$249:$E$599,$G460,$C$249:$C$599,"&lt;="&amp;W5)&gt;=1000000),SUMIFS($D$249:$D$599,$F$249:$F$599,0,$E$249:$E$599,$G460)*$C$161 ,0)</f>
        <v/>
      </c>
      <c r="Y460" s="84">
        <f>IF(AND(SUMIFS($D$249:$D$599,$F$249:$F$599,0,$E$249:$E$599,$G460,$C$249:$C$599,"&lt;="&amp;W$5)&lt;1000000,SUMIFS($D$249:$D$599,$F$249:$F$599,0,$E$249:$E$599,$G460,$C$249:$C$599,"&lt;="&amp;Y5)&gt;=1000000),SUMIFS($D$249:$D$599,$F$249:$F$599,0,$E$249:$E$599,$G460)*$C$161 ,0)</f>
        <v/>
      </c>
      <c r="AA460" s="84">
        <f>IF(AND(SUMIFS($D$249:$D$599,$F$249:$F$599,0,$E$249:$E$599,$G460,$C$249:$C$599,"&lt;="&amp;Y$5)&lt;1000000,SUMIFS($D$249:$D$599,$F$249:$F$599,0,$E$249:$E$599,$G460,$C$249:$C$599,"&lt;="&amp;AA5)&gt;=1000000),SUMIFS($D$249:$D$599,$F$249:$F$599,0,$E$249:$E$599,$G460)*$C$161 ,0)</f>
        <v/>
      </c>
      <c r="AC460" s="84">
        <f>IF(AND(SUMIFS($D$249:$D$599,$F$249:$F$599,0,$E$249:$E$599,$G460,$C$249:$C$599,"&lt;="&amp;AA$5)&lt;1000000,SUMIFS($D$249:$D$599,$F$249:$F$599,0,$E$249:$E$599,$G460,$C$249:$C$599,"&lt;="&amp;AC5)&gt;=1000000),SUMIFS($D$249:$D$599,$F$249:$F$599,0,$E$249:$E$599,$G460)*$C$161 ,0)</f>
        <v/>
      </c>
      <c r="AE460" s="84">
        <f>IF(AND(SUMIFS($D$249:$D$599,$F$249:$F$599,0,$E$249:$E$599,$G460,$C$249:$C$599,"&lt;="&amp;AC$5)&lt;1000000,SUMIFS($D$249:$D$599,$F$249:$F$599,0,$E$249:$E$599,$G460,$C$249:$C$599,"&lt;="&amp;AE5)&gt;=1000000),SUMIFS($D$249:$D$599,$F$249:$F$599,0,$E$249:$E$599,$G460)*$C$161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85">
        <f>LEFT(B461,6)</f>
        <v/>
      </c>
      <c r="F461" s="14">
        <f>IF(SUMIFS($E$121:$E$155,$D$121:$D$155,E461)&lt;&gt;0,E461,0)</f>
        <v/>
      </c>
      <c r="G461" s="24" t="n"/>
      <c r="I461" s="26">
        <f>IF(AND(SUMIFS($D$249:$D$599,$F$249:$F$599,0,$E$249:$E$599,$G461,$C$249:$C$599,"&lt;="&amp;B$2)&lt;1000000,SUMIFS($D$249:$D$599,$F$249:$F$599,0,$E$249:$E$599,$G461,$C$249:$C$599,"&lt;="&amp;I5)&gt;=1000000),SUMIFS($D$249:$D$599,$F$249:$F$599,0,$E$249:$E$599,$G461)*$C$161 ,0)</f>
        <v/>
      </c>
      <c r="K461" s="84">
        <f>IF(AND(SUMIFS($D$249:$D$599,$F$249:$F$599,0,$E$249:$E$599,$G461,$C$249:$C$599,"&lt;="&amp;I$5)&lt;1000000,SUMIFS($D$249:$D$599,$F$249:$F$599,0,$E$249:$E$599,$G461,$C$249:$C$599,"&lt;="&amp;K5)&gt;=1000000),SUMIFS($D$249:$D$599,$F$249:$F$599,0,$E$249:$E$599,$G461)*$C$161 ,0)</f>
        <v/>
      </c>
      <c r="M461" s="84">
        <f>IF(AND(SUMIFS($D$249:$D$599,$F$249:$F$599,0,$E$249:$E$599,$G461,$C$249:$C$599,"&lt;="&amp;K$5)&lt;1000000,SUMIFS($D$249:$D$599,$F$249:$F$599,0,$E$249:$E$599,$G461,$C$249:$C$599,"&lt;="&amp;M5)&gt;=1000000),SUMIFS($D$249:$D$599,$F$249:$F$599,0,$E$249:$E$599,$G461)*$C$161 ,0)</f>
        <v/>
      </c>
      <c r="O461" s="84">
        <f>IF(AND(SUMIFS($D$249:$D$599,$F$249:$F$599,0,$E$249:$E$599,$G461,$C$249:$C$599,"&lt;="&amp;M$5)&lt;1000000,SUMIFS($D$249:$D$599,$F$249:$F$599,0,$E$249:$E$599,$G461,$C$249:$C$599,"&lt;="&amp;O5)&gt;=1000000),SUMIFS($D$249:$D$599,$F$249:$F$599,0,$E$249:$E$599,$G461)*$C$161 ,0)</f>
        <v/>
      </c>
      <c r="Q461" s="84">
        <f>IF(AND(SUMIFS($D$249:$D$599,$F$249:$F$599,0,$E$249:$E$599,$G461,$C$249:$C$599,"&lt;="&amp;O$5)&lt;1000000,SUMIFS($D$249:$D$599,$F$249:$F$599,0,$E$249:$E$599,$G461,$C$249:$C$599,"&lt;="&amp;Q5)&gt;=1000000),SUMIFS($D$249:$D$599,$F$249:$F$599,0,$E$249:$E$599,$G461)*$C$161 ,0)</f>
        <v/>
      </c>
      <c r="S461" s="84">
        <f>IF(AND(SUMIFS($D$249:$D$599,$F$249:$F$599,0,$E$249:$E$599,$G461,$C$249:$C$599,"&lt;="&amp;Q$5)&lt;1000000,SUMIFS($D$249:$D$599,$F$249:$F$599,0,$E$249:$E$599,$G461,$C$249:$C$599,"&lt;="&amp;S5)&gt;=1000000),SUMIFS($D$249:$D$599,$F$249:$F$599,0,$E$249:$E$599,$G461)*$C$161 ,0)</f>
        <v/>
      </c>
      <c r="U461" s="84">
        <f>IF(AND(SUMIFS($D$249:$D$599,$F$249:$F$599,0,$E$249:$E$599,$G461,$C$249:$C$599,"&lt;="&amp;S$5)&lt;1000000,SUMIFS($D$249:$D$599,$F$249:$F$599,0,$E$249:$E$599,$G461,$C$249:$C$599,"&lt;="&amp;U5)&gt;=1000000),SUMIFS($D$249:$D$599,$F$249:$F$599,0,$E$249:$E$599,$G461)*$C$161 ,0)</f>
        <v/>
      </c>
      <c r="W461" s="84">
        <f>IF(AND(SUMIFS($D$249:$D$599,$F$249:$F$599,0,$E$249:$E$599,$G461,$C$249:$C$599,"&lt;="&amp;U$5)&lt;1000000,SUMIFS($D$249:$D$599,$F$249:$F$599,0,$E$249:$E$599,$G461,$C$249:$C$599,"&lt;="&amp;W5)&gt;=1000000),SUMIFS($D$249:$D$599,$F$249:$F$599,0,$E$249:$E$599,$G461)*$C$161 ,0)</f>
        <v/>
      </c>
      <c r="Y461" s="84">
        <f>IF(AND(SUMIFS($D$249:$D$599,$F$249:$F$599,0,$E$249:$E$599,$G461,$C$249:$C$599,"&lt;="&amp;W$5)&lt;1000000,SUMIFS($D$249:$D$599,$F$249:$F$599,0,$E$249:$E$599,$G461,$C$249:$C$599,"&lt;="&amp;Y5)&gt;=1000000),SUMIFS($D$249:$D$599,$F$249:$F$599,0,$E$249:$E$599,$G461)*$C$161 ,0)</f>
        <v/>
      </c>
      <c r="AA461" s="84">
        <f>IF(AND(SUMIFS($D$249:$D$599,$F$249:$F$599,0,$E$249:$E$599,$G461,$C$249:$C$599,"&lt;="&amp;Y$5)&lt;1000000,SUMIFS($D$249:$D$599,$F$249:$F$599,0,$E$249:$E$599,$G461,$C$249:$C$599,"&lt;="&amp;AA5)&gt;=1000000),SUMIFS($D$249:$D$599,$F$249:$F$599,0,$E$249:$E$599,$G461)*$C$161 ,0)</f>
        <v/>
      </c>
      <c r="AC461" s="84">
        <f>IF(AND(SUMIFS($D$249:$D$599,$F$249:$F$599,0,$E$249:$E$599,$G461,$C$249:$C$599,"&lt;="&amp;AA$5)&lt;1000000,SUMIFS($D$249:$D$599,$F$249:$F$599,0,$E$249:$E$599,$G461,$C$249:$C$599,"&lt;="&amp;AC5)&gt;=1000000),SUMIFS($D$249:$D$599,$F$249:$F$599,0,$E$249:$E$599,$G461)*$C$161 ,0)</f>
        <v/>
      </c>
      <c r="AE461" s="84">
        <f>IF(AND(SUMIFS($D$249:$D$599,$F$249:$F$599,0,$E$249:$E$599,$G461,$C$249:$C$599,"&lt;="&amp;AC$5)&lt;1000000,SUMIFS($D$249:$D$599,$F$249:$F$599,0,$E$249:$E$599,$G461,$C$249:$C$599,"&lt;="&amp;AE5)&gt;=1000000),SUMIFS($D$249:$D$599,$F$249:$F$599,0,$E$249:$E$599,$G461)*$C$161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85">
        <f>LEFT(B462,6)</f>
        <v/>
      </c>
      <c r="F462" s="14">
        <f>IF(SUMIFS($E$121:$E$155,$D$121:$D$155,E462)&lt;&gt;0,E462,0)</f>
        <v/>
      </c>
      <c r="G462" s="24" t="n"/>
      <c r="I462" s="26">
        <f>IF(AND(SUMIFS($D$249:$D$599,$F$249:$F$599,0,$E$249:$E$599,$G462,$C$249:$C$599,"&lt;="&amp;B$2)&lt;1000000,SUMIFS($D$249:$D$599,$F$249:$F$599,0,$E$249:$E$599,$G462,$C$249:$C$599,"&lt;="&amp;I5)&gt;=1000000),SUMIFS($D$249:$D$599,$F$249:$F$599,0,$E$249:$E$599,$G462)*$C$161 ,0)</f>
        <v/>
      </c>
      <c r="K462" s="84">
        <f>IF(AND(SUMIFS($D$249:$D$599,$F$249:$F$599,0,$E$249:$E$599,$G462,$C$249:$C$599,"&lt;="&amp;I$5)&lt;1000000,SUMIFS($D$249:$D$599,$F$249:$F$599,0,$E$249:$E$599,$G462,$C$249:$C$599,"&lt;="&amp;K5)&gt;=1000000),SUMIFS($D$249:$D$599,$F$249:$F$599,0,$E$249:$E$599,$G462)*$C$161 ,0)</f>
        <v/>
      </c>
      <c r="M462" s="84">
        <f>IF(AND(SUMIFS($D$249:$D$599,$F$249:$F$599,0,$E$249:$E$599,$G462,$C$249:$C$599,"&lt;="&amp;K$5)&lt;1000000,SUMIFS($D$249:$D$599,$F$249:$F$599,0,$E$249:$E$599,$G462,$C$249:$C$599,"&lt;="&amp;M5)&gt;=1000000),SUMIFS($D$249:$D$599,$F$249:$F$599,0,$E$249:$E$599,$G462)*$C$161 ,0)</f>
        <v/>
      </c>
      <c r="O462" s="84">
        <f>IF(AND(SUMIFS($D$249:$D$599,$F$249:$F$599,0,$E$249:$E$599,$G462,$C$249:$C$599,"&lt;="&amp;M$5)&lt;1000000,SUMIFS($D$249:$D$599,$F$249:$F$599,0,$E$249:$E$599,$G462,$C$249:$C$599,"&lt;="&amp;O5)&gt;=1000000),SUMIFS($D$249:$D$599,$F$249:$F$599,0,$E$249:$E$599,$G462)*$C$161 ,0)</f>
        <v/>
      </c>
      <c r="Q462" s="84">
        <f>IF(AND(SUMIFS($D$249:$D$599,$F$249:$F$599,0,$E$249:$E$599,$G462,$C$249:$C$599,"&lt;="&amp;O$5)&lt;1000000,SUMIFS($D$249:$D$599,$F$249:$F$599,0,$E$249:$E$599,$G462,$C$249:$C$599,"&lt;="&amp;Q5)&gt;=1000000),SUMIFS($D$249:$D$599,$F$249:$F$599,0,$E$249:$E$599,$G462)*$C$161 ,0)</f>
        <v/>
      </c>
      <c r="S462" s="84">
        <f>IF(AND(SUMIFS($D$249:$D$599,$F$249:$F$599,0,$E$249:$E$599,$G462,$C$249:$C$599,"&lt;="&amp;Q$5)&lt;1000000,SUMIFS($D$249:$D$599,$F$249:$F$599,0,$E$249:$E$599,$G462,$C$249:$C$599,"&lt;="&amp;S5)&gt;=1000000),SUMIFS($D$249:$D$599,$F$249:$F$599,0,$E$249:$E$599,$G462)*$C$161 ,0)</f>
        <v/>
      </c>
      <c r="U462" s="84">
        <f>IF(AND(SUMIFS($D$249:$D$599,$F$249:$F$599,0,$E$249:$E$599,$G462,$C$249:$C$599,"&lt;="&amp;S$5)&lt;1000000,SUMIFS($D$249:$D$599,$F$249:$F$599,0,$E$249:$E$599,$G462,$C$249:$C$599,"&lt;="&amp;U5)&gt;=1000000),SUMIFS($D$249:$D$599,$F$249:$F$599,0,$E$249:$E$599,$G462)*$C$161 ,0)</f>
        <v/>
      </c>
      <c r="W462" s="84">
        <f>IF(AND(SUMIFS($D$249:$D$599,$F$249:$F$599,0,$E$249:$E$599,$G462,$C$249:$C$599,"&lt;="&amp;U$5)&lt;1000000,SUMIFS($D$249:$D$599,$F$249:$F$599,0,$E$249:$E$599,$G462,$C$249:$C$599,"&lt;="&amp;W5)&gt;=1000000),SUMIFS($D$249:$D$599,$F$249:$F$599,0,$E$249:$E$599,$G462)*$C$161 ,0)</f>
        <v/>
      </c>
      <c r="Y462" s="84">
        <f>IF(AND(SUMIFS($D$249:$D$599,$F$249:$F$599,0,$E$249:$E$599,$G462,$C$249:$C$599,"&lt;="&amp;W$5)&lt;1000000,SUMIFS($D$249:$D$599,$F$249:$F$599,0,$E$249:$E$599,$G462,$C$249:$C$599,"&lt;="&amp;Y5)&gt;=1000000),SUMIFS($D$249:$D$599,$F$249:$F$599,0,$E$249:$E$599,$G462)*$C$161 ,0)</f>
        <v/>
      </c>
      <c r="AA462" s="84">
        <f>IF(AND(SUMIFS($D$249:$D$599,$F$249:$F$599,0,$E$249:$E$599,$G462,$C$249:$C$599,"&lt;="&amp;Y$5)&lt;1000000,SUMIFS($D$249:$D$599,$F$249:$F$599,0,$E$249:$E$599,$G462,$C$249:$C$599,"&lt;="&amp;AA5)&gt;=1000000),SUMIFS($D$249:$D$599,$F$249:$F$599,0,$E$249:$E$599,$G462)*$C$161 ,0)</f>
        <v/>
      </c>
      <c r="AC462" s="84">
        <f>IF(AND(SUMIFS($D$249:$D$599,$F$249:$F$599,0,$E$249:$E$599,$G462,$C$249:$C$599,"&lt;="&amp;AA$5)&lt;1000000,SUMIFS($D$249:$D$599,$F$249:$F$599,0,$E$249:$E$599,$G462,$C$249:$C$599,"&lt;="&amp;AC5)&gt;=1000000),SUMIFS($D$249:$D$599,$F$249:$F$599,0,$E$249:$E$599,$G462)*$C$161 ,0)</f>
        <v/>
      </c>
      <c r="AE462" s="84">
        <f>IF(AND(SUMIFS($D$249:$D$599,$F$249:$F$599,0,$E$249:$E$599,$G462,$C$249:$C$599,"&lt;="&amp;AC$5)&lt;1000000,SUMIFS($D$249:$D$599,$F$249:$F$599,0,$E$249:$E$599,$G462,$C$249:$C$599,"&lt;="&amp;AE5)&gt;=1000000),SUMIFS($D$249:$D$599,$F$249:$F$599,0,$E$249:$E$599,$G462)*$C$161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85">
        <f>LEFT(B463,6)</f>
        <v/>
      </c>
      <c r="F463" s="14">
        <f>IF(SUMIFS($E$121:$E$155,$D$121:$D$155,E463)&lt;&gt;0,E463,0)</f>
        <v/>
      </c>
      <c r="G463" s="24" t="n"/>
      <c r="I463" s="26">
        <f>IF(AND(SUMIFS($D$249:$D$599,$F$249:$F$599,0,$E$249:$E$599,$G463,$C$249:$C$599,"&lt;="&amp;B$2)&lt;1000000,SUMIFS($D$249:$D$599,$F$249:$F$599,0,$E$249:$E$599,$G463,$C$249:$C$599,"&lt;="&amp;I5)&gt;=1000000),SUMIFS($D$249:$D$599,$F$249:$F$599,0,$E$249:$E$599,$G463)*$C$161 ,0)</f>
        <v/>
      </c>
      <c r="K463" s="84">
        <f>IF(AND(SUMIFS($D$249:$D$599,$F$249:$F$599,0,$E$249:$E$599,$G463,$C$249:$C$599,"&lt;="&amp;I$5)&lt;1000000,SUMIFS($D$249:$D$599,$F$249:$F$599,0,$E$249:$E$599,$G463,$C$249:$C$599,"&lt;="&amp;K5)&gt;=1000000),SUMIFS($D$249:$D$599,$F$249:$F$599,0,$E$249:$E$599,$G463)*$C$161 ,0)</f>
        <v/>
      </c>
      <c r="M463" s="84">
        <f>IF(AND(SUMIFS($D$249:$D$599,$F$249:$F$599,0,$E$249:$E$599,$G463,$C$249:$C$599,"&lt;="&amp;K$5)&lt;1000000,SUMIFS($D$249:$D$599,$F$249:$F$599,0,$E$249:$E$599,$G463,$C$249:$C$599,"&lt;="&amp;M5)&gt;=1000000),SUMIFS($D$249:$D$599,$F$249:$F$599,0,$E$249:$E$599,$G463)*$C$161 ,0)</f>
        <v/>
      </c>
      <c r="O463" s="84">
        <f>IF(AND(SUMIFS($D$249:$D$599,$F$249:$F$599,0,$E$249:$E$599,$G463,$C$249:$C$599,"&lt;="&amp;M$5)&lt;1000000,SUMIFS($D$249:$D$599,$F$249:$F$599,0,$E$249:$E$599,$G463,$C$249:$C$599,"&lt;="&amp;O5)&gt;=1000000),SUMIFS($D$249:$D$599,$F$249:$F$599,0,$E$249:$E$599,$G463)*$C$161 ,0)</f>
        <v/>
      </c>
      <c r="Q463" s="84">
        <f>IF(AND(SUMIFS($D$249:$D$599,$F$249:$F$599,0,$E$249:$E$599,$G463,$C$249:$C$599,"&lt;="&amp;O$5)&lt;1000000,SUMIFS($D$249:$D$599,$F$249:$F$599,0,$E$249:$E$599,$G463,$C$249:$C$599,"&lt;="&amp;Q5)&gt;=1000000),SUMIFS($D$249:$D$599,$F$249:$F$599,0,$E$249:$E$599,$G463)*$C$161 ,0)</f>
        <v/>
      </c>
      <c r="S463" s="84">
        <f>IF(AND(SUMIFS($D$249:$D$599,$F$249:$F$599,0,$E$249:$E$599,$G463,$C$249:$C$599,"&lt;="&amp;Q$5)&lt;1000000,SUMIFS($D$249:$D$599,$F$249:$F$599,0,$E$249:$E$599,$G463,$C$249:$C$599,"&lt;="&amp;S5)&gt;=1000000),SUMIFS($D$249:$D$599,$F$249:$F$599,0,$E$249:$E$599,$G463)*$C$161 ,0)</f>
        <v/>
      </c>
      <c r="U463" s="84">
        <f>IF(AND(SUMIFS($D$249:$D$599,$F$249:$F$599,0,$E$249:$E$599,$G463,$C$249:$C$599,"&lt;="&amp;S$5)&lt;1000000,SUMIFS($D$249:$D$599,$F$249:$F$599,0,$E$249:$E$599,$G463,$C$249:$C$599,"&lt;="&amp;U5)&gt;=1000000),SUMIFS($D$249:$D$599,$F$249:$F$599,0,$E$249:$E$599,$G463)*$C$161 ,0)</f>
        <v/>
      </c>
      <c r="W463" s="84">
        <f>IF(AND(SUMIFS($D$249:$D$599,$F$249:$F$599,0,$E$249:$E$599,$G463,$C$249:$C$599,"&lt;="&amp;U$5)&lt;1000000,SUMIFS($D$249:$D$599,$F$249:$F$599,0,$E$249:$E$599,$G463,$C$249:$C$599,"&lt;="&amp;W5)&gt;=1000000),SUMIFS($D$249:$D$599,$F$249:$F$599,0,$E$249:$E$599,$G463)*$C$161 ,0)</f>
        <v/>
      </c>
      <c r="Y463" s="84">
        <f>IF(AND(SUMIFS($D$249:$D$599,$F$249:$F$599,0,$E$249:$E$599,$G463,$C$249:$C$599,"&lt;="&amp;W$5)&lt;1000000,SUMIFS($D$249:$D$599,$F$249:$F$599,0,$E$249:$E$599,$G463,$C$249:$C$599,"&lt;="&amp;Y5)&gt;=1000000),SUMIFS($D$249:$D$599,$F$249:$F$599,0,$E$249:$E$599,$G463)*$C$161 ,0)</f>
        <v/>
      </c>
      <c r="AA463" s="84">
        <f>IF(AND(SUMIFS($D$249:$D$599,$F$249:$F$599,0,$E$249:$E$599,$G463,$C$249:$C$599,"&lt;="&amp;Y$5)&lt;1000000,SUMIFS($D$249:$D$599,$F$249:$F$599,0,$E$249:$E$599,$G463,$C$249:$C$599,"&lt;="&amp;AA5)&gt;=1000000),SUMIFS($D$249:$D$599,$F$249:$F$599,0,$E$249:$E$599,$G463)*$C$161 ,0)</f>
        <v/>
      </c>
      <c r="AC463" s="84">
        <f>IF(AND(SUMIFS($D$249:$D$599,$F$249:$F$599,0,$E$249:$E$599,$G463,$C$249:$C$599,"&lt;="&amp;AA$5)&lt;1000000,SUMIFS($D$249:$D$599,$F$249:$F$599,0,$E$249:$E$599,$G463,$C$249:$C$599,"&lt;="&amp;AC5)&gt;=1000000),SUMIFS($D$249:$D$599,$F$249:$F$599,0,$E$249:$E$599,$G463)*$C$161 ,0)</f>
        <v/>
      </c>
      <c r="AE463" s="84">
        <f>IF(AND(SUMIFS($D$249:$D$599,$F$249:$F$599,0,$E$249:$E$599,$G463,$C$249:$C$599,"&lt;="&amp;AC$5)&lt;1000000,SUMIFS($D$249:$D$599,$F$249:$F$599,0,$E$249:$E$599,$G463,$C$249:$C$599,"&lt;="&amp;AE5)&gt;=1000000),SUMIFS($D$249:$D$599,$F$249:$F$599,0,$E$249:$E$599,$G463)*$C$161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85">
        <f>LEFT(B464,6)</f>
        <v/>
      </c>
      <c r="F464" s="14">
        <f>IF(SUMIFS($E$121:$E$155,$D$121:$D$155,E464)&lt;&gt;0,E464,0)</f>
        <v/>
      </c>
      <c r="G464" s="24" t="n"/>
      <c r="I464" s="26">
        <f>IF(AND(SUMIFS($D$249:$D$599,$F$249:$F$599,0,$E$249:$E$599,$G464,$C$249:$C$599,"&lt;="&amp;B$2)&lt;1000000,SUMIFS($D$249:$D$599,$F$249:$F$599,0,$E$249:$E$599,$G464,$C$249:$C$599,"&lt;="&amp;I5)&gt;=1000000),SUMIFS($D$249:$D$599,$F$249:$F$599,0,$E$249:$E$599,$G464)*$C$161 ,0)</f>
        <v/>
      </c>
      <c r="K464" s="84">
        <f>IF(AND(SUMIFS($D$249:$D$599,$F$249:$F$599,0,$E$249:$E$599,$G464,$C$249:$C$599,"&lt;="&amp;I$5)&lt;1000000,SUMIFS($D$249:$D$599,$F$249:$F$599,0,$E$249:$E$599,$G464,$C$249:$C$599,"&lt;="&amp;K5)&gt;=1000000),SUMIFS($D$249:$D$599,$F$249:$F$599,0,$E$249:$E$599,$G464)*$C$161 ,0)</f>
        <v/>
      </c>
      <c r="M464" s="84">
        <f>IF(AND(SUMIFS($D$249:$D$599,$F$249:$F$599,0,$E$249:$E$599,$G464,$C$249:$C$599,"&lt;="&amp;K$5)&lt;1000000,SUMIFS($D$249:$D$599,$F$249:$F$599,0,$E$249:$E$599,$G464,$C$249:$C$599,"&lt;="&amp;M5)&gt;=1000000),SUMIFS($D$249:$D$599,$F$249:$F$599,0,$E$249:$E$599,$G464)*$C$161 ,0)</f>
        <v/>
      </c>
      <c r="O464" s="84">
        <f>IF(AND(SUMIFS($D$249:$D$599,$F$249:$F$599,0,$E$249:$E$599,$G464,$C$249:$C$599,"&lt;="&amp;M$5)&lt;1000000,SUMIFS($D$249:$D$599,$F$249:$F$599,0,$E$249:$E$599,$G464,$C$249:$C$599,"&lt;="&amp;O5)&gt;=1000000),SUMIFS($D$249:$D$599,$F$249:$F$599,0,$E$249:$E$599,$G464)*$C$161 ,0)</f>
        <v/>
      </c>
      <c r="Q464" s="84">
        <f>IF(AND(SUMIFS($D$249:$D$599,$F$249:$F$599,0,$E$249:$E$599,$G464,$C$249:$C$599,"&lt;="&amp;O$5)&lt;1000000,SUMIFS($D$249:$D$599,$F$249:$F$599,0,$E$249:$E$599,$G464,$C$249:$C$599,"&lt;="&amp;Q5)&gt;=1000000),SUMIFS($D$249:$D$599,$F$249:$F$599,0,$E$249:$E$599,$G464)*$C$161 ,0)</f>
        <v/>
      </c>
      <c r="S464" s="84">
        <f>IF(AND(SUMIFS($D$249:$D$599,$F$249:$F$599,0,$E$249:$E$599,$G464,$C$249:$C$599,"&lt;="&amp;Q$5)&lt;1000000,SUMIFS($D$249:$D$599,$F$249:$F$599,0,$E$249:$E$599,$G464,$C$249:$C$599,"&lt;="&amp;S5)&gt;=1000000),SUMIFS($D$249:$D$599,$F$249:$F$599,0,$E$249:$E$599,$G464)*$C$161 ,0)</f>
        <v/>
      </c>
      <c r="U464" s="84">
        <f>IF(AND(SUMIFS($D$249:$D$599,$F$249:$F$599,0,$E$249:$E$599,$G464,$C$249:$C$599,"&lt;="&amp;S$5)&lt;1000000,SUMIFS($D$249:$D$599,$F$249:$F$599,0,$E$249:$E$599,$G464,$C$249:$C$599,"&lt;="&amp;U5)&gt;=1000000),SUMIFS($D$249:$D$599,$F$249:$F$599,0,$E$249:$E$599,$G464)*$C$161 ,0)</f>
        <v/>
      </c>
      <c r="W464" s="84">
        <f>IF(AND(SUMIFS($D$249:$D$599,$F$249:$F$599,0,$E$249:$E$599,$G464,$C$249:$C$599,"&lt;="&amp;U$5)&lt;1000000,SUMIFS($D$249:$D$599,$F$249:$F$599,0,$E$249:$E$599,$G464,$C$249:$C$599,"&lt;="&amp;W5)&gt;=1000000),SUMIFS($D$249:$D$599,$F$249:$F$599,0,$E$249:$E$599,$G464)*$C$161 ,0)</f>
        <v/>
      </c>
      <c r="Y464" s="84">
        <f>IF(AND(SUMIFS($D$249:$D$599,$F$249:$F$599,0,$E$249:$E$599,$G464,$C$249:$C$599,"&lt;="&amp;W$5)&lt;1000000,SUMIFS($D$249:$D$599,$F$249:$F$599,0,$E$249:$E$599,$G464,$C$249:$C$599,"&lt;="&amp;Y5)&gt;=1000000),SUMIFS($D$249:$D$599,$F$249:$F$599,0,$E$249:$E$599,$G464)*$C$161 ,0)</f>
        <v/>
      </c>
      <c r="AA464" s="84">
        <f>IF(AND(SUMIFS($D$249:$D$599,$F$249:$F$599,0,$E$249:$E$599,$G464,$C$249:$C$599,"&lt;="&amp;Y$5)&lt;1000000,SUMIFS($D$249:$D$599,$F$249:$F$599,0,$E$249:$E$599,$G464,$C$249:$C$599,"&lt;="&amp;AA5)&gt;=1000000),SUMIFS($D$249:$D$599,$F$249:$F$599,0,$E$249:$E$599,$G464)*$C$161 ,0)</f>
        <v/>
      </c>
      <c r="AC464" s="84">
        <f>IF(AND(SUMIFS($D$249:$D$599,$F$249:$F$599,0,$E$249:$E$599,$G464,$C$249:$C$599,"&lt;="&amp;AA$5)&lt;1000000,SUMIFS($D$249:$D$599,$F$249:$F$599,0,$E$249:$E$599,$G464,$C$249:$C$599,"&lt;="&amp;AC5)&gt;=1000000),SUMIFS($D$249:$D$599,$F$249:$F$599,0,$E$249:$E$599,$G464)*$C$161 ,0)</f>
        <v/>
      </c>
      <c r="AE464" s="84">
        <f>IF(AND(SUMIFS($D$249:$D$599,$F$249:$F$599,0,$E$249:$E$599,$G464,$C$249:$C$599,"&lt;="&amp;AC$5)&lt;1000000,SUMIFS($D$249:$D$599,$F$249:$F$599,0,$E$249:$E$599,$G464,$C$249:$C$599,"&lt;="&amp;AE5)&gt;=1000000),SUMIFS($D$249:$D$599,$F$249:$F$599,0,$E$249:$E$599,$G464)*$C$161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85">
        <f>LEFT(B465,6)</f>
        <v/>
      </c>
      <c r="F465" s="14">
        <f>IF(SUMIFS($E$121:$E$155,$D$121:$D$155,E465)&lt;&gt;0,E465,0)</f>
        <v/>
      </c>
      <c r="G465" s="24" t="n"/>
      <c r="I465" s="26">
        <f>IF(AND(SUMIFS($D$249:$D$599,$F$249:$F$599,0,$E$249:$E$599,$G465,$C$249:$C$599,"&lt;="&amp;B$2)&lt;1000000,SUMIFS($D$249:$D$599,$F$249:$F$599,0,$E$249:$E$599,$G465,$C$249:$C$599,"&lt;="&amp;I5)&gt;=1000000),SUMIFS($D$249:$D$599,$F$249:$F$599,0,$E$249:$E$599,$G465)*$C$161 ,0)</f>
        <v/>
      </c>
      <c r="K465" s="84">
        <f>IF(AND(SUMIFS($D$249:$D$599,$F$249:$F$599,0,$E$249:$E$599,$G465,$C$249:$C$599,"&lt;="&amp;I$5)&lt;1000000,SUMIFS($D$249:$D$599,$F$249:$F$599,0,$E$249:$E$599,$G465,$C$249:$C$599,"&lt;="&amp;K5)&gt;=1000000),SUMIFS($D$249:$D$599,$F$249:$F$599,0,$E$249:$E$599,$G465)*$C$161 ,0)</f>
        <v/>
      </c>
      <c r="M465" s="84">
        <f>IF(AND(SUMIFS($D$249:$D$599,$F$249:$F$599,0,$E$249:$E$599,$G465,$C$249:$C$599,"&lt;="&amp;K$5)&lt;1000000,SUMIFS($D$249:$D$599,$F$249:$F$599,0,$E$249:$E$599,$G465,$C$249:$C$599,"&lt;="&amp;M5)&gt;=1000000),SUMIFS($D$249:$D$599,$F$249:$F$599,0,$E$249:$E$599,$G465)*$C$161 ,0)</f>
        <v/>
      </c>
      <c r="O465" s="84">
        <f>IF(AND(SUMIFS($D$249:$D$599,$F$249:$F$599,0,$E$249:$E$599,$G465,$C$249:$C$599,"&lt;="&amp;M$5)&lt;1000000,SUMIFS($D$249:$D$599,$F$249:$F$599,0,$E$249:$E$599,$G465,$C$249:$C$599,"&lt;="&amp;O5)&gt;=1000000),SUMIFS($D$249:$D$599,$F$249:$F$599,0,$E$249:$E$599,$G465)*$C$161 ,0)</f>
        <v/>
      </c>
      <c r="Q465" s="84">
        <f>IF(AND(SUMIFS($D$249:$D$599,$F$249:$F$599,0,$E$249:$E$599,$G465,$C$249:$C$599,"&lt;="&amp;O$5)&lt;1000000,SUMIFS($D$249:$D$599,$F$249:$F$599,0,$E$249:$E$599,$G465,$C$249:$C$599,"&lt;="&amp;Q5)&gt;=1000000),SUMIFS($D$249:$D$599,$F$249:$F$599,0,$E$249:$E$599,$G465)*$C$161 ,0)</f>
        <v/>
      </c>
      <c r="S465" s="84">
        <f>IF(AND(SUMIFS($D$249:$D$599,$F$249:$F$599,0,$E$249:$E$599,$G465,$C$249:$C$599,"&lt;="&amp;Q$5)&lt;1000000,SUMIFS($D$249:$D$599,$F$249:$F$599,0,$E$249:$E$599,$G465,$C$249:$C$599,"&lt;="&amp;S5)&gt;=1000000),SUMIFS($D$249:$D$599,$F$249:$F$599,0,$E$249:$E$599,$G465)*$C$161 ,0)</f>
        <v/>
      </c>
      <c r="U465" s="84">
        <f>IF(AND(SUMIFS($D$249:$D$599,$F$249:$F$599,0,$E$249:$E$599,$G465,$C$249:$C$599,"&lt;="&amp;S$5)&lt;1000000,SUMIFS($D$249:$D$599,$F$249:$F$599,0,$E$249:$E$599,$G465,$C$249:$C$599,"&lt;="&amp;U5)&gt;=1000000),SUMIFS($D$249:$D$599,$F$249:$F$599,0,$E$249:$E$599,$G465)*$C$161 ,0)</f>
        <v/>
      </c>
      <c r="W465" s="84">
        <f>IF(AND(SUMIFS($D$249:$D$599,$F$249:$F$599,0,$E$249:$E$599,$G465,$C$249:$C$599,"&lt;="&amp;U$5)&lt;1000000,SUMIFS($D$249:$D$599,$F$249:$F$599,0,$E$249:$E$599,$G465,$C$249:$C$599,"&lt;="&amp;W5)&gt;=1000000),SUMIFS($D$249:$D$599,$F$249:$F$599,0,$E$249:$E$599,$G465)*$C$161 ,0)</f>
        <v/>
      </c>
      <c r="Y465" s="84">
        <f>IF(AND(SUMIFS($D$249:$D$599,$F$249:$F$599,0,$E$249:$E$599,$G465,$C$249:$C$599,"&lt;="&amp;W$5)&lt;1000000,SUMIFS($D$249:$D$599,$F$249:$F$599,0,$E$249:$E$599,$G465,$C$249:$C$599,"&lt;="&amp;Y5)&gt;=1000000),SUMIFS($D$249:$D$599,$F$249:$F$599,0,$E$249:$E$599,$G465)*$C$161 ,0)</f>
        <v/>
      </c>
      <c r="AA465" s="84">
        <f>IF(AND(SUMIFS($D$249:$D$599,$F$249:$F$599,0,$E$249:$E$599,$G465,$C$249:$C$599,"&lt;="&amp;Y$5)&lt;1000000,SUMIFS($D$249:$D$599,$F$249:$F$599,0,$E$249:$E$599,$G465,$C$249:$C$599,"&lt;="&amp;AA5)&gt;=1000000),SUMIFS($D$249:$D$599,$F$249:$F$599,0,$E$249:$E$599,$G465)*$C$161 ,0)</f>
        <v/>
      </c>
      <c r="AC465" s="84">
        <f>IF(AND(SUMIFS($D$249:$D$599,$F$249:$F$599,0,$E$249:$E$599,$G465,$C$249:$C$599,"&lt;="&amp;AA$5)&lt;1000000,SUMIFS($D$249:$D$599,$F$249:$F$599,0,$E$249:$E$599,$G465,$C$249:$C$599,"&lt;="&amp;AC5)&gt;=1000000),SUMIFS($D$249:$D$599,$F$249:$F$599,0,$E$249:$E$599,$G465)*$C$161 ,0)</f>
        <v/>
      </c>
      <c r="AE465" s="84">
        <f>IF(AND(SUMIFS($D$249:$D$599,$F$249:$F$599,0,$E$249:$E$599,$G465,$C$249:$C$599,"&lt;="&amp;AC$5)&lt;1000000,SUMIFS($D$249:$D$599,$F$249:$F$599,0,$E$249:$E$599,$G465,$C$249:$C$599,"&lt;="&amp;AE5)&gt;=1000000),SUMIFS($D$249:$D$599,$F$249:$F$599,0,$E$249:$E$599,$G465)*$C$161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85">
        <f>LEFT(B466,6)</f>
        <v/>
      </c>
      <c r="F466" s="14">
        <f>IF(SUMIFS($E$121:$E$155,$D$121:$D$155,E466)&lt;&gt;0,E466,0)</f>
        <v/>
      </c>
      <c r="G466" s="24" t="n"/>
      <c r="I466" s="26">
        <f>IF(AND(SUMIFS($D$249:$D$599,$F$249:$F$599,0,$E$249:$E$599,$G466,$C$249:$C$599,"&lt;="&amp;B$2)&lt;1000000,SUMIFS($D$249:$D$599,$F$249:$F$599,0,$E$249:$E$599,$G466,$C$249:$C$599,"&lt;="&amp;I5)&gt;=1000000),SUMIFS($D$249:$D$599,$F$249:$F$599,0,$E$249:$E$599,$G466)*$C$161 ,0)</f>
        <v/>
      </c>
      <c r="K466" s="84">
        <f>IF(AND(SUMIFS($D$249:$D$599,$F$249:$F$599,0,$E$249:$E$599,$G466,$C$249:$C$599,"&lt;="&amp;I$5)&lt;1000000,SUMIFS($D$249:$D$599,$F$249:$F$599,0,$E$249:$E$599,$G466,$C$249:$C$599,"&lt;="&amp;K5)&gt;=1000000),SUMIFS($D$249:$D$599,$F$249:$F$599,0,$E$249:$E$599,$G466)*$C$161 ,0)</f>
        <v/>
      </c>
      <c r="M466" s="84">
        <f>IF(AND(SUMIFS($D$249:$D$599,$F$249:$F$599,0,$E$249:$E$599,$G466,$C$249:$C$599,"&lt;="&amp;K$5)&lt;1000000,SUMIFS($D$249:$D$599,$F$249:$F$599,0,$E$249:$E$599,$G466,$C$249:$C$599,"&lt;="&amp;M5)&gt;=1000000),SUMIFS($D$249:$D$599,$F$249:$F$599,0,$E$249:$E$599,$G466)*$C$161 ,0)</f>
        <v/>
      </c>
      <c r="O466" s="84">
        <f>IF(AND(SUMIFS($D$249:$D$599,$F$249:$F$599,0,$E$249:$E$599,$G466,$C$249:$C$599,"&lt;="&amp;M$5)&lt;1000000,SUMIFS($D$249:$D$599,$F$249:$F$599,0,$E$249:$E$599,$G466,$C$249:$C$599,"&lt;="&amp;O5)&gt;=1000000),SUMIFS($D$249:$D$599,$F$249:$F$599,0,$E$249:$E$599,$G466)*$C$161 ,0)</f>
        <v/>
      </c>
      <c r="Q466" s="84">
        <f>IF(AND(SUMIFS($D$249:$D$599,$F$249:$F$599,0,$E$249:$E$599,$G466,$C$249:$C$599,"&lt;="&amp;O$5)&lt;1000000,SUMIFS($D$249:$D$599,$F$249:$F$599,0,$E$249:$E$599,$G466,$C$249:$C$599,"&lt;="&amp;Q5)&gt;=1000000),SUMIFS($D$249:$D$599,$F$249:$F$599,0,$E$249:$E$599,$G466)*$C$161 ,0)</f>
        <v/>
      </c>
      <c r="S466" s="84">
        <f>IF(AND(SUMIFS($D$249:$D$599,$F$249:$F$599,0,$E$249:$E$599,$G466,$C$249:$C$599,"&lt;="&amp;Q$5)&lt;1000000,SUMIFS($D$249:$D$599,$F$249:$F$599,0,$E$249:$E$599,$G466,$C$249:$C$599,"&lt;="&amp;S5)&gt;=1000000),SUMIFS($D$249:$D$599,$F$249:$F$599,0,$E$249:$E$599,$G466)*$C$161 ,0)</f>
        <v/>
      </c>
      <c r="U466" s="84">
        <f>IF(AND(SUMIFS($D$249:$D$599,$F$249:$F$599,0,$E$249:$E$599,$G466,$C$249:$C$599,"&lt;="&amp;S$5)&lt;1000000,SUMIFS($D$249:$D$599,$F$249:$F$599,0,$E$249:$E$599,$G466,$C$249:$C$599,"&lt;="&amp;U5)&gt;=1000000),SUMIFS($D$249:$D$599,$F$249:$F$599,0,$E$249:$E$599,$G466)*$C$161 ,0)</f>
        <v/>
      </c>
      <c r="W466" s="84">
        <f>IF(AND(SUMIFS($D$249:$D$599,$F$249:$F$599,0,$E$249:$E$599,$G466,$C$249:$C$599,"&lt;="&amp;U$5)&lt;1000000,SUMIFS($D$249:$D$599,$F$249:$F$599,0,$E$249:$E$599,$G466,$C$249:$C$599,"&lt;="&amp;W5)&gt;=1000000),SUMIFS($D$249:$D$599,$F$249:$F$599,0,$E$249:$E$599,$G466)*$C$161 ,0)</f>
        <v/>
      </c>
      <c r="Y466" s="84">
        <f>IF(AND(SUMIFS($D$249:$D$599,$F$249:$F$599,0,$E$249:$E$599,$G466,$C$249:$C$599,"&lt;="&amp;W$5)&lt;1000000,SUMIFS($D$249:$D$599,$F$249:$F$599,0,$E$249:$E$599,$G466,$C$249:$C$599,"&lt;="&amp;Y5)&gt;=1000000),SUMIFS($D$249:$D$599,$F$249:$F$599,0,$E$249:$E$599,$G466)*$C$161 ,0)</f>
        <v/>
      </c>
      <c r="AA466" s="84">
        <f>IF(AND(SUMIFS($D$249:$D$599,$F$249:$F$599,0,$E$249:$E$599,$G466,$C$249:$C$599,"&lt;="&amp;Y$5)&lt;1000000,SUMIFS($D$249:$D$599,$F$249:$F$599,0,$E$249:$E$599,$G466,$C$249:$C$599,"&lt;="&amp;AA5)&gt;=1000000),SUMIFS($D$249:$D$599,$F$249:$F$599,0,$E$249:$E$599,$G466)*$C$161 ,0)</f>
        <v/>
      </c>
      <c r="AC466" s="84">
        <f>IF(AND(SUMIFS($D$249:$D$599,$F$249:$F$599,0,$E$249:$E$599,$G466,$C$249:$C$599,"&lt;="&amp;AA$5)&lt;1000000,SUMIFS($D$249:$D$599,$F$249:$F$599,0,$E$249:$E$599,$G466,$C$249:$C$599,"&lt;="&amp;AC5)&gt;=1000000),SUMIFS($D$249:$D$599,$F$249:$F$599,0,$E$249:$E$599,$G466)*$C$161 ,0)</f>
        <v/>
      </c>
      <c r="AE466" s="84">
        <f>IF(AND(SUMIFS($D$249:$D$599,$F$249:$F$599,0,$E$249:$E$599,$G466,$C$249:$C$599,"&lt;="&amp;AC$5)&lt;1000000,SUMIFS($D$249:$D$599,$F$249:$F$599,0,$E$249:$E$599,$G466,$C$249:$C$599,"&lt;="&amp;AE5)&gt;=1000000),SUMIFS($D$249:$D$599,$F$249:$F$599,0,$E$249:$E$599,$G466)*$C$161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85">
        <f>LEFT(B467,6)</f>
        <v/>
      </c>
      <c r="F467" s="14">
        <f>IF(SUMIFS($E$121:$E$155,$D$121:$D$155,E467)&lt;&gt;0,E467,0)</f>
        <v/>
      </c>
      <c r="G467" s="24" t="n"/>
      <c r="I467" s="26">
        <f>IF(AND(SUMIFS($D$249:$D$599,$F$249:$F$599,0,$E$249:$E$599,$G467,$C$249:$C$599,"&lt;="&amp;B$2)&lt;1000000,SUMIFS($D$249:$D$599,$F$249:$F$599,0,$E$249:$E$599,$G467,$C$249:$C$599,"&lt;="&amp;I5)&gt;=1000000),SUMIFS($D$249:$D$599,$F$249:$F$599,0,$E$249:$E$599,$G467)*$C$161 ,0)</f>
        <v/>
      </c>
      <c r="K467" s="84">
        <f>IF(AND(SUMIFS($D$249:$D$599,$F$249:$F$599,0,$E$249:$E$599,$G467,$C$249:$C$599,"&lt;="&amp;I$5)&lt;1000000,SUMIFS($D$249:$D$599,$F$249:$F$599,0,$E$249:$E$599,$G467,$C$249:$C$599,"&lt;="&amp;K5)&gt;=1000000),SUMIFS($D$249:$D$599,$F$249:$F$599,0,$E$249:$E$599,$G467)*$C$161 ,0)</f>
        <v/>
      </c>
      <c r="M467" s="84">
        <f>IF(AND(SUMIFS($D$249:$D$599,$F$249:$F$599,0,$E$249:$E$599,$G467,$C$249:$C$599,"&lt;="&amp;K$5)&lt;1000000,SUMIFS($D$249:$D$599,$F$249:$F$599,0,$E$249:$E$599,$G467,$C$249:$C$599,"&lt;="&amp;M5)&gt;=1000000),SUMIFS($D$249:$D$599,$F$249:$F$599,0,$E$249:$E$599,$G467)*$C$161 ,0)</f>
        <v/>
      </c>
      <c r="O467" s="84">
        <f>IF(AND(SUMIFS($D$249:$D$599,$F$249:$F$599,0,$E$249:$E$599,$G467,$C$249:$C$599,"&lt;="&amp;M$5)&lt;1000000,SUMIFS($D$249:$D$599,$F$249:$F$599,0,$E$249:$E$599,$G467,$C$249:$C$599,"&lt;="&amp;O5)&gt;=1000000),SUMIFS($D$249:$D$599,$F$249:$F$599,0,$E$249:$E$599,$G467)*$C$161 ,0)</f>
        <v/>
      </c>
      <c r="Q467" s="84">
        <f>IF(AND(SUMIFS($D$249:$D$599,$F$249:$F$599,0,$E$249:$E$599,$G467,$C$249:$C$599,"&lt;="&amp;O$5)&lt;1000000,SUMIFS($D$249:$D$599,$F$249:$F$599,0,$E$249:$E$599,$G467,$C$249:$C$599,"&lt;="&amp;Q5)&gt;=1000000),SUMIFS($D$249:$D$599,$F$249:$F$599,0,$E$249:$E$599,$G467)*$C$161 ,0)</f>
        <v/>
      </c>
      <c r="S467" s="84">
        <f>IF(AND(SUMIFS($D$249:$D$599,$F$249:$F$599,0,$E$249:$E$599,$G467,$C$249:$C$599,"&lt;="&amp;Q$5)&lt;1000000,SUMIFS($D$249:$D$599,$F$249:$F$599,0,$E$249:$E$599,$G467,$C$249:$C$599,"&lt;="&amp;S5)&gt;=1000000),SUMIFS($D$249:$D$599,$F$249:$F$599,0,$E$249:$E$599,$G467)*$C$161 ,0)</f>
        <v/>
      </c>
      <c r="U467" s="84">
        <f>IF(AND(SUMIFS($D$249:$D$599,$F$249:$F$599,0,$E$249:$E$599,$G467,$C$249:$C$599,"&lt;="&amp;S$5)&lt;1000000,SUMIFS($D$249:$D$599,$F$249:$F$599,0,$E$249:$E$599,$G467,$C$249:$C$599,"&lt;="&amp;U5)&gt;=1000000),SUMIFS($D$249:$D$599,$F$249:$F$599,0,$E$249:$E$599,$G467)*$C$161 ,0)</f>
        <v/>
      </c>
      <c r="W467" s="84">
        <f>IF(AND(SUMIFS($D$249:$D$599,$F$249:$F$599,0,$E$249:$E$599,$G467,$C$249:$C$599,"&lt;="&amp;U$5)&lt;1000000,SUMIFS($D$249:$D$599,$F$249:$F$599,0,$E$249:$E$599,$G467,$C$249:$C$599,"&lt;="&amp;W5)&gt;=1000000),SUMIFS($D$249:$D$599,$F$249:$F$599,0,$E$249:$E$599,$G467)*$C$161 ,0)</f>
        <v/>
      </c>
      <c r="Y467" s="84">
        <f>IF(AND(SUMIFS($D$249:$D$599,$F$249:$F$599,0,$E$249:$E$599,$G467,$C$249:$C$599,"&lt;="&amp;W$5)&lt;1000000,SUMIFS($D$249:$D$599,$F$249:$F$599,0,$E$249:$E$599,$G467,$C$249:$C$599,"&lt;="&amp;Y5)&gt;=1000000),SUMIFS($D$249:$D$599,$F$249:$F$599,0,$E$249:$E$599,$G467)*$C$161 ,0)</f>
        <v/>
      </c>
      <c r="AA467" s="84">
        <f>IF(AND(SUMIFS($D$249:$D$599,$F$249:$F$599,0,$E$249:$E$599,$G467,$C$249:$C$599,"&lt;="&amp;Y$5)&lt;1000000,SUMIFS($D$249:$D$599,$F$249:$F$599,0,$E$249:$E$599,$G467,$C$249:$C$599,"&lt;="&amp;AA5)&gt;=1000000),SUMIFS($D$249:$D$599,$F$249:$F$599,0,$E$249:$E$599,$G467)*$C$161 ,0)</f>
        <v/>
      </c>
      <c r="AC467" s="84">
        <f>IF(AND(SUMIFS($D$249:$D$599,$F$249:$F$599,0,$E$249:$E$599,$G467,$C$249:$C$599,"&lt;="&amp;AA$5)&lt;1000000,SUMIFS($D$249:$D$599,$F$249:$F$599,0,$E$249:$E$599,$G467,$C$249:$C$599,"&lt;="&amp;AC5)&gt;=1000000),SUMIFS($D$249:$D$599,$F$249:$F$599,0,$E$249:$E$599,$G467)*$C$161 ,0)</f>
        <v/>
      </c>
      <c r="AE467" s="84">
        <f>IF(AND(SUMIFS($D$249:$D$599,$F$249:$F$599,0,$E$249:$E$599,$G467,$C$249:$C$599,"&lt;="&amp;AC$5)&lt;1000000,SUMIFS($D$249:$D$599,$F$249:$F$599,0,$E$249:$E$599,$G467,$C$249:$C$599,"&lt;="&amp;AE5)&gt;=1000000),SUMIFS($D$249:$D$599,$F$249:$F$599,0,$E$249:$E$599,$G467)*$C$161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85">
        <f>LEFT(B468,6)</f>
        <v/>
      </c>
      <c r="F468" s="14">
        <f>IF(SUMIFS($E$121:$E$155,$D$121:$D$155,E468)&lt;&gt;0,E468,0)</f>
        <v/>
      </c>
      <c r="G468" s="24" t="n"/>
      <c r="I468" s="26">
        <f>IF(AND(SUMIFS($D$249:$D$599,$F$249:$F$599,0,$E$249:$E$599,$G468,$C$249:$C$599,"&lt;="&amp;B$2)&lt;1000000,SUMIFS($D$249:$D$599,$F$249:$F$599,0,$E$249:$E$599,$G468,$C$249:$C$599,"&lt;="&amp;I5)&gt;=1000000),SUMIFS($D$249:$D$599,$F$249:$F$599,0,$E$249:$E$599,$G468)*$C$161 ,0)</f>
        <v/>
      </c>
      <c r="K468" s="84">
        <f>IF(AND(SUMIFS($D$249:$D$599,$F$249:$F$599,0,$E$249:$E$599,$G468,$C$249:$C$599,"&lt;="&amp;I$5)&lt;1000000,SUMIFS($D$249:$D$599,$F$249:$F$599,0,$E$249:$E$599,$G468,$C$249:$C$599,"&lt;="&amp;K5)&gt;=1000000),SUMIFS($D$249:$D$599,$F$249:$F$599,0,$E$249:$E$599,$G468)*$C$161 ,0)</f>
        <v/>
      </c>
      <c r="M468" s="84">
        <f>IF(AND(SUMIFS($D$249:$D$599,$F$249:$F$599,0,$E$249:$E$599,$G468,$C$249:$C$599,"&lt;="&amp;K$5)&lt;1000000,SUMIFS($D$249:$D$599,$F$249:$F$599,0,$E$249:$E$599,$G468,$C$249:$C$599,"&lt;="&amp;M5)&gt;=1000000),SUMIFS($D$249:$D$599,$F$249:$F$599,0,$E$249:$E$599,$G468)*$C$161 ,0)</f>
        <v/>
      </c>
      <c r="O468" s="84">
        <f>IF(AND(SUMIFS($D$249:$D$599,$F$249:$F$599,0,$E$249:$E$599,$G468,$C$249:$C$599,"&lt;="&amp;M$5)&lt;1000000,SUMIFS($D$249:$D$599,$F$249:$F$599,0,$E$249:$E$599,$G468,$C$249:$C$599,"&lt;="&amp;O5)&gt;=1000000),SUMIFS($D$249:$D$599,$F$249:$F$599,0,$E$249:$E$599,$G468)*$C$161 ,0)</f>
        <v/>
      </c>
      <c r="Q468" s="84">
        <f>IF(AND(SUMIFS($D$249:$D$599,$F$249:$F$599,0,$E$249:$E$599,$G468,$C$249:$C$599,"&lt;="&amp;O$5)&lt;1000000,SUMIFS($D$249:$D$599,$F$249:$F$599,0,$E$249:$E$599,$G468,$C$249:$C$599,"&lt;="&amp;Q5)&gt;=1000000),SUMIFS($D$249:$D$599,$F$249:$F$599,0,$E$249:$E$599,$G468)*$C$161 ,0)</f>
        <v/>
      </c>
      <c r="S468" s="84">
        <f>IF(AND(SUMIFS($D$249:$D$599,$F$249:$F$599,0,$E$249:$E$599,$G468,$C$249:$C$599,"&lt;="&amp;Q$5)&lt;1000000,SUMIFS($D$249:$D$599,$F$249:$F$599,0,$E$249:$E$599,$G468,$C$249:$C$599,"&lt;="&amp;S5)&gt;=1000000),SUMIFS($D$249:$D$599,$F$249:$F$599,0,$E$249:$E$599,$G468)*$C$161 ,0)</f>
        <v/>
      </c>
      <c r="U468" s="84">
        <f>IF(AND(SUMIFS($D$249:$D$599,$F$249:$F$599,0,$E$249:$E$599,$G468,$C$249:$C$599,"&lt;="&amp;S$5)&lt;1000000,SUMIFS($D$249:$D$599,$F$249:$F$599,0,$E$249:$E$599,$G468,$C$249:$C$599,"&lt;="&amp;U5)&gt;=1000000),SUMIFS($D$249:$D$599,$F$249:$F$599,0,$E$249:$E$599,$G468)*$C$161 ,0)</f>
        <v/>
      </c>
      <c r="W468" s="84">
        <f>IF(AND(SUMIFS($D$249:$D$599,$F$249:$F$599,0,$E$249:$E$599,$G468,$C$249:$C$599,"&lt;="&amp;U$5)&lt;1000000,SUMIFS($D$249:$D$599,$F$249:$F$599,0,$E$249:$E$599,$G468,$C$249:$C$599,"&lt;="&amp;W5)&gt;=1000000),SUMIFS($D$249:$D$599,$F$249:$F$599,0,$E$249:$E$599,$G468)*$C$161 ,0)</f>
        <v/>
      </c>
      <c r="Y468" s="84">
        <f>IF(AND(SUMIFS($D$249:$D$599,$F$249:$F$599,0,$E$249:$E$599,$G468,$C$249:$C$599,"&lt;="&amp;W$5)&lt;1000000,SUMIFS($D$249:$D$599,$F$249:$F$599,0,$E$249:$E$599,$G468,$C$249:$C$599,"&lt;="&amp;Y5)&gt;=1000000),SUMIFS($D$249:$D$599,$F$249:$F$599,0,$E$249:$E$599,$G468)*$C$161 ,0)</f>
        <v/>
      </c>
      <c r="AA468" s="84">
        <f>IF(AND(SUMIFS($D$249:$D$599,$F$249:$F$599,0,$E$249:$E$599,$G468,$C$249:$C$599,"&lt;="&amp;Y$5)&lt;1000000,SUMIFS($D$249:$D$599,$F$249:$F$599,0,$E$249:$E$599,$G468,$C$249:$C$599,"&lt;="&amp;AA5)&gt;=1000000),SUMIFS($D$249:$D$599,$F$249:$F$599,0,$E$249:$E$599,$G468)*$C$161 ,0)</f>
        <v/>
      </c>
      <c r="AC468" s="84">
        <f>IF(AND(SUMIFS($D$249:$D$599,$F$249:$F$599,0,$E$249:$E$599,$G468,$C$249:$C$599,"&lt;="&amp;AA$5)&lt;1000000,SUMIFS($D$249:$D$599,$F$249:$F$599,0,$E$249:$E$599,$G468,$C$249:$C$599,"&lt;="&amp;AC5)&gt;=1000000),SUMIFS($D$249:$D$599,$F$249:$F$599,0,$E$249:$E$599,$G468)*$C$161 ,0)</f>
        <v/>
      </c>
      <c r="AE468" s="84">
        <f>IF(AND(SUMIFS($D$249:$D$599,$F$249:$F$599,0,$E$249:$E$599,$G468,$C$249:$C$599,"&lt;="&amp;AC$5)&lt;1000000,SUMIFS($D$249:$D$599,$F$249:$F$599,0,$E$249:$E$599,$G468,$C$249:$C$599,"&lt;="&amp;AE5)&gt;=1000000),SUMIFS($D$249:$D$599,$F$249:$F$599,0,$E$249:$E$599,$G468)*$C$161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85">
        <f>LEFT(B469,6)</f>
        <v/>
      </c>
      <c r="F469" s="14">
        <f>IF(SUMIFS($E$121:$E$155,$D$121:$D$155,E469)&lt;&gt;0,E469,0)</f>
        <v/>
      </c>
      <c r="G469" s="24" t="n"/>
      <c r="I469" s="26">
        <f>IF(AND(SUMIFS($D$249:$D$599,$F$249:$F$599,0,$E$249:$E$599,$G469,$C$249:$C$599,"&lt;="&amp;B$2)&lt;1000000,SUMIFS($D$249:$D$599,$F$249:$F$599,0,$E$249:$E$599,$G469,$C$249:$C$599,"&lt;="&amp;I5)&gt;=1000000),SUMIFS($D$249:$D$599,$F$249:$F$599,0,$E$249:$E$599,$G469)*$C$161 ,0)</f>
        <v/>
      </c>
      <c r="K469" s="84">
        <f>IF(AND(SUMIFS($D$249:$D$599,$F$249:$F$599,0,$E$249:$E$599,$G469,$C$249:$C$599,"&lt;="&amp;I$5)&lt;1000000,SUMIFS($D$249:$D$599,$F$249:$F$599,0,$E$249:$E$599,$G469,$C$249:$C$599,"&lt;="&amp;K5)&gt;=1000000),SUMIFS($D$249:$D$599,$F$249:$F$599,0,$E$249:$E$599,$G469)*$C$161 ,0)</f>
        <v/>
      </c>
      <c r="M469" s="84">
        <f>IF(AND(SUMIFS($D$249:$D$599,$F$249:$F$599,0,$E$249:$E$599,$G469,$C$249:$C$599,"&lt;="&amp;K$5)&lt;1000000,SUMIFS($D$249:$D$599,$F$249:$F$599,0,$E$249:$E$599,$G469,$C$249:$C$599,"&lt;="&amp;M5)&gt;=1000000),SUMIFS($D$249:$D$599,$F$249:$F$599,0,$E$249:$E$599,$G469)*$C$161 ,0)</f>
        <v/>
      </c>
      <c r="O469" s="84">
        <f>IF(AND(SUMIFS($D$249:$D$599,$F$249:$F$599,0,$E$249:$E$599,$G469,$C$249:$C$599,"&lt;="&amp;M$5)&lt;1000000,SUMIFS($D$249:$D$599,$F$249:$F$599,0,$E$249:$E$599,$G469,$C$249:$C$599,"&lt;="&amp;O5)&gt;=1000000),SUMIFS($D$249:$D$599,$F$249:$F$599,0,$E$249:$E$599,$G469)*$C$161 ,0)</f>
        <v/>
      </c>
      <c r="Q469" s="84">
        <f>IF(AND(SUMIFS($D$249:$D$599,$F$249:$F$599,0,$E$249:$E$599,$G469,$C$249:$C$599,"&lt;="&amp;O$5)&lt;1000000,SUMIFS($D$249:$D$599,$F$249:$F$599,0,$E$249:$E$599,$G469,$C$249:$C$599,"&lt;="&amp;Q5)&gt;=1000000),SUMIFS($D$249:$D$599,$F$249:$F$599,0,$E$249:$E$599,$G469)*$C$161 ,0)</f>
        <v/>
      </c>
      <c r="S469" s="84">
        <f>IF(AND(SUMIFS($D$249:$D$599,$F$249:$F$599,0,$E$249:$E$599,$G469,$C$249:$C$599,"&lt;="&amp;Q$5)&lt;1000000,SUMIFS($D$249:$D$599,$F$249:$F$599,0,$E$249:$E$599,$G469,$C$249:$C$599,"&lt;="&amp;S5)&gt;=1000000),SUMIFS($D$249:$D$599,$F$249:$F$599,0,$E$249:$E$599,$G469)*$C$161 ,0)</f>
        <v/>
      </c>
      <c r="U469" s="84">
        <f>IF(AND(SUMIFS($D$249:$D$599,$F$249:$F$599,0,$E$249:$E$599,$G469,$C$249:$C$599,"&lt;="&amp;S$5)&lt;1000000,SUMIFS($D$249:$D$599,$F$249:$F$599,0,$E$249:$E$599,$G469,$C$249:$C$599,"&lt;="&amp;U5)&gt;=1000000),SUMIFS($D$249:$D$599,$F$249:$F$599,0,$E$249:$E$599,$G469)*$C$161 ,0)</f>
        <v/>
      </c>
      <c r="W469" s="84">
        <f>IF(AND(SUMIFS($D$249:$D$599,$F$249:$F$599,0,$E$249:$E$599,$G469,$C$249:$C$599,"&lt;="&amp;U$5)&lt;1000000,SUMIFS($D$249:$D$599,$F$249:$F$599,0,$E$249:$E$599,$G469,$C$249:$C$599,"&lt;="&amp;W5)&gt;=1000000),SUMIFS($D$249:$D$599,$F$249:$F$599,0,$E$249:$E$599,$G469)*$C$161 ,0)</f>
        <v/>
      </c>
      <c r="Y469" s="84">
        <f>IF(AND(SUMIFS($D$249:$D$599,$F$249:$F$599,0,$E$249:$E$599,$G469,$C$249:$C$599,"&lt;="&amp;W$5)&lt;1000000,SUMIFS($D$249:$D$599,$F$249:$F$599,0,$E$249:$E$599,$G469,$C$249:$C$599,"&lt;="&amp;Y5)&gt;=1000000),SUMIFS($D$249:$D$599,$F$249:$F$599,0,$E$249:$E$599,$G469)*$C$161 ,0)</f>
        <v/>
      </c>
      <c r="AA469" s="84">
        <f>IF(AND(SUMIFS($D$249:$D$599,$F$249:$F$599,0,$E$249:$E$599,$G469,$C$249:$C$599,"&lt;="&amp;Y$5)&lt;1000000,SUMIFS($D$249:$D$599,$F$249:$F$599,0,$E$249:$E$599,$G469,$C$249:$C$599,"&lt;="&amp;AA5)&gt;=1000000),SUMIFS($D$249:$D$599,$F$249:$F$599,0,$E$249:$E$599,$G469)*$C$161 ,0)</f>
        <v/>
      </c>
      <c r="AC469" s="84">
        <f>IF(AND(SUMIFS($D$249:$D$599,$F$249:$F$599,0,$E$249:$E$599,$G469,$C$249:$C$599,"&lt;="&amp;AA$5)&lt;1000000,SUMIFS($D$249:$D$599,$F$249:$F$599,0,$E$249:$E$599,$G469,$C$249:$C$599,"&lt;="&amp;AC5)&gt;=1000000),SUMIFS($D$249:$D$599,$F$249:$F$599,0,$E$249:$E$599,$G469)*$C$161 ,0)</f>
        <v/>
      </c>
      <c r="AE469" s="84">
        <f>IF(AND(SUMIFS($D$249:$D$599,$F$249:$F$599,0,$E$249:$E$599,$G469,$C$249:$C$599,"&lt;="&amp;AC$5)&lt;1000000,SUMIFS($D$249:$D$599,$F$249:$F$599,0,$E$249:$E$599,$G469,$C$249:$C$599,"&lt;="&amp;AE5)&gt;=1000000),SUMIFS($D$249:$D$599,$F$249:$F$599,0,$E$249:$E$599,$G469)*$C$161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85">
        <f>LEFT(B470,6)</f>
        <v/>
      </c>
      <c r="F470" s="14">
        <f>IF(SUMIFS($E$121:$E$155,$D$121:$D$155,E470)&lt;&gt;0,E470,0)</f>
        <v/>
      </c>
      <c r="G470" s="24" t="n"/>
      <c r="I470" s="26">
        <f>IF(AND(SUMIFS($D$249:$D$599,$F$249:$F$599,0,$E$249:$E$599,$G470,$C$249:$C$599,"&lt;="&amp;B$2)&lt;1000000,SUMIFS($D$249:$D$599,$F$249:$F$599,0,$E$249:$E$599,$G470,$C$249:$C$599,"&lt;="&amp;I5)&gt;=1000000),SUMIFS($D$249:$D$599,$F$249:$F$599,0,$E$249:$E$599,$G470)*$C$161 ,0)</f>
        <v/>
      </c>
      <c r="K470" s="84">
        <f>IF(AND(SUMIFS($D$249:$D$599,$F$249:$F$599,0,$E$249:$E$599,$G470,$C$249:$C$599,"&lt;="&amp;I$5)&lt;1000000,SUMIFS($D$249:$D$599,$F$249:$F$599,0,$E$249:$E$599,$G470,$C$249:$C$599,"&lt;="&amp;K5)&gt;=1000000),SUMIFS($D$249:$D$599,$F$249:$F$599,0,$E$249:$E$599,$G470)*$C$161 ,0)</f>
        <v/>
      </c>
      <c r="M470" s="84">
        <f>IF(AND(SUMIFS($D$249:$D$599,$F$249:$F$599,0,$E$249:$E$599,$G470,$C$249:$C$599,"&lt;="&amp;K$5)&lt;1000000,SUMIFS($D$249:$D$599,$F$249:$F$599,0,$E$249:$E$599,$G470,$C$249:$C$599,"&lt;="&amp;M5)&gt;=1000000),SUMIFS($D$249:$D$599,$F$249:$F$599,0,$E$249:$E$599,$G470)*$C$161 ,0)</f>
        <v/>
      </c>
      <c r="O470" s="84">
        <f>IF(AND(SUMIFS($D$249:$D$599,$F$249:$F$599,0,$E$249:$E$599,$G470,$C$249:$C$599,"&lt;="&amp;M$5)&lt;1000000,SUMIFS($D$249:$D$599,$F$249:$F$599,0,$E$249:$E$599,$G470,$C$249:$C$599,"&lt;="&amp;O5)&gt;=1000000),SUMIFS($D$249:$D$599,$F$249:$F$599,0,$E$249:$E$599,$G470)*$C$161 ,0)</f>
        <v/>
      </c>
      <c r="Q470" s="84">
        <f>IF(AND(SUMIFS($D$249:$D$599,$F$249:$F$599,0,$E$249:$E$599,$G470,$C$249:$C$599,"&lt;="&amp;O$5)&lt;1000000,SUMIFS($D$249:$D$599,$F$249:$F$599,0,$E$249:$E$599,$G470,$C$249:$C$599,"&lt;="&amp;Q5)&gt;=1000000),SUMIFS($D$249:$D$599,$F$249:$F$599,0,$E$249:$E$599,$G470)*$C$161 ,0)</f>
        <v/>
      </c>
      <c r="S470" s="84">
        <f>IF(AND(SUMIFS($D$249:$D$599,$F$249:$F$599,0,$E$249:$E$599,$G470,$C$249:$C$599,"&lt;="&amp;Q$5)&lt;1000000,SUMIFS($D$249:$D$599,$F$249:$F$599,0,$E$249:$E$599,$G470,$C$249:$C$599,"&lt;="&amp;S5)&gt;=1000000),SUMIFS($D$249:$D$599,$F$249:$F$599,0,$E$249:$E$599,$G470)*$C$161 ,0)</f>
        <v/>
      </c>
      <c r="U470" s="84">
        <f>IF(AND(SUMIFS($D$249:$D$599,$F$249:$F$599,0,$E$249:$E$599,$G470,$C$249:$C$599,"&lt;="&amp;S$5)&lt;1000000,SUMIFS($D$249:$D$599,$F$249:$F$599,0,$E$249:$E$599,$G470,$C$249:$C$599,"&lt;="&amp;U5)&gt;=1000000),SUMIFS($D$249:$D$599,$F$249:$F$599,0,$E$249:$E$599,$G470)*$C$161 ,0)</f>
        <v/>
      </c>
      <c r="W470" s="84">
        <f>IF(AND(SUMIFS($D$249:$D$599,$F$249:$F$599,0,$E$249:$E$599,$G470,$C$249:$C$599,"&lt;="&amp;U$5)&lt;1000000,SUMIFS($D$249:$D$599,$F$249:$F$599,0,$E$249:$E$599,$G470,$C$249:$C$599,"&lt;="&amp;W5)&gt;=1000000),SUMIFS($D$249:$D$599,$F$249:$F$599,0,$E$249:$E$599,$G470)*$C$161 ,0)</f>
        <v/>
      </c>
      <c r="Y470" s="84">
        <f>IF(AND(SUMIFS($D$249:$D$599,$F$249:$F$599,0,$E$249:$E$599,$G470,$C$249:$C$599,"&lt;="&amp;W$5)&lt;1000000,SUMIFS($D$249:$D$599,$F$249:$F$599,0,$E$249:$E$599,$G470,$C$249:$C$599,"&lt;="&amp;Y5)&gt;=1000000),SUMIFS($D$249:$D$599,$F$249:$F$599,0,$E$249:$E$599,$G470)*$C$161 ,0)</f>
        <v/>
      </c>
      <c r="AA470" s="84">
        <f>IF(AND(SUMIFS($D$249:$D$599,$F$249:$F$599,0,$E$249:$E$599,$G470,$C$249:$C$599,"&lt;="&amp;Y$5)&lt;1000000,SUMIFS($D$249:$D$599,$F$249:$F$599,0,$E$249:$E$599,$G470,$C$249:$C$599,"&lt;="&amp;AA5)&gt;=1000000),SUMIFS($D$249:$D$599,$F$249:$F$599,0,$E$249:$E$599,$G470)*$C$161 ,0)</f>
        <v/>
      </c>
      <c r="AC470" s="84">
        <f>IF(AND(SUMIFS($D$249:$D$599,$F$249:$F$599,0,$E$249:$E$599,$G470,$C$249:$C$599,"&lt;="&amp;AA$5)&lt;1000000,SUMIFS($D$249:$D$599,$F$249:$F$599,0,$E$249:$E$599,$G470,$C$249:$C$599,"&lt;="&amp;AC5)&gt;=1000000),SUMIFS($D$249:$D$599,$F$249:$F$599,0,$E$249:$E$599,$G470)*$C$161 ,0)</f>
        <v/>
      </c>
      <c r="AE470" s="84">
        <f>IF(AND(SUMIFS($D$249:$D$599,$F$249:$F$599,0,$E$249:$E$599,$G470,$C$249:$C$599,"&lt;="&amp;AC$5)&lt;1000000,SUMIFS($D$249:$D$599,$F$249:$F$599,0,$E$249:$E$599,$G470,$C$249:$C$599,"&lt;="&amp;AE5)&gt;=1000000),SUMIFS($D$249:$D$599,$F$249:$F$599,0,$E$249:$E$599,$G470)*$C$161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85">
        <f>LEFT(B471,6)</f>
        <v/>
      </c>
      <c r="F471" s="14">
        <f>IF(SUMIFS($E$121:$E$155,$D$121:$D$155,E471)&lt;&gt;0,E471,0)</f>
        <v/>
      </c>
      <c r="G471" s="24" t="n"/>
      <c r="I471" s="26">
        <f>IF(AND(SUMIFS($D$249:$D$599,$F$249:$F$599,0,$E$249:$E$599,$G471,$C$249:$C$599,"&lt;="&amp;B$2)&lt;1000000,SUMIFS($D$249:$D$599,$F$249:$F$599,0,$E$249:$E$599,$G471,$C$249:$C$599,"&lt;="&amp;I5)&gt;=1000000),SUMIFS($D$249:$D$599,$F$249:$F$599,0,$E$249:$E$599,$G471)*$C$161 ,0)</f>
        <v/>
      </c>
      <c r="K471" s="84">
        <f>IF(AND(SUMIFS($D$249:$D$599,$F$249:$F$599,0,$E$249:$E$599,$G471,$C$249:$C$599,"&lt;="&amp;I$5)&lt;1000000,SUMIFS($D$249:$D$599,$F$249:$F$599,0,$E$249:$E$599,$G471,$C$249:$C$599,"&lt;="&amp;K5)&gt;=1000000),SUMIFS($D$249:$D$599,$F$249:$F$599,0,$E$249:$E$599,$G471)*$C$161 ,0)</f>
        <v/>
      </c>
      <c r="M471" s="84">
        <f>IF(AND(SUMIFS($D$249:$D$599,$F$249:$F$599,0,$E$249:$E$599,$G471,$C$249:$C$599,"&lt;="&amp;K$5)&lt;1000000,SUMIFS($D$249:$D$599,$F$249:$F$599,0,$E$249:$E$599,$G471,$C$249:$C$599,"&lt;="&amp;M5)&gt;=1000000),SUMIFS($D$249:$D$599,$F$249:$F$599,0,$E$249:$E$599,$G471)*$C$161 ,0)</f>
        <v/>
      </c>
      <c r="O471" s="84">
        <f>IF(AND(SUMIFS($D$249:$D$599,$F$249:$F$599,0,$E$249:$E$599,$G471,$C$249:$C$599,"&lt;="&amp;M$5)&lt;1000000,SUMIFS($D$249:$D$599,$F$249:$F$599,0,$E$249:$E$599,$G471,$C$249:$C$599,"&lt;="&amp;O5)&gt;=1000000),SUMIFS($D$249:$D$599,$F$249:$F$599,0,$E$249:$E$599,$G471)*$C$161 ,0)</f>
        <v/>
      </c>
      <c r="Q471" s="84">
        <f>IF(AND(SUMIFS($D$249:$D$599,$F$249:$F$599,0,$E$249:$E$599,$G471,$C$249:$C$599,"&lt;="&amp;O$5)&lt;1000000,SUMIFS($D$249:$D$599,$F$249:$F$599,0,$E$249:$E$599,$G471,$C$249:$C$599,"&lt;="&amp;Q5)&gt;=1000000),SUMIFS($D$249:$D$599,$F$249:$F$599,0,$E$249:$E$599,$G471)*$C$161 ,0)</f>
        <v/>
      </c>
      <c r="S471" s="84">
        <f>IF(AND(SUMIFS($D$249:$D$599,$F$249:$F$599,0,$E$249:$E$599,$G471,$C$249:$C$599,"&lt;="&amp;Q$5)&lt;1000000,SUMIFS($D$249:$D$599,$F$249:$F$599,0,$E$249:$E$599,$G471,$C$249:$C$599,"&lt;="&amp;S5)&gt;=1000000),SUMIFS($D$249:$D$599,$F$249:$F$599,0,$E$249:$E$599,$G471)*$C$161 ,0)</f>
        <v/>
      </c>
      <c r="U471" s="84">
        <f>IF(AND(SUMIFS($D$249:$D$599,$F$249:$F$599,0,$E$249:$E$599,$G471,$C$249:$C$599,"&lt;="&amp;S$5)&lt;1000000,SUMIFS($D$249:$D$599,$F$249:$F$599,0,$E$249:$E$599,$G471,$C$249:$C$599,"&lt;="&amp;U5)&gt;=1000000),SUMIFS($D$249:$D$599,$F$249:$F$599,0,$E$249:$E$599,$G471)*$C$161 ,0)</f>
        <v/>
      </c>
      <c r="W471" s="84">
        <f>IF(AND(SUMIFS($D$249:$D$599,$F$249:$F$599,0,$E$249:$E$599,$G471,$C$249:$C$599,"&lt;="&amp;U$5)&lt;1000000,SUMIFS($D$249:$D$599,$F$249:$F$599,0,$E$249:$E$599,$G471,$C$249:$C$599,"&lt;="&amp;W5)&gt;=1000000),SUMIFS($D$249:$D$599,$F$249:$F$599,0,$E$249:$E$599,$G471)*$C$161 ,0)</f>
        <v/>
      </c>
      <c r="Y471" s="84">
        <f>IF(AND(SUMIFS($D$249:$D$599,$F$249:$F$599,0,$E$249:$E$599,$G471,$C$249:$C$599,"&lt;="&amp;W$5)&lt;1000000,SUMIFS($D$249:$D$599,$F$249:$F$599,0,$E$249:$E$599,$G471,$C$249:$C$599,"&lt;="&amp;Y5)&gt;=1000000),SUMIFS($D$249:$D$599,$F$249:$F$599,0,$E$249:$E$599,$G471)*$C$161 ,0)</f>
        <v/>
      </c>
      <c r="AA471" s="84">
        <f>IF(AND(SUMIFS($D$249:$D$599,$F$249:$F$599,0,$E$249:$E$599,$G471,$C$249:$C$599,"&lt;="&amp;Y$5)&lt;1000000,SUMIFS($D$249:$D$599,$F$249:$F$599,0,$E$249:$E$599,$G471,$C$249:$C$599,"&lt;="&amp;AA5)&gt;=1000000),SUMIFS($D$249:$D$599,$F$249:$F$599,0,$E$249:$E$599,$G471)*$C$161 ,0)</f>
        <v/>
      </c>
      <c r="AC471" s="84">
        <f>IF(AND(SUMIFS($D$249:$D$599,$F$249:$F$599,0,$E$249:$E$599,$G471,$C$249:$C$599,"&lt;="&amp;AA$5)&lt;1000000,SUMIFS($D$249:$D$599,$F$249:$F$599,0,$E$249:$E$599,$G471,$C$249:$C$599,"&lt;="&amp;AC5)&gt;=1000000),SUMIFS($D$249:$D$599,$F$249:$F$599,0,$E$249:$E$599,$G471)*$C$161 ,0)</f>
        <v/>
      </c>
      <c r="AE471" s="84">
        <f>IF(AND(SUMIFS($D$249:$D$599,$F$249:$F$599,0,$E$249:$E$599,$G471,$C$249:$C$599,"&lt;="&amp;AC$5)&lt;1000000,SUMIFS($D$249:$D$599,$F$249:$F$599,0,$E$249:$E$599,$G471,$C$249:$C$599,"&lt;="&amp;AE5)&gt;=1000000),SUMIFS($D$249:$D$599,$F$249:$F$599,0,$E$249:$E$599,$G471)*$C$161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85">
        <f>LEFT(B472,6)</f>
        <v/>
      </c>
      <c r="F472" s="14">
        <f>IF(SUMIFS($E$121:$E$155,$D$121:$D$155,E472)&lt;&gt;0,E472,0)</f>
        <v/>
      </c>
      <c r="G472" s="24" t="n"/>
      <c r="I472" s="26">
        <f>IF(AND(SUMIFS($D$249:$D$599,$F$249:$F$599,0,$E$249:$E$599,$G472,$C$249:$C$599,"&lt;="&amp;B$2)&lt;1000000,SUMIFS($D$249:$D$599,$F$249:$F$599,0,$E$249:$E$599,$G472,$C$249:$C$599,"&lt;="&amp;I5)&gt;=1000000),SUMIFS($D$249:$D$599,$F$249:$F$599,0,$E$249:$E$599,$G472)*$C$161 ,0)</f>
        <v/>
      </c>
      <c r="K472" s="84">
        <f>IF(AND(SUMIFS($D$249:$D$599,$F$249:$F$599,0,$E$249:$E$599,$G472,$C$249:$C$599,"&lt;="&amp;I$5)&lt;1000000,SUMIFS($D$249:$D$599,$F$249:$F$599,0,$E$249:$E$599,$G472,$C$249:$C$599,"&lt;="&amp;K5)&gt;=1000000),SUMIFS($D$249:$D$599,$F$249:$F$599,0,$E$249:$E$599,$G472)*$C$161 ,0)</f>
        <v/>
      </c>
      <c r="M472" s="84">
        <f>IF(AND(SUMIFS($D$249:$D$599,$F$249:$F$599,0,$E$249:$E$599,$G472,$C$249:$C$599,"&lt;="&amp;K$5)&lt;1000000,SUMIFS($D$249:$D$599,$F$249:$F$599,0,$E$249:$E$599,$G472,$C$249:$C$599,"&lt;="&amp;M5)&gt;=1000000),SUMIFS($D$249:$D$599,$F$249:$F$599,0,$E$249:$E$599,$G472)*$C$161 ,0)</f>
        <v/>
      </c>
      <c r="O472" s="84">
        <f>IF(AND(SUMIFS($D$249:$D$599,$F$249:$F$599,0,$E$249:$E$599,$G472,$C$249:$C$599,"&lt;="&amp;M$5)&lt;1000000,SUMIFS($D$249:$D$599,$F$249:$F$599,0,$E$249:$E$599,$G472,$C$249:$C$599,"&lt;="&amp;O5)&gt;=1000000),SUMIFS($D$249:$D$599,$F$249:$F$599,0,$E$249:$E$599,$G472)*$C$161 ,0)</f>
        <v/>
      </c>
      <c r="Q472" s="84">
        <f>IF(AND(SUMIFS($D$249:$D$599,$F$249:$F$599,0,$E$249:$E$599,$G472,$C$249:$C$599,"&lt;="&amp;O$5)&lt;1000000,SUMIFS($D$249:$D$599,$F$249:$F$599,0,$E$249:$E$599,$G472,$C$249:$C$599,"&lt;="&amp;Q5)&gt;=1000000),SUMIFS($D$249:$D$599,$F$249:$F$599,0,$E$249:$E$599,$G472)*$C$161 ,0)</f>
        <v/>
      </c>
      <c r="S472" s="84">
        <f>IF(AND(SUMIFS($D$249:$D$599,$F$249:$F$599,0,$E$249:$E$599,$G472,$C$249:$C$599,"&lt;="&amp;Q$5)&lt;1000000,SUMIFS($D$249:$D$599,$F$249:$F$599,0,$E$249:$E$599,$G472,$C$249:$C$599,"&lt;="&amp;S5)&gt;=1000000),SUMIFS($D$249:$D$599,$F$249:$F$599,0,$E$249:$E$599,$G472)*$C$161 ,0)</f>
        <v/>
      </c>
      <c r="U472" s="84">
        <f>IF(AND(SUMIFS($D$249:$D$599,$F$249:$F$599,0,$E$249:$E$599,$G472,$C$249:$C$599,"&lt;="&amp;S$5)&lt;1000000,SUMIFS($D$249:$D$599,$F$249:$F$599,0,$E$249:$E$599,$G472,$C$249:$C$599,"&lt;="&amp;U5)&gt;=1000000),SUMIFS($D$249:$D$599,$F$249:$F$599,0,$E$249:$E$599,$G472)*$C$161 ,0)</f>
        <v/>
      </c>
      <c r="W472" s="84">
        <f>IF(AND(SUMIFS($D$249:$D$599,$F$249:$F$599,0,$E$249:$E$599,$G472,$C$249:$C$599,"&lt;="&amp;U$5)&lt;1000000,SUMIFS($D$249:$D$599,$F$249:$F$599,0,$E$249:$E$599,$G472,$C$249:$C$599,"&lt;="&amp;W5)&gt;=1000000),SUMIFS($D$249:$D$599,$F$249:$F$599,0,$E$249:$E$599,$G472)*$C$161 ,0)</f>
        <v/>
      </c>
      <c r="Y472" s="84">
        <f>IF(AND(SUMIFS($D$249:$D$599,$F$249:$F$599,0,$E$249:$E$599,$G472,$C$249:$C$599,"&lt;="&amp;W$5)&lt;1000000,SUMIFS($D$249:$D$599,$F$249:$F$599,0,$E$249:$E$599,$G472,$C$249:$C$599,"&lt;="&amp;Y5)&gt;=1000000),SUMIFS($D$249:$D$599,$F$249:$F$599,0,$E$249:$E$599,$G472)*$C$161 ,0)</f>
        <v/>
      </c>
      <c r="AA472" s="84">
        <f>IF(AND(SUMIFS($D$249:$D$599,$F$249:$F$599,0,$E$249:$E$599,$G472,$C$249:$C$599,"&lt;="&amp;Y$5)&lt;1000000,SUMIFS($D$249:$D$599,$F$249:$F$599,0,$E$249:$E$599,$G472,$C$249:$C$599,"&lt;="&amp;AA5)&gt;=1000000),SUMIFS($D$249:$D$599,$F$249:$F$599,0,$E$249:$E$599,$G472)*$C$161 ,0)</f>
        <v/>
      </c>
      <c r="AC472" s="84">
        <f>IF(AND(SUMIFS($D$249:$D$599,$F$249:$F$599,0,$E$249:$E$599,$G472,$C$249:$C$599,"&lt;="&amp;AA$5)&lt;1000000,SUMIFS($D$249:$D$599,$F$249:$F$599,0,$E$249:$E$599,$G472,$C$249:$C$599,"&lt;="&amp;AC5)&gt;=1000000),SUMIFS($D$249:$D$599,$F$249:$F$599,0,$E$249:$E$599,$G472)*$C$161 ,0)</f>
        <v/>
      </c>
      <c r="AE472" s="84">
        <f>IF(AND(SUMIFS($D$249:$D$599,$F$249:$F$599,0,$E$249:$E$599,$G472,$C$249:$C$599,"&lt;="&amp;AC$5)&lt;1000000,SUMIFS($D$249:$D$599,$F$249:$F$599,0,$E$249:$E$599,$G472,$C$249:$C$599,"&lt;="&amp;AE5)&gt;=1000000),SUMIFS($D$249:$D$599,$F$249:$F$599,0,$E$249:$E$599,$G472)*$C$161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85">
        <f>LEFT(B473,6)</f>
        <v/>
      </c>
      <c r="F473" s="14">
        <f>IF(SUMIFS($E$121:$E$155,$D$121:$D$155,E473)&lt;&gt;0,E473,0)</f>
        <v/>
      </c>
      <c r="G473" s="24" t="n"/>
      <c r="I473" s="26">
        <f>IF(AND(SUMIFS($D$249:$D$599,$F$249:$F$599,0,$E$249:$E$599,$G473,$C$249:$C$599,"&lt;="&amp;B$2)&lt;1000000,SUMIFS($D$249:$D$599,$F$249:$F$599,0,$E$249:$E$599,$G473,$C$249:$C$599,"&lt;="&amp;I5)&gt;=1000000),SUMIFS($D$249:$D$599,$F$249:$F$599,0,$E$249:$E$599,$G473)*$C$161 ,0)</f>
        <v/>
      </c>
      <c r="K473" s="84">
        <f>IF(AND(SUMIFS($D$249:$D$599,$F$249:$F$599,0,$E$249:$E$599,$G473,$C$249:$C$599,"&lt;="&amp;I$5)&lt;1000000,SUMIFS($D$249:$D$599,$F$249:$F$599,0,$E$249:$E$599,$G473,$C$249:$C$599,"&lt;="&amp;K5)&gt;=1000000),SUMIFS($D$249:$D$599,$F$249:$F$599,0,$E$249:$E$599,$G473)*$C$161 ,0)</f>
        <v/>
      </c>
      <c r="M473" s="84">
        <f>IF(AND(SUMIFS($D$249:$D$599,$F$249:$F$599,0,$E$249:$E$599,$G473,$C$249:$C$599,"&lt;="&amp;K$5)&lt;1000000,SUMIFS($D$249:$D$599,$F$249:$F$599,0,$E$249:$E$599,$G473,$C$249:$C$599,"&lt;="&amp;M5)&gt;=1000000),SUMIFS($D$249:$D$599,$F$249:$F$599,0,$E$249:$E$599,$G473)*$C$161 ,0)</f>
        <v/>
      </c>
      <c r="O473" s="84">
        <f>IF(AND(SUMIFS($D$249:$D$599,$F$249:$F$599,0,$E$249:$E$599,$G473,$C$249:$C$599,"&lt;="&amp;M$5)&lt;1000000,SUMIFS($D$249:$D$599,$F$249:$F$599,0,$E$249:$E$599,$G473,$C$249:$C$599,"&lt;="&amp;O5)&gt;=1000000),SUMIFS($D$249:$D$599,$F$249:$F$599,0,$E$249:$E$599,$G473)*$C$161 ,0)</f>
        <v/>
      </c>
      <c r="Q473" s="84">
        <f>IF(AND(SUMIFS($D$249:$D$599,$F$249:$F$599,0,$E$249:$E$599,$G473,$C$249:$C$599,"&lt;="&amp;O$5)&lt;1000000,SUMIFS($D$249:$D$599,$F$249:$F$599,0,$E$249:$E$599,$G473,$C$249:$C$599,"&lt;="&amp;Q5)&gt;=1000000),SUMIFS($D$249:$D$599,$F$249:$F$599,0,$E$249:$E$599,$G473)*$C$161 ,0)</f>
        <v/>
      </c>
      <c r="S473" s="84">
        <f>IF(AND(SUMIFS($D$249:$D$599,$F$249:$F$599,0,$E$249:$E$599,$G473,$C$249:$C$599,"&lt;="&amp;Q$5)&lt;1000000,SUMIFS($D$249:$D$599,$F$249:$F$599,0,$E$249:$E$599,$G473,$C$249:$C$599,"&lt;="&amp;S5)&gt;=1000000),SUMIFS($D$249:$D$599,$F$249:$F$599,0,$E$249:$E$599,$G473)*$C$161 ,0)</f>
        <v/>
      </c>
      <c r="U473" s="84">
        <f>IF(AND(SUMIFS($D$249:$D$599,$F$249:$F$599,0,$E$249:$E$599,$G473,$C$249:$C$599,"&lt;="&amp;S$5)&lt;1000000,SUMIFS($D$249:$D$599,$F$249:$F$599,0,$E$249:$E$599,$G473,$C$249:$C$599,"&lt;="&amp;U5)&gt;=1000000),SUMIFS($D$249:$D$599,$F$249:$F$599,0,$E$249:$E$599,$G473)*$C$161 ,0)</f>
        <v/>
      </c>
      <c r="W473" s="84">
        <f>IF(AND(SUMIFS($D$249:$D$599,$F$249:$F$599,0,$E$249:$E$599,$G473,$C$249:$C$599,"&lt;="&amp;U$5)&lt;1000000,SUMIFS($D$249:$D$599,$F$249:$F$599,0,$E$249:$E$599,$G473,$C$249:$C$599,"&lt;="&amp;W5)&gt;=1000000),SUMIFS($D$249:$D$599,$F$249:$F$599,0,$E$249:$E$599,$G473)*$C$161 ,0)</f>
        <v/>
      </c>
      <c r="Y473" s="84">
        <f>IF(AND(SUMIFS($D$249:$D$599,$F$249:$F$599,0,$E$249:$E$599,$G473,$C$249:$C$599,"&lt;="&amp;W$5)&lt;1000000,SUMIFS($D$249:$D$599,$F$249:$F$599,0,$E$249:$E$599,$G473,$C$249:$C$599,"&lt;="&amp;Y5)&gt;=1000000),SUMIFS($D$249:$D$599,$F$249:$F$599,0,$E$249:$E$599,$G473)*$C$161 ,0)</f>
        <v/>
      </c>
      <c r="AA473" s="84">
        <f>IF(AND(SUMIFS($D$249:$D$599,$F$249:$F$599,0,$E$249:$E$599,$G473,$C$249:$C$599,"&lt;="&amp;Y$5)&lt;1000000,SUMIFS($D$249:$D$599,$F$249:$F$599,0,$E$249:$E$599,$G473,$C$249:$C$599,"&lt;="&amp;AA5)&gt;=1000000),SUMIFS($D$249:$D$599,$F$249:$F$599,0,$E$249:$E$599,$G473)*$C$161 ,0)</f>
        <v/>
      </c>
      <c r="AC473" s="84">
        <f>IF(AND(SUMIFS($D$249:$D$599,$F$249:$F$599,0,$E$249:$E$599,$G473,$C$249:$C$599,"&lt;="&amp;AA$5)&lt;1000000,SUMIFS($D$249:$D$599,$F$249:$F$599,0,$E$249:$E$599,$G473,$C$249:$C$599,"&lt;="&amp;AC5)&gt;=1000000),SUMIFS($D$249:$D$599,$F$249:$F$599,0,$E$249:$E$599,$G473)*$C$161 ,0)</f>
        <v/>
      </c>
      <c r="AE473" s="84">
        <f>IF(AND(SUMIFS($D$249:$D$599,$F$249:$F$599,0,$E$249:$E$599,$G473,$C$249:$C$599,"&lt;="&amp;AC$5)&lt;1000000,SUMIFS($D$249:$D$599,$F$249:$F$599,0,$E$249:$E$599,$G473,$C$249:$C$599,"&lt;="&amp;AE5)&gt;=1000000),SUMIFS($D$249:$D$599,$F$249:$F$599,0,$E$249:$E$599,$G473)*$C$161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85">
        <f>LEFT(B474,6)</f>
        <v/>
      </c>
      <c r="F474" s="14">
        <f>IF(SUMIFS($E$121:$E$155,$D$121:$D$155,E474)&lt;&gt;0,E474,0)</f>
        <v/>
      </c>
      <c r="G474" s="24" t="n"/>
      <c r="I474" s="26">
        <f>IF(AND(SUMIFS($D$249:$D$599,$F$249:$F$599,0,$E$249:$E$599,$G474,$C$249:$C$599,"&lt;="&amp;B$2)&lt;1000000,SUMIFS($D$249:$D$599,$F$249:$F$599,0,$E$249:$E$599,$G474,$C$249:$C$599,"&lt;="&amp;I5)&gt;=1000000),SUMIFS($D$249:$D$599,$F$249:$F$599,0,$E$249:$E$599,$G474)*$C$161 ,0)</f>
        <v/>
      </c>
      <c r="K474" s="84">
        <f>IF(AND(SUMIFS($D$249:$D$599,$F$249:$F$599,0,$E$249:$E$599,$G474,$C$249:$C$599,"&lt;="&amp;I$5)&lt;1000000,SUMIFS($D$249:$D$599,$F$249:$F$599,0,$E$249:$E$599,$G474,$C$249:$C$599,"&lt;="&amp;K5)&gt;=1000000),SUMIFS($D$249:$D$599,$F$249:$F$599,0,$E$249:$E$599,$G474)*$C$161 ,0)</f>
        <v/>
      </c>
      <c r="M474" s="84">
        <f>IF(AND(SUMIFS($D$249:$D$599,$F$249:$F$599,0,$E$249:$E$599,$G474,$C$249:$C$599,"&lt;="&amp;K$5)&lt;1000000,SUMIFS($D$249:$D$599,$F$249:$F$599,0,$E$249:$E$599,$G474,$C$249:$C$599,"&lt;="&amp;M5)&gt;=1000000),SUMIFS($D$249:$D$599,$F$249:$F$599,0,$E$249:$E$599,$G474)*$C$161 ,0)</f>
        <v/>
      </c>
      <c r="O474" s="84">
        <f>IF(AND(SUMIFS($D$249:$D$599,$F$249:$F$599,0,$E$249:$E$599,$G474,$C$249:$C$599,"&lt;="&amp;M$5)&lt;1000000,SUMIFS($D$249:$D$599,$F$249:$F$599,0,$E$249:$E$599,$G474,$C$249:$C$599,"&lt;="&amp;O5)&gt;=1000000),SUMIFS($D$249:$D$599,$F$249:$F$599,0,$E$249:$E$599,$G474)*$C$161 ,0)</f>
        <v/>
      </c>
      <c r="Q474" s="84">
        <f>IF(AND(SUMIFS($D$249:$D$599,$F$249:$F$599,0,$E$249:$E$599,$G474,$C$249:$C$599,"&lt;="&amp;O$5)&lt;1000000,SUMIFS($D$249:$D$599,$F$249:$F$599,0,$E$249:$E$599,$G474,$C$249:$C$599,"&lt;="&amp;Q5)&gt;=1000000),SUMIFS($D$249:$D$599,$F$249:$F$599,0,$E$249:$E$599,$G474)*$C$161 ,0)</f>
        <v/>
      </c>
      <c r="S474" s="84">
        <f>IF(AND(SUMIFS($D$249:$D$599,$F$249:$F$599,0,$E$249:$E$599,$G474,$C$249:$C$599,"&lt;="&amp;Q$5)&lt;1000000,SUMIFS($D$249:$D$599,$F$249:$F$599,0,$E$249:$E$599,$G474,$C$249:$C$599,"&lt;="&amp;S5)&gt;=1000000),SUMIFS($D$249:$D$599,$F$249:$F$599,0,$E$249:$E$599,$G474)*$C$161 ,0)</f>
        <v/>
      </c>
      <c r="U474" s="84">
        <f>IF(AND(SUMIFS($D$249:$D$599,$F$249:$F$599,0,$E$249:$E$599,$G474,$C$249:$C$599,"&lt;="&amp;S$5)&lt;1000000,SUMIFS($D$249:$D$599,$F$249:$F$599,0,$E$249:$E$599,$G474,$C$249:$C$599,"&lt;="&amp;U5)&gt;=1000000),SUMIFS($D$249:$D$599,$F$249:$F$599,0,$E$249:$E$599,$G474)*$C$161 ,0)</f>
        <v/>
      </c>
      <c r="W474" s="84">
        <f>IF(AND(SUMIFS($D$249:$D$599,$F$249:$F$599,0,$E$249:$E$599,$G474,$C$249:$C$599,"&lt;="&amp;U$5)&lt;1000000,SUMIFS($D$249:$D$599,$F$249:$F$599,0,$E$249:$E$599,$G474,$C$249:$C$599,"&lt;="&amp;W5)&gt;=1000000),SUMIFS($D$249:$D$599,$F$249:$F$599,0,$E$249:$E$599,$G474)*$C$161 ,0)</f>
        <v/>
      </c>
      <c r="Y474" s="84">
        <f>IF(AND(SUMIFS($D$249:$D$599,$F$249:$F$599,0,$E$249:$E$599,$G474,$C$249:$C$599,"&lt;="&amp;W$5)&lt;1000000,SUMIFS($D$249:$D$599,$F$249:$F$599,0,$E$249:$E$599,$G474,$C$249:$C$599,"&lt;="&amp;Y5)&gt;=1000000),SUMIFS($D$249:$D$599,$F$249:$F$599,0,$E$249:$E$599,$G474)*$C$161 ,0)</f>
        <v/>
      </c>
      <c r="AA474" s="84">
        <f>IF(AND(SUMIFS($D$249:$D$599,$F$249:$F$599,0,$E$249:$E$599,$G474,$C$249:$C$599,"&lt;="&amp;Y$5)&lt;1000000,SUMIFS($D$249:$D$599,$F$249:$F$599,0,$E$249:$E$599,$G474,$C$249:$C$599,"&lt;="&amp;AA5)&gt;=1000000),SUMIFS($D$249:$D$599,$F$249:$F$599,0,$E$249:$E$599,$G474)*$C$161 ,0)</f>
        <v/>
      </c>
      <c r="AC474" s="84">
        <f>IF(AND(SUMIFS($D$249:$D$599,$F$249:$F$599,0,$E$249:$E$599,$G474,$C$249:$C$599,"&lt;="&amp;AA$5)&lt;1000000,SUMIFS($D$249:$D$599,$F$249:$F$599,0,$E$249:$E$599,$G474,$C$249:$C$599,"&lt;="&amp;AC5)&gt;=1000000),SUMIFS($D$249:$D$599,$F$249:$F$599,0,$E$249:$E$599,$G474)*$C$161 ,0)</f>
        <v/>
      </c>
      <c r="AE474" s="84">
        <f>IF(AND(SUMIFS($D$249:$D$599,$F$249:$F$599,0,$E$249:$E$599,$G474,$C$249:$C$599,"&lt;="&amp;AC$5)&lt;1000000,SUMIFS($D$249:$D$599,$F$249:$F$599,0,$E$249:$E$599,$G474,$C$249:$C$599,"&lt;="&amp;AE5)&gt;=1000000),SUMIFS($D$249:$D$599,$F$249:$F$599,0,$E$249:$E$599,$G474)*$C$161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85">
        <f>LEFT(B475,6)</f>
        <v/>
      </c>
      <c r="F475" s="14">
        <f>IF(SUMIFS($E$121:$E$155,$D$121:$D$155,E475)&lt;&gt;0,E475,0)</f>
        <v/>
      </c>
      <c r="G475" s="24" t="n"/>
      <c r="I475" s="26">
        <f>IF(AND(SUMIFS($D$249:$D$599,$F$249:$F$599,0,$E$249:$E$599,$G475,$C$249:$C$599,"&lt;="&amp;B$2)&lt;1000000,SUMIFS($D$249:$D$599,$F$249:$F$599,0,$E$249:$E$599,$G475,$C$249:$C$599,"&lt;="&amp;I5)&gt;=1000000),SUMIFS($D$249:$D$599,$F$249:$F$599,0,$E$249:$E$599,$G475)*$C$161 ,0)</f>
        <v/>
      </c>
      <c r="K475" s="84">
        <f>IF(AND(SUMIFS($D$249:$D$599,$F$249:$F$599,0,$E$249:$E$599,$G475,$C$249:$C$599,"&lt;="&amp;I$5)&lt;1000000,SUMIFS($D$249:$D$599,$F$249:$F$599,0,$E$249:$E$599,$G475,$C$249:$C$599,"&lt;="&amp;K5)&gt;=1000000),SUMIFS($D$249:$D$599,$F$249:$F$599,0,$E$249:$E$599,$G475)*$C$161 ,0)</f>
        <v/>
      </c>
      <c r="M475" s="84">
        <f>IF(AND(SUMIFS($D$249:$D$599,$F$249:$F$599,0,$E$249:$E$599,$G475,$C$249:$C$599,"&lt;="&amp;K$5)&lt;1000000,SUMIFS($D$249:$D$599,$F$249:$F$599,0,$E$249:$E$599,$G475,$C$249:$C$599,"&lt;="&amp;M5)&gt;=1000000),SUMIFS($D$249:$D$599,$F$249:$F$599,0,$E$249:$E$599,$G475)*$C$161 ,0)</f>
        <v/>
      </c>
      <c r="O475" s="84">
        <f>IF(AND(SUMIFS($D$249:$D$599,$F$249:$F$599,0,$E$249:$E$599,$G475,$C$249:$C$599,"&lt;="&amp;M$5)&lt;1000000,SUMIFS($D$249:$D$599,$F$249:$F$599,0,$E$249:$E$599,$G475,$C$249:$C$599,"&lt;="&amp;O5)&gt;=1000000),SUMIFS($D$249:$D$599,$F$249:$F$599,0,$E$249:$E$599,$G475)*$C$161 ,0)</f>
        <v/>
      </c>
      <c r="Q475" s="84">
        <f>IF(AND(SUMIFS($D$249:$D$599,$F$249:$F$599,0,$E$249:$E$599,$G475,$C$249:$C$599,"&lt;="&amp;O$5)&lt;1000000,SUMIFS($D$249:$D$599,$F$249:$F$599,0,$E$249:$E$599,$G475,$C$249:$C$599,"&lt;="&amp;Q5)&gt;=1000000),SUMIFS($D$249:$D$599,$F$249:$F$599,0,$E$249:$E$599,$G475)*$C$161 ,0)</f>
        <v/>
      </c>
      <c r="S475" s="84">
        <f>IF(AND(SUMIFS($D$249:$D$599,$F$249:$F$599,0,$E$249:$E$599,$G475,$C$249:$C$599,"&lt;="&amp;Q$5)&lt;1000000,SUMIFS($D$249:$D$599,$F$249:$F$599,0,$E$249:$E$599,$G475,$C$249:$C$599,"&lt;="&amp;S5)&gt;=1000000),SUMIFS($D$249:$D$599,$F$249:$F$599,0,$E$249:$E$599,$G475)*$C$161 ,0)</f>
        <v/>
      </c>
      <c r="U475" s="84">
        <f>IF(AND(SUMIFS($D$249:$D$599,$F$249:$F$599,0,$E$249:$E$599,$G475,$C$249:$C$599,"&lt;="&amp;S$5)&lt;1000000,SUMIFS($D$249:$D$599,$F$249:$F$599,0,$E$249:$E$599,$G475,$C$249:$C$599,"&lt;="&amp;U5)&gt;=1000000),SUMIFS($D$249:$D$599,$F$249:$F$599,0,$E$249:$E$599,$G475)*$C$161 ,0)</f>
        <v/>
      </c>
      <c r="W475" s="84">
        <f>IF(AND(SUMIFS($D$249:$D$599,$F$249:$F$599,0,$E$249:$E$599,$G475,$C$249:$C$599,"&lt;="&amp;U$5)&lt;1000000,SUMIFS($D$249:$D$599,$F$249:$F$599,0,$E$249:$E$599,$G475,$C$249:$C$599,"&lt;="&amp;W5)&gt;=1000000),SUMIFS($D$249:$D$599,$F$249:$F$599,0,$E$249:$E$599,$G475)*$C$161 ,0)</f>
        <v/>
      </c>
      <c r="Y475" s="84">
        <f>IF(AND(SUMIFS($D$249:$D$599,$F$249:$F$599,0,$E$249:$E$599,$G475,$C$249:$C$599,"&lt;="&amp;W$5)&lt;1000000,SUMIFS($D$249:$D$599,$F$249:$F$599,0,$E$249:$E$599,$G475,$C$249:$C$599,"&lt;="&amp;Y5)&gt;=1000000),SUMIFS($D$249:$D$599,$F$249:$F$599,0,$E$249:$E$599,$G475)*$C$161 ,0)</f>
        <v/>
      </c>
      <c r="AA475" s="84">
        <f>IF(AND(SUMIFS($D$249:$D$599,$F$249:$F$599,0,$E$249:$E$599,$G475,$C$249:$C$599,"&lt;="&amp;Y$5)&lt;1000000,SUMIFS($D$249:$D$599,$F$249:$F$599,0,$E$249:$E$599,$G475,$C$249:$C$599,"&lt;="&amp;AA5)&gt;=1000000),SUMIFS($D$249:$D$599,$F$249:$F$599,0,$E$249:$E$599,$G475)*$C$161 ,0)</f>
        <v/>
      </c>
      <c r="AC475" s="84">
        <f>IF(AND(SUMIFS($D$249:$D$599,$F$249:$F$599,0,$E$249:$E$599,$G475,$C$249:$C$599,"&lt;="&amp;AA$5)&lt;1000000,SUMIFS($D$249:$D$599,$F$249:$F$599,0,$E$249:$E$599,$G475,$C$249:$C$599,"&lt;="&amp;AC5)&gt;=1000000),SUMIFS($D$249:$D$599,$F$249:$F$599,0,$E$249:$E$599,$G475)*$C$161 ,0)</f>
        <v/>
      </c>
      <c r="AE475" s="84">
        <f>IF(AND(SUMIFS($D$249:$D$599,$F$249:$F$599,0,$E$249:$E$599,$G475,$C$249:$C$599,"&lt;="&amp;AC$5)&lt;1000000,SUMIFS($D$249:$D$599,$F$249:$F$599,0,$E$249:$E$599,$G475,$C$249:$C$599,"&lt;="&amp;AE5)&gt;=1000000),SUMIFS($D$249:$D$599,$F$249:$F$599,0,$E$249:$E$599,$G475)*$C$161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85">
        <f>LEFT(B476,6)</f>
        <v/>
      </c>
      <c r="F476" s="14">
        <f>IF(SUMIFS($E$121:$E$155,$D$121:$D$155,E476)&lt;&gt;0,E476,0)</f>
        <v/>
      </c>
      <c r="G476" s="24" t="n"/>
      <c r="I476" s="26">
        <f>IF(AND(SUMIFS($D$249:$D$599,$F$249:$F$599,0,$E$249:$E$599,$G476,$C$249:$C$599,"&lt;="&amp;B$2)&lt;1000000,SUMIFS($D$249:$D$599,$F$249:$F$599,0,$E$249:$E$599,$G476,$C$249:$C$599,"&lt;="&amp;I5)&gt;=1000000),SUMIFS($D$249:$D$599,$F$249:$F$599,0,$E$249:$E$599,$G476)*$C$161 ,0)</f>
        <v/>
      </c>
      <c r="K476" s="84">
        <f>IF(AND(SUMIFS($D$249:$D$599,$F$249:$F$599,0,$E$249:$E$599,$G476,$C$249:$C$599,"&lt;="&amp;I$5)&lt;1000000,SUMIFS($D$249:$D$599,$F$249:$F$599,0,$E$249:$E$599,$G476,$C$249:$C$599,"&lt;="&amp;K5)&gt;=1000000),SUMIFS($D$249:$D$599,$F$249:$F$599,0,$E$249:$E$599,$G476)*$C$161 ,0)</f>
        <v/>
      </c>
      <c r="M476" s="84">
        <f>IF(AND(SUMIFS($D$249:$D$599,$F$249:$F$599,0,$E$249:$E$599,$G476,$C$249:$C$599,"&lt;="&amp;K$5)&lt;1000000,SUMIFS($D$249:$D$599,$F$249:$F$599,0,$E$249:$E$599,$G476,$C$249:$C$599,"&lt;="&amp;M5)&gt;=1000000),SUMIFS($D$249:$D$599,$F$249:$F$599,0,$E$249:$E$599,$G476)*$C$161 ,0)</f>
        <v/>
      </c>
      <c r="O476" s="84">
        <f>IF(AND(SUMIFS($D$249:$D$599,$F$249:$F$599,0,$E$249:$E$599,$G476,$C$249:$C$599,"&lt;="&amp;M$5)&lt;1000000,SUMIFS($D$249:$D$599,$F$249:$F$599,0,$E$249:$E$599,$G476,$C$249:$C$599,"&lt;="&amp;O5)&gt;=1000000),SUMIFS($D$249:$D$599,$F$249:$F$599,0,$E$249:$E$599,$G476)*$C$161 ,0)</f>
        <v/>
      </c>
      <c r="Q476" s="84">
        <f>IF(AND(SUMIFS($D$249:$D$599,$F$249:$F$599,0,$E$249:$E$599,$G476,$C$249:$C$599,"&lt;="&amp;O$5)&lt;1000000,SUMIFS($D$249:$D$599,$F$249:$F$599,0,$E$249:$E$599,$G476,$C$249:$C$599,"&lt;="&amp;Q5)&gt;=1000000),SUMIFS($D$249:$D$599,$F$249:$F$599,0,$E$249:$E$599,$G476)*$C$161 ,0)</f>
        <v/>
      </c>
      <c r="S476" s="84">
        <f>IF(AND(SUMIFS($D$249:$D$599,$F$249:$F$599,0,$E$249:$E$599,$G476,$C$249:$C$599,"&lt;="&amp;Q$5)&lt;1000000,SUMIFS($D$249:$D$599,$F$249:$F$599,0,$E$249:$E$599,$G476,$C$249:$C$599,"&lt;="&amp;S5)&gt;=1000000),SUMIFS($D$249:$D$599,$F$249:$F$599,0,$E$249:$E$599,$G476)*$C$161 ,0)</f>
        <v/>
      </c>
      <c r="U476" s="84">
        <f>IF(AND(SUMIFS($D$249:$D$599,$F$249:$F$599,0,$E$249:$E$599,$G476,$C$249:$C$599,"&lt;="&amp;S$5)&lt;1000000,SUMIFS($D$249:$D$599,$F$249:$F$599,0,$E$249:$E$599,$G476,$C$249:$C$599,"&lt;="&amp;U5)&gt;=1000000),SUMIFS($D$249:$D$599,$F$249:$F$599,0,$E$249:$E$599,$G476)*$C$161 ,0)</f>
        <v/>
      </c>
      <c r="W476" s="84">
        <f>IF(AND(SUMIFS($D$249:$D$599,$F$249:$F$599,0,$E$249:$E$599,$G476,$C$249:$C$599,"&lt;="&amp;U$5)&lt;1000000,SUMIFS($D$249:$D$599,$F$249:$F$599,0,$E$249:$E$599,$G476,$C$249:$C$599,"&lt;="&amp;W5)&gt;=1000000),SUMIFS($D$249:$D$599,$F$249:$F$599,0,$E$249:$E$599,$G476)*$C$161 ,0)</f>
        <v/>
      </c>
      <c r="Y476" s="84">
        <f>IF(AND(SUMIFS($D$249:$D$599,$F$249:$F$599,0,$E$249:$E$599,$G476,$C$249:$C$599,"&lt;="&amp;W$5)&lt;1000000,SUMIFS($D$249:$D$599,$F$249:$F$599,0,$E$249:$E$599,$G476,$C$249:$C$599,"&lt;="&amp;Y5)&gt;=1000000),SUMIFS($D$249:$D$599,$F$249:$F$599,0,$E$249:$E$599,$G476)*$C$161 ,0)</f>
        <v/>
      </c>
      <c r="AA476" s="84">
        <f>IF(AND(SUMIFS($D$249:$D$599,$F$249:$F$599,0,$E$249:$E$599,$G476,$C$249:$C$599,"&lt;="&amp;Y$5)&lt;1000000,SUMIFS($D$249:$D$599,$F$249:$F$599,0,$E$249:$E$599,$G476,$C$249:$C$599,"&lt;="&amp;AA5)&gt;=1000000),SUMIFS($D$249:$D$599,$F$249:$F$599,0,$E$249:$E$599,$G476)*$C$161 ,0)</f>
        <v/>
      </c>
      <c r="AC476" s="84">
        <f>IF(AND(SUMIFS($D$249:$D$599,$F$249:$F$599,0,$E$249:$E$599,$G476,$C$249:$C$599,"&lt;="&amp;AA$5)&lt;1000000,SUMIFS($D$249:$D$599,$F$249:$F$599,0,$E$249:$E$599,$G476,$C$249:$C$599,"&lt;="&amp;AC5)&gt;=1000000),SUMIFS($D$249:$D$599,$F$249:$F$599,0,$E$249:$E$599,$G476)*$C$161 ,0)</f>
        <v/>
      </c>
      <c r="AE476" s="84">
        <f>IF(AND(SUMIFS($D$249:$D$599,$F$249:$F$599,0,$E$249:$E$599,$G476,$C$249:$C$599,"&lt;="&amp;AC$5)&lt;1000000,SUMIFS($D$249:$D$599,$F$249:$F$599,0,$E$249:$E$599,$G476,$C$249:$C$599,"&lt;="&amp;AE5)&gt;=1000000),SUMIFS($D$249:$D$599,$F$249:$F$599,0,$E$249:$E$599,$G476)*$C$161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85">
        <f>LEFT(B477,6)</f>
        <v/>
      </c>
      <c r="F477" s="14">
        <f>IF(SUMIFS($E$121:$E$155,$D$121:$D$155,E477)&lt;&gt;0,E477,0)</f>
        <v/>
      </c>
      <c r="G477" s="24" t="n"/>
      <c r="I477" s="26">
        <f>IF(AND(SUMIFS($D$249:$D$599,$F$249:$F$599,0,$E$249:$E$599,$G477,$C$249:$C$599,"&lt;="&amp;B$2)&lt;1000000,SUMIFS($D$249:$D$599,$F$249:$F$599,0,$E$249:$E$599,$G477,$C$249:$C$599,"&lt;="&amp;I5)&gt;=1000000),SUMIFS($D$249:$D$599,$F$249:$F$599,0,$E$249:$E$599,$G477)*$C$161 ,0)</f>
        <v/>
      </c>
      <c r="K477" s="84">
        <f>IF(AND(SUMIFS($D$249:$D$599,$F$249:$F$599,0,$E$249:$E$599,$G477,$C$249:$C$599,"&lt;="&amp;I$5)&lt;1000000,SUMIFS($D$249:$D$599,$F$249:$F$599,0,$E$249:$E$599,$G477,$C$249:$C$599,"&lt;="&amp;K5)&gt;=1000000),SUMIFS($D$249:$D$599,$F$249:$F$599,0,$E$249:$E$599,$G477)*$C$161 ,0)</f>
        <v/>
      </c>
      <c r="M477" s="84">
        <f>IF(AND(SUMIFS($D$249:$D$599,$F$249:$F$599,0,$E$249:$E$599,$G477,$C$249:$C$599,"&lt;="&amp;K$5)&lt;1000000,SUMIFS($D$249:$D$599,$F$249:$F$599,0,$E$249:$E$599,$G477,$C$249:$C$599,"&lt;="&amp;M5)&gt;=1000000),SUMIFS($D$249:$D$599,$F$249:$F$599,0,$E$249:$E$599,$G477)*$C$161 ,0)</f>
        <v/>
      </c>
      <c r="O477" s="84">
        <f>IF(AND(SUMIFS($D$249:$D$599,$F$249:$F$599,0,$E$249:$E$599,$G477,$C$249:$C$599,"&lt;="&amp;M$5)&lt;1000000,SUMIFS($D$249:$D$599,$F$249:$F$599,0,$E$249:$E$599,$G477,$C$249:$C$599,"&lt;="&amp;O5)&gt;=1000000),SUMIFS($D$249:$D$599,$F$249:$F$599,0,$E$249:$E$599,$G477)*$C$161 ,0)</f>
        <v/>
      </c>
      <c r="Q477" s="84">
        <f>IF(AND(SUMIFS($D$249:$D$599,$F$249:$F$599,0,$E$249:$E$599,$G477,$C$249:$C$599,"&lt;="&amp;O$5)&lt;1000000,SUMIFS($D$249:$D$599,$F$249:$F$599,0,$E$249:$E$599,$G477,$C$249:$C$599,"&lt;="&amp;Q5)&gt;=1000000),SUMIFS($D$249:$D$599,$F$249:$F$599,0,$E$249:$E$599,$G477)*$C$161 ,0)</f>
        <v/>
      </c>
      <c r="S477" s="84">
        <f>IF(AND(SUMIFS($D$249:$D$599,$F$249:$F$599,0,$E$249:$E$599,$G477,$C$249:$C$599,"&lt;="&amp;Q$5)&lt;1000000,SUMIFS($D$249:$D$599,$F$249:$F$599,0,$E$249:$E$599,$G477,$C$249:$C$599,"&lt;="&amp;S5)&gt;=1000000),SUMIFS($D$249:$D$599,$F$249:$F$599,0,$E$249:$E$599,$G477)*$C$161 ,0)</f>
        <v/>
      </c>
      <c r="U477" s="84">
        <f>IF(AND(SUMIFS($D$249:$D$599,$F$249:$F$599,0,$E$249:$E$599,$G477,$C$249:$C$599,"&lt;="&amp;S$5)&lt;1000000,SUMIFS($D$249:$D$599,$F$249:$F$599,0,$E$249:$E$599,$G477,$C$249:$C$599,"&lt;="&amp;U5)&gt;=1000000),SUMIFS($D$249:$D$599,$F$249:$F$599,0,$E$249:$E$599,$G477)*$C$161 ,0)</f>
        <v/>
      </c>
      <c r="W477" s="84">
        <f>IF(AND(SUMIFS($D$249:$D$599,$F$249:$F$599,0,$E$249:$E$599,$G477,$C$249:$C$599,"&lt;="&amp;U$5)&lt;1000000,SUMIFS($D$249:$D$599,$F$249:$F$599,0,$E$249:$E$599,$G477,$C$249:$C$599,"&lt;="&amp;W5)&gt;=1000000),SUMIFS($D$249:$D$599,$F$249:$F$599,0,$E$249:$E$599,$G477)*$C$161 ,0)</f>
        <v/>
      </c>
      <c r="Y477" s="84">
        <f>IF(AND(SUMIFS($D$249:$D$599,$F$249:$F$599,0,$E$249:$E$599,$G477,$C$249:$C$599,"&lt;="&amp;W$5)&lt;1000000,SUMIFS($D$249:$D$599,$F$249:$F$599,0,$E$249:$E$599,$G477,$C$249:$C$599,"&lt;="&amp;Y5)&gt;=1000000),SUMIFS($D$249:$D$599,$F$249:$F$599,0,$E$249:$E$599,$G477)*$C$161 ,0)</f>
        <v/>
      </c>
      <c r="AA477" s="84">
        <f>IF(AND(SUMIFS($D$249:$D$599,$F$249:$F$599,0,$E$249:$E$599,$G477,$C$249:$C$599,"&lt;="&amp;Y$5)&lt;1000000,SUMIFS($D$249:$D$599,$F$249:$F$599,0,$E$249:$E$599,$G477,$C$249:$C$599,"&lt;="&amp;AA5)&gt;=1000000),SUMIFS($D$249:$D$599,$F$249:$F$599,0,$E$249:$E$599,$G477)*$C$161 ,0)</f>
        <v/>
      </c>
      <c r="AC477" s="84">
        <f>IF(AND(SUMIFS($D$249:$D$599,$F$249:$F$599,0,$E$249:$E$599,$G477,$C$249:$C$599,"&lt;="&amp;AA$5)&lt;1000000,SUMIFS($D$249:$D$599,$F$249:$F$599,0,$E$249:$E$599,$G477,$C$249:$C$599,"&lt;="&amp;AC5)&gt;=1000000),SUMIFS($D$249:$D$599,$F$249:$F$599,0,$E$249:$E$599,$G477)*$C$161 ,0)</f>
        <v/>
      </c>
      <c r="AE477" s="84">
        <f>IF(AND(SUMIFS($D$249:$D$599,$F$249:$F$599,0,$E$249:$E$599,$G477,$C$249:$C$599,"&lt;="&amp;AC$5)&lt;1000000,SUMIFS($D$249:$D$599,$F$249:$F$599,0,$E$249:$E$599,$G477,$C$249:$C$599,"&lt;="&amp;AE5)&gt;=1000000),SUMIFS($D$249:$D$599,$F$249:$F$599,0,$E$249:$E$599,$G477)*$C$161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85">
        <f>LEFT(B478,6)</f>
        <v/>
      </c>
      <c r="F478" s="14">
        <f>IF(SUMIFS($E$121:$E$155,$D$121:$D$155,E478)&lt;&gt;0,E478,0)</f>
        <v/>
      </c>
      <c r="G478" s="24" t="n"/>
      <c r="I478" s="26">
        <f>IF(AND(SUMIFS($D$249:$D$599,$F$249:$F$599,0,$E$249:$E$599,$G478,$C$249:$C$599,"&lt;="&amp;B$2)&lt;1000000,SUMIFS($D$249:$D$599,$F$249:$F$599,0,$E$249:$E$599,$G478,$C$249:$C$599,"&lt;="&amp;I5)&gt;=1000000),SUMIFS($D$249:$D$599,$F$249:$F$599,0,$E$249:$E$599,$G478)*$C$161 ,0)</f>
        <v/>
      </c>
      <c r="K478" s="84">
        <f>IF(AND(SUMIFS($D$249:$D$599,$F$249:$F$599,0,$E$249:$E$599,$G478,$C$249:$C$599,"&lt;="&amp;I$5)&lt;1000000,SUMIFS($D$249:$D$599,$F$249:$F$599,0,$E$249:$E$599,$G478,$C$249:$C$599,"&lt;="&amp;K5)&gt;=1000000),SUMIFS($D$249:$D$599,$F$249:$F$599,0,$E$249:$E$599,$G478)*$C$161 ,0)</f>
        <v/>
      </c>
      <c r="M478" s="84">
        <f>IF(AND(SUMIFS($D$249:$D$599,$F$249:$F$599,0,$E$249:$E$599,$G478,$C$249:$C$599,"&lt;="&amp;K$5)&lt;1000000,SUMIFS($D$249:$D$599,$F$249:$F$599,0,$E$249:$E$599,$G478,$C$249:$C$599,"&lt;="&amp;M5)&gt;=1000000),SUMIFS($D$249:$D$599,$F$249:$F$599,0,$E$249:$E$599,$G478)*$C$161 ,0)</f>
        <v/>
      </c>
      <c r="O478" s="84">
        <f>IF(AND(SUMIFS($D$249:$D$599,$F$249:$F$599,0,$E$249:$E$599,$G478,$C$249:$C$599,"&lt;="&amp;M$5)&lt;1000000,SUMIFS($D$249:$D$599,$F$249:$F$599,0,$E$249:$E$599,$G478,$C$249:$C$599,"&lt;="&amp;O5)&gt;=1000000),SUMIFS($D$249:$D$599,$F$249:$F$599,0,$E$249:$E$599,$G478)*$C$161 ,0)</f>
        <v/>
      </c>
      <c r="Q478" s="84">
        <f>IF(AND(SUMIFS($D$249:$D$599,$F$249:$F$599,0,$E$249:$E$599,$G478,$C$249:$C$599,"&lt;="&amp;O$5)&lt;1000000,SUMIFS($D$249:$D$599,$F$249:$F$599,0,$E$249:$E$599,$G478,$C$249:$C$599,"&lt;="&amp;Q5)&gt;=1000000),SUMIFS($D$249:$D$599,$F$249:$F$599,0,$E$249:$E$599,$G478)*$C$161 ,0)</f>
        <v/>
      </c>
      <c r="S478" s="84">
        <f>IF(AND(SUMIFS($D$249:$D$599,$F$249:$F$599,0,$E$249:$E$599,$G478,$C$249:$C$599,"&lt;="&amp;Q$5)&lt;1000000,SUMIFS($D$249:$D$599,$F$249:$F$599,0,$E$249:$E$599,$G478,$C$249:$C$599,"&lt;="&amp;S5)&gt;=1000000),SUMIFS($D$249:$D$599,$F$249:$F$599,0,$E$249:$E$599,$G478)*$C$161 ,0)</f>
        <v/>
      </c>
      <c r="U478" s="84">
        <f>IF(AND(SUMIFS($D$249:$D$599,$F$249:$F$599,0,$E$249:$E$599,$G478,$C$249:$C$599,"&lt;="&amp;S$5)&lt;1000000,SUMIFS($D$249:$D$599,$F$249:$F$599,0,$E$249:$E$599,$G478,$C$249:$C$599,"&lt;="&amp;U5)&gt;=1000000),SUMIFS($D$249:$D$599,$F$249:$F$599,0,$E$249:$E$599,$G478)*$C$161 ,0)</f>
        <v/>
      </c>
      <c r="W478" s="84">
        <f>IF(AND(SUMIFS($D$249:$D$599,$F$249:$F$599,0,$E$249:$E$599,$G478,$C$249:$C$599,"&lt;="&amp;U$5)&lt;1000000,SUMIFS($D$249:$D$599,$F$249:$F$599,0,$E$249:$E$599,$G478,$C$249:$C$599,"&lt;="&amp;W5)&gt;=1000000),SUMIFS($D$249:$D$599,$F$249:$F$599,0,$E$249:$E$599,$G478)*$C$161 ,0)</f>
        <v/>
      </c>
      <c r="Y478" s="84">
        <f>IF(AND(SUMIFS($D$249:$D$599,$F$249:$F$599,0,$E$249:$E$599,$G478,$C$249:$C$599,"&lt;="&amp;W$5)&lt;1000000,SUMIFS($D$249:$D$599,$F$249:$F$599,0,$E$249:$E$599,$G478,$C$249:$C$599,"&lt;="&amp;Y5)&gt;=1000000),SUMIFS($D$249:$D$599,$F$249:$F$599,0,$E$249:$E$599,$G478)*$C$161 ,0)</f>
        <v/>
      </c>
      <c r="AA478" s="84">
        <f>IF(AND(SUMIFS($D$249:$D$599,$F$249:$F$599,0,$E$249:$E$599,$G478,$C$249:$C$599,"&lt;="&amp;Y$5)&lt;1000000,SUMIFS($D$249:$D$599,$F$249:$F$599,0,$E$249:$E$599,$G478,$C$249:$C$599,"&lt;="&amp;AA5)&gt;=1000000),SUMIFS($D$249:$D$599,$F$249:$F$599,0,$E$249:$E$599,$G478)*$C$161 ,0)</f>
        <v/>
      </c>
      <c r="AC478" s="84">
        <f>IF(AND(SUMIFS($D$249:$D$599,$F$249:$F$599,0,$E$249:$E$599,$G478,$C$249:$C$599,"&lt;="&amp;AA$5)&lt;1000000,SUMIFS($D$249:$D$599,$F$249:$F$599,0,$E$249:$E$599,$G478,$C$249:$C$599,"&lt;="&amp;AC5)&gt;=1000000),SUMIFS($D$249:$D$599,$F$249:$F$599,0,$E$249:$E$599,$G478)*$C$161 ,0)</f>
        <v/>
      </c>
      <c r="AE478" s="84">
        <f>IF(AND(SUMIFS($D$249:$D$599,$F$249:$F$599,0,$E$249:$E$599,$G478,$C$249:$C$599,"&lt;="&amp;AC$5)&lt;1000000,SUMIFS($D$249:$D$599,$F$249:$F$599,0,$E$249:$E$599,$G478,$C$249:$C$599,"&lt;="&amp;AE5)&gt;=1000000),SUMIFS($D$249:$D$599,$F$249:$F$599,0,$E$249:$E$599,$G478)*$C$161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85">
        <f>LEFT(B479,6)</f>
        <v/>
      </c>
      <c r="F479" s="14">
        <f>IF(SUMIFS($E$121:$E$155,$D$121:$D$155,E479)&lt;&gt;0,E479,0)</f>
        <v/>
      </c>
      <c r="G479" s="24" t="n"/>
      <c r="I479" s="26">
        <f>IF(AND(SUMIFS($D$249:$D$599,$F$249:$F$599,0,$E$249:$E$599,$G479,$C$249:$C$599,"&lt;="&amp;B$2)&lt;1000000,SUMIFS($D$249:$D$599,$F$249:$F$599,0,$E$249:$E$599,$G479,$C$249:$C$599,"&lt;="&amp;I5)&gt;=1000000),SUMIFS($D$249:$D$599,$F$249:$F$599,0,$E$249:$E$599,$G479)*$C$161 ,0)</f>
        <v/>
      </c>
      <c r="K479" s="84">
        <f>IF(AND(SUMIFS($D$249:$D$599,$F$249:$F$599,0,$E$249:$E$599,$G479,$C$249:$C$599,"&lt;="&amp;I$5)&lt;1000000,SUMIFS($D$249:$D$599,$F$249:$F$599,0,$E$249:$E$599,$G479,$C$249:$C$599,"&lt;="&amp;K5)&gt;=1000000),SUMIFS($D$249:$D$599,$F$249:$F$599,0,$E$249:$E$599,$G479)*$C$161 ,0)</f>
        <v/>
      </c>
      <c r="M479" s="84">
        <f>IF(AND(SUMIFS($D$249:$D$599,$F$249:$F$599,0,$E$249:$E$599,$G479,$C$249:$C$599,"&lt;="&amp;K$5)&lt;1000000,SUMIFS($D$249:$D$599,$F$249:$F$599,0,$E$249:$E$599,$G479,$C$249:$C$599,"&lt;="&amp;M5)&gt;=1000000),SUMIFS($D$249:$D$599,$F$249:$F$599,0,$E$249:$E$599,$G479)*$C$161 ,0)</f>
        <v/>
      </c>
      <c r="O479" s="84">
        <f>IF(AND(SUMIFS($D$249:$D$599,$F$249:$F$599,0,$E$249:$E$599,$G479,$C$249:$C$599,"&lt;="&amp;M$5)&lt;1000000,SUMIFS($D$249:$D$599,$F$249:$F$599,0,$E$249:$E$599,$G479,$C$249:$C$599,"&lt;="&amp;O5)&gt;=1000000),SUMIFS($D$249:$D$599,$F$249:$F$599,0,$E$249:$E$599,$G479)*$C$161 ,0)</f>
        <v/>
      </c>
      <c r="Q479" s="84">
        <f>IF(AND(SUMIFS($D$249:$D$599,$F$249:$F$599,0,$E$249:$E$599,$G479,$C$249:$C$599,"&lt;="&amp;O$5)&lt;1000000,SUMIFS($D$249:$D$599,$F$249:$F$599,0,$E$249:$E$599,$G479,$C$249:$C$599,"&lt;="&amp;Q5)&gt;=1000000),SUMIFS($D$249:$D$599,$F$249:$F$599,0,$E$249:$E$599,$G479)*$C$161 ,0)</f>
        <v/>
      </c>
      <c r="S479" s="84">
        <f>IF(AND(SUMIFS($D$249:$D$599,$F$249:$F$599,0,$E$249:$E$599,$G479,$C$249:$C$599,"&lt;="&amp;Q$5)&lt;1000000,SUMIFS($D$249:$D$599,$F$249:$F$599,0,$E$249:$E$599,$G479,$C$249:$C$599,"&lt;="&amp;S5)&gt;=1000000),SUMIFS($D$249:$D$599,$F$249:$F$599,0,$E$249:$E$599,$G479)*$C$161 ,0)</f>
        <v/>
      </c>
      <c r="U479" s="84">
        <f>IF(AND(SUMIFS($D$249:$D$599,$F$249:$F$599,0,$E$249:$E$599,$G479,$C$249:$C$599,"&lt;="&amp;S$5)&lt;1000000,SUMIFS($D$249:$D$599,$F$249:$F$599,0,$E$249:$E$599,$G479,$C$249:$C$599,"&lt;="&amp;U5)&gt;=1000000),SUMIFS($D$249:$D$599,$F$249:$F$599,0,$E$249:$E$599,$G479)*$C$161 ,0)</f>
        <v/>
      </c>
      <c r="W479" s="84">
        <f>IF(AND(SUMIFS($D$249:$D$599,$F$249:$F$599,0,$E$249:$E$599,$G479,$C$249:$C$599,"&lt;="&amp;U$5)&lt;1000000,SUMIFS($D$249:$D$599,$F$249:$F$599,0,$E$249:$E$599,$G479,$C$249:$C$599,"&lt;="&amp;W5)&gt;=1000000),SUMIFS($D$249:$D$599,$F$249:$F$599,0,$E$249:$E$599,$G479)*$C$161 ,0)</f>
        <v/>
      </c>
      <c r="Y479" s="84">
        <f>IF(AND(SUMIFS($D$249:$D$599,$F$249:$F$599,0,$E$249:$E$599,$G479,$C$249:$C$599,"&lt;="&amp;W$5)&lt;1000000,SUMIFS($D$249:$D$599,$F$249:$F$599,0,$E$249:$E$599,$G479,$C$249:$C$599,"&lt;="&amp;Y5)&gt;=1000000),SUMIFS($D$249:$D$599,$F$249:$F$599,0,$E$249:$E$599,$G479)*$C$161 ,0)</f>
        <v/>
      </c>
      <c r="AA479" s="84">
        <f>IF(AND(SUMIFS($D$249:$D$599,$F$249:$F$599,0,$E$249:$E$599,$G479,$C$249:$C$599,"&lt;="&amp;Y$5)&lt;1000000,SUMIFS($D$249:$D$599,$F$249:$F$599,0,$E$249:$E$599,$G479,$C$249:$C$599,"&lt;="&amp;AA5)&gt;=1000000),SUMIFS($D$249:$D$599,$F$249:$F$599,0,$E$249:$E$599,$G479)*$C$161 ,0)</f>
        <v/>
      </c>
      <c r="AC479" s="84">
        <f>IF(AND(SUMIFS($D$249:$D$599,$F$249:$F$599,0,$E$249:$E$599,$G479,$C$249:$C$599,"&lt;="&amp;AA$5)&lt;1000000,SUMIFS($D$249:$D$599,$F$249:$F$599,0,$E$249:$E$599,$G479,$C$249:$C$599,"&lt;="&amp;AC5)&gt;=1000000),SUMIFS($D$249:$D$599,$F$249:$F$599,0,$E$249:$E$599,$G479)*$C$161 ,0)</f>
        <v/>
      </c>
      <c r="AE479" s="84">
        <f>IF(AND(SUMIFS($D$249:$D$599,$F$249:$F$599,0,$E$249:$E$599,$G479,$C$249:$C$599,"&lt;="&amp;AC$5)&lt;1000000,SUMIFS($D$249:$D$599,$F$249:$F$599,0,$E$249:$E$599,$G479,$C$249:$C$599,"&lt;="&amp;AE5)&gt;=1000000),SUMIFS($D$249:$D$599,$F$249:$F$599,0,$E$249:$E$599,$G479)*$C$161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85">
        <f>LEFT(B480,6)</f>
        <v/>
      </c>
      <c r="F480" s="14">
        <f>IF(SUMIFS($E$121:$E$155,$D$121:$D$155,E480)&lt;&gt;0,E480,0)</f>
        <v/>
      </c>
      <c r="G480" s="24" t="n"/>
      <c r="I480" s="26">
        <f>IF(AND(SUMIFS($D$249:$D$599,$F$249:$F$599,0,$E$249:$E$599,$G480,$C$249:$C$599,"&lt;="&amp;B$2)&lt;1000000,SUMIFS($D$249:$D$599,$F$249:$F$599,0,$E$249:$E$599,$G480,$C$249:$C$599,"&lt;="&amp;I5)&gt;=1000000),SUMIFS($D$249:$D$599,$F$249:$F$599,0,$E$249:$E$599,$G480)*$C$161 ,0)</f>
        <v/>
      </c>
      <c r="K480" s="84">
        <f>IF(AND(SUMIFS($D$249:$D$599,$F$249:$F$599,0,$E$249:$E$599,$G480,$C$249:$C$599,"&lt;="&amp;I$5)&lt;1000000,SUMIFS($D$249:$D$599,$F$249:$F$599,0,$E$249:$E$599,$G480,$C$249:$C$599,"&lt;="&amp;K5)&gt;=1000000),SUMIFS($D$249:$D$599,$F$249:$F$599,0,$E$249:$E$599,$G480)*$C$161 ,0)</f>
        <v/>
      </c>
      <c r="M480" s="84">
        <f>IF(AND(SUMIFS($D$249:$D$599,$F$249:$F$599,0,$E$249:$E$599,$G480,$C$249:$C$599,"&lt;="&amp;K$5)&lt;1000000,SUMIFS($D$249:$D$599,$F$249:$F$599,0,$E$249:$E$599,$G480,$C$249:$C$599,"&lt;="&amp;M5)&gt;=1000000),SUMIFS($D$249:$D$599,$F$249:$F$599,0,$E$249:$E$599,$G480)*$C$161 ,0)</f>
        <v/>
      </c>
      <c r="O480" s="84">
        <f>IF(AND(SUMIFS($D$249:$D$599,$F$249:$F$599,0,$E$249:$E$599,$G480,$C$249:$C$599,"&lt;="&amp;M$5)&lt;1000000,SUMIFS($D$249:$D$599,$F$249:$F$599,0,$E$249:$E$599,$G480,$C$249:$C$599,"&lt;="&amp;O5)&gt;=1000000),SUMIFS($D$249:$D$599,$F$249:$F$599,0,$E$249:$E$599,$G480)*$C$161 ,0)</f>
        <v/>
      </c>
      <c r="Q480" s="84">
        <f>IF(AND(SUMIFS($D$249:$D$599,$F$249:$F$599,0,$E$249:$E$599,$G480,$C$249:$C$599,"&lt;="&amp;O$5)&lt;1000000,SUMIFS($D$249:$D$599,$F$249:$F$599,0,$E$249:$E$599,$G480,$C$249:$C$599,"&lt;="&amp;Q5)&gt;=1000000),SUMIFS($D$249:$D$599,$F$249:$F$599,0,$E$249:$E$599,$G480)*$C$161 ,0)</f>
        <v/>
      </c>
      <c r="S480" s="84">
        <f>IF(AND(SUMIFS($D$249:$D$599,$F$249:$F$599,0,$E$249:$E$599,$G480,$C$249:$C$599,"&lt;="&amp;Q$5)&lt;1000000,SUMIFS($D$249:$D$599,$F$249:$F$599,0,$E$249:$E$599,$G480,$C$249:$C$599,"&lt;="&amp;S5)&gt;=1000000),SUMIFS($D$249:$D$599,$F$249:$F$599,0,$E$249:$E$599,$G480)*$C$161 ,0)</f>
        <v/>
      </c>
      <c r="U480" s="84">
        <f>IF(AND(SUMIFS($D$249:$D$599,$F$249:$F$599,0,$E$249:$E$599,$G480,$C$249:$C$599,"&lt;="&amp;S$5)&lt;1000000,SUMIFS($D$249:$D$599,$F$249:$F$599,0,$E$249:$E$599,$G480,$C$249:$C$599,"&lt;="&amp;U5)&gt;=1000000),SUMIFS($D$249:$D$599,$F$249:$F$599,0,$E$249:$E$599,$G480)*$C$161 ,0)</f>
        <v/>
      </c>
      <c r="W480" s="84">
        <f>IF(AND(SUMIFS($D$249:$D$599,$F$249:$F$599,0,$E$249:$E$599,$G480,$C$249:$C$599,"&lt;="&amp;U$5)&lt;1000000,SUMIFS($D$249:$D$599,$F$249:$F$599,0,$E$249:$E$599,$G480,$C$249:$C$599,"&lt;="&amp;W5)&gt;=1000000),SUMIFS($D$249:$D$599,$F$249:$F$599,0,$E$249:$E$599,$G480)*$C$161 ,0)</f>
        <v/>
      </c>
      <c r="Y480" s="84">
        <f>IF(AND(SUMIFS($D$249:$D$599,$F$249:$F$599,0,$E$249:$E$599,$G480,$C$249:$C$599,"&lt;="&amp;W$5)&lt;1000000,SUMIFS($D$249:$D$599,$F$249:$F$599,0,$E$249:$E$599,$G480,$C$249:$C$599,"&lt;="&amp;Y5)&gt;=1000000),SUMIFS($D$249:$D$599,$F$249:$F$599,0,$E$249:$E$599,$G480)*$C$161 ,0)</f>
        <v/>
      </c>
      <c r="AA480" s="84">
        <f>IF(AND(SUMIFS($D$249:$D$599,$F$249:$F$599,0,$E$249:$E$599,$G480,$C$249:$C$599,"&lt;="&amp;Y$5)&lt;1000000,SUMIFS($D$249:$D$599,$F$249:$F$599,0,$E$249:$E$599,$G480,$C$249:$C$599,"&lt;="&amp;AA5)&gt;=1000000),SUMIFS($D$249:$D$599,$F$249:$F$599,0,$E$249:$E$599,$G480)*$C$161 ,0)</f>
        <v/>
      </c>
      <c r="AC480" s="84">
        <f>IF(AND(SUMIFS($D$249:$D$599,$F$249:$F$599,0,$E$249:$E$599,$G480,$C$249:$C$599,"&lt;="&amp;AA$5)&lt;1000000,SUMIFS($D$249:$D$599,$F$249:$F$599,0,$E$249:$E$599,$G480,$C$249:$C$599,"&lt;="&amp;AC5)&gt;=1000000),SUMIFS($D$249:$D$599,$F$249:$F$599,0,$E$249:$E$599,$G480)*$C$161 ,0)</f>
        <v/>
      </c>
      <c r="AE480" s="84">
        <f>IF(AND(SUMIFS($D$249:$D$599,$F$249:$F$599,0,$E$249:$E$599,$G480,$C$249:$C$599,"&lt;="&amp;AC$5)&lt;1000000,SUMIFS($D$249:$D$599,$F$249:$F$599,0,$E$249:$E$599,$G480,$C$249:$C$599,"&lt;="&amp;AE5)&gt;=1000000),SUMIFS($D$249:$D$599,$F$249:$F$599,0,$E$249:$E$599,$G480)*$C$161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85">
        <f>LEFT(B481,6)</f>
        <v/>
      </c>
      <c r="F481" s="14">
        <f>IF(SUMIFS($E$121:$E$155,$D$121:$D$155,E481)&lt;&gt;0,E481,0)</f>
        <v/>
      </c>
      <c r="G481" s="24" t="n"/>
      <c r="I481" s="26">
        <f>IF(AND(SUMIFS($D$249:$D$599,$F$249:$F$599,0,$E$249:$E$599,$G481,$C$249:$C$599,"&lt;="&amp;B$2)&lt;1000000,SUMIFS($D$249:$D$599,$F$249:$F$599,0,$E$249:$E$599,$G481,$C$249:$C$599,"&lt;="&amp;I5)&gt;=1000000),SUMIFS($D$249:$D$599,$F$249:$F$599,0,$E$249:$E$599,$G481)*$C$161 ,0)</f>
        <v/>
      </c>
      <c r="K481" s="84">
        <f>IF(AND(SUMIFS($D$249:$D$599,$F$249:$F$599,0,$E$249:$E$599,$G481,$C$249:$C$599,"&lt;="&amp;I$5)&lt;1000000,SUMIFS($D$249:$D$599,$F$249:$F$599,0,$E$249:$E$599,$G481,$C$249:$C$599,"&lt;="&amp;K5)&gt;=1000000),SUMIFS($D$249:$D$599,$F$249:$F$599,0,$E$249:$E$599,$G481)*$C$161 ,0)</f>
        <v/>
      </c>
      <c r="M481" s="84">
        <f>IF(AND(SUMIFS($D$249:$D$599,$F$249:$F$599,0,$E$249:$E$599,$G481,$C$249:$C$599,"&lt;="&amp;K$5)&lt;1000000,SUMIFS($D$249:$D$599,$F$249:$F$599,0,$E$249:$E$599,$G481,$C$249:$C$599,"&lt;="&amp;M5)&gt;=1000000),SUMIFS($D$249:$D$599,$F$249:$F$599,0,$E$249:$E$599,$G481)*$C$161 ,0)</f>
        <v/>
      </c>
      <c r="O481" s="84">
        <f>IF(AND(SUMIFS($D$249:$D$599,$F$249:$F$599,0,$E$249:$E$599,$G481,$C$249:$C$599,"&lt;="&amp;M$5)&lt;1000000,SUMIFS($D$249:$D$599,$F$249:$F$599,0,$E$249:$E$599,$G481,$C$249:$C$599,"&lt;="&amp;O5)&gt;=1000000),SUMIFS($D$249:$D$599,$F$249:$F$599,0,$E$249:$E$599,$G481)*$C$161 ,0)</f>
        <v/>
      </c>
      <c r="Q481" s="84">
        <f>IF(AND(SUMIFS($D$249:$D$599,$F$249:$F$599,0,$E$249:$E$599,$G481,$C$249:$C$599,"&lt;="&amp;O$5)&lt;1000000,SUMIFS($D$249:$D$599,$F$249:$F$599,0,$E$249:$E$599,$G481,$C$249:$C$599,"&lt;="&amp;Q5)&gt;=1000000),SUMIFS($D$249:$D$599,$F$249:$F$599,0,$E$249:$E$599,$G481)*$C$161 ,0)</f>
        <v/>
      </c>
      <c r="S481" s="84">
        <f>IF(AND(SUMIFS($D$249:$D$599,$F$249:$F$599,0,$E$249:$E$599,$G481,$C$249:$C$599,"&lt;="&amp;Q$5)&lt;1000000,SUMIFS($D$249:$D$599,$F$249:$F$599,0,$E$249:$E$599,$G481,$C$249:$C$599,"&lt;="&amp;S5)&gt;=1000000),SUMIFS($D$249:$D$599,$F$249:$F$599,0,$E$249:$E$599,$G481)*$C$161 ,0)</f>
        <v/>
      </c>
      <c r="U481" s="84">
        <f>IF(AND(SUMIFS($D$249:$D$599,$F$249:$F$599,0,$E$249:$E$599,$G481,$C$249:$C$599,"&lt;="&amp;S$5)&lt;1000000,SUMIFS($D$249:$D$599,$F$249:$F$599,0,$E$249:$E$599,$G481,$C$249:$C$599,"&lt;="&amp;U5)&gt;=1000000),SUMIFS($D$249:$D$599,$F$249:$F$599,0,$E$249:$E$599,$G481)*$C$161 ,0)</f>
        <v/>
      </c>
      <c r="W481" s="84">
        <f>IF(AND(SUMIFS($D$249:$D$599,$F$249:$F$599,0,$E$249:$E$599,$G481,$C$249:$C$599,"&lt;="&amp;U$5)&lt;1000000,SUMIFS($D$249:$D$599,$F$249:$F$599,0,$E$249:$E$599,$G481,$C$249:$C$599,"&lt;="&amp;W5)&gt;=1000000),SUMIFS($D$249:$D$599,$F$249:$F$599,0,$E$249:$E$599,$G481)*$C$161 ,0)</f>
        <v/>
      </c>
      <c r="Y481" s="84">
        <f>IF(AND(SUMIFS($D$249:$D$599,$F$249:$F$599,0,$E$249:$E$599,$G481,$C$249:$C$599,"&lt;="&amp;W$5)&lt;1000000,SUMIFS($D$249:$D$599,$F$249:$F$599,0,$E$249:$E$599,$G481,$C$249:$C$599,"&lt;="&amp;Y5)&gt;=1000000),SUMIFS($D$249:$D$599,$F$249:$F$599,0,$E$249:$E$599,$G481)*$C$161 ,0)</f>
        <v/>
      </c>
      <c r="AA481" s="84">
        <f>IF(AND(SUMIFS($D$249:$D$599,$F$249:$F$599,0,$E$249:$E$599,$G481,$C$249:$C$599,"&lt;="&amp;Y$5)&lt;1000000,SUMIFS($D$249:$D$599,$F$249:$F$599,0,$E$249:$E$599,$G481,$C$249:$C$599,"&lt;="&amp;AA5)&gt;=1000000),SUMIFS($D$249:$D$599,$F$249:$F$599,0,$E$249:$E$599,$G481)*$C$161 ,0)</f>
        <v/>
      </c>
      <c r="AC481" s="84">
        <f>IF(AND(SUMIFS($D$249:$D$599,$F$249:$F$599,0,$E$249:$E$599,$G481,$C$249:$C$599,"&lt;="&amp;AA$5)&lt;1000000,SUMIFS($D$249:$D$599,$F$249:$F$599,0,$E$249:$E$599,$G481,$C$249:$C$599,"&lt;="&amp;AC5)&gt;=1000000),SUMIFS($D$249:$D$599,$F$249:$F$599,0,$E$249:$E$599,$G481)*$C$161 ,0)</f>
        <v/>
      </c>
      <c r="AE481" s="84">
        <f>IF(AND(SUMIFS($D$249:$D$599,$F$249:$F$599,0,$E$249:$E$599,$G481,$C$249:$C$599,"&lt;="&amp;AC$5)&lt;1000000,SUMIFS($D$249:$D$599,$F$249:$F$599,0,$E$249:$E$599,$G481,$C$249:$C$599,"&lt;="&amp;AE5)&gt;=1000000),SUMIFS($D$249:$D$599,$F$249:$F$599,0,$E$249:$E$599,$G481)*$C$161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85">
        <f>LEFT(B482,6)</f>
        <v/>
      </c>
      <c r="F482" s="14">
        <f>IF(SUMIFS($E$121:$E$155,$D$121:$D$155,E482)&lt;&gt;0,E482,0)</f>
        <v/>
      </c>
      <c r="G482" s="24" t="n"/>
      <c r="I482" s="26">
        <f>IF(AND(SUMIFS($D$249:$D$599,$F$249:$F$599,0,$E$249:$E$599,$G482,$C$249:$C$599,"&lt;="&amp;B$2)&lt;1000000,SUMIFS($D$249:$D$599,$F$249:$F$599,0,$E$249:$E$599,$G482,$C$249:$C$599,"&lt;="&amp;I5)&gt;=1000000),SUMIFS($D$249:$D$599,$F$249:$F$599,0,$E$249:$E$599,$G482)*$C$161 ,0)</f>
        <v/>
      </c>
      <c r="K482" s="84">
        <f>IF(AND(SUMIFS($D$249:$D$599,$F$249:$F$599,0,$E$249:$E$599,$G482,$C$249:$C$599,"&lt;="&amp;I$5)&lt;1000000,SUMIFS($D$249:$D$599,$F$249:$F$599,0,$E$249:$E$599,$G482,$C$249:$C$599,"&lt;="&amp;K5)&gt;=1000000),SUMIFS($D$249:$D$599,$F$249:$F$599,0,$E$249:$E$599,$G482)*$C$161 ,0)</f>
        <v/>
      </c>
      <c r="M482" s="84">
        <f>IF(AND(SUMIFS($D$249:$D$599,$F$249:$F$599,0,$E$249:$E$599,$G482,$C$249:$C$599,"&lt;="&amp;K$5)&lt;1000000,SUMIFS($D$249:$D$599,$F$249:$F$599,0,$E$249:$E$599,$G482,$C$249:$C$599,"&lt;="&amp;M5)&gt;=1000000),SUMIFS($D$249:$D$599,$F$249:$F$599,0,$E$249:$E$599,$G482)*$C$161 ,0)</f>
        <v/>
      </c>
      <c r="O482" s="84">
        <f>IF(AND(SUMIFS($D$249:$D$599,$F$249:$F$599,0,$E$249:$E$599,$G482,$C$249:$C$599,"&lt;="&amp;M$5)&lt;1000000,SUMIFS($D$249:$D$599,$F$249:$F$599,0,$E$249:$E$599,$G482,$C$249:$C$599,"&lt;="&amp;O5)&gt;=1000000),SUMIFS($D$249:$D$599,$F$249:$F$599,0,$E$249:$E$599,$G482)*$C$161 ,0)</f>
        <v/>
      </c>
      <c r="Q482" s="84">
        <f>IF(AND(SUMIFS($D$249:$D$599,$F$249:$F$599,0,$E$249:$E$599,$G482,$C$249:$C$599,"&lt;="&amp;O$5)&lt;1000000,SUMIFS($D$249:$D$599,$F$249:$F$599,0,$E$249:$E$599,$G482,$C$249:$C$599,"&lt;="&amp;Q5)&gt;=1000000),SUMIFS($D$249:$D$599,$F$249:$F$599,0,$E$249:$E$599,$G482)*$C$161 ,0)</f>
        <v/>
      </c>
      <c r="S482" s="84">
        <f>IF(AND(SUMIFS($D$249:$D$599,$F$249:$F$599,0,$E$249:$E$599,$G482,$C$249:$C$599,"&lt;="&amp;Q$5)&lt;1000000,SUMIFS($D$249:$D$599,$F$249:$F$599,0,$E$249:$E$599,$G482,$C$249:$C$599,"&lt;="&amp;S5)&gt;=1000000),SUMIFS($D$249:$D$599,$F$249:$F$599,0,$E$249:$E$599,$G482)*$C$161 ,0)</f>
        <v/>
      </c>
      <c r="U482" s="84">
        <f>IF(AND(SUMIFS($D$249:$D$599,$F$249:$F$599,0,$E$249:$E$599,$G482,$C$249:$C$599,"&lt;="&amp;S$5)&lt;1000000,SUMIFS($D$249:$D$599,$F$249:$F$599,0,$E$249:$E$599,$G482,$C$249:$C$599,"&lt;="&amp;U5)&gt;=1000000),SUMIFS($D$249:$D$599,$F$249:$F$599,0,$E$249:$E$599,$G482)*$C$161 ,0)</f>
        <v/>
      </c>
      <c r="W482" s="84">
        <f>IF(AND(SUMIFS($D$249:$D$599,$F$249:$F$599,0,$E$249:$E$599,$G482,$C$249:$C$599,"&lt;="&amp;U$5)&lt;1000000,SUMIFS($D$249:$D$599,$F$249:$F$599,0,$E$249:$E$599,$G482,$C$249:$C$599,"&lt;="&amp;W5)&gt;=1000000),SUMIFS($D$249:$D$599,$F$249:$F$599,0,$E$249:$E$599,$G482)*$C$161 ,0)</f>
        <v/>
      </c>
      <c r="Y482" s="84">
        <f>IF(AND(SUMIFS($D$249:$D$599,$F$249:$F$599,0,$E$249:$E$599,$G482,$C$249:$C$599,"&lt;="&amp;W$5)&lt;1000000,SUMIFS($D$249:$D$599,$F$249:$F$599,0,$E$249:$E$599,$G482,$C$249:$C$599,"&lt;="&amp;Y5)&gt;=1000000),SUMIFS($D$249:$D$599,$F$249:$F$599,0,$E$249:$E$599,$G482)*$C$161 ,0)</f>
        <v/>
      </c>
      <c r="AA482" s="84">
        <f>IF(AND(SUMIFS($D$249:$D$599,$F$249:$F$599,0,$E$249:$E$599,$G482,$C$249:$C$599,"&lt;="&amp;Y$5)&lt;1000000,SUMIFS($D$249:$D$599,$F$249:$F$599,0,$E$249:$E$599,$G482,$C$249:$C$599,"&lt;="&amp;AA5)&gt;=1000000),SUMIFS($D$249:$D$599,$F$249:$F$599,0,$E$249:$E$599,$G482)*$C$161 ,0)</f>
        <v/>
      </c>
      <c r="AC482" s="84">
        <f>IF(AND(SUMIFS($D$249:$D$599,$F$249:$F$599,0,$E$249:$E$599,$G482,$C$249:$C$599,"&lt;="&amp;AA$5)&lt;1000000,SUMIFS($D$249:$D$599,$F$249:$F$599,0,$E$249:$E$599,$G482,$C$249:$C$599,"&lt;="&amp;AC5)&gt;=1000000),SUMIFS($D$249:$D$599,$F$249:$F$599,0,$E$249:$E$599,$G482)*$C$161 ,0)</f>
        <v/>
      </c>
      <c r="AE482" s="84">
        <f>IF(AND(SUMIFS($D$249:$D$599,$F$249:$F$599,0,$E$249:$E$599,$G482,$C$249:$C$599,"&lt;="&amp;AC$5)&lt;1000000,SUMIFS($D$249:$D$599,$F$249:$F$599,0,$E$249:$E$599,$G482,$C$249:$C$599,"&lt;="&amp;AE5)&gt;=1000000),SUMIFS($D$249:$D$599,$F$249:$F$599,0,$E$249:$E$599,$G482)*$C$161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85">
        <f>LEFT(B483,6)</f>
        <v/>
      </c>
      <c r="F483" s="14">
        <f>IF(SUMIFS($E$121:$E$155,$D$121:$D$155,E483)&lt;&gt;0,E483,0)</f>
        <v/>
      </c>
      <c r="G483" s="24" t="n"/>
      <c r="I483" s="26">
        <f>IF(AND(SUMIFS($D$249:$D$599,$F$249:$F$599,0,$E$249:$E$599,$G483,$C$249:$C$599,"&lt;="&amp;B$2)&lt;1000000,SUMIFS($D$249:$D$599,$F$249:$F$599,0,$E$249:$E$599,$G483,$C$249:$C$599,"&lt;="&amp;I5)&gt;=1000000),SUMIFS($D$249:$D$599,$F$249:$F$599,0,$E$249:$E$599,$G483)*$C$161 ,0)</f>
        <v/>
      </c>
      <c r="K483" s="84">
        <f>IF(AND(SUMIFS($D$249:$D$599,$F$249:$F$599,0,$E$249:$E$599,$G483,$C$249:$C$599,"&lt;="&amp;I$5)&lt;1000000,SUMIFS($D$249:$D$599,$F$249:$F$599,0,$E$249:$E$599,$G483,$C$249:$C$599,"&lt;="&amp;K5)&gt;=1000000),SUMIFS($D$249:$D$599,$F$249:$F$599,0,$E$249:$E$599,$G483)*$C$161 ,0)</f>
        <v/>
      </c>
      <c r="M483" s="84">
        <f>IF(AND(SUMIFS($D$249:$D$599,$F$249:$F$599,0,$E$249:$E$599,$G483,$C$249:$C$599,"&lt;="&amp;K$5)&lt;1000000,SUMIFS($D$249:$D$599,$F$249:$F$599,0,$E$249:$E$599,$G483,$C$249:$C$599,"&lt;="&amp;M5)&gt;=1000000),SUMIFS($D$249:$D$599,$F$249:$F$599,0,$E$249:$E$599,$G483)*$C$161 ,0)</f>
        <v/>
      </c>
      <c r="O483" s="84">
        <f>IF(AND(SUMIFS($D$249:$D$599,$F$249:$F$599,0,$E$249:$E$599,$G483,$C$249:$C$599,"&lt;="&amp;M$5)&lt;1000000,SUMIFS($D$249:$D$599,$F$249:$F$599,0,$E$249:$E$599,$G483,$C$249:$C$599,"&lt;="&amp;O5)&gt;=1000000),SUMIFS($D$249:$D$599,$F$249:$F$599,0,$E$249:$E$599,$G483)*$C$161 ,0)</f>
        <v/>
      </c>
      <c r="Q483" s="84">
        <f>IF(AND(SUMIFS($D$249:$D$599,$F$249:$F$599,0,$E$249:$E$599,$G483,$C$249:$C$599,"&lt;="&amp;O$5)&lt;1000000,SUMIFS($D$249:$D$599,$F$249:$F$599,0,$E$249:$E$599,$G483,$C$249:$C$599,"&lt;="&amp;Q5)&gt;=1000000),SUMIFS($D$249:$D$599,$F$249:$F$599,0,$E$249:$E$599,$G483)*$C$161 ,0)</f>
        <v/>
      </c>
      <c r="S483" s="84">
        <f>IF(AND(SUMIFS($D$249:$D$599,$F$249:$F$599,0,$E$249:$E$599,$G483,$C$249:$C$599,"&lt;="&amp;Q$5)&lt;1000000,SUMIFS($D$249:$D$599,$F$249:$F$599,0,$E$249:$E$599,$G483,$C$249:$C$599,"&lt;="&amp;S5)&gt;=1000000),SUMIFS($D$249:$D$599,$F$249:$F$599,0,$E$249:$E$599,$G483)*$C$161 ,0)</f>
        <v/>
      </c>
      <c r="U483" s="84">
        <f>IF(AND(SUMIFS($D$249:$D$599,$F$249:$F$599,0,$E$249:$E$599,$G483,$C$249:$C$599,"&lt;="&amp;S$5)&lt;1000000,SUMIFS($D$249:$D$599,$F$249:$F$599,0,$E$249:$E$599,$G483,$C$249:$C$599,"&lt;="&amp;U5)&gt;=1000000),SUMIFS($D$249:$D$599,$F$249:$F$599,0,$E$249:$E$599,$G483)*$C$161 ,0)</f>
        <v/>
      </c>
      <c r="W483" s="84">
        <f>IF(AND(SUMIFS($D$249:$D$599,$F$249:$F$599,0,$E$249:$E$599,$G483,$C$249:$C$599,"&lt;="&amp;U$5)&lt;1000000,SUMIFS($D$249:$D$599,$F$249:$F$599,0,$E$249:$E$599,$G483,$C$249:$C$599,"&lt;="&amp;W5)&gt;=1000000),SUMIFS($D$249:$D$599,$F$249:$F$599,0,$E$249:$E$599,$G483)*$C$161 ,0)</f>
        <v/>
      </c>
      <c r="Y483" s="84">
        <f>IF(AND(SUMIFS($D$249:$D$599,$F$249:$F$599,0,$E$249:$E$599,$G483,$C$249:$C$599,"&lt;="&amp;W$5)&lt;1000000,SUMIFS($D$249:$D$599,$F$249:$F$599,0,$E$249:$E$599,$G483,$C$249:$C$599,"&lt;="&amp;Y5)&gt;=1000000),SUMIFS($D$249:$D$599,$F$249:$F$599,0,$E$249:$E$599,$G483)*$C$161 ,0)</f>
        <v/>
      </c>
      <c r="AA483" s="84">
        <f>IF(AND(SUMIFS($D$249:$D$599,$F$249:$F$599,0,$E$249:$E$599,$G483,$C$249:$C$599,"&lt;="&amp;Y$5)&lt;1000000,SUMIFS($D$249:$D$599,$F$249:$F$599,0,$E$249:$E$599,$G483,$C$249:$C$599,"&lt;="&amp;AA5)&gt;=1000000),SUMIFS($D$249:$D$599,$F$249:$F$599,0,$E$249:$E$599,$G483)*$C$161 ,0)</f>
        <v/>
      </c>
      <c r="AC483" s="84">
        <f>IF(AND(SUMIFS($D$249:$D$599,$F$249:$F$599,0,$E$249:$E$599,$G483,$C$249:$C$599,"&lt;="&amp;AA$5)&lt;1000000,SUMIFS($D$249:$D$599,$F$249:$F$599,0,$E$249:$E$599,$G483,$C$249:$C$599,"&lt;="&amp;AC5)&gt;=1000000),SUMIFS($D$249:$D$599,$F$249:$F$599,0,$E$249:$E$599,$G483)*$C$161 ,0)</f>
        <v/>
      </c>
      <c r="AE483" s="84">
        <f>IF(AND(SUMIFS($D$249:$D$599,$F$249:$F$599,0,$E$249:$E$599,$G483,$C$249:$C$599,"&lt;="&amp;AC$5)&lt;1000000,SUMIFS($D$249:$D$599,$F$249:$F$599,0,$E$249:$E$599,$G483,$C$249:$C$599,"&lt;="&amp;AE5)&gt;=1000000),SUMIFS($D$249:$D$599,$F$249:$F$599,0,$E$249:$E$599,$G483)*$C$161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85">
        <f>LEFT(B484,6)</f>
        <v/>
      </c>
      <c r="F484" s="14">
        <f>IF(SUMIFS($E$121:$E$155,$D$121:$D$155,E484)&lt;&gt;0,E484,0)</f>
        <v/>
      </c>
      <c r="G484" s="24" t="n"/>
      <c r="I484" s="26">
        <f>IF(AND(SUMIFS($D$249:$D$599,$F$249:$F$599,0,$E$249:$E$599,$G484,$C$249:$C$599,"&lt;="&amp;B$2)&lt;1000000,SUMIFS($D$249:$D$599,$F$249:$F$599,0,$E$249:$E$599,$G484,$C$249:$C$599,"&lt;="&amp;I5)&gt;=1000000),SUMIFS($D$249:$D$599,$F$249:$F$599,0,$E$249:$E$599,$G484)*$C$161 ,0)</f>
        <v/>
      </c>
      <c r="K484" s="84">
        <f>IF(AND(SUMIFS($D$249:$D$599,$F$249:$F$599,0,$E$249:$E$599,$G484,$C$249:$C$599,"&lt;="&amp;I$5)&lt;1000000,SUMIFS($D$249:$D$599,$F$249:$F$599,0,$E$249:$E$599,$G484,$C$249:$C$599,"&lt;="&amp;K5)&gt;=1000000),SUMIFS($D$249:$D$599,$F$249:$F$599,0,$E$249:$E$599,$G484)*$C$161 ,0)</f>
        <v/>
      </c>
      <c r="M484" s="84">
        <f>IF(AND(SUMIFS($D$249:$D$599,$F$249:$F$599,0,$E$249:$E$599,$G484,$C$249:$C$599,"&lt;="&amp;K$5)&lt;1000000,SUMIFS($D$249:$D$599,$F$249:$F$599,0,$E$249:$E$599,$G484,$C$249:$C$599,"&lt;="&amp;M5)&gt;=1000000),SUMIFS($D$249:$D$599,$F$249:$F$599,0,$E$249:$E$599,$G484)*$C$161 ,0)</f>
        <v/>
      </c>
      <c r="O484" s="84">
        <f>IF(AND(SUMIFS($D$249:$D$599,$F$249:$F$599,0,$E$249:$E$599,$G484,$C$249:$C$599,"&lt;="&amp;M$5)&lt;1000000,SUMIFS($D$249:$D$599,$F$249:$F$599,0,$E$249:$E$599,$G484,$C$249:$C$599,"&lt;="&amp;O5)&gt;=1000000),SUMIFS($D$249:$D$599,$F$249:$F$599,0,$E$249:$E$599,$G484)*$C$161 ,0)</f>
        <v/>
      </c>
      <c r="Q484" s="84">
        <f>IF(AND(SUMIFS($D$249:$D$599,$F$249:$F$599,0,$E$249:$E$599,$G484,$C$249:$C$599,"&lt;="&amp;O$5)&lt;1000000,SUMIFS($D$249:$D$599,$F$249:$F$599,0,$E$249:$E$599,$G484,$C$249:$C$599,"&lt;="&amp;Q5)&gt;=1000000),SUMIFS($D$249:$D$599,$F$249:$F$599,0,$E$249:$E$599,$G484)*$C$161 ,0)</f>
        <v/>
      </c>
      <c r="S484" s="84">
        <f>IF(AND(SUMIFS($D$249:$D$599,$F$249:$F$599,0,$E$249:$E$599,$G484,$C$249:$C$599,"&lt;="&amp;Q$5)&lt;1000000,SUMIFS($D$249:$D$599,$F$249:$F$599,0,$E$249:$E$599,$G484,$C$249:$C$599,"&lt;="&amp;S5)&gt;=1000000),SUMIFS($D$249:$D$599,$F$249:$F$599,0,$E$249:$E$599,$G484)*$C$161 ,0)</f>
        <v/>
      </c>
      <c r="U484" s="84">
        <f>IF(AND(SUMIFS($D$249:$D$599,$F$249:$F$599,0,$E$249:$E$599,$G484,$C$249:$C$599,"&lt;="&amp;S$5)&lt;1000000,SUMIFS($D$249:$D$599,$F$249:$F$599,0,$E$249:$E$599,$G484,$C$249:$C$599,"&lt;="&amp;U5)&gt;=1000000),SUMIFS($D$249:$D$599,$F$249:$F$599,0,$E$249:$E$599,$G484)*$C$161 ,0)</f>
        <v/>
      </c>
      <c r="W484" s="84">
        <f>IF(AND(SUMIFS($D$249:$D$599,$F$249:$F$599,0,$E$249:$E$599,$G484,$C$249:$C$599,"&lt;="&amp;U$5)&lt;1000000,SUMIFS($D$249:$D$599,$F$249:$F$599,0,$E$249:$E$599,$G484,$C$249:$C$599,"&lt;="&amp;W5)&gt;=1000000),SUMIFS($D$249:$D$599,$F$249:$F$599,0,$E$249:$E$599,$G484)*$C$161 ,0)</f>
        <v/>
      </c>
      <c r="Y484" s="84">
        <f>IF(AND(SUMIFS($D$249:$D$599,$F$249:$F$599,0,$E$249:$E$599,$G484,$C$249:$C$599,"&lt;="&amp;W$5)&lt;1000000,SUMIFS($D$249:$D$599,$F$249:$F$599,0,$E$249:$E$599,$G484,$C$249:$C$599,"&lt;="&amp;Y5)&gt;=1000000),SUMIFS($D$249:$D$599,$F$249:$F$599,0,$E$249:$E$599,$G484)*$C$161 ,0)</f>
        <v/>
      </c>
      <c r="AA484" s="84">
        <f>IF(AND(SUMIFS($D$249:$D$599,$F$249:$F$599,0,$E$249:$E$599,$G484,$C$249:$C$599,"&lt;="&amp;Y$5)&lt;1000000,SUMIFS($D$249:$D$599,$F$249:$F$599,0,$E$249:$E$599,$G484,$C$249:$C$599,"&lt;="&amp;AA5)&gt;=1000000),SUMIFS($D$249:$D$599,$F$249:$F$599,0,$E$249:$E$599,$G484)*$C$161 ,0)</f>
        <v/>
      </c>
      <c r="AC484" s="84">
        <f>IF(AND(SUMIFS($D$249:$D$599,$F$249:$F$599,0,$E$249:$E$599,$G484,$C$249:$C$599,"&lt;="&amp;AA$5)&lt;1000000,SUMIFS($D$249:$D$599,$F$249:$F$599,0,$E$249:$E$599,$G484,$C$249:$C$599,"&lt;="&amp;AC5)&gt;=1000000),SUMIFS($D$249:$D$599,$F$249:$F$599,0,$E$249:$E$599,$G484)*$C$161 ,0)</f>
        <v/>
      </c>
      <c r="AE484" s="84">
        <f>IF(AND(SUMIFS($D$249:$D$599,$F$249:$F$599,0,$E$249:$E$599,$G484,$C$249:$C$599,"&lt;="&amp;AC$5)&lt;1000000,SUMIFS($D$249:$D$599,$F$249:$F$599,0,$E$249:$E$599,$G484,$C$249:$C$599,"&lt;="&amp;AE5)&gt;=1000000),SUMIFS($D$249:$D$599,$F$249:$F$599,0,$E$249:$E$599,$G484)*$C$161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85">
        <f>LEFT(B485,6)</f>
        <v/>
      </c>
      <c r="F485" s="14">
        <f>IF(SUMIFS($E$121:$E$155,$D$121:$D$155,E485)&lt;&gt;0,E485,0)</f>
        <v/>
      </c>
      <c r="G485" s="24" t="n"/>
      <c r="I485" s="26">
        <f>IF(AND(SUMIFS($D$249:$D$599,$F$249:$F$599,0,$E$249:$E$599,$G485,$C$249:$C$599,"&lt;="&amp;B$2)&lt;1000000,SUMIFS($D$249:$D$599,$F$249:$F$599,0,$E$249:$E$599,$G485,$C$249:$C$599,"&lt;="&amp;I5)&gt;=1000000),SUMIFS($D$249:$D$599,$F$249:$F$599,0,$E$249:$E$599,$G485)*$C$161 ,0)</f>
        <v/>
      </c>
      <c r="K485" s="84">
        <f>IF(AND(SUMIFS($D$249:$D$599,$F$249:$F$599,0,$E$249:$E$599,$G485,$C$249:$C$599,"&lt;="&amp;I$5)&lt;1000000,SUMIFS($D$249:$D$599,$F$249:$F$599,0,$E$249:$E$599,$G485,$C$249:$C$599,"&lt;="&amp;K5)&gt;=1000000),SUMIFS($D$249:$D$599,$F$249:$F$599,0,$E$249:$E$599,$G485)*$C$161 ,0)</f>
        <v/>
      </c>
      <c r="M485" s="84">
        <f>IF(AND(SUMIFS($D$249:$D$599,$F$249:$F$599,0,$E$249:$E$599,$G485,$C$249:$C$599,"&lt;="&amp;K$5)&lt;1000000,SUMIFS($D$249:$D$599,$F$249:$F$599,0,$E$249:$E$599,$G485,$C$249:$C$599,"&lt;="&amp;M5)&gt;=1000000),SUMIFS($D$249:$D$599,$F$249:$F$599,0,$E$249:$E$599,$G485)*$C$161 ,0)</f>
        <v/>
      </c>
      <c r="O485" s="84">
        <f>IF(AND(SUMIFS($D$249:$D$599,$F$249:$F$599,0,$E$249:$E$599,$G485,$C$249:$C$599,"&lt;="&amp;M$5)&lt;1000000,SUMIFS($D$249:$D$599,$F$249:$F$599,0,$E$249:$E$599,$G485,$C$249:$C$599,"&lt;="&amp;O5)&gt;=1000000),SUMIFS($D$249:$D$599,$F$249:$F$599,0,$E$249:$E$599,$G485)*$C$161 ,0)</f>
        <v/>
      </c>
      <c r="Q485" s="84">
        <f>IF(AND(SUMIFS($D$249:$D$599,$F$249:$F$599,0,$E$249:$E$599,$G485,$C$249:$C$599,"&lt;="&amp;O$5)&lt;1000000,SUMIFS($D$249:$D$599,$F$249:$F$599,0,$E$249:$E$599,$G485,$C$249:$C$599,"&lt;="&amp;Q5)&gt;=1000000),SUMIFS($D$249:$D$599,$F$249:$F$599,0,$E$249:$E$599,$G485)*$C$161 ,0)</f>
        <v/>
      </c>
      <c r="S485" s="84">
        <f>IF(AND(SUMIFS($D$249:$D$599,$F$249:$F$599,0,$E$249:$E$599,$G485,$C$249:$C$599,"&lt;="&amp;Q$5)&lt;1000000,SUMIFS($D$249:$D$599,$F$249:$F$599,0,$E$249:$E$599,$G485,$C$249:$C$599,"&lt;="&amp;S5)&gt;=1000000),SUMIFS($D$249:$D$599,$F$249:$F$599,0,$E$249:$E$599,$G485)*$C$161 ,0)</f>
        <v/>
      </c>
      <c r="U485" s="84">
        <f>IF(AND(SUMIFS($D$249:$D$599,$F$249:$F$599,0,$E$249:$E$599,$G485,$C$249:$C$599,"&lt;="&amp;S$5)&lt;1000000,SUMIFS($D$249:$D$599,$F$249:$F$599,0,$E$249:$E$599,$G485,$C$249:$C$599,"&lt;="&amp;U5)&gt;=1000000),SUMIFS($D$249:$D$599,$F$249:$F$599,0,$E$249:$E$599,$G485)*$C$161 ,0)</f>
        <v/>
      </c>
      <c r="W485" s="84">
        <f>IF(AND(SUMIFS($D$249:$D$599,$F$249:$F$599,0,$E$249:$E$599,$G485,$C$249:$C$599,"&lt;="&amp;U$5)&lt;1000000,SUMIFS($D$249:$D$599,$F$249:$F$599,0,$E$249:$E$599,$G485,$C$249:$C$599,"&lt;="&amp;W5)&gt;=1000000),SUMIFS($D$249:$D$599,$F$249:$F$599,0,$E$249:$E$599,$G485)*$C$161 ,0)</f>
        <v/>
      </c>
      <c r="Y485" s="84">
        <f>IF(AND(SUMIFS($D$249:$D$599,$F$249:$F$599,0,$E$249:$E$599,$G485,$C$249:$C$599,"&lt;="&amp;W$5)&lt;1000000,SUMIFS($D$249:$D$599,$F$249:$F$599,0,$E$249:$E$599,$G485,$C$249:$C$599,"&lt;="&amp;Y5)&gt;=1000000),SUMIFS($D$249:$D$599,$F$249:$F$599,0,$E$249:$E$599,$G485)*$C$161 ,0)</f>
        <v/>
      </c>
      <c r="AA485" s="84">
        <f>IF(AND(SUMIFS($D$249:$D$599,$F$249:$F$599,0,$E$249:$E$599,$G485,$C$249:$C$599,"&lt;="&amp;Y$5)&lt;1000000,SUMIFS($D$249:$D$599,$F$249:$F$599,0,$E$249:$E$599,$G485,$C$249:$C$599,"&lt;="&amp;AA5)&gt;=1000000),SUMIFS($D$249:$D$599,$F$249:$F$599,0,$E$249:$E$599,$G485)*$C$161 ,0)</f>
        <v/>
      </c>
      <c r="AC485" s="84">
        <f>IF(AND(SUMIFS($D$249:$D$599,$F$249:$F$599,0,$E$249:$E$599,$G485,$C$249:$C$599,"&lt;="&amp;AA$5)&lt;1000000,SUMIFS($D$249:$D$599,$F$249:$F$599,0,$E$249:$E$599,$G485,$C$249:$C$599,"&lt;="&amp;AC5)&gt;=1000000),SUMIFS($D$249:$D$599,$F$249:$F$599,0,$E$249:$E$599,$G485)*$C$161 ,0)</f>
        <v/>
      </c>
      <c r="AE485" s="84">
        <f>IF(AND(SUMIFS($D$249:$D$599,$F$249:$F$599,0,$E$249:$E$599,$G485,$C$249:$C$599,"&lt;="&amp;AC$5)&lt;1000000,SUMIFS($D$249:$D$599,$F$249:$F$599,0,$E$249:$E$599,$G485,$C$249:$C$599,"&lt;="&amp;AE5)&gt;=1000000),SUMIFS($D$249:$D$599,$F$249:$F$599,0,$E$249:$E$599,$G485)*$C$161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85">
        <f>LEFT(B486,6)</f>
        <v/>
      </c>
      <c r="F486" s="14">
        <f>IF(SUMIFS($E$121:$E$155,$D$121:$D$155,E486)&lt;&gt;0,E486,0)</f>
        <v/>
      </c>
      <c r="G486" s="24" t="n"/>
      <c r="I486" s="26">
        <f>IF(AND(SUMIFS($D$249:$D$599,$F$249:$F$599,0,$E$249:$E$599,$G486,$C$249:$C$599,"&lt;="&amp;B$2)&lt;1000000,SUMIFS($D$249:$D$599,$F$249:$F$599,0,$E$249:$E$599,$G486,$C$249:$C$599,"&lt;="&amp;I5)&gt;=1000000),SUMIFS($D$249:$D$599,$F$249:$F$599,0,$E$249:$E$599,$G486)*$C$161 ,0)</f>
        <v/>
      </c>
      <c r="K486" s="84">
        <f>IF(AND(SUMIFS($D$249:$D$599,$F$249:$F$599,0,$E$249:$E$599,$G486,$C$249:$C$599,"&lt;="&amp;I$5)&lt;1000000,SUMIFS($D$249:$D$599,$F$249:$F$599,0,$E$249:$E$599,$G486,$C$249:$C$599,"&lt;="&amp;K5)&gt;=1000000),SUMIFS($D$249:$D$599,$F$249:$F$599,0,$E$249:$E$599,$G486)*$C$161 ,0)</f>
        <v/>
      </c>
      <c r="M486" s="84">
        <f>IF(AND(SUMIFS($D$249:$D$599,$F$249:$F$599,0,$E$249:$E$599,$G486,$C$249:$C$599,"&lt;="&amp;K$5)&lt;1000000,SUMIFS($D$249:$D$599,$F$249:$F$599,0,$E$249:$E$599,$G486,$C$249:$C$599,"&lt;="&amp;M5)&gt;=1000000),SUMIFS($D$249:$D$599,$F$249:$F$599,0,$E$249:$E$599,$G486)*$C$161 ,0)</f>
        <v/>
      </c>
      <c r="O486" s="84">
        <f>IF(AND(SUMIFS($D$249:$D$599,$F$249:$F$599,0,$E$249:$E$599,$G486,$C$249:$C$599,"&lt;="&amp;M$5)&lt;1000000,SUMIFS($D$249:$D$599,$F$249:$F$599,0,$E$249:$E$599,$G486,$C$249:$C$599,"&lt;="&amp;O5)&gt;=1000000),SUMIFS($D$249:$D$599,$F$249:$F$599,0,$E$249:$E$599,$G486)*$C$161 ,0)</f>
        <v/>
      </c>
      <c r="Q486" s="84">
        <f>IF(AND(SUMIFS($D$249:$D$599,$F$249:$F$599,0,$E$249:$E$599,$G486,$C$249:$C$599,"&lt;="&amp;O$5)&lt;1000000,SUMIFS($D$249:$D$599,$F$249:$F$599,0,$E$249:$E$599,$G486,$C$249:$C$599,"&lt;="&amp;Q5)&gt;=1000000),SUMIFS($D$249:$D$599,$F$249:$F$599,0,$E$249:$E$599,$G486)*$C$161 ,0)</f>
        <v/>
      </c>
      <c r="S486" s="84">
        <f>IF(AND(SUMIFS($D$249:$D$599,$F$249:$F$599,0,$E$249:$E$599,$G486,$C$249:$C$599,"&lt;="&amp;Q$5)&lt;1000000,SUMIFS($D$249:$D$599,$F$249:$F$599,0,$E$249:$E$599,$G486,$C$249:$C$599,"&lt;="&amp;S5)&gt;=1000000),SUMIFS($D$249:$D$599,$F$249:$F$599,0,$E$249:$E$599,$G486)*$C$161 ,0)</f>
        <v/>
      </c>
      <c r="U486" s="84">
        <f>IF(AND(SUMIFS($D$249:$D$599,$F$249:$F$599,0,$E$249:$E$599,$G486,$C$249:$C$599,"&lt;="&amp;S$5)&lt;1000000,SUMIFS($D$249:$D$599,$F$249:$F$599,0,$E$249:$E$599,$G486,$C$249:$C$599,"&lt;="&amp;U5)&gt;=1000000),SUMIFS($D$249:$D$599,$F$249:$F$599,0,$E$249:$E$599,$G486)*$C$161 ,0)</f>
        <v/>
      </c>
      <c r="W486" s="84">
        <f>IF(AND(SUMIFS($D$249:$D$599,$F$249:$F$599,0,$E$249:$E$599,$G486,$C$249:$C$599,"&lt;="&amp;U$5)&lt;1000000,SUMIFS($D$249:$D$599,$F$249:$F$599,0,$E$249:$E$599,$G486,$C$249:$C$599,"&lt;="&amp;W5)&gt;=1000000),SUMIFS($D$249:$D$599,$F$249:$F$599,0,$E$249:$E$599,$G486)*$C$161 ,0)</f>
        <v/>
      </c>
      <c r="Y486" s="84">
        <f>IF(AND(SUMIFS($D$249:$D$599,$F$249:$F$599,0,$E$249:$E$599,$G486,$C$249:$C$599,"&lt;="&amp;W$5)&lt;1000000,SUMIFS($D$249:$D$599,$F$249:$F$599,0,$E$249:$E$599,$G486,$C$249:$C$599,"&lt;="&amp;Y5)&gt;=1000000),SUMIFS($D$249:$D$599,$F$249:$F$599,0,$E$249:$E$599,$G486)*$C$161 ,0)</f>
        <v/>
      </c>
      <c r="AA486" s="84">
        <f>IF(AND(SUMIFS($D$249:$D$599,$F$249:$F$599,0,$E$249:$E$599,$G486,$C$249:$C$599,"&lt;="&amp;Y$5)&lt;1000000,SUMIFS($D$249:$D$599,$F$249:$F$599,0,$E$249:$E$599,$G486,$C$249:$C$599,"&lt;="&amp;AA5)&gt;=1000000),SUMIFS($D$249:$D$599,$F$249:$F$599,0,$E$249:$E$599,$G486)*$C$161 ,0)</f>
        <v/>
      </c>
      <c r="AC486" s="84">
        <f>IF(AND(SUMIFS($D$249:$D$599,$F$249:$F$599,0,$E$249:$E$599,$G486,$C$249:$C$599,"&lt;="&amp;AA$5)&lt;1000000,SUMIFS($D$249:$D$599,$F$249:$F$599,0,$E$249:$E$599,$G486,$C$249:$C$599,"&lt;="&amp;AC5)&gt;=1000000),SUMIFS($D$249:$D$599,$F$249:$F$599,0,$E$249:$E$599,$G486)*$C$161 ,0)</f>
        <v/>
      </c>
      <c r="AE486" s="84">
        <f>IF(AND(SUMIFS($D$249:$D$599,$F$249:$F$599,0,$E$249:$E$599,$G486,$C$249:$C$599,"&lt;="&amp;AC$5)&lt;1000000,SUMIFS($D$249:$D$599,$F$249:$F$599,0,$E$249:$E$599,$G486,$C$249:$C$599,"&lt;="&amp;AE5)&gt;=1000000),SUMIFS($D$249:$D$599,$F$249:$F$599,0,$E$249:$E$599,$G486)*$C$161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85">
        <f>LEFT(B487,6)</f>
        <v/>
      </c>
      <c r="F487" s="14">
        <f>IF(SUMIFS($E$121:$E$155,$D$121:$D$155,E487)&lt;&gt;0,E487,0)</f>
        <v/>
      </c>
      <c r="G487" s="24" t="n"/>
      <c r="I487" s="26">
        <f>IF(AND(SUMIFS($D$249:$D$599,$F$249:$F$599,0,$E$249:$E$599,$G487,$C$249:$C$599,"&lt;="&amp;B$2)&lt;1000000,SUMIFS($D$249:$D$599,$F$249:$F$599,0,$E$249:$E$599,$G487,$C$249:$C$599,"&lt;="&amp;I5)&gt;=1000000),SUMIFS($D$249:$D$599,$F$249:$F$599,0,$E$249:$E$599,$G487)*$C$161 ,0)</f>
        <v/>
      </c>
      <c r="K487" s="84">
        <f>IF(AND(SUMIFS($D$249:$D$599,$F$249:$F$599,0,$E$249:$E$599,$G487,$C$249:$C$599,"&lt;="&amp;I$5)&lt;1000000,SUMIFS($D$249:$D$599,$F$249:$F$599,0,$E$249:$E$599,$G487,$C$249:$C$599,"&lt;="&amp;K5)&gt;=1000000),SUMIFS($D$249:$D$599,$F$249:$F$599,0,$E$249:$E$599,$G487)*$C$161 ,0)</f>
        <v/>
      </c>
      <c r="M487" s="84">
        <f>IF(AND(SUMIFS($D$249:$D$599,$F$249:$F$599,0,$E$249:$E$599,$G487,$C$249:$C$599,"&lt;="&amp;K$5)&lt;1000000,SUMIFS($D$249:$D$599,$F$249:$F$599,0,$E$249:$E$599,$G487,$C$249:$C$599,"&lt;="&amp;M5)&gt;=1000000),SUMIFS($D$249:$D$599,$F$249:$F$599,0,$E$249:$E$599,$G487)*$C$161 ,0)</f>
        <v/>
      </c>
      <c r="O487" s="84">
        <f>IF(AND(SUMIFS($D$249:$D$599,$F$249:$F$599,0,$E$249:$E$599,$G487,$C$249:$C$599,"&lt;="&amp;M$5)&lt;1000000,SUMIFS($D$249:$D$599,$F$249:$F$599,0,$E$249:$E$599,$G487,$C$249:$C$599,"&lt;="&amp;O5)&gt;=1000000),SUMIFS($D$249:$D$599,$F$249:$F$599,0,$E$249:$E$599,$G487)*$C$161 ,0)</f>
        <v/>
      </c>
      <c r="Q487" s="84">
        <f>IF(AND(SUMIFS($D$249:$D$599,$F$249:$F$599,0,$E$249:$E$599,$G487,$C$249:$C$599,"&lt;="&amp;O$5)&lt;1000000,SUMIFS($D$249:$D$599,$F$249:$F$599,0,$E$249:$E$599,$G487,$C$249:$C$599,"&lt;="&amp;Q5)&gt;=1000000),SUMIFS($D$249:$D$599,$F$249:$F$599,0,$E$249:$E$599,$G487)*$C$161 ,0)</f>
        <v/>
      </c>
      <c r="S487" s="84">
        <f>IF(AND(SUMIFS($D$249:$D$599,$F$249:$F$599,0,$E$249:$E$599,$G487,$C$249:$C$599,"&lt;="&amp;Q$5)&lt;1000000,SUMIFS($D$249:$D$599,$F$249:$F$599,0,$E$249:$E$599,$G487,$C$249:$C$599,"&lt;="&amp;S5)&gt;=1000000),SUMIFS($D$249:$D$599,$F$249:$F$599,0,$E$249:$E$599,$G487)*$C$161 ,0)</f>
        <v/>
      </c>
      <c r="U487" s="84">
        <f>IF(AND(SUMIFS($D$249:$D$599,$F$249:$F$599,0,$E$249:$E$599,$G487,$C$249:$C$599,"&lt;="&amp;S$5)&lt;1000000,SUMIFS($D$249:$D$599,$F$249:$F$599,0,$E$249:$E$599,$G487,$C$249:$C$599,"&lt;="&amp;U5)&gt;=1000000),SUMIFS($D$249:$D$599,$F$249:$F$599,0,$E$249:$E$599,$G487)*$C$161 ,0)</f>
        <v/>
      </c>
      <c r="W487" s="84">
        <f>IF(AND(SUMIFS($D$249:$D$599,$F$249:$F$599,0,$E$249:$E$599,$G487,$C$249:$C$599,"&lt;="&amp;U$5)&lt;1000000,SUMIFS($D$249:$D$599,$F$249:$F$599,0,$E$249:$E$599,$G487,$C$249:$C$599,"&lt;="&amp;W5)&gt;=1000000),SUMIFS($D$249:$D$599,$F$249:$F$599,0,$E$249:$E$599,$G487)*$C$161 ,0)</f>
        <v/>
      </c>
      <c r="Y487" s="84">
        <f>IF(AND(SUMIFS($D$249:$D$599,$F$249:$F$599,0,$E$249:$E$599,$G487,$C$249:$C$599,"&lt;="&amp;W$5)&lt;1000000,SUMIFS($D$249:$D$599,$F$249:$F$599,0,$E$249:$E$599,$G487,$C$249:$C$599,"&lt;="&amp;Y5)&gt;=1000000),SUMIFS($D$249:$D$599,$F$249:$F$599,0,$E$249:$E$599,$G487)*$C$161 ,0)</f>
        <v/>
      </c>
      <c r="AA487" s="84">
        <f>IF(AND(SUMIFS($D$249:$D$599,$F$249:$F$599,0,$E$249:$E$599,$G487,$C$249:$C$599,"&lt;="&amp;Y$5)&lt;1000000,SUMIFS($D$249:$D$599,$F$249:$F$599,0,$E$249:$E$599,$G487,$C$249:$C$599,"&lt;="&amp;AA5)&gt;=1000000),SUMIFS($D$249:$D$599,$F$249:$F$599,0,$E$249:$E$599,$G487)*$C$161 ,0)</f>
        <v/>
      </c>
      <c r="AC487" s="84">
        <f>IF(AND(SUMIFS($D$249:$D$599,$F$249:$F$599,0,$E$249:$E$599,$G487,$C$249:$C$599,"&lt;="&amp;AA$5)&lt;1000000,SUMIFS($D$249:$D$599,$F$249:$F$599,0,$E$249:$E$599,$G487,$C$249:$C$599,"&lt;="&amp;AC5)&gt;=1000000),SUMIFS($D$249:$D$599,$F$249:$F$599,0,$E$249:$E$599,$G487)*$C$161 ,0)</f>
        <v/>
      </c>
      <c r="AE487" s="84">
        <f>IF(AND(SUMIFS($D$249:$D$599,$F$249:$F$599,0,$E$249:$E$599,$G487,$C$249:$C$599,"&lt;="&amp;AC$5)&lt;1000000,SUMIFS($D$249:$D$599,$F$249:$F$599,0,$E$249:$E$599,$G487,$C$249:$C$599,"&lt;="&amp;AE5)&gt;=1000000),SUMIFS($D$249:$D$599,$F$249:$F$599,0,$E$249:$E$599,$G487)*$C$161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85">
        <f>LEFT(B488,6)</f>
        <v/>
      </c>
      <c r="F488" s="14">
        <f>IF(SUMIFS($E$121:$E$155,$D$121:$D$155,E488)&lt;&gt;0,E488,0)</f>
        <v/>
      </c>
      <c r="G488" s="24" t="n"/>
      <c r="I488" s="26">
        <f>IF(AND(SUMIFS($D$249:$D$599,$F$249:$F$599,0,$E$249:$E$599,$G488,$C$249:$C$599,"&lt;="&amp;B$2)&lt;1000000,SUMIFS($D$249:$D$599,$F$249:$F$599,0,$E$249:$E$599,$G488,$C$249:$C$599,"&lt;="&amp;I5)&gt;=1000000),SUMIFS($D$249:$D$599,$F$249:$F$599,0,$E$249:$E$599,$G488)*$C$161 ,0)</f>
        <v/>
      </c>
      <c r="K488" s="84">
        <f>IF(AND(SUMIFS($D$249:$D$599,$F$249:$F$599,0,$E$249:$E$599,$G488,$C$249:$C$599,"&lt;="&amp;I$5)&lt;1000000,SUMIFS($D$249:$D$599,$F$249:$F$599,0,$E$249:$E$599,$G488,$C$249:$C$599,"&lt;="&amp;K5)&gt;=1000000),SUMIFS($D$249:$D$599,$F$249:$F$599,0,$E$249:$E$599,$G488)*$C$161 ,0)</f>
        <v/>
      </c>
      <c r="M488" s="84">
        <f>IF(AND(SUMIFS($D$249:$D$599,$F$249:$F$599,0,$E$249:$E$599,$G488,$C$249:$C$599,"&lt;="&amp;K$5)&lt;1000000,SUMIFS($D$249:$D$599,$F$249:$F$599,0,$E$249:$E$599,$G488,$C$249:$C$599,"&lt;="&amp;M5)&gt;=1000000),SUMIFS($D$249:$D$599,$F$249:$F$599,0,$E$249:$E$599,$G488)*$C$161 ,0)</f>
        <v/>
      </c>
      <c r="O488" s="84">
        <f>IF(AND(SUMIFS($D$249:$D$599,$F$249:$F$599,0,$E$249:$E$599,$G488,$C$249:$C$599,"&lt;="&amp;M$5)&lt;1000000,SUMIFS($D$249:$D$599,$F$249:$F$599,0,$E$249:$E$599,$G488,$C$249:$C$599,"&lt;="&amp;O5)&gt;=1000000),SUMIFS($D$249:$D$599,$F$249:$F$599,0,$E$249:$E$599,$G488)*$C$161 ,0)</f>
        <v/>
      </c>
      <c r="Q488" s="84">
        <f>IF(AND(SUMIFS($D$249:$D$599,$F$249:$F$599,0,$E$249:$E$599,$G488,$C$249:$C$599,"&lt;="&amp;O$5)&lt;1000000,SUMIFS($D$249:$D$599,$F$249:$F$599,0,$E$249:$E$599,$G488,$C$249:$C$599,"&lt;="&amp;Q5)&gt;=1000000),SUMIFS($D$249:$D$599,$F$249:$F$599,0,$E$249:$E$599,$G488)*$C$161 ,0)</f>
        <v/>
      </c>
      <c r="S488" s="84">
        <f>IF(AND(SUMIFS($D$249:$D$599,$F$249:$F$599,0,$E$249:$E$599,$G488,$C$249:$C$599,"&lt;="&amp;Q$5)&lt;1000000,SUMIFS($D$249:$D$599,$F$249:$F$599,0,$E$249:$E$599,$G488,$C$249:$C$599,"&lt;="&amp;S5)&gt;=1000000),SUMIFS($D$249:$D$599,$F$249:$F$599,0,$E$249:$E$599,$G488)*$C$161 ,0)</f>
        <v/>
      </c>
      <c r="U488" s="84">
        <f>IF(AND(SUMIFS($D$249:$D$599,$F$249:$F$599,0,$E$249:$E$599,$G488,$C$249:$C$599,"&lt;="&amp;S$5)&lt;1000000,SUMIFS($D$249:$D$599,$F$249:$F$599,0,$E$249:$E$599,$G488,$C$249:$C$599,"&lt;="&amp;U5)&gt;=1000000),SUMIFS($D$249:$D$599,$F$249:$F$599,0,$E$249:$E$599,$G488)*$C$161 ,0)</f>
        <v/>
      </c>
      <c r="W488" s="84">
        <f>IF(AND(SUMIFS($D$249:$D$599,$F$249:$F$599,0,$E$249:$E$599,$G488,$C$249:$C$599,"&lt;="&amp;U$5)&lt;1000000,SUMIFS($D$249:$D$599,$F$249:$F$599,0,$E$249:$E$599,$G488,$C$249:$C$599,"&lt;="&amp;W5)&gt;=1000000),SUMIFS($D$249:$D$599,$F$249:$F$599,0,$E$249:$E$599,$G488)*$C$161 ,0)</f>
        <v/>
      </c>
      <c r="Y488" s="84">
        <f>IF(AND(SUMIFS($D$249:$D$599,$F$249:$F$599,0,$E$249:$E$599,$G488,$C$249:$C$599,"&lt;="&amp;W$5)&lt;1000000,SUMIFS($D$249:$D$599,$F$249:$F$599,0,$E$249:$E$599,$G488,$C$249:$C$599,"&lt;="&amp;Y5)&gt;=1000000),SUMIFS($D$249:$D$599,$F$249:$F$599,0,$E$249:$E$599,$G488)*$C$161 ,0)</f>
        <v/>
      </c>
      <c r="AA488" s="84">
        <f>IF(AND(SUMIFS($D$249:$D$599,$F$249:$F$599,0,$E$249:$E$599,$G488,$C$249:$C$599,"&lt;="&amp;Y$5)&lt;1000000,SUMIFS($D$249:$D$599,$F$249:$F$599,0,$E$249:$E$599,$G488,$C$249:$C$599,"&lt;="&amp;AA5)&gt;=1000000),SUMIFS($D$249:$D$599,$F$249:$F$599,0,$E$249:$E$599,$G488)*$C$161 ,0)</f>
        <v/>
      </c>
      <c r="AC488" s="84">
        <f>IF(AND(SUMIFS($D$249:$D$599,$F$249:$F$599,0,$E$249:$E$599,$G488,$C$249:$C$599,"&lt;="&amp;AA$5)&lt;1000000,SUMIFS($D$249:$D$599,$F$249:$F$599,0,$E$249:$E$599,$G488,$C$249:$C$599,"&lt;="&amp;AC5)&gt;=1000000),SUMIFS($D$249:$D$599,$F$249:$F$599,0,$E$249:$E$599,$G488)*$C$161 ,0)</f>
        <v/>
      </c>
      <c r="AE488" s="84">
        <f>IF(AND(SUMIFS($D$249:$D$599,$F$249:$F$599,0,$E$249:$E$599,$G488,$C$249:$C$599,"&lt;="&amp;AC$5)&lt;1000000,SUMIFS($D$249:$D$599,$F$249:$F$599,0,$E$249:$E$599,$G488,$C$249:$C$599,"&lt;="&amp;AE5)&gt;=1000000),SUMIFS($D$249:$D$599,$F$249:$F$599,0,$E$249:$E$599,$G488)*$C$161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85">
        <f>LEFT(B489,6)</f>
        <v/>
      </c>
      <c r="F489" s="14">
        <f>IF(SUMIFS($E$121:$E$155,$D$121:$D$155,E489)&lt;&gt;0,E489,0)</f>
        <v/>
      </c>
      <c r="G489" s="24" t="n"/>
      <c r="I489" s="26">
        <f>IF(AND(SUMIFS($D$249:$D$599,$F$249:$F$599,0,$E$249:$E$599,$G489,$C$249:$C$599,"&lt;="&amp;B$2)&lt;1000000,SUMIFS($D$249:$D$599,$F$249:$F$599,0,$E$249:$E$599,$G489,$C$249:$C$599,"&lt;="&amp;I5)&gt;=1000000),SUMIFS($D$249:$D$599,$F$249:$F$599,0,$E$249:$E$599,$G489)*$C$161 ,0)</f>
        <v/>
      </c>
      <c r="K489" s="84">
        <f>IF(AND(SUMIFS($D$249:$D$599,$F$249:$F$599,0,$E$249:$E$599,$G489,$C$249:$C$599,"&lt;="&amp;I$5)&lt;1000000,SUMIFS($D$249:$D$599,$F$249:$F$599,0,$E$249:$E$599,$G489,$C$249:$C$599,"&lt;="&amp;K5)&gt;=1000000),SUMIFS($D$249:$D$599,$F$249:$F$599,0,$E$249:$E$599,$G489)*$C$161 ,0)</f>
        <v/>
      </c>
      <c r="M489" s="84">
        <f>IF(AND(SUMIFS($D$249:$D$599,$F$249:$F$599,0,$E$249:$E$599,$G489,$C$249:$C$599,"&lt;="&amp;K$5)&lt;1000000,SUMIFS($D$249:$D$599,$F$249:$F$599,0,$E$249:$E$599,$G489,$C$249:$C$599,"&lt;="&amp;M5)&gt;=1000000),SUMIFS($D$249:$D$599,$F$249:$F$599,0,$E$249:$E$599,$G489)*$C$161 ,0)</f>
        <v/>
      </c>
      <c r="O489" s="84">
        <f>IF(AND(SUMIFS($D$249:$D$599,$F$249:$F$599,0,$E$249:$E$599,$G489,$C$249:$C$599,"&lt;="&amp;M$5)&lt;1000000,SUMIFS($D$249:$D$599,$F$249:$F$599,0,$E$249:$E$599,$G489,$C$249:$C$599,"&lt;="&amp;O5)&gt;=1000000),SUMIFS($D$249:$D$599,$F$249:$F$599,0,$E$249:$E$599,$G489)*$C$161 ,0)</f>
        <v/>
      </c>
      <c r="Q489" s="84">
        <f>IF(AND(SUMIFS($D$249:$D$599,$F$249:$F$599,0,$E$249:$E$599,$G489,$C$249:$C$599,"&lt;="&amp;O$5)&lt;1000000,SUMIFS($D$249:$D$599,$F$249:$F$599,0,$E$249:$E$599,$G489,$C$249:$C$599,"&lt;="&amp;Q5)&gt;=1000000),SUMIFS($D$249:$D$599,$F$249:$F$599,0,$E$249:$E$599,$G489)*$C$161 ,0)</f>
        <v/>
      </c>
      <c r="S489" s="84">
        <f>IF(AND(SUMIFS($D$249:$D$599,$F$249:$F$599,0,$E$249:$E$599,$G489,$C$249:$C$599,"&lt;="&amp;Q$5)&lt;1000000,SUMIFS($D$249:$D$599,$F$249:$F$599,0,$E$249:$E$599,$G489,$C$249:$C$599,"&lt;="&amp;S5)&gt;=1000000),SUMIFS($D$249:$D$599,$F$249:$F$599,0,$E$249:$E$599,$G489)*$C$161 ,0)</f>
        <v/>
      </c>
      <c r="U489" s="84">
        <f>IF(AND(SUMIFS($D$249:$D$599,$F$249:$F$599,0,$E$249:$E$599,$G489,$C$249:$C$599,"&lt;="&amp;S$5)&lt;1000000,SUMIFS($D$249:$D$599,$F$249:$F$599,0,$E$249:$E$599,$G489,$C$249:$C$599,"&lt;="&amp;U5)&gt;=1000000),SUMIFS($D$249:$D$599,$F$249:$F$599,0,$E$249:$E$599,$G489)*$C$161 ,0)</f>
        <v/>
      </c>
      <c r="W489" s="84">
        <f>IF(AND(SUMIFS($D$249:$D$599,$F$249:$F$599,0,$E$249:$E$599,$G489,$C$249:$C$599,"&lt;="&amp;U$5)&lt;1000000,SUMIFS($D$249:$D$599,$F$249:$F$599,0,$E$249:$E$599,$G489,$C$249:$C$599,"&lt;="&amp;W5)&gt;=1000000),SUMIFS($D$249:$D$599,$F$249:$F$599,0,$E$249:$E$599,$G489)*$C$161 ,0)</f>
        <v/>
      </c>
      <c r="Y489" s="84">
        <f>IF(AND(SUMIFS($D$249:$D$599,$F$249:$F$599,0,$E$249:$E$599,$G489,$C$249:$C$599,"&lt;="&amp;W$5)&lt;1000000,SUMIFS($D$249:$D$599,$F$249:$F$599,0,$E$249:$E$599,$G489,$C$249:$C$599,"&lt;="&amp;Y5)&gt;=1000000),SUMIFS($D$249:$D$599,$F$249:$F$599,0,$E$249:$E$599,$G489)*$C$161 ,0)</f>
        <v/>
      </c>
      <c r="AA489" s="84">
        <f>IF(AND(SUMIFS($D$249:$D$599,$F$249:$F$599,0,$E$249:$E$599,$G489,$C$249:$C$599,"&lt;="&amp;Y$5)&lt;1000000,SUMIFS($D$249:$D$599,$F$249:$F$599,0,$E$249:$E$599,$G489,$C$249:$C$599,"&lt;="&amp;AA5)&gt;=1000000),SUMIFS($D$249:$D$599,$F$249:$F$599,0,$E$249:$E$599,$G489)*$C$161 ,0)</f>
        <v/>
      </c>
      <c r="AC489" s="84">
        <f>IF(AND(SUMIFS($D$249:$D$599,$F$249:$F$599,0,$E$249:$E$599,$G489,$C$249:$C$599,"&lt;="&amp;AA$5)&lt;1000000,SUMIFS($D$249:$D$599,$F$249:$F$599,0,$E$249:$E$599,$G489,$C$249:$C$599,"&lt;="&amp;AC5)&gt;=1000000),SUMIFS($D$249:$D$599,$F$249:$F$599,0,$E$249:$E$599,$G489)*$C$161 ,0)</f>
        <v/>
      </c>
      <c r="AE489" s="84">
        <f>IF(AND(SUMIFS($D$249:$D$599,$F$249:$F$599,0,$E$249:$E$599,$G489,$C$249:$C$599,"&lt;="&amp;AC$5)&lt;1000000,SUMIFS($D$249:$D$599,$F$249:$F$599,0,$E$249:$E$599,$G489,$C$249:$C$599,"&lt;="&amp;AE5)&gt;=1000000),SUMIFS($D$249:$D$599,$F$249:$F$599,0,$E$249:$E$599,$G489)*$C$161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85">
        <f>LEFT(B490,6)</f>
        <v/>
      </c>
      <c r="F490" s="14">
        <f>IF(SUMIFS($E$121:$E$155,$D$121:$D$155,E490)&lt;&gt;0,E490,0)</f>
        <v/>
      </c>
      <c r="G490" s="24" t="n"/>
      <c r="I490" s="26">
        <f>IF(AND(SUMIFS($D$249:$D$599,$F$249:$F$599,0,$E$249:$E$599,$G490,$C$249:$C$599,"&lt;="&amp;B$2)&lt;1000000,SUMIFS($D$249:$D$599,$F$249:$F$599,0,$E$249:$E$599,$G490,$C$249:$C$599,"&lt;="&amp;I5)&gt;=1000000),SUMIFS($D$249:$D$599,$F$249:$F$599,0,$E$249:$E$599,$G490)*$C$161 ,0)</f>
        <v/>
      </c>
      <c r="K490" s="84">
        <f>IF(AND(SUMIFS($D$249:$D$599,$F$249:$F$599,0,$E$249:$E$599,$G490,$C$249:$C$599,"&lt;="&amp;I$5)&lt;1000000,SUMIFS($D$249:$D$599,$F$249:$F$599,0,$E$249:$E$599,$G490,$C$249:$C$599,"&lt;="&amp;K5)&gt;=1000000),SUMIFS($D$249:$D$599,$F$249:$F$599,0,$E$249:$E$599,$G490)*$C$161 ,0)</f>
        <v/>
      </c>
      <c r="M490" s="84">
        <f>IF(AND(SUMIFS($D$249:$D$599,$F$249:$F$599,0,$E$249:$E$599,$G490,$C$249:$C$599,"&lt;="&amp;K$5)&lt;1000000,SUMIFS($D$249:$D$599,$F$249:$F$599,0,$E$249:$E$599,$G490,$C$249:$C$599,"&lt;="&amp;M5)&gt;=1000000),SUMIFS($D$249:$D$599,$F$249:$F$599,0,$E$249:$E$599,$G490)*$C$161 ,0)</f>
        <v/>
      </c>
      <c r="O490" s="84">
        <f>IF(AND(SUMIFS($D$249:$D$599,$F$249:$F$599,0,$E$249:$E$599,$G490,$C$249:$C$599,"&lt;="&amp;M$5)&lt;1000000,SUMIFS($D$249:$D$599,$F$249:$F$599,0,$E$249:$E$599,$G490,$C$249:$C$599,"&lt;="&amp;O5)&gt;=1000000),SUMIFS($D$249:$D$599,$F$249:$F$599,0,$E$249:$E$599,$G490)*$C$161 ,0)</f>
        <v/>
      </c>
      <c r="Q490" s="84">
        <f>IF(AND(SUMIFS($D$249:$D$599,$F$249:$F$599,0,$E$249:$E$599,$G490,$C$249:$C$599,"&lt;="&amp;O$5)&lt;1000000,SUMIFS($D$249:$D$599,$F$249:$F$599,0,$E$249:$E$599,$G490,$C$249:$C$599,"&lt;="&amp;Q5)&gt;=1000000),SUMIFS($D$249:$D$599,$F$249:$F$599,0,$E$249:$E$599,$G490)*$C$161 ,0)</f>
        <v/>
      </c>
      <c r="S490" s="84">
        <f>IF(AND(SUMIFS($D$249:$D$599,$F$249:$F$599,0,$E$249:$E$599,$G490,$C$249:$C$599,"&lt;="&amp;Q$5)&lt;1000000,SUMIFS($D$249:$D$599,$F$249:$F$599,0,$E$249:$E$599,$G490,$C$249:$C$599,"&lt;="&amp;S5)&gt;=1000000),SUMIFS($D$249:$D$599,$F$249:$F$599,0,$E$249:$E$599,$G490)*$C$161 ,0)</f>
        <v/>
      </c>
      <c r="U490" s="84">
        <f>IF(AND(SUMIFS($D$249:$D$599,$F$249:$F$599,0,$E$249:$E$599,$G490,$C$249:$C$599,"&lt;="&amp;S$5)&lt;1000000,SUMIFS($D$249:$D$599,$F$249:$F$599,0,$E$249:$E$599,$G490,$C$249:$C$599,"&lt;="&amp;U5)&gt;=1000000),SUMIFS($D$249:$D$599,$F$249:$F$599,0,$E$249:$E$599,$G490)*$C$161 ,0)</f>
        <v/>
      </c>
      <c r="W490" s="84">
        <f>IF(AND(SUMIFS($D$249:$D$599,$F$249:$F$599,0,$E$249:$E$599,$G490,$C$249:$C$599,"&lt;="&amp;U$5)&lt;1000000,SUMIFS($D$249:$D$599,$F$249:$F$599,0,$E$249:$E$599,$G490,$C$249:$C$599,"&lt;="&amp;W5)&gt;=1000000),SUMIFS($D$249:$D$599,$F$249:$F$599,0,$E$249:$E$599,$G490)*$C$161 ,0)</f>
        <v/>
      </c>
      <c r="Y490" s="84">
        <f>IF(AND(SUMIFS($D$249:$D$599,$F$249:$F$599,0,$E$249:$E$599,$G490,$C$249:$C$599,"&lt;="&amp;W$5)&lt;1000000,SUMIFS($D$249:$D$599,$F$249:$F$599,0,$E$249:$E$599,$G490,$C$249:$C$599,"&lt;="&amp;Y5)&gt;=1000000),SUMIFS($D$249:$D$599,$F$249:$F$599,0,$E$249:$E$599,$G490)*$C$161 ,0)</f>
        <v/>
      </c>
      <c r="AA490" s="84">
        <f>IF(AND(SUMIFS($D$249:$D$599,$F$249:$F$599,0,$E$249:$E$599,$G490,$C$249:$C$599,"&lt;="&amp;Y$5)&lt;1000000,SUMIFS($D$249:$D$599,$F$249:$F$599,0,$E$249:$E$599,$G490,$C$249:$C$599,"&lt;="&amp;AA5)&gt;=1000000),SUMIFS($D$249:$D$599,$F$249:$F$599,0,$E$249:$E$599,$G490)*$C$161 ,0)</f>
        <v/>
      </c>
      <c r="AC490" s="84">
        <f>IF(AND(SUMIFS($D$249:$D$599,$F$249:$F$599,0,$E$249:$E$599,$G490,$C$249:$C$599,"&lt;="&amp;AA$5)&lt;1000000,SUMIFS($D$249:$D$599,$F$249:$F$599,0,$E$249:$E$599,$G490,$C$249:$C$599,"&lt;="&amp;AC5)&gt;=1000000),SUMIFS($D$249:$D$599,$F$249:$F$599,0,$E$249:$E$599,$G490)*$C$161 ,0)</f>
        <v/>
      </c>
      <c r="AE490" s="84">
        <f>IF(AND(SUMIFS($D$249:$D$599,$F$249:$F$599,0,$E$249:$E$599,$G490,$C$249:$C$599,"&lt;="&amp;AC$5)&lt;1000000,SUMIFS($D$249:$D$599,$F$249:$F$599,0,$E$249:$E$599,$G490,$C$249:$C$599,"&lt;="&amp;AE5)&gt;=1000000),SUMIFS($D$249:$D$599,$F$249:$F$599,0,$E$249:$E$599,$G490)*$C$161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85">
        <f>LEFT(B491,6)</f>
        <v/>
      </c>
      <c r="F491" s="14">
        <f>IF(SUMIFS($E$121:$E$155,$D$121:$D$155,E491)&lt;&gt;0,E491,0)</f>
        <v/>
      </c>
      <c r="G491" s="24" t="n"/>
      <c r="I491" s="26">
        <f>IF(AND(SUMIFS($D$249:$D$599,$F$249:$F$599,0,$E$249:$E$599,$G491,$C$249:$C$599,"&lt;="&amp;B$2)&lt;1000000,SUMIFS($D$249:$D$599,$F$249:$F$599,0,$E$249:$E$599,$G491,$C$249:$C$599,"&lt;="&amp;I5)&gt;=1000000),SUMIFS($D$249:$D$599,$F$249:$F$599,0,$E$249:$E$599,$G491)*$C$161 ,0)</f>
        <v/>
      </c>
      <c r="K491" s="84">
        <f>IF(AND(SUMIFS($D$249:$D$599,$F$249:$F$599,0,$E$249:$E$599,$G491,$C$249:$C$599,"&lt;="&amp;I$5)&lt;1000000,SUMIFS($D$249:$D$599,$F$249:$F$599,0,$E$249:$E$599,$G491,$C$249:$C$599,"&lt;="&amp;K5)&gt;=1000000),SUMIFS($D$249:$D$599,$F$249:$F$599,0,$E$249:$E$599,$G491)*$C$161 ,0)</f>
        <v/>
      </c>
      <c r="M491" s="84">
        <f>IF(AND(SUMIFS($D$249:$D$599,$F$249:$F$599,0,$E$249:$E$599,$G491,$C$249:$C$599,"&lt;="&amp;K$5)&lt;1000000,SUMIFS($D$249:$D$599,$F$249:$F$599,0,$E$249:$E$599,$G491,$C$249:$C$599,"&lt;="&amp;M5)&gt;=1000000),SUMIFS($D$249:$D$599,$F$249:$F$599,0,$E$249:$E$599,$G491)*$C$161 ,0)</f>
        <v/>
      </c>
      <c r="O491" s="84">
        <f>IF(AND(SUMIFS($D$249:$D$599,$F$249:$F$599,0,$E$249:$E$599,$G491,$C$249:$C$599,"&lt;="&amp;M$5)&lt;1000000,SUMIFS($D$249:$D$599,$F$249:$F$599,0,$E$249:$E$599,$G491,$C$249:$C$599,"&lt;="&amp;O5)&gt;=1000000),SUMIFS($D$249:$D$599,$F$249:$F$599,0,$E$249:$E$599,$G491)*$C$161 ,0)</f>
        <v/>
      </c>
      <c r="Q491" s="84">
        <f>IF(AND(SUMIFS($D$249:$D$599,$F$249:$F$599,0,$E$249:$E$599,$G491,$C$249:$C$599,"&lt;="&amp;O$5)&lt;1000000,SUMIFS($D$249:$D$599,$F$249:$F$599,0,$E$249:$E$599,$G491,$C$249:$C$599,"&lt;="&amp;Q5)&gt;=1000000),SUMIFS($D$249:$D$599,$F$249:$F$599,0,$E$249:$E$599,$G491)*$C$161 ,0)</f>
        <v/>
      </c>
      <c r="S491" s="84">
        <f>IF(AND(SUMIFS($D$249:$D$599,$F$249:$F$599,0,$E$249:$E$599,$G491,$C$249:$C$599,"&lt;="&amp;Q$5)&lt;1000000,SUMIFS($D$249:$D$599,$F$249:$F$599,0,$E$249:$E$599,$G491,$C$249:$C$599,"&lt;="&amp;S5)&gt;=1000000),SUMIFS($D$249:$D$599,$F$249:$F$599,0,$E$249:$E$599,$G491)*$C$161 ,0)</f>
        <v/>
      </c>
      <c r="U491" s="84">
        <f>IF(AND(SUMIFS($D$249:$D$599,$F$249:$F$599,0,$E$249:$E$599,$G491,$C$249:$C$599,"&lt;="&amp;S$5)&lt;1000000,SUMIFS($D$249:$D$599,$F$249:$F$599,0,$E$249:$E$599,$G491,$C$249:$C$599,"&lt;="&amp;U5)&gt;=1000000),SUMIFS($D$249:$D$599,$F$249:$F$599,0,$E$249:$E$599,$G491)*$C$161 ,0)</f>
        <v/>
      </c>
      <c r="W491" s="84">
        <f>IF(AND(SUMIFS($D$249:$D$599,$F$249:$F$599,0,$E$249:$E$599,$G491,$C$249:$C$599,"&lt;="&amp;U$5)&lt;1000000,SUMIFS($D$249:$D$599,$F$249:$F$599,0,$E$249:$E$599,$G491,$C$249:$C$599,"&lt;="&amp;W5)&gt;=1000000),SUMIFS($D$249:$D$599,$F$249:$F$599,0,$E$249:$E$599,$G491)*$C$161 ,0)</f>
        <v/>
      </c>
      <c r="Y491" s="84">
        <f>IF(AND(SUMIFS($D$249:$D$599,$F$249:$F$599,0,$E$249:$E$599,$G491,$C$249:$C$599,"&lt;="&amp;W$5)&lt;1000000,SUMIFS($D$249:$D$599,$F$249:$F$599,0,$E$249:$E$599,$G491,$C$249:$C$599,"&lt;="&amp;Y5)&gt;=1000000),SUMIFS($D$249:$D$599,$F$249:$F$599,0,$E$249:$E$599,$G491)*$C$161 ,0)</f>
        <v/>
      </c>
      <c r="AA491" s="84">
        <f>IF(AND(SUMIFS($D$249:$D$599,$F$249:$F$599,0,$E$249:$E$599,$G491,$C$249:$C$599,"&lt;="&amp;Y$5)&lt;1000000,SUMIFS($D$249:$D$599,$F$249:$F$599,0,$E$249:$E$599,$G491,$C$249:$C$599,"&lt;="&amp;AA5)&gt;=1000000),SUMIFS($D$249:$D$599,$F$249:$F$599,0,$E$249:$E$599,$G491)*$C$161 ,0)</f>
        <v/>
      </c>
      <c r="AC491" s="84">
        <f>IF(AND(SUMIFS($D$249:$D$599,$F$249:$F$599,0,$E$249:$E$599,$G491,$C$249:$C$599,"&lt;="&amp;AA$5)&lt;1000000,SUMIFS($D$249:$D$599,$F$249:$F$599,0,$E$249:$E$599,$G491,$C$249:$C$599,"&lt;="&amp;AC5)&gt;=1000000),SUMIFS($D$249:$D$599,$F$249:$F$599,0,$E$249:$E$599,$G491)*$C$161 ,0)</f>
        <v/>
      </c>
      <c r="AE491" s="84">
        <f>IF(AND(SUMIFS($D$249:$D$599,$F$249:$F$599,0,$E$249:$E$599,$G491,$C$249:$C$599,"&lt;="&amp;AC$5)&lt;1000000,SUMIFS($D$249:$D$599,$F$249:$F$599,0,$E$249:$E$599,$G491,$C$249:$C$599,"&lt;="&amp;AE5)&gt;=1000000),SUMIFS($D$249:$D$599,$F$249:$F$599,0,$E$249:$E$599,$G491)*$C$161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85">
        <f>LEFT(B492,6)</f>
        <v/>
      </c>
      <c r="F492" s="14">
        <f>IF(SUMIFS($E$121:$E$155,$D$121:$D$155,E492)&lt;&gt;0,E492,0)</f>
        <v/>
      </c>
      <c r="G492" s="24" t="n"/>
      <c r="I492" s="26">
        <f>IF(AND(SUMIFS($D$249:$D$599,$F$249:$F$599,0,$E$249:$E$599,$G492,$C$249:$C$599,"&lt;="&amp;B$2)&lt;1000000,SUMIFS($D$249:$D$599,$F$249:$F$599,0,$E$249:$E$599,$G492,$C$249:$C$599,"&lt;="&amp;I5)&gt;=1000000),SUMIFS($D$249:$D$599,$F$249:$F$599,0,$E$249:$E$599,$G492)*$C$161 ,0)</f>
        <v/>
      </c>
      <c r="K492" s="84">
        <f>IF(AND(SUMIFS($D$249:$D$599,$F$249:$F$599,0,$E$249:$E$599,$G492,$C$249:$C$599,"&lt;="&amp;I$5)&lt;1000000,SUMIFS($D$249:$D$599,$F$249:$F$599,0,$E$249:$E$599,$G492,$C$249:$C$599,"&lt;="&amp;K5)&gt;=1000000),SUMIFS($D$249:$D$599,$F$249:$F$599,0,$E$249:$E$599,$G492)*$C$161 ,0)</f>
        <v/>
      </c>
      <c r="M492" s="84">
        <f>IF(AND(SUMIFS($D$249:$D$599,$F$249:$F$599,0,$E$249:$E$599,$G492,$C$249:$C$599,"&lt;="&amp;K$5)&lt;1000000,SUMIFS($D$249:$D$599,$F$249:$F$599,0,$E$249:$E$599,$G492,$C$249:$C$599,"&lt;="&amp;M5)&gt;=1000000),SUMIFS($D$249:$D$599,$F$249:$F$599,0,$E$249:$E$599,$G492)*$C$161 ,0)</f>
        <v/>
      </c>
      <c r="O492" s="84">
        <f>IF(AND(SUMIFS($D$249:$D$599,$F$249:$F$599,0,$E$249:$E$599,$G492,$C$249:$C$599,"&lt;="&amp;M$5)&lt;1000000,SUMIFS($D$249:$D$599,$F$249:$F$599,0,$E$249:$E$599,$G492,$C$249:$C$599,"&lt;="&amp;O5)&gt;=1000000),SUMIFS($D$249:$D$599,$F$249:$F$599,0,$E$249:$E$599,$G492)*$C$161 ,0)</f>
        <v/>
      </c>
      <c r="Q492" s="84">
        <f>IF(AND(SUMIFS($D$249:$D$599,$F$249:$F$599,0,$E$249:$E$599,$G492,$C$249:$C$599,"&lt;="&amp;O$5)&lt;1000000,SUMIFS($D$249:$D$599,$F$249:$F$599,0,$E$249:$E$599,$G492,$C$249:$C$599,"&lt;="&amp;Q5)&gt;=1000000),SUMIFS($D$249:$D$599,$F$249:$F$599,0,$E$249:$E$599,$G492)*$C$161 ,0)</f>
        <v/>
      </c>
      <c r="S492" s="84">
        <f>IF(AND(SUMIFS($D$249:$D$599,$F$249:$F$599,0,$E$249:$E$599,$G492,$C$249:$C$599,"&lt;="&amp;Q$5)&lt;1000000,SUMIFS($D$249:$D$599,$F$249:$F$599,0,$E$249:$E$599,$G492,$C$249:$C$599,"&lt;="&amp;S5)&gt;=1000000),SUMIFS($D$249:$D$599,$F$249:$F$599,0,$E$249:$E$599,$G492)*$C$161 ,0)</f>
        <v/>
      </c>
      <c r="U492" s="84">
        <f>IF(AND(SUMIFS($D$249:$D$599,$F$249:$F$599,0,$E$249:$E$599,$G492,$C$249:$C$599,"&lt;="&amp;S$5)&lt;1000000,SUMIFS($D$249:$D$599,$F$249:$F$599,0,$E$249:$E$599,$G492,$C$249:$C$599,"&lt;="&amp;U5)&gt;=1000000),SUMIFS($D$249:$D$599,$F$249:$F$599,0,$E$249:$E$599,$G492)*$C$161 ,0)</f>
        <v/>
      </c>
      <c r="W492" s="84">
        <f>IF(AND(SUMIFS($D$249:$D$599,$F$249:$F$599,0,$E$249:$E$599,$G492,$C$249:$C$599,"&lt;="&amp;U$5)&lt;1000000,SUMIFS($D$249:$D$599,$F$249:$F$599,0,$E$249:$E$599,$G492,$C$249:$C$599,"&lt;="&amp;W5)&gt;=1000000),SUMIFS($D$249:$D$599,$F$249:$F$599,0,$E$249:$E$599,$G492)*$C$161 ,0)</f>
        <v/>
      </c>
      <c r="Y492" s="84">
        <f>IF(AND(SUMIFS($D$249:$D$599,$F$249:$F$599,0,$E$249:$E$599,$G492,$C$249:$C$599,"&lt;="&amp;W$5)&lt;1000000,SUMIFS($D$249:$D$599,$F$249:$F$599,0,$E$249:$E$599,$G492,$C$249:$C$599,"&lt;="&amp;Y5)&gt;=1000000),SUMIFS($D$249:$D$599,$F$249:$F$599,0,$E$249:$E$599,$G492)*$C$161 ,0)</f>
        <v/>
      </c>
      <c r="AA492" s="84">
        <f>IF(AND(SUMIFS($D$249:$D$599,$F$249:$F$599,0,$E$249:$E$599,$G492,$C$249:$C$599,"&lt;="&amp;Y$5)&lt;1000000,SUMIFS($D$249:$D$599,$F$249:$F$599,0,$E$249:$E$599,$G492,$C$249:$C$599,"&lt;="&amp;AA5)&gt;=1000000),SUMIFS($D$249:$D$599,$F$249:$F$599,0,$E$249:$E$599,$G492)*$C$161 ,0)</f>
        <v/>
      </c>
      <c r="AC492" s="84">
        <f>IF(AND(SUMIFS($D$249:$D$599,$F$249:$F$599,0,$E$249:$E$599,$G492,$C$249:$C$599,"&lt;="&amp;AA$5)&lt;1000000,SUMIFS($D$249:$D$599,$F$249:$F$599,0,$E$249:$E$599,$G492,$C$249:$C$599,"&lt;="&amp;AC5)&gt;=1000000),SUMIFS($D$249:$D$599,$F$249:$F$599,0,$E$249:$E$599,$G492)*$C$161 ,0)</f>
        <v/>
      </c>
      <c r="AE492" s="84">
        <f>IF(AND(SUMIFS($D$249:$D$599,$F$249:$F$599,0,$E$249:$E$599,$G492,$C$249:$C$599,"&lt;="&amp;AC$5)&lt;1000000,SUMIFS($D$249:$D$599,$F$249:$F$599,0,$E$249:$E$599,$G492,$C$249:$C$599,"&lt;="&amp;AE5)&gt;=1000000),SUMIFS($D$249:$D$599,$F$249:$F$599,0,$E$249:$E$599,$G492)*$C$161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85">
        <f>LEFT(B493,6)</f>
        <v/>
      </c>
      <c r="F493" s="14">
        <f>IF(SUMIFS($E$121:$E$155,$D$121:$D$155,E493)&lt;&gt;0,E493,0)</f>
        <v/>
      </c>
      <c r="G493" s="24" t="n"/>
      <c r="I493" s="26">
        <f>IF(AND(SUMIFS($D$249:$D$599,$F$249:$F$599,0,$E$249:$E$599,$G493,$C$249:$C$599,"&lt;="&amp;B$2)&lt;1000000,SUMIFS($D$249:$D$599,$F$249:$F$599,0,$E$249:$E$599,$G493,$C$249:$C$599,"&lt;="&amp;I5)&gt;=1000000),SUMIFS($D$249:$D$599,$F$249:$F$599,0,$E$249:$E$599,$G493)*$C$161 ,0)</f>
        <v/>
      </c>
      <c r="K493" s="84">
        <f>IF(AND(SUMIFS($D$249:$D$599,$F$249:$F$599,0,$E$249:$E$599,$G493,$C$249:$C$599,"&lt;="&amp;I$5)&lt;1000000,SUMIFS($D$249:$D$599,$F$249:$F$599,0,$E$249:$E$599,$G493,$C$249:$C$599,"&lt;="&amp;K5)&gt;=1000000),SUMIFS($D$249:$D$599,$F$249:$F$599,0,$E$249:$E$599,$G493)*$C$161 ,0)</f>
        <v/>
      </c>
      <c r="M493" s="84">
        <f>IF(AND(SUMIFS($D$249:$D$599,$F$249:$F$599,0,$E$249:$E$599,$G493,$C$249:$C$599,"&lt;="&amp;K$5)&lt;1000000,SUMIFS($D$249:$D$599,$F$249:$F$599,0,$E$249:$E$599,$G493,$C$249:$C$599,"&lt;="&amp;M5)&gt;=1000000),SUMIFS($D$249:$D$599,$F$249:$F$599,0,$E$249:$E$599,$G493)*$C$161 ,0)</f>
        <v/>
      </c>
      <c r="O493" s="84">
        <f>IF(AND(SUMIFS($D$249:$D$599,$F$249:$F$599,0,$E$249:$E$599,$G493,$C$249:$C$599,"&lt;="&amp;M$5)&lt;1000000,SUMIFS($D$249:$D$599,$F$249:$F$599,0,$E$249:$E$599,$G493,$C$249:$C$599,"&lt;="&amp;O5)&gt;=1000000),SUMIFS($D$249:$D$599,$F$249:$F$599,0,$E$249:$E$599,$G493)*$C$161 ,0)</f>
        <v/>
      </c>
      <c r="Q493" s="84">
        <f>IF(AND(SUMIFS($D$249:$D$599,$F$249:$F$599,0,$E$249:$E$599,$G493,$C$249:$C$599,"&lt;="&amp;O$5)&lt;1000000,SUMIFS($D$249:$D$599,$F$249:$F$599,0,$E$249:$E$599,$G493,$C$249:$C$599,"&lt;="&amp;Q5)&gt;=1000000),SUMIFS($D$249:$D$599,$F$249:$F$599,0,$E$249:$E$599,$G493)*$C$161 ,0)</f>
        <v/>
      </c>
      <c r="S493" s="84">
        <f>IF(AND(SUMIFS($D$249:$D$599,$F$249:$F$599,0,$E$249:$E$599,$G493,$C$249:$C$599,"&lt;="&amp;Q$5)&lt;1000000,SUMIFS($D$249:$D$599,$F$249:$F$599,0,$E$249:$E$599,$G493,$C$249:$C$599,"&lt;="&amp;S5)&gt;=1000000),SUMIFS($D$249:$D$599,$F$249:$F$599,0,$E$249:$E$599,$G493)*$C$161 ,0)</f>
        <v/>
      </c>
      <c r="U493" s="84">
        <f>IF(AND(SUMIFS($D$249:$D$599,$F$249:$F$599,0,$E$249:$E$599,$G493,$C$249:$C$599,"&lt;="&amp;S$5)&lt;1000000,SUMIFS($D$249:$D$599,$F$249:$F$599,0,$E$249:$E$599,$G493,$C$249:$C$599,"&lt;="&amp;U5)&gt;=1000000),SUMIFS($D$249:$D$599,$F$249:$F$599,0,$E$249:$E$599,$G493)*$C$161 ,0)</f>
        <v/>
      </c>
      <c r="W493" s="84">
        <f>IF(AND(SUMIFS($D$249:$D$599,$F$249:$F$599,0,$E$249:$E$599,$G493,$C$249:$C$599,"&lt;="&amp;U$5)&lt;1000000,SUMIFS($D$249:$D$599,$F$249:$F$599,0,$E$249:$E$599,$G493,$C$249:$C$599,"&lt;="&amp;W5)&gt;=1000000),SUMIFS($D$249:$D$599,$F$249:$F$599,0,$E$249:$E$599,$G493)*$C$161 ,0)</f>
        <v/>
      </c>
      <c r="Y493" s="84">
        <f>IF(AND(SUMIFS($D$249:$D$599,$F$249:$F$599,0,$E$249:$E$599,$G493,$C$249:$C$599,"&lt;="&amp;W$5)&lt;1000000,SUMIFS($D$249:$D$599,$F$249:$F$599,0,$E$249:$E$599,$G493,$C$249:$C$599,"&lt;="&amp;Y5)&gt;=1000000),SUMIFS($D$249:$D$599,$F$249:$F$599,0,$E$249:$E$599,$G493)*$C$161 ,0)</f>
        <v/>
      </c>
      <c r="AA493" s="84">
        <f>IF(AND(SUMIFS($D$249:$D$599,$F$249:$F$599,0,$E$249:$E$599,$G493,$C$249:$C$599,"&lt;="&amp;Y$5)&lt;1000000,SUMIFS($D$249:$D$599,$F$249:$F$599,0,$E$249:$E$599,$G493,$C$249:$C$599,"&lt;="&amp;AA5)&gt;=1000000),SUMIFS($D$249:$D$599,$F$249:$F$599,0,$E$249:$E$599,$G493)*$C$161 ,0)</f>
        <v/>
      </c>
      <c r="AC493" s="84">
        <f>IF(AND(SUMIFS($D$249:$D$599,$F$249:$F$599,0,$E$249:$E$599,$G493,$C$249:$C$599,"&lt;="&amp;AA$5)&lt;1000000,SUMIFS($D$249:$D$599,$F$249:$F$599,0,$E$249:$E$599,$G493,$C$249:$C$599,"&lt;="&amp;AC5)&gt;=1000000),SUMIFS($D$249:$D$599,$F$249:$F$599,0,$E$249:$E$599,$G493)*$C$161 ,0)</f>
        <v/>
      </c>
      <c r="AE493" s="84">
        <f>IF(AND(SUMIFS($D$249:$D$599,$F$249:$F$599,0,$E$249:$E$599,$G493,$C$249:$C$599,"&lt;="&amp;AC$5)&lt;1000000,SUMIFS($D$249:$D$599,$F$249:$F$599,0,$E$249:$E$599,$G493,$C$249:$C$599,"&lt;="&amp;AE5)&gt;=1000000),SUMIFS($D$249:$D$599,$F$249:$F$599,0,$E$249:$E$599,$G493)*$C$161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85">
        <f>LEFT(B494,6)</f>
        <v/>
      </c>
      <c r="F494" s="14">
        <f>IF(SUMIFS($E$121:$E$155,$D$121:$D$155,E494)&lt;&gt;0,E494,0)</f>
        <v/>
      </c>
      <c r="G494" s="24" t="n"/>
      <c r="I494" s="26">
        <f>IF(AND(SUMIFS($D$249:$D$599,$F$249:$F$599,0,$E$249:$E$599,$G494,$C$249:$C$599,"&lt;="&amp;B$2)&lt;1000000,SUMIFS($D$249:$D$599,$F$249:$F$599,0,$E$249:$E$599,$G494,$C$249:$C$599,"&lt;="&amp;I5)&gt;=1000000),SUMIFS($D$249:$D$599,$F$249:$F$599,0,$E$249:$E$599,$G494)*$C$161 ,0)</f>
        <v/>
      </c>
      <c r="K494" s="84">
        <f>IF(AND(SUMIFS($D$249:$D$599,$F$249:$F$599,0,$E$249:$E$599,$G494,$C$249:$C$599,"&lt;="&amp;I$5)&lt;1000000,SUMIFS($D$249:$D$599,$F$249:$F$599,0,$E$249:$E$599,$G494,$C$249:$C$599,"&lt;="&amp;K5)&gt;=1000000),SUMIFS($D$249:$D$599,$F$249:$F$599,0,$E$249:$E$599,$G494)*$C$161 ,0)</f>
        <v/>
      </c>
      <c r="M494" s="84">
        <f>IF(AND(SUMIFS($D$249:$D$599,$F$249:$F$599,0,$E$249:$E$599,$G494,$C$249:$C$599,"&lt;="&amp;K$5)&lt;1000000,SUMIFS($D$249:$D$599,$F$249:$F$599,0,$E$249:$E$599,$G494,$C$249:$C$599,"&lt;="&amp;M5)&gt;=1000000),SUMIFS($D$249:$D$599,$F$249:$F$599,0,$E$249:$E$599,$G494)*$C$161 ,0)</f>
        <v/>
      </c>
      <c r="O494" s="84">
        <f>IF(AND(SUMIFS($D$249:$D$599,$F$249:$F$599,0,$E$249:$E$599,$G494,$C$249:$C$599,"&lt;="&amp;M$5)&lt;1000000,SUMIFS($D$249:$D$599,$F$249:$F$599,0,$E$249:$E$599,$G494,$C$249:$C$599,"&lt;="&amp;O5)&gt;=1000000),SUMIFS($D$249:$D$599,$F$249:$F$599,0,$E$249:$E$599,$G494)*$C$161 ,0)</f>
        <v/>
      </c>
      <c r="Q494" s="84">
        <f>IF(AND(SUMIFS($D$249:$D$599,$F$249:$F$599,0,$E$249:$E$599,$G494,$C$249:$C$599,"&lt;="&amp;O$5)&lt;1000000,SUMIFS($D$249:$D$599,$F$249:$F$599,0,$E$249:$E$599,$G494,$C$249:$C$599,"&lt;="&amp;Q5)&gt;=1000000),SUMIFS($D$249:$D$599,$F$249:$F$599,0,$E$249:$E$599,$G494)*$C$161 ,0)</f>
        <v/>
      </c>
      <c r="S494" s="84">
        <f>IF(AND(SUMIFS($D$249:$D$599,$F$249:$F$599,0,$E$249:$E$599,$G494,$C$249:$C$599,"&lt;="&amp;Q$5)&lt;1000000,SUMIFS($D$249:$D$599,$F$249:$F$599,0,$E$249:$E$599,$G494,$C$249:$C$599,"&lt;="&amp;S5)&gt;=1000000),SUMIFS($D$249:$D$599,$F$249:$F$599,0,$E$249:$E$599,$G494)*$C$161 ,0)</f>
        <v/>
      </c>
      <c r="U494" s="84">
        <f>IF(AND(SUMIFS($D$249:$D$599,$F$249:$F$599,0,$E$249:$E$599,$G494,$C$249:$C$599,"&lt;="&amp;S$5)&lt;1000000,SUMIFS($D$249:$D$599,$F$249:$F$599,0,$E$249:$E$599,$G494,$C$249:$C$599,"&lt;="&amp;U5)&gt;=1000000),SUMIFS($D$249:$D$599,$F$249:$F$599,0,$E$249:$E$599,$G494)*$C$161 ,0)</f>
        <v/>
      </c>
      <c r="W494" s="84">
        <f>IF(AND(SUMIFS($D$249:$D$599,$F$249:$F$599,0,$E$249:$E$599,$G494,$C$249:$C$599,"&lt;="&amp;U$5)&lt;1000000,SUMIFS($D$249:$D$599,$F$249:$F$599,0,$E$249:$E$599,$G494,$C$249:$C$599,"&lt;="&amp;W5)&gt;=1000000),SUMIFS($D$249:$D$599,$F$249:$F$599,0,$E$249:$E$599,$G494)*$C$161 ,0)</f>
        <v/>
      </c>
      <c r="Y494" s="84">
        <f>IF(AND(SUMIFS($D$249:$D$599,$F$249:$F$599,0,$E$249:$E$599,$G494,$C$249:$C$599,"&lt;="&amp;W$5)&lt;1000000,SUMIFS($D$249:$D$599,$F$249:$F$599,0,$E$249:$E$599,$G494,$C$249:$C$599,"&lt;="&amp;Y5)&gt;=1000000),SUMIFS($D$249:$D$599,$F$249:$F$599,0,$E$249:$E$599,$G494)*$C$161 ,0)</f>
        <v/>
      </c>
      <c r="AA494" s="84">
        <f>IF(AND(SUMIFS($D$249:$D$599,$F$249:$F$599,0,$E$249:$E$599,$G494,$C$249:$C$599,"&lt;="&amp;Y$5)&lt;1000000,SUMIFS($D$249:$D$599,$F$249:$F$599,0,$E$249:$E$599,$G494,$C$249:$C$599,"&lt;="&amp;AA5)&gt;=1000000),SUMIFS($D$249:$D$599,$F$249:$F$599,0,$E$249:$E$599,$G494)*$C$161 ,0)</f>
        <v/>
      </c>
      <c r="AC494" s="84">
        <f>IF(AND(SUMIFS($D$249:$D$599,$F$249:$F$599,0,$E$249:$E$599,$G494,$C$249:$C$599,"&lt;="&amp;AA$5)&lt;1000000,SUMIFS($D$249:$D$599,$F$249:$F$599,0,$E$249:$E$599,$G494,$C$249:$C$599,"&lt;="&amp;AC5)&gt;=1000000),SUMIFS($D$249:$D$599,$F$249:$F$599,0,$E$249:$E$599,$G494)*$C$161 ,0)</f>
        <v/>
      </c>
      <c r="AE494" s="84">
        <f>IF(AND(SUMIFS($D$249:$D$599,$F$249:$F$599,0,$E$249:$E$599,$G494,$C$249:$C$599,"&lt;="&amp;AC$5)&lt;1000000,SUMIFS($D$249:$D$599,$F$249:$F$599,0,$E$249:$E$599,$G494,$C$249:$C$599,"&lt;="&amp;AE5)&gt;=1000000),SUMIFS($D$249:$D$599,$F$249:$F$599,0,$E$249:$E$599,$G494)*$C$161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85">
        <f>LEFT(B495,6)</f>
        <v/>
      </c>
      <c r="F495" s="14">
        <f>IF(SUMIFS($E$121:$E$155,$D$121:$D$155,E495)&lt;&gt;0,E495,0)</f>
        <v/>
      </c>
      <c r="G495" s="24" t="n"/>
      <c r="I495" s="26">
        <f>IF(AND(SUMIFS($D$249:$D$599,$F$249:$F$599,0,$E$249:$E$599,$G495,$C$249:$C$599,"&lt;="&amp;B$2)&lt;1000000,SUMIFS($D$249:$D$599,$F$249:$F$599,0,$E$249:$E$599,$G495,$C$249:$C$599,"&lt;="&amp;I5)&gt;=1000000),SUMIFS($D$249:$D$599,$F$249:$F$599,0,$E$249:$E$599,$G495)*$C$161 ,0)</f>
        <v/>
      </c>
      <c r="K495" s="84">
        <f>IF(AND(SUMIFS($D$249:$D$599,$F$249:$F$599,0,$E$249:$E$599,$G495,$C$249:$C$599,"&lt;="&amp;I$5)&lt;1000000,SUMIFS($D$249:$D$599,$F$249:$F$599,0,$E$249:$E$599,$G495,$C$249:$C$599,"&lt;="&amp;K5)&gt;=1000000),SUMIFS($D$249:$D$599,$F$249:$F$599,0,$E$249:$E$599,$G495)*$C$161 ,0)</f>
        <v/>
      </c>
      <c r="M495" s="84">
        <f>IF(AND(SUMIFS($D$249:$D$599,$F$249:$F$599,0,$E$249:$E$599,$G495,$C$249:$C$599,"&lt;="&amp;K$5)&lt;1000000,SUMIFS($D$249:$D$599,$F$249:$F$599,0,$E$249:$E$599,$G495,$C$249:$C$599,"&lt;="&amp;M5)&gt;=1000000),SUMIFS($D$249:$D$599,$F$249:$F$599,0,$E$249:$E$599,$G495)*$C$161 ,0)</f>
        <v/>
      </c>
      <c r="O495" s="84">
        <f>IF(AND(SUMIFS($D$249:$D$599,$F$249:$F$599,0,$E$249:$E$599,$G495,$C$249:$C$599,"&lt;="&amp;M$5)&lt;1000000,SUMIFS($D$249:$D$599,$F$249:$F$599,0,$E$249:$E$599,$G495,$C$249:$C$599,"&lt;="&amp;O5)&gt;=1000000),SUMIFS($D$249:$D$599,$F$249:$F$599,0,$E$249:$E$599,$G495)*$C$161 ,0)</f>
        <v/>
      </c>
      <c r="Q495" s="84">
        <f>IF(AND(SUMIFS($D$249:$D$599,$F$249:$F$599,0,$E$249:$E$599,$G495,$C$249:$C$599,"&lt;="&amp;O$5)&lt;1000000,SUMIFS($D$249:$D$599,$F$249:$F$599,0,$E$249:$E$599,$G495,$C$249:$C$599,"&lt;="&amp;Q5)&gt;=1000000),SUMIFS($D$249:$D$599,$F$249:$F$599,0,$E$249:$E$599,$G495)*$C$161 ,0)</f>
        <v/>
      </c>
      <c r="S495" s="84">
        <f>IF(AND(SUMIFS($D$249:$D$599,$F$249:$F$599,0,$E$249:$E$599,$G495,$C$249:$C$599,"&lt;="&amp;Q$5)&lt;1000000,SUMIFS($D$249:$D$599,$F$249:$F$599,0,$E$249:$E$599,$G495,$C$249:$C$599,"&lt;="&amp;S5)&gt;=1000000),SUMIFS($D$249:$D$599,$F$249:$F$599,0,$E$249:$E$599,$G495)*$C$161 ,0)</f>
        <v/>
      </c>
      <c r="U495" s="84">
        <f>IF(AND(SUMIFS($D$249:$D$599,$F$249:$F$599,0,$E$249:$E$599,$G495,$C$249:$C$599,"&lt;="&amp;S$5)&lt;1000000,SUMIFS($D$249:$D$599,$F$249:$F$599,0,$E$249:$E$599,$G495,$C$249:$C$599,"&lt;="&amp;U5)&gt;=1000000),SUMIFS($D$249:$D$599,$F$249:$F$599,0,$E$249:$E$599,$G495)*$C$161 ,0)</f>
        <v/>
      </c>
      <c r="W495" s="84">
        <f>IF(AND(SUMIFS($D$249:$D$599,$F$249:$F$599,0,$E$249:$E$599,$G495,$C$249:$C$599,"&lt;="&amp;U$5)&lt;1000000,SUMIFS($D$249:$D$599,$F$249:$F$599,0,$E$249:$E$599,$G495,$C$249:$C$599,"&lt;="&amp;W5)&gt;=1000000),SUMIFS($D$249:$D$599,$F$249:$F$599,0,$E$249:$E$599,$G495)*$C$161 ,0)</f>
        <v/>
      </c>
      <c r="Y495" s="84">
        <f>IF(AND(SUMIFS($D$249:$D$599,$F$249:$F$599,0,$E$249:$E$599,$G495,$C$249:$C$599,"&lt;="&amp;W$5)&lt;1000000,SUMIFS($D$249:$D$599,$F$249:$F$599,0,$E$249:$E$599,$G495,$C$249:$C$599,"&lt;="&amp;Y5)&gt;=1000000),SUMIFS($D$249:$D$599,$F$249:$F$599,0,$E$249:$E$599,$G495)*$C$161 ,0)</f>
        <v/>
      </c>
      <c r="AA495" s="84">
        <f>IF(AND(SUMIFS($D$249:$D$599,$F$249:$F$599,0,$E$249:$E$599,$G495,$C$249:$C$599,"&lt;="&amp;Y$5)&lt;1000000,SUMIFS($D$249:$D$599,$F$249:$F$599,0,$E$249:$E$599,$G495,$C$249:$C$599,"&lt;="&amp;AA5)&gt;=1000000),SUMIFS($D$249:$D$599,$F$249:$F$599,0,$E$249:$E$599,$G495)*$C$161 ,0)</f>
        <v/>
      </c>
      <c r="AC495" s="84">
        <f>IF(AND(SUMIFS($D$249:$D$599,$F$249:$F$599,0,$E$249:$E$599,$G495,$C$249:$C$599,"&lt;="&amp;AA$5)&lt;1000000,SUMIFS($D$249:$D$599,$F$249:$F$599,0,$E$249:$E$599,$G495,$C$249:$C$599,"&lt;="&amp;AC5)&gt;=1000000),SUMIFS($D$249:$D$599,$F$249:$F$599,0,$E$249:$E$599,$G495)*$C$161 ,0)</f>
        <v/>
      </c>
      <c r="AE495" s="84">
        <f>IF(AND(SUMIFS($D$249:$D$599,$F$249:$F$599,0,$E$249:$E$599,$G495,$C$249:$C$599,"&lt;="&amp;AC$5)&lt;1000000,SUMIFS($D$249:$D$599,$F$249:$F$599,0,$E$249:$E$599,$G495,$C$249:$C$599,"&lt;="&amp;AE5)&gt;=1000000),SUMIFS($D$249:$D$599,$F$249:$F$599,0,$E$249:$E$599,$G495)*$C$161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85">
        <f>LEFT(B496,6)</f>
        <v/>
      </c>
      <c r="F496" s="14">
        <f>IF(SUMIFS($E$121:$E$155,$D$121:$D$155,E496)&lt;&gt;0,E496,0)</f>
        <v/>
      </c>
      <c r="G496" s="24" t="n"/>
      <c r="I496" s="26">
        <f>IF(AND(SUMIFS($D$249:$D$599,$F$249:$F$599,0,$E$249:$E$599,$G496,$C$249:$C$599,"&lt;="&amp;B$2)&lt;1000000,SUMIFS($D$249:$D$599,$F$249:$F$599,0,$E$249:$E$599,$G496,$C$249:$C$599,"&lt;="&amp;I5)&gt;=1000000),SUMIFS($D$249:$D$599,$F$249:$F$599,0,$E$249:$E$599,$G496)*$C$161 ,0)</f>
        <v/>
      </c>
      <c r="K496" s="84">
        <f>IF(AND(SUMIFS($D$249:$D$599,$F$249:$F$599,0,$E$249:$E$599,$G496,$C$249:$C$599,"&lt;="&amp;I$5)&lt;1000000,SUMIFS($D$249:$D$599,$F$249:$F$599,0,$E$249:$E$599,$G496,$C$249:$C$599,"&lt;="&amp;K5)&gt;=1000000),SUMIFS($D$249:$D$599,$F$249:$F$599,0,$E$249:$E$599,$G496)*$C$161 ,0)</f>
        <v/>
      </c>
      <c r="M496" s="84">
        <f>IF(AND(SUMIFS($D$249:$D$599,$F$249:$F$599,0,$E$249:$E$599,$G496,$C$249:$C$599,"&lt;="&amp;K$5)&lt;1000000,SUMIFS($D$249:$D$599,$F$249:$F$599,0,$E$249:$E$599,$G496,$C$249:$C$599,"&lt;="&amp;M5)&gt;=1000000),SUMIFS($D$249:$D$599,$F$249:$F$599,0,$E$249:$E$599,$G496)*$C$161 ,0)</f>
        <v/>
      </c>
      <c r="O496" s="84">
        <f>IF(AND(SUMIFS($D$249:$D$599,$F$249:$F$599,0,$E$249:$E$599,$G496,$C$249:$C$599,"&lt;="&amp;M$5)&lt;1000000,SUMIFS($D$249:$D$599,$F$249:$F$599,0,$E$249:$E$599,$G496,$C$249:$C$599,"&lt;="&amp;O5)&gt;=1000000),SUMIFS($D$249:$D$599,$F$249:$F$599,0,$E$249:$E$599,$G496)*$C$161 ,0)</f>
        <v/>
      </c>
      <c r="Q496" s="84">
        <f>IF(AND(SUMIFS($D$249:$D$599,$F$249:$F$599,0,$E$249:$E$599,$G496,$C$249:$C$599,"&lt;="&amp;O$5)&lt;1000000,SUMIFS($D$249:$D$599,$F$249:$F$599,0,$E$249:$E$599,$G496,$C$249:$C$599,"&lt;="&amp;Q5)&gt;=1000000),SUMIFS($D$249:$D$599,$F$249:$F$599,0,$E$249:$E$599,$G496)*$C$161 ,0)</f>
        <v/>
      </c>
      <c r="S496" s="84">
        <f>IF(AND(SUMIFS($D$249:$D$599,$F$249:$F$599,0,$E$249:$E$599,$G496,$C$249:$C$599,"&lt;="&amp;Q$5)&lt;1000000,SUMIFS($D$249:$D$599,$F$249:$F$599,0,$E$249:$E$599,$G496,$C$249:$C$599,"&lt;="&amp;S5)&gt;=1000000),SUMIFS($D$249:$D$599,$F$249:$F$599,0,$E$249:$E$599,$G496)*$C$161 ,0)</f>
        <v/>
      </c>
      <c r="U496" s="84">
        <f>IF(AND(SUMIFS($D$249:$D$599,$F$249:$F$599,0,$E$249:$E$599,$G496,$C$249:$C$599,"&lt;="&amp;S$5)&lt;1000000,SUMIFS($D$249:$D$599,$F$249:$F$599,0,$E$249:$E$599,$G496,$C$249:$C$599,"&lt;="&amp;U5)&gt;=1000000),SUMIFS($D$249:$D$599,$F$249:$F$599,0,$E$249:$E$599,$G496)*$C$161 ,0)</f>
        <v/>
      </c>
      <c r="W496" s="84">
        <f>IF(AND(SUMIFS($D$249:$D$599,$F$249:$F$599,0,$E$249:$E$599,$G496,$C$249:$C$599,"&lt;="&amp;U$5)&lt;1000000,SUMIFS($D$249:$D$599,$F$249:$F$599,0,$E$249:$E$599,$G496,$C$249:$C$599,"&lt;="&amp;W5)&gt;=1000000),SUMIFS($D$249:$D$599,$F$249:$F$599,0,$E$249:$E$599,$G496)*$C$161 ,0)</f>
        <v/>
      </c>
      <c r="Y496" s="84">
        <f>IF(AND(SUMIFS($D$249:$D$599,$F$249:$F$599,0,$E$249:$E$599,$G496,$C$249:$C$599,"&lt;="&amp;W$5)&lt;1000000,SUMIFS($D$249:$D$599,$F$249:$F$599,0,$E$249:$E$599,$G496,$C$249:$C$599,"&lt;="&amp;Y5)&gt;=1000000),SUMIFS($D$249:$D$599,$F$249:$F$599,0,$E$249:$E$599,$G496)*$C$161 ,0)</f>
        <v/>
      </c>
      <c r="AA496" s="84">
        <f>IF(AND(SUMIFS($D$249:$D$599,$F$249:$F$599,0,$E$249:$E$599,$G496,$C$249:$C$599,"&lt;="&amp;Y$5)&lt;1000000,SUMIFS($D$249:$D$599,$F$249:$F$599,0,$E$249:$E$599,$G496,$C$249:$C$599,"&lt;="&amp;AA5)&gt;=1000000),SUMIFS($D$249:$D$599,$F$249:$F$599,0,$E$249:$E$599,$G496)*$C$161 ,0)</f>
        <v/>
      </c>
      <c r="AC496" s="84">
        <f>IF(AND(SUMIFS($D$249:$D$599,$F$249:$F$599,0,$E$249:$E$599,$G496,$C$249:$C$599,"&lt;="&amp;AA$5)&lt;1000000,SUMIFS($D$249:$D$599,$F$249:$F$599,0,$E$249:$E$599,$G496,$C$249:$C$599,"&lt;="&amp;AC5)&gt;=1000000),SUMIFS($D$249:$D$599,$F$249:$F$599,0,$E$249:$E$599,$G496)*$C$161 ,0)</f>
        <v/>
      </c>
      <c r="AE496" s="84">
        <f>IF(AND(SUMIFS($D$249:$D$599,$F$249:$F$599,0,$E$249:$E$599,$G496,$C$249:$C$599,"&lt;="&amp;AC$5)&lt;1000000,SUMIFS($D$249:$D$599,$F$249:$F$599,0,$E$249:$E$599,$G496,$C$249:$C$599,"&lt;="&amp;AE5)&gt;=1000000),SUMIFS($D$249:$D$599,$F$249:$F$599,0,$E$249:$E$599,$G496)*$C$161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85">
        <f>LEFT(B497,6)</f>
        <v/>
      </c>
      <c r="F497" s="14">
        <f>IF(SUMIFS($E$121:$E$155,$D$121:$D$155,E497)&lt;&gt;0,E497,0)</f>
        <v/>
      </c>
      <c r="G497" s="24" t="n"/>
      <c r="I497" s="26">
        <f>IF(AND(SUMIFS($D$249:$D$599,$F$249:$F$599,0,$E$249:$E$599,$G497,$C$249:$C$599,"&lt;="&amp;B$2)&lt;1000000,SUMIFS($D$249:$D$599,$F$249:$F$599,0,$E$249:$E$599,$G497,$C$249:$C$599,"&lt;="&amp;I5)&gt;=1000000),SUMIFS($D$249:$D$599,$F$249:$F$599,0,$E$249:$E$599,$G497)*$C$161 ,0)</f>
        <v/>
      </c>
      <c r="K497" s="84">
        <f>IF(AND(SUMIFS($D$249:$D$599,$F$249:$F$599,0,$E$249:$E$599,$G497,$C$249:$C$599,"&lt;="&amp;I$5)&lt;1000000,SUMIFS($D$249:$D$599,$F$249:$F$599,0,$E$249:$E$599,$G497,$C$249:$C$599,"&lt;="&amp;K5)&gt;=1000000),SUMIFS($D$249:$D$599,$F$249:$F$599,0,$E$249:$E$599,$G497)*$C$161 ,0)</f>
        <v/>
      </c>
      <c r="M497" s="84">
        <f>IF(AND(SUMIFS($D$249:$D$599,$F$249:$F$599,0,$E$249:$E$599,$G497,$C$249:$C$599,"&lt;="&amp;K$5)&lt;1000000,SUMIFS($D$249:$D$599,$F$249:$F$599,0,$E$249:$E$599,$G497,$C$249:$C$599,"&lt;="&amp;M5)&gt;=1000000),SUMIFS($D$249:$D$599,$F$249:$F$599,0,$E$249:$E$599,$G497)*$C$161 ,0)</f>
        <v/>
      </c>
      <c r="O497" s="84">
        <f>IF(AND(SUMIFS($D$249:$D$599,$F$249:$F$599,0,$E$249:$E$599,$G497,$C$249:$C$599,"&lt;="&amp;M$5)&lt;1000000,SUMIFS($D$249:$D$599,$F$249:$F$599,0,$E$249:$E$599,$G497,$C$249:$C$599,"&lt;="&amp;O5)&gt;=1000000),SUMIFS($D$249:$D$599,$F$249:$F$599,0,$E$249:$E$599,$G497)*$C$161 ,0)</f>
        <v/>
      </c>
      <c r="Q497" s="84">
        <f>IF(AND(SUMIFS($D$249:$D$599,$F$249:$F$599,0,$E$249:$E$599,$G497,$C$249:$C$599,"&lt;="&amp;O$5)&lt;1000000,SUMIFS($D$249:$D$599,$F$249:$F$599,0,$E$249:$E$599,$G497,$C$249:$C$599,"&lt;="&amp;Q5)&gt;=1000000),SUMIFS($D$249:$D$599,$F$249:$F$599,0,$E$249:$E$599,$G497)*$C$161 ,0)</f>
        <v/>
      </c>
      <c r="S497" s="84">
        <f>IF(AND(SUMIFS($D$249:$D$599,$F$249:$F$599,0,$E$249:$E$599,$G497,$C$249:$C$599,"&lt;="&amp;Q$5)&lt;1000000,SUMIFS($D$249:$D$599,$F$249:$F$599,0,$E$249:$E$599,$G497,$C$249:$C$599,"&lt;="&amp;S5)&gt;=1000000),SUMIFS($D$249:$D$599,$F$249:$F$599,0,$E$249:$E$599,$G497)*$C$161 ,0)</f>
        <v/>
      </c>
      <c r="U497" s="84">
        <f>IF(AND(SUMIFS($D$249:$D$599,$F$249:$F$599,0,$E$249:$E$599,$G497,$C$249:$C$599,"&lt;="&amp;S$5)&lt;1000000,SUMIFS($D$249:$D$599,$F$249:$F$599,0,$E$249:$E$599,$G497,$C$249:$C$599,"&lt;="&amp;U5)&gt;=1000000),SUMIFS($D$249:$D$599,$F$249:$F$599,0,$E$249:$E$599,$G497)*$C$161 ,0)</f>
        <v/>
      </c>
      <c r="W497" s="84">
        <f>IF(AND(SUMIFS($D$249:$D$599,$F$249:$F$599,0,$E$249:$E$599,$G497,$C$249:$C$599,"&lt;="&amp;U$5)&lt;1000000,SUMIFS($D$249:$D$599,$F$249:$F$599,0,$E$249:$E$599,$G497,$C$249:$C$599,"&lt;="&amp;W5)&gt;=1000000),SUMIFS($D$249:$D$599,$F$249:$F$599,0,$E$249:$E$599,$G497)*$C$161 ,0)</f>
        <v/>
      </c>
      <c r="Y497" s="84">
        <f>IF(AND(SUMIFS($D$249:$D$599,$F$249:$F$599,0,$E$249:$E$599,$G497,$C$249:$C$599,"&lt;="&amp;W$5)&lt;1000000,SUMIFS($D$249:$D$599,$F$249:$F$599,0,$E$249:$E$599,$G497,$C$249:$C$599,"&lt;="&amp;Y5)&gt;=1000000),SUMIFS($D$249:$D$599,$F$249:$F$599,0,$E$249:$E$599,$G497)*$C$161 ,0)</f>
        <v/>
      </c>
      <c r="AA497" s="84">
        <f>IF(AND(SUMIFS($D$249:$D$599,$F$249:$F$599,0,$E$249:$E$599,$G497,$C$249:$C$599,"&lt;="&amp;Y$5)&lt;1000000,SUMIFS($D$249:$D$599,$F$249:$F$599,0,$E$249:$E$599,$G497,$C$249:$C$599,"&lt;="&amp;AA5)&gt;=1000000),SUMIFS($D$249:$D$599,$F$249:$F$599,0,$E$249:$E$599,$G497)*$C$161 ,0)</f>
        <v/>
      </c>
      <c r="AC497" s="84">
        <f>IF(AND(SUMIFS($D$249:$D$599,$F$249:$F$599,0,$E$249:$E$599,$G497,$C$249:$C$599,"&lt;="&amp;AA$5)&lt;1000000,SUMIFS($D$249:$D$599,$F$249:$F$599,0,$E$249:$E$599,$G497,$C$249:$C$599,"&lt;="&amp;AC5)&gt;=1000000),SUMIFS($D$249:$D$599,$F$249:$F$599,0,$E$249:$E$599,$G497)*$C$161 ,0)</f>
        <v/>
      </c>
      <c r="AE497" s="84">
        <f>IF(AND(SUMIFS($D$249:$D$599,$F$249:$F$599,0,$E$249:$E$599,$G497,$C$249:$C$599,"&lt;="&amp;AC$5)&lt;1000000,SUMIFS($D$249:$D$599,$F$249:$F$599,0,$E$249:$E$599,$G497,$C$249:$C$599,"&lt;="&amp;AE5)&gt;=1000000),SUMIFS($D$249:$D$599,$F$249:$F$599,0,$E$249:$E$599,$G497)*$C$161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85">
        <f>LEFT(B498,6)</f>
        <v/>
      </c>
      <c r="F498" s="14">
        <f>IF(SUMIFS($E$121:$E$155,$D$121:$D$155,E498)&lt;&gt;0,E498,0)</f>
        <v/>
      </c>
      <c r="G498" s="24" t="n"/>
      <c r="I498" s="26">
        <f>IF(AND(SUMIFS($D$249:$D$599,$F$249:$F$599,0,$E$249:$E$599,$G498,$C$249:$C$599,"&lt;="&amp;B$2)&lt;1000000,SUMIFS($D$249:$D$599,$F$249:$F$599,0,$E$249:$E$599,$G498,$C$249:$C$599,"&lt;="&amp;I5)&gt;=1000000),SUMIFS($D$249:$D$599,$F$249:$F$599,0,$E$249:$E$599,$G498)*$C$161 ,0)</f>
        <v/>
      </c>
      <c r="K498" s="84">
        <f>IF(AND(SUMIFS($D$249:$D$599,$F$249:$F$599,0,$E$249:$E$599,$G498,$C$249:$C$599,"&lt;="&amp;I$5)&lt;1000000,SUMIFS($D$249:$D$599,$F$249:$F$599,0,$E$249:$E$599,$G498,$C$249:$C$599,"&lt;="&amp;K5)&gt;=1000000),SUMIFS($D$249:$D$599,$F$249:$F$599,0,$E$249:$E$599,$G498)*$C$161 ,0)</f>
        <v/>
      </c>
      <c r="M498" s="84">
        <f>IF(AND(SUMIFS($D$249:$D$599,$F$249:$F$599,0,$E$249:$E$599,$G498,$C$249:$C$599,"&lt;="&amp;K$5)&lt;1000000,SUMIFS($D$249:$D$599,$F$249:$F$599,0,$E$249:$E$599,$G498,$C$249:$C$599,"&lt;="&amp;M5)&gt;=1000000),SUMIFS($D$249:$D$599,$F$249:$F$599,0,$E$249:$E$599,$G498)*$C$161 ,0)</f>
        <v/>
      </c>
      <c r="O498" s="84">
        <f>IF(AND(SUMIFS($D$249:$D$599,$F$249:$F$599,0,$E$249:$E$599,$G498,$C$249:$C$599,"&lt;="&amp;M$5)&lt;1000000,SUMIFS($D$249:$D$599,$F$249:$F$599,0,$E$249:$E$599,$G498,$C$249:$C$599,"&lt;="&amp;O5)&gt;=1000000),SUMIFS($D$249:$D$599,$F$249:$F$599,0,$E$249:$E$599,$G498)*$C$161 ,0)</f>
        <v/>
      </c>
      <c r="Q498" s="84">
        <f>IF(AND(SUMIFS($D$249:$D$599,$F$249:$F$599,0,$E$249:$E$599,$G498,$C$249:$C$599,"&lt;="&amp;O$5)&lt;1000000,SUMIFS($D$249:$D$599,$F$249:$F$599,0,$E$249:$E$599,$G498,$C$249:$C$599,"&lt;="&amp;Q5)&gt;=1000000),SUMIFS($D$249:$D$599,$F$249:$F$599,0,$E$249:$E$599,$G498)*$C$161 ,0)</f>
        <v/>
      </c>
      <c r="S498" s="84">
        <f>IF(AND(SUMIFS($D$249:$D$599,$F$249:$F$599,0,$E$249:$E$599,$G498,$C$249:$C$599,"&lt;="&amp;Q$5)&lt;1000000,SUMIFS($D$249:$D$599,$F$249:$F$599,0,$E$249:$E$599,$G498,$C$249:$C$599,"&lt;="&amp;S5)&gt;=1000000),SUMIFS($D$249:$D$599,$F$249:$F$599,0,$E$249:$E$599,$G498)*$C$161 ,0)</f>
        <v/>
      </c>
      <c r="U498" s="84">
        <f>IF(AND(SUMIFS($D$249:$D$599,$F$249:$F$599,0,$E$249:$E$599,$G498,$C$249:$C$599,"&lt;="&amp;S$5)&lt;1000000,SUMIFS($D$249:$D$599,$F$249:$F$599,0,$E$249:$E$599,$G498,$C$249:$C$599,"&lt;="&amp;U5)&gt;=1000000),SUMIFS($D$249:$D$599,$F$249:$F$599,0,$E$249:$E$599,$G498)*$C$161 ,0)</f>
        <v/>
      </c>
      <c r="W498" s="84">
        <f>IF(AND(SUMIFS($D$249:$D$599,$F$249:$F$599,0,$E$249:$E$599,$G498,$C$249:$C$599,"&lt;="&amp;U$5)&lt;1000000,SUMIFS($D$249:$D$599,$F$249:$F$599,0,$E$249:$E$599,$G498,$C$249:$C$599,"&lt;="&amp;W5)&gt;=1000000),SUMIFS($D$249:$D$599,$F$249:$F$599,0,$E$249:$E$599,$G498)*$C$161 ,0)</f>
        <v/>
      </c>
      <c r="Y498" s="84">
        <f>IF(AND(SUMIFS($D$249:$D$599,$F$249:$F$599,0,$E$249:$E$599,$G498,$C$249:$C$599,"&lt;="&amp;W$5)&lt;1000000,SUMIFS($D$249:$D$599,$F$249:$F$599,0,$E$249:$E$599,$G498,$C$249:$C$599,"&lt;="&amp;Y5)&gt;=1000000),SUMIFS($D$249:$D$599,$F$249:$F$599,0,$E$249:$E$599,$G498)*$C$161 ,0)</f>
        <v/>
      </c>
      <c r="AA498" s="84">
        <f>IF(AND(SUMIFS($D$249:$D$599,$F$249:$F$599,0,$E$249:$E$599,$G498,$C$249:$C$599,"&lt;="&amp;Y$5)&lt;1000000,SUMIFS($D$249:$D$599,$F$249:$F$599,0,$E$249:$E$599,$G498,$C$249:$C$599,"&lt;="&amp;AA5)&gt;=1000000),SUMIFS($D$249:$D$599,$F$249:$F$599,0,$E$249:$E$599,$G498)*$C$161 ,0)</f>
        <v/>
      </c>
      <c r="AC498" s="84">
        <f>IF(AND(SUMIFS($D$249:$D$599,$F$249:$F$599,0,$E$249:$E$599,$G498,$C$249:$C$599,"&lt;="&amp;AA$5)&lt;1000000,SUMIFS($D$249:$D$599,$F$249:$F$599,0,$E$249:$E$599,$G498,$C$249:$C$599,"&lt;="&amp;AC5)&gt;=1000000),SUMIFS($D$249:$D$599,$F$249:$F$599,0,$E$249:$E$599,$G498)*$C$161 ,0)</f>
        <v/>
      </c>
      <c r="AE498" s="84">
        <f>IF(AND(SUMIFS($D$249:$D$599,$F$249:$F$599,0,$E$249:$E$599,$G498,$C$249:$C$599,"&lt;="&amp;AC$5)&lt;1000000,SUMIFS($D$249:$D$599,$F$249:$F$599,0,$E$249:$E$599,$G498,$C$249:$C$599,"&lt;="&amp;AE5)&gt;=1000000),SUMIFS($D$249:$D$599,$F$249:$F$599,0,$E$249:$E$599,$G498)*$C$161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85">
        <f>LEFT(B499,6)</f>
        <v/>
      </c>
      <c r="F499" s="14">
        <f>IF(SUMIFS($E$121:$E$155,$D$121:$D$155,E499)&lt;&gt;0,E499,0)</f>
        <v/>
      </c>
      <c r="G499" s="24" t="n"/>
      <c r="I499" s="26">
        <f>IF(AND(SUMIFS($D$249:$D$599,$F$249:$F$599,0,$E$249:$E$599,$G499,$C$249:$C$599,"&lt;="&amp;B$2)&lt;1000000,SUMIFS($D$249:$D$599,$F$249:$F$599,0,$E$249:$E$599,$G499,$C$249:$C$599,"&lt;="&amp;I5)&gt;=1000000),SUMIFS($D$249:$D$599,$F$249:$F$599,0,$E$249:$E$599,$G499)*$C$161 ,0)</f>
        <v/>
      </c>
      <c r="K499" s="84">
        <f>IF(AND(SUMIFS($D$249:$D$599,$F$249:$F$599,0,$E$249:$E$599,$G499,$C$249:$C$599,"&lt;="&amp;I$5)&lt;1000000,SUMIFS($D$249:$D$599,$F$249:$F$599,0,$E$249:$E$599,$G499,$C$249:$C$599,"&lt;="&amp;K5)&gt;=1000000),SUMIFS($D$249:$D$599,$F$249:$F$599,0,$E$249:$E$599,$G499)*$C$161 ,0)</f>
        <v/>
      </c>
      <c r="M499" s="84">
        <f>IF(AND(SUMIFS($D$249:$D$599,$F$249:$F$599,0,$E$249:$E$599,$G499,$C$249:$C$599,"&lt;="&amp;K$5)&lt;1000000,SUMIFS($D$249:$D$599,$F$249:$F$599,0,$E$249:$E$599,$G499,$C$249:$C$599,"&lt;="&amp;M5)&gt;=1000000),SUMIFS($D$249:$D$599,$F$249:$F$599,0,$E$249:$E$599,$G499)*$C$161 ,0)</f>
        <v/>
      </c>
      <c r="O499" s="84">
        <f>IF(AND(SUMIFS($D$249:$D$599,$F$249:$F$599,0,$E$249:$E$599,$G499,$C$249:$C$599,"&lt;="&amp;M$5)&lt;1000000,SUMIFS($D$249:$D$599,$F$249:$F$599,0,$E$249:$E$599,$G499,$C$249:$C$599,"&lt;="&amp;O5)&gt;=1000000),SUMIFS($D$249:$D$599,$F$249:$F$599,0,$E$249:$E$599,$G499)*$C$161 ,0)</f>
        <v/>
      </c>
      <c r="Q499" s="84">
        <f>IF(AND(SUMIFS($D$249:$D$599,$F$249:$F$599,0,$E$249:$E$599,$G499,$C$249:$C$599,"&lt;="&amp;O$5)&lt;1000000,SUMIFS($D$249:$D$599,$F$249:$F$599,0,$E$249:$E$599,$G499,$C$249:$C$599,"&lt;="&amp;Q5)&gt;=1000000),SUMIFS($D$249:$D$599,$F$249:$F$599,0,$E$249:$E$599,$G499)*$C$161 ,0)</f>
        <v/>
      </c>
      <c r="S499" s="84">
        <f>IF(AND(SUMIFS($D$249:$D$599,$F$249:$F$599,0,$E$249:$E$599,$G499,$C$249:$C$599,"&lt;="&amp;Q$5)&lt;1000000,SUMIFS($D$249:$D$599,$F$249:$F$599,0,$E$249:$E$599,$G499,$C$249:$C$599,"&lt;="&amp;S5)&gt;=1000000),SUMIFS($D$249:$D$599,$F$249:$F$599,0,$E$249:$E$599,$G499)*$C$161 ,0)</f>
        <v/>
      </c>
      <c r="U499" s="84">
        <f>IF(AND(SUMIFS($D$249:$D$599,$F$249:$F$599,0,$E$249:$E$599,$G499,$C$249:$C$599,"&lt;="&amp;S$5)&lt;1000000,SUMIFS($D$249:$D$599,$F$249:$F$599,0,$E$249:$E$599,$G499,$C$249:$C$599,"&lt;="&amp;U5)&gt;=1000000),SUMIFS($D$249:$D$599,$F$249:$F$599,0,$E$249:$E$599,$G499)*$C$161 ,0)</f>
        <v/>
      </c>
      <c r="W499" s="84">
        <f>IF(AND(SUMIFS($D$249:$D$599,$F$249:$F$599,0,$E$249:$E$599,$G499,$C$249:$C$599,"&lt;="&amp;U$5)&lt;1000000,SUMIFS($D$249:$D$599,$F$249:$F$599,0,$E$249:$E$599,$G499,$C$249:$C$599,"&lt;="&amp;W5)&gt;=1000000),SUMIFS($D$249:$D$599,$F$249:$F$599,0,$E$249:$E$599,$G499)*$C$161 ,0)</f>
        <v/>
      </c>
      <c r="Y499" s="84">
        <f>IF(AND(SUMIFS($D$249:$D$599,$F$249:$F$599,0,$E$249:$E$599,$G499,$C$249:$C$599,"&lt;="&amp;W$5)&lt;1000000,SUMIFS($D$249:$D$599,$F$249:$F$599,0,$E$249:$E$599,$G499,$C$249:$C$599,"&lt;="&amp;Y5)&gt;=1000000),SUMIFS($D$249:$D$599,$F$249:$F$599,0,$E$249:$E$599,$G499)*$C$161 ,0)</f>
        <v/>
      </c>
      <c r="AA499" s="84">
        <f>IF(AND(SUMIFS($D$249:$D$599,$F$249:$F$599,0,$E$249:$E$599,$G499,$C$249:$C$599,"&lt;="&amp;Y$5)&lt;1000000,SUMIFS($D$249:$D$599,$F$249:$F$599,0,$E$249:$E$599,$G499,$C$249:$C$599,"&lt;="&amp;AA5)&gt;=1000000),SUMIFS($D$249:$D$599,$F$249:$F$599,0,$E$249:$E$599,$G499)*$C$161 ,0)</f>
        <v/>
      </c>
      <c r="AC499" s="84">
        <f>IF(AND(SUMIFS($D$249:$D$599,$F$249:$F$599,0,$E$249:$E$599,$G499,$C$249:$C$599,"&lt;="&amp;AA$5)&lt;1000000,SUMIFS($D$249:$D$599,$F$249:$F$599,0,$E$249:$E$599,$G499,$C$249:$C$599,"&lt;="&amp;AC5)&gt;=1000000),SUMIFS($D$249:$D$599,$F$249:$F$599,0,$E$249:$E$599,$G499)*$C$161 ,0)</f>
        <v/>
      </c>
      <c r="AE499" s="84">
        <f>IF(AND(SUMIFS($D$249:$D$599,$F$249:$F$599,0,$E$249:$E$599,$G499,$C$249:$C$599,"&lt;="&amp;AC$5)&lt;1000000,SUMIFS($D$249:$D$599,$F$249:$F$599,0,$E$249:$E$599,$G499,$C$249:$C$599,"&lt;="&amp;AE5)&gt;=1000000),SUMIFS($D$249:$D$599,$F$249:$F$599,0,$E$249:$E$599,$G499)*$C$161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85">
        <f>LEFT(B500,6)</f>
        <v/>
      </c>
      <c r="F500" s="14">
        <f>IF(SUMIFS($E$121:$E$155,$D$121:$D$155,E500)&lt;&gt;0,E500,0)</f>
        <v/>
      </c>
      <c r="G500" s="24" t="n"/>
      <c r="I500" s="26">
        <f>IF(AND(SUMIFS($D$249:$D$599,$F$249:$F$599,0,$E$249:$E$599,$G500,$C$249:$C$599,"&lt;="&amp;B$2)&lt;1000000,SUMIFS($D$249:$D$599,$F$249:$F$599,0,$E$249:$E$599,$G500,$C$249:$C$599,"&lt;="&amp;I5)&gt;=1000000),SUMIFS($D$249:$D$599,$F$249:$F$599,0,$E$249:$E$599,$G500)*$C$161 ,0)</f>
        <v/>
      </c>
      <c r="K500" s="84">
        <f>IF(AND(SUMIFS($D$249:$D$599,$F$249:$F$599,0,$E$249:$E$599,$G500,$C$249:$C$599,"&lt;="&amp;I$5)&lt;1000000,SUMIFS($D$249:$D$599,$F$249:$F$599,0,$E$249:$E$599,$G500,$C$249:$C$599,"&lt;="&amp;K5)&gt;=1000000),SUMIFS($D$249:$D$599,$F$249:$F$599,0,$E$249:$E$599,$G500)*$C$161 ,0)</f>
        <v/>
      </c>
      <c r="M500" s="84">
        <f>IF(AND(SUMIFS($D$249:$D$599,$F$249:$F$599,0,$E$249:$E$599,$G500,$C$249:$C$599,"&lt;="&amp;K$5)&lt;1000000,SUMIFS($D$249:$D$599,$F$249:$F$599,0,$E$249:$E$599,$G500,$C$249:$C$599,"&lt;="&amp;M5)&gt;=1000000),SUMIFS($D$249:$D$599,$F$249:$F$599,0,$E$249:$E$599,$G500)*$C$161 ,0)</f>
        <v/>
      </c>
      <c r="O500" s="84">
        <f>IF(AND(SUMIFS($D$249:$D$599,$F$249:$F$599,0,$E$249:$E$599,$G500,$C$249:$C$599,"&lt;="&amp;M$5)&lt;1000000,SUMIFS($D$249:$D$599,$F$249:$F$599,0,$E$249:$E$599,$G500,$C$249:$C$599,"&lt;="&amp;O5)&gt;=1000000),SUMIFS($D$249:$D$599,$F$249:$F$599,0,$E$249:$E$599,$G500)*$C$161 ,0)</f>
        <v/>
      </c>
      <c r="Q500" s="84">
        <f>IF(AND(SUMIFS($D$249:$D$599,$F$249:$F$599,0,$E$249:$E$599,$G500,$C$249:$C$599,"&lt;="&amp;O$5)&lt;1000000,SUMIFS($D$249:$D$599,$F$249:$F$599,0,$E$249:$E$599,$G500,$C$249:$C$599,"&lt;="&amp;Q5)&gt;=1000000),SUMIFS($D$249:$D$599,$F$249:$F$599,0,$E$249:$E$599,$G500)*$C$161 ,0)</f>
        <v/>
      </c>
      <c r="S500" s="84">
        <f>IF(AND(SUMIFS($D$249:$D$599,$F$249:$F$599,0,$E$249:$E$599,$G500,$C$249:$C$599,"&lt;="&amp;Q$5)&lt;1000000,SUMIFS($D$249:$D$599,$F$249:$F$599,0,$E$249:$E$599,$G500,$C$249:$C$599,"&lt;="&amp;S5)&gt;=1000000),SUMIFS($D$249:$D$599,$F$249:$F$599,0,$E$249:$E$599,$G500)*$C$161 ,0)</f>
        <v/>
      </c>
      <c r="U500" s="84">
        <f>IF(AND(SUMIFS($D$249:$D$599,$F$249:$F$599,0,$E$249:$E$599,$G500,$C$249:$C$599,"&lt;="&amp;S$5)&lt;1000000,SUMIFS($D$249:$D$599,$F$249:$F$599,0,$E$249:$E$599,$G500,$C$249:$C$599,"&lt;="&amp;U5)&gt;=1000000),SUMIFS($D$249:$D$599,$F$249:$F$599,0,$E$249:$E$599,$G500)*$C$161 ,0)</f>
        <v/>
      </c>
      <c r="W500" s="84">
        <f>IF(AND(SUMIFS($D$249:$D$599,$F$249:$F$599,0,$E$249:$E$599,$G500,$C$249:$C$599,"&lt;="&amp;U$5)&lt;1000000,SUMIFS($D$249:$D$599,$F$249:$F$599,0,$E$249:$E$599,$G500,$C$249:$C$599,"&lt;="&amp;W5)&gt;=1000000),SUMIFS($D$249:$D$599,$F$249:$F$599,0,$E$249:$E$599,$G500)*$C$161 ,0)</f>
        <v/>
      </c>
      <c r="Y500" s="84">
        <f>IF(AND(SUMIFS($D$249:$D$599,$F$249:$F$599,0,$E$249:$E$599,$G500,$C$249:$C$599,"&lt;="&amp;W$5)&lt;1000000,SUMIFS($D$249:$D$599,$F$249:$F$599,0,$E$249:$E$599,$G500,$C$249:$C$599,"&lt;="&amp;Y5)&gt;=1000000),SUMIFS($D$249:$D$599,$F$249:$F$599,0,$E$249:$E$599,$G500)*$C$161 ,0)</f>
        <v/>
      </c>
      <c r="AA500" s="84">
        <f>IF(AND(SUMIFS($D$249:$D$599,$F$249:$F$599,0,$E$249:$E$599,$G500,$C$249:$C$599,"&lt;="&amp;Y$5)&lt;1000000,SUMIFS($D$249:$D$599,$F$249:$F$599,0,$E$249:$E$599,$G500,$C$249:$C$599,"&lt;="&amp;AA5)&gt;=1000000),SUMIFS($D$249:$D$599,$F$249:$F$599,0,$E$249:$E$599,$G500)*$C$161 ,0)</f>
        <v/>
      </c>
      <c r="AC500" s="84">
        <f>IF(AND(SUMIFS($D$249:$D$599,$F$249:$F$599,0,$E$249:$E$599,$G500,$C$249:$C$599,"&lt;="&amp;AA$5)&lt;1000000,SUMIFS($D$249:$D$599,$F$249:$F$599,0,$E$249:$E$599,$G500,$C$249:$C$599,"&lt;="&amp;AC5)&gt;=1000000),SUMIFS($D$249:$D$599,$F$249:$F$599,0,$E$249:$E$599,$G500)*$C$161 ,0)</f>
        <v/>
      </c>
      <c r="AE500" s="84">
        <f>IF(AND(SUMIFS($D$249:$D$599,$F$249:$F$599,0,$E$249:$E$599,$G500,$C$249:$C$599,"&lt;="&amp;AC$5)&lt;1000000,SUMIFS($D$249:$D$599,$F$249:$F$599,0,$E$249:$E$599,$G500,$C$249:$C$599,"&lt;="&amp;AE5)&gt;=1000000),SUMIFS($D$249:$D$599,$F$249:$F$599,0,$E$249:$E$599,$G500)*$C$161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85">
        <f>LEFT(B501,6)</f>
        <v/>
      </c>
      <c r="F501" s="14">
        <f>IF(SUMIFS($E$121:$E$155,$D$121:$D$155,E501)&lt;&gt;0,E501,0)</f>
        <v/>
      </c>
      <c r="G501" s="24" t="n"/>
      <c r="I501" s="26">
        <f>IF(AND(SUMIFS($D$249:$D$599,$F$249:$F$599,0,$E$249:$E$599,$G501,$C$249:$C$599,"&lt;="&amp;B$2)&lt;1000000,SUMIFS($D$249:$D$599,$F$249:$F$599,0,$E$249:$E$599,$G501,$C$249:$C$599,"&lt;="&amp;I5)&gt;=1000000),SUMIFS($D$249:$D$599,$F$249:$F$599,0,$E$249:$E$599,$G501)*$C$161 ,0)</f>
        <v/>
      </c>
      <c r="K501" s="84">
        <f>IF(AND(SUMIFS($D$249:$D$599,$F$249:$F$599,0,$E$249:$E$599,$G501,$C$249:$C$599,"&lt;="&amp;I$5)&lt;1000000,SUMIFS($D$249:$D$599,$F$249:$F$599,0,$E$249:$E$599,$G501,$C$249:$C$599,"&lt;="&amp;K5)&gt;=1000000),SUMIFS($D$249:$D$599,$F$249:$F$599,0,$E$249:$E$599,$G501)*$C$161 ,0)</f>
        <v/>
      </c>
      <c r="M501" s="84">
        <f>IF(AND(SUMIFS($D$249:$D$599,$F$249:$F$599,0,$E$249:$E$599,$G501,$C$249:$C$599,"&lt;="&amp;K$5)&lt;1000000,SUMIFS($D$249:$D$599,$F$249:$F$599,0,$E$249:$E$599,$G501,$C$249:$C$599,"&lt;="&amp;M5)&gt;=1000000),SUMIFS($D$249:$D$599,$F$249:$F$599,0,$E$249:$E$599,$G501)*$C$161 ,0)</f>
        <v/>
      </c>
      <c r="O501" s="84">
        <f>IF(AND(SUMIFS($D$249:$D$599,$F$249:$F$599,0,$E$249:$E$599,$G501,$C$249:$C$599,"&lt;="&amp;M$5)&lt;1000000,SUMIFS($D$249:$D$599,$F$249:$F$599,0,$E$249:$E$599,$G501,$C$249:$C$599,"&lt;="&amp;O5)&gt;=1000000),SUMIFS($D$249:$D$599,$F$249:$F$599,0,$E$249:$E$599,$G501)*$C$161 ,0)</f>
        <v/>
      </c>
      <c r="Q501" s="84">
        <f>IF(AND(SUMIFS($D$249:$D$599,$F$249:$F$599,0,$E$249:$E$599,$G501,$C$249:$C$599,"&lt;="&amp;O$5)&lt;1000000,SUMIFS($D$249:$D$599,$F$249:$F$599,0,$E$249:$E$599,$G501,$C$249:$C$599,"&lt;="&amp;Q5)&gt;=1000000),SUMIFS($D$249:$D$599,$F$249:$F$599,0,$E$249:$E$599,$G501)*$C$161 ,0)</f>
        <v/>
      </c>
      <c r="S501" s="84">
        <f>IF(AND(SUMIFS($D$249:$D$599,$F$249:$F$599,0,$E$249:$E$599,$G501,$C$249:$C$599,"&lt;="&amp;Q$5)&lt;1000000,SUMIFS($D$249:$D$599,$F$249:$F$599,0,$E$249:$E$599,$G501,$C$249:$C$599,"&lt;="&amp;S5)&gt;=1000000),SUMIFS($D$249:$D$599,$F$249:$F$599,0,$E$249:$E$599,$G501)*$C$161 ,0)</f>
        <v/>
      </c>
      <c r="U501" s="84">
        <f>IF(AND(SUMIFS($D$249:$D$599,$F$249:$F$599,0,$E$249:$E$599,$G501,$C$249:$C$599,"&lt;="&amp;S$5)&lt;1000000,SUMIFS($D$249:$D$599,$F$249:$F$599,0,$E$249:$E$599,$G501,$C$249:$C$599,"&lt;="&amp;U5)&gt;=1000000),SUMIFS($D$249:$D$599,$F$249:$F$599,0,$E$249:$E$599,$G501)*$C$161 ,0)</f>
        <v/>
      </c>
      <c r="W501" s="84">
        <f>IF(AND(SUMIFS($D$249:$D$599,$F$249:$F$599,0,$E$249:$E$599,$G501,$C$249:$C$599,"&lt;="&amp;U$5)&lt;1000000,SUMIFS($D$249:$D$599,$F$249:$F$599,0,$E$249:$E$599,$G501,$C$249:$C$599,"&lt;="&amp;W5)&gt;=1000000),SUMIFS($D$249:$D$599,$F$249:$F$599,0,$E$249:$E$599,$G501)*$C$161 ,0)</f>
        <v/>
      </c>
      <c r="Y501" s="84">
        <f>IF(AND(SUMIFS($D$249:$D$599,$F$249:$F$599,0,$E$249:$E$599,$G501,$C$249:$C$599,"&lt;="&amp;W$5)&lt;1000000,SUMIFS($D$249:$D$599,$F$249:$F$599,0,$E$249:$E$599,$G501,$C$249:$C$599,"&lt;="&amp;Y5)&gt;=1000000),SUMIFS($D$249:$D$599,$F$249:$F$599,0,$E$249:$E$599,$G501)*$C$161 ,0)</f>
        <v/>
      </c>
      <c r="AA501" s="84">
        <f>IF(AND(SUMIFS($D$249:$D$599,$F$249:$F$599,0,$E$249:$E$599,$G501,$C$249:$C$599,"&lt;="&amp;Y$5)&lt;1000000,SUMIFS($D$249:$D$599,$F$249:$F$599,0,$E$249:$E$599,$G501,$C$249:$C$599,"&lt;="&amp;AA5)&gt;=1000000),SUMIFS($D$249:$D$599,$F$249:$F$599,0,$E$249:$E$599,$G501)*$C$161 ,0)</f>
        <v/>
      </c>
      <c r="AC501" s="84">
        <f>IF(AND(SUMIFS($D$249:$D$599,$F$249:$F$599,0,$E$249:$E$599,$G501,$C$249:$C$599,"&lt;="&amp;AA$5)&lt;1000000,SUMIFS($D$249:$D$599,$F$249:$F$599,0,$E$249:$E$599,$G501,$C$249:$C$599,"&lt;="&amp;AC5)&gt;=1000000),SUMIFS($D$249:$D$599,$F$249:$F$599,0,$E$249:$E$599,$G501)*$C$161 ,0)</f>
        <v/>
      </c>
      <c r="AE501" s="84">
        <f>IF(AND(SUMIFS($D$249:$D$599,$F$249:$F$599,0,$E$249:$E$599,$G501,$C$249:$C$599,"&lt;="&amp;AC$5)&lt;1000000,SUMIFS($D$249:$D$599,$F$249:$F$599,0,$E$249:$E$599,$G501,$C$249:$C$599,"&lt;="&amp;AE5)&gt;=1000000),SUMIFS($D$249:$D$599,$F$249:$F$599,0,$E$249:$E$599,$G501)*$C$161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85">
        <f>LEFT(B502,6)</f>
        <v/>
      </c>
      <c r="F502" s="14">
        <f>IF(SUMIFS($E$121:$E$155,$D$121:$D$155,E502)&lt;&gt;0,E502,0)</f>
        <v/>
      </c>
      <c r="G502" s="24" t="n"/>
      <c r="I502" s="26">
        <f>IF(AND(SUMIFS($D$249:$D$599,$F$249:$F$599,0,$E$249:$E$599,$G502,$C$249:$C$599,"&lt;="&amp;B$2)&lt;1000000,SUMIFS($D$249:$D$599,$F$249:$F$599,0,$E$249:$E$599,$G502,$C$249:$C$599,"&lt;="&amp;I5)&gt;=1000000),SUMIFS($D$249:$D$599,$F$249:$F$599,0,$E$249:$E$599,$G502)*$C$161 ,0)</f>
        <v/>
      </c>
      <c r="K502" s="84">
        <f>IF(AND(SUMIFS($D$249:$D$599,$F$249:$F$599,0,$E$249:$E$599,$G502,$C$249:$C$599,"&lt;="&amp;I$5)&lt;1000000,SUMIFS($D$249:$D$599,$F$249:$F$599,0,$E$249:$E$599,$G502,$C$249:$C$599,"&lt;="&amp;K5)&gt;=1000000),SUMIFS($D$249:$D$599,$F$249:$F$599,0,$E$249:$E$599,$G502)*$C$161 ,0)</f>
        <v/>
      </c>
      <c r="M502" s="84">
        <f>IF(AND(SUMIFS($D$249:$D$599,$F$249:$F$599,0,$E$249:$E$599,$G502,$C$249:$C$599,"&lt;="&amp;K$5)&lt;1000000,SUMIFS($D$249:$D$599,$F$249:$F$599,0,$E$249:$E$599,$G502,$C$249:$C$599,"&lt;="&amp;M5)&gt;=1000000),SUMIFS($D$249:$D$599,$F$249:$F$599,0,$E$249:$E$599,$G502)*$C$161 ,0)</f>
        <v/>
      </c>
      <c r="O502" s="84">
        <f>IF(AND(SUMIFS($D$249:$D$599,$F$249:$F$599,0,$E$249:$E$599,$G502,$C$249:$C$599,"&lt;="&amp;M$5)&lt;1000000,SUMIFS($D$249:$D$599,$F$249:$F$599,0,$E$249:$E$599,$G502,$C$249:$C$599,"&lt;="&amp;O5)&gt;=1000000),SUMIFS($D$249:$D$599,$F$249:$F$599,0,$E$249:$E$599,$G502)*$C$161 ,0)</f>
        <v/>
      </c>
      <c r="Q502" s="84">
        <f>IF(AND(SUMIFS($D$249:$D$599,$F$249:$F$599,0,$E$249:$E$599,$G502,$C$249:$C$599,"&lt;="&amp;O$5)&lt;1000000,SUMIFS($D$249:$D$599,$F$249:$F$599,0,$E$249:$E$599,$G502,$C$249:$C$599,"&lt;="&amp;Q5)&gt;=1000000),SUMIFS($D$249:$D$599,$F$249:$F$599,0,$E$249:$E$599,$G502)*$C$161 ,0)</f>
        <v/>
      </c>
      <c r="S502" s="84">
        <f>IF(AND(SUMIFS($D$249:$D$599,$F$249:$F$599,0,$E$249:$E$599,$G502,$C$249:$C$599,"&lt;="&amp;Q$5)&lt;1000000,SUMIFS($D$249:$D$599,$F$249:$F$599,0,$E$249:$E$599,$G502,$C$249:$C$599,"&lt;="&amp;S5)&gt;=1000000),SUMIFS($D$249:$D$599,$F$249:$F$599,0,$E$249:$E$599,$G502)*$C$161 ,0)</f>
        <v/>
      </c>
      <c r="U502" s="84">
        <f>IF(AND(SUMIFS($D$249:$D$599,$F$249:$F$599,0,$E$249:$E$599,$G502,$C$249:$C$599,"&lt;="&amp;S$5)&lt;1000000,SUMIFS($D$249:$D$599,$F$249:$F$599,0,$E$249:$E$599,$G502,$C$249:$C$599,"&lt;="&amp;U5)&gt;=1000000),SUMIFS($D$249:$D$599,$F$249:$F$599,0,$E$249:$E$599,$G502)*$C$161 ,0)</f>
        <v/>
      </c>
      <c r="W502" s="84">
        <f>IF(AND(SUMIFS($D$249:$D$599,$F$249:$F$599,0,$E$249:$E$599,$G502,$C$249:$C$599,"&lt;="&amp;U$5)&lt;1000000,SUMIFS($D$249:$D$599,$F$249:$F$599,0,$E$249:$E$599,$G502,$C$249:$C$599,"&lt;="&amp;W5)&gt;=1000000),SUMIFS($D$249:$D$599,$F$249:$F$599,0,$E$249:$E$599,$G502)*$C$161 ,0)</f>
        <v/>
      </c>
      <c r="Y502" s="84">
        <f>IF(AND(SUMIFS($D$249:$D$599,$F$249:$F$599,0,$E$249:$E$599,$G502,$C$249:$C$599,"&lt;="&amp;W$5)&lt;1000000,SUMIFS($D$249:$D$599,$F$249:$F$599,0,$E$249:$E$599,$G502,$C$249:$C$599,"&lt;="&amp;Y5)&gt;=1000000),SUMIFS($D$249:$D$599,$F$249:$F$599,0,$E$249:$E$599,$G502)*$C$161 ,0)</f>
        <v/>
      </c>
      <c r="AA502" s="84">
        <f>IF(AND(SUMIFS($D$249:$D$599,$F$249:$F$599,0,$E$249:$E$599,$G502,$C$249:$C$599,"&lt;="&amp;Y$5)&lt;1000000,SUMIFS($D$249:$D$599,$F$249:$F$599,0,$E$249:$E$599,$G502,$C$249:$C$599,"&lt;="&amp;AA5)&gt;=1000000),SUMIFS($D$249:$D$599,$F$249:$F$599,0,$E$249:$E$599,$G502)*$C$161 ,0)</f>
        <v/>
      </c>
      <c r="AC502" s="84">
        <f>IF(AND(SUMIFS($D$249:$D$599,$F$249:$F$599,0,$E$249:$E$599,$G502,$C$249:$C$599,"&lt;="&amp;AA$5)&lt;1000000,SUMIFS($D$249:$D$599,$F$249:$F$599,0,$E$249:$E$599,$G502,$C$249:$C$599,"&lt;="&amp;AC5)&gt;=1000000),SUMIFS($D$249:$D$599,$F$249:$F$599,0,$E$249:$E$599,$G502)*$C$161 ,0)</f>
        <v/>
      </c>
      <c r="AE502" s="84">
        <f>IF(AND(SUMIFS($D$249:$D$599,$F$249:$F$599,0,$E$249:$E$599,$G502,$C$249:$C$599,"&lt;="&amp;AC$5)&lt;1000000,SUMIFS($D$249:$D$599,$F$249:$F$599,0,$E$249:$E$599,$G502,$C$249:$C$599,"&lt;="&amp;AE5)&gt;=1000000),SUMIFS($D$249:$D$599,$F$249:$F$599,0,$E$249:$E$599,$G502)*$C$161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85">
        <f>LEFT(B503,6)</f>
        <v/>
      </c>
      <c r="F503" s="14">
        <f>IF(SUMIFS($E$121:$E$155,$D$121:$D$155,E503)&lt;&gt;0,E503,0)</f>
        <v/>
      </c>
      <c r="G503" s="24" t="n"/>
      <c r="I503" s="26">
        <f>IF(AND(SUMIFS($D$249:$D$599,$F$249:$F$599,0,$E$249:$E$599,$G503,$C$249:$C$599,"&lt;="&amp;B$2)&lt;1000000,SUMIFS($D$249:$D$599,$F$249:$F$599,0,$E$249:$E$599,$G503,$C$249:$C$599,"&lt;="&amp;I5)&gt;=1000000),SUMIFS($D$249:$D$599,$F$249:$F$599,0,$E$249:$E$599,$G503)*$C$161 ,0)</f>
        <v/>
      </c>
      <c r="K503" s="84">
        <f>IF(AND(SUMIFS($D$249:$D$599,$F$249:$F$599,0,$E$249:$E$599,$G503,$C$249:$C$599,"&lt;="&amp;I$5)&lt;1000000,SUMIFS($D$249:$D$599,$F$249:$F$599,0,$E$249:$E$599,$G503,$C$249:$C$599,"&lt;="&amp;K5)&gt;=1000000),SUMIFS($D$249:$D$599,$F$249:$F$599,0,$E$249:$E$599,$G503)*$C$161 ,0)</f>
        <v/>
      </c>
      <c r="M503" s="84">
        <f>IF(AND(SUMIFS($D$249:$D$599,$F$249:$F$599,0,$E$249:$E$599,$G503,$C$249:$C$599,"&lt;="&amp;K$5)&lt;1000000,SUMIFS($D$249:$D$599,$F$249:$F$599,0,$E$249:$E$599,$G503,$C$249:$C$599,"&lt;="&amp;M5)&gt;=1000000),SUMIFS($D$249:$D$599,$F$249:$F$599,0,$E$249:$E$599,$G503)*$C$161 ,0)</f>
        <v/>
      </c>
      <c r="O503" s="84">
        <f>IF(AND(SUMIFS($D$249:$D$599,$F$249:$F$599,0,$E$249:$E$599,$G503,$C$249:$C$599,"&lt;="&amp;M$5)&lt;1000000,SUMIFS($D$249:$D$599,$F$249:$F$599,0,$E$249:$E$599,$G503,$C$249:$C$599,"&lt;="&amp;O5)&gt;=1000000),SUMIFS($D$249:$D$599,$F$249:$F$599,0,$E$249:$E$599,$G503)*$C$161 ,0)</f>
        <v/>
      </c>
      <c r="Q503" s="84">
        <f>IF(AND(SUMIFS($D$249:$D$599,$F$249:$F$599,0,$E$249:$E$599,$G503,$C$249:$C$599,"&lt;="&amp;O$5)&lt;1000000,SUMIFS($D$249:$D$599,$F$249:$F$599,0,$E$249:$E$599,$G503,$C$249:$C$599,"&lt;="&amp;Q5)&gt;=1000000),SUMIFS($D$249:$D$599,$F$249:$F$599,0,$E$249:$E$599,$G503)*$C$161 ,0)</f>
        <v/>
      </c>
      <c r="S503" s="84">
        <f>IF(AND(SUMIFS($D$249:$D$599,$F$249:$F$599,0,$E$249:$E$599,$G503,$C$249:$C$599,"&lt;="&amp;Q$5)&lt;1000000,SUMIFS($D$249:$D$599,$F$249:$F$599,0,$E$249:$E$599,$G503,$C$249:$C$599,"&lt;="&amp;S5)&gt;=1000000),SUMIFS($D$249:$D$599,$F$249:$F$599,0,$E$249:$E$599,$G503)*$C$161 ,0)</f>
        <v/>
      </c>
      <c r="U503" s="84">
        <f>IF(AND(SUMIFS($D$249:$D$599,$F$249:$F$599,0,$E$249:$E$599,$G503,$C$249:$C$599,"&lt;="&amp;S$5)&lt;1000000,SUMIFS($D$249:$D$599,$F$249:$F$599,0,$E$249:$E$599,$G503,$C$249:$C$599,"&lt;="&amp;U5)&gt;=1000000),SUMIFS($D$249:$D$599,$F$249:$F$599,0,$E$249:$E$599,$G503)*$C$161 ,0)</f>
        <v/>
      </c>
      <c r="W503" s="84">
        <f>IF(AND(SUMIFS($D$249:$D$599,$F$249:$F$599,0,$E$249:$E$599,$G503,$C$249:$C$599,"&lt;="&amp;U$5)&lt;1000000,SUMIFS($D$249:$D$599,$F$249:$F$599,0,$E$249:$E$599,$G503,$C$249:$C$599,"&lt;="&amp;W5)&gt;=1000000),SUMIFS($D$249:$D$599,$F$249:$F$599,0,$E$249:$E$599,$G503)*$C$161 ,0)</f>
        <v/>
      </c>
      <c r="Y503" s="84">
        <f>IF(AND(SUMIFS($D$249:$D$599,$F$249:$F$599,0,$E$249:$E$599,$G503,$C$249:$C$599,"&lt;="&amp;W$5)&lt;1000000,SUMIFS($D$249:$D$599,$F$249:$F$599,0,$E$249:$E$599,$G503,$C$249:$C$599,"&lt;="&amp;Y5)&gt;=1000000),SUMIFS($D$249:$D$599,$F$249:$F$599,0,$E$249:$E$599,$G503)*$C$161 ,0)</f>
        <v/>
      </c>
      <c r="AA503" s="84">
        <f>IF(AND(SUMIFS($D$249:$D$599,$F$249:$F$599,0,$E$249:$E$599,$G503,$C$249:$C$599,"&lt;="&amp;Y$5)&lt;1000000,SUMIFS($D$249:$D$599,$F$249:$F$599,0,$E$249:$E$599,$G503,$C$249:$C$599,"&lt;="&amp;AA5)&gt;=1000000),SUMIFS($D$249:$D$599,$F$249:$F$599,0,$E$249:$E$599,$G503)*$C$161 ,0)</f>
        <v/>
      </c>
      <c r="AC503" s="84">
        <f>IF(AND(SUMIFS($D$249:$D$599,$F$249:$F$599,0,$E$249:$E$599,$G503,$C$249:$C$599,"&lt;="&amp;AA$5)&lt;1000000,SUMIFS($D$249:$D$599,$F$249:$F$599,0,$E$249:$E$599,$G503,$C$249:$C$599,"&lt;="&amp;AC5)&gt;=1000000),SUMIFS($D$249:$D$599,$F$249:$F$599,0,$E$249:$E$599,$G503)*$C$161 ,0)</f>
        <v/>
      </c>
      <c r="AE503" s="84">
        <f>IF(AND(SUMIFS($D$249:$D$599,$F$249:$F$599,0,$E$249:$E$599,$G503,$C$249:$C$599,"&lt;="&amp;AC$5)&lt;1000000,SUMIFS($D$249:$D$599,$F$249:$F$599,0,$E$249:$E$599,$G503,$C$249:$C$599,"&lt;="&amp;AE5)&gt;=1000000),SUMIFS($D$249:$D$599,$F$249:$F$599,0,$E$249:$E$599,$G503)*$C$161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85">
        <f>LEFT(B504,6)</f>
        <v/>
      </c>
      <c r="F504" s="14">
        <f>IF(SUMIFS($E$121:$E$155,$D$121:$D$155,E504)&lt;&gt;0,E504,0)</f>
        <v/>
      </c>
      <c r="G504" s="24" t="n"/>
      <c r="I504" s="26">
        <f>IF(AND(SUMIFS($D$249:$D$599,$F$249:$F$599,0,$E$249:$E$599,$G504,$C$249:$C$599,"&lt;="&amp;B$2)&lt;1000000,SUMIFS($D$249:$D$599,$F$249:$F$599,0,$E$249:$E$599,$G504,$C$249:$C$599,"&lt;="&amp;I5)&gt;=1000000),SUMIFS($D$249:$D$599,$F$249:$F$599,0,$E$249:$E$599,$G504)*$C$161 ,0)</f>
        <v/>
      </c>
      <c r="K504" s="84">
        <f>IF(AND(SUMIFS($D$249:$D$599,$F$249:$F$599,0,$E$249:$E$599,$G504,$C$249:$C$599,"&lt;="&amp;I$5)&lt;1000000,SUMIFS($D$249:$D$599,$F$249:$F$599,0,$E$249:$E$599,$G504,$C$249:$C$599,"&lt;="&amp;K5)&gt;=1000000),SUMIFS($D$249:$D$599,$F$249:$F$599,0,$E$249:$E$599,$G504)*$C$161 ,0)</f>
        <v/>
      </c>
      <c r="M504" s="84">
        <f>IF(AND(SUMIFS($D$249:$D$599,$F$249:$F$599,0,$E$249:$E$599,$G504,$C$249:$C$599,"&lt;="&amp;K$5)&lt;1000000,SUMIFS($D$249:$D$599,$F$249:$F$599,0,$E$249:$E$599,$G504,$C$249:$C$599,"&lt;="&amp;M5)&gt;=1000000),SUMIFS($D$249:$D$599,$F$249:$F$599,0,$E$249:$E$599,$G504)*$C$161 ,0)</f>
        <v/>
      </c>
      <c r="O504" s="84">
        <f>IF(AND(SUMIFS($D$249:$D$599,$F$249:$F$599,0,$E$249:$E$599,$G504,$C$249:$C$599,"&lt;="&amp;M$5)&lt;1000000,SUMIFS($D$249:$D$599,$F$249:$F$599,0,$E$249:$E$599,$G504,$C$249:$C$599,"&lt;="&amp;O5)&gt;=1000000),SUMIFS($D$249:$D$599,$F$249:$F$599,0,$E$249:$E$599,$G504)*$C$161 ,0)</f>
        <v/>
      </c>
      <c r="Q504" s="84">
        <f>IF(AND(SUMIFS($D$249:$D$599,$F$249:$F$599,0,$E$249:$E$599,$G504,$C$249:$C$599,"&lt;="&amp;O$5)&lt;1000000,SUMIFS($D$249:$D$599,$F$249:$F$599,0,$E$249:$E$599,$G504,$C$249:$C$599,"&lt;="&amp;Q5)&gt;=1000000),SUMIFS($D$249:$D$599,$F$249:$F$599,0,$E$249:$E$599,$G504)*$C$161 ,0)</f>
        <v/>
      </c>
      <c r="S504" s="84">
        <f>IF(AND(SUMIFS($D$249:$D$599,$F$249:$F$599,0,$E$249:$E$599,$G504,$C$249:$C$599,"&lt;="&amp;Q$5)&lt;1000000,SUMIFS($D$249:$D$599,$F$249:$F$599,0,$E$249:$E$599,$G504,$C$249:$C$599,"&lt;="&amp;S5)&gt;=1000000),SUMIFS($D$249:$D$599,$F$249:$F$599,0,$E$249:$E$599,$G504)*$C$161 ,0)</f>
        <v/>
      </c>
      <c r="U504" s="84">
        <f>IF(AND(SUMIFS($D$249:$D$599,$F$249:$F$599,0,$E$249:$E$599,$G504,$C$249:$C$599,"&lt;="&amp;S$5)&lt;1000000,SUMIFS($D$249:$D$599,$F$249:$F$599,0,$E$249:$E$599,$G504,$C$249:$C$599,"&lt;="&amp;U5)&gt;=1000000),SUMIFS($D$249:$D$599,$F$249:$F$599,0,$E$249:$E$599,$G504)*$C$161 ,0)</f>
        <v/>
      </c>
      <c r="W504" s="84">
        <f>IF(AND(SUMIFS($D$249:$D$599,$F$249:$F$599,0,$E$249:$E$599,$G504,$C$249:$C$599,"&lt;="&amp;U$5)&lt;1000000,SUMIFS($D$249:$D$599,$F$249:$F$599,0,$E$249:$E$599,$G504,$C$249:$C$599,"&lt;="&amp;W5)&gt;=1000000),SUMIFS($D$249:$D$599,$F$249:$F$599,0,$E$249:$E$599,$G504)*$C$161 ,0)</f>
        <v/>
      </c>
      <c r="Y504" s="84">
        <f>IF(AND(SUMIFS($D$249:$D$599,$F$249:$F$599,0,$E$249:$E$599,$G504,$C$249:$C$599,"&lt;="&amp;W$5)&lt;1000000,SUMIFS($D$249:$D$599,$F$249:$F$599,0,$E$249:$E$599,$G504,$C$249:$C$599,"&lt;="&amp;Y5)&gt;=1000000),SUMIFS($D$249:$D$599,$F$249:$F$599,0,$E$249:$E$599,$G504)*$C$161 ,0)</f>
        <v/>
      </c>
      <c r="AA504" s="84">
        <f>IF(AND(SUMIFS($D$249:$D$599,$F$249:$F$599,0,$E$249:$E$599,$G504,$C$249:$C$599,"&lt;="&amp;Y$5)&lt;1000000,SUMIFS($D$249:$D$599,$F$249:$F$599,0,$E$249:$E$599,$G504,$C$249:$C$599,"&lt;="&amp;AA5)&gt;=1000000),SUMIFS($D$249:$D$599,$F$249:$F$599,0,$E$249:$E$599,$G504)*$C$161 ,0)</f>
        <v/>
      </c>
      <c r="AC504" s="84">
        <f>IF(AND(SUMIFS($D$249:$D$599,$F$249:$F$599,0,$E$249:$E$599,$G504,$C$249:$C$599,"&lt;="&amp;AA$5)&lt;1000000,SUMIFS($D$249:$D$599,$F$249:$F$599,0,$E$249:$E$599,$G504,$C$249:$C$599,"&lt;="&amp;AC5)&gt;=1000000),SUMIFS($D$249:$D$599,$F$249:$F$599,0,$E$249:$E$599,$G504)*$C$161 ,0)</f>
        <v/>
      </c>
      <c r="AE504" s="84">
        <f>IF(AND(SUMIFS($D$249:$D$599,$F$249:$F$599,0,$E$249:$E$599,$G504,$C$249:$C$599,"&lt;="&amp;AC$5)&lt;1000000,SUMIFS($D$249:$D$599,$F$249:$F$599,0,$E$249:$E$599,$G504,$C$249:$C$599,"&lt;="&amp;AE5)&gt;=1000000),SUMIFS($D$249:$D$599,$F$249:$F$599,0,$E$249:$E$599,$G504)*$C$161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85">
        <f>LEFT(B505,6)</f>
        <v/>
      </c>
      <c r="F505" s="14">
        <f>IF(SUMIFS($E$121:$E$155,$D$121:$D$155,E505)&lt;&gt;0,E505,0)</f>
        <v/>
      </c>
      <c r="G505" s="24" t="n"/>
      <c r="I505" s="26">
        <f>IF(AND(SUMIFS($D$249:$D$599,$F$249:$F$599,0,$E$249:$E$599,$G505,$C$249:$C$599,"&lt;="&amp;B$2)&lt;1000000,SUMIFS($D$249:$D$599,$F$249:$F$599,0,$E$249:$E$599,$G505,$C$249:$C$599,"&lt;="&amp;I5)&gt;=1000000),SUMIFS($D$249:$D$599,$F$249:$F$599,0,$E$249:$E$599,$G505)*$C$161 ,0)</f>
        <v/>
      </c>
      <c r="K505" s="84">
        <f>IF(AND(SUMIFS($D$249:$D$599,$F$249:$F$599,0,$E$249:$E$599,$G505,$C$249:$C$599,"&lt;="&amp;I$5)&lt;1000000,SUMIFS($D$249:$D$599,$F$249:$F$599,0,$E$249:$E$599,$G505,$C$249:$C$599,"&lt;="&amp;K5)&gt;=1000000),SUMIFS($D$249:$D$599,$F$249:$F$599,0,$E$249:$E$599,$G505)*$C$161 ,0)</f>
        <v/>
      </c>
      <c r="M505" s="84">
        <f>IF(AND(SUMIFS($D$249:$D$599,$F$249:$F$599,0,$E$249:$E$599,$G505,$C$249:$C$599,"&lt;="&amp;K$5)&lt;1000000,SUMIFS($D$249:$D$599,$F$249:$F$599,0,$E$249:$E$599,$G505,$C$249:$C$599,"&lt;="&amp;M5)&gt;=1000000),SUMIFS($D$249:$D$599,$F$249:$F$599,0,$E$249:$E$599,$G505)*$C$161 ,0)</f>
        <v/>
      </c>
      <c r="O505" s="84">
        <f>IF(AND(SUMIFS($D$249:$D$599,$F$249:$F$599,0,$E$249:$E$599,$G505,$C$249:$C$599,"&lt;="&amp;M$5)&lt;1000000,SUMIFS($D$249:$D$599,$F$249:$F$599,0,$E$249:$E$599,$G505,$C$249:$C$599,"&lt;="&amp;O5)&gt;=1000000),SUMIFS($D$249:$D$599,$F$249:$F$599,0,$E$249:$E$599,$G505)*$C$161 ,0)</f>
        <v/>
      </c>
      <c r="Q505" s="84">
        <f>IF(AND(SUMIFS($D$249:$D$599,$F$249:$F$599,0,$E$249:$E$599,$G505,$C$249:$C$599,"&lt;="&amp;O$5)&lt;1000000,SUMIFS($D$249:$D$599,$F$249:$F$599,0,$E$249:$E$599,$G505,$C$249:$C$599,"&lt;="&amp;Q5)&gt;=1000000),SUMIFS($D$249:$D$599,$F$249:$F$599,0,$E$249:$E$599,$G505)*$C$161 ,0)</f>
        <v/>
      </c>
      <c r="S505" s="84">
        <f>IF(AND(SUMIFS($D$249:$D$599,$F$249:$F$599,0,$E$249:$E$599,$G505,$C$249:$C$599,"&lt;="&amp;Q$5)&lt;1000000,SUMIFS($D$249:$D$599,$F$249:$F$599,0,$E$249:$E$599,$G505,$C$249:$C$599,"&lt;="&amp;S5)&gt;=1000000),SUMIFS($D$249:$D$599,$F$249:$F$599,0,$E$249:$E$599,$G505)*$C$161 ,0)</f>
        <v/>
      </c>
      <c r="U505" s="84">
        <f>IF(AND(SUMIFS($D$249:$D$599,$F$249:$F$599,0,$E$249:$E$599,$G505,$C$249:$C$599,"&lt;="&amp;S$5)&lt;1000000,SUMIFS($D$249:$D$599,$F$249:$F$599,0,$E$249:$E$599,$G505,$C$249:$C$599,"&lt;="&amp;U5)&gt;=1000000),SUMIFS($D$249:$D$599,$F$249:$F$599,0,$E$249:$E$599,$G505)*$C$161 ,0)</f>
        <v/>
      </c>
      <c r="W505" s="84">
        <f>IF(AND(SUMIFS($D$249:$D$599,$F$249:$F$599,0,$E$249:$E$599,$G505,$C$249:$C$599,"&lt;="&amp;U$5)&lt;1000000,SUMIFS($D$249:$D$599,$F$249:$F$599,0,$E$249:$E$599,$G505,$C$249:$C$599,"&lt;="&amp;W5)&gt;=1000000),SUMIFS($D$249:$D$599,$F$249:$F$599,0,$E$249:$E$599,$G505)*$C$161 ,0)</f>
        <v/>
      </c>
      <c r="Y505" s="84">
        <f>IF(AND(SUMIFS($D$249:$D$599,$F$249:$F$599,0,$E$249:$E$599,$G505,$C$249:$C$599,"&lt;="&amp;W$5)&lt;1000000,SUMIFS($D$249:$D$599,$F$249:$F$599,0,$E$249:$E$599,$G505,$C$249:$C$599,"&lt;="&amp;Y5)&gt;=1000000),SUMIFS($D$249:$D$599,$F$249:$F$599,0,$E$249:$E$599,$G505)*$C$161 ,0)</f>
        <v/>
      </c>
      <c r="AA505" s="84">
        <f>IF(AND(SUMIFS($D$249:$D$599,$F$249:$F$599,0,$E$249:$E$599,$G505,$C$249:$C$599,"&lt;="&amp;Y$5)&lt;1000000,SUMIFS($D$249:$D$599,$F$249:$F$599,0,$E$249:$E$599,$G505,$C$249:$C$599,"&lt;="&amp;AA5)&gt;=1000000),SUMIFS($D$249:$D$599,$F$249:$F$599,0,$E$249:$E$599,$G505)*$C$161 ,0)</f>
        <v/>
      </c>
      <c r="AC505" s="84">
        <f>IF(AND(SUMIFS($D$249:$D$599,$F$249:$F$599,0,$E$249:$E$599,$G505,$C$249:$C$599,"&lt;="&amp;AA$5)&lt;1000000,SUMIFS($D$249:$D$599,$F$249:$F$599,0,$E$249:$E$599,$G505,$C$249:$C$599,"&lt;="&amp;AC5)&gt;=1000000),SUMIFS($D$249:$D$599,$F$249:$F$599,0,$E$249:$E$599,$G505)*$C$161 ,0)</f>
        <v/>
      </c>
      <c r="AE505" s="84">
        <f>IF(AND(SUMIFS($D$249:$D$599,$F$249:$F$599,0,$E$249:$E$599,$G505,$C$249:$C$599,"&lt;="&amp;AC$5)&lt;1000000,SUMIFS($D$249:$D$599,$F$249:$F$599,0,$E$249:$E$599,$G505,$C$249:$C$599,"&lt;="&amp;AE5)&gt;=1000000),SUMIFS($D$249:$D$599,$F$249:$F$599,0,$E$249:$E$599,$G505)*$C$161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85">
        <f>LEFT(B506,6)</f>
        <v/>
      </c>
      <c r="F506" s="14">
        <f>IF(SUMIFS($E$121:$E$155,$D$121:$D$155,E506)&lt;&gt;0,E506,0)</f>
        <v/>
      </c>
      <c r="G506" s="24" t="n"/>
      <c r="I506" s="26">
        <f>IF(AND(SUMIFS($D$249:$D$599,$F$249:$F$599,0,$E$249:$E$599,$G506,$C$249:$C$599,"&lt;="&amp;B$2)&lt;1000000,SUMIFS($D$249:$D$599,$F$249:$F$599,0,$E$249:$E$599,$G506,$C$249:$C$599,"&lt;="&amp;I5)&gt;=1000000),SUMIFS($D$249:$D$599,$F$249:$F$599,0,$E$249:$E$599,$G506)*$C$161 ,0)</f>
        <v/>
      </c>
      <c r="K506" s="84">
        <f>IF(AND(SUMIFS($D$249:$D$599,$F$249:$F$599,0,$E$249:$E$599,$G506,$C$249:$C$599,"&lt;="&amp;I$5)&lt;1000000,SUMIFS($D$249:$D$599,$F$249:$F$599,0,$E$249:$E$599,$G506,$C$249:$C$599,"&lt;="&amp;K5)&gt;=1000000),SUMIFS($D$249:$D$599,$F$249:$F$599,0,$E$249:$E$599,$G506)*$C$161 ,0)</f>
        <v/>
      </c>
      <c r="M506" s="84">
        <f>IF(AND(SUMIFS($D$249:$D$599,$F$249:$F$599,0,$E$249:$E$599,$G506,$C$249:$C$599,"&lt;="&amp;K$5)&lt;1000000,SUMIFS($D$249:$D$599,$F$249:$F$599,0,$E$249:$E$599,$G506,$C$249:$C$599,"&lt;="&amp;M5)&gt;=1000000),SUMIFS($D$249:$D$599,$F$249:$F$599,0,$E$249:$E$599,$G506)*$C$161 ,0)</f>
        <v/>
      </c>
      <c r="O506" s="84">
        <f>IF(AND(SUMIFS($D$249:$D$599,$F$249:$F$599,0,$E$249:$E$599,$G506,$C$249:$C$599,"&lt;="&amp;M$5)&lt;1000000,SUMIFS($D$249:$D$599,$F$249:$F$599,0,$E$249:$E$599,$G506,$C$249:$C$599,"&lt;="&amp;O5)&gt;=1000000),SUMIFS($D$249:$D$599,$F$249:$F$599,0,$E$249:$E$599,$G506)*$C$161 ,0)</f>
        <v/>
      </c>
      <c r="Q506" s="84">
        <f>IF(AND(SUMIFS($D$249:$D$599,$F$249:$F$599,0,$E$249:$E$599,$G506,$C$249:$C$599,"&lt;="&amp;O$5)&lt;1000000,SUMIFS($D$249:$D$599,$F$249:$F$599,0,$E$249:$E$599,$G506,$C$249:$C$599,"&lt;="&amp;Q5)&gt;=1000000),SUMIFS($D$249:$D$599,$F$249:$F$599,0,$E$249:$E$599,$G506)*$C$161 ,0)</f>
        <v/>
      </c>
      <c r="S506" s="84">
        <f>IF(AND(SUMIFS($D$249:$D$599,$F$249:$F$599,0,$E$249:$E$599,$G506,$C$249:$C$599,"&lt;="&amp;Q$5)&lt;1000000,SUMIFS($D$249:$D$599,$F$249:$F$599,0,$E$249:$E$599,$G506,$C$249:$C$599,"&lt;="&amp;S5)&gt;=1000000),SUMIFS($D$249:$D$599,$F$249:$F$599,0,$E$249:$E$599,$G506)*$C$161 ,0)</f>
        <v/>
      </c>
      <c r="U506" s="84">
        <f>IF(AND(SUMIFS($D$249:$D$599,$F$249:$F$599,0,$E$249:$E$599,$G506,$C$249:$C$599,"&lt;="&amp;S$5)&lt;1000000,SUMIFS($D$249:$D$599,$F$249:$F$599,0,$E$249:$E$599,$G506,$C$249:$C$599,"&lt;="&amp;U5)&gt;=1000000),SUMIFS($D$249:$D$599,$F$249:$F$599,0,$E$249:$E$599,$G506)*$C$161 ,0)</f>
        <v/>
      </c>
      <c r="W506" s="84">
        <f>IF(AND(SUMIFS($D$249:$D$599,$F$249:$F$599,0,$E$249:$E$599,$G506,$C$249:$C$599,"&lt;="&amp;U$5)&lt;1000000,SUMIFS($D$249:$D$599,$F$249:$F$599,0,$E$249:$E$599,$G506,$C$249:$C$599,"&lt;="&amp;W5)&gt;=1000000),SUMIFS($D$249:$D$599,$F$249:$F$599,0,$E$249:$E$599,$G506)*$C$161 ,0)</f>
        <v/>
      </c>
      <c r="Y506" s="84">
        <f>IF(AND(SUMIFS($D$249:$D$599,$F$249:$F$599,0,$E$249:$E$599,$G506,$C$249:$C$599,"&lt;="&amp;W$5)&lt;1000000,SUMIFS($D$249:$D$599,$F$249:$F$599,0,$E$249:$E$599,$G506,$C$249:$C$599,"&lt;="&amp;Y5)&gt;=1000000),SUMIFS($D$249:$D$599,$F$249:$F$599,0,$E$249:$E$599,$G506)*$C$161 ,0)</f>
        <v/>
      </c>
      <c r="AA506" s="84">
        <f>IF(AND(SUMIFS($D$249:$D$599,$F$249:$F$599,0,$E$249:$E$599,$G506,$C$249:$C$599,"&lt;="&amp;Y$5)&lt;1000000,SUMIFS($D$249:$D$599,$F$249:$F$599,0,$E$249:$E$599,$G506,$C$249:$C$599,"&lt;="&amp;AA5)&gt;=1000000),SUMIFS($D$249:$D$599,$F$249:$F$599,0,$E$249:$E$599,$G506)*$C$161 ,0)</f>
        <v/>
      </c>
      <c r="AC506" s="84">
        <f>IF(AND(SUMIFS($D$249:$D$599,$F$249:$F$599,0,$E$249:$E$599,$G506,$C$249:$C$599,"&lt;="&amp;AA$5)&lt;1000000,SUMIFS($D$249:$D$599,$F$249:$F$599,0,$E$249:$E$599,$G506,$C$249:$C$599,"&lt;="&amp;AC5)&gt;=1000000),SUMIFS($D$249:$D$599,$F$249:$F$599,0,$E$249:$E$599,$G506)*$C$161 ,0)</f>
        <v/>
      </c>
      <c r="AE506" s="84">
        <f>IF(AND(SUMIFS($D$249:$D$599,$F$249:$F$599,0,$E$249:$E$599,$G506,$C$249:$C$599,"&lt;="&amp;AC$5)&lt;1000000,SUMIFS($D$249:$D$599,$F$249:$F$599,0,$E$249:$E$599,$G506,$C$249:$C$599,"&lt;="&amp;AE5)&gt;=1000000),SUMIFS($D$249:$D$599,$F$249:$F$599,0,$E$249:$E$599,$G506)*$C$161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85">
        <f>LEFT(B507,6)</f>
        <v/>
      </c>
      <c r="F507" s="14">
        <f>IF(SUMIFS($E$121:$E$155,$D$121:$D$155,E507)&lt;&gt;0,E507,0)</f>
        <v/>
      </c>
      <c r="G507" s="24" t="n"/>
      <c r="I507" s="26">
        <f>IF(AND(SUMIFS($D$249:$D$599,$F$249:$F$599,0,$E$249:$E$599,$G507,$C$249:$C$599,"&lt;="&amp;B$2)&lt;1000000,SUMIFS($D$249:$D$599,$F$249:$F$599,0,$E$249:$E$599,$G507,$C$249:$C$599,"&lt;="&amp;I5)&gt;=1000000),SUMIFS($D$249:$D$599,$F$249:$F$599,0,$E$249:$E$599,$G507)*$C$161 ,0)</f>
        <v/>
      </c>
      <c r="K507" s="84">
        <f>IF(AND(SUMIFS($D$249:$D$599,$F$249:$F$599,0,$E$249:$E$599,$G507,$C$249:$C$599,"&lt;="&amp;I$5)&lt;1000000,SUMIFS($D$249:$D$599,$F$249:$F$599,0,$E$249:$E$599,$G507,$C$249:$C$599,"&lt;="&amp;K5)&gt;=1000000),SUMIFS($D$249:$D$599,$F$249:$F$599,0,$E$249:$E$599,$G507)*$C$161 ,0)</f>
        <v/>
      </c>
      <c r="M507" s="84">
        <f>IF(AND(SUMIFS($D$249:$D$599,$F$249:$F$599,0,$E$249:$E$599,$G507,$C$249:$C$599,"&lt;="&amp;K$5)&lt;1000000,SUMIFS($D$249:$D$599,$F$249:$F$599,0,$E$249:$E$599,$G507,$C$249:$C$599,"&lt;="&amp;M5)&gt;=1000000),SUMIFS($D$249:$D$599,$F$249:$F$599,0,$E$249:$E$599,$G507)*$C$161 ,0)</f>
        <v/>
      </c>
      <c r="O507" s="84">
        <f>IF(AND(SUMIFS($D$249:$D$599,$F$249:$F$599,0,$E$249:$E$599,$G507,$C$249:$C$599,"&lt;="&amp;M$5)&lt;1000000,SUMIFS($D$249:$D$599,$F$249:$F$599,0,$E$249:$E$599,$G507,$C$249:$C$599,"&lt;="&amp;O5)&gt;=1000000),SUMIFS($D$249:$D$599,$F$249:$F$599,0,$E$249:$E$599,$G507)*$C$161 ,0)</f>
        <v/>
      </c>
      <c r="Q507" s="84">
        <f>IF(AND(SUMIFS($D$249:$D$599,$F$249:$F$599,0,$E$249:$E$599,$G507,$C$249:$C$599,"&lt;="&amp;O$5)&lt;1000000,SUMIFS($D$249:$D$599,$F$249:$F$599,0,$E$249:$E$599,$G507,$C$249:$C$599,"&lt;="&amp;Q5)&gt;=1000000),SUMIFS($D$249:$D$599,$F$249:$F$599,0,$E$249:$E$599,$G507)*$C$161 ,0)</f>
        <v/>
      </c>
      <c r="S507" s="84">
        <f>IF(AND(SUMIFS($D$249:$D$599,$F$249:$F$599,0,$E$249:$E$599,$G507,$C$249:$C$599,"&lt;="&amp;Q$5)&lt;1000000,SUMIFS($D$249:$D$599,$F$249:$F$599,0,$E$249:$E$599,$G507,$C$249:$C$599,"&lt;="&amp;S5)&gt;=1000000),SUMIFS($D$249:$D$599,$F$249:$F$599,0,$E$249:$E$599,$G507)*$C$161 ,0)</f>
        <v/>
      </c>
      <c r="U507" s="84">
        <f>IF(AND(SUMIFS($D$249:$D$599,$F$249:$F$599,0,$E$249:$E$599,$G507,$C$249:$C$599,"&lt;="&amp;S$5)&lt;1000000,SUMIFS($D$249:$D$599,$F$249:$F$599,0,$E$249:$E$599,$G507,$C$249:$C$599,"&lt;="&amp;U5)&gt;=1000000),SUMIFS($D$249:$D$599,$F$249:$F$599,0,$E$249:$E$599,$G507)*$C$161 ,0)</f>
        <v/>
      </c>
      <c r="W507" s="84">
        <f>IF(AND(SUMIFS($D$249:$D$599,$F$249:$F$599,0,$E$249:$E$599,$G507,$C$249:$C$599,"&lt;="&amp;U$5)&lt;1000000,SUMIFS($D$249:$D$599,$F$249:$F$599,0,$E$249:$E$599,$G507,$C$249:$C$599,"&lt;="&amp;W5)&gt;=1000000),SUMIFS($D$249:$D$599,$F$249:$F$599,0,$E$249:$E$599,$G507)*$C$161 ,0)</f>
        <v/>
      </c>
      <c r="Y507" s="84">
        <f>IF(AND(SUMIFS($D$249:$D$599,$F$249:$F$599,0,$E$249:$E$599,$G507,$C$249:$C$599,"&lt;="&amp;W$5)&lt;1000000,SUMIFS($D$249:$D$599,$F$249:$F$599,0,$E$249:$E$599,$G507,$C$249:$C$599,"&lt;="&amp;Y5)&gt;=1000000),SUMIFS($D$249:$D$599,$F$249:$F$599,0,$E$249:$E$599,$G507)*$C$161 ,0)</f>
        <v/>
      </c>
      <c r="AA507" s="84">
        <f>IF(AND(SUMIFS($D$249:$D$599,$F$249:$F$599,0,$E$249:$E$599,$G507,$C$249:$C$599,"&lt;="&amp;Y$5)&lt;1000000,SUMIFS($D$249:$D$599,$F$249:$F$599,0,$E$249:$E$599,$G507,$C$249:$C$599,"&lt;="&amp;AA5)&gt;=1000000),SUMIFS($D$249:$D$599,$F$249:$F$599,0,$E$249:$E$599,$G507)*$C$161 ,0)</f>
        <v/>
      </c>
      <c r="AC507" s="84">
        <f>IF(AND(SUMIFS($D$249:$D$599,$F$249:$F$599,0,$E$249:$E$599,$G507,$C$249:$C$599,"&lt;="&amp;AA$5)&lt;1000000,SUMIFS($D$249:$D$599,$F$249:$F$599,0,$E$249:$E$599,$G507,$C$249:$C$599,"&lt;="&amp;AC5)&gt;=1000000),SUMIFS($D$249:$D$599,$F$249:$F$599,0,$E$249:$E$599,$G507)*$C$161 ,0)</f>
        <v/>
      </c>
      <c r="AE507" s="84">
        <f>IF(AND(SUMIFS($D$249:$D$599,$F$249:$F$599,0,$E$249:$E$599,$G507,$C$249:$C$599,"&lt;="&amp;AC$5)&lt;1000000,SUMIFS($D$249:$D$599,$F$249:$F$599,0,$E$249:$E$599,$G507,$C$249:$C$599,"&lt;="&amp;AE5)&gt;=1000000),SUMIFS($D$249:$D$599,$F$249:$F$599,0,$E$249:$E$599,$G507)*$C$161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85">
        <f>LEFT(B508,6)</f>
        <v/>
      </c>
      <c r="F508" s="14">
        <f>IF(SUMIFS($E$121:$E$155,$D$121:$D$155,E508)&lt;&gt;0,E508,0)</f>
        <v/>
      </c>
      <c r="G508" s="24" t="n"/>
      <c r="I508" s="26">
        <f>IF(AND(SUMIFS($D$249:$D$599,$F$249:$F$599,0,$E$249:$E$599,$G508,$C$249:$C$599,"&lt;="&amp;B$2)&lt;1000000,SUMIFS($D$249:$D$599,$F$249:$F$599,0,$E$249:$E$599,$G508,$C$249:$C$599,"&lt;="&amp;I5)&gt;=1000000),SUMIFS($D$249:$D$599,$F$249:$F$599,0,$E$249:$E$599,$G508)*$C$161 ,0)</f>
        <v/>
      </c>
      <c r="K508" s="84">
        <f>IF(AND(SUMIFS($D$249:$D$599,$F$249:$F$599,0,$E$249:$E$599,$G508,$C$249:$C$599,"&lt;="&amp;I$5)&lt;1000000,SUMIFS($D$249:$D$599,$F$249:$F$599,0,$E$249:$E$599,$G508,$C$249:$C$599,"&lt;="&amp;K5)&gt;=1000000),SUMIFS($D$249:$D$599,$F$249:$F$599,0,$E$249:$E$599,$G508)*$C$161 ,0)</f>
        <v/>
      </c>
      <c r="M508" s="84">
        <f>IF(AND(SUMIFS($D$249:$D$599,$F$249:$F$599,0,$E$249:$E$599,$G508,$C$249:$C$599,"&lt;="&amp;K$5)&lt;1000000,SUMIFS($D$249:$D$599,$F$249:$F$599,0,$E$249:$E$599,$G508,$C$249:$C$599,"&lt;="&amp;M5)&gt;=1000000),SUMIFS($D$249:$D$599,$F$249:$F$599,0,$E$249:$E$599,$G508)*$C$161 ,0)</f>
        <v/>
      </c>
      <c r="O508" s="84">
        <f>IF(AND(SUMIFS($D$249:$D$599,$F$249:$F$599,0,$E$249:$E$599,$G508,$C$249:$C$599,"&lt;="&amp;M$5)&lt;1000000,SUMIFS($D$249:$D$599,$F$249:$F$599,0,$E$249:$E$599,$G508,$C$249:$C$599,"&lt;="&amp;O5)&gt;=1000000),SUMIFS($D$249:$D$599,$F$249:$F$599,0,$E$249:$E$599,$G508)*$C$161 ,0)</f>
        <v/>
      </c>
      <c r="Q508" s="84">
        <f>IF(AND(SUMIFS($D$249:$D$599,$F$249:$F$599,0,$E$249:$E$599,$G508,$C$249:$C$599,"&lt;="&amp;O$5)&lt;1000000,SUMIFS($D$249:$D$599,$F$249:$F$599,0,$E$249:$E$599,$G508,$C$249:$C$599,"&lt;="&amp;Q5)&gt;=1000000),SUMIFS($D$249:$D$599,$F$249:$F$599,0,$E$249:$E$599,$G508)*$C$161 ,0)</f>
        <v/>
      </c>
      <c r="S508" s="84">
        <f>IF(AND(SUMIFS($D$249:$D$599,$F$249:$F$599,0,$E$249:$E$599,$G508,$C$249:$C$599,"&lt;="&amp;Q$5)&lt;1000000,SUMIFS($D$249:$D$599,$F$249:$F$599,0,$E$249:$E$599,$G508,$C$249:$C$599,"&lt;="&amp;S5)&gt;=1000000),SUMIFS($D$249:$D$599,$F$249:$F$599,0,$E$249:$E$599,$G508)*$C$161 ,0)</f>
        <v/>
      </c>
      <c r="U508" s="84">
        <f>IF(AND(SUMIFS($D$249:$D$599,$F$249:$F$599,0,$E$249:$E$599,$G508,$C$249:$C$599,"&lt;="&amp;S$5)&lt;1000000,SUMIFS($D$249:$D$599,$F$249:$F$599,0,$E$249:$E$599,$G508,$C$249:$C$599,"&lt;="&amp;U5)&gt;=1000000),SUMIFS($D$249:$D$599,$F$249:$F$599,0,$E$249:$E$599,$G508)*$C$161 ,0)</f>
        <v/>
      </c>
      <c r="W508" s="84">
        <f>IF(AND(SUMIFS($D$249:$D$599,$F$249:$F$599,0,$E$249:$E$599,$G508,$C$249:$C$599,"&lt;="&amp;U$5)&lt;1000000,SUMIFS($D$249:$D$599,$F$249:$F$599,0,$E$249:$E$599,$G508,$C$249:$C$599,"&lt;="&amp;W5)&gt;=1000000),SUMIFS($D$249:$D$599,$F$249:$F$599,0,$E$249:$E$599,$G508)*$C$161 ,0)</f>
        <v/>
      </c>
      <c r="Y508" s="84">
        <f>IF(AND(SUMIFS($D$249:$D$599,$F$249:$F$599,0,$E$249:$E$599,$G508,$C$249:$C$599,"&lt;="&amp;W$5)&lt;1000000,SUMIFS($D$249:$D$599,$F$249:$F$599,0,$E$249:$E$599,$G508,$C$249:$C$599,"&lt;="&amp;Y5)&gt;=1000000),SUMIFS($D$249:$D$599,$F$249:$F$599,0,$E$249:$E$599,$G508)*$C$161 ,0)</f>
        <v/>
      </c>
      <c r="AA508" s="84">
        <f>IF(AND(SUMIFS($D$249:$D$599,$F$249:$F$599,0,$E$249:$E$599,$G508,$C$249:$C$599,"&lt;="&amp;Y$5)&lt;1000000,SUMIFS($D$249:$D$599,$F$249:$F$599,0,$E$249:$E$599,$G508,$C$249:$C$599,"&lt;="&amp;AA5)&gt;=1000000),SUMIFS($D$249:$D$599,$F$249:$F$599,0,$E$249:$E$599,$G508)*$C$161 ,0)</f>
        <v/>
      </c>
      <c r="AC508" s="84">
        <f>IF(AND(SUMIFS($D$249:$D$599,$F$249:$F$599,0,$E$249:$E$599,$G508,$C$249:$C$599,"&lt;="&amp;AA$5)&lt;1000000,SUMIFS($D$249:$D$599,$F$249:$F$599,0,$E$249:$E$599,$G508,$C$249:$C$599,"&lt;="&amp;AC5)&gt;=1000000),SUMIFS($D$249:$D$599,$F$249:$F$599,0,$E$249:$E$599,$G508)*$C$161 ,0)</f>
        <v/>
      </c>
      <c r="AE508" s="84">
        <f>IF(AND(SUMIFS($D$249:$D$599,$F$249:$F$599,0,$E$249:$E$599,$G508,$C$249:$C$599,"&lt;="&amp;AC$5)&lt;1000000,SUMIFS($D$249:$D$599,$F$249:$F$599,0,$E$249:$E$599,$G508,$C$249:$C$599,"&lt;="&amp;AE5)&gt;=1000000),SUMIFS($D$249:$D$599,$F$249:$F$599,0,$E$249:$E$599,$G508)*$C$161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85">
        <f>LEFT(B509,6)</f>
        <v/>
      </c>
      <c r="F509" s="14">
        <f>IF(SUMIFS($E$121:$E$155,$D$121:$D$155,E509)&lt;&gt;0,E509,0)</f>
        <v/>
      </c>
      <c r="G509" s="24" t="n"/>
      <c r="I509" s="26">
        <f>IF(AND(SUMIFS($D$249:$D$599,$F$249:$F$599,0,$E$249:$E$599,$G509,$C$249:$C$599,"&lt;="&amp;B$2)&lt;1000000,SUMIFS($D$249:$D$599,$F$249:$F$599,0,$E$249:$E$599,$G509,$C$249:$C$599,"&lt;="&amp;I5)&gt;=1000000),SUMIFS($D$249:$D$599,$F$249:$F$599,0,$E$249:$E$599,$G509)*$C$161 ,0)</f>
        <v/>
      </c>
      <c r="K509" s="84">
        <f>IF(AND(SUMIFS($D$249:$D$599,$F$249:$F$599,0,$E$249:$E$599,$G509,$C$249:$C$599,"&lt;="&amp;I$5)&lt;1000000,SUMIFS($D$249:$D$599,$F$249:$F$599,0,$E$249:$E$599,$G509,$C$249:$C$599,"&lt;="&amp;K5)&gt;=1000000),SUMIFS($D$249:$D$599,$F$249:$F$599,0,$E$249:$E$599,$G509)*$C$161 ,0)</f>
        <v/>
      </c>
      <c r="M509" s="84">
        <f>IF(AND(SUMIFS($D$249:$D$599,$F$249:$F$599,0,$E$249:$E$599,$G509,$C$249:$C$599,"&lt;="&amp;K$5)&lt;1000000,SUMIFS($D$249:$D$599,$F$249:$F$599,0,$E$249:$E$599,$G509,$C$249:$C$599,"&lt;="&amp;M5)&gt;=1000000),SUMIFS($D$249:$D$599,$F$249:$F$599,0,$E$249:$E$599,$G509)*$C$161 ,0)</f>
        <v/>
      </c>
      <c r="O509" s="84">
        <f>IF(AND(SUMIFS($D$249:$D$599,$F$249:$F$599,0,$E$249:$E$599,$G509,$C$249:$C$599,"&lt;="&amp;M$5)&lt;1000000,SUMIFS($D$249:$D$599,$F$249:$F$599,0,$E$249:$E$599,$G509,$C$249:$C$599,"&lt;="&amp;O5)&gt;=1000000),SUMIFS($D$249:$D$599,$F$249:$F$599,0,$E$249:$E$599,$G509)*$C$161 ,0)</f>
        <v/>
      </c>
      <c r="Q509" s="84">
        <f>IF(AND(SUMIFS($D$249:$D$599,$F$249:$F$599,0,$E$249:$E$599,$G509,$C$249:$C$599,"&lt;="&amp;O$5)&lt;1000000,SUMIFS($D$249:$D$599,$F$249:$F$599,0,$E$249:$E$599,$G509,$C$249:$C$599,"&lt;="&amp;Q5)&gt;=1000000),SUMIFS($D$249:$D$599,$F$249:$F$599,0,$E$249:$E$599,$G509)*$C$161 ,0)</f>
        <v/>
      </c>
      <c r="S509" s="84">
        <f>IF(AND(SUMIFS($D$249:$D$599,$F$249:$F$599,0,$E$249:$E$599,$G509,$C$249:$C$599,"&lt;="&amp;Q$5)&lt;1000000,SUMIFS($D$249:$D$599,$F$249:$F$599,0,$E$249:$E$599,$G509,$C$249:$C$599,"&lt;="&amp;S5)&gt;=1000000),SUMIFS($D$249:$D$599,$F$249:$F$599,0,$E$249:$E$599,$G509)*$C$161 ,0)</f>
        <v/>
      </c>
      <c r="U509" s="84">
        <f>IF(AND(SUMIFS($D$249:$D$599,$F$249:$F$599,0,$E$249:$E$599,$G509,$C$249:$C$599,"&lt;="&amp;S$5)&lt;1000000,SUMIFS($D$249:$D$599,$F$249:$F$599,0,$E$249:$E$599,$G509,$C$249:$C$599,"&lt;="&amp;U5)&gt;=1000000),SUMIFS($D$249:$D$599,$F$249:$F$599,0,$E$249:$E$599,$G509)*$C$161 ,0)</f>
        <v/>
      </c>
      <c r="W509" s="84">
        <f>IF(AND(SUMIFS($D$249:$D$599,$F$249:$F$599,0,$E$249:$E$599,$G509,$C$249:$C$599,"&lt;="&amp;U$5)&lt;1000000,SUMIFS($D$249:$D$599,$F$249:$F$599,0,$E$249:$E$599,$G509,$C$249:$C$599,"&lt;="&amp;W5)&gt;=1000000),SUMIFS($D$249:$D$599,$F$249:$F$599,0,$E$249:$E$599,$G509)*$C$161 ,0)</f>
        <v/>
      </c>
      <c r="Y509" s="84">
        <f>IF(AND(SUMIFS($D$249:$D$599,$F$249:$F$599,0,$E$249:$E$599,$G509,$C$249:$C$599,"&lt;="&amp;W$5)&lt;1000000,SUMIFS($D$249:$D$599,$F$249:$F$599,0,$E$249:$E$599,$G509,$C$249:$C$599,"&lt;="&amp;Y5)&gt;=1000000),SUMIFS($D$249:$D$599,$F$249:$F$599,0,$E$249:$E$599,$G509)*$C$161 ,0)</f>
        <v/>
      </c>
      <c r="AA509" s="84">
        <f>IF(AND(SUMIFS($D$249:$D$599,$F$249:$F$599,0,$E$249:$E$599,$G509,$C$249:$C$599,"&lt;="&amp;Y$5)&lt;1000000,SUMIFS($D$249:$D$599,$F$249:$F$599,0,$E$249:$E$599,$G509,$C$249:$C$599,"&lt;="&amp;AA5)&gt;=1000000),SUMIFS($D$249:$D$599,$F$249:$F$599,0,$E$249:$E$599,$G509)*$C$161 ,0)</f>
        <v/>
      </c>
      <c r="AC509" s="84">
        <f>IF(AND(SUMIFS($D$249:$D$599,$F$249:$F$599,0,$E$249:$E$599,$G509,$C$249:$C$599,"&lt;="&amp;AA$5)&lt;1000000,SUMIFS($D$249:$D$599,$F$249:$F$599,0,$E$249:$E$599,$G509,$C$249:$C$599,"&lt;="&amp;AC5)&gt;=1000000),SUMIFS($D$249:$D$599,$F$249:$F$599,0,$E$249:$E$599,$G509)*$C$161 ,0)</f>
        <v/>
      </c>
      <c r="AE509" s="84">
        <f>IF(AND(SUMIFS($D$249:$D$599,$F$249:$F$599,0,$E$249:$E$599,$G509,$C$249:$C$599,"&lt;="&amp;AC$5)&lt;1000000,SUMIFS($D$249:$D$599,$F$249:$F$599,0,$E$249:$E$599,$G509,$C$249:$C$599,"&lt;="&amp;AE5)&gt;=1000000),SUMIFS($D$249:$D$599,$F$249:$F$599,0,$E$249:$E$599,$G509)*$C$161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85">
        <f>LEFT(B510,6)</f>
        <v/>
      </c>
      <c r="F510" s="14">
        <f>IF(SUMIFS($E$121:$E$155,$D$121:$D$155,E510)&lt;&gt;0,E510,0)</f>
        <v/>
      </c>
      <c r="G510" s="24" t="n"/>
      <c r="I510" s="26">
        <f>IF(AND(SUMIFS($D$249:$D$599,$F$249:$F$599,0,$E$249:$E$599,$G510,$C$249:$C$599,"&lt;="&amp;B$2)&lt;1000000,SUMIFS($D$249:$D$599,$F$249:$F$599,0,$E$249:$E$599,$G510,$C$249:$C$599,"&lt;="&amp;I5)&gt;=1000000),SUMIFS($D$249:$D$599,$F$249:$F$599,0,$E$249:$E$599,$G510)*$C$161 ,0)</f>
        <v/>
      </c>
      <c r="K510" s="84">
        <f>IF(AND(SUMIFS($D$249:$D$599,$F$249:$F$599,0,$E$249:$E$599,$G510,$C$249:$C$599,"&lt;="&amp;I$5)&lt;1000000,SUMIFS($D$249:$D$599,$F$249:$F$599,0,$E$249:$E$599,$G510,$C$249:$C$599,"&lt;="&amp;K5)&gt;=1000000),SUMIFS($D$249:$D$599,$F$249:$F$599,0,$E$249:$E$599,$G510)*$C$161 ,0)</f>
        <v/>
      </c>
      <c r="M510" s="84">
        <f>IF(AND(SUMIFS($D$249:$D$599,$F$249:$F$599,0,$E$249:$E$599,$G510,$C$249:$C$599,"&lt;="&amp;K$5)&lt;1000000,SUMIFS($D$249:$D$599,$F$249:$F$599,0,$E$249:$E$599,$G510,$C$249:$C$599,"&lt;="&amp;M5)&gt;=1000000),SUMIFS($D$249:$D$599,$F$249:$F$599,0,$E$249:$E$599,$G510)*$C$161 ,0)</f>
        <v/>
      </c>
      <c r="O510" s="84">
        <f>IF(AND(SUMIFS($D$249:$D$599,$F$249:$F$599,0,$E$249:$E$599,$G510,$C$249:$C$599,"&lt;="&amp;M$5)&lt;1000000,SUMIFS($D$249:$D$599,$F$249:$F$599,0,$E$249:$E$599,$G510,$C$249:$C$599,"&lt;="&amp;O5)&gt;=1000000),SUMIFS($D$249:$D$599,$F$249:$F$599,0,$E$249:$E$599,$G510)*$C$161 ,0)</f>
        <v/>
      </c>
      <c r="Q510" s="84">
        <f>IF(AND(SUMIFS($D$249:$D$599,$F$249:$F$599,0,$E$249:$E$599,$G510,$C$249:$C$599,"&lt;="&amp;O$5)&lt;1000000,SUMIFS($D$249:$D$599,$F$249:$F$599,0,$E$249:$E$599,$G510,$C$249:$C$599,"&lt;="&amp;Q5)&gt;=1000000),SUMIFS($D$249:$D$599,$F$249:$F$599,0,$E$249:$E$599,$G510)*$C$161 ,0)</f>
        <v/>
      </c>
      <c r="S510" s="84">
        <f>IF(AND(SUMIFS($D$249:$D$599,$F$249:$F$599,0,$E$249:$E$599,$G510,$C$249:$C$599,"&lt;="&amp;Q$5)&lt;1000000,SUMIFS($D$249:$D$599,$F$249:$F$599,0,$E$249:$E$599,$G510,$C$249:$C$599,"&lt;="&amp;S5)&gt;=1000000),SUMIFS($D$249:$D$599,$F$249:$F$599,0,$E$249:$E$599,$G510)*$C$161 ,0)</f>
        <v/>
      </c>
      <c r="U510" s="84">
        <f>IF(AND(SUMIFS($D$249:$D$599,$F$249:$F$599,0,$E$249:$E$599,$G510,$C$249:$C$599,"&lt;="&amp;S$5)&lt;1000000,SUMIFS($D$249:$D$599,$F$249:$F$599,0,$E$249:$E$599,$G510,$C$249:$C$599,"&lt;="&amp;U5)&gt;=1000000),SUMIFS($D$249:$D$599,$F$249:$F$599,0,$E$249:$E$599,$G510)*$C$161 ,0)</f>
        <v/>
      </c>
      <c r="W510" s="84">
        <f>IF(AND(SUMIFS($D$249:$D$599,$F$249:$F$599,0,$E$249:$E$599,$G510,$C$249:$C$599,"&lt;="&amp;U$5)&lt;1000000,SUMIFS($D$249:$D$599,$F$249:$F$599,0,$E$249:$E$599,$G510,$C$249:$C$599,"&lt;="&amp;W5)&gt;=1000000),SUMIFS($D$249:$D$599,$F$249:$F$599,0,$E$249:$E$599,$G510)*$C$161 ,0)</f>
        <v/>
      </c>
      <c r="Y510" s="84">
        <f>IF(AND(SUMIFS($D$249:$D$599,$F$249:$F$599,0,$E$249:$E$599,$G510,$C$249:$C$599,"&lt;="&amp;W$5)&lt;1000000,SUMIFS($D$249:$D$599,$F$249:$F$599,0,$E$249:$E$599,$G510,$C$249:$C$599,"&lt;="&amp;Y5)&gt;=1000000),SUMIFS($D$249:$D$599,$F$249:$F$599,0,$E$249:$E$599,$G510)*$C$161 ,0)</f>
        <v/>
      </c>
      <c r="AA510" s="84">
        <f>IF(AND(SUMIFS($D$249:$D$599,$F$249:$F$599,0,$E$249:$E$599,$G510,$C$249:$C$599,"&lt;="&amp;Y$5)&lt;1000000,SUMIFS($D$249:$D$599,$F$249:$F$599,0,$E$249:$E$599,$G510,$C$249:$C$599,"&lt;="&amp;AA5)&gt;=1000000),SUMIFS($D$249:$D$599,$F$249:$F$599,0,$E$249:$E$599,$G510)*$C$161 ,0)</f>
        <v/>
      </c>
      <c r="AC510" s="84">
        <f>IF(AND(SUMIFS($D$249:$D$599,$F$249:$F$599,0,$E$249:$E$599,$G510,$C$249:$C$599,"&lt;="&amp;AA$5)&lt;1000000,SUMIFS($D$249:$D$599,$F$249:$F$599,0,$E$249:$E$599,$G510,$C$249:$C$599,"&lt;="&amp;AC5)&gt;=1000000),SUMIFS($D$249:$D$599,$F$249:$F$599,0,$E$249:$E$599,$G510)*$C$161 ,0)</f>
        <v/>
      </c>
      <c r="AE510" s="84">
        <f>IF(AND(SUMIFS($D$249:$D$599,$F$249:$F$599,0,$E$249:$E$599,$G510,$C$249:$C$599,"&lt;="&amp;AC$5)&lt;1000000,SUMIFS($D$249:$D$599,$F$249:$F$599,0,$E$249:$E$599,$G510,$C$249:$C$599,"&lt;="&amp;AE5)&gt;=1000000),SUMIFS($D$249:$D$599,$F$249:$F$599,0,$E$249:$E$599,$G510)*$C$161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85">
        <f>LEFT(B511,6)</f>
        <v/>
      </c>
      <c r="F511" s="14">
        <f>IF(SUMIFS($E$121:$E$155,$D$121:$D$155,E511)&lt;&gt;0,E511,0)</f>
        <v/>
      </c>
      <c r="G511" s="24" t="n"/>
      <c r="I511" s="26">
        <f>IF(AND(SUMIFS($D$249:$D$599,$F$249:$F$599,0,$E$249:$E$599,$G511,$C$249:$C$599,"&lt;="&amp;B$2)&lt;1000000,SUMIFS($D$249:$D$599,$F$249:$F$599,0,$E$249:$E$599,$G511,$C$249:$C$599,"&lt;="&amp;I5)&gt;=1000000),SUMIFS($D$249:$D$599,$F$249:$F$599,0,$E$249:$E$599,$G511)*$C$161 ,0)</f>
        <v/>
      </c>
      <c r="K511" s="84">
        <f>IF(AND(SUMIFS($D$249:$D$599,$F$249:$F$599,0,$E$249:$E$599,$G511,$C$249:$C$599,"&lt;="&amp;I$5)&lt;1000000,SUMIFS($D$249:$D$599,$F$249:$F$599,0,$E$249:$E$599,$G511,$C$249:$C$599,"&lt;="&amp;K5)&gt;=1000000),SUMIFS($D$249:$D$599,$F$249:$F$599,0,$E$249:$E$599,$G511)*$C$161 ,0)</f>
        <v/>
      </c>
      <c r="M511" s="84">
        <f>IF(AND(SUMIFS($D$249:$D$599,$F$249:$F$599,0,$E$249:$E$599,$G511,$C$249:$C$599,"&lt;="&amp;K$5)&lt;1000000,SUMIFS($D$249:$D$599,$F$249:$F$599,0,$E$249:$E$599,$G511,$C$249:$C$599,"&lt;="&amp;M5)&gt;=1000000),SUMIFS($D$249:$D$599,$F$249:$F$599,0,$E$249:$E$599,$G511)*$C$161 ,0)</f>
        <v/>
      </c>
      <c r="O511" s="84">
        <f>IF(AND(SUMIFS($D$249:$D$599,$F$249:$F$599,0,$E$249:$E$599,$G511,$C$249:$C$599,"&lt;="&amp;M$5)&lt;1000000,SUMIFS($D$249:$D$599,$F$249:$F$599,0,$E$249:$E$599,$G511,$C$249:$C$599,"&lt;="&amp;O5)&gt;=1000000),SUMIFS($D$249:$D$599,$F$249:$F$599,0,$E$249:$E$599,$G511)*$C$161 ,0)</f>
        <v/>
      </c>
      <c r="Q511" s="84">
        <f>IF(AND(SUMIFS($D$249:$D$599,$F$249:$F$599,0,$E$249:$E$599,$G511,$C$249:$C$599,"&lt;="&amp;O$5)&lt;1000000,SUMIFS($D$249:$D$599,$F$249:$F$599,0,$E$249:$E$599,$G511,$C$249:$C$599,"&lt;="&amp;Q5)&gt;=1000000),SUMIFS($D$249:$D$599,$F$249:$F$599,0,$E$249:$E$599,$G511)*$C$161 ,0)</f>
        <v/>
      </c>
      <c r="S511" s="84">
        <f>IF(AND(SUMIFS($D$249:$D$599,$F$249:$F$599,0,$E$249:$E$599,$G511,$C$249:$C$599,"&lt;="&amp;Q$5)&lt;1000000,SUMIFS($D$249:$D$599,$F$249:$F$599,0,$E$249:$E$599,$G511,$C$249:$C$599,"&lt;="&amp;S5)&gt;=1000000),SUMIFS($D$249:$D$599,$F$249:$F$599,0,$E$249:$E$599,$G511)*$C$161 ,0)</f>
        <v/>
      </c>
      <c r="U511" s="84">
        <f>IF(AND(SUMIFS($D$249:$D$599,$F$249:$F$599,0,$E$249:$E$599,$G511,$C$249:$C$599,"&lt;="&amp;S$5)&lt;1000000,SUMIFS($D$249:$D$599,$F$249:$F$599,0,$E$249:$E$599,$G511,$C$249:$C$599,"&lt;="&amp;U5)&gt;=1000000),SUMIFS($D$249:$D$599,$F$249:$F$599,0,$E$249:$E$599,$G511)*$C$161 ,0)</f>
        <v/>
      </c>
      <c r="W511" s="84">
        <f>IF(AND(SUMIFS($D$249:$D$599,$F$249:$F$599,0,$E$249:$E$599,$G511,$C$249:$C$599,"&lt;="&amp;U$5)&lt;1000000,SUMIFS($D$249:$D$599,$F$249:$F$599,0,$E$249:$E$599,$G511,$C$249:$C$599,"&lt;="&amp;W5)&gt;=1000000),SUMIFS($D$249:$D$599,$F$249:$F$599,0,$E$249:$E$599,$G511)*$C$161 ,0)</f>
        <v/>
      </c>
      <c r="Y511" s="84">
        <f>IF(AND(SUMIFS($D$249:$D$599,$F$249:$F$599,0,$E$249:$E$599,$G511,$C$249:$C$599,"&lt;="&amp;W$5)&lt;1000000,SUMIFS($D$249:$D$599,$F$249:$F$599,0,$E$249:$E$599,$G511,$C$249:$C$599,"&lt;="&amp;Y5)&gt;=1000000),SUMIFS($D$249:$D$599,$F$249:$F$599,0,$E$249:$E$599,$G511)*$C$161 ,0)</f>
        <v/>
      </c>
      <c r="AA511" s="84">
        <f>IF(AND(SUMIFS($D$249:$D$599,$F$249:$F$599,0,$E$249:$E$599,$G511,$C$249:$C$599,"&lt;="&amp;Y$5)&lt;1000000,SUMIFS($D$249:$D$599,$F$249:$F$599,0,$E$249:$E$599,$G511,$C$249:$C$599,"&lt;="&amp;AA5)&gt;=1000000),SUMIFS($D$249:$D$599,$F$249:$F$599,0,$E$249:$E$599,$G511)*$C$161 ,0)</f>
        <v/>
      </c>
      <c r="AC511" s="84">
        <f>IF(AND(SUMIFS($D$249:$D$599,$F$249:$F$599,0,$E$249:$E$599,$G511,$C$249:$C$599,"&lt;="&amp;AA$5)&lt;1000000,SUMIFS($D$249:$D$599,$F$249:$F$599,0,$E$249:$E$599,$G511,$C$249:$C$599,"&lt;="&amp;AC5)&gt;=1000000),SUMIFS($D$249:$D$599,$F$249:$F$599,0,$E$249:$E$599,$G511)*$C$161 ,0)</f>
        <v/>
      </c>
      <c r="AE511" s="84">
        <f>IF(AND(SUMIFS($D$249:$D$599,$F$249:$F$599,0,$E$249:$E$599,$G511,$C$249:$C$599,"&lt;="&amp;AC$5)&lt;1000000,SUMIFS($D$249:$D$599,$F$249:$F$599,0,$E$249:$E$599,$G511,$C$249:$C$599,"&lt;="&amp;AE5)&gt;=1000000),SUMIFS($D$249:$D$599,$F$249:$F$599,0,$E$249:$E$599,$G511)*$C$161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85">
        <f>LEFT(B512,6)</f>
        <v/>
      </c>
      <c r="F512" s="14">
        <f>IF(SUMIFS($E$121:$E$155,$D$121:$D$155,E512)&lt;&gt;0,E512,0)</f>
        <v/>
      </c>
      <c r="G512" s="24" t="n"/>
      <c r="I512" s="26">
        <f>IF(AND(SUMIFS($D$249:$D$599,$F$249:$F$599,0,$E$249:$E$599,$G512,$C$249:$C$599,"&lt;="&amp;B$2)&lt;1000000,SUMIFS($D$249:$D$599,$F$249:$F$599,0,$E$249:$E$599,$G512,$C$249:$C$599,"&lt;="&amp;I5)&gt;=1000000),SUMIFS($D$249:$D$599,$F$249:$F$599,0,$E$249:$E$599,$G512)*$C$161 ,0)</f>
        <v/>
      </c>
      <c r="K512" s="84">
        <f>IF(AND(SUMIFS($D$249:$D$599,$F$249:$F$599,0,$E$249:$E$599,$G512,$C$249:$C$599,"&lt;="&amp;I$5)&lt;1000000,SUMIFS($D$249:$D$599,$F$249:$F$599,0,$E$249:$E$599,$G512,$C$249:$C$599,"&lt;="&amp;K5)&gt;=1000000),SUMIFS($D$249:$D$599,$F$249:$F$599,0,$E$249:$E$599,$G512)*$C$161 ,0)</f>
        <v/>
      </c>
      <c r="M512" s="84">
        <f>IF(AND(SUMIFS($D$249:$D$599,$F$249:$F$599,0,$E$249:$E$599,$G512,$C$249:$C$599,"&lt;="&amp;K$5)&lt;1000000,SUMIFS($D$249:$D$599,$F$249:$F$599,0,$E$249:$E$599,$G512,$C$249:$C$599,"&lt;="&amp;M5)&gt;=1000000),SUMIFS($D$249:$D$599,$F$249:$F$599,0,$E$249:$E$599,$G512)*$C$161 ,0)</f>
        <v/>
      </c>
      <c r="O512" s="84">
        <f>IF(AND(SUMIFS($D$249:$D$599,$F$249:$F$599,0,$E$249:$E$599,$G512,$C$249:$C$599,"&lt;="&amp;M$5)&lt;1000000,SUMIFS($D$249:$D$599,$F$249:$F$599,0,$E$249:$E$599,$G512,$C$249:$C$599,"&lt;="&amp;O5)&gt;=1000000),SUMIFS($D$249:$D$599,$F$249:$F$599,0,$E$249:$E$599,$G512)*$C$161 ,0)</f>
        <v/>
      </c>
      <c r="Q512" s="84">
        <f>IF(AND(SUMIFS($D$249:$D$599,$F$249:$F$599,0,$E$249:$E$599,$G512,$C$249:$C$599,"&lt;="&amp;O$5)&lt;1000000,SUMIFS($D$249:$D$599,$F$249:$F$599,0,$E$249:$E$599,$G512,$C$249:$C$599,"&lt;="&amp;Q5)&gt;=1000000),SUMIFS($D$249:$D$599,$F$249:$F$599,0,$E$249:$E$599,$G512)*$C$161 ,0)</f>
        <v/>
      </c>
      <c r="S512" s="84">
        <f>IF(AND(SUMIFS($D$249:$D$599,$F$249:$F$599,0,$E$249:$E$599,$G512,$C$249:$C$599,"&lt;="&amp;Q$5)&lt;1000000,SUMIFS($D$249:$D$599,$F$249:$F$599,0,$E$249:$E$599,$G512,$C$249:$C$599,"&lt;="&amp;S5)&gt;=1000000),SUMIFS($D$249:$D$599,$F$249:$F$599,0,$E$249:$E$599,$G512)*$C$161 ,0)</f>
        <v/>
      </c>
      <c r="U512" s="84">
        <f>IF(AND(SUMIFS($D$249:$D$599,$F$249:$F$599,0,$E$249:$E$599,$G512,$C$249:$C$599,"&lt;="&amp;S$5)&lt;1000000,SUMIFS($D$249:$D$599,$F$249:$F$599,0,$E$249:$E$599,$G512,$C$249:$C$599,"&lt;="&amp;U5)&gt;=1000000),SUMIFS($D$249:$D$599,$F$249:$F$599,0,$E$249:$E$599,$G512)*$C$161 ,0)</f>
        <v/>
      </c>
      <c r="W512" s="84">
        <f>IF(AND(SUMIFS($D$249:$D$599,$F$249:$F$599,0,$E$249:$E$599,$G512,$C$249:$C$599,"&lt;="&amp;U$5)&lt;1000000,SUMIFS($D$249:$D$599,$F$249:$F$599,0,$E$249:$E$599,$G512,$C$249:$C$599,"&lt;="&amp;W5)&gt;=1000000),SUMIFS($D$249:$D$599,$F$249:$F$599,0,$E$249:$E$599,$G512)*$C$161 ,0)</f>
        <v/>
      </c>
      <c r="Y512" s="84">
        <f>IF(AND(SUMIFS($D$249:$D$599,$F$249:$F$599,0,$E$249:$E$599,$G512,$C$249:$C$599,"&lt;="&amp;W$5)&lt;1000000,SUMIFS($D$249:$D$599,$F$249:$F$599,0,$E$249:$E$599,$G512,$C$249:$C$599,"&lt;="&amp;Y5)&gt;=1000000),SUMIFS($D$249:$D$599,$F$249:$F$599,0,$E$249:$E$599,$G512)*$C$161 ,0)</f>
        <v/>
      </c>
      <c r="AA512" s="84">
        <f>IF(AND(SUMIFS($D$249:$D$599,$F$249:$F$599,0,$E$249:$E$599,$G512,$C$249:$C$599,"&lt;="&amp;Y$5)&lt;1000000,SUMIFS($D$249:$D$599,$F$249:$F$599,0,$E$249:$E$599,$G512,$C$249:$C$599,"&lt;="&amp;AA5)&gt;=1000000),SUMIFS($D$249:$D$599,$F$249:$F$599,0,$E$249:$E$599,$G512)*$C$161 ,0)</f>
        <v/>
      </c>
      <c r="AC512" s="84">
        <f>IF(AND(SUMIFS($D$249:$D$599,$F$249:$F$599,0,$E$249:$E$599,$G512,$C$249:$C$599,"&lt;="&amp;AA$5)&lt;1000000,SUMIFS($D$249:$D$599,$F$249:$F$599,0,$E$249:$E$599,$G512,$C$249:$C$599,"&lt;="&amp;AC5)&gt;=1000000),SUMIFS($D$249:$D$599,$F$249:$F$599,0,$E$249:$E$599,$G512)*$C$161 ,0)</f>
        <v/>
      </c>
      <c r="AE512" s="84">
        <f>IF(AND(SUMIFS($D$249:$D$599,$F$249:$F$599,0,$E$249:$E$599,$G512,$C$249:$C$599,"&lt;="&amp;AC$5)&lt;1000000,SUMIFS($D$249:$D$599,$F$249:$F$599,0,$E$249:$E$599,$G512,$C$249:$C$599,"&lt;="&amp;AE5)&gt;=1000000),SUMIFS($D$249:$D$599,$F$249:$F$599,0,$E$249:$E$599,$G512)*$C$161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85">
        <f>LEFT(B513,6)</f>
        <v/>
      </c>
      <c r="F513" s="14">
        <f>IF(SUMIFS($E$121:$E$155,$D$121:$D$155,E513)&lt;&gt;0,E513,0)</f>
        <v/>
      </c>
      <c r="G513" s="24" t="n"/>
      <c r="I513" s="26">
        <f>IF(AND(SUMIFS($D$249:$D$599,$F$249:$F$599,0,$E$249:$E$599,$G513,$C$249:$C$599,"&lt;="&amp;B$2)&lt;1000000,SUMIFS($D$249:$D$599,$F$249:$F$599,0,$E$249:$E$599,$G513,$C$249:$C$599,"&lt;="&amp;I5)&gt;=1000000),SUMIFS($D$249:$D$599,$F$249:$F$599,0,$E$249:$E$599,$G513)*$C$161 ,0)</f>
        <v/>
      </c>
      <c r="K513" s="84">
        <f>IF(AND(SUMIFS($D$249:$D$599,$F$249:$F$599,0,$E$249:$E$599,$G513,$C$249:$C$599,"&lt;="&amp;I$5)&lt;1000000,SUMIFS($D$249:$D$599,$F$249:$F$599,0,$E$249:$E$599,$G513,$C$249:$C$599,"&lt;="&amp;K5)&gt;=1000000),SUMIFS($D$249:$D$599,$F$249:$F$599,0,$E$249:$E$599,$G513)*$C$161 ,0)</f>
        <v/>
      </c>
      <c r="M513" s="84">
        <f>IF(AND(SUMIFS($D$249:$D$599,$F$249:$F$599,0,$E$249:$E$599,$G513,$C$249:$C$599,"&lt;="&amp;K$5)&lt;1000000,SUMIFS($D$249:$D$599,$F$249:$F$599,0,$E$249:$E$599,$G513,$C$249:$C$599,"&lt;="&amp;M5)&gt;=1000000),SUMIFS($D$249:$D$599,$F$249:$F$599,0,$E$249:$E$599,$G513)*$C$161 ,0)</f>
        <v/>
      </c>
      <c r="O513" s="84">
        <f>IF(AND(SUMIFS($D$249:$D$599,$F$249:$F$599,0,$E$249:$E$599,$G513,$C$249:$C$599,"&lt;="&amp;M$5)&lt;1000000,SUMIFS($D$249:$D$599,$F$249:$F$599,0,$E$249:$E$599,$G513,$C$249:$C$599,"&lt;="&amp;O5)&gt;=1000000),SUMIFS($D$249:$D$599,$F$249:$F$599,0,$E$249:$E$599,$G513)*$C$161 ,0)</f>
        <v/>
      </c>
      <c r="Q513" s="84">
        <f>IF(AND(SUMIFS($D$249:$D$599,$F$249:$F$599,0,$E$249:$E$599,$G513,$C$249:$C$599,"&lt;="&amp;O$5)&lt;1000000,SUMIFS($D$249:$D$599,$F$249:$F$599,0,$E$249:$E$599,$G513,$C$249:$C$599,"&lt;="&amp;Q5)&gt;=1000000),SUMIFS($D$249:$D$599,$F$249:$F$599,0,$E$249:$E$599,$G513)*$C$161 ,0)</f>
        <v/>
      </c>
      <c r="S513" s="84">
        <f>IF(AND(SUMIFS($D$249:$D$599,$F$249:$F$599,0,$E$249:$E$599,$G513,$C$249:$C$599,"&lt;="&amp;Q$5)&lt;1000000,SUMIFS($D$249:$D$599,$F$249:$F$599,0,$E$249:$E$599,$G513,$C$249:$C$599,"&lt;="&amp;S5)&gt;=1000000),SUMIFS($D$249:$D$599,$F$249:$F$599,0,$E$249:$E$599,$G513)*$C$161 ,0)</f>
        <v/>
      </c>
      <c r="U513" s="84">
        <f>IF(AND(SUMIFS($D$249:$D$599,$F$249:$F$599,0,$E$249:$E$599,$G513,$C$249:$C$599,"&lt;="&amp;S$5)&lt;1000000,SUMIFS($D$249:$D$599,$F$249:$F$599,0,$E$249:$E$599,$G513,$C$249:$C$599,"&lt;="&amp;U5)&gt;=1000000),SUMIFS($D$249:$D$599,$F$249:$F$599,0,$E$249:$E$599,$G513)*$C$161 ,0)</f>
        <v/>
      </c>
      <c r="W513" s="84">
        <f>IF(AND(SUMIFS($D$249:$D$599,$F$249:$F$599,0,$E$249:$E$599,$G513,$C$249:$C$599,"&lt;="&amp;U$5)&lt;1000000,SUMIFS($D$249:$D$599,$F$249:$F$599,0,$E$249:$E$599,$G513,$C$249:$C$599,"&lt;="&amp;W5)&gt;=1000000),SUMIFS($D$249:$D$599,$F$249:$F$599,0,$E$249:$E$599,$G513)*$C$161 ,0)</f>
        <v/>
      </c>
      <c r="Y513" s="84">
        <f>IF(AND(SUMIFS($D$249:$D$599,$F$249:$F$599,0,$E$249:$E$599,$G513,$C$249:$C$599,"&lt;="&amp;W$5)&lt;1000000,SUMIFS($D$249:$D$599,$F$249:$F$599,0,$E$249:$E$599,$G513,$C$249:$C$599,"&lt;="&amp;Y5)&gt;=1000000),SUMIFS($D$249:$D$599,$F$249:$F$599,0,$E$249:$E$599,$G513)*$C$161 ,0)</f>
        <v/>
      </c>
      <c r="AA513" s="84">
        <f>IF(AND(SUMIFS($D$249:$D$599,$F$249:$F$599,0,$E$249:$E$599,$G513,$C$249:$C$599,"&lt;="&amp;Y$5)&lt;1000000,SUMIFS($D$249:$D$599,$F$249:$F$599,0,$E$249:$E$599,$G513,$C$249:$C$599,"&lt;="&amp;AA5)&gt;=1000000),SUMIFS($D$249:$D$599,$F$249:$F$599,0,$E$249:$E$599,$G513)*$C$161 ,0)</f>
        <v/>
      </c>
      <c r="AC513" s="84">
        <f>IF(AND(SUMIFS($D$249:$D$599,$F$249:$F$599,0,$E$249:$E$599,$G513,$C$249:$C$599,"&lt;="&amp;AA$5)&lt;1000000,SUMIFS($D$249:$D$599,$F$249:$F$599,0,$E$249:$E$599,$G513,$C$249:$C$599,"&lt;="&amp;AC5)&gt;=1000000),SUMIFS($D$249:$D$599,$F$249:$F$599,0,$E$249:$E$599,$G513)*$C$161 ,0)</f>
        <v/>
      </c>
      <c r="AE513" s="84">
        <f>IF(AND(SUMIFS($D$249:$D$599,$F$249:$F$599,0,$E$249:$E$599,$G513,$C$249:$C$599,"&lt;="&amp;AC$5)&lt;1000000,SUMIFS($D$249:$D$599,$F$249:$F$599,0,$E$249:$E$599,$G513,$C$249:$C$599,"&lt;="&amp;AE5)&gt;=1000000),SUMIFS($D$249:$D$599,$F$249:$F$599,0,$E$249:$E$599,$G513)*$C$161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85">
        <f>LEFT(B514,6)</f>
        <v/>
      </c>
      <c r="F514" s="14">
        <f>IF(SUMIFS($E$121:$E$155,$D$121:$D$155,E514)&lt;&gt;0,E514,0)</f>
        <v/>
      </c>
      <c r="G514" s="24" t="n"/>
      <c r="I514" s="26">
        <f>IF(AND(SUMIFS($D$249:$D$599,$F$249:$F$599,0,$E$249:$E$599,$G514,$C$249:$C$599,"&lt;="&amp;B$2)&lt;1000000,SUMIFS($D$249:$D$599,$F$249:$F$599,0,$E$249:$E$599,$G514,$C$249:$C$599,"&lt;="&amp;I5)&gt;=1000000),SUMIFS($D$249:$D$599,$F$249:$F$599,0,$E$249:$E$599,$G514)*$C$161 ,0)</f>
        <v/>
      </c>
      <c r="K514" s="84">
        <f>IF(AND(SUMIFS($D$249:$D$599,$F$249:$F$599,0,$E$249:$E$599,$G514,$C$249:$C$599,"&lt;="&amp;I$5)&lt;1000000,SUMIFS($D$249:$D$599,$F$249:$F$599,0,$E$249:$E$599,$G514,$C$249:$C$599,"&lt;="&amp;K5)&gt;=1000000),SUMIFS($D$249:$D$599,$F$249:$F$599,0,$E$249:$E$599,$G514)*$C$161 ,0)</f>
        <v/>
      </c>
      <c r="M514" s="84">
        <f>IF(AND(SUMIFS($D$249:$D$599,$F$249:$F$599,0,$E$249:$E$599,$G514,$C$249:$C$599,"&lt;="&amp;K$5)&lt;1000000,SUMIFS($D$249:$D$599,$F$249:$F$599,0,$E$249:$E$599,$G514,$C$249:$C$599,"&lt;="&amp;M5)&gt;=1000000),SUMIFS($D$249:$D$599,$F$249:$F$599,0,$E$249:$E$599,$G514)*$C$161 ,0)</f>
        <v/>
      </c>
      <c r="O514" s="84">
        <f>IF(AND(SUMIFS($D$249:$D$599,$F$249:$F$599,0,$E$249:$E$599,$G514,$C$249:$C$599,"&lt;="&amp;M$5)&lt;1000000,SUMIFS($D$249:$D$599,$F$249:$F$599,0,$E$249:$E$599,$G514,$C$249:$C$599,"&lt;="&amp;O5)&gt;=1000000),SUMIFS($D$249:$D$599,$F$249:$F$599,0,$E$249:$E$599,$G514)*$C$161 ,0)</f>
        <v/>
      </c>
      <c r="Q514" s="84">
        <f>IF(AND(SUMIFS($D$249:$D$599,$F$249:$F$599,0,$E$249:$E$599,$G514,$C$249:$C$599,"&lt;="&amp;O$5)&lt;1000000,SUMIFS($D$249:$D$599,$F$249:$F$599,0,$E$249:$E$599,$G514,$C$249:$C$599,"&lt;="&amp;Q5)&gt;=1000000),SUMIFS($D$249:$D$599,$F$249:$F$599,0,$E$249:$E$599,$G514)*$C$161 ,0)</f>
        <v/>
      </c>
      <c r="S514" s="84">
        <f>IF(AND(SUMIFS($D$249:$D$599,$F$249:$F$599,0,$E$249:$E$599,$G514,$C$249:$C$599,"&lt;="&amp;Q$5)&lt;1000000,SUMIFS($D$249:$D$599,$F$249:$F$599,0,$E$249:$E$599,$G514,$C$249:$C$599,"&lt;="&amp;S5)&gt;=1000000),SUMIFS($D$249:$D$599,$F$249:$F$599,0,$E$249:$E$599,$G514)*$C$161 ,0)</f>
        <v/>
      </c>
      <c r="U514" s="84">
        <f>IF(AND(SUMIFS($D$249:$D$599,$F$249:$F$599,0,$E$249:$E$599,$G514,$C$249:$C$599,"&lt;="&amp;S$5)&lt;1000000,SUMIFS($D$249:$D$599,$F$249:$F$599,0,$E$249:$E$599,$G514,$C$249:$C$599,"&lt;="&amp;U5)&gt;=1000000),SUMIFS($D$249:$D$599,$F$249:$F$599,0,$E$249:$E$599,$G514)*$C$161 ,0)</f>
        <v/>
      </c>
      <c r="W514" s="84">
        <f>IF(AND(SUMIFS($D$249:$D$599,$F$249:$F$599,0,$E$249:$E$599,$G514,$C$249:$C$599,"&lt;="&amp;U$5)&lt;1000000,SUMIFS($D$249:$D$599,$F$249:$F$599,0,$E$249:$E$599,$G514,$C$249:$C$599,"&lt;="&amp;W5)&gt;=1000000),SUMIFS($D$249:$D$599,$F$249:$F$599,0,$E$249:$E$599,$G514)*$C$161 ,0)</f>
        <v/>
      </c>
      <c r="Y514" s="84">
        <f>IF(AND(SUMIFS($D$249:$D$599,$F$249:$F$599,0,$E$249:$E$599,$G514,$C$249:$C$599,"&lt;="&amp;W$5)&lt;1000000,SUMIFS($D$249:$D$599,$F$249:$F$599,0,$E$249:$E$599,$G514,$C$249:$C$599,"&lt;="&amp;Y5)&gt;=1000000),SUMIFS($D$249:$D$599,$F$249:$F$599,0,$E$249:$E$599,$G514)*$C$161 ,0)</f>
        <v/>
      </c>
      <c r="AA514" s="84">
        <f>IF(AND(SUMIFS($D$249:$D$599,$F$249:$F$599,0,$E$249:$E$599,$G514,$C$249:$C$599,"&lt;="&amp;Y$5)&lt;1000000,SUMIFS($D$249:$D$599,$F$249:$F$599,0,$E$249:$E$599,$G514,$C$249:$C$599,"&lt;="&amp;AA5)&gt;=1000000),SUMIFS($D$249:$D$599,$F$249:$F$599,0,$E$249:$E$599,$G514)*$C$161 ,0)</f>
        <v/>
      </c>
      <c r="AC514" s="84">
        <f>IF(AND(SUMIFS($D$249:$D$599,$F$249:$F$599,0,$E$249:$E$599,$G514,$C$249:$C$599,"&lt;="&amp;AA$5)&lt;1000000,SUMIFS($D$249:$D$599,$F$249:$F$599,0,$E$249:$E$599,$G514,$C$249:$C$599,"&lt;="&amp;AC5)&gt;=1000000),SUMIFS($D$249:$D$599,$F$249:$F$599,0,$E$249:$E$599,$G514)*$C$161 ,0)</f>
        <v/>
      </c>
      <c r="AE514" s="84">
        <f>IF(AND(SUMIFS($D$249:$D$599,$F$249:$F$599,0,$E$249:$E$599,$G514,$C$249:$C$599,"&lt;="&amp;AC$5)&lt;1000000,SUMIFS($D$249:$D$599,$F$249:$F$599,0,$E$249:$E$599,$G514,$C$249:$C$599,"&lt;="&amp;AE5)&gt;=1000000),SUMIFS($D$249:$D$599,$F$249:$F$599,0,$E$249:$E$599,$G514)*$C$161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85">
        <f>LEFT(B515,6)</f>
        <v/>
      </c>
      <c r="F515" s="14">
        <f>IF(SUMIFS($E$121:$E$155,$D$121:$D$155,E515)&lt;&gt;0,E515,0)</f>
        <v/>
      </c>
      <c r="G515" s="24" t="n"/>
      <c r="I515" s="26">
        <f>IF(AND(SUMIFS($D$249:$D$599,$F$249:$F$599,0,$E$249:$E$599,$G515,$C$249:$C$599,"&lt;="&amp;B$2)&lt;1000000,SUMIFS($D$249:$D$599,$F$249:$F$599,0,$E$249:$E$599,$G515,$C$249:$C$599,"&lt;="&amp;I5)&gt;=1000000),SUMIFS($D$249:$D$599,$F$249:$F$599,0,$E$249:$E$599,$G515)*$C$161 ,0)</f>
        <v/>
      </c>
      <c r="K515" s="84">
        <f>IF(AND(SUMIFS($D$249:$D$599,$F$249:$F$599,0,$E$249:$E$599,$G515,$C$249:$C$599,"&lt;="&amp;I$5)&lt;1000000,SUMIFS($D$249:$D$599,$F$249:$F$599,0,$E$249:$E$599,$G515,$C$249:$C$599,"&lt;="&amp;K5)&gt;=1000000),SUMIFS($D$249:$D$599,$F$249:$F$599,0,$E$249:$E$599,$G515)*$C$161 ,0)</f>
        <v/>
      </c>
      <c r="M515" s="84">
        <f>IF(AND(SUMIFS($D$249:$D$599,$F$249:$F$599,0,$E$249:$E$599,$G515,$C$249:$C$599,"&lt;="&amp;K$5)&lt;1000000,SUMIFS($D$249:$D$599,$F$249:$F$599,0,$E$249:$E$599,$G515,$C$249:$C$599,"&lt;="&amp;M5)&gt;=1000000),SUMIFS($D$249:$D$599,$F$249:$F$599,0,$E$249:$E$599,$G515)*$C$161 ,0)</f>
        <v/>
      </c>
      <c r="O515" s="84">
        <f>IF(AND(SUMIFS($D$249:$D$599,$F$249:$F$599,0,$E$249:$E$599,$G515,$C$249:$C$599,"&lt;="&amp;M$5)&lt;1000000,SUMIFS($D$249:$D$599,$F$249:$F$599,0,$E$249:$E$599,$G515,$C$249:$C$599,"&lt;="&amp;O5)&gt;=1000000),SUMIFS($D$249:$D$599,$F$249:$F$599,0,$E$249:$E$599,$G515)*$C$161 ,0)</f>
        <v/>
      </c>
      <c r="Q515" s="84">
        <f>IF(AND(SUMIFS($D$249:$D$599,$F$249:$F$599,0,$E$249:$E$599,$G515,$C$249:$C$599,"&lt;="&amp;O$5)&lt;1000000,SUMIFS($D$249:$D$599,$F$249:$F$599,0,$E$249:$E$599,$G515,$C$249:$C$599,"&lt;="&amp;Q5)&gt;=1000000),SUMIFS($D$249:$D$599,$F$249:$F$599,0,$E$249:$E$599,$G515)*$C$161 ,0)</f>
        <v/>
      </c>
      <c r="S515" s="84">
        <f>IF(AND(SUMIFS($D$249:$D$599,$F$249:$F$599,0,$E$249:$E$599,$G515,$C$249:$C$599,"&lt;="&amp;Q$5)&lt;1000000,SUMIFS($D$249:$D$599,$F$249:$F$599,0,$E$249:$E$599,$G515,$C$249:$C$599,"&lt;="&amp;S5)&gt;=1000000),SUMIFS($D$249:$D$599,$F$249:$F$599,0,$E$249:$E$599,$G515)*$C$161 ,0)</f>
        <v/>
      </c>
      <c r="U515" s="84">
        <f>IF(AND(SUMIFS($D$249:$D$599,$F$249:$F$599,0,$E$249:$E$599,$G515,$C$249:$C$599,"&lt;="&amp;S$5)&lt;1000000,SUMIFS($D$249:$D$599,$F$249:$F$599,0,$E$249:$E$599,$G515,$C$249:$C$599,"&lt;="&amp;U5)&gt;=1000000),SUMIFS($D$249:$D$599,$F$249:$F$599,0,$E$249:$E$599,$G515)*$C$161 ,0)</f>
        <v/>
      </c>
      <c r="W515" s="84">
        <f>IF(AND(SUMIFS($D$249:$D$599,$F$249:$F$599,0,$E$249:$E$599,$G515,$C$249:$C$599,"&lt;="&amp;U$5)&lt;1000000,SUMIFS($D$249:$D$599,$F$249:$F$599,0,$E$249:$E$599,$G515,$C$249:$C$599,"&lt;="&amp;W5)&gt;=1000000),SUMIFS($D$249:$D$599,$F$249:$F$599,0,$E$249:$E$599,$G515)*$C$161 ,0)</f>
        <v/>
      </c>
      <c r="Y515" s="84">
        <f>IF(AND(SUMIFS($D$249:$D$599,$F$249:$F$599,0,$E$249:$E$599,$G515,$C$249:$C$599,"&lt;="&amp;W$5)&lt;1000000,SUMIFS($D$249:$D$599,$F$249:$F$599,0,$E$249:$E$599,$G515,$C$249:$C$599,"&lt;="&amp;Y5)&gt;=1000000),SUMIFS($D$249:$D$599,$F$249:$F$599,0,$E$249:$E$599,$G515)*$C$161 ,0)</f>
        <v/>
      </c>
      <c r="AA515" s="84">
        <f>IF(AND(SUMIFS($D$249:$D$599,$F$249:$F$599,0,$E$249:$E$599,$G515,$C$249:$C$599,"&lt;="&amp;Y$5)&lt;1000000,SUMIFS($D$249:$D$599,$F$249:$F$599,0,$E$249:$E$599,$G515,$C$249:$C$599,"&lt;="&amp;AA5)&gt;=1000000),SUMIFS($D$249:$D$599,$F$249:$F$599,0,$E$249:$E$599,$G515)*$C$161 ,0)</f>
        <v/>
      </c>
      <c r="AC515" s="84">
        <f>IF(AND(SUMIFS($D$249:$D$599,$F$249:$F$599,0,$E$249:$E$599,$G515,$C$249:$C$599,"&lt;="&amp;AA$5)&lt;1000000,SUMIFS($D$249:$D$599,$F$249:$F$599,0,$E$249:$E$599,$G515,$C$249:$C$599,"&lt;="&amp;AC5)&gt;=1000000),SUMIFS($D$249:$D$599,$F$249:$F$599,0,$E$249:$E$599,$G515)*$C$161 ,0)</f>
        <v/>
      </c>
      <c r="AE515" s="84">
        <f>IF(AND(SUMIFS($D$249:$D$599,$F$249:$F$599,0,$E$249:$E$599,$G515,$C$249:$C$599,"&lt;="&amp;AC$5)&lt;1000000,SUMIFS($D$249:$D$599,$F$249:$F$599,0,$E$249:$E$599,$G515,$C$249:$C$599,"&lt;="&amp;AE5)&gt;=1000000),SUMIFS($D$249:$D$599,$F$249:$F$599,0,$E$249:$E$599,$G515)*$C$161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85">
        <f>LEFT(B516,6)</f>
        <v/>
      </c>
      <c r="F516" s="14">
        <f>IF(SUMIFS($E$121:$E$155,$D$121:$D$155,E516)&lt;&gt;0,E516,0)</f>
        <v/>
      </c>
      <c r="G516" s="24" t="n"/>
      <c r="I516" s="26">
        <f>IF(AND(SUMIFS($D$249:$D$599,$F$249:$F$599,0,$E$249:$E$599,$G516,$C$249:$C$599,"&lt;="&amp;B$2)&lt;1000000,SUMIFS($D$249:$D$599,$F$249:$F$599,0,$E$249:$E$599,$G516,$C$249:$C$599,"&lt;="&amp;I5)&gt;=1000000),SUMIFS($D$249:$D$599,$F$249:$F$599,0,$E$249:$E$599,$G516)*$C$161 ,0)</f>
        <v/>
      </c>
      <c r="K516" s="84">
        <f>IF(AND(SUMIFS($D$249:$D$599,$F$249:$F$599,0,$E$249:$E$599,$G516,$C$249:$C$599,"&lt;="&amp;I$5)&lt;1000000,SUMIFS($D$249:$D$599,$F$249:$F$599,0,$E$249:$E$599,$G516,$C$249:$C$599,"&lt;="&amp;K5)&gt;=1000000),SUMIFS($D$249:$D$599,$F$249:$F$599,0,$E$249:$E$599,$G516)*$C$161 ,0)</f>
        <v/>
      </c>
      <c r="M516" s="84">
        <f>IF(AND(SUMIFS($D$249:$D$599,$F$249:$F$599,0,$E$249:$E$599,$G516,$C$249:$C$599,"&lt;="&amp;K$5)&lt;1000000,SUMIFS($D$249:$D$599,$F$249:$F$599,0,$E$249:$E$599,$G516,$C$249:$C$599,"&lt;="&amp;M5)&gt;=1000000),SUMIFS($D$249:$D$599,$F$249:$F$599,0,$E$249:$E$599,$G516)*$C$161 ,0)</f>
        <v/>
      </c>
      <c r="O516" s="84">
        <f>IF(AND(SUMIFS($D$249:$D$599,$F$249:$F$599,0,$E$249:$E$599,$G516,$C$249:$C$599,"&lt;="&amp;M$5)&lt;1000000,SUMIFS($D$249:$D$599,$F$249:$F$599,0,$E$249:$E$599,$G516,$C$249:$C$599,"&lt;="&amp;O5)&gt;=1000000),SUMIFS($D$249:$D$599,$F$249:$F$599,0,$E$249:$E$599,$G516)*$C$161 ,0)</f>
        <v/>
      </c>
      <c r="Q516" s="84">
        <f>IF(AND(SUMIFS($D$249:$D$599,$F$249:$F$599,0,$E$249:$E$599,$G516,$C$249:$C$599,"&lt;="&amp;O$5)&lt;1000000,SUMIFS($D$249:$D$599,$F$249:$F$599,0,$E$249:$E$599,$G516,$C$249:$C$599,"&lt;="&amp;Q5)&gt;=1000000),SUMIFS($D$249:$D$599,$F$249:$F$599,0,$E$249:$E$599,$G516)*$C$161 ,0)</f>
        <v/>
      </c>
      <c r="S516" s="84">
        <f>IF(AND(SUMIFS($D$249:$D$599,$F$249:$F$599,0,$E$249:$E$599,$G516,$C$249:$C$599,"&lt;="&amp;Q$5)&lt;1000000,SUMIFS($D$249:$D$599,$F$249:$F$599,0,$E$249:$E$599,$G516,$C$249:$C$599,"&lt;="&amp;S5)&gt;=1000000),SUMIFS($D$249:$D$599,$F$249:$F$599,0,$E$249:$E$599,$G516)*$C$161 ,0)</f>
        <v/>
      </c>
      <c r="U516" s="84">
        <f>IF(AND(SUMIFS($D$249:$D$599,$F$249:$F$599,0,$E$249:$E$599,$G516,$C$249:$C$599,"&lt;="&amp;S$5)&lt;1000000,SUMIFS($D$249:$D$599,$F$249:$F$599,0,$E$249:$E$599,$G516,$C$249:$C$599,"&lt;="&amp;U5)&gt;=1000000),SUMIFS($D$249:$D$599,$F$249:$F$599,0,$E$249:$E$599,$G516)*$C$161 ,0)</f>
        <v/>
      </c>
      <c r="W516" s="84">
        <f>IF(AND(SUMIFS($D$249:$D$599,$F$249:$F$599,0,$E$249:$E$599,$G516,$C$249:$C$599,"&lt;="&amp;U$5)&lt;1000000,SUMIFS($D$249:$D$599,$F$249:$F$599,0,$E$249:$E$599,$G516,$C$249:$C$599,"&lt;="&amp;W5)&gt;=1000000),SUMIFS($D$249:$D$599,$F$249:$F$599,0,$E$249:$E$599,$G516)*$C$161 ,0)</f>
        <v/>
      </c>
      <c r="Y516" s="84">
        <f>IF(AND(SUMIFS($D$249:$D$599,$F$249:$F$599,0,$E$249:$E$599,$G516,$C$249:$C$599,"&lt;="&amp;W$5)&lt;1000000,SUMIFS($D$249:$D$599,$F$249:$F$599,0,$E$249:$E$599,$G516,$C$249:$C$599,"&lt;="&amp;Y5)&gt;=1000000),SUMIFS($D$249:$D$599,$F$249:$F$599,0,$E$249:$E$599,$G516)*$C$161 ,0)</f>
        <v/>
      </c>
      <c r="AA516" s="84">
        <f>IF(AND(SUMIFS($D$249:$D$599,$F$249:$F$599,0,$E$249:$E$599,$G516,$C$249:$C$599,"&lt;="&amp;Y$5)&lt;1000000,SUMIFS($D$249:$D$599,$F$249:$F$599,0,$E$249:$E$599,$G516,$C$249:$C$599,"&lt;="&amp;AA5)&gt;=1000000),SUMIFS($D$249:$D$599,$F$249:$F$599,0,$E$249:$E$599,$G516)*$C$161 ,0)</f>
        <v/>
      </c>
      <c r="AC516" s="84">
        <f>IF(AND(SUMIFS($D$249:$D$599,$F$249:$F$599,0,$E$249:$E$599,$G516,$C$249:$C$599,"&lt;="&amp;AA$5)&lt;1000000,SUMIFS($D$249:$D$599,$F$249:$F$599,0,$E$249:$E$599,$G516,$C$249:$C$599,"&lt;="&amp;AC5)&gt;=1000000),SUMIFS($D$249:$D$599,$F$249:$F$599,0,$E$249:$E$599,$G516)*$C$161 ,0)</f>
        <v/>
      </c>
      <c r="AE516" s="84">
        <f>IF(AND(SUMIFS($D$249:$D$599,$F$249:$F$599,0,$E$249:$E$599,$G516,$C$249:$C$599,"&lt;="&amp;AC$5)&lt;1000000,SUMIFS($D$249:$D$599,$F$249:$F$599,0,$E$249:$E$599,$G516,$C$249:$C$599,"&lt;="&amp;AE5)&gt;=1000000),SUMIFS($D$249:$D$599,$F$249:$F$599,0,$E$249:$E$599,$G516)*$C$161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85">
        <f>LEFT(B517,6)</f>
        <v/>
      </c>
      <c r="F517" s="14">
        <f>IF(SUMIFS($E$121:$E$155,$D$121:$D$155,E517)&lt;&gt;0,E517,0)</f>
        <v/>
      </c>
      <c r="G517" s="24" t="n"/>
      <c r="I517" s="26">
        <f>IF(AND(SUMIFS($D$249:$D$599,$F$249:$F$599,0,$E$249:$E$599,$G517,$C$249:$C$599,"&lt;="&amp;B$2)&lt;1000000,SUMIFS($D$249:$D$599,$F$249:$F$599,0,$E$249:$E$599,$G517,$C$249:$C$599,"&lt;="&amp;I5)&gt;=1000000),SUMIFS($D$249:$D$599,$F$249:$F$599,0,$E$249:$E$599,$G517)*$C$161 ,0)</f>
        <v/>
      </c>
      <c r="K517" s="84">
        <f>IF(AND(SUMIFS($D$249:$D$599,$F$249:$F$599,0,$E$249:$E$599,$G517,$C$249:$C$599,"&lt;="&amp;I$5)&lt;1000000,SUMIFS($D$249:$D$599,$F$249:$F$599,0,$E$249:$E$599,$G517,$C$249:$C$599,"&lt;="&amp;K5)&gt;=1000000),SUMIFS($D$249:$D$599,$F$249:$F$599,0,$E$249:$E$599,$G517)*$C$161 ,0)</f>
        <v/>
      </c>
      <c r="M517" s="84">
        <f>IF(AND(SUMIFS($D$249:$D$599,$F$249:$F$599,0,$E$249:$E$599,$G517,$C$249:$C$599,"&lt;="&amp;K$5)&lt;1000000,SUMIFS($D$249:$D$599,$F$249:$F$599,0,$E$249:$E$599,$G517,$C$249:$C$599,"&lt;="&amp;M5)&gt;=1000000),SUMIFS($D$249:$D$599,$F$249:$F$599,0,$E$249:$E$599,$G517)*$C$161 ,0)</f>
        <v/>
      </c>
      <c r="O517" s="84">
        <f>IF(AND(SUMIFS($D$249:$D$599,$F$249:$F$599,0,$E$249:$E$599,$G517,$C$249:$C$599,"&lt;="&amp;M$5)&lt;1000000,SUMIFS($D$249:$D$599,$F$249:$F$599,0,$E$249:$E$599,$G517,$C$249:$C$599,"&lt;="&amp;O5)&gt;=1000000),SUMIFS($D$249:$D$599,$F$249:$F$599,0,$E$249:$E$599,$G517)*$C$161 ,0)</f>
        <v/>
      </c>
      <c r="Q517" s="84">
        <f>IF(AND(SUMIFS($D$249:$D$599,$F$249:$F$599,0,$E$249:$E$599,$G517,$C$249:$C$599,"&lt;="&amp;O$5)&lt;1000000,SUMIFS($D$249:$D$599,$F$249:$F$599,0,$E$249:$E$599,$G517,$C$249:$C$599,"&lt;="&amp;Q5)&gt;=1000000),SUMIFS($D$249:$D$599,$F$249:$F$599,0,$E$249:$E$599,$G517)*$C$161 ,0)</f>
        <v/>
      </c>
      <c r="S517" s="84">
        <f>IF(AND(SUMIFS($D$249:$D$599,$F$249:$F$599,0,$E$249:$E$599,$G517,$C$249:$C$599,"&lt;="&amp;Q$5)&lt;1000000,SUMIFS($D$249:$D$599,$F$249:$F$599,0,$E$249:$E$599,$G517,$C$249:$C$599,"&lt;="&amp;S5)&gt;=1000000),SUMIFS($D$249:$D$599,$F$249:$F$599,0,$E$249:$E$599,$G517)*$C$161 ,0)</f>
        <v/>
      </c>
      <c r="U517" s="84">
        <f>IF(AND(SUMIFS($D$249:$D$599,$F$249:$F$599,0,$E$249:$E$599,$G517,$C$249:$C$599,"&lt;="&amp;S$5)&lt;1000000,SUMIFS($D$249:$D$599,$F$249:$F$599,0,$E$249:$E$599,$G517,$C$249:$C$599,"&lt;="&amp;U5)&gt;=1000000),SUMIFS($D$249:$D$599,$F$249:$F$599,0,$E$249:$E$599,$G517)*$C$161 ,0)</f>
        <v/>
      </c>
      <c r="W517" s="84">
        <f>IF(AND(SUMIFS($D$249:$D$599,$F$249:$F$599,0,$E$249:$E$599,$G517,$C$249:$C$599,"&lt;="&amp;U$5)&lt;1000000,SUMIFS($D$249:$D$599,$F$249:$F$599,0,$E$249:$E$599,$G517,$C$249:$C$599,"&lt;="&amp;W5)&gt;=1000000),SUMIFS($D$249:$D$599,$F$249:$F$599,0,$E$249:$E$599,$G517)*$C$161 ,0)</f>
        <v/>
      </c>
      <c r="Y517" s="84">
        <f>IF(AND(SUMIFS($D$249:$D$599,$F$249:$F$599,0,$E$249:$E$599,$G517,$C$249:$C$599,"&lt;="&amp;W$5)&lt;1000000,SUMIFS($D$249:$D$599,$F$249:$F$599,0,$E$249:$E$599,$G517,$C$249:$C$599,"&lt;="&amp;Y5)&gt;=1000000),SUMIFS($D$249:$D$599,$F$249:$F$599,0,$E$249:$E$599,$G517)*$C$161 ,0)</f>
        <v/>
      </c>
      <c r="AA517" s="84">
        <f>IF(AND(SUMIFS($D$249:$D$599,$F$249:$F$599,0,$E$249:$E$599,$G517,$C$249:$C$599,"&lt;="&amp;Y$5)&lt;1000000,SUMIFS($D$249:$D$599,$F$249:$F$599,0,$E$249:$E$599,$G517,$C$249:$C$599,"&lt;="&amp;AA5)&gt;=1000000),SUMIFS($D$249:$D$599,$F$249:$F$599,0,$E$249:$E$599,$G517)*$C$161 ,0)</f>
        <v/>
      </c>
      <c r="AC517" s="84">
        <f>IF(AND(SUMIFS($D$249:$D$599,$F$249:$F$599,0,$E$249:$E$599,$G517,$C$249:$C$599,"&lt;="&amp;AA$5)&lt;1000000,SUMIFS($D$249:$D$599,$F$249:$F$599,0,$E$249:$E$599,$G517,$C$249:$C$599,"&lt;="&amp;AC5)&gt;=1000000),SUMIFS($D$249:$D$599,$F$249:$F$599,0,$E$249:$E$599,$G517)*$C$161 ,0)</f>
        <v/>
      </c>
      <c r="AE517" s="84">
        <f>IF(AND(SUMIFS($D$249:$D$599,$F$249:$F$599,0,$E$249:$E$599,$G517,$C$249:$C$599,"&lt;="&amp;AC$5)&lt;1000000,SUMIFS($D$249:$D$599,$F$249:$F$599,0,$E$249:$E$599,$G517,$C$249:$C$599,"&lt;="&amp;AE5)&gt;=1000000),SUMIFS($D$249:$D$599,$F$249:$F$599,0,$E$249:$E$599,$G517)*$C$161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85">
        <f>LEFT(B518,6)</f>
        <v/>
      </c>
      <c r="F518" s="14">
        <f>IF(SUMIFS($E$121:$E$155,$D$121:$D$155,E518)&lt;&gt;0,E518,0)</f>
        <v/>
      </c>
      <c r="G518" s="24" t="n"/>
      <c r="I518" s="26">
        <f>IF(AND(SUMIFS($D$249:$D$599,$F$249:$F$599,0,$E$249:$E$599,$G518,$C$249:$C$599,"&lt;="&amp;B$2)&lt;1000000,SUMIFS($D$249:$D$599,$F$249:$F$599,0,$E$249:$E$599,$G518,$C$249:$C$599,"&lt;="&amp;I5)&gt;=1000000),SUMIFS($D$249:$D$599,$F$249:$F$599,0,$E$249:$E$599,$G518)*$C$161 ,0)</f>
        <v/>
      </c>
      <c r="K518" s="84">
        <f>IF(AND(SUMIFS($D$249:$D$599,$F$249:$F$599,0,$E$249:$E$599,$G518,$C$249:$C$599,"&lt;="&amp;I$5)&lt;1000000,SUMIFS($D$249:$D$599,$F$249:$F$599,0,$E$249:$E$599,$G518,$C$249:$C$599,"&lt;="&amp;K5)&gt;=1000000),SUMIFS($D$249:$D$599,$F$249:$F$599,0,$E$249:$E$599,$G518)*$C$161 ,0)</f>
        <v/>
      </c>
      <c r="M518" s="84">
        <f>IF(AND(SUMIFS($D$249:$D$599,$F$249:$F$599,0,$E$249:$E$599,$G518,$C$249:$C$599,"&lt;="&amp;K$5)&lt;1000000,SUMIFS($D$249:$D$599,$F$249:$F$599,0,$E$249:$E$599,$G518,$C$249:$C$599,"&lt;="&amp;M5)&gt;=1000000),SUMIFS($D$249:$D$599,$F$249:$F$599,0,$E$249:$E$599,$G518)*$C$161 ,0)</f>
        <v/>
      </c>
      <c r="O518" s="84">
        <f>IF(AND(SUMIFS($D$249:$D$599,$F$249:$F$599,0,$E$249:$E$599,$G518,$C$249:$C$599,"&lt;="&amp;M$5)&lt;1000000,SUMIFS($D$249:$D$599,$F$249:$F$599,0,$E$249:$E$599,$G518,$C$249:$C$599,"&lt;="&amp;O5)&gt;=1000000),SUMIFS($D$249:$D$599,$F$249:$F$599,0,$E$249:$E$599,$G518)*$C$161 ,0)</f>
        <v/>
      </c>
      <c r="Q518" s="84">
        <f>IF(AND(SUMIFS($D$249:$D$599,$F$249:$F$599,0,$E$249:$E$599,$G518,$C$249:$C$599,"&lt;="&amp;O$5)&lt;1000000,SUMIFS($D$249:$D$599,$F$249:$F$599,0,$E$249:$E$599,$G518,$C$249:$C$599,"&lt;="&amp;Q5)&gt;=1000000),SUMIFS($D$249:$D$599,$F$249:$F$599,0,$E$249:$E$599,$G518)*$C$161 ,0)</f>
        <v/>
      </c>
      <c r="S518" s="84">
        <f>IF(AND(SUMIFS($D$249:$D$599,$F$249:$F$599,0,$E$249:$E$599,$G518,$C$249:$C$599,"&lt;="&amp;Q$5)&lt;1000000,SUMIFS($D$249:$D$599,$F$249:$F$599,0,$E$249:$E$599,$G518,$C$249:$C$599,"&lt;="&amp;S5)&gt;=1000000),SUMIFS($D$249:$D$599,$F$249:$F$599,0,$E$249:$E$599,$G518)*$C$161 ,0)</f>
        <v/>
      </c>
      <c r="U518" s="84">
        <f>IF(AND(SUMIFS($D$249:$D$599,$F$249:$F$599,0,$E$249:$E$599,$G518,$C$249:$C$599,"&lt;="&amp;S$5)&lt;1000000,SUMIFS($D$249:$D$599,$F$249:$F$599,0,$E$249:$E$599,$G518,$C$249:$C$599,"&lt;="&amp;U5)&gt;=1000000),SUMIFS($D$249:$D$599,$F$249:$F$599,0,$E$249:$E$599,$G518)*$C$161 ,0)</f>
        <v/>
      </c>
      <c r="W518" s="84">
        <f>IF(AND(SUMIFS($D$249:$D$599,$F$249:$F$599,0,$E$249:$E$599,$G518,$C$249:$C$599,"&lt;="&amp;U$5)&lt;1000000,SUMIFS($D$249:$D$599,$F$249:$F$599,0,$E$249:$E$599,$G518,$C$249:$C$599,"&lt;="&amp;W5)&gt;=1000000),SUMIFS($D$249:$D$599,$F$249:$F$599,0,$E$249:$E$599,$G518)*$C$161 ,0)</f>
        <v/>
      </c>
      <c r="Y518" s="84">
        <f>IF(AND(SUMIFS($D$249:$D$599,$F$249:$F$599,0,$E$249:$E$599,$G518,$C$249:$C$599,"&lt;="&amp;W$5)&lt;1000000,SUMIFS($D$249:$D$599,$F$249:$F$599,0,$E$249:$E$599,$G518,$C$249:$C$599,"&lt;="&amp;Y5)&gt;=1000000),SUMIFS($D$249:$D$599,$F$249:$F$599,0,$E$249:$E$599,$G518)*$C$161 ,0)</f>
        <v/>
      </c>
      <c r="AA518" s="84">
        <f>IF(AND(SUMIFS($D$249:$D$599,$F$249:$F$599,0,$E$249:$E$599,$G518,$C$249:$C$599,"&lt;="&amp;Y$5)&lt;1000000,SUMIFS($D$249:$D$599,$F$249:$F$599,0,$E$249:$E$599,$G518,$C$249:$C$599,"&lt;="&amp;AA5)&gt;=1000000),SUMIFS($D$249:$D$599,$F$249:$F$599,0,$E$249:$E$599,$G518)*$C$161 ,0)</f>
        <v/>
      </c>
      <c r="AC518" s="84">
        <f>IF(AND(SUMIFS($D$249:$D$599,$F$249:$F$599,0,$E$249:$E$599,$G518,$C$249:$C$599,"&lt;="&amp;AA$5)&lt;1000000,SUMIFS($D$249:$D$599,$F$249:$F$599,0,$E$249:$E$599,$G518,$C$249:$C$599,"&lt;="&amp;AC5)&gt;=1000000),SUMIFS($D$249:$D$599,$F$249:$F$599,0,$E$249:$E$599,$G518)*$C$161 ,0)</f>
        <v/>
      </c>
      <c r="AE518" s="84">
        <f>IF(AND(SUMIFS($D$249:$D$599,$F$249:$F$599,0,$E$249:$E$599,$G518,$C$249:$C$599,"&lt;="&amp;AC$5)&lt;1000000,SUMIFS($D$249:$D$599,$F$249:$F$599,0,$E$249:$E$599,$G518,$C$249:$C$599,"&lt;="&amp;AE5)&gt;=1000000),SUMIFS($D$249:$D$599,$F$249:$F$599,0,$E$249:$E$599,$G518)*$C$161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85">
        <f>LEFT(B519,6)</f>
        <v/>
      </c>
      <c r="F519" s="14">
        <f>IF(SUMIFS($E$121:$E$155,$D$121:$D$155,E519)&lt;&gt;0,E519,0)</f>
        <v/>
      </c>
      <c r="G519" s="24" t="n"/>
      <c r="I519" s="26">
        <f>IF(AND(SUMIFS($D$249:$D$599,$F$249:$F$599,0,$E$249:$E$599,$G519,$C$249:$C$599,"&lt;="&amp;B$2)&lt;1000000,SUMIFS($D$249:$D$599,$F$249:$F$599,0,$E$249:$E$599,$G519,$C$249:$C$599,"&lt;="&amp;I5)&gt;=1000000),SUMIFS($D$249:$D$599,$F$249:$F$599,0,$E$249:$E$599,$G519)*$C$161 ,0)</f>
        <v/>
      </c>
      <c r="K519" s="84">
        <f>IF(AND(SUMIFS($D$249:$D$599,$F$249:$F$599,0,$E$249:$E$599,$G519,$C$249:$C$599,"&lt;="&amp;I$5)&lt;1000000,SUMIFS($D$249:$D$599,$F$249:$F$599,0,$E$249:$E$599,$G519,$C$249:$C$599,"&lt;="&amp;K5)&gt;=1000000),SUMIFS($D$249:$D$599,$F$249:$F$599,0,$E$249:$E$599,$G519)*$C$161 ,0)</f>
        <v/>
      </c>
      <c r="M519" s="84">
        <f>IF(AND(SUMIFS($D$249:$D$599,$F$249:$F$599,0,$E$249:$E$599,$G519,$C$249:$C$599,"&lt;="&amp;K$5)&lt;1000000,SUMIFS($D$249:$D$599,$F$249:$F$599,0,$E$249:$E$599,$G519,$C$249:$C$599,"&lt;="&amp;M5)&gt;=1000000),SUMIFS($D$249:$D$599,$F$249:$F$599,0,$E$249:$E$599,$G519)*$C$161 ,0)</f>
        <v/>
      </c>
      <c r="O519" s="84">
        <f>IF(AND(SUMIFS($D$249:$D$599,$F$249:$F$599,0,$E$249:$E$599,$G519,$C$249:$C$599,"&lt;="&amp;M$5)&lt;1000000,SUMIFS($D$249:$D$599,$F$249:$F$599,0,$E$249:$E$599,$G519,$C$249:$C$599,"&lt;="&amp;O5)&gt;=1000000),SUMIFS($D$249:$D$599,$F$249:$F$599,0,$E$249:$E$599,$G519)*$C$161 ,0)</f>
        <v/>
      </c>
      <c r="Q519" s="84">
        <f>IF(AND(SUMIFS($D$249:$D$599,$F$249:$F$599,0,$E$249:$E$599,$G519,$C$249:$C$599,"&lt;="&amp;O$5)&lt;1000000,SUMIFS($D$249:$D$599,$F$249:$F$599,0,$E$249:$E$599,$G519,$C$249:$C$599,"&lt;="&amp;Q5)&gt;=1000000),SUMIFS($D$249:$D$599,$F$249:$F$599,0,$E$249:$E$599,$G519)*$C$161 ,0)</f>
        <v/>
      </c>
      <c r="S519" s="84">
        <f>IF(AND(SUMIFS($D$249:$D$599,$F$249:$F$599,0,$E$249:$E$599,$G519,$C$249:$C$599,"&lt;="&amp;Q$5)&lt;1000000,SUMIFS($D$249:$D$599,$F$249:$F$599,0,$E$249:$E$599,$G519,$C$249:$C$599,"&lt;="&amp;S5)&gt;=1000000),SUMIFS($D$249:$D$599,$F$249:$F$599,0,$E$249:$E$599,$G519)*$C$161 ,0)</f>
        <v/>
      </c>
      <c r="U519" s="84">
        <f>IF(AND(SUMIFS($D$249:$D$599,$F$249:$F$599,0,$E$249:$E$599,$G519,$C$249:$C$599,"&lt;="&amp;S$5)&lt;1000000,SUMIFS($D$249:$D$599,$F$249:$F$599,0,$E$249:$E$599,$G519,$C$249:$C$599,"&lt;="&amp;U5)&gt;=1000000),SUMIFS($D$249:$D$599,$F$249:$F$599,0,$E$249:$E$599,$G519)*$C$161 ,0)</f>
        <v/>
      </c>
      <c r="W519" s="84">
        <f>IF(AND(SUMIFS($D$249:$D$599,$F$249:$F$599,0,$E$249:$E$599,$G519,$C$249:$C$599,"&lt;="&amp;U$5)&lt;1000000,SUMIFS($D$249:$D$599,$F$249:$F$599,0,$E$249:$E$599,$G519,$C$249:$C$599,"&lt;="&amp;W5)&gt;=1000000),SUMIFS($D$249:$D$599,$F$249:$F$599,0,$E$249:$E$599,$G519)*$C$161 ,0)</f>
        <v/>
      </c>
      <c r="Y519" s="84">
        <f>IF(AND(SUMIFS($D$249:$D$599,$F$249:$F$599,0,$E$249:$E$599,$G519,$C$249:$C$599,"&lt;="&amp;W$5)&lt;1000000,SUMIFS($D$249:$D$599,$F$249:$F$599,0,$E$249:$E$599,$G519,$C$249:$C$599,"&lt;="&amp;Y5)&gt;=1000000),SUMIFS($D$249:$D$599,$F$249:$F$599,0,$E$249:$E$599,$G519)*$C$161 ,0)</f>
        <v/>
      </c>
      <c r="AA519" s="84">
        <f>IF(AND(SUMIFS($D$249:$D$599,$F$249:$F$599,0,$E$249:$E$599,$G519,$C$249:$C$599,"&lt;="&amp;Y$5)&lt;1000000,SUMIFS($D$249:$D$599,$F$249:$F$599,0,$E$249:$E$599,$G519,$C$249:$C$599,"&lt;="&amp;AA5)&gt;=1000000),SUMIFS($D$249:$D$599,$F$249:$F$599,0,$E$249:$E$599,$G519)*$C$161 ,0)</f>
        <v/>
      </c>
      <c r="AC519" s="84">
        <f>IF(AND(SUMIFS($D$249:$D$599,$F$249:$F$599,0,$E$249:$E$599,$G519,$C$249:$C$599,"&lt;="&amp;AA$5)&lt;1000000,SUMIFS($D$249:$D$599,$F$249:$F$599,0,$E$249:$E$599,$G519,$C$249:$C$599,"&lt;="&amp;AC5)&gt;=1000000),SUMIFS($D$249:$D$599,$F$249:$F$599,0,$E$249:$E$599,$G519)*$C$161 ,0)</f>
        <v/>
      </c>
      <c r="AE519" s="84">
        <f>IF(AND(SUMIFS($D$249:$D$599,$F$249:$F$599,0,$E$249:$E$599,$G519,$C$249:$C$599,"&lt;="&amp;AC$5)&lt;1000000,SUMIFS($D$249:$D$599,$F$249:$F$599,0,$E$249:$E$599,$G519,$C$249:$C$599,"&lt;="&amp;AE5)&gt;=1000000),SUMIFS($D$249:$D$599,$F$249:$F$599,0,$E$249:$E$599,$G519)*$C$161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85">
        <f>LEFT(B520,6)</f>
        <v/>
      </c>
      <c r="F520" s="14">
        <f>IF(SUMIFS($E$121:$E$155,$D$121:$D$155,E520)&lt;&gt;0,E520,0)</f>
        <v/>
      </c>
      <c r="G520" s="24" t="n"/>
      <c r="I520" s="26">
        <f>IF(AND(SUMIFS($D$249:$D$599,$F$249:$F$599,0,$E$249:$E$599,$G520,$C$249:$C$599,"&lt;="&amp;B$2)&lt;1000000,SUMIFS($D$249:$D$599,$F$249:$F$599,0,$E$249:$E$599,$G520,$C$249:$C$599,"&lt;="&amp;I5)&gt;=1000000),SUMIFS($D$249:$D$599,$F$249:$F$599,0,$E$249:$E$599,$G520)*$C$161 ,0)</f>
        <v/>
      </c>
      <c r="K520" s="84">
        <f>IF(AND(SUMIFS($D$249:$D$599,$F$249:$F$599,0,$E$249:$E$599,$G520,$C$249:$C$599,"&lt;="&amp;I$5)&lt;1000000,SUMIFS($D$249:$D$599,$F$249:$F$599,0,$E$249:$E$599,$G520,$C$249:$C$599,"&lt;="&amp;K5)&gt;=1000000),SUMIFS($D$249:$D$599,$F$249:$F$599,0,$E$249:$E$599,$G520)*$C$161 ,0)</f>
        <v/>
      </c>
      <c r="M520" s="84">
        <f>IF(AND(SUMIFS($D$249:$D$599,$F$249:$F$599,0,$E$249:$E$599,$G520,$C$249:$C$599,"&lt;="&amp;K$5)&lt;1000000,SUMIFS($D$249:$D$599,$F$249:$F$599,0,$E$249:$E$599,$G520,$C$249:$C$599,"&lt;="&amp;M5)&gt;=1000000),SUMIFS($D$249:$D$599,$F$249:$F$599,0,$E$249:$E$599,$G520)*$C$161 ,0)</f>
        <v/>
      </c>
      <c r="O520" s="84">
        <f>IF(AND(SUMIFS($D$249:$D$599,$F$249:$F$599,0,$E$249:$E$599,$G520,$C$249:$C$599,"&lt;="&amp;M$5)&lt;1000000,SUMIFS($D$249:$D$599,$F$249:$F$599,0,$E$249:$E$599,$G520,$C$249:$C$599,"&lt;="&amp;O5)&gt;=1000000),SUMIFS($D$249:$D$599,$F$249:$F$599,0,$E$249:$E$599,$G520)*$C$161 ,0)</f>
        <v/>
      </c>
      <c r="Q520" s="84">
        <f>IF(AND(SUMIFS($D$249:$D$599,$F$249:$F$599,0,$E$249:$E$599,$G520,$C$249:$C$599,"&lt;="&amp;O$5)&lt;1000000,SUMIFS($D$249:$D$599,$F$249:$F$599,0,$E$249:$E$599,$G520,$C$249:$C$599,"&lt;="&amp;Q5)&gt;=1000000),SUMIFS($D$249:$D$599,$F$249:$F$599,0,$E$249:$E$599,$G520)*$C$161 ,0)</f>
        <v/>
      </c>
      <c r="S520" s="84">
        <f>IF(AND(SUMIFS($D$249:$D$599,$F$249:$F$599,0,$E$249:$E$599,$G520,$C$249:$C$599,"&lt;="&amp;Q$5)&lt;1000000,SUMIFS($D$249:$D$599,$F$249:$F$599,0,$E$249:$E$599,$G520,$C$249:$C$599,"&lt;="&amp;S5)&gt;=1000000),SUMIFS($D$249:$D$599,$F$249:$F$599,0,$E$249:$E$599,$G520)*$C$161 ,0)</f>
        <v/>
      </c>
      <c r="U520" s="84">
        <f>IF(AND(SUMIFS($D$249:$D$599,$F$249:$F$599,0,$E$249:$E$599,$G520,$C$249:$C$599,"&lt;="&amp;S$5)&lt;1000000,SUMIFS($D$249:$D$599,$F$249:$F$599,0,$E$249:$E$599,$G520,$C$249:$C$599,"&lt;="&amp;U5)&gt;=1000000),SUMIFS($D$249:$D$599,$F$249:$F$599,0,$E$249:$E$599,$G520)*$C$161 ,0)</f>
        <v/>
      </c>
      <c r="W520" s="84">
        <f>IF(AND(SUMIFS($D$249:$D$599,$F$249:$F$599,0,$E$249:$E$599,$G520,$C$249:$C$599,"&lt;="&amp;U$5)&lt;1000000,SUMIFS($D$249:$D$599,$F$249:$F$599,0,$E$249:$E$599,$G520,$C$249:$C$599,"&lt;="&amp;W5)&gt;=1000000),SUMIFS($D$249:$D$599,$F$249:$F$599,0,$E$249:$E$599,$G520)*$C$161 ,0)</f>
        <v/>
      </c>
      <c r="Y520" s="84">
        <f>IF(AND(SUMIFS($D$249:$D$599,$F$249:$F$599,0,$E$249:$E$599,$G520,$C$249:$C$599,"&lt;="&amp;W$5)&lt;1000000,SUMIFS($D$249:$D$599,$F$249:$F$599,0,$E$249:$E$599,$G520,$C$249:$C$599,"&lt;="&amp;Y5)&gt;=1000000),SUMIFS($D$249:$D$599,$F$249:$F$599,0,$E$249:$E$599,$G520)*$C$161 ,0)</f>
        <v/>
      </c>
      <c r="AA520" s="84">
        <f>IF(AND(SUMIFS($D$249:$D$599,$F$249:$F$599,0,$E$249:$E$599,$G520,$C$249:$C$599,"&lt;="&amp;Y$5)&lt;1000000,SUMIFS($D$249:$D$599,$F$249:$F$599,0,$E$249:$E$599,$G520,$C$249:$C$599,"&lt;="&amp;AA5)&gt;=1000000),SUMIFS($D$249:$D$599,$F$249:$F$599,0,$E$249:$E$599,$G520)*$C$161 ,0)</f>
        <v/>
      </c>
      <c r="AC520" s="84">
        <f>IF(AND(SUMIFS($D$249:$D$599,$F$249:$F$599,0,$E$249:$E$599,$G520,$C$249:$C$599,"&lt;="&amp;AA$5)&lt;1000000,SUMIFS($D$249:$D$599,$F$249:$F$599,0,$E$249:$E$599,$G520,$C$249:$C$599,"&lt;="&amp;AC5)&gt;=1000000),SUMIFS($D$249:$D$599,$F$249:$F$599,0,$E$249:$E$599,$G520)*$C$161 ,0)</f>
        <v/>
      </c>
      <c r="AE520" s="84">
        <f>IF(AND(SUMIFS($D$249:$D$599,$F$249:$F$599,0,$E$249:$E$599,$G520,$C$249:$C$599,"&lt;="&amp;AC$5)&lt;1000000,SUMIFS($D$249:$D$599,$F$249:$F$599,0,$E$249:$E$599,$G520,$C$249:$C$599,"&lt;="&amp;AE5)&gt;=1000000),SUMIFS($D$249:$D$599,$F$249:$F$599,0,$E$249:$E$599,$G520)*$C$161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85">
        <f>LEFT(B521,6)</f>
        <v/>
      </c>
      <c r="F521" s="14">
        <f>IF(SUMIFS($E$121:$E$155,$D$121:$D$155,E521)&lt;&gt;0,E521,0)</f>
        <v/>
      </c>
      <c r="G521" s="24" t="n"/>
      <c r="I521" s="26">
        <f>IF(AND(SUMIFS($D$249:$D$599,$F$249:$F$599,0,$E$249:$E$599,$G521,$C$249:$C$599,"&lt;="&amp;B$2)&lt;1000000,SUMIFS($D$249:$D$599,$F$249:$F$599,0,$E$249:$E$599,$G521,$C$249:$C$599,"&lt;="&amp;I5)&gt;=1000000),SUMIFS($D$249:$D$599,$F$249:$F$599,0,$E$249:$E$599,$G521)*$C$161 ,0)</f>
        <v/>
      </c>
      <c r="K521" s="84">
        <f>IF(AND(SUMIFS($D$249:$D$599,$F$249:$F$599,0,$E$249:$E$599,$G521,$C$249:$C$599,"&lt;="&amp;I$5)&lt;1000000,SUMIFS($D$249:$D$599,$F$249:$F$599,0,$E$249:$E$599,$G521,$C$249:$C$599,"&lt;="&amp;K5)&gt;=1000000),SUMIFS($D$249:$D$599,$F$249:$F$599,0,$E$249:$E$599,$G521)*$C$161 ,0)</f>
        <v/>
      </c>
      <c r="M521" s="84">
        <f>IF(AND(SUMIFS($D$249:$D$599,$F$249:$F$599,0,$E$249:$E$599,$G521,$C$249:$C$599,"&lt;="&amp;K$5)&lt;1000000,SUMIFS($D$249:$D$599,$F$249:$F$599,0,$E$249:$E$599,$G521,$C$249:$C$599,"&lt;="&amp;M5)&gt;=1000000),SUMIFS($D$249:$D$599,$F$249:$F$599,0,$E$249:$E$599,$G521)*$C$161 ,0)</f>
        <v/>
      </c>
      <c r="O521" s="84">
        <f>IF(AND(SUMIFS($D$249:$D$599,$F$249:$F$599,0,$E$249:$E$599,$G521,$C$249:$C$599,"&lt;="&amp;M$5)&lt;1000000,SUMIFS($D$249:$D$599,$F$249:$F$599,0,$E$249:$E$599,$G521,$C$249:$C$599,"&lt;="&amp;O5)&gt;=1000000),SUMIFS($D$249:$D$599,$F$249:$F$599,0,$E$249:$E$599,$G521)*$C$161 ,0)</f>
        <v/>
      </c>
      <c r="Q521" s="84">
        <f>IF(AND(SUMIFS($D$249:$D$599,$F$249:$F$599,0,$E$249:$E$599,$G521,$C$249:$C$599,"&lt;="&amp;O$5)&lt;1000000,SUMIFS($D$249:$D$599,$F$249:$F$599,0,$E$249:$E$599,$G521,$C$249:$C$599,"&lt;="&amp;Q5)&gt;=1000000),SUMIFS($D$249:$D$599,$F$249:$F$599,0,$E$249:$E$599,$G521)*$C$161 ,0)</f>
        <v/>
      </c>
      <c r="S521" s="84">
        <f>IF(AND(SUMIFS($D$249:$D$599,$F$249:$F$599,0,$E$249:$E$599,$G521,$C$249:$C$599,"&lt;="&amp;Q$5)&lt;1000000,SUMIFS($D$249:$D$599,$F$249:$F$599,0,$E$249:$E$599,$G521,$C$249:$C$599,"&lt;="&amp;S5)&gt;=1000000),SUMIFS($D$249:$D$599,$F$249:$F$599,0,$E$249:$E$599,$G521)*$C$161 ,0)</f>
        <v/>
      </c>
      <c r="U521" s="84">
        <f>IF(AND(SUMIFS($D$249:$D$599,$F$249:$F$599,0,$E$249:$E$599,$G521,$C$249:$C$599,"&lt;="&amp;S$5)&lt;1000000,SUMIFS($D$249:$D$599,$F$249:$F$599,0,$E$249:$E$599,$G521,$C$249:$C$599,"&lt;="&amp;U5)&gt;=1000000),SUMIFS($D$249:$D$599,$F$249:$F$599,0,$E$249:$E$599,$G521)*$C$161 ,0)</f>
        <v/>
      </c>
      <c r="W521" s="84">
        <f>IF(AND(SUMIFS($D$249:$D$599,$F$249:$F$599,0,$E$249:$E$599,$G521,$C$249:$C$599,"&lt;="&amp;U$5)&lt;1000000,SUMIFS($D$249:$D$599,$F$249:$F$599,0,$E$249:$E$599,$G521,$C$249:$C$599,"&lt;="&amp;W5)&gt;=1000000),SUMIFS($D$249:$D$599,$F$249:$F$599,0,$E$249:$E$599,$G521)*$C$161 ,0)</f>
        <v/>
      </c>
      <c r="Y521" s="84">
        <f>IF(AND(SUMIFS($D$249:$D$599,$F$249:$F$599,0,$E$249:$E$599,$G521,$C$249:$C$599,"&lt;="&amp;W$5)&lt;1000000,SUMIFS($D$249:$D$599,$F$249:$F$599,0,$E$249:$E$599,$G521,$C$249:$C$599,"&lt;="&amp;Y5)&gt;=1000000),SUMIFS($D$249:$D$599,$F$249:$F$599,0,$E$249:$E$599,$G521)*$C$161 ,0)</f>
        <v/>
      </c>
      <c r="AA521" s="84">
        <f>IF(AND(SUMIFS($D$249:$D$599,$F$249:$F$599,0,$E$249:$E$599,$G521,$C$249:$C$599,"&lt;="&amp;Y$5)&lt;1000000,SUMIFS($D$249:$D$599,$F$249:$F$599,0,$E$249:$E$599,$G521,$C$249:$C$599,"&lt;="&amp;AA5)&gt;=1000000),SUMIFS($D$249:$D$599,$F$249:$F$599,0,$E$249:$E$599,$G521)*$C$161 ,0)</f>
        <v/>
      </c>
      <c r="AC521" s="84">
        <f>IF(AND(SUMIFS($D$249:$D$599,$F$249:$F$599,0,$E$249:$E$599,$G521,$C$249:$C$599,"&lt;="&amp;AA$5)&lt;1000000,SUMIFS($D$249:$D$599,$F$249:$F$599,0,$E$249:$E$599,$G521,$C$249:$C$599,"&lt;="&amp;AC5)&gt;=1000000),SUMIFS($D$249:$D$599,$F$249:$F$599,0,$E$249:$E$599,$G521)*$C$161 ,0)</f>
        <v/>
      </c>
      <c r="AE521" s="84">
        <f>IF(AND(SUMIFS($D$249:$D$599,$F$249:$F$599,0,$E$249:$E$599,$G521,$C$249:$C$599,"&lt;="&amp;AC$5)&lt;1000000,SUMIFS($D$249:$D$599,$F$249:$F$599,0,$E$249:$E$599,$G521,$C$249:$C$599,"&lt;="&amp;AE5)&gt;=1000000),SUMIFS($D$249:$D$599,$F$249:$F$599,0,$E$249:$E$599,$G521)*$C$161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85">
        <f>LEFT(B522,6)</f>
        <v/>
      </c>
      <c r="F522" s="14">
        <f>IF(SUMIFS($E$121:$E$155,$D$121:$D$155,E522)&lt;&gt;0,E522,0)</f>
        <v/>
      </c>
      <c r="G522" s="24" t="n"/>
      <c r="I522" s="26">
        <f>IF(AND(SUMIFS($D$249:$D$599,$F$249:$F$599,0,$E$249:$E$599,$G522,$C$249:$C$599,"&lt;="&amp;B$2)&lt;1000000,SUMIFS($D$249:$D$599,$F$249:$F$599,0,$E$249:$E$599,$G522,$C$249:$C$599,"&lt;="&amp;I5)&gt;=1000000),SUMIFS($D$249:$D$599,$F$249:$F$599,0,$E$249:$E$599,$G522)*$C$161 ,0)</f>
        <v/>
      </c>
      <c r="K522" s="84">
        <f>IF(AND(SUMIFS($D$249:$D$599,$F$249:$F$599,0,$E$249:$E$599,$G522,$C$249:$C$599,"&lt;="&amp;I$5)&lt;1000000,SUMIFS($D$249:$D$599,$F$249:$F$599,0,$E$249:$E$599,$G522,$C$249:$C$599,"&lt;="&amp;K5)&gt;=1000000),SUMIFS($D$249:$D$599,$F$249:$F$599,0,$E$249:$E$599,$G522)*$C$161 ,0)</f>
        <v/>
      </c>
      <c r="M522" s="84">
        <f>IF(AND(SUMIFS($D$249:$D$599,$F$249:$F$599,0,$E$249:$E$599,$G522,$C$249:$C$599,"&lt;="&amp;K$5)&lt;1000000,SUMIFS($D$249:$D$599,$F$249:$F$599,0,$E$249:$E$599,$G522,$C$249:$C$599,"&lt;="&amp;M5)&gt;=1000000),SUMIFS($D$249:$D$599,$F$249:$F$599,0,$E$249:$E$599,$G522)*$C$161 ,0)</f>
        <v/>
      </c>
      <c r="O522" s="84">
        <f>IF(AND(SUMIFS($D$249:$D$599,$F$249:$F$599,0,$E$249:$E$599,$G522,$C$249:$C$599,"&lt;="&amp;M$5)&lt;1000000,SUMIFS($D$249:$D$599,$F$249:$F$599,0,$E$249:$E$599,$G522,$C$249:$C$599,"&lt;="&amp;O5)&gt;=1000000),SUMIFS($D$249:$D$599,$F$249:$F$599,0,$E$249:$E$599,$G522)*$C$161 ,0)</f>
        <v/>
      </c>
      <c r="Q522" s="84">
        <f>IF(AND(SUMIFS($D$249:$D$599,$F$249:$F$599,0,$E$249:$E$599,$G522,$C$249:$C$599,"&lt;="&amp;O$5)&lt;1000000,SUMIFS($D$249:$D$599,$F$249:$F$599,0,$E$249:$E$599,$G522,$C$249:$C$599,"&lt;="&amp;Q5)&gt;=1000000),SUMIFS($D$249:$D$599,$F$249:$F$599,0,$E$249:$E$599,$G522)*$C$161 ,0)</f>
        <v/>
      </c>
      <c r="S522" s="84">
        <f>IF(AND(SUMIFS($D$249:$D$599,$F$249:$F$599,0,$E$249:$E$599,$G522,$C$249:$C$599,"&lt;="&amp;Q$5)&lt;1000000,SUMIFS($D$249:$D$599,$F$249:$F$599,0,$E$249:$E$599,$G522,$C$249:$C$599,"&lt;="&amp;S5)&gt;=1000000),SUMIFS($D$249:$D$599,$F$249:$F$599,0,$E$249:$E$599,$G522)*$C$161 ,0)</f>
        <v/>
      </c>
      <c r="U522" s="84">
        <f>IF(AND(SUMIFS($D$249:$D$599,$F$249:$F$599,0,$E$249:$E$599,$G522,$C$249:$C$599,"&lt;="&amp;S$5)&lt;1000000,SUMIFS($D$249:$D$599,$F$249:$F$599,0,$E$249:$E$599,$G522,$C$249:$C$599,"&lt;="&amp;U5)&gt;=1000000),SUMIFS($D$249:$D$599,$F$249:$F$599,0,$E$249:$E$599,$G522)*$C$161 ,0)</f>
        <v/>
      </c>
      <c r="W522" s="84">
        <f>IF(AND(SUMIFS($D$249:$D$599,$F$249:$F$599,0,$E$249:$E$599,$G522,$C$249:$C$599,"&lt;="&amp;U$5)&lt;1000000,SUMIFS($D$249:$D$599,$F$249:$F$599,0,$E$249:$E$599,$G522,$C$249:$C$599,"&lt;="&amp;W5)&gt;=1000000),SUMIFS($D$249:$D$599,$F$249:$F$599,0,$E$249:$E$599,$G522)*$C$161 ,0)</f>
        <v/>
      </c>
      <c r="Y522" s="84">
        <f>IF(AND(SUMIFS($D$249:$D$599,$F$249:$F$599,0,$E$249:$E$599,$G522,$C$249:$C$599,"&lt;="&amp;W$5)&lt;1000000,SUMIFS($D$249:$D$599,$F$249:$F$599,0,$E$249:$E$599,$G522,$C$249:$C$599,"&lt;="&amp;Y5)&gt;=1000000),SUMIFS($D$249:$D$599,$F$249:$F$599,0,$E$249:$E$599,$G522)*$C$161 ,0)</f>
        <v/>
      </c>
      <c r="AA522" s="84">
        <f>IF(AND(SUMIFS($D$249:$D$599,$F$249:$F$599,0,$E$249:$E$599,$G522,$C$249:$C$599,"&lt;="&amp;Y$5)&lt;1000000,SUMIFS($D$249:$D$599,$F$249:$F$599,0,$E$249:$E$599,$G522,$C$249:$C$599,"&lt;="&amp;AA5)&gt;=1000000),SUMIFS($D$249:$D$599,$F$249:$F$599,0,$E$249:$E$599,$G522)*$C$161 ,0)</f>
        <v/>
      </c>
      <c r="AC522" s="84">
        <f>IF(AND(SUMIFS($D$249:$D$599,$F$249:$F$599,0,$E$249:$E$599,$G522,$C$249:$C$599,"&lt;="&amp;AA$5)&lt;1000000,SUMIFS($D$249:$D$599,$F$249:$F$599,0,$E$249:$E$599,$G522,$C$249:$C$599,"&lt;="&amp;AC5)&gt;=1000000),SUMIFS($D$249:$D$599,$F$249:$F$599,0,$E$249:$E$599,$G522)*$C$161 ,0)</f>
        <v/>
      </c>
      <c r="AE522" s="84">
        <f>IF(AND(SUMIFS($D$249:$D$599,$F$249:$F$599,0,$E$249:$E$599,$G522,$C$249:$C$599,"&lt;="&amp;AC$5)&lt;1000000,SUMIFS($D$249:$D$599,$F$249:$F$599,0,$E$249:$E$599,$G522,$C$249:$C$599,"&lt;="&amp;AE5)&gt;=1000000),SUMIFS($D$249:$D$599,$F$249:$F$599,0,$E$249:$E$599,$G522)*$C$161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85">
        <f>LEFT(B523,6)</f>
        <v/>
      </c>
      <c r="F523" s="14">
        <f>IF(SUMIFS($E$121:$E$155,$D$121:$D$155,E523)&lt;&gt;0,E523,0)</f>
        <v/>
      </c>
      <c r="G523" s="24" t="n"/>
      <c r="I523" s="26">
        <f>IF(AND(SUMIFS($D$249:$D$599,$F$249:$F$599,0,$E$249:$E$599,$G523,$C$249:$C$599,"&lt;="&amp;B$2)&lt;1000000,SUMIFS($D$249:$D$599,$F$249:$F$599,0,$E$249:$E$599,$G523,$C$249:$C$599,"&lt;="&amp;I5)&gt;=1000000),SUMIFS($D$249:$D$599,$F$249:$F$599,0,$E$249:$E$599,$G523)*$C$161 ,0)</f>
        <v/>
      </c>
      <c r="K523" s="84">
        <f>IF(AND(SUMIFS($D$249:$D$599,$F$249:$F$599,0,$E$249:$E$599,$G523,$C$249:$C$599,"&lt;="&amp;I$5)&lt;1000000,SUMIFS($D$249:$D$599,$F$249:$F$599,0,$E$249:$E$599,$G523,$C$249:$C$599,"&lt;="&amp;K5)&gt;=1000000),SUMIFS($D$249:$D$599,$F$249:$F$599,0,$E$249:$E$599,$G523)*$C$161 ,0)</f>
        <v/>
      </c>
      <c r="M523" s="84">
        <f>IF(AND(SUMIFS($D$249:$D$599,$F$249:$F$599,0,$E$249:$E$599,$G523,$C$249:$C$599,"&lt;="&amp;K$5)&lt;1000000,SUMIFS($D$249:$D$599,$F$249:$F$599,0,$E$249:$E$599,$G523,$C$249:$C$599,"&lt;="&amp;M5)&gt;=1000000),SUMIFS($D$249:$D$599,$F$249:$F$599,0,$E$249:$E$599,$G523)*$C$161 ,0)</f>
        <v/>
      </c>
      <c r="O523" s="84">
        <f>IF(AND(SUMIFS($D$249:$D$599,$F$249:$F$599,0,$E$249:$E$599,$G523,$C$249:$C$599,"&lt;="&amp;M$5)&lt;1000000,SUMIFS($D$249:$D$599,$F$249:$F$599,0,$E$249:$E$599,$G523,$C$249:$C$599,"&lt;="&amp;O5)&gt;=1000000),SUMIFS($D$249:$D$599,$F$249:$F$599,0,$E$249:$E$599,$G523)*$C$161 ,0)</f>
        <v/>
      </c>
      <c r="Q523" s="84">
        <f>IF(AND(SUMIFS($D$249:$D$599,$F$249:$F$599,0,$E$249:$E$599,$G523,$C$249:$C$599,"&lt;="&amp;O$5)&lt;1000000,SUMIFS($D$249:$D$599,$F$249:$F$599,0,$E$249:$E$599,$G523,$C$249:$C$599,"&lt;="&amp;Q5)&gt;=1000000),SUMIFS($D$249:$D$599,$F$249:$F$599,0,$E$249:$E$599,$G523)*$C$161 ,0)</f>
        <v/>
      </c>
      <c r="S523" s="84">
        <f>IF(AND(SUMIFS($D$249:$D$599,$F$249:$F$599,0,$E$249:$E$599,$G523,$C$249:$C$599,"&lt;="&amp;Q$5)&lt;1000000,SUMIFS($D$249:$D$599,$F$249:$F$599,0,$E$249:$E$599,$G523,$C$249:$C$599,"&lt;="&amp;S5)&gt;=1000000),SUMIFS($D$249:$D$599,$F$249:$F$599,0,$E$249:$E$599,$G523)*$C$161 ,0)</f>
        <v/>
      </c>
      <c r="U523" s="84">
        <f>IF(AND(SUMIFS($D$249:$D$599,$F$249:$F$599,0,$E$249:$E$599,$G523,$C$249:$C$599,"&lt;="&amp;S$5)&lt;1000000,SUMIFS($D$249:$D$599,$F$249:$F$599,0,$E$249:$E$599,$G523,$C$249:$C$599,"&lt;="&amp;U5)&gt;=1000000),SUMIFS($D$249:$D$599,$F$249:$F$599,0,$E$249:$E$599,$G523)*$C$161 ,0)</f>
        <v/>
      </c>
      <c r="W523" s="84">
        <f>IF(AND(SUMIFS($D$249:$D$599,$F$249:$F$599,0,$E$249:$E$599,$G523,$C$249:$C$599,"&lt;="&amp;U$5)&lt;1000000,SUMIFS($D$249:$D$599,$F$249:$F$599,0,$E$249:$E$599,$G523,$C$249:$C$599,"&lt;="&amp;W5)&gt;=1000000),SUMIFS($D$249:$D$599,$F$249:$F$599,0,$E$249:$E$599,$G523)*$C$161 ,0)</f>
        <v/>
      </c>
      <c r="Y523" s="84">
        <f>IF(AND(SUMIFS($D$249:$D$599,$F$249:$F$599,0,$E$249:$E$599,$G523,$C$249:$C$599,"&lt;="&amp;W$5)&lt;1000000,SUMIFS($D$249:$D$599,$F$249:$F$599,0,$E$249:$E$599,$G523,$C$249:$C$599,"&lt;="&amp;Y5)&gt;=1000000),SUMIFS($D$249:$D$599,$F$249:$F$599,0,$E$249:$E$599,$G523)*$C$161 ,0)</f>
        <v/>
      </c>
      <c r="AA523" s="84">
        <f>IF(AND(SUMIFS($D$249:$D$599,$F$249:$F$599,0,$E$249:$E$599,$G523,$C$249:$C$599,"&lt;="&amp;Y$5)&lt;1000000,SUMIFS($D$249:$D$599,$F$249:$F$599,0,$E$249:$E$599,$G523,$C$249:$C$599,"&lt;="&amp;AA5)&gt;=1000000),SUMIFS($D$249:$D$599,$F$249:$F$599,0,$E$249:$E$599,$G523)*$C$161 ,0)</f>
        <v/>
      </c>
      <c r="AC523" s="84">
        <f>IF(AND(SUMIFS($D$249:$D$599,$F$249:$F$599,0,$E$249:$E$599,$G523,$C$249:$C$599,"&lt;="&amp;AA$5)&lt;1000000,SUMIFS($D$249:$D$599,$F$249:$F$599,0,$E$249:$E$599,$G523,$C$249:$C$599,"&lt;="&amp;AC5)&gt;=1000000),SUMIFS($D$249:$D$599,$F$249:$F$599,0,$E$249:$E$599,$G523)*$C$161 ,0)</f>
        <v/>
      </c>
      <c r="AE523" s="84">
        <f>IF(AND(SUMIFS($D$249:$D$599,$F$249:$F$599,0,$E$249:$E$599,$G523,$C$249:$C$599,"&lt;="&amp;AC$5)&lt;1000000,SUMIFS($D$249:$D$599,$F$249:$F$599,0,$E$249:$E$599,$G523,$C$249:$C$599,"&lt;="&amp;AE5)&gt;=1000000),SUMIFS($D$249:$D$599,$F$249:$F$599,0,$E$249:$E$599,$G523)*$C$161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85">
        <f>LEFT(B524,6)</f>
        <v/>
      </c>
      <c r="F524" s="14">
        <f>IF(SUMIFS($E$121:$E$155,$D$121:$D$155,E524)&lt;&gt;0,E524,0)</f>
        <v/>
      </c>
      <c r="G524" s="24" t="n"/>
      <c r="I524" s="26">
        <f>IF(AND(SUMIFS($D$249:$D$599,$F$249:$F$599,0,$E$249:$E$599,$G524,$C$249:$C$599,"&lt;="&amp;B$2)&lt;1000000,SUMIFS($D$249:$D$599,$F$249:$F$599,0,$E$249:$E$599,$G524,$C$249:$C$599,"&lt;="&amp;I5)&gt;=1000000),SUMIFS($D$249:$D$599,$F$249:$F$599,0,$E$249:$E$599,$G524)*$C$161 ,0)</f>
        <v/>
      </c>
      <c r="K524" s="84">
        <f>IF(AND(SUMIFS($D$249:$D$599,$F$249:$F$599,0,$E$249:$E$599,$G524,$C$249:$C$599,"&lt;="&amp;I$5)&lt;1000000,SUMIFS($D$249:$D$599,$F$249:$F$599,0,$E$249:$E$599,$G524,$C$249:$C$599,"&lt;="&amp;K5)&gt;=1000000),SUMIFS($D$249:$D$599,$F$249:$F$599,0,$E$249:$E$599,$G524)*$C$161 ,0)</f>
        <v/>
      </c>
      <c r="M524" s="84">
        <f>IF(AND(SUMIFS($D$249:$D$599,$F$249:$F$599,0,$E$249:$E$599,$G524,$C$249:$C$599,"&lt;="&amp;K$5)&lt;1000000,SUMIFS($D$249:$D$599,$F$249:$F$599,0,$E$249:$E$599,$G524,$C$249:$C$599,"&lt;="&amp;M5)&gt;=1000000),SUMIFS($D$249:$D$599,$F$249:$F$599,0,$E$249:$E$599,$G524)*$C$161 ,0)</f>
        <v/>
      </c>
      <c r="O524" s="84">
        <f>IF(AND(SUMIFS($D$249:$D$599,$F$249:$F$599,0,$E$249:$E$599,$G524,$C$249:$C$599,"&lt;="&amp;M$5)&lt;1000000,SUMIFS($D$249:$D$599,$F$249:$F$599,0,$E$249:$E$599,$G524,$C$249:$C$599,"&lt;="&amp;O5)&gt;=1000000),SUMIFS($D$249:$D$599,$F$249:$F$599,0,$E$249:$E$599,$G524)*$C$161 ,0)</f>
        <v/>
      </c>
      <c r="Q524" s="84">
        <f>IF(AND(SUMIFS($D$249:$D$599,$F$249:$F$599,0,$E$249:$E$599,$G524,$C$249:$C$599,"&lt;="&amp;O$5)&lt;1000000,SUMIFS($D$249:$D$599,$F$249:$F$599,0,$E$249:$E$599,$G524,$C$249:$C$599,"&lt;="&amp;Q5)&gt;=1000000),SUMIFS($D$249:$D$599,$F$249:$F$599,0,$E$249:$E$599,$G524)*$C$161 ,0)</f>
        <v/>
      </c>
      <c r="S524" s="84">
        <f>IF(AND(SUMIFS($D$249:$D$599,$F$249:$F$599,0,$E$249:$E$599,$G524,$C$249:$C$599,"&lt;="&amp;Q$5)&lt;1000000,SUMIFS($D$249:$D$599,$F$249:$F$599,0,$E$249:$E$599,$G524,$C$249:$C$599,"&lt;="&amp;S5)&gt;=1000000),SUMIFS($D$249:$D$599,$F$249:$F$599,0,$E$249:$E$599,$G524)*$C$161 ,0)</f>
        <v/>
      </c>
      <c r="U524" s="84">
        <f>IF(AND(SUMIFS($D$249:$D$599,$F$249:$F$599,0,$E$249:$E$599,$G524,$C$249:$C$599,"&lt;="&amp;S$5)&lt;1000000,SUMIFS($D$249:$D$599,$F$249:$F$599,0,$E$249:$E$599,$G524,$C$249:$C$599,"&lt;="&amp;U5)&gt;=1000000),SUMIFS($D$249:$D$599,$F$249:$F$599,0,$E$249:$E$599,$G524)*$C$161 ,0)</f>
        <v/>
      </c>
      <c r="W524" s="84">
        <f>IF(AND(SUMIFS($D$249:$D$599,$F$249:$F$599,0,$E$249:$E$599,$G524,$C$249:$C$599,"&lt;="&amp;U$5)&lt;1000000,SUMIFS($D$249:$D$599,$F$249:$F$599,0,$E$249:$E$599,$G524,$C$249:$C$599,"&lt;="&amp;W5)&gt;=1000000),SUMIFS($D$249:$D$599,$F$249:$F$599,0,$E$249:$E$599,$G524)*$C$161 ,0)</f>
        <v/>
      </c>
      <c r="Y524" s="84">
        <f>IF(AND(SUMIFS($D$249:$D$599,$F$249:$F$599,0,$E$249:$E$599,$G524,$C$249:$C$599,"&lt;="&amp;W$5)&lt;1000000,SUMIFS($D$249:$D$599,$F$249:$F$599,0,$E$249:$E$599,$G524,$C$249:$C$599,"&lt;="&amp;Y5)&gt;=1000000),SUMIFS($D$249:$D$599,$F$249:$F$599,0,$E$249:$E$599,$G524)*$C$161 ,0)</f>
        <v/>
      </c>
      <c r="AA524" s="84">
        <f>IF(AND(SUMIFS($D$249:$D$599,$F$249:$F$599,0,$E$249:$E$599,$G524,$C$249:$C$599,"&lt;="&amp;Y$5)&lt;1000000,SUMIFS($D$249:$D$599,$F$249:$F$599,0,$E$249:$E$599,$G524,$C$249:$C$599,"&lt;="&amp;AA5)&gt;=1000000),SUMIFS($D$249:$D$599,$F$249:$F$599,0,$E$249:$E$599,$G524)*$C$161 ,0)</f>
        <v/>
      </c>
      <c r="AC524" s="84">
        <f>IF(AND(SUMIFS($D$249:$D$599,$F$249:$F$599,0,$E$249:$E$599,$G524,$C$249:$C$599,"&lt;="&amp;AA$5)&lt;1000000,SUMIFS($D$249:$D$599,$F$249:$F$599,0,$E$249:$E$599,$G524,$C$249:$C$599,"&lt;="&amp;AC5)&gt;=1000000),SUMIFS($D$249:$D$599,$F$249:$F$599,0,$E$249:$E$599,$G524)*$C$161 ,0)</f>
        <v/>
      </c>
      <c r="AE524" s="84">
        <f>IF(AND(SUMIFS($D$249:$D$599,$F$249:$F$599,0,$E$249:$E$599,$G524,$C$249:$C$599,"&lt;="&amp;AC$5)&lt;1000000,SUMIFS($D$249:$D$599,$F$249:$F$599,0,$E$249:$E$599,$G524,$C$249:$C$599,"&lt;="&amp;AE5)&gt;=1000000),SUMIFS($D$249:$D$599,$F$249:$F$599,0,$E$249:$E$599,$G524)*$C$161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85">
        <f>LEFT(B525,6)</f>
        <v/>
      </c>
      <c r="F525" s="14">
        <f>IF(SUMIFS($E$121:$E$155,$D$121:$D$155,E525)&lt;&gt;0,E525,0)</f>
        <v/>
      </c>
      <c r="G525" s="24" t="n"/>
      <c r="I525" s="26">
        <f>IF(AND(SUMIFS($D$249:$D$599,$F$249:$F$599,0,$E$249:$E$599,$G525,$C$249:$C$599,"&lt;="&amp;B$2)&lt;1000000,SUMIFS($D$249:$D$599,$F$249:$F$599,0,$E$249:$E$599,$G525,$C$249:$C$599,"&lt;="&amp;I5)&gt;=1000000),SUMIFS($D$249:$D$599,$F$249:$F$599,0,$E$249:$E$599,$G525)*$C$161 ,0)</f>
        <v/>
      </c>
      <c r="K525" s="84">
        <f>IF(AND(SUMIFS($D$249:$D$599,$F$249:$F$599,0,$E$249:$E$599,$G525,$C$249:$C$599,"&lt;="&amp;I$5)&lt;1000000,SUMIFS($D$249:$D$599,$F$249:$F$599,0,$E$249:$E$599,$G525,$C$249:$C$599,"&lt;="&amp;K5)&gt;=1000000),SUMIFS($D$249:$D$599,$F$249:$F$599,0,$E$249:$E$599,$G525)*$C$161 ,0)</f>
        <v/>
      </c>
      <c r="M525" s="84">
        <f>IF(AND(SUMIFS($D$249:$D$599,$F$249:$F$599,0,$E$249:$E$599,$G525,$C$249:$C$599,"&lt;="&amp;K$5)&lt;1000000,SUMIFS($D$249:$D$599,$F$249:$F$599,0,$E$249:$E$599,$G525,$C$249:$C$599,"&lt;="&amp;M5)&gt;=1000000),SUMIFS($D$249:$D$599,$F$249:$F$599,0,$E$249:$E$599,$G525)*$C$161 ,0)</f>
        <v/>
      </c>
      <c r="O525" s="84">
        <f>IF(AND(SUMIFS($D$249:$D$599,$F$249:$F$599,0,$E$249:$E$599,$G525,$C$249:$C$599,"&lt;="&amp;M$5)&lt;1000000,SUMIFS($D$249:$D$599,$F$249:$F$599,0,$E$249:$E$599,$G525,$C$249:$C$599,"&lt;="&amp;O5)&gt;=1000000),SUMIFS($D$249:$D$599,$F$249:$F$599,0,$E$249:$E$599,$G525)*$C$161 ,0)</f>
        <v/>
      </c>
      <c r="Q525" s="84">
        <f>IF(AND(SUMIFS($D$249:$D$599,$F$249:$F$599,0,$E$249:$E$599,$G525,$C$249:$C$599,"&lt;="&amp;O$5)&lt;1000000,SUMIFS($D$249:$D$599,$F$249:$F$599,0,$E$249:$E$599,$G525,$C$249:$C$599,"&lt;="&amp;Q5)&gt;=1000000),SUMIFS($D$249:$D$599,$F$249:$F$599,0,$E$249:$E$599,$G525)*$C$161 ,0)</f>
        <v/>
      </c>
      <c r="S525" s="84">
        <f>IF(AND(SUMIFS($D$249:$D$599,$F$249:$F$599,0,$E$249:$E$599,$G525,$C$249:$C$599,"&lt;="&amp;Q$5)&lt;1000000,SUMIFS($D$249:$D$599,$F$249:$F$599,0,$E$249:$E$599,$G525,$C$249:$C$599,"&lt;="&amp;S5)&gt;=1000000),SUMIFS($D$249:$D$599,$F$249:$F$599,0,$E$249:$E$599,$G525)*$C$161 ,0)</f>
        <v/>
      </c>
      <c r="U525" s="84">
        <f>IF(AND(SUMIFS($D$249:$D$599,$F$249:$F$599,0,$E$249:$E$599,$G525,$C$249:$C$599,"&lt;="&amp;S$5)&lt;1000000,SUMIFS($D$249:$D$599,$F$249:$F$599,0,$E$249:$E$599,$G525,$C$249:$C$599,"&lt;="&amp;U5)&gt;=1000000),SUMIFS($D$249:$D$599,$F$249:$F$599,0,$E$249:$E$599,$G525)*$C$161 ,0)</f>
        <v/>
      </c>
      <c r="W525" s="84">
        <f>IF(AND(SUMIFS($D$249:$D$599,$F$249:$F$599,0,$E$249:$E$599,$G525,$C$249:$C$599,"&lt;="&amp;U$5)&lt;1000000,SUMIFS($D$249:$D$599,$F$249:$F$599,0,$E$249:$E$599,$G525,$C$249:$C$599,"&lt;="&amp;W5)&gt;=1000000),SUMIFS($D$249:$D$599,$F$249:$F$599,0,$E$249:$E$599,$G525)*$C$161 ,0)</f>
        <v/>
      </c>
      <c r="Y525" s="84">
        <f>IF(AND(SUMIFS($D$249:$D$599,$F$249:$F$599,0,$E$249:$E$599,$G525,$C$249:$C$599,"&lt;="&amp;W$5)&lt;1000000,SUMIFS($D$249:$D$599,$F$249:$F$599,0,$E$249:$E$599,$G525,$C$249:$C$599,"&lt;="&amp;Y5)&gt;=1000000),SUMIFS($D$249:$D$599,$F$249:$F$599,0,$E$249:$E$599,$G525)*$C$161 ,0)</f>
        <v/>
      </c>
      <c r="AA525" s="84">
        <f>IF(AND(SUMIFS($D$249:$D$599,$F$249:$F$599,0,$E$249:$E$599,$G525,$C$249:$C$599,"&lt;="&amp;Y$5)&lt;1000000,SUMIFS($D$249:$D$599,$F$249:$F$599,0,$E$249:$E$599,$G525,$C$249:$C$599,"&lt;="&amp;AA5)&gt;=1000000),SUMIFS($D$249:$D$599,$F$249:$F$599,0,$E$249:$E$599,$G525)*$C$161 ,0)</f>
        <v/>
      </c>
      <c r="AC525" s="84">
        <f>IF(AND(SUMIFS($D$249:$D$599,$F$249:$F$599,0,$E$249:$E$599,$G525,$C$249:$C$599,"&lt;="&amp;AA$5)&lt;1000000,SUMIFS($D$249:$D$599,$F$249:$F$599,0,$E$249:$E$599,$G525,$C$249:$C$599,"&lt;="&amp;AC5)&gt;=1000000),SUMIFS($D$249:$D$599,$F$249:$F$599,0,$E$249:$E$599,$G525)*$C$161 ,0)</f>
        <v/>
      </c>
      <c r="AE525" s="84">
        <f>IF(AND(SUMIFS($D$249:$D$599,$F$249:$F$599,0,$E$249:$E$599,$G525,$C$249:$C$599,"&lt;="&amp;AC$5)&lt;1000000,SUMIFS($D$249:$D$599,$F$249:$F$599,0,$E$249:$E$599,$G525,$C$249:$C$599,"&lt;="&amp;AE5)&gt;=1000000),SUMIFS($D$249:$D$599,$F$249:$F$599,0,$E$249:$E$599,$G525)*$C$161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85">
        <f>LEFT(B526,6)</f>
        <v/>
      </c>
      <c r="F526" s="14">
        <f>IF(SUMIFS($E$121:$E$155,$D$121:$D$155,E526)&lt;&gt;0,E526,0)</f>
        <v/>
      </c>
      <c r="G526" s="24" t="n"/>
      <c r="I526" s="26">
        <f>IF(AND(SUMIFS($D$249:$D$599,$F$249:$F$599,0,$E$249:$E$599,$G526,$C$249:$C$599,"&lt;="&amp;B$2)&lt;1000000,SUMIFS($D$249:$D$599,$F$249:$F$599,0,$E$249:$E$599,$G526,$C$249:$C$599,"&lt;="&amp;I5)&gt;=1000000),SUMIFS($D$249:$D$599,$F$249:$F$599,0,$E$249:$E$599,$G526)*$C$161 ,0)</f>
        <v/>
      </c>
      <c r="K526" s="84">
        <f>IF(AND(SUMIFS($D$249:$D$599,$F$249:$F$599,0,$E$249:$E$599,$G526,$C$249:$C$599,"&lt;="&amp;I$5)&lt;1000000,SUMIFS($D$249:$D$599,$F$249:$F$599,0,$E$249:$E$599,$G526,$C$249:$C$599,"&lt;="&amp;K5)&gt;=1000000),SUMIFS($D$249:$D$599,$F$249:$F$599,0,$E$249:$E$599,$G526)*$C$161 ,0)</f>
        <v/>
      </c>
      <c r="M526" s="84">
        <f>IF(AND(SUMIFS($D$249:$D$599,$F$249:$F$599,0,$E$249:$E$599,$G526,$C$249:$C$599,"&lt;="&amp;K$5)&lt;1000000,SUMIFS($D$249:$D$599,$F$249:$F$599,0,$E$249:$E$599,$G526,$C$249:$C$599,"&lt;="&amp;M5)&gt;=1000000),SUMIFS($D$249:$D$599,$F$249:$F$599,0,$E$249:$E$599,$G526)*$C$161 ,0)</f>
        <v/>
      </c>
      <c r="O526" s="84">
        <f>IF(AND(SUMIFS($D$249:$D$599,$F$249:$F$599,0,$E$249:$E$599,$G526,$C$249:$C$599,"&lt;="&amp;M$5)&lt;1000000,SUMIFS($D$249:$D$599,$F$249:$F$599,0,$E$249:$E$599,$G526,$C$249:$C$599,"&lt;="&amp;O5)&gt;=1000000),SUMIFS($D$249:$D$599,$F$249:$F$599,0,$E$249:$E$599,$G526)*$C$161 ,0)</f>
        <v/>
      </c>
      <c r="Q526" s="84">
        <f>IF(AND(SUMIFS($D$249:$D$599,$F$249:$F$599,0,$E$249:$E$599,$G526,$C$249:$C$599,"&lt;="&amp;O$5)&lt;1000000,SUMIFS($D$249:$D$599,$F$249:$F$599,0,$E$249:$E$599,$G526,$C$249:$C$599,"&lt;="&amp;Q5)&gt;=1000000),SUMIFS($D$249:$D$599,$F$249:$F$599,0,$E$249:$E$599,$G526)*$C$161 ,0)</f>
        <v/>
      </c>
      <c r="S526" s="84">
        <f>IF(AND(SUMIFS($D$249:$D$599,$F$249:$F$599,0,$E$249:$E$599,$G526,$C$249:$C$599,"&lt;="&amp;Q$5)&lt;1000000,SUMIFS($D$249:$D$599,$F$249:$F$599,0,$E$249:$E$599,$G526,$C$249:$C$599,"&lt;="&amp;S5)&gt;=1000000),SUMIFS($D$249:$D$599,$F$249:$F$599,0,$E$249:$E$599,$G526)*$C$161 ,0)</f>
        <v/>
      </c>
      <c r="U526" s="84">
        <f>IF(AND(SUMIFS($D$249:$D$599,$F$249:$F$599,0,$E$249:$E$599,$G526,$C$249:$C$599,"&lt;="&amp;S$5)&lt;1000000,SUMIFS($D$249:$D$599,$F$249:$F$599,0,$E$249:$E$599,$G526,$C$249:$C$599,"&lt;="&amp;U5)&gt;=1000000),SUMIFS($D$249:$D$599,$F$249:$F$599,0,$E$249:$E$599,$G526)*$C$161 ,0)</f>
        <v/>
      </c>
      <c r="W526" s="84">
        <f>IF(AND(SUMIFS($D$249:$D$599,$F$249:$F$599,0,$E$249:$E$599,$G526,$C$249:$C$599,"&lt;="&amp;U$5)&lt;1000000,SUMIFS($D$249:$D$599,$F$249:$F$599,0,$E$249:$E$599,$G526,$C$249:$C$599,"&lt;="&amp;W5)&gt;=1000000),SUMIFS($D$249:$D$599,$F$249:$F$599,0,$E$249:$E$599,$G526)*$C$161 ,0)</f>
        <v/>
      </c>
      <c r="Y526" s="84">
        <f>IF(AND(SUMIFS($D$249:$D$599,$F$249:$F$599,0,$E$249:$E$599,$G526,$C$249:$C$599,"&lt;="&amp;W$5)&lt;1000000,SUMIFS($D$249:$D$599,$F$249:$F$599,0,$E$249:$E$599,$G526,$C$249:$C$599,"&lt;="&amp;Y5)&gt;=1000000),SUMIFS($D$249:$D$599,$F$249:$F$599,0,$E$249:$E$599,$G526)*$C$161 ,0)</f>
        <v/>
      </c>
      <c r="AA526" s="84">
        <f>IF(AND(SUMIFS($D$249:$D$599,$F$249:$F$599,0,$E$249:$E$599,$G526,$C$249:$C$599,"&lt;="&amp;Y$5)&lt;1000000,SUMIFS($D$249:$D$599,$F$249:$F$599,0,$E$249:$E$599,$G526,$C$249:$C$599,"&lt;="&amp;AA5)&gt;=1000000),SUMIFS($D$249:$D$599,$F$249:$F$599,0,$E$249:$E$599,$G526)*$C$161 ,0)</f>
        <v/>
      </c>
      <c r="AC526" s="84">
        <f>IF(AND(SUMIFS($D$249:$D$599,$F$249:$F$599,0,$E$249:$E$599,$G526,$C$249:$C$599,"&lt;="&amp;AA$5)&lt;1000000,SUMIFS($D$249:$D$599,$F$249:$F$599,0,$E$249:$E$599,$G526,$C$249:$C$599,"&lt;="&amp;AC5)&gt;=1000000),SUMIFS($D$249:$D$599,$F$249:$F$599,0,$E$249:$E$599,$G526)*$C$161 ,0)</f>
        <v/>
      </c>
      <c r="AE526" s="84">
        <f>IF(AND(SUMIFS($D$249:$D$599,$F$249:$F$599,0,$E$249:$E$599,$G526,$C$249:$C$599,"&lt;="&amp;AC$5)&lt;1000000,SUMIFS($D$249:$D$599,$F$249:$F$599,0,$E$249:$E$599,$G526,$C$249:$C$599,"&lt;="&amp;AE5)&gt;=1000000),SUMIFS($D$249:$D$599,$F$249:$F$599,0,$E$249:$E$599,$G526)*$C$161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85">
        <f>LEFT(B527,6)</f>
        <v/>
      </c>
      <c r="F527" s="14">
        <f>IF(SUMIFS($E$121:$E$155,$D$121:$D$155,E527)&lt;&gt;0,E527,0)</f>
        <v/>
      </c>
      <c r="G527" s="24" t="n"/>
      <c r="I527" s="26">
        <f>IF(AND(SUMIFS($D$249:$D$599,$F$249:$F$599,0,$E$249:$E$599,$G527,$C$249:$C$599,"&lt;="&amp;B$2)&lt;1000000,SUMIFS($D$249:$D$599,$F$249:$F$599,0,$E$249:$E$599,$G527,$C$249:$C$599,"&lt;="&amp;I5)&gt;=1000000),SUMIFS($D$249:$D$599,$F$249:$F$599,0,$E$249:$E$599,$G527)*$C$161 ,0)</f>
        <v/>
      </c>
      <c r="K527" s="84">
        <f>IF(AND(SUMIFS($D$249:$D$599,$F$249:$F$599,0,$E$249:$E$599,$G527,$C$249:$C$599,"&lt;="&amp;I$5)&lt;1000000,SUMIFS($D$249:$D$599,$F$249:$F$599,0,$E$249:$E$599,$G527,$C$249:$C$599,"&lt;="&amp;K5)&gt;=1000000),SUMIFS($D$249:$D$599,$F$249:$F$599,0,$E$249:$E$599,$G527)*$C$161 ,0)</f>
        <v/>
      </c>
      <c r="M527" s="84">
        <f>IF(AND(SUMIFS($D$249:$D$599,$F$249:$F$599,0,$E$249:$E$599,$G527,$C$249:$C$599,"&lt;="&amp;K$5)&lt;1000000,SUMIFS($D$249:$D$599,$F$249:$F$599,0,$E$249:$E$599,$G527,$C$249:$C$599,"&lt;="&amp;M5)&gt;=1000000),SUMIFS($D$249:$D$599,$F$249:$F$599,0,$E$249:$E$599,$G527)*$C$161 ,0)</f>
        <v/>
      </c>
      <c r="O527" s="84">
        <f>IF(AND(SUMIFS($D$249:$D$599,$F$249:$F$599,0,$E$249:$E$599,$G527,$C$249:$C$599,"&lt;="&amp;M$5)&lt;1000000,SUMIFS($D$249:$D$599,$F$249:$F$599,0,$E$249:$E$599,$G527,$C$249:$C$599,"&lt;="&amp;O5)&gt;=1000000),SUMIFS($D$249:$D$599,$F$249:$F$599,0,$E$249:$E$599,$G527)*$C$161 ,0)</f>
        <v/>
      </c>
      <c r="Q527" s="84">
        <f>IF(AND(SUMIFS($D$249:$D$599,$F$249:$F$599,0,$E$249:$E$599,$G527,$C$249:$C$599,"&lt;="&amp;O$5)&lt;1000000,SUMIFS($D$249:$D$599,$F$249:$F$599,0,$E$249:$E$599,$G527,$C$249:$C$599,"&lt;="&amp;Q5)&gt;=1000000),SUMIFS($D$249:$D$599,$F$249:$F$599,0,$E$249:$E$599,$G527)*$C$161 ,0)</f>
        <v/>
      </c>
      <c r="S527" s="84">
        <f>IF(AND(SUMIFS($D$249:$D$599,$F$249:$F$599,0,$E$249:$E$599,$G527,$C$249:$C$599,"&lt;="&amp;Q$5)&lt;1000000,SUMIFS($D$249:$D$599,$F$249:$F$599,0,$E$249:$E$599,$G527,$C$249:$C$599,"&lt;="&amp;S5)&gt;=1000000),SUMIFS($D$249:$D$599,$F$249:$F$599,0,$E$249:$E$599,$G527)*$C$161 ,0)</f>
        <v/>
      </c>
      <c r="U527" s="84">
        <f>IF(AND(SUMIFS($D$249:$D$599,$F$249:$F$599,0,$E$249:$E$599,$G527,$C$249:$C$599,"&lt;="&amp;S$5)&lt;1000000,SUMIFS($D$249:$D$599,$F$249:$F$599,0,$E$249:$E$599,$G527,$C$249:$C$599,"&lt;="&amp;U5)&gt;=1000000),SUMIFS($D$249:$D$599,$F$249:$F$599,0,$E$249:$E$599,$G527)*$C$161 ,0)</f>
        <v/>
      </c>
      <c r="W527" s="84">
        <f>IF(AND(SUMIFS($D$249:$D$599,$F$249:$F$599,0,$E$249:$E$599,$G527,$C$249:$C$599,"&lt;="&amp;U$5)&lt;1000000,SUMIFS($D$249:$D$599,$F$249:$F$599,0,$E$249:$E$599,$G527,$C$249:$C$599,"&lt;="&amp;W5)&gt;=1000000),SUMIFS($D$249:$D$599,$F$249:$F$599,0,$E$249:$E$599,$G527)*$C$161 ,0)</f>
        <v/>
      </c>
      <c r="Y527" s="84">
        <f>IF(AND(SUMIFS($D$249:$D$599,$F$249:$F$599,0,$E$249:$E$599,$G527,$C$249:$C$599,"&lt;="&amp;W$5)&lt;1000000,SUMIFS($D$249:$D$599,$F$249:$F$599,0,$E$249:$E$599,$G527,$C$249:$C$599,"&lt;="&amp;Y5)&gt;=1000000),SUMIFS($D$249:$D$599,$F$249:$F$599,0,$E$249:$E$599,$G527)*$C$161 ,0)</f>
        <v/>
      </c>
      <c r="AA527" s="84">
        <f>IF(AND(SUMIFS($D$249:$D$599,$F$249:$F$599,0,$E$249:$E$599,$G527,$C$249:$C$599,"&lt;="&amp;Y$5)&lt;1000000,SUMIFS($D$249:$D$599,$F$249:$F$599,0,$E$249:$E$599,$G527,$C$249:$C$599,"&lt;="&amp;AA5)&gt;=1000000),SUMIFS($D$249:$D$599,$F$249:$F$599,0,$E$249:$E$599,$G527)*$C$161 ,0)</f>
        <v/>
      </c>
      <c r="AC527" s="84">
        <f>IF(AND(SUMIFS($D$249:$D$599,$F$249:$F$599,0,$E$249:$E$599,$G527,$C$249:$C$599,"&lt;="&amp;AA$5)&lt;1000000,SUMIFS($D$249:$D$599,$F$249:$F$599,0,$E$249:$E$599,$G527,$C$249:$C$599,"&lt;="&amp;AC5)&gt;=1000000),SUMIFS($D$249:$D$599,$F$249:$F$599,0,$E$249:$E$599,$G527)*$C$161 ,0)</f>
        <v/>
      </c>
      <c r="AE527" s="84">
        <f>IF(AND(SUMIFS($D$249:$D$599,$F$249:$F$599,0,$E$249:$E$599,$G527,$C$249:$C$599,"&lt;="&amp;AC$5)&lt;1000000,SUMIFS($D$249:$D$599,$F$249:$F$599,0,$E$249:$E$599,$G527,$C$249:$C$599,"&lt;="&amp;AE5)&gt;=1000000),SUMIFS($D$249:$D$599,$F$249:$F$599,0,$E$249:$E$599,$G527)*$C$161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85">
        <f>LEFT(B528,6)</f>
        <v/>
      </c>
      <c r="F528" s="14">
        <f>IF(SUMIFS($E$121:$E$155,$D$121:$D$155,E528)&lt;&gt;0,E528,0)</f>
        <v/>
      </c>
      <c r="G528" s="24" t="n"/>
      <c r="I528" s="26">
        <f>IF(AND(SUMIFS($D$249:$D$599,$F$249:$F$599,0,$E$249:$E$599,$G528,$C$249:$C$599,"&lt;="&amp;B$2)&lt;1000000,SUMIFS($D$249:$D$599,$F$249:$F$599,0,$E$249:$E$599,$G528,$C$249:$C$599,"&lt;="&amp;I5)&gt;=1000000),SUMIFS($D$249:$D$599,$F$249:$F$599,0,$E$249:$E$599,$G528)*$C$161 ,0)</f>
        <v/>
      </c>
      <c r="K528" s="84">
        <f>IF(AND(SUMIFS($D$249:$D$599,$F$249:$F$599,0,$E$249:$E$599,$G528,$C$249:$C$599,"&lt;="&amp;I$5)&lt;1000000,SUMIFS($D$249:$D$599,$F$249:$F$599,0,$E$249:$E$599,$G528,$C$249:$C$599,"&lt;="&amp;K5)&gt;=1000000),SUMIFS($D$249:$D$599,$F$249:$F$599,0,$E$249:$E$599,$G528)*$C$161 ,0)</f>
        <v/>
      </c>
      <c r="M528" s="84">
        <f>IF(AND(SUMIFS($D$249:$D$599,$F$249:$F$599,0,$E$249:$E$599,$G528,$C$249:$C$599,"&lt;="&amp;K$5)&lt;1000000,SUMIFS($D$249:$D$599,$F$249:$F$599,0,$E$249:$E$599,$G528,$C$249:$C$599,"&lt;="&amp;M5)&gt;=1000000),SUMIFS($D$249:$D$599,$F$249:$F$599,0,$E$249:$E$599,$G528)*$C$161 ,0)</f>
        <v/>
      </c>
      <c r="O528" s="84">
        <f>IF(AND(SUMIFS($D$249:$D$599,$F$249:$F$599,0,$E$249:$E$599,$G528,$C$249:$C$599,"&lt;="&amp;M$5)&lt;1000000,SUMIFS($D$249:$D$599,$F$249:$F$599,0,$E$249:$E$599,$G528,$C$249:$C$599,"&lt;="&amp;O5)&gt;=1000000),SUMIFS($D$249:$D$599,$F$249:$F$599,0,$E$249:$E$599,$G528)*$C$161 ,0)</f>
        <v/>
      </c>
      <c r="Q528" s="84">
        <f>IF(AND(SUMIFS($D$249:$D$599,$F$249:$F$599,0,$E$249:$E$599,$G528,$C$249:$C$599,"&lt;="&amp;O$5)&lt;1000000,SUMIFS($D$249:$D$599,$F$249:$F$599,0,$E$249:$E$599,$G528,$C$249:$C$599,"&lt;="&amp;Q5)&gt;=1000000),SUMIFS($D$249:$D$599,$F$249:$F$599,0,$E$249:$E$599,$G528)*$C$161 ,0)</f>
        <v/>
      </c>
      <c r="S528" s="84">
        <f>IF(AND(SUMIFS($D$249:$D$599,$F$249:$F$599,0,$E$249:$E$599,$G528,$C$249:$C$599,"&lt;="&amp;Q$5)&lt;1000000,SUMIFS($D$249:$D$599,$F$249:$F$599,0,$E$249:$E$599,$G528,$C$249:$C$599,"&lt;="&amp;S5)&gt;=1000000),SUMIFS($D$249:$D$599,$F$249:$F$599,0,$E$249:$E$599,$G528)*$C$161 ,0)</f>
        <v/>
      </c>
      <c r="U528" s="84">
        <f>IF(AND(SUMIFS($D$249:$D$599,$F$249:$F$599,0,$E$249:$E$599,$G528,$C$249:$C$599,"&lt;="&amp;S$5)&lt;1000000,SUMIFS($D$249:$D$599,$F$249:$F$599,0,$E$249:$E$599,$G528,$C$249:$C$599,"&lt;="&amp;U5)&gt;=1000000),SUMIFS($D$249:$D$599,$F$249:$F$599,0,$E$249:$E$599,$G528)*$C$161 ,0)</f>
        <v/>
      </c>
      <c r="W528" s="84">
        <f>IF(AND(SUMIFS($D$249:$D$599,$F$249:$F$599,0,$E$249:$E$599,$G528,$C$249:$C$599,"&lt;="&amp;U$5)&lt;1000000,SUMIFS($D$249:$D$599,$F$249:$F$599,0,$E$249:$E$599,$G528,$C$249:$C$599,"&lt;="&amp;W5)&gt;=1000000),SUMIFS($D$249:$D$599,$F$249:$F$599,0,$E$249:$E$599,$G528)*$C$161 ,0)</f>
        <v/>
      </c>
      <c r="Y528" s="84">
        <f>IF(AND(SUMIFS($D$249:$D$599,$F$249:$F$599,0,$E$249:$E$599,$G528,$C$249:$C$599,"&lt;="&amp;W$5)&lt;1000000,SUMIFS($D$249:$D$599,$F$249:$F$599,0,$E$249:$E$599,$G528,$C$249:$C$599,"&lt;="&amp;Y5)&gt;=1000000),SUMIFS($D$249:$D$599,$F$249:$F$599,0,$E$249:$E$599,$G528)*$C$161 ,0)</f>
        <v/>
      </c>
      <c r="AA528" s="84">
        <f>IF(AND(SUMIFS($D$249:$D$599,$F$249:$F$599,0,$E$249:$E$599,$G528,$C$249:$C$599,"&lt;="&amp;Y$5)&lt;1000000,SUMIFS($D$249:$D$599,$F$249:$F$599,0,$E$249:$E$599,$G528,$C$249:$C$599,"&lt;="&amp;AA5)&gt;=1000000),SUMIFS($D$249:$D$599,$F$249:$F$599,0,$E$249:$E$599,$G528)*$C$161 ,0)</f>
        <v/>
      </c>
      <c r="AC528" s="84">
        <f>IF(AND(SUMIFS($D$249:$D$599,$F$249:$F$599,0,$E$249:$E$599,$G528,$C$249:$C$599,"&lt;="&amp;AA$5)&lt;1000000,SUMIFS($D$249:$D$599,$F$249:$F$599,0,$E$249:$E$599,$G528,$C$249:$C$599,"&lt;="&amp;AC5)&gt;=1000000),SUMIFS($D$249:$D$599,$F$249:$F$599,0,$E$249:$E$599,$G528)*$C$161 ,0)</f>
        <v/>
      </c>
      <c r="AE528" s="84">
        <f>IF(AND(SUMIFS($D$249:$D$599,$F$249:$F$599,0,$E$249:$E$599,$G528,$C$249:$C$599,"&lt;="&amp;AC$5)&lt;1000000,SUMIFS($D$249:$D$599,$F$249:$F$599,0,$E$249:$E$599,$G528,$C$249:$C$599,"&lt;="&amp;AE5)&gt;=1000000),SUMIFS($D$249:$D$599,$F$249:$F$599,0,$E$249:$E$599,$G528)*$C$161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85">
        <f>LEFT(B529,6)</f>
        <v/>
      </c>
      <c r="F529" s="14">
        <f>IF(SUMIFS($E$121:$E$155,$D$121:$D$155,E529)&lt;&gt;0,E529,0)</f>
        <v/>
      </c>
      <c r="G529" s="24" t="n"/>
      <c r="I529" s="26">
        <f>IF(AND(SUMIFS($D$249:$D$599,$F$249:$F$599,0,$E$249:$E$599,$G529,$C$249:$C$599,"&lt;="&amp;B$2)&lt;1000000,SUMIFS($D$249:$D$599,$F$249:$F$599,0,$E$249:$E$599,$G529,$C$249:$C$599,"&lt;="&amp;I5)&gt;=1000000),SUMIFS($D$249:$D$599,$F$249:$F$599,0,$E$249:$E$599,$G529)*$C$161 ,0)</f>
        <v/>
      </c>
      <c r="K529" s="84">
        <f>IF(AND(SUMIFS($D$249:$D$599,$F$249:$F$599,0,$E$249:$E$599,$G529,$C$249:$C$599,"&lt;="&amp;I$5)&lt;1000000,SUMIFS($D$249:$D$599,$F$249:$F$599,0,$E$249:$E$599,$G529,$C$249:$C$599,"&lt;="&amp;K5)&gt;=1000000),SUMIFS($D$249:$D$599,$F$249:$F$599,0,$E$249:$E$599,$G529)*$C$161 ,0)</f>
        <v/>
      </c>
      <c r="M529" s="84">
        <f>IF(AND(SUMIFS($D$249:$D$599,$F$249:$F$599,0,$E$249:$E$599,$G529,$C$249:$C$599,"&lt;="&amp;K$5)&lt;1000000,SUMIFS($D$249:$D$599,$F$249:$F$599,0,$E$249:$E$599,$G529,$C$249:$C$599,"&lt;="&amp;M5)&gt;=1000000),SUMIFS($D$249:$D$599,$F$249:$F$599,0,$E$249:$E$599,$G529)*$C$161 ,0)</f>
        <v/>
      </c>
      <c r="O529" s="84">
        <f>IF(AND(SUMIFS($D$249:$D$599,$F$249:$F$599,0,$E$249:$E$599,$G529,$C$249:$C$599,"&lt;="&amp;M$5)&lt;1000000,SUMIFS($D$249:$D$599,$F$249:$F$599,0,$E$249:$E$599,$G529,$C$249:$C$599,"&lt;="&amp;O5)&gt;=1000000),SUMIFS($D$249:$D$599,$F$249:$F$599,0,$E$249:$E$599,$G529)*$C$161 ,0)</f>
        <v/>
      </c>
      <c r="Q529" s="84">
        <f>IF(AND(SUMIFS($D$249:$D$599,$F$249:$F$599,0,$E$249:$E$599,$G529,$C$249:$C$599,"&lt;="&amp;O$5)&lt;1000000,SUMIFS($D$249:$D$599,$F$249:$F$599,0,$E$249:$E$599,$G529,$C$249:$C$599,"&lt;="&amp;Q5)&gt;=1000000),SUMIFS($D$249:$D$599,$F$249:$F$599,0,$E$249:$E$599,$G529)*$C$161 ,0)</f>
        <v/>
      </c>
      <c r="S529" s="84">
        <f>IF(AND(SUMIFS($D$249:$D$599,$F$249:$F$599,0,$E$249:$E$599,$G529,$C$249:$C$599,"&lt;="&amp;Q$5)&lt;1000000,SUMIFS($D$249:$D$599,$F$249:$F$599,0,$E$249:$E$599,$G529,$C$249:$C$599,"&lt;="&amp;S5)&gt;=1000000),SUMIFS($D$249:$D$599,$F$249:$F$599,0,$E$249:$E$599,$G529)*$C$161 ,0)</f>
        <v/>
      </c>
      <c r="U529" s="84">
        <f>IF(AND(SUMIFS($D$249:$D$599,$F$249:$F$599,0,$E$249:$E$599,$G529,$C$249:$C$599,"&lt;="&amp;S$5)&lt;1000000,SUMIFS($D$249:$D$599,$F$249:$F$599,0,$E$249:$E$599,$G529,$C$249:$C$599,"&lt;="&amp;U5)&gt;=1000000),SUMIFS($D$249:$D$599,$F$249:$F$599,0,$E$249:$E$599,$G529)*$C$161 ,0)</f>
        <v/>
      </c>
      <c r="W529" s="84">
        <f>IF(AND(SUMIFS($D$249:$D$599,$F$249:$F$599,0,$E$249:$E$599,$G529,$C$249:$C$599,"&lt;="&amp;U$5)&lt;1000000,SUMIFS($D$249:$D$599,$F$249:$F$599,0,$E$249:$E$599,$G529,$C$249:$C$599,"&lt;="&amp;W5)&gt;=1000000),SUMIFS($D$249:$D$599,$F$249:$F$599,0,$E$249:$E$599,$G529)*$C$161 ,0)</f>
        <v/>
      </c>
      <c r="Y529" s="84">
        <f>IF(AND(SUMIFS($D$249:$D$599,$F$249:$F$599,0,$E$249:$E$599,$G529,$C$249:$C$599,"&lt;="&amp;W$5)&lt;1000000,SUMIFS($D$249:$D$599,$F$249:$F$599,0,$E$249:$E$599,$G529,$C$249:$C$599,"&lt;="&amp;Y5)&gt;=1000000),SUMIFS($D$249:$D$599,$F$249:$F$599,0,$E$249:$E$599,$G529)*$C$161 ,0)</f>
        <v/>
      </c>
      <c r="AA529" s="84">
        <f>IF(AND(SUMIFS($D$249:$D$599,$F$249:$F$599,0,$E$249:$E$599,$G529,$C$249:$C$599,"&lt;="&amp;Y$5)&lt;1000000,SUMIFS($D$249:$D$599,$F$249:$F$599,0,$E$249:$E$599,$G529,$C$249:$C$599,"&lt;="&amp;AA5)&gt;=1000000),SUMIFS($D$249:$D$599,$F$249:$F$599,0,$E$249:$E$599,$G529)*$C$161 ,0)</f>
        <v/>
      </c>
      <c r="AC529" s="84">
        <f>IF(AND(SUMIFS($D$249:$D$599,$F$249:$F$599,0,$E$249:$E$599,$G529,$C$249:$C$599,"&lt;="&amp;AA$5)&lt;1000000,SUMIFS($D$249:$D$599,$F$249:$F$599,0,$E$249:$E$599,$G529,$C$249:$C$599,"&lt;="&amp;AC5)&gt;=1000000),SUMIFS($D$249:$D$599,$F$249:$F$599,0,$E$249:$E$599,$G529)*$C$161 ,0)</f>
        <v/>
      </c>
      <c r="AE529" s="84">
        <f>IF(AND(SUMIFS($D$249:$D$599,$F$249:$F$599,0,$E$249:$E$599,$G529,$C$249:$C$599,"&lt;="&amp;AC$5)&lt;1000000,SUMIFS($D$249:$D$599,$F$249:$F$599,0,$E$249:$E$599,$G529,$C$249:$C$599,"&lt;="&amp;AE5)&gt;=1000000),SUMIFS($D$249:$D$599,$F$249:$F$599,0,$E$249:$E$599,$G529)*$C$161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85">
        <f>LEFT(B530,6)</f>
        <v/>
      </c>
      <c r="F530" s="14">
        <f>IF(SUMIFS($E$121:$E$155,$D$121:$D$155,E530)&lt;&gt;0,E530,0)</f>
        <v/>
      </c>
      <c r="G530" s="24" t="n"/>
      <c r="I530" s="26">
        <f>IF(AND(SUMIFS($D$249:$D$599,$F$249:$F$599,0,$E$249:$E$599,$G530,$C$249:$C$599,"&lt;="&amp;B$2)&lt;1000000,SUMIFS($D$249:$D$599,$F$249:$F$599,0,$E$249:$E$599,$G530,$C$249:$C$599,"&lt;="&amp;I5)&gt;=1000000),SUMIFS($D$249:$D$599,$F$249:$F$599,0,$E$249:$E$599,$G530)*$C$161 ,0)</f>
        <v/>
      </c>
      <c r="K530" s="84">
        <f>IF(AND(SUMIFS($D$249:$D$599,$F$249:$F$599,0,$E$249:$E$599,$G530,$C$249:$C$599,"&lt;="&amp;I$5)&lt;1000000,SUMIFS($D$249:$D$599,$F$249:$F$599,0,$E$249:$E$599,$G530,$C$249:$C$599,"&lt;="&amp;K5)&gt;=1000000),SUMIFS($D$249:$D$599,$F$249:$F$599,0,$E$249:$E$599,$G530)*$C$161 ,0)</f>
        <v/>
      </c>
      <c r="M530" s="84">
        <f>IF(AND(SUMIFS($D$249:$D$599,$F$249:$F$599,0,$E$249:$E$599,$G530,$C$249:$C$599,"&lt;="&amp;K$5)&lt;1000000,SUMIFS($D$249:$D$599,$F$249:$F$599,0,$E$249:$E$599,$G530,$C$249:$C$599,"&lt;="&amp;M5)&gt;=1000000),SUMIFS($D$249:$D$599,$F$249:$F$599,0,$E$249:$E$599,$G530)*$C$161 ,0)</f>
        <v/>
      </c>
      <c r="O530" s="84">
        <f>IF(AND(SUMIFS($D$249:$D$599,$F$249:$F$599,0,$E$249:$E$599,$G530,$C$249:$C$599,"&lt;="&amp;M$5)&lt;1000000,SUMIFS($D$249:$D$599,$F$249:$F$599,0,$E$249:$E$599,$G530,$C$249:$C$599,"&lt;="&amp;O5)&gt;=1000000),SUMIFS($D$249:$D$599,$F$249:$F$599,0,$E$249:$E$599,$G530)*$C$161 ,0)</f>
        <v/>
      </c>
      <c r="Q530" s="84">
        <f>IF(AND(SUMIFS($D$249:$D$599,$F$249:$F$599,0,$E$249:$E$599,$G530,$C$249:$C$599,"&lt;="&amp;O$5)&lt;1000000,SUMIFS($D$249:$D$599,$F$249:$F$599,0,$E$249:$E$599,$G530,$C$249:$C$599,"&lt;="&amp;Q5)&gt;=1000000),SUMIFS($D$249:$D$599,$F$249:$F$599,0,$E$249:$E$599,$G530)*$C$161 ,0)</f>
        <v/>
      </c>
      <c r="S530" s="84">
        <f>IF(AND(SUMIFS($D$249:$D$599,$F$249:$F$599,0,$E$249:$E$599,$G530,$C$249:$C$599,"&lt;="&amp;Q$5)&lt;1000000,SUMIFS($D$249:$D$599,$F$249:$F$599,0,$E$249:$E$599,$G530,$C$249:$C$599,"&lt;="&amp;S5)&gt;=1000000),SUMIFS($D$249:$D$599,$F$249:$F$599,0,$E$249:$E$599,$G530)*$C$161 ,0)</f>
        <v/>
      </c>
      <c r="U530" s="84">
        <f>IF(AND(SUMIFS($D$249:$D$599,$F$249:$F$599,0,$E$249:$E$599,$G530,$C$249:$C$599,"&lt;="&amp;S$5)&lt;1000000,SUMIFS($D$249:$D$599,$F$249:$F$599,0,$E$249:$E$599,$G530,$C$249:$C$599,"&lt;="&amp;U5)&gt;=1000000),SUMIFS($D$249:$D$599,$F$249:$F$599,0,$E$249:$E$599,$G530)*$C$161 ,0)</f>
        <v/>
      </c>
      <c r="W530" s="84">
        <f>IF(AND(SUMIFS($D$249:$D$599,$F$249:$F$599,0,$E$249:$E$599,$G530,$C$249:$C$599,"&lt;="&amp;U$5)&lt;1000000,SUMIFS($D$249:$D$599,$F$249:$F$599,0,$E$249:$E$599,$G530,$C$249:$C$599,"&lt;="&amp;W5)&gt;=1000000),SUMIFS($D$249:$D$599,$F$249:$F$599,0,$E$249:$E$599,$G530)*$C$161 ,0)</f>
        <v/>
      </c>
      <c r="Y530" s="84">
        <f>IF(AND(SUMIFS($D$249:$D$599,$F$249:$F$599,0,$E$249:$E$599,$G530,$C$249:$C$599,"&lt;="&amp;W$5)&lt;1000000,SUMIFS($D$249:$D$599,$F$249:$F$599,0,$E$249:$E$599,$G530,$C$249:$C$599,"&lt;="&amp;Y5)&gt;=1000000),SUMIFS($D$249:$D$599,$F$249:$F$599,0,$E$249:$E$599,$G530)*$C$161 ,0)</f>
        <v/>
      </c>
      <c r="AA530" s="84">
        <f>IF(AND(SUMIFS($D$249:$D$599,$F$249:$F$599,0,$E$249:$E$599,$G530,$C$249:$C$599,"&lt;="&amp;Y$5)&lt;1000000,SUMIFS($D$249:$D$599,$F$249:$F$599,0,$E$249:$E$599,$G530,$C$249:$C$599,"&lt;="&amp;AA5)&gt;=1000000),SUMIFS($D$249:$D$599,$F$249:$F$599,0,$E$249:$E$599,$G530)*$C$161 ,0)</f>
        <v/>
      </c>
      <c r="AC530" s="84">
        <f>IF(AND(SUMIFS($D$249:$D$599,$F$249:$F$599,0,$E$249:$E$599,$G530,$C$249:$C$599,"&lt;="&amp;AA$5)&lt;1000000,SUMIFS($D$249:$D$599,$F$249:$F$599,0,$E$249:$E$599,$G530,$C$249:$C$599,"&lt;="&amp;AC5)&gt;=1000000),SUMIFS($D$249:$D$599,$F$249:$F$599,0,$E$249:$E$599,$G530)*$C$161 ,0)</f>
        <v/>
      </c>
      <c r="AE530" s="84">
        <f>IF(AND(SUMIFS($D$249:$D$599,$F$249:$F$599,0,$E$249:$E$599,$G530,$C$249:$C$599,"&lt;="&amp;AC$5)&lt;1000000,SUMIFS($D$249:$D$599,$F$249:$F$599,0,$E$249:$E$599,$G530,$C$249:$C$599,"&lt;="&amp;AE5)&gt;=1000000),SUMIFS($D$249:$D$599,$F$249:$F$599,0,$E$249:$E$599,$G530)*$C$161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85">
        <f>LEFT(B531,6)</f>
        <v/>
      </c>
      <c r="F531" s="14">
        <f>IF(SUMIFS($E$121:$E$155,$D$121:$D$155,E531)&lt;&gt;0,E531,0)</f>
        <v/>
      </c>
      <c r="G531" s="24" t="n"/>
      <c r="I531" s="26">
        <f>IF(AND(SUMIFS($D$249:$D$599,$F$249:$F$599,0,$E$249:$E$599,$G531,$C$249:$C$599,"&lt;="&amp;B$2)&lt;1000000,SUMIFS($D$249:$D$599,$F$249:$F$599,0,$E$249:$E$599,$G531,$C$249:$C$599,"&lt;="&amp;I5)&gt;=1000000),SUMIFS($D$249:$D$599,$F$249:$F$599,0,$E$249:$E$599,$G531)*$C$161 ,0)</f>
        <v/>
      </c>
      <c r="K531" s="84">
        <f>IF(AND(SUMIFS($D$249:$D$599,$F$249:$F$599,0,$E$249:$E$599,$G531,$C$249:$C$599,"&lt;="&amp;I$5)&lt;1000000,SUMIFS($D$249:$D$599,$F$249:$F$599,0,$E$249:$E$599,$G531,$C$249:$C$599,"&lt;="&amp;K5)&gt;=1000000),SUMIFS($D$249:$D$599,$F$249:$F$599,0,$E$249:$E$599,$G531)*$C$161 ,0)</f>
        <v/>
      </c>
      <c r="M531" s="84">
        <f>IF(AND(SUMIFS($D$249:$D$599,$F$249:$F$599,0,$E$249:$E$599,$G531,$C$249:$C$599,"&lt;="&amp;K$5)&lt;1000000,SUMIFS($D$249:$D$599,$F$249:$F$599,0,$E$249:$E$599,$G531,$C$249:$C$599,"&lt;="&amp;M5)&gt;=1000000),SUMIFS($D$249:$D$599,$F$249:$F$599,0,$E$249:$E$599,$G531)*$C$161 ,0)</f>
        <v/>
      </c>
      <c r="O531" s="84">
        <f>IF(AND(SUMIFS($D$249:$D$599,$F$249:$F$599,0,$E$249:$E$599,$G531,$C$249:$C$599,"&lt;="&amp;M$5)&lt;1000000,SUMIFS($D$249:$D$599,$F$249:$F$599,0,$E$249:$E$599,$G531,$C$249:$C$599,"&lt;="&amp;O5)&gt;=1000000),SUMIFS($D$249:$D$599,$F$249:$F$599,0,$E$249:$E$599,$G531)*$C$161 ,0)</f>
        <v/>
      </c>
      <c r="Q531" s="84">
        <f>IF(AND(SUMIFS($D$249:$D$599,$F$249:$F$599,0,$E$249:$E$599,$G531,$C$249:$C$599,"&lt;="&amp;O$5)&lt;1000000,SUMIFS($D$249:$D$599,$F$249:$F$599,0,$E$249:$E$599,$G531,$C$249:$C$599,"&lt;="&amp;Q5)&gt;=1000000),SUMIFS($D$249:$D$599,$F$249:$F$599,0,$E$249:$E$599,$G531)*$C$161 ,0)</f>
        <v/>
      </c>
      <c r="S531" s="84">
        <f>IF(AND(SUMIFS($D$249:$D$599,$F$249:$F$599,0,$E$249:$E$599,$G531,$C$249:$C$599,"&lt;="&amp;Q$5)&lt;1000000,SUMIFS($D$249:$D$599,$F$249:$F$599,0,$E$249:$E$599,$G531,$C$249:$C$599,"&lt;="&amp;S5)&gt;=1000000),SUMIFS($D$249:$D$599,$F$249:$F$599,0,$E$249:$E$599,$G531)*$C$161 ,0)</f>
        <v/>
      </c>
      <c r="U531" s="84">
        <f>IF(AND(SUMIFS($D$249:$D$599,$F$249:$F$599,0,$E$249:$E$599,$G531,$C$249:$C$599,"&lt;="&amp;S$5)&lt;1000000,SUMIFS($D$249:$D$599,$F$249:$F$599,0,$E$249:$E$599,$G531,$C$249:$C$599,"&lt;="&amp;U5)&gt;=1000000),SUMIFS($D$249:$D$599,$F$249:$F$599,0,$E$249:$E$599,$G531)*$C$161 ,0)</f>
        <v/>
      </c>
      <c r="W531" s="84">
        <f>IF(AND(SUMIFS($D$249:$D$599,$F$249:$F$599,0,$E$249:$E$599,$G531,$C$249:$C$599,"&lt;="&amp;U$5)&lt;1000000,SUMIFS($D$249:$D$599,$F$249:$F$599,0,$E$249:$E$599,$G531,$C$249:$C$599,"&lt;="&amp;W5)&gt;=1000000),SUMIFS($D$249:$D$599,$F$249:$F$599,0,$E$249:$E$599,$G531)*$C$161 ,0)</f>
        <v/>
      </c>
      <c r="Y531" s="84">
        <f>IF(AND(SUMIFS($D$249:$D$599,$F$249:$F$599,0,$E$249:$E$599,$G531,$C$249:$C$599,"&lt;="&amp;W$5)&lt;1000000,SUMIFS($D$249:$D$599,$F$249:$F$599,0,$E$249:$E$599,$G531,$C$249:$C$599,"&lt;="&amp;Y5)&gt;=1000000),SUMIFS($D$249:$D$599,$F$249:$F$599,0,$E$249:$E$599,$G531)*$C$161 ,0)</f>
        <v/>
      </c>
      <c r="AA531" s="84">
        <f>IF(AND(SUMIFS($D$249:$D$599,$F$249:$F$599,0,$E$249:$E$599,$G531,$C$249:$C$599,"&lt;="&amp;Y$5)&lt;1000000,SUMIFS($D$249:$D$599,$F$249:$F$599,0,$E$249:$E$599,$G531,$C$249:$C$599,"&lt;="&amp;AA5)&gt;=1000000),SUMIFS($D$249:$D$599,$F$249:$F$599,0,$E$249:$E$599,$G531)*$C$161 ,0)</f>
        <v/>
      </c>
      <c r="AC531" s="84">
        <f>IF(AND(SUMIFS($D$249:$D$599,$F$249:$F$599,0,$E$249:$E$599,$G531,$C$249:$C$599,"&lt;="&amp;AA$5)&lt;1000000,SUMIFS($D$249:$D$599,$F$249:$F$599,0,$E$249:$E$599,$G531,$C$249:$C$599,"&lt;="&amp;AC5)&gt;=1000000),SUMIFS($D$249:$D$599,$F$249:$F$599,0,$E$249:$E$599,$G531)*$C$161 ,0)</f>
        <v/>
      </c>
      <c r="AE531" s="84">
        <f>IF(AND(SUMIFS($D$249:$D$599,$F$249:$F$599,0,$E$249:$E$599,$G531,$C$249:$C$599,"&lt;="&amp;AC$5)&lt;1000000,SUMIFS($D$249:$D$599,$F$249:$F$599,0,$E$249:$E$599,$G531,$C$249:$C$599,"&lt;="&amp;AE5)&gt;=1000000),SUMIFS($D$249:$D$599,$F$249:$F$599,0,$E$249:$E$599,$G531)*$C$161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85">
        <f>LEFT(B532,6)</f>
        <v/>
      </c>
      <c r="F532" s="14">
        <f>IF(SUMIFS($E$121:$E$155,$D$121:$D$155,E532)&lt;&gt;0,E532,0)</f>
        <v/>
      </c>
      <c r="G532" s="24" t="n"/>
      <c r="I532" s="26">
        <f>IF(AND(SUMIFS($D$249:$D$599,$F$249:$F$599,0,$E$249:$E$599,$G532,$C$249:$C$599,"&lt;="&amp;B$2)&lt;1000000,SUMIFS($D$249:$D$599,$F$249:$F$599,0,$E$249:$E$599,$G532,$C$249:$C$599,"&lt;="&amp;I5)&gt;=1000000),SUMIFS($D$249:$D$599,$F$249:$F$599,0,$E$249:$E$599,$G532)*$C$161 ,0)</f>
        <v/>
      </c>
      <c r="K532" s="84">
        <f>IF(AND(SUMIFS($D$249:$D$599,$F$249:$F$599,0,$E$249:$E$599,$G532,$C$249:$C$599,"&lt;="&amp;I$5)&lt;1000000,SUMIFS($D$249:$D$599,$F$249:$F$599,0,$E$249:$E$599,$G532,$C$249:$C$599,"&lt;="&amp;K5)&gt;=1000000),SUMIFS($D$249:$D$599,$F$249:$F$599,0,$E$249:$E$599,$G532)*$C$161 ,0)</f>
        <v/>
      </c>
      <c r="M532" s="84">
        <f>IF(AND(SUMIFS($D$249:$D$599,$F$249:$F$599,0,$E$249:$E$599,$G532,$C$249:$C$599,"&lt;="&amp;K$5)&lt;1000000,SUMIFS($D$249:$D$599,$F$249:$F$599,0,$E$249:$E$599,$G532,$C$249:$C$599,"&lt;="&amp;M5)&gt;=1000000),SUMIFS($D$249:$D$599,$F$249:$F$599,0,$E$249:$E$599,$G532)*$C$161 ,0)</f>
        <v/>
      </c>
      <c r="O532" s="84">
        <f>IF(AND(SUMIFS($D$249:$D$599,$F$249:$F$599,0,$E$249:$E$599,$G532,$C$249:$C$599,"&lt;="&amp;M$5)&lt;1000000,SUMIFS($D$249:$D$599,$F$249:$F$599,0,$E$249:$E$599,$G532,$C$249:$C$599,"&lt;="&amp;O5)&gt;=1000000),SUMIFS($D$249:$D$599,$F$249:$F$599,0,$E$249:$E$599,$G532)*$C$161 ,0)</f>
        <v/>
      </c>
      <c r="Q532" s="84">
        <f>IF(AND(SUMIFS($D$249:$D$599,$F$249:$F$599,0,$E$249:$E$599,$G532,$C$249:$C$599,"&lt;="&amp;O$5)&lt;1000000,SUMIFS($D$249:$D$599,$F$249:$F$599,0,$E$249:$E$599,$G532,$C$249:$C$599,"&lt;="&amp;Q5)&gt;=1000000),SUMIFS($D$249:$D$599,$F$249:$F$599,0,$E$249:$E$599,$G532)*$C$161 ,0)</f>
        <v/>
      </c>
      <c r="S532" s="84">
        <f>IF(AND(SUMIFS($D$249:$D$599,$F$249:$F$599,0,$E$249:$E$599,$G532,$C$249:$C$599,"&lt;="&amp;Q$5)&lt;1000000,SUMIFS($D$249:$D$599,$F$249:$F$599,0,$E$249:$E$599,$G532,$C$249:$C$599,"&lt;="&amp;S5)&gt;=1000000),SUMIFS($D$249:$D$599,$F$249:$F$599,0,$E$249:$E$599,$G532)*$C$161 ,0)</f>
        <v/>
      </c>
      <c r="U532" s="84">
        <f>IF(AND(SUMIFS($D$249:$D$599,$F$249:$F$599,0,$E$249:$E$599,$G532,$C$249:$C$599,"&lt;="&amp;S$5)&lt;1000000,SUMIFS($D$249:$D$599,$F$249:$F$599,0,$E$249:$E$599,$G532,$C$249:$C$599,"&lt;="&amp;U5)&gt;=1000000),SUMIFS($D$249:$D$599,$F$249:$F$599,0,$E$249:$E$599,$G532)*$C$161 ,0)</f>
        <v/>
      </c>
      <c r="W532" s="84">
        <f>IF(AND(SUMIFS($D$249:$D$599,$F$249:$F$599,0,$E$249:$E$599,$G532,$C$249:$C$599,"&lt;="&amp;U$5)&lt;1000000,SUMIFS($D$249:$D$599,$F$249:$F$599,0,$E$249:$E$599,$G532,$C$249:$C$599,"&lt;="&amp;W5)&gt;=1000000),SUMIFS($D$249:$D$599,$F$249:$F$599,0,$E$249:$E$599,$G532)*$C$161 ,0)</f>
        <v/>
      </c>
      <c r="Y532" s="84">
        <f>IF(AND(SUMIFS($D$249:$D$599,$F$249:$F$599,0,$E$249:$E$599,$G532,$C$249:$C$599,"&lt;="&amp;W$5)&lt;1000000,SUMIFS($D$249:$D$599,$F$249:$F$599,0,$E$249:$E$599,$G532,$C$249:$C$599,"&lt;="&amp;Y5)&gt;=1000000),SUMIFS($D$249:$D$599,$F$249:$F$599,0,$E$249:$E$599,$G532)*$C$161 ,0)</f>
        <v/>
      </c>
      <c r="AA532" s="84">
        <f>IF(AND(SUMIFS($D$249:$D$599,$F$249:$F$599,0,$E$249:$E$599,$G532,$C$249:$C$599,"&lt;="&amp;Y$5)&lt;1000000,SUMIFS($D$249:$D$599,$F$249:$F$599,0,$E$249:$E$599,$G532,$C$249:$C$599,"&lt;="&amp;AA5)&gt;=1000000),SUMIFS($D$249:$D$599,$F$249:$F$599,0,$E$249:$E$599,$G532)*$C$161 ,0)</f>
        <v/>
      </c>
      <c r="AC532" s="84">
        <f>IF(AND(SUMIFS($D$249:$D$599,$F$249:$F$599,0,$E$249:$E$599,$G532,$C$249:$C$599,"&lt;="&amp;AA$5)&lt;1000000,SUMIFS($D$249:$D$599,$F$249:$F$599,0,$E$249:$E$599,$G532,$C$249:$C$599,"&lt;="&amp;AC5)&gt;=1000000),SUMIFS($D$249:$D$599,$F$249:$F$599,0,$E$249:$E$599,$G532)*$C$161 ,0)</f>
        <v/>
      </c>
      <c r="AE532" s="84">
        <f>IF(AND(SUMIFS($D$249:$D$599,$F$249:$F$599,0,$E$249:$E$599,$G532,$C$249:$C$599,"&lt;="&amp;AC$5)&lt;1000000,SUMIFS($D$249:$D$599,$F$249:$F$599,0,$E$249:$E$599,$G532,$C$249:$C$599,"&lt;="&amp;AE5)&gt;=1000000),SUMIFS($D$249:$D$599,$F$249:$F$599,0,$E$249:$E$599,$G532)*$C$161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85">
        <f>LEFT(B533,6)</f>
        <v/>
      </c>
      <c r="F533" s="14">
        <f>IF(SUMIFS($E$121:$E$155,$D$121:$D$155,E533)&lt;&gt;0,E533,0)</f>
        <v/>
      </c>
      <c r="G533" s="24" t="n"/>
      <c r="I533" s="26">
        <f>IF(AND(SUMIFS($D$249:$D$599,$F$249:$F$599,0,$E$249:$E$599,$G533,$C$249:$C$599,"&lt;="&amp;B$2)&lt;1000000,SUMIFS($D$249:$D$599,$F$249:$F$599,0,$E$249:$E$599,$G533,$C$249:$C$599,"&lt;="&amp;I5)&gt;=1000000),SUMIFS($D$249:$D$599,$F$249:$F$599,0,$E$249:$E$599,$G533)*$C$161 ,0)</f>
        <v/>
      </c>
      <c r="K533" s="84">
        <f>IF(AND(SUMIFS($D$249:$D$599,$F$249:$F$599,0,$E$249:$E$599,$G533,$C$249:$C$599,"&lt;="&amp;I$5)&lt;1000000,SUMIFS($D$249:$D$599,$F$249:$F$599,0,$E$249:$E$599,$G533,$C$249:$C$599,"&lt;="&amp;K5)&gt;=1000000),SUMIFS($D$249:$D$599,$F$249:$F$599,0,$E$249:$E$599,$G533)*$C$161 ,0)</f>
        <v/>
      </c>
      <c r="M533" s="84">
        <f>IF(AND(SUMIFS($D$249:$D$599,$F$249:$F$599,0,$E$249:$E$599,$G533,$C$249:$C$599,"&lt;="&amp;K$5)&lt;1000000,SUMIFS($D$249:$D$599,$F$249:$F$599,0,$E$249:$E$599,$G533,$C$249:$C$599,"&lt;="&amp;M5)&gt;=1000000),SUMIFS($D$249:$D$599,$F$249:$F$599,0,$E$249:$E$599,$G533)*$C$161 ,0)</f>
        <v/>
      </c>
      <c r="O533" s="84">
        <f>IF(AND(SUMIFS($D$249:$D$599,$F$249:$F$599,0,$E$249:$E$599,$G533,$C$249:$C$599,"&lt;="&amp;M$5)&lt;1000000,SUMIFS($D$249:$D$599,$F$249:$F$599,0,$E$249:$E$599,$G533,$C$249:$C$599,"&lt;="&amp;O5)&gt;=1000000),SUMIFS($D$249:$D$599,$F$249:$F$599,0,$E$249:$E$599,$G533)*$C$161 ,0)</f>
        <v/>
      </c>
      <c r="Q533" s="84">
        <f>IF(AND(SUMIFS($D$249:$D$599,$F$249:$F$599,0,$E$249:$E$599,$G533,$C$249:$C$599,"&lt;="&amp;O$5)&lt;1000000,SUMIFS($D$249:$D$599,$F$249:$F$599,0,$E$249:$E$599,$G533,$C$249:$C$599,"&lt;="&amp;Q5)&gt;=1000000),SUMIFS($D$249:$D$599,$F$249:$F$599,0,$E$249:$E$599,$G533)*$C$161 ,0)</f>
        <v/>
      </c>
      <c r="S533" s="84">
        <f>IF(AND(SUMIFS($D$249:$D$599,$F$249:$F$599,0,$E$249:$E$599,$G533,$C$249:$C$599,"&lt;="&amp;Q$5)&lt;1000000,SUMIFS($D$249:$D$599,$F$249:$F$599,0,$E$249:$E$599,$G533,$C$249:$C$599,"&lt;="&amp;S5)&gt;=1000000),SUMIFS($D$249:$D$599,$F$249:$F$599,0,$E$249:$E$599,$G533)*$C$161 ,0)</f>
        <v/>
      </c>
      <c r="U533" s="84">
        <f>IF(AND(SUMIFS($D$249:$D$599,$F$249:$F$599,0,$E$249:$E$599,$G533,$C$249:$C$599,"&lt;="&amp;S$5)&lt;1000000,SUMIFS($D$249:$D$599,$F$249:$F$599,0,$E$249:$E$599,$G533,$C$249:$C$599,"&lt;="&amp;U5)&gt;=1000000),SUMIFS($D$249:$D$599,$F$249:$F$599,0,$E$249:$E$599,$G533)*$C$161 ,0)</f>
        <v/>
      </c>
      <c r="W533" s="84">
        <f>IF(AND(SUMIFS($D$249:$D$599,$F$249:$F$599,0,$E$249:$E$599,$G533,$C$249:$C$599,"&lt;="&amp;U$5)&lt;1000000,SUMIFS($D$249:$D$599,$F$249:$F$599,0,$E$249:$E$599,$G533,$C$249:$C$599,"&lt;="&amp;W5)&gt;=1000000),SUMIFS($D$249:$D$599,$F$249:$F$599,0,$E$249:$E$599,$G533)*$C$161 ,0)</f>
        <v/>
      </c>
      <c r="Y533" s="84">
        <f>IF(AND(SUMIFS($D$249:$D$599,$F$249:$F$599,0,$E$249:$E$599,$G533,$C$249:$C$599,"&lt;="&amp;W$5)&lt;1000000,SUMIFS($D$249:$D$599,$F$249:$F$599,0,$E$249:$E$599,$G533,$C$249:$C$599,"&lt;="&amp;Y5)&gt;=1000000),SUMIFS($D$249:$D$599,$F$249:$F$599,0,$E$249:$E$599,$G533)*$C$161 ,0)</f>
        <v/>
      </c>
      <c r="AA533" s="84">
        <f>IF(AND(SUMIFS($D$249:$D$599,$F$249:$F$599,0,$E$249:$E$599,$G533,$C$249:$C$599,"&lt;="&amp;Y$5)&lt;1000000,SUMIFS($D$249:$D$599,$F$249:$F$599,0,$E$249:$E$599,$G533,$C$249:$C$599,"&lt;="&amp;AA5)&gt;=1000000),SUMIFS($D$249:$D$599,$F$249:$F$599,0,$E$249:$E$599,$G533)*$C$161 ,0)</f>
        <v/>
      </c>
      <c r="AC533" s="84">
        <f>IF(AND(SUMIFS($D$249:$D$599,$F$249:$F$599,0,$E$249:$E$599,$G533,$C$249:$C$599,"&lt;="&amp;AA$5)&lt;1000000,SUMIFS($D$249:$D$599,$F$249:$F$599,0,$E$249:$E$599,$G533,$C$249:$C$599,"&lt;="&amp;AC5)&gt;=1000000),SUMIFS($D$249:$D$599,$F$249:$F$599,0,$E$249:$E$599,$G533)*$C$161 ,0)</f>
        <v/>
      </c>
      <c r="AE533" s="84">
        <f>IF(AND(SUMIFS($D$249:$D$599,$F$249:$F$599,0,$E$249:$E$599,$G533,$C$249:$C$599,"&lt;="&amp;AC$5)&lt;1000000,SUMIFS($D$249:$D$599,$F$249:$F$599,0,$E$249:$E$599,$G533,$C$249:$C$599,"&lt;="&amp;AE5)&gt;=1000000),SUMIFS($D$249:$D$599,$F$249:$F$599,0,$E$249:$E$599,$G533)*$C$161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85">
        <f>LEFT(B534,6)</f>
        <v/>
      </c>
      <c r="F534" s="14">
        <f>IF(SUMIFS($E$121:$E$155,$D$121:$D$155,E534)&lt;&gt;0,E534,0)</f>
        <v/>
      </c>
      <c r="G534" s="24" t="n"/>
      <c r="I534" s="26">
        <f>IF(AND(SUMIFS($D$249:$D$599,$F$249:$F$599,0,$E$249:$E$599,$G534,$C$249:$C$599,"&lt;="&amp;B$2)&lt;1000000,SUMIFS($D$249:$D$599,$F$249:$F$599,0,$E$249:$E$599,$G534,$C$249:$C$599,"&lt;="&amp;I5)&gt;=1000000),SUMIFS($D$249:$D$599,$F$249:$F$599,0,$E$249:$E$599,$G534)*$C$161 ,0)</f>
        <v/>
      </c>
      <c r="K534" s="84">
        <f>IF(AND(SUMIFS($D$249:$D$599,$F$249:$F$599,0,$E$249:$E$599,$G534,$C$249:$C$599,"&lt;="&amp;I$5)&lt;1000000,SUMIFS($D$249:$D$599,$F$249:$F$599,0,$E$249:$E$599,$G534,$C$249:$C$599,"&lt;="&amp;K5)&gt;=1000000),SUMIFS($D$249:$D$599,$F$249:$F$599,0,$E$249:$E$599,$G534)*$C$161 ,0)</f>
        <v/>
      </c>
      <c r="M534" s="84">
        <f>IF(AND(SUMIFS($D$249:$D$599,$F$249:$F$599,0,$E$249:$E$599,$G534,$C$249:$C$599,"&lt;="&amp;K$5)&lt;1000000,SUMIFS($D$249:$D$599,$F$249:$F$599,0,$E$249:$E$599,$G534,$C$249:$C$599,"&lt;="&amp;M5)&gt;=1000000),SUMIFS($D$249:$D$599,$F$249:$F$599,0,$E$249:$E$599,$G534)*$C$161 ,0)</f>
        <v/>
      </c>
      <c r="O534" s="84">
        <f>IF(AND(SUMIFS($D$249:$D$599,$F$249:$F$599,0,$E$249:$E$599,$G534,$C$249:$C$599,"&lt;="&amp;M$5)&lt;1000000,SUMIFS($D$249:$D$599,$F$249:$F$599,0,$E$249:$E$599,$G534,$C$249:$C$599,"&lt;="&amp;O5)&gt;=1000000),SUMIFS($D$249:$D$599,$F$249:$F$599,0,$E$249:$E$599,$G534)*$C$161 ,0)</f>
        <v/>
      </c>
      <c r="Q534" s="84">
        <f>IF(AND(SUMIFS($D$249:$D$599,$F$249:$F$599,0,$E$249:$E$599,$G534,$C$249:$C$599,"&lt;="&amp;O$5)&lt;1000000,SUMIFS($D$249:$D$599,$F$249:$F$599,0,$E$249:$E$599,$G534,$C$249:$C$599,"&lt;="&amp;Q5)&gt;=1000000),SUMIFS($D$249:$D$599,$F$249:$F$599,0,$E$249:$E$599,$G534)*$C$161 ,0)</f>
        <v/>
      </c>
      <c r="S534" s="84">
        <f>IF(AND(SUMIFS($D$249:$D$599,$F$249:$F$599,0,$E$249:$E$599,$G534,$C$249:$C$599,"&lt;="&amp;Q$5)&lt;1000000,SUMIFS($D$249:$D$599,$F$249:$F$599,0,$E$249:$E$599,$G534,$C$249:$C$599,"&lt;="&amp;S5)&gt;=1000000),SUMIFS($D$249:$D$599,$F$249:$F$599,0,$E$249:$E$599,$G534)*$C$161 ,0)</f>
        <v/>
      </c>
      <c r="U534" s="84">
        <f>IF(AND(SUMIFS($D$249:$D$599,$F$249:$F$599,0,$E$249:$E$599,$G534,$C$249:$C$599,"&lt;="&amp;S$5)&lt;1000000,SUMIFS($D$249:$D$599,$F$249:$F$599,0,$E$249:$E$599,$G534,$C$249:$C$599,"&lt;="&amp;U5)&gt;=1000000),SUMIFS($D$249:$D$599,$F$249:$F$599,0,$E$249:$E$599,$G534)*$C$161 ,0)</f>
        <v/>
      </c>
      <c r="W534" s="84">
        <f>IF(AND(SUMIFS($D$249:$D$599,$F$249:$F$599,0,$E$249:$E$599,$G534,$C$249:$C$599,"&lt;="&amp;U$5)&lt;1000000,SUMIFS($D$249:$D$599,$F$249:$F$599,0,$E$249:$E$599,$G534,$C$249:$C$599,"&lt;="&amp;W5)&gt;=1000000),SUMIFS($D$249:$D$599,$F$249:$F$599,0,$E$249:$E$599,$G534)*$C$161 ,0)</f>
        <v/>
      </c>
      <c r="Y534" s="84">
        <f>IF(AND(SUMIFS($D$249:$D$599,$F$249:$F$599,0,$E$249:$E$599,$G534,$C$249:$C$599,"&lt;="&amp;W$5)&lt;1000000,SUMIFS($D$249:$D$599,$F$249:$F$599,0,$E$249:$E$599,$G534,$C$249:$C$599,"&lt;="&amp;Y5)&gt;=1000000),SUMIFS($D$249:$D$599,$F$249:$F$599,0,$E$249:$E$599,$G534)*$C$161 ,0)</f>
        <v/>
      </c>
      <c r="AA534" s="84">
        <f>IF(AND(SUMIFS($D$249:$D$599,$F$249:$F$599,0,$E$249:$E$599,$G534,$C$249:$C$599,"&lt;="&amp;Y$5)&lt;1000000,SUMIFS($D$249:$D$599,$F$249:$F$599,0,$E$249:$E$599,$G534,$C$249:$C$599,"&lt;="&amp;AA5)&gt;=1000000),SUMIFS($D$249:$D$599,$F$249:$F$599,0,$E$249:$E$599,$G534)*$C$161 ,0)</f>
        <v/>
      </c>
      <c r="AC534" s="84">
        <f>IF(AND(SUMIFS($D$249:$D$599,$F$249:$F$599,0,$E$249:$E$599,$G534,$C$249:$C$599,"&lt;="&amp;AA$5)&lt;1000000,SUMIFS($D$249:$D$599,$F$249:$F$599,0,$E$249:$E$599,$G534,$C$249:$C$599,"&lt;="&amp;AC5)&gt;=1000000),SUMIFS($D$249:$D$599,$F$249:$F$599,0,$E$249:$E$599,$G534)*$C$161 ,0)</f>
        <v/>
      </c>
      <c r="AE534" s="84">
        <f>IF(AND(SUMIFS($D$249:$D$599,$F$249:$F$599,0,$E$249:$E$599,$G534,$C$249:$C$599,"&lt;="&amp;AC$5)&lt;1000000,SUMIFS($D$249:$D$599,$F$249:$F$599,0,$E$249:$E$599,$G534,$C$249:$C$599,"&lt;="&amp;AE5)&gt;=1000000),SUMIFS($D$249:$D$599,$F$249:$F$599,0,$E$249:$E$599,$G534)*$C$161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85">
        <f>LEFT(B535,6)</f>
        <v/>
      </c>
      <c r="F535" s="14">
        <f>IF(SUMIFS($E$121:$E$155,$D$121:$D$155,E535)&lt;&gt;0,E535,0)</f>
        <v/>
      </c>
      <c r="G535" s="24" t="n"/>
      <c r="I535" s="26">
        <f>IF(AND(SUMIFS($D$249:$D$599,$F$249:$F$599,0,$E$249:$E$599,$G535,$C$249:$C$599,"&lt;="&amp;B$2)&lt;1000000,SUMIFS($D$249:$D$599,$F$249:$F$599,0,$E$249:$E$599,$G535,$C$249:$C$599,"&lt;="&amp;I5)&gt;=1000000),SUMIFS($D$249:$D$599,$F$249:$F$599,0,$E$249:$E$599,$G535)*$C$161 ,0)</f>
        <v/>
      </c>
      <c r="K535" s="84">
        <f>IF(AND(SUMIFS($D$249:$D$599,$F$249:$F$599,0,$E$249:$E$599,$G535,$C$249:$C$599,"&lt;="&amp;I$5)&lt;1000000,SUMIFS($D$249:$D$599,$F$249:$F$599,0,$E$249:$E$599,$G535,$C$249:$C$599,"&lt;="&amp;K5)&gt;=1000000),SUMIFS($D$249:$D$599,$F$249:$F$599,0,$E$249:$E$599,$G535)*$C$161 ,0)</f>
        <v/>
      </c>
      <c r="M535" s="84">
        <f>IF(AND(SUMIFS($D$249:$D$599,$F$249:$F$599,0,$E$249:$E$599,$G535,$C$249:$C$599,"&lt;="&amp;K$5)&lt;1000000,SUMIFS($D$249:$D$599,$F$249:$F$599,0,$E$249:$E$599,$G535,$C$249:$C$599,"&lt;="&amp;M5)&gt;=1000000),SUMIFS($D$249:$D$599,$F$249:$F$599,0,$E$249:$E$599,$G535)*$C$161 ,0)</f>
        <v/>
      </c>
      <c r="O535" s="84">
        <f>IF(AND(SUMIFS($D$249:$D$599,$F$249:$F$599,0,$E$249:$E$599,$G535,$C$249:$C$599,"&lt;="&amp;M$5)&lt;1000000,SUMIFS($D$249:$D$599,$F$249:$F$599,0,$E$249:$E$599,$G535,$C$249:$C$599,"&lt;="&amp;O5)&gt;=1000000),SUMIFS($D$249:$D$599,$F$249:$F$599,0,$E$249:$E$599,$G535)*$C$161 ,0)</f>
        <v/>
      </c>
      <c r="Q535" s="84">
        <f>IF(AND(SUMIFS($D$249:$D$599,$F$249:$F$599,0,$E$249:$E$599,$G535,$C$249:$C$599,"&lt;="&amp;O$5)&lt;1000000,SUMIFS($D$249:$D$599,$F$249:$F$599,0,$E$249:$E$599,$G535,$C$249:$C$599,"&lt;="&amp;Q5)&gt;=1000000),SUMIFS($D$249:$D$599,$F$249:$F$599,0,$E$249:$E$599,$G535)*$C$161 ,0)</f>
        <v/>
      </c>
      <c r="S535" s="84">
        <f>IF(AND(SUMIFS($D$249:$D$599,$F$249:$F$599,0,$E$249:$E$599,$G535,$C$249:$C$599,"&lt;="&amp;Q$5)&lt;1000000,SUMIFS($D$249:$D$599,$F$249:$F$599,0,$E$249:$E$599,$G535,$C$249:$C$599,"&lt;="&amp;S5)&gt;=1000000),SUMIFS($D$249:$D$599,$F$249:$F$599,0,$E$249:$E$599,$G535)*$C$161 ,0)</f>
        <v/>
      </c>
      <c r="U535" s="84">
        <f>IF(AND(SUMIFS($D$249:$D$599,$F$249:$F$599,0,$E$249:$E$599,$G535,$C$249:$C$599,"&lt;="&amp;S$5)&lt;1000000,SUMIFS($D$249:$D$599,$F$249:$F$599,0,$E$249:$E$599,$G535,$C$249:$C$599,"&lt;="&amp;U5)&gt;=1000000),SUMIFS($D$249:$D$599,$F$249:$F$599,0,$E$249:$E$599,$G535)*$C$161 ,0)</f>
        <v/>
      </c>
      <c r="W535" s="84">
        <f>IF(AND(SUMIFS($D$249:$D$599,$F$249:$F$599,0,$E$249:$E$599,$G535,$C$249:$C$599,"&lt;="&amp;U$5)&lt;1000000,SUMIFS($D$249:$D$599,$F$249:$F$599,0,$E$249:$E$599,$G535,$C$249:$C$599,"&lt;="&amp;W5)&gt;=1000000),SUMIFS($D$249:$D$599,$F$249:$F$599,0,$E$249:$E$599,$G535)*$C$161 ,0)</f>
        <v/>
      </c>
      <c r="Y535" s="84">
        <f>IF(AND(SUMIFS($D$249:$D$599,$F$249:$F$599,0,$E$249:$E$599,$G535,$C$249:$C$599,"&lt;="&amp;W$5)&lt;1000000,SUMIFS($D$249:$D$599,$F$249:$F$599,0,$E$249:$E$599,$G535,$C$249:$C$599,"&lt;="&amp;Y5)&gt;=1000000),SUMIFS($D$249:$D$599,$F$249:$F$599,0,$E$249:$E$599,$G535)*$C$161 ,0)</f>
        <v/>
      </c>
      <c r="AA535" s="84">
        <f>IF(AND(SUMIFS($D$249:$D$599,$F$249:$F$599,0,$E$249:$E$599,$G535,$C$249:$C$599,"&lt;="&amp;Y$5)&lt;1000000,SUMIFS($D$249:$D$599,$F$249:$F$599,0,$E$249:$E$599,$G535,$C$249:$C$599,"&lt;="&amp;AA5)&gt;=1000000),SUMIFS($D$249:$D$599,$F$249:$F$599,0,$E$249:$E$599,$G535)*$C$161 ,0)</f>
        <v/>
      </c>
      <c r="AC535" s="84">
        <f>IF(AND(SUMIFS($D$249:$D$599,$F$249:$F$599,0,$E$249:$E$599,$G535,$C$249:$C$599,"&lt;="&amp;AA$5)&lt;1000000,SUMIFS($D$249:$D$599,$F$249:$F$599,0,$E$249:$E$599,$G535,$C$249:$C$599,"&lt;="&amp;AC5)&gt;=1000000),SUMIFS($D$249:$D$599,$F$249:$F$599,0,$E$249:$E$599,$G535)*$C$161 ,0)</f>
        <v/>
      </c>
      <c r="AE535" s="84">
        <f>IF(AND(SUMIFS($D$249:$D$599,$F$249:$F$599,0,$E$249:$E$599,$G535,$C$249:$C$599,"&lt;="&amp;AC$5)&lt;1000000,SUMIFS($D$249:$D$599,$F$249:$F$599,0,$E$249:$E$599,$G535,$C$249:$C$599,"&lt;="&amp;AE5)&gt;=1000000),SUMIFS($D$249:$D$599,$F$249:$F$599,0,$E$249:$E$599,$G535)*$C$161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85">
        <f>LEFT(B536,6)</f>
        <v/>
      </c>
      <c r="F536" s="14">
        <f>IF(SUMIFS($E$121:$E$155,$D$121:$D$155,E536)&lt;&gt;0,E536,0)</f>
        <v/>
      </c>
      <c r="G536" s="24" t="n"/>
      <c r="I536" s="26">
        <f>IF(AND(SUMIFS($D$249:$D$599,$F$249:$F$599,0,$E$249:$E$599,$G536,$C$249:$C$599,"&lt;="&amp;B$2)&lt;1000000,SUMIFS($D$249:$D$599,$F$249:$F$599,0,$E$249:$E$599,$G536,$C$249:$C$599,"&lt;="&amp;I5)&gt;=1000000),SUMIFS($D$249:$D$599,$F$249:$F$599,0,$E$249:$E$599,$G536)*$C$161 ,0)</f>
        <v/>
      </c>
      <c r="K536" s="84">
        <f>IF(AND(SUMIFS($D$249:$D$599,$F$249:$F$599,0,$E$249:$E$599,$G536,$C$249:$C$599,"&lt;="&amp;I$5)&lt;1000000,SUMIFS($D$249:$D$599,$F$249:$F$599,0,$E$249:$E$599,$G536,$C$249:$C$599,"&lt;="&amp;K5)&gt;=1000000),SUMIFS($D$249:$D$599,$F$249:$F$599,0,$E$249:$E$599,$G536)*$C$161 ,0)</f>
        <v/>
      </c>
      <c r="M536" s="84">
        <f>IF(AND(SUMIFS($D$249:$D$599,$F$249:$F$599,0,$E$249:$E$599,$G536,$C$249:$C$599,"&lt;="&amp;K$5)&lt;1000000,SUMIFS($D$249:$D$599,$F$249:$F$599,0,$E$249:$E$599,$G536,$C$249:$C$599,"&lt;="&amp;M5)&gt;=1000000),SUMIFS($D$249:$D$599,$F$249:$F$599,0,$E$249:$E$599,$G536)*$C$161 ,0)</f>
        <v/>
      </c>
      <c r="O536" s="84">
        <f>IF(AND(SUMIFS($D$249:$D$599,$F$249:$F$599,0,$E$249:$E$599,$G536,$C$249:$C$599,"&lt;="&amp;M$5)&lt;1000000,SUMIFS($D$249:$D$599,$F$249:$F$599,0,$E$249:$E$599,$G536,$C$249:$C$599,"&lt;="&amp;O5)&gt;=1000000),SUMIFS($D$249:$D$599,$F$249:$F$599,0,$E$249:$E$599,$G536)*$C$161 ,0)</f>
        <v/>
      </c>
      <c r="Q536" s="84">
        <f>IF(AND(SUMIFS($D$249:$D$599,$F$249:$F$599,0,$E$249:$E$599,$G536,$C$249:$C$599,"&lt;="&amp;O$5)&lt;1000000,SUMIFS($D$249:$D$599,$F$249:$F$599,0,$E$249:$E$599,$G536,$C$249:$C$599,"&lt;="&amp;Q5)&gt;=1000000),SUMIFS($D$249:$D$599,$F$249:$F$599,0,$E$249:$E$599,$G536)*$C$161 ,0)</f>
        <v/>
      </c>
      <c r="S536" s="84">
        <f>IF(AND(SUMIFS($D$249:$D$599,$F$249:$F$599,0,$E$249:$E$599,$G536,$C$249:$C$599,"&lt;="&amp;Q$5)&lt;1000000,SUMIFS($D$249:$D$599,$F$249:$F$599,0,$E$249:$E$599,$G536,$C$249:$C$599,"&lt;="&amp;S5)&gt;=1000000),SUMIFS($D$249:$D$599,$F$249:$F$599,0,$E$249:$E$599,$G536)*$C$161 ,0)</f>
        <v/>
      </c>
      <c r="U536" s="84">
        <f>IF(AND(SUMIFS($D$249:$D$599,$F$249:$F$599,0,$E$249:$E$599,$G536,$C$249:$C$599,"&lt;="&amp;S$5)&lt;1000000,SUMIFS($D$249:$D$599,$F$249:$F$599,0,$E$249:$E$599,$G536,$C$249:$C$599,"&lt;="&amp;U5)&gt;=1000000),SUMIFS($D$249:$D$599,$F$249:$F$599,0,$E$249:$E$599,$G536)*$C$161 ,0)</f>
        <v/>
      </c>
      <c r="W536" s="84">
        <f>IF(AND(SUMIFS($D$249:$D$599,$F$249:$F$599,0,$E$249:$E$599,$G536,$C$249:$C$599,"&lt;="&amp;U$5)&lt;1000000,SUMIFS($D$249:$D$599,$F$249:$F$599,0,$E$249:$E$599,$G536,$C$249:$C$599,"&lt;="&amp;W5)&gt;=1000000),SUMIFS($D$249:$D$599,$F$249:$F$599,0,$E$249:$E$599,$G536)*$C$161 ,0)</f>
        <v/>
      </c>
      <c r="Y536" s="84">
        <f>IF(AND(SUMIFS($D$249:$D$599,$F$249:$F$599,0,$E$249:$E$599,$G536,$C$249:$C$599,"&lt;="&amp;W$5)&lt;1000000,SUMIFS($D$249:$D$599,$F$249:$F$599,0,$E$249:$E$599,$G536,$C$249:$C$599,"&lt;="&amp;Y5)&gt;=1000000),SUMIFS($D$249:$D$599,$F$249:$F$599,0,$E$249:$E$599,$G536)*$C$161 ,0)</f>
        <v/>
      </c>
      <c r="AA536" s="84">
        <f>IF(AND(SUMIFS($D$249:$D$599,$F$249:$F$599,0,$E$249:$E$599,$G536,$C$249:$C$599,"&lt;="&amp;Y$5)&lt;1000000,SUMIFS($D$249:$D$599,$F$249:$F$599,0,$E$249:$E$599,$G536,$C$249:$C$599,"&lt;="&amp;AA5)&gt;=1000000),SUMIFS($D$249:$D$599,$F$249:$F$599,0,$E$249:$E$599,$G536)*$C$161 ,0)</f>
        <v/>
      </c>
      <c r="AC536" s="84">
        <f>IF(AND(SUMIFS($D$249:$D$599,$F$249:$F$599,0,$E$249:$E$599,$G536,$C$249:$C$599,"&lt;="&amp;AA$5)&lt;1000000,SUMIFS($D$249:$D$599,$F$249:$F$599,0,$E$249:$E$599,$G536,$C$249:$C$599,"&lt;="&amp;AC5)&gt;=1000000),SUMIFS($D$249:$D$599,$F$249:$F$599,0,$E$249:$E$599,$G536)*$C$161 ,0)</f>
        <v/>
      </c>
      <c r="AE536" s="84">
        <f>IF(AND(SUMIFS($D$249:$D$599,$F$249:$F$599,0,$E$249:$E$599,$G536,$C$249:$C$599,"&lt;="&amp;AC$5)&lt;1000000,SUMIFS($D$249:$D$599,$F$249:$F$599,0,$E$249:$E$599,$G536,$C$249:$C$599,"&lt;="&amp;AE5)&gt;=1000000),SUMIFS($D$249:$D$599,$F$249:$F$599,0,$E$249:$E$599,$G536)*$C$161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85">
        <f>LEFT(B537,6)</f>
        <v/>
      </c>
      <c r="F537" s="14">
        <f>IF(SUMIFS($E$121:$E$155,$D$121:$D$155,E537)&lt;&gt;0,E537,0)</f>
        <v/>
      </c>
      <c r="G537" s="24" t="n"/>
      <c r="I537" s="26">
        <f>IF(AND(SUMIFS($D$249:$D$599,$F$249:$F$599,0,$E$249:$E$599,$G537,$C$249:$C$599,"&lt;="&amp;B$2)&lt;1000000,SUMIFS($D$249:$D$599,$F$249:$F$599,0,$E$249:$E$599,$G537,$C$249:$C$599,"&lt;="&amp;I5)&gt;=1000000),SUMIFS($D$249:$D$599,$F$249:$F$599,0,$E$249:$E$599,$G537)*$C$161 ,0)</f>
        <v/>
      </c>
      <c r="K537" s="84">
        <f>IF(AND(SUMIFS($D$249:$D$599,$F$249:$F$599,0,$E$249:$E$599,$G537,$C$249:$C$599,"&lt;="&amp;I$5)&lt;1000000,SUMIFS($D$249:$D$599,$F$249:$F$599,0,$E$249:$E$599,$G537,$C$249:$C$599,"&lt;="&amp;K5)&gt;=1000000),SUMIFS($D$249:$D$599,$F$249:$F$599,0,$E$249:$E$599,$G537)*$C$161 ,0)</f>
        <v/>
      </c>
      <c r="M537" s="84">
        <f>IF(AND(SUMIFS($D$249:$D$599,$F$249:$F$599,0,$E$249:$E$599,$G537,$C$249:$C$599,"&lt;="&amp;K$5)&lt;1000000,SUMIFS($D$249:$D$599,$F$249:$F$599,0,$E$249:$E$599,$G537,$C$249:$C$599,"&lt;="&amp;M5)&gt;=1000000),SUMIFS($D$249:$D$599,$F$249:$F$599,0,$E$249:$E$599,$G537)*$C$161 ,0)</f>
        <v/>
      </c>
      <c r="O537" s="84">
        <f>IF(AND(SUMIFS($D$249:$D$599,$F$249:$F$599,0,$E$249:$E$599,$G537,$C$249:$C$599,"&lt;="&amp;M$5)&lt;1000000,SUMIFS($D$249:$D$599,$F$249:$F$599,0,$E$249:$E$599,$G537,$C$249:$C$599,"&lt;="&amp;O5)&gt;=1000000),SUMIFS($D$249:$D$599,$F$249:$F$599,0,$E$249:$E$599,$G537)*$C$161 ,0)</f>
        <v/>
      </c>
      <c r="Q537" s="84">
        <f>IF(AND(SUMIFS($D$249:$D$599,$F$249:$F$599,0,$E$249:$E$599,$G537,$C$249:$C$599,"&lt;="&amp;O$5)&lt;1000000,SUMIFS($D$249:$D$599,$F$249:$F$599,0,$E$249:$E$599,$G537,$C$249:$C$599,"&lt;="&amp;Q5)&gt;=1000000),SUMIFS($D$249:$D$599,$F$249:$F$599,0,$E$249:$E$599,$G537)*$C$161 ,0)</f>
        <v/>
      </c>
      <c r="S537" s="84">
        <f>IF(AND(SUMIFS($D$249:$D$599,$F$249:$F$599,0,$E$249:$E$599,$G537,$C$249:$C$599,"&lt;="&amp;Q$5)&lt;1000000,SUMIFS($D$249:$D$599,$F$249:$F$599,0,$E$249:$E$599,$G537,$C$249:$C$599,"&lt;="&amp;S5)&gt;=1000000),SUMIFS($D$249:$D$599,$F$249:$F$599,0,$E$249:$E$599,$G537)*$C$161 ,0)</f>
        <v/>
      </c>
      <c r="U537" s="84">
        <f>IF(AND(SUMIFS($D$249:$D$599,$F$249:$F$599,0,$E$249:$E$599,$G537,$C$249:$C$599,"&lt;="&amp;S$5)&lt;1000000,SUMIFS($D$249:$D$599,$F$249:$F$599,0,$E$249:$E$599,$G537,$C$249:$C$599,"&lt;="&amp;U5)&gt;=1000000),SUMIFS($D$249:$D$599,$F$249:$F$599,0,$E$249:$E$599,$G537)*$C$161 ,0)</f>
        <v/>
      </c>
      <c r="W537" s="84">
        <f>IF(AND(SUMIFS($D$249:$D$599,$F$249:$F$599,0,$E$249:$E$599,$G537,$C$249:$C$599,"&lt;="&amp;U$5)&lt;1000000,SUMIFS($D$249:$D$599,$F$249:$F$599,0,$E$249:$E$599,$G537,$C$249:$C$599,"&lt;="&amp;W5)&gt;=1000000),SUMIFS($D$249:$D$599,$F$249:$F$599,0,$E$249:$E$599,$G537)*$C$161 ,0)</f>
        <v/>
      </c>
      <c r="Y537" s="84">
        <f>IF(AND(SUMIFS($D$249:$D$599,$F$249:$F$599,0,$E$249:$E$599,$G537,$C$249:$C$599,"&lt;="&amp;W$5)&lt;1000000,SUMIFS($D$249:$D$599,$F$249:$F$599,0,$E$249:$E$599,$G537,$C$249:$C$599,"&lt;="&amp;Y5)&gt;=1000000),SUMIFS($D$249:$D$599,$F$249:$F$599,0,$E$249:$E$599,$G537)*$C$161 ,0)</f>
        <v/>
      </c>
      <c r="AA537" s="84">
        <f>IF(AND(SUMIFS($D$249:$D$599,$F$249:$F$599,0,$E$249:$E$599,$G537,$C$249:$C$599,"&lt;="&amp;Y$5)&lt;1000000,SUMIFS($D$249:$D$599,$F$249:$F$599,0,$E$249:$E$599,$G537,$C$249:$C$599,"&lt;="&amp;AA5)&gt;=1000000),SUMIFS($D$249:$D$599,$F$249:$F$599,0,$E$249:$E$599,$G537)*$C$161 ,0)</f>
        <v/>
      </c>
      <c r="AC537" s="84">
        <f>IF(AND(SUMIFS($D$249:$D$599,$F$249:$F$599,0,$E$249:$E$599,$G537,$C$249:$C$599,"&lt;="&amp;AA$5)&lt;1000000,SUMIFS($D$249:$D$599,$F$249:$F$599,0,$E$249:$E$599,$G537,$C$249:$C$599,"&lt;="&amp;AC5)&gt;=1000000),SUMIFS($D$249:$D$599,$F$249:$F$599,0,$E$249:$E$599,$G537)*$C$161 ,0)</f>
        <v/>
      </c>
      <c r="AE537" s="84">
        <f>IF(AND(SUMIFS($D$249:$D$599,$F$249:$F$599,0,$E$249:$E$599,$G537,$C$249:$C$599,"&lt;="&amp;AC$5)&lt;1000000,SUMIFS($D$249:$D$599,$F$249:$F$599,0,$E$249:$E$599,$G537,$C$249:$C$599,"&lt;="&amp;AE5)&gt;=1000000),SUMIFS($D$249:$D$599,$F$249:$F$599,0,$E$249:$E$599,$G537)*$C$161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85">
        <f>LEFT(B538,6)</f>
        <v/>
      </c>
      <c r="F538" s="14">
        <f>IF(SUMIFS($E$121:$E$155,$D$121:$D$155,E538)&lt;&gt;0,E538,0)</f>
        <v/>
      </c>
      <c r="G538" s="24" t="n"/>
      <c r="I538" s="26">
        <f>IF(AND(SUMIFS($D$249:$D$599,$F$249:$F$599,0,$E$249:$E$599,$G538,$C$249:$C$599,"&lt;="&amp;B$2)&lt;1000000,SUMIFS($D$249:$D$599,$F$249:$F$599,0,$E$249:$E$599,$G538,$C$249:$C$599,"&lt;="&amp;I5)&gt;=1000000),SUMIFS($D$249:$D$599,$F$249:$F$599,0,$E$249:$E$599,$G538)*$C$161 ,0)</f>
        <v/>
      </c>
      <c r="K538" s="84">
        <f>IF(AND(SUMIFS($D$249:$D$599,$F$249:$F$599,0,$E$249:$E$599,$G538,$C$249:$C$599,"&lt;="&amp;I$5)&lt;1000000,SUMIFS($D$249:$D$599,$F$249:$F$599,0,$E$249:$E$599,$G538,$C$249:$C$599,"&lt;="&amp;K5)&gt;=1000000),SUMIFS($D$249:$D$599,$F$249:$F$599,0,$E$249:$E$599,$G538)*$C$161 ,0)</f>
        <v/>
      </c>
      <c r="M538" s="84">
        <f>IF(AND(SUMIFS($D$249:$D$599,$F$249:$F$599,0,$E$249:$E$599,$G538,$C$249:$C$599,"&lt;="&amp;K$5)&lt;1000000,SUMIFS($D$249:$D$599,$F$249:$F$599,0,$E$249:$E$599,$G538,$C$249:$C$599,"&lt;="&amp;M5)&gt;=1000000),SUMIFS($D$249:$D$599,$F$249:$F$599,0,$E$249:$E$599,$G538)*$C$161 ,0)</f>
        <v/>
      </c>
      <c r="O538" s="84">
        <f>IF(AND(SUMIFS($D$249:$D$599,$F$249:$F$599,0,$E$249:$E$599,$G538,$C$249:$C$599,"&lt;="&amp;M$5)&lt;1000000,SUMIFS($D$249:$D$599,$F$249:$F$599,0,$E$249:$E$599,$G538,$C$249:$C$599,"&lt;="&amp;O5)&gt;=1000000),SUMIFS($D$249:$D$599,$F$249:$F$599,0,$E$249:$E$599,$G538)*$C$161 ,0)</f>
        <v/>
      </c>
      <c r="Q538" s="84">
        <f>IF(AND(SUMIFS($D$249:$D$599,$F$249:$F$599,0,$E$249:$E$599,$G538,$C$249:$C$599,"&lt;="&amp;O$5)&lt;1000000,SUMIFS($D$249:$D$599,$F$249:$F$599,0,$E$249:$E$599,$G538,$C$249:$C$599,"&lt;="&amp;Q5)&gt;=1000000),SUMIFS($D$249:$D$599,$F$249:$F$599,0,$E$249:$E$599,$G538)*$C$161 ,0)</f>
        <v/>
      </c>
      <c r="S538" s="84">
        <f>IF(AND(SUMIFS($D$249:$D$599,$F$249:$F$599,0,$E$249:$E$599,$G538,$C$249:$C$599,"&lt;="&amp;Q$5)&lt;1000000,SUMIFS($D$249:$D$599,$F$249:$F$599,0,$E$249:$E$599,$G538,$C$249:$C$599,"&lt;="&amp;S5)&gt;=1000000),SUMIFS($D$249:$D$599,$F$249:$F$599,0,$E$249:$E$599,$G538)*$C$161 ,0)</f>
        <v/>
      </c>
      <c r="U538" s="84">
        <f>IF(AND(SUMIFS($D$249:$D$599,$F$249:$F$599,0,$E$249:$E$599,$G538,$C$249:$C$599,"&lt;="&amp;S$5)&lt;1000000,SUMIFS($D$249:$D$599,$F$249:$F$599,0,$E$249:$E$599,$G538,$C$249:$C$599,"&lt;="&amp;U5)&gt;=1000000),SUMIFS($D$249:$D$599,$F$249:$F$599,0,$E$249:$E$599,$G538)*$C$161 ,0)</f>
        <v/>
      </c>
      <c r="W538" s="84">
        <f>IF(AND(SUMIFS($D$249:$D$599,$F$249:$F$599,0,$E$249:$E$599,$G538,$C$249:$C$599,"&lt;="&amp;U$5)&lt;1000000,SUMIFS($D$249:$D$599,$F$249:$F$599,0,$E$249:$E$599,$G538,$C$249:$C$599,"&lt;="&amp;W5)&gt;=1000000),SUMIFS($D$249:$D$599,$F$249:$F$599,0,$E$249:$E$599,$G538)*$C$161 ,0)</f>
        <v/>
      </c>
      <c r="Y538" s="84">
        <f>IF(AND(SUMIFS($D$249:$D$599,$F$249:$F$599,0,$E$249:$E$599,$G538,$C$249:$C$599,"&lt;="&amp;W$5)&lt;1000000,SUMIFS($D$249:$D$599,$F$249:$F$599,0,$E$249:$E$599,$G538,$C$249:$C$599,"&lt;="&amp;Y5)&gt;=1000000),SUMIFS($D$249:$D$599,$F$249:$F$599,0,$E$249:$E$599,$G538)*$C$161 ,0)</f>
        <v/>
      </c>
      <c r="AA538" s="84">
        <f>IF(AND(SUMIFS($D$249:$D$599,$F$249:$F$599,0,$E$249:$E$599,$G538,$C$249:$C$599,"&lt;="&amp;Y$5)&lt;1000000,SUMIFS($D$249:$D$599,$F$249:$F$599,0,$E$249:$E$599,$G538,$C$249:$C$599,"&lt;="&amp;AA5)&gt;=1000000),SUMIFS($D$249:$D$599,$F$249:$F$599,0,$E$249:$E$599,$G538)*$C$161 ,0)</f>
        <v/>
      </c>
      <c r="AC538" s="84">
        <f>IF(AND(SUMIFS($D$249:$D$599,$F$249:$F$599,0,$E$249:$E$599,$G538,$C$249:$C$599,"&lt;="&amp;AA$5)&lt;1000000,SUMIFS($D$249:$D$599,$F$249:$F$599,0,$E$249:$E$599,$G538,$C$249:$C$599,"&lt;="&amp;AC5)&gt;=1000000),SUMIFS($D$249:$D$599,$F$249:$F$599,0,$E$249:$E$599,$G538)*$C$161 ,0)</f>
        <v/>
      </c>
      <c r="AE538" s="84">
        <f>IF(AND(SUMIFS($D$249:$D$599,$F$249:$F$599,0,$E$249:$E$599,$G538,$C$249:$C$599,"&lt;="&amp;AC$5)&lt;1000000,SUMIFS($D$249:$D$599,$F$249:$F$599,0,$E$249:$E$599,$G538,$C$249:$C$599,"&lt;="&amp;AE5)&gt;=1000000),SUMIFS($D$249:$D$599,$F$249:$F$599,0,$E$249:$E$599,$G538)*$C$161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85">
        <f>LEFT(B539,6)</f>
        <v/>
      </c>
      <c r="F539" s="14">
        <f>IF(SUMIFS($E$121:$E$155,$D$121:$D$155,E539)&lt;&gt;0,E539,0)</f>
        <v/>
      </c>
      <c r="G539" s="24" t="n"/>
      <c r="I539" s="26">
        <f>IF(AND(SUMIFS($D$249:$D$599,$F$249:$F$599,0,$E$249:$E$599,$G539,$C$249:$C$599,"&lt;="&amp;B$2)&lt;1000000,SUMIFS($D$249:$D$599,$F$249:$F$599,0,$E$249:$E$599,$G539,$C$249:$C$599,"&lt;="&amp;I5)&gt;=1000000),SUMIFS($D$249:$D$599,$F$249:$F$599,0,$E$249:$E$599,$G539)*$C$161 ,0)</f>
        <v/>
      </c>
      <c r="K539" s="84">
        <f>IF(AND(SUMIFS($D$249:$D$599,$F$249:$F$599,0,$E$249:$E$599,$G539,$C$249:$C$599,"&lt;="&amp;I$5)&lt;1000000,SUMIFS($D$249:$D$599,$F$249:$F$599,0,$E$249:$E$599,$G539,$C$249:$C$599,"&lt;="&amp;K5)&gt;=1000000),SUMIFS($D$249:$D$599,$F$249:$F$599,0,$E$249:$E$599,$G539)*$C$161 ,0)</f>
        <v/>
      </c>
      <c r="M539" s="84">
        <f>IF(AND(SUMIFS($D$249:$D$599,$F$249:$F$599,0,$E$249:$E$599,$G539,$C$249:$C$599,"&lt;="&amp;K$5)&lt;1000000,SUMIFS($D$249:$D$599,$F$249:$F$599,0,$E$249:$E$599,$G539,$C$249:$C$599,"&lt;="&amp;M5)&gt;=1000000),SUMIFS($D$249:$D$599,$F$249:$F$599,0,$E$249:$E$599,$G539)*$C$161 ,0)</f>
        <v/>
      </c>
      <c r="O539" s="84">
        <f>IF(AND(SUMIFS($D$249:$D$599,$F$249:$F$599,0,$E$249:$E$599,$G539,$C$249:$C$599,"&lt;="&amp;M$5)&lt;1000000,SUMIFS($D$249:$D$599,$F$249:$F$599,0,$E$249:$E$599,$G539,$C$249:$C$599,"&lt;="&amp;O5)&gt;=1000000),SUMIFS($D$249:$D$599,$F$249:$F$599,0,$E$249:$E$599,$G539)*$C$161 ,0)</f>
        <v/>
      </c>
      <c r="Q539" s="84">
        <f>IF(AND(SUMIFS($D$249:$D$599,$F$249:$F$599,0,$E$249:$E$599,$G539,$C$249:$C$599,"&lt;="&amp;O$5)&lt;1000000,SUMIFS($D$249:$D$599,$F$249:$F$599,0,$E$249:$E$599,$G539,$C$249:$C$599,"&lt;="&amp;Q5)&gt;=1000000),SUMIFS($D$249:$D$599,$F$249:$F$599,0,$E$249:$E$599,$G539)*$C$161 ,0)</f>
        <v/>
      </c>
      <c r="S539" s="84">
        <f>IF(AND(SUMIFS($D$249:$D$599,$F$249:$F$599,0,$E$249:$E$599,$G539,$C$249:$C$599,"&lt;="&amp;Q$5)&lt;1000000,SUMIFS($D$249:$D$599,$F$249:$F$599,0,$E$249:$E$599,$G539,$C$249:$C$599,"&lt;="&amp;S5)&gt;=1000000),SUMIFS($D$249:$D$599,$F$249:$F$599,0,$E$249:$E$599,$G539)*$C$161 ,0)</f>
        <v/>
      </c>
      <c r="U539" s="84">
        <f>IF(AND(SUMIFS($D$249:$D$599,$F$249:$F$599,0,$E$249:$E$599,$G539,$C$249:$C$599,"&lt;="&amp;S$5)&lt;1000000,SUMIFS($D$249:$D$599,$F$249:$F$599,0,$E$249:$E$599,$G539,$C$249:$C$599,"&lt;="&amp;U5)&gt;=1000000),SUMIFS($D$249:$D$599,$F$249:$F$599,0,$E$249:$E$599,$G539)*$C$161 ,0)</f>
        <v/>
      </c>
      <c r="W539" s="84">
        <f>IF(AND(SUMIFS($D$249:$D$599,$F$249:$F$599,0,$E$249:$E$599,$G539,$C$249:$C$599,"&lt;="&amp;U$5)&lt;1000000,SUMIFS($D$249:$D$599,$F$249:$F$599,0,$E$249:$E$599,$G539,$C$249:$C$599,"&lt;="&amp;W5)&gt;=1000000),SUMIFS($D$249:$D$599,$F$249:$F$599,0,$E$249:$E$599,$G539)*$C$161 ,0)</f>
        <v/>
      </c>
      <c r="Y539" s="84">
        <f>IF(AND(SUMIFS($D$249:$D$599,$F$249:$F$599,0,$E$249:$E$599,$G539,$C$249:$C$599,"&lt;="&amp;W$5)&lt;1000000,SUMIFS($D$249:$D$599,$F$249:$F$599,0,$E$249:$E$599,$G539,$C$249:$C$599,"&lt;="&amp;Y5)&gt;=1000000),SUMIFS($D$249:$D$599,$F$249:$F$599,0,$E$249:$E$599,$G539)*$C$161 ,0)</f>
        <v/>
      </c>
      <c r="AA539" s="84">
        <f>IF(AND(SUMIFS($D$249:$D$599,$F$249:$F$599,0,$E$249:$E$599,$G539,$C$249:$C$599,"&lt;="&amp;Y$5)&lt;1000000,SUMIFS($D$249:$D$599,$F$249:$F$599,0,$E$249:$E$599,$G539,$C$249:$C$599,"&lt;="&amp;AA5)&gt;=1000000),SUMIFS($D$249:$D$599,$F$249:$F$599,0,$E$249:$E$599,$G539)*$C$161 ,0)</f>
        <v/>
      </c>
      <c r="AC539" s="84">
        <f>IF(AND(SUMIFS($D$249:$D$599,$F$249:$F$599,0,$E$249:$E$599,$G539,$C$249:$C$599,"&lt;="&amp;AA$5)&lt;1000000,SUMIFS($D$249:$D$599,$F$249:$F$599,0,$E$249:$E$599,$G539,$C$249:$C$599,"&lt;="&amp;AC5)&gt;=1000000),SUMIFS($D$249:$D$599,$F$249:$F$599,0,$E$249:$E$599,$G539)*$C$161 ,0)</f>
        <v/>
      </c>
      <c r="AE539" s="84">
        <f>IF(AND(SUMIFS($D$249:$D$599,$F$249:$F$599,0,$E$249:$E$599,$G539,$C$249:$C$599,"&lt;="&amp;AC$5)&lt;1000000,SUMIFS($D$249:$D$599,$F$249:$F$599,0,$E$249:$E$599,$G539,$C$249:$C$599,"&lt;="&amp;AE5)&gt;=1000000),SUMIFS($D$249:$D$599,$F$249:$F$599,0,$E$249:$E$599,$G539)*$C$161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85">
        <f>LEFT(B540,6)</f>
        <v/>
      </c>
      <c r="F540" s="14">
        <f>IF(SUMIFS($E$121:$E$155,$D$121:$D$155,E540)&lt;&gt;0,E540,0)</f>
        <v/>
      </c>
      <c r="G540" s="24" t="n"/>
      <c r="I540" s="26">
        <f>IF(AND(SUMIFS($D$249:$D$599,$F$249:$F$599,0,$E$249:$E$599,$G540,$C$249:$C$599,"&lt;="&amp;B$2)&lt;1000000,SUMIFS($D$249:$D$599,$F$249:$F$599,0,$E$249:$E$599,$G540,$C$249:$C$599,"&lt;="&amp;I5)&gt;=1000000),SUMIFS($D$249:$D$599,$F$249:$F$599,0,$E$249:$E$599,$G540)*$C$161 ,0)</f>
        <v/>
      </c>
      <c r="K540" s="84">
        <f>IF(AND(SUMIFS($D$249:$D$599,$F$249:$F$599,0,$E$249:$E$599,$G540,$C$249:$C$599,"&lt;="&amp;I$5)&lt;1000000,SUMIFS($D$249:$D$599,$F$249:$F$599,0,$E$249:$E$599,$G540,$C$249:$C$599,"&lt;="&amp;K5)&gt;=1000000),SUMIFS($D$249:$D$599,$F$249:$F$599,0,$E$249:$E$599,$G540)*$C$161 ,0)</f>
        <v/>
      </c>
      <c r="M540" s="84">
        <f>IF(AND(SUMIFS($D$249:$D$599,$F$249:$F$599,0,$E$249:$E$599,$G540,$C$249:$C$599,"&lt;="&amp;K$5)&lt;1000000,SUMIFS($D$249:$D$599,$F$249:$F$599,0,$E$249:$E$599,$G540,$C$249:$C$599,"&lt;="&amp;M5)&gt;=1000000),SUMIFS($D$249:$D$599,$F$249:$F$599,0,$E$249:$E$599,$G540)*$C$161 ,0)</f>
        <v/>
      </c>
      <c r="O540" s="84">
        <f>IF(AND(SUMIFS($D$249:$D$599,$F$249:$F$599,0,$E$249:$E$599,$G540,$C$249:$C$599,"&lt;="&amp;M$5)&lt;1000000,SUMIFS($D$249:$D$599,$F$249:$F$599,0,$E$249:$E$599,$G540,$C$249:$C$599,"&lt;="&amp;O5)&gt;=1000000),SUMIFS($D$249:$D$599,$F$249:$F$599,0,$E$249:$E$599,$G540)*$C$161 ,0)</f>
        <v/>
      </c>
      <c r="Q540" s="84">
        <f>IF(AND(SUMIFS($D$249:$D$599,$F$249:$F$599,0,$E$249:$E$599,$G540,$C$249:$C$599,"&lt;="&amp;O$5)&lt;1000000,SUMIFS($D$249:$D$599,$F$249:$F$599,0,$E$249:$E$599,$G540,$C$249:$C$599,"&lt;="&amp;Q5)&gt;=1000000),SUMIFS($D$249:$D$599,$F$249:$F$599,0,$E$249:$E$599,$G540)*$C$161 ,0)</f>
        <v/>
      </c>
      <c r="S540" s="84">
        <f>IF(AND(SUMIFS($D$249:$D$599,$F$249:$F$599,0,$E$249:$E$599,$G540,$C$249:$C$599,"&lt;="&amp;Q$5)&lt;1000000,SUMIFS($D$249:$D$599,$F$249:$F$599,0,$E$249:$E$599,$G540,$C$249:$C$599,"&lt;="&amp;S5)&gt;=1000000),SUMIFS($D$249:$D$599,$F$249:$F$599,0,$E$249:$E$599,$G540)*$C$161 ,0)</f>
        <v/>
      </c>
      <c r="U540" s="84">
        <f>IF(AND(SUMIFS($D$249:$D$599,$F$249:$F$599,0,$E$249:$E$599,$G540,$C$249:$C$599,"&lt;="&amp;S$5)&lt;1000000,SUMIFS($D$249:$D$599,$F$249:$F$599,0,$E$249:$E$599,$G540,$C$249:$C$599,"&lt;="&amp;U5)&gt;=1000000),SUMIFS($D$249:$D$599,$F$249:$F$599,0,$E$249:$E$599,$G540)*$C$161 ,0)</f>
        <v/>
      </c>
      <c r="W540" s="84">
        <f>IF(AND(SUMIFS($D$249:$D$599,$F$249:$F$599,0,$E$249:$E$599,$G540,$C$249:$C$599,"&lt;="&amp;U$5)&lt;1000000,SUMIFS($D$249:$D$599,$F$249:$F$599,0,$E$249:$E$599,$G540,$C$249:$C$599,"&lt;="&amp;W5)&gt;=1000000),SUMIFS($D$249:$D$599,$F$249:$F$599,0,$E$249:$E$599,$G540)*$C$161 ,0)</f>
        <v/>
      </c>
      <c r="Y540" s="84">
        <f>IF(AND(SUMIFS($D$249:$D$599,$F$249:$F$599,0,$E$249:$E$599,$G540,$C$249:$C$599,"&lt;="&amp;W$5)&lt;1000000,SUMIFS($D$249:$D$599,$F$249:$F$599,0,$E$249:$E$599,$G540,$C$249:$C$599,"&lt;="&amp;Y5)&gt;=1000000),SUMIFS($D$249:$D$599,$F$249:$F$599,0,$E$249:$E$599,$G540)*$C$161 ,0)</f>
        <v/>
      </c>
      <c r="AA540" s="84">
        <f>IF(AND(SUMIFS($D$249:$D$599,$F$249:$F$599,0,$E$249:$E$599,$G540,$C$249:$C$599,"&lt;="&amp;Y$5)&lt;1000000,SUMIFS($D$249:$D$599,$F$249:$F$599,0,$E$249:$E$599,$G540,$C$249:$C$599,"&lt;="&amp;AA5)&gt;=1000000),SUMIFS($D$249:$D$599,$F$249:$F$599,0,$E$249:$E$599,$G540)*$C$161 ,0)</f>
        <v/>
      </c>
      <c r="AC540" s="84">
        <f>IF(AND(SUMIFS($D$249:$D$599,$F$249:$F$599,0,$E$249:$E$599,$G540,$C$249:$C$599,"&lt;="&amp;AA$5)&lt;1000000,SUMIFS($D$249:$D$599,$F$249:$F$599,0,$E$249:$E$599,$G540,$C$249:$C$599,"&lt;="&amp;AC5)&gt;=1000000),SUMIFS($D$249:$D$599,$F$249:$F$599,0,$E$249:$E$599,$G540)*$C$161 ,0)</f>
        <v/>
      </c>
      <c r="AE540" s="84">
        <f>IF(AND(SUMIFS($D$249:$D$599,$F$249:$F$599,0,$E$249:$E$599,$G540,$C$249:$C$599,"&lt;="&amp;AC$5)&lt;1000000,SUMIFS($D$249:$D$599,$F$249:$F$599,0,$E$249:$E$599,$G540,$C$249:$C$599,"&lt;="&amp;AE5)&gt;=1000000),SUMIFS($D$249:$D$599,$F$249:$F$599,0,$E$249:$E$599,$G540)*$C$161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85">
        <f>LEFT(B541,6)</f>
        <v/>
      </c>
      <c r="F541" s="14">
        <f>IF(SUMIFS($E$121:$E$155,$D$121:$D$155,E541)&lt;&gt;0,E541,0)</f>
        <v/>
      </c>
      <c r="G541" s="24" t="n"/>
      <c r="I541" s="26">
        <f>IF(AND(SUMIFS($D$249:$D$599,$F$249:$F$599,0,$E$249:$E$599,$G541,$C$249:$C$599,"&lt;="&amp;B$2)&lt;1000000,SUMIFS($D$249:$D$599,$F$249:$F$599,0,$E$249:$E$599,$G541,$C$249:$C$599,"&lt;="&amp;I5)&gt;=1000000),SUMIFS($D$249:$D$599,$F$249:$F$599,0,$E$249:$E$599,$G541)*$C$161 ,0)</f>
        <v/>
      </c>
      <c r="K541" s="84">
        <f>IF(AND(SUMIFS($D$249:$D$599,$F$249:$F$599,0,$E$249:$E$599,$G541,$C$249:$C$599,"&lt;="&amp;I$5)&lt;1000000,SUMIFS($D$249:$D$599,$F$249:$F$599,0,$E$249:$E$599,$G541,$C$249:$C$599,"&lt;="&amp;K5)&gt;=1000000),SUMIFS($D$249:$D$599,$F$249:$F$599,0,$E$249:$E$599,$G541)*$C$161 ,0)</f>
        <v/>
      </c>
      <c r="M541" s="84">
        <f>IF(AND(SUMIFS($D$249:$D$599,$F$249:$F$599,0,$E$249:$E$599,$G541,$C$249:$C$599,"&lt;="&amp;K$5)&lt;1000000,SUMIFS($D$249:$D$599,$F$249:$F$599,0,$E$249:$E$599,$G541,$C$249:$C$599,"&lt;="&amp;M5)&gt;=1000000),SUMIFS($D$249:$D$599,$F$249:$F$599,0,$E$249:$E$599,$G541)*$C$161 ,0)</f>
        <v/>
      </c>
      <c r="O541" s="84">
        <f>IF(AND(SUMIFS($D$249:$D$599,$F$249:$F$599,0,$E$249:$E$599,$G541,$C$249:$C$599,"&lt;="&amp;M$5)&lt;1000000,SUMIFS($D$249:$D$599,$F$249:$F$599,0,$E$249:$E$599,$G541,$C$249:$C$599,"&lt;="&amp;O5)&gt;=1000000),SUMIFS($D$249:$D$599,$F$249:$F$599,0,$E$249:$E$599,$G541)*$C$161 ,0)</f>
        <v/>
      </c>
      <c r="Q541" s="84">
        <f>IF(AND(SUMIFS($D$249:$D$599,$F$249:$F$599,0,$E$249:$E$599,$G541,$C$249:$C$599,"&lt;="&amp;O$5)&lt;1000000,SUMIFS($D$249:$D$599,$F$249:$F$599,0,$E$249:$E$599,$G541,$C$249:$C$599,"&lt;="&amp;Q5)&gt;=1000000),SUMIFS($D$249:$D$599,$F$249:$F$599,0,$E$249:$E$599,$G541)*$C$161 ,0)</f>
        <v/>
      </c>
      <c r="S541" s="84">
        <f>IF(AND(SUMIFS($D$249:$D$599,$F$249:$F$599,0,$E$249:$E$599,$G541,$C$249:$C$599,"&lt;="&amp;Q$5)&lt;1000000,SUMIFS($D$249:$D$599,$F$249:$F$599,0,$E$249:$E$599,$G541,$C$249:$C$599,"&lt;="&amp;S5)&gt;=1000000),SUMIFS($D$249:$D$599,$F$249:$F$599,0,$E$249:$E$599,$G541)*$C$161 ,0)</f>
        <v/>
      </c>
      <c r="U541" s="84">
        <f>IF(AND(SUMIFS($D$249:$D$599,$F$249:$F$599,0,$E$249:$E$599,$G541,$C$249:$C$599,"&lt;="&amp;S$5)&lt;1000000,SUMIFS($D$249:$D$599,$F$249:$F$599,0,$E$249:$E$599,$G541,$C$249:$C$599,"&lt;="&amp;U5)&gt;=1000000),SUMIFS($D$249:$D$599,$F$249:$F$599,0,$E$249:$E$599,$G541)*$C$161 ,0)</f>
        <v/>
      </c>
      <c r="W541" s="84">
        <f>IF(AND(SUMIFS($D$249:$D$599,$F$249:$F$599,0,$E$249:$E$599,$G541,$C$249:$C$599,"&lt;="&amp;U$5)&lt;1000000,SUMIFS($D$249:$D$599,$F$249:$F$599,0,$E$249:$E$599,$G541,$C$249:$C$599,"&lt;="&amp;W5)&gt;=1000000),SUMIFS($D$249:$D$599,$F$249:$F$599,0,$E$249:$E$599,$G541)*$C$161 ,0)</f>
        <v/>
      </c>
      <c r="Y541" s="84">
        <f>IF(AND(SUMIFS($D$249:$D$599,$F$249:$F$599,0,$E$249:$E$599,$G541,$C$249:$C$599,"&lt;="&amp;W$5)&lt;1000000,SUMIFS($D$249:$D$599,$F$249:$F$599,0,$E$249:$E$599,$G541,$C$249:$C$599,"&lt;="&amp;Y5)&gt;=1000000),SUMIFS($D$249:$D$599,$F$249:$F$599,0,$E$249:$E$599,$G541)*$C$161 ,0)</f>
        <v/>
      </c>
      <c r="AA541" s="84">
        <f>IF(AND(SUMIFS($D$249:$D$599,$F$249:$F$599,0,$E$249:$E$599,$G541,$C$249:$C$599,"&lt;="&amp;Y$5)&lt;1000000,SUMIFS($D$249:$D$599,$F$249:$F$599,0,$E$249:$E$599,$G541,$C$249:$C$599,"&lt;="&amp;AA5)&gt;=1000000),SUMIFS($D$249:$D$599,$F$249:$F$599,0,$E$249:$E$599,$G541)*$C$161 ,0)</f>
        <v/>
      </c>
      <c r="AC541" s="84">
        <f>IF(AND(SUMIFS($D$249:$D$599,$F$249:$F$599,0,$E$249:$E$599,$G541,$C$249:$C$599,"&lt;="&amp;AA$5)&lt;1000000,SUMIFS($D$249:$D$599,$F$249:$F$599,0,$E$249:$E$599,$G541,$C$249:$C$599,"&lt;="&amp;AC5)&gt;=1000000),SUMIFS($D$249:$D$599,$F$249:$F$599,0,$E$249:$E$599,$G541)*$C$161 ,0)</f>
        <v/>
      </c>
      <c r="AE541" s="84">
        <f>IF(AND(SUMIFS($D$249:$D$599,$F$249:$F$599,0,$E$249:$E$599,$G541,$C$249:$C$599,"&lt;="&amp;AC$5)&lt;1000000,SUMIFS($D$249:$D$599,$F$249:$F$599,0,$E$249:$E$599,$G541,$C$249:$C$599,"&lt;="&amp;AE5)&gt;=1000000),SUMIFS($D$249:$D$599,$F$249:$F$599,0,$E$249:$E$599,$G541)*$C$161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85">
        <f>LEFT(B542,6)</f>
        <v/>
      </c>
      <c r="F542" s="14">
        <f>IF(SUMIFS($E$121:$E$155,$D$121:$D$155,E542)&lt;&gt;0,E542,0)</f>
        <v/>
      </c>
      <c r="G542" s="24" t="n"/>
      <c r="I542" s="26">
        <f>IF(AND(SUMIFS($D$249:$D$599,$F$249:$F$599,0,$E$249:$E$599,$G542,$C$249:$C$599,"&lt;="&amp;B$2)&lt;1000000,SUMIFS($D$249:$D$599,$F$249:$F$599,0,$E$249:$E$599,$G542,$C$249:$C$599,"&lt;="&amp;I5)&gt;=1000000),SUMIFS($D$249:$D$599,$F$249:$F$599,0,$E$249:$E$599,$G542)*$C$161 ,0)</f>
        <v/>
      </c>
      <c r="K542" s="84">
        <f>IF(AND(SUMIFS($D$249:$D$599,$F$249:$F$599,0,$E$249:$E$599,$G542,$C$249:$C$599,"&lt;="&amp;I$5)&lt;1000000,SUMIFS($D$249:$D$599,$F$249:$F$599,0,$E$249:$E$599,$G542,$C$249:$C$599,"&lt;="&amp;K5)&gt;=1000000),SUMIFS($D$249:$D$599,$F$249:$F$599,0,$E$249:$E$599,$G542)*$C$161 ,0)</f>
        <v/>
      </c>
      <c r="M542" s="84">
        <f>IF(AND(SUMIFS($D$249:$D$599,$F$249:$F$599,0,$E$249:$E$599,$G542,$C$249:$C$599,"&lt;="&amp;K$5)&lt;1000000,SUMIFS($D$249:$D$599,$F$249:$F$599,0,$E$249:$E$599,$G542,$C$249:$C$599,"&lt;="&amp;M5)&gt;=1000000),SUMIFS($D$249:$D$599,$F$249:$F$599,0,$E$249:$E$599,$G542)*$C$161 ,0)</f>
        <v/>
      </c>
      <c r="O542" s="84">
        <f>IF(AND(SUMIFS($D$249:$D$599,$F$249:$F$599,0,$E$249:$E$599,$G542,$C$249:$C$599,"&lt;="&amp;M$5)&lt;1000000,SUMIFS($D$249:$D$599,$F$249:$F$599,0,$E$249:$E$599,$G542,$C$249:$C$599,"&lt;="&amp;O5)&gt;=1000000),SUMIFS($D$249:$D$599,$F$249:$F$599,0,$E$249:$E$599,$G542)*$C$161 ,0)</f>
        <v/>
      </c>
      <c r="Q542" s="84">
        <f>IF(AND(SUMIFS($D$249:$D$599,$F$249:$F$599,0,$E$249:$E$599,$G542,$C$249:$C$599,"&lt;="&amp;O$5)&lt;1000000,SUMIFS($D$249:$D$599,$F$249:$F$599,0,$E$249:$E$599,$G542,$C$249:$C$599,"&lt;="&amp;Q5)&gt;=1000000),SUMIFS($D$249:$D$599,$F$249:$F$599,0,$E$249:$E$599,$G542)*$C$161 ,0)</f>
        <v/>
      </c>
      <c r="S542" s="84">
        <f>IF(AND(SUMIFS($D$249:$D$599,$F$249:$F$599,0,$E$249:$E$599,$G542,$C$249:$C$599,"&lt;="&amp;Q$5)&lt;1000000,SUMIFS($D$249:$D$599,$F$249:$F$599,0,$E$249:$E$599,$G542,$C$249:$C$599,"&lt;="&amp;S5)&gt;=1000000),SUMIFS($D$249:$D$599,$F$249:$F$599,0,$E$249:$E$599,$G542)*$C$161 ,0)</f>
        <v/>
      </c>
      <c r="U542" s="84">
        <f>IF(AND(SUMIFS($D$249:$D$599,$F$249:$F$599,0,$E$249:$E$599,$G542,$C$249:$C$599,"&lt;="&amp;S$5)&lt;1000000,SUMIFS($D$249:$D$599,$F$249:$F$599,0,$E$249:$E$599,$G542,$C$249:$C$599,"&lt;="&amp;U5)&gt;=1000000),SUMIFS($D$249:$D$599,$F$249:$F$599,0,$E$249:$E$599,$G542)*$C$161 ,0)</f>
        <v/>
      </c>
      <c r="W542" s="84">
        <f>IF(AND(SUMIFS($D$249:$D$599,$F$249:$F$599,0,$E$249:$E$599,$G542,$C$249:$C$599,"&lt;="&amp;U$5)&lt;1000000,SUMIFS($D$249:$D$599,$F$249:$F$599,0,$E$249:$E$599,$G542,$C$249:$C$599,"&lt;="&amp;W5)&gt;=1000000),SUMIFS($D$249:$D$599,$F$249:$F$599,0,$E$249:$E$599,$G542)*$C$161 ,0)</f>
        <v/>
      </c>
      <c r="Y542" s="84">
        <f>IF(AND(SUMIFS($D$249:$D$599,$F$249:$F$599,0,$E$249:$E$599,$G542,$C$249:$C$599,"&lt;="&amp;W$5)&lt;1000000,SUMIFS($D$249:$D$599,$F$249:$F$599,0,$E$249:$E$599,$G542,$C$249:$C$599,"&lt;="&amp;Y5)&gt;=1000000),SUMIFS($D$249:$D$599,$F$249:$F$599,0,$E$249:$E$599,$G542)*$C$161 ,0)</f>
        <v/>
      </c>
      <c r="AA542" s="84">
        <f>IF(AND(SUMIFS($D$249:$D$599,$F$249:$F$599,0,$E$249:$E$599,$G542,$C$249:$C$599,"&lt;="&amp;Y$5)&lt;1000000,SUMIFS($D$249:$D$599,$F$249:$F$599,0,$E$249:$E$599,$G542,$C$249:$C$599,"&lt;="&amp;AA5)&gt;=1000000),SUMIFS($D$249:$D$599,$F$249:$F$599,0,$E$249:$E$599,$G542)*$C$161 ,0)</f>
        <v/>
      </c>
      <c r="AC542" s="84">
        <f>IF(AND(SUMIFS($D$249:$D$599,$F$249:$F$599,0,$E$249:$E$599,$G542,$C$249:$C$599,"&lt;="&amp;AA$5)&lt;1000000,SUMIFS($D$249:$D$599,$F$249:$F$599,0,$E$249:$E$599,$G542,$C$249:$C$599,"&lt;="&amp;AC5)&gt;=1000000),SUMIFS($D$249:$D$599,$F$249:$F$599,0,$E$249:$E$599,$G542)*$C$161 ,0)</f>
        <v/>
      </c>
      <c r="AE542" s="84">
        <f>IF(AND(SUMIFS($D$249:$D$599,$F$249:$F$599,0,$E$249:$E$599,$G542,$C$249:$C$599,"&lt;="&amp;AC$5)&lt;1000000,SUMIFS($D$249:$D$599,$F$249:$F$599,0,$E$249:$E$599,$G542,$C$249:$C$599,"&lt;="&amp;AE5)&gt;=1000000),SUMIFS($D$249:$D$599,$F$249:$F$599,0,$E$249:$E$599,$G542)*$C$161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85">
        <f>LEFT(B543,6)</f>
        <v/>
      </c>
      <c r="F543" s="14">
        <f>IF(SUMIFS($E$121:$E$155,$D$121:$D$155,E543)&lt;&gt;0,E543,0)</f>
        <v/>
      </c>
      <c r="G543" s="24" t="n"/>
      <c r="I543" s="26">
        <f>IF(AND(SUMIFS($D$249:$D$599,$F$249:$F$599,0,$E$249:$E$599,$G543,$C$249:$C$599,"&lt;="&amp;B$2)&lt;1000000,SUMIFS($D$249:$D$599,$F$249:$F$599,0,$E$249:$E$599,$G543,$C$249:$C$599,"&lt;="&amp;I5)&gt;=1000000),SUMIFS($D$249:$D$599,$F$249:$F$599,0,$E$249:$E$599,$G543)*$C$161 ,0)</f>
        <v/>
      </c>
      <c r="K543" s="84">
        <f>IF(AND(SUMIFS($D$249:$D$599,$F$249:$F$599,0,$E$249:$E$599,$G543,$C$249:$C$599,"&lt;="&amp;I$5)&lt;1000000,SUMIFS($D$249:$D$599,$F$249:$F$599,0,$E$249:$E$599,$G543,$C$249:$C$599,"&lt;="&amp;K5)&gt;=1000000),SUMIFS($D$249:$D$599,$F$249:$F$599,0,$E$249:$E$599,$G543)*$C$161 ,0)</f>
        <v/>
      </c>
      <c r="M543" s="84">
        <f>IF(AND(SUMIFS($D$249:$D$599,$F$249:$F$599,0,$E$249:$E$599,$G543,$C$249:$C$599,"&lt;="&amp;K$5)&lt;1000000,SUMIFS($D$249:$D$599,$F$249:$F$599,0,$E$249:$E$599,$G543,$C$249:$C$599,"&lt;="&amp;M5)&gt;=1000000),SUMIFS($D$249:$D$599,$F$249:$F$599,0,$E$249:$E$599,$G543)*$C$161 ,0)</f>
        <v/>
      </c>
      <c r="O543" s="84">
        <f>IF(AND(SUMIFS($D$249:$D$599,$F$249:$F$599,0,$E$249:$E$599,$G543,$C$249:$C$599,"&lt;="&amp;M$5)&lt;1000000,SUMIFS($D$249:$D$599,$F$249:$F$599,0,$E$249:$E$599,$G543,$C$249:$C$599,"&lt;="&amp;O5)&gt;=1000000),SUMIFS($D$249:$D$599,$F$249:$F$599,0,$E$249:$E$599,$G543)*$C$161 ,0)</f>
        <v/>
      </c>
      <c r="Q543" s="84">
        <f>IF(AND(SUMIFS($D$249:$D$599,$F$249:$F$599,0,$E$249:$E$599,$G543,$C$249:$C$599,"&lt;="&amp;O$5)&lt;1000000,SUMIFS($D$249:$D$599,$F$249:$F$599,0,$E$249:$E$599,$G543,$C$249:$C$599,"&lt;="&amp;Q5)&gt;=1000000),SUMIFS($D$249:$D$599,$F$249:$F$599,0,$E$249:$E$599,$G543)*$C$161 ,0)</f>
        <v/>
      </c>
      <c r="S543" s="84">
        <f>IF(AND(SUMIFS($D$249:$D$599,$F$249:$F$599,0,$E$249:$E$599,$G543,$C$249:$C$599,"&lt;="&amp;Q$5)&lt;1000000,SUMIFS($D$249:$D$599,$F$249:$F$599,0,$E$249:$E$599,$G543,$C$249:$C$599,"&lt;="&amp;S5)&gt;=1000000),SUMIFS($D$249:$D$599,$F$249:$F$599,0,$E$249:$E$599,$G543)*$C$161 ,0)</f>
        <v/>
      </c>
      <c r="U543" s="84">
        <f>IF(AND(SUMIFS($D$249:$D$599,$F$249:$F$599,0,$E$249:$E$599,$G543,$C$249:$C$599,"&lt;="&amp;S$5)&lt;1000000,SUMIFS($D$249:$D$599,$F$249:$F$599,0,$E$249:$E$599,$G543,$C$249:$C$599,"&lt;="&amp;U5)&gt;=1000000),SUMIFS($D$249:$D$599,$F$249:$F$599,0,$E$249:$E$599,$G543)*$C$161 ,0)</f>
        <v/>
      </c>
      <c r="W543" s="84">
        <f>IF(AND(SUMIFS($D$249:$D$599,$F$249:$F$599,0,$E$249:$E$599,$G543,$C$249:$C$599,"&lt;="&amp;U$5)&lt;1000000,SUMIFS($D$249:$D$599,$F$249:$F$599,0,$E$249:$E$599,$G543,$C$249:$C$599,"&lt;="&amp;W5)&gt;=1000000),SUMIFS($D$249:$D$599,$F$249:$F$599,0,$E$249:$E$599,$G543)*$C$161 ,0)</f>
        <v/>
      </c>
      <c r="Y543" s="84">
        <f>IF(AND(SUMIFS($D$249:$D$599,$F$249:$F$599,0,$E$249:$E$599,$G543,$C$249:$C$599,"&lt;="&amp;W$5)&lt;1000000,SUMIFS($D$249:$D$599,$F$249:$F$599,0,$E$249:$E$599,$G543,$C$249:$C$599,"&lt;="&amp;Y5)&gt;=1000000),SUMIFS($D$249:$D$599,$F$249:$F$599,0,$E$249:$E$599,$G543)*$C$161 ,0)</f>
        <v/>
      </c>
      <c r="AA543" s="84">
        <f>IF(AND(SUMIFS($D$249:$D$599,$F$249:$F$599,0,$E$249:$E$599,$G543,$C$249:$C$599,"&lt;="&amp;Y$5)&lt;1000000,SUMIFS($D$249:$D$599,$F$249:$F$599,0,$E$249:$E$599,$G543,$C$249:$C$599,"&lt;="&amp;AA5)&gt;=1000000),SUMIFS($D$249:$D$599,$F$249:$F$599,0,$E$249:$E$599,$G543)*$C$161 ,0)</f>
        <v/>
      </c>
      <c r="AC543" s="84">
        <f>IF(AND(SUMIFS($D$249:$D$599,$F$249:$F$599,0,$E$249:$E$599,$G543,$C$249:$C$599,"&lt;="&amp;AA$5)&lt;1000000,SUMIFS($D$249:$D$599,$F$249:$F$599,0,$E$249:$E$599,$G543,$C$249:$C$599,"&lt;="&amp;AC5)&gt;=1000000),SUMIFS($D$249:$D$599,$F$249:$F$599,0,$E$249:$E$599,$G543)*$C$161 ,0)</f>
        <v/>
      </c>
      <c r="AE543" s="84">
        <f>IF(AND(SUMIFS($D$249:$D$599,$F$249:$F$599,0,$E$249:$E$599,$G543,$C$249:$C$599,"&lt;="&amp;AC$5)&lt;1000000,SUMIFS($D$249:$D$599,$F$249:$F$599,0,$E$249:$E$599,$G543,$C$249:$C$599,"&lt;="&amp;AE5)&gt;=1000000),SUMIFS($D$249:$D$599,$F$249:$F$599,0,$E$249:$E$599,$G543)*$C$161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85">
        <f>LEFT(B544,6)</f>
        <v/>
      </c>
      <c r="F544" s="14">
        <f>IF(SUMIFS($E$121:$E$155,$D$121:$D$155,E544)&lt;&gt;0,E544,0)</f>
        <v/>
      </c>
      <c r="G544" s="24" t="n"/>
      <c r="I544" s="26">
        <f>IF(AND(SUMIFS($D$249:$D$599,$F$249:$F$599,0,$E$249:$E$599,$G544,$C$249:$C$599,"&lt;="&amp;B$2)&lt;1000000,SUMIFS($D$249:$D$599,$F$249:$F$599,0,$E$249:$E$599,$G544,$C$249:$C$599,"&lt;="&amp;I5)&gt;=1000000),SUMIFS($D$249:$D$599,$F$249:$F$599,0,$E$249:$E$599,$G544)*$C$161 ,0)</f>
        <v/>
      </c>
      <c r="K544" s="84">
        <f>IF(AND(SUMIFS($D$249:$D$599,$F$249:$F$599,0,$E$249:$E$599,$G544,$C$249:$C$599,"&lt;="&amp;I$5)&lt;1000000,SUMIFS($D$249:$D$599,$F$249:$F$599,0,$E$249:$E$599,$G544,$C$249:$C$599,"&lt;="&amp;K5)&gt;=1000000),SUMIFS($D$249:$D$599,$F$249:$F$599,0,$E$249:$E$599,$G544)*$C$161 ,0)</f>
        <v/>
      </c>
      <c r="M544" s="84">
        <f>IF(AND(SUMIFS($D$249:$D$599,$F$249:$F$599,0,$E$249:$E$599,$G544,$C$249:$C$599,"&lt;="&amp;K$5)&lt;1000000,SUMIFS($D$249:$D$599,$F$249:$F$599,0,$E$249:$E$599,$G544,$C$249:$C$599,"&lt;="&amp;M5)&gt;=1000000),SUMIFS($D$249:$D$599,$F$249:$F$599,0,$E$249:$E$599,$G544)*$C$161 ,0)</f>
        <v/>
      </c>
      <c r="O544" s="84">
        <f>IF(AND(SUMIFS($D$249:$D$599,$F$249:$F$599,0,$E$249:$E$599,$G544,$C$249:$C$599,"&lt;="&amp;M$5)&lt;1000000,SUMIFS($D$249:$D$599,$F$249:$F$599,0,$E$249:$E$599,$G544,$C$249:$C$599,"&lt;="&amp;O5)&gt;=1000000),SUMIFS($D$249:$D$599,$F$249:$F$599,0,$E$249:$E$599,$G544)*$C$161 ,0)</f>
        <v/>
      </c>
      <c r="Q544" s="84">
        <f>IF(AND(SUMIFS($D$249:$D$599,$F$249:$F$599,0,$E$249:$E$599,$G544,$C$249:$C$599,"&lt;="&amp;O$5)&lt;1000000,SUMIFS($D$249:$D$599,$F$249:$F$599,0,$E$249:$E$599,$G544,$C$249:$C$599,"&lt;="&amp;Q5)&gt;=1000000),SUMIFS($D$249:$D$599,$F$249:$F$599,0,$E$249:$E$599,$G544)*$C$161 ,0)</f>
        <v/>
      </c>
      <c r="S544" s="84">
        <f>IF(AND(SUMIFS($D$249:$D$599,$F$249:$F$599,0,$E$249:$E$599,$G544,$C$249:$C$599,"&lt;="&amp;Q$5)&lt;1000000,SUMIFS($D$249:$D$599,$F$249:$F$599,0,$E$249:$E$599,$G544,$C$249:$C$599,"&lt;="&amp;S5)&gt;=1000000),SUMIFS($D$249:$D$599,$F$249:$F$599,0,$E$249:$E$599,$G544)*$C$161 ,0)</f>
        <v/>
      </c>
      <c r="U544" s="84">
        <f>IF(AND(SUMIFS($D$249:$D$599,$F$249:$F$599,0,$E$249:$E$599,$G544,$C$249:$C$599,"&lt;="&amp;S$5)&lt;1000000,SUMIFS($D$249:$D$599,$F$249:$F$599,0,$E$249:$E$599,$G544,$C$249:$C$599,"&lt;="&amp;U5)&gt;=1000000),SUMIFS($D$249:$D$599,$F$249:$F$599,0,$E$249:$E$599,$G544)*$C$161 ,0)</f>
        <v/>
      </c>
      <c r="W544" s="84">
        <f>IF(AND(SUMIFS($D$249:$D$599,$F$249:$F$599,0,$E$249:$E$599,$G544,$C$249:$C$599,"&lt;="&amp;U$5)&lt;1000000,SUMIFS($D$249:$D$599,$F$249:$F$599,0,$E$249:$E$599,$G544,$C$249:$C$599,"&lt;="&amp;W5)&gt;=1000000),SUMIFS($D$249:$D$599,$F$249:$F$599,0,$E$249:$E$599,$G544)*$C$161 ,0)</f>
        <v/>
      </c>
      <c r="Y544" s="84">
        <f>IF(AND(SUMIFS($D$249:$D$599,$F$249:$F$599,0,$E$249:$E$599,$G544,$C$249:$C$599,"&lt;="&amp;W$5)&lt;1000000,SUMIFS($D$249:$D$599,$F$249:$F$599,0,$E$249:$E$599,$G544,$C$249:$C$599,"&lt;="&amp;Y5)&gt;=1000000),SUMIFS($D$249:$D$599,$F$249:$F$599,0,$E$249:$E$599,$G544)*$C$161 ,0)</f>
        <v/>
      </c>
      <c r="AA544" s="84">
        <f>IF(AND(SUMIFS($D$249:$D$599,$F$249:$F$599,0,$E$249:$E$599,$G544,$C$249:$C$599,"&lt;="&amp;Y$5)&lt;1000000,SUMIFS($D$249:$D$599,$F$249:$F$599,0,$E$249:$E$599,$G544,$C$249:$C$599,"&lt;="&amp;AA5)&gt;=1000000),SUMIFS($D$249:$D$599,$F$249:$F$599,0,$E$249:$E$599,$G544)*$C$161 ,0)</f>
        <v/>
      </c>
      <c r="AC544" s="84">
        <f>IF(AND(SUMIFS($D$249:$D$599,$F$249:$F$599,0,$E$249:$E$599,$G544,$C$249:$C$599,"&lt;="&amp;AA$5)&lt;1000000,SUMIFS($D$249:$D$599,$F$249:$F$599,0,$E$249:$E$599,$G544,$C$249:$C$599,"&lt;="&amp;AC5)&gt;=1000000),SUMIFS($D$249:$D$599,$F$249:$F$599,0,$E$249:$E$599,$G544)*$C$161 ,0)</f>
        <v/>
      </c>
      <c r="AE544" s="84">
        <f>IF(AND(SUMIFS($D$249:$D$599,$F$249:$F$599,0,$E$249:$E$599,$G544,$C$249:$C$599,"&lt;="&amp;AC$5)&lt;1000000,SUMIFS($D$249:$D$599,$F$249:$F$599,0,$E$249:$E$599,$G544,$C$249:$C$599,"&lt;="&amp;AE5)&gt;=1000000),SUMIFS($D$249:$D$599,$F$249:$F$599,0,$E$249:$E$599,$G544)*$C$161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85">
        <f>LEFT(B545,6)</f>
        <v/>
      </c>
      <c r="F545" s="14">
        <f>IF(SUMIFS($E$121:$E$155,$D$121:$D$155,E545)&lt;&gt;0,E545,0)</f>
        <v/>
      </c>
      <c r="G545" s="24" t="n"/>
      <c r="I545" s="26">
        <f>IF(AND(SUMIFS($D$249:$D$599,$F$249:$F$599,0,$E$249:$E$599,$G545,$C$249:$C$599,"&lt;="&amp;B$2)&lt;1000000,SUMIFS($D$249:$D$599,$F$249:$F$599,0,$E$249:$E$599,$G545,$C$249:$C$599,"&lt;="&amp;I5)&gt;=1000000),SUMIFS($D$249:$D$599,$F$249:$F$599,0,$E$249:$E$599,$G545)*$C$161 ,0)</f>
        <v/>
      </c>
      <c r="K545" s="84">
        <f>IF(AND(SUMIFS($D$249:$D$599,$F$249:$F$599,0,$E$249:$E$599,$G545,$C$249:$C$599,"&lt;="&amp;I$5)&lt;1000000,SUMIFS($D$249:$D$599,$F$249:$F$599,0,$E$249:$E$599,$G545,$C$249:$C$599,"&lt;="&amp;K5)&gt;=1000000),SUMIFS($D$249:$D$599,$F$249:$F$599,0,$E$249:$E$599,$G545)*$C$161 ,0)</f>
        <v/>
      </c>
      <c r="M545" s="84">
        <f>IF(AND(SUMIFS($D$249:$D$599,$F$249:$F$599,0,$E$249:$E$599,$G545,$C$249:$C$599,"&lt;="&amp;K$5)&lt;1000000,SUMIFS($D$249:$D$599,$F$249:$F$599,0,$E$249:$E$599,$G545,$C$249:$C$599,"&lt;="&amp;M5)&gt;=1000000),SUMIFS($D$249:$D$599,$F$249:$F$599,0,$E$249:$E$599,$G545)*$C$161 ,0)</f>
        <v/>
      </c>
      <c r="O545" s="84">
        <f>IF(AND(SUMIFS($D$249:$D$599,$F$249:$F$599,0,$E$249:$E$599,$G545,$C$249:$C$599,"&lt;="&amp;M$5)&lt;1000000,SUMIFS($D$249:$D$599,$F$249:$F$599,0,$E$249:$E$599,$G545,$C$249:$C$599,"&lt;="&amp;O5)&gt;=1000000),SUMIFS($D$249:$D$599,$F$249:$F$599,0,$E$249:$E$599,$G545)*$C$161 ,0)</f>
        <v/>
      </c>
      <c r="Q545" s="84">
        <f>IF(AND(SUMIFS($D$249:$D$599,$F$249:$F$599,0,$E$249:$E$599,$G545,$C$249:$C$599,"&lt;="&amp;O$5)&lt;1000000,SUMIFS($D$249:$D$599,$F$249:$F$599,0,$E$249:$E$599,$G545,$C$249:$C$599,"&lt;="&amp;Q5)&gt;=1000000),SUMIFS($D$249:$D$599,$F$249:$F$599,0,$E$249:$E$599,$G545)*$C$161 ,0)</f>
        <v/>
      </c>
      <c r="S545" s="84">
        <f>IF(AND(SUMIFS($D$249:$D$599,$F$249:$F$599,0,$E$249:$E$599,$G545,$C$249:$C$599,"&lt;="&amp;Q$5)&lt;1000000,SUMIFS($D$249:$D$599,$F$249:$F$599,0,$E$249:$E$599,$G545,$C$249:$C$599,"&lt;="&amp;S5)&gt;=1000000),SUMIFS($D$249:$D$599,$F$249:$F$599,0,$E$249:$E$599,$G545)*$C$161 ,0)</f>
        <v/>
      </c>
      <c r="U545" s="84">
        <f>IF(AND(SUMIFS($D$249:$D$599,$F$249:$F$599,0,$E$249:$E$599,$G545,$C$249:$C$599,"&lt;="&amp;S$5)&lt;1000000,SUMIFS($D$249:$D$599,$F$249:$F$599,0,$E$249:$E$599,$G545,$C$249:$C$599,"&lt;="&amp;U5)&gt;=1000000),SUMIFS($D$249:$D$599,$F$249:$F$599,0,$E$249:$E$599,$G545)*$C$161 ,0)</f>
        <v/>
      </c>
      <c r="W545" s="84">
        <f>IF(AND(SUMIFS($D$249:$D$599,$F$249:$F$599,0,$E$249:$E$599,$G545,$C$249:$C$599,"&lt;="&amp;U$5)&lt;1000000,SUMIFS($D$249:$D$599,$F$249:$F$599,0,$E$249:$E$599,$G545,$C$249:$C$599,"&lt;="&amp;W5)&gt;=1000000),SUMIFS($D$249:$D$599,$F$249:$F$599,0,$E$249:$E$599,$G545)*$C$161 ,0)</f>
        <v/>
      </c>
      <c r="Y545" s="84">
        <f>IF(AND(SUMIFS($D$249:$D$599,$F$249:$F$599,0,$E$249:$E$599,$G545,$C$249:$C$599,"&lt;="&amp;W$5)&lt;1000000,SUMIFS($D$249:$D$599,$F$249:$F$599,0,$E$249:$E$599,$G545,$C$249:$C$599,"&lt;="&amp;Y5)&gt;=1000000),SUMIFS($D$249:$D$599,$F$249:$F$599,0,$E$249:$E$599,$G545)*$C$161 ,0)</f>
        <v/>
      </c>
      <c r="AA545" s="84">
        <f>IF(AND(SUMIFS($D$249:$D$599,$F$249:$F$599,0,$E$249:$E$599,$G545,$C$249:$C$599,"&lt;="&amp;Y$5)&lt;1000000,SUMIFS($D$249:$D$599,$F$249:$F$599,0,$E$249:$E$599,$G545,$C$249:$C$599,"&lt;="&amp;AA5)&gt;=1000000),SUMIFS($D$249:$D$599,$F$249:$F$599,0,$E$249:$E$599,$G545)*$C$161 ,0)</f>
        <v/>
      </c>
      <c r="AC545" s="84">
        <f>IF(AND(SUMIFS($D$249:$D$599,$F$249:$F$599,0,$E$249:$E$599,$G545,$C$249:$C$599,"&lt;="&amp;AA$5)&lt;1000000,SUMIFS($D$249:$D$599,$F$249:$F$599,0,$E$249:$E$599,$G545,$C$249:$C$599,"&lt;="&amp;AC5)&gt;=1000000),SUMIFS($D$249:$D$599,$F$249:$F$599,0,$E$249:$E$599,$G545)*$C$161 ,0)</f>
        <v/>
      </c>
      <c r="AE545" s="84">
        <f>IF(AND(SUMIFS($D$249:$D$599,$F$249:$F$599,0,$E$249:$E$599,$G545,$C$249:$C$599,"&lt;="&amp;AC$5)&lt;1000000,SUMIFS($D$249:$D$599,$F$249:$F$599,0,$E$249:$E$599,$G545,$C$249:$C$599,"&lt;="&amp;AE5)&gt;=1000000),SUMIFS($D$249:$D$599,$F$249:$F$599,0,$E$249:$E$599,$G545)*$C$161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85">
        <f>LEFT(B546,6)</f>
        <v/>
      </c>
      <c r="F546" s="14">
        <f>IF(SUMIFS($E$121:$E$155,$D$121:$D$155,E546)&lt;&gt;0,E546,0)</f>
        <v/>
      </c>
      <c r="G546" s="24" t="n"/>
      <c r="I546" s="26">
        <f>IF(AND(SUMIFS($D$249:$D$599,$F$249:$F$599,0,$E$249:$E$599,$G546,$C$249:$C$599,"&lt;="&amp;B$2)&lt;1000000,SUMIFS($D$249:$D$599,$F$249:$F$599,0,$E$249:$E$599,$G546,$C$249:$C$599,"&lt;="&amp;I5)&gt;=1000000),SUMIFS($D$249:$D$599,$F$249:$F$599,0,$E$249:$E$599,$G546)*$C$161 ,0)</f>
        <v/>
      </c>
      <c r="K546" s="84">
        <f>IF(AND(SUMIFS($D$249:$D$599,$F$249:$F$599,0,$E$249:$E$599,$G546,$C$249:$C$599,"&lt;="&amp;I$5)&lt;1000000,SUMIFS($D$249:$D$599,$F$249:$F$599,0,$E$249:$E$599,$G546,$C$249:$C$599,"&lt;="&amp;K5)&gt;=1000000),SUMIFS($D$249:$D$599,$F$249:$F$599,0,$E$249:$E$599,$G546)*$C$161 ,0)</f>
        <v/>
      </c>
      <c r="M546" s="84">
        <f>IF(AND(SUMIFS($D$249:$D$599,$F$249:$F$599,0,$E$249:$E$599,$G546,$C$249:$C$599,"&lt;="&amp;K$5)&lt;1000000,SUMIFS($D$249:$D$599,$F$249:$F$599,0,$E$249:$E$599,$G546,$C$249:$C$599,"&lt;="&amp;M5)&gt;=1000000),SUMIFS($D$249:$D$599,$F$249:$F$599,0,$E$249:$E$599,$G546)*$C$161 ,0)</f>
        <v/>
      </c>
      <c r="O546" s="84">
        <f>IF(AND(SUMIFS($D$249:$D$599,$F$249:$F$599,0,$E$249:$E$599,$G546,$C$249:$C$599,"&lt;="&amp;M$5)&lt;1000000,SUMIFS($D$249:$D$599,$F$249:$F$599,0,$E$249:$E$599,$G546,$C$249:$C$599,"&lt;="&amp;O5)&gt;=1000000),SUMIFS($D$249:$D$599,$F$249:$F$599,0,$E$249:$E$599,$G546)*$C$161 ,0)</f>
        <v/>
      </c>
      <c r="Q546" s="84">
        <f>IF(AND(SUMIFS($D$249:$D$599,$F$249:$F$599,0,$E$249:$E$599,$G546,$C$249:$C$599,"&lt;="&amp;O$5)&lt;1000000,SUMIFS($D$249:$D$599,$F$249:$F$599,0,$E$249:$E$599,$G546,$C$249:$C$599,"&lt;="&amp;Q5)&gt;=1000000),SUMIFS($D$249:$D$599,$F$249:$F$599,0,$E$249:$E$599,$G546)*$C$161 ,0)</f>
        <v/>
      </c>
      <c r="S546" s="84">
        <f>IF(AND(SUMIFS($D$249:$D$599,$F$249:$F$599,0,$E$249:$E$599,$G546,$C$249:$C$599,"&lt;="&amp;Q$5)&lt;1000000,SUMIFS($D$249:$D$599,$F$249:$F$599,0,$E$249:$E$599,$G546,$C$249:$C$599,"&lt;="&amp;S5)&gt;=1000000),SUMIFS($D$249:$D$599,$F$249:$F$599,0,$E$249:$E$599,$G546)*$C$161 ,0)</f>
        <v/>
      </c>
      <c r="U546" s="84">
        <f>IF(AND(SUMIFS($D$249:$D$599,$F$249:$F$599,0,$E$249:$E$599,$G546,$C$249:$C$599,"&lt;="&amp;S$5)&lt;1000000,SUMIFS($D$249:$D$599,$F$249:$F$599,0,$E$249:$E$599,$G546,$C$249:$C$599,"&lt;="&amp;U5)&gt;=1000000),SUMIFS($D$249:$D$599,$F$249:$F$599,0,$E$249:$E$599,$G546)*$C$161 ,0)</f>
        <v/>
      </c>
      <c r="W546" s="84">
        <f>IF(AND(SUMIFS($D$249:$D$599,$F$249:$F$599,0,$E$249:$E$599,$G546,$C$249:$C$599,"&lt;="&amp;U$5)&lt;1000000,SUMIFS($D$249:$D$599,$F$249:$F$599,0,$E$249:$E$599,$G546,$C$249:$C$599,"&lt;="&amp;W5)&gt;=1000000),SUMIFS($D$249:$D$599,$F$249:$F$599,0,$E$249:$E$599,$G546)*$C$161 ,0)</f>
        <v/>
      </c>
      <c r="Y546" s="84">
        <f>IF(AND(SUMIFS($D$249:$D$599,$F$249:$F$599,0,$E$249:$E$599,$G546,$C$249:$C$599,"&lt;="&amp;W$5)&lt;1000000,SUMIFS($D$249:$D$599,$F$249:$F$599,0,$E$249:$E$599,$G546,$C$249:$C$599,"&lt;="&amp;Y5)&gt;=1000000),SUMIFS($D$249:$D$599,$F$249:$F$599,0,$E$249:$E$599,$G546)*$C$161 ,0)</f>
        <v/>
      </c>
      <c r="AA546" s="84">
        <f>IF(AND(SUMIFS($D$249:$D$599,$F$249:$F$599,0,$E$249:$E$599,$G546,$C$249:$C$599,"&lt;="&amp;Y$5)&lt;1000000,SUMIFS($D$249:$D$599,$F$249:$F$599,0,$E$249:$E$599,$G546,$C$249:$C$599,"&lt;="&amp;AA5)&gt;=1000000),SUMIFS($D$249:$D$599,$F$249:$F$599,0,$E$249:$E$599,$G546)*$C$161 ,0)</f>
        <v/>
      </c>
      <c r="AC546" s="84">
        <f>IF(AND(SUMIFS($D$249:$D$599,$F$249:$F$599,0,$E$249:$E$599,$G546,$C$249:$C$599,"&lt;="&amp;AA$5)&lt;1000000,SUMIFS($D$249:$D$599,$F$249:$F$599,0,$E$249:$E$599,$G546,$C$249:$C$599,"&lt;="&amp;AC5)&gt;=1000000),SUMIFS($D$249:$D$599,$F$249:$F$599,0,$E$249:$E$599,$G546)*$C$161 ,0)</f>
        <v/>
      </c>
      <c r="AE546" s="84">
        <f>IF(AND(SUMIFS($D$249:$D$599,$F$249:$F$599,0,$E$249:$E$599,$G546,$C$249:$C$599,"&lt;="&amp;AC$5)&lt;1000000,SUMIFS($D$249:$D$599,$F$249:$F$599,0,$E$249:$E$599,$G546,$C$249:$C$599,"&lt;="&amp;AE5)&gt;=1000000),SUMIFS($D$249:$D$599,$F$249:$F$599,0,$E$249:$E$599,$G546)*$C$161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85">
        <f>LEFT(B547,6)</f>
        <v/>
      </c>
      <c r="F547" s="14">
        <f>IF(SUMIFS($E$121:$E$155,$D$121:$D$155,E547)&lt;&gt;0,E547,0)</f>
        <v/>
      </c>
      <c r="G547" s="24" t="n"/>
      <c r="I547" s="26">
        <f>IF(AND(SUMIFS($D$249:$D$599,$F$249:$F$599,0,$E$249:$E$599,$G547,$C$249:$C$599,"&lt;="&amp;B$2)&lt;1000000,SUMIFS($D$249:$D$599,$F$249:$F$599,0,$E$249:$E$599,$G547,$C$249:$C$599,"&lt;="&amp;I5)&gt;=1000000),SUMIFS($D$249:$D$599,$F$249:$F$599,0,$E$249:$E$599,$G547)*$C$161 ,0)</f>
        <v/>
      </c>
      <c r="K547" s="84">
        <f>IF(AND(SUMIFS($D$249:$D$599,$F$249:$F$599,0,$E$249:$E$599,$G547,$C$249:$C$599,"&lt;="&amp;I$5)&lt;1000000,SUMIFS($D$249:$D$599,$F$249:$F$599,0,$E$249:$E$599,$G547,$C$249:$C$599,"&lt;="&amp;K5)&gt;=1000000),SUMIFS($D$249:$D$599,$F$249:$F$599,0,$E$249:$E$599,$G547)*$C$161 ,0)</f>
        <v/>
      </c>
      <c r="M547" s="84">
        <f>IF(AND(SUMIFS($D$249:$D$599,$F$249:$F$599,0,$E$249:$E$599,$G547,$C$249:$C$599,"&lt;="&amp;K$5)&lt;1000000,SUMIFS($D$249:$D$599,$F$249:$F$599,0,$E$249:$E$599,$G547,$C$249:$C$599,"&lt;="&amp;M5)&gt;=1000000),SUMIFS($D$249:$D$599,$F$249:$F$599,0,$E$249:$E$599,$G547)*$C$161 ,0)</f>
        <v/>
      </c>
      <c r="O547" s="84">
        <f>IF(AND(SUMIFS($D$249:$D$599,$F$249:$F$599,0,$E$249:$E$599,$G547,$C$249:$C$599,"&lt;="&amp;M$5)&lt;1000000,SUMIFS($D$249:$D$599,$F$249:$F$599,0,$E$249:$E$599,$G547,$C$249:$C$599,"&lt;="&amp;O5)&gt;=1000000),SUMIFS($D$249:$D$599,$F$249:$F$599,0,$E$249:$E$599,$G547)*$C$161 ,0)</f>
        <v/>
      </c>
      <c r="Q547" s="84">
        <f>IF(AND(SUMIFS($D$249:$D$599,$F$249:$F$599,0,$E$249:$E$599,$G547,$C$249:$C$599,"&lt;="&amp;O$5)&lt;1000000,SUMIFS($D$249:$D$599,$F$249:$F$599,0,$E$249:$E$599,$G547,$C$249:$C$599,"&lt;="&amp;Q5)&gt;=1000000),SUMIFS($D$249:$D$599,$F$249:$F$599,0,$E$249:$E$599,$G547)*$C$161 ,0)</f>
        <v/>
      </c>
      <c r="S547" s="84">
        <f>IF(AND(SUMIFS($D$249:$D$599,$F$249:$F$599,0,$E$249:$E$599,$G547,$C$249:$C$599,"&lt;="&amp;Q$5)&lt;1000000,SUMIFS($D$249:$D$599,$F$249:$F$599,0,$E$249:$E$599,$G547,$C$249:$C$599,"&lt;="&amp;S5)&gt;=1000000),SUMIFS($D$249:$D$599,$F$249:$F$599,0,$E$249:$E$599,$G547)*$C$161 ,0)</f>
        <v/>
      </c>
      <c r="U547" s="84">
        <f>IF(AND(SUMIFS($D$249:$D$599,$F$249:$F$599,0,$E$249:$E$599,$G547,$C$249:$C$599,"&lt;="&amp;S$5)&lt;1000000,SUMIFS($D$249:$D$599,$F$249:$F$599,0,$E$249:$E$599,$G547,$C$249:$C$599,"&lt;="&amp;U5)&gt;=1000000),SUMIFS($D$249:$D$599,$F$249:$F$599,0,$E$249:$E$599,$G547)*$C$161 ,0)</f>
        <v/>
      </c>
      <c r="W547" s="84">
        <f>IF(AND(SUMIFS($D$249:$D$599,$F$249:$F$599,0,$E$249:$E$599,$G547,$C$249:$C$599,"&lt;="&amp;U$5)&lt;1000000,SUMIFS($D$249:$D$599,$F$249:$F$599,0,$E$249:$E$599,$G547,$C$249:$C$599,"&lt;="&amp;W5)&gt;=1000000),SUMIFS($D$249:$D$599,$F$249:$F$599,0,$E$249:$E$599,$G547)*$C$161 ,0)</f>
        <v/>
      </c>
      <c r="Y547" s="84">
        <f>IF(AND(SUMIFS($D$249:$D$599,$F$249:$F$599,0,$E$249:$E$599,$G547,$C$249:$C$599,"&lt;="&amp;W$5)&lt;1000000,SUMIFS($D$249:$D$599,$F$249:$F$599,0,$E$249:$E$599,$G547,$C$249:$C$599,"&lt;="&amp;Y5)&gt;=1000000),SUMIFS($D$249:$D$599,$F$249:$F$599,0,$E$249:$E$599,$G547)*$C$161 ,0)</f>
        <v/>
      </c>
      <c r="AA547" s="84">
        <f>IF(AND(SUMIFS($D$249:$D$599,$F$249:$F$599,0,$E$249:$E$599,$G547,$C$249:$C$599,"&lt;="&amp;Y$5)&lt;1000000,SUMIFS($D$249:$D$599,$F$249:$F$599,0,$E$249:$E$599,$G547,$C$249:$C$599,"&lt;="&amp;AA5)&gt;=1000000),SUMIFS($D$249:$D$599,$F$249:$F$599,0,$E$249:$E$599,$G547)*$C$161 ,0)</f>
        <v/>
      </c>
      <c r="AC547" s="84">
        <f>IF(AND(SUMIFS($D$249:$D$599,$F$249:$F$599,0,$E$249:$E$599,$G547,$C$249:$C$599,"&lt;="&amp;AA$5)&lt;1000000,SUMIFS($D$249:$D$599,$F$249:$F$599,0,$E$249:$E$599,$G547,$C$249:$C$599,"&lt;="&amp;AC5)&gt;=1000000),SUMIFS($D$249:$D$599,$F$249:$F$599,0,$E$249:$E$599,$G547)*$C$161 ,0)</f>
        <v/>
      </c>
      <c r="AE547" s="84">
        <f>IF(AND(SUMIFS($D$249:$D$599,$F$249:$F$599,0,$E$249:$E$599,$G547,$C$249:$C$599,"&lt;="&amp;AC$5)&lt;1000000,SUMIFS($D$249:$D$599,$F$249:$F$599,0,$E$249:$E$599,$G547,$C$249:$C$599,"&lt;="&amp;AE5)&gt;=1000000),SUMIFS($D$249:$D$599,$F$249:$F$599,0,$E$249:$E$599,$G547)*$C$161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85">
        <f>LEFT(B548,6)</f>
        <v/>
      </c>
      <c r="F548" s="14">
        <f>IF(SUMIFS($E$121:$E$155,$D$121:$D$155,E548)&lt;&gt;0,E548,0)</f>
        <v/>
      </c>
      <c r="G548" s="24" t="n"/>
      <c r="I548" s="26">
        <f>IF(AND(SUMIFS($D$249:$D$599,$F$249:$F$599,0,$E$249:$E$599,$G548,$C$249:$C$599,"&lt;="&amp;B$2)&lt;1000000,SUMIFS($D$249:$D$599,$F$249:$F$599,0,$E$249:$E$599,$G548,$C$249:$C$599,"&lt;="&amp;I5)&gt;=1000000),SUMIFS($D$249:$D$599,$F$249:$F$599,0,$E$249:$E$599,$G548)*$C$161 ,0)</f>
        <v/>
      </c>
      <c r="K548" s="84">
        <f>IF(AND(SUMIFS($D$249:$D$599,$F$249:$F$599,0,$E$249:$E$599,$G548,$C$249:$C$599,"&lt;="&amp;I$5)&lt;1000000,SUMIFS($D$249:$D$599,$F$249:$F$599,0,$E$249:$E$599,$G548,$C$249:$C$599,"&lt;="&amp;K5)&gt;=1000000),SUMIFS($D$249:$D$599,$F$249:$F$599,0,$E$249:$E$599,$G548)*$C$161 ,0)</f>
        <v/>
      </c>
      <c r="M548" s="84">
        <f>IF(AND(SUMIFS($D$249:$D$599,$F$249:$F$599,0,$E$249:$E$599,$G548,$C$249:$C$599,"&lt;="&amp;K$5)&lt;1000000,SUMIFS($D$249:$D$599,$F$249:$F$599,0,$E$249:$E$599,$G548,$C$249:$C$599,"&lt;="&amp;M5)&gt;=1000000),SUMIFS($D$249:$D$599,$F$249:$F$599,0,$E$249:$E$599,$G548)*$C$161 ,0)</f>
        <v/>
      </c>
      <c r="O548" s="84">
        <f>IF(AND(SUMIFS($D$249:$D$599,$F$249:$F$599,0,$E$249:$E$599,$G548,$C$249:$C$599,"&lt;="&amp;M$5)&lt;1000000,SUMIFS($D$249:$D$599,$F$249:$F$599,0,$E$249:$E$599,$G548,$C$249:$C$599,"&lt;="&amp;O5)&gt;=1000000),SUMIFS($D$249:$D$599,$F$249:$F$599,0,$E$249:$E$599,$G548)*$C$161 ,0)</f>
        <v/>
      </c>
      <c r="Q548" s="84">
        <f>IF(AND(SUMIFS($D$249:$D$599,$F$249:$F$599,0,$E$249:$E$599,$G548,$C$249:$C$599,"&lt;="&amp;O$5)&lt;1000000,SUMIFS($D$249:$D$599,$F$249:$F$599,0,$E$249:$E$599,$G548,$C$249:$C$599,"&lt;="&amp;Q5)&gt;=1000000),SUMIFS($D$249:$D$599,$F$249:$F$599,0,$E$249:$E$599,$G548)*$C$161 ,0)</f>
        <v/>
      </c>
      <c r="S548" s="84">
        <f>IF(AND(SUMIFS($D$249:$D$599,$F$249:$F$599,0,$E$249:$E$599,$G548,$C$249:$C$599,"&lt;="&amp;Q$5)&lt;1000000,SUMIFS($D$249:$D$599,$F$249:$F$599,0,$E$249:$E$599,$G548,$C$249:$C$599,"&lt;="&amp;S5)&gt;=1000000),SUMIFS($D$249:$D$599,$F$249:$F$599,0,$E$249:$E$599,$G548)*$C$161 ,0)</f>
        <v/>
      </c>
      <c r="U548" s="84">
        <f>IF(AND(SUMIFS($D$249:$D$599,$F$249:$F$599,0,$E$249:$E$599,$G548,$C$249:$C$599,"&lt;="&amp;S$5)&lt;1000000,SUMIFS($D$249:$D$599,$F$249:$F$599,0,$E$249:$E$599,$G548,$C$249:$C$599,"&lt;="&amp;U5)&gt;=1000000),SUMIFS($D$249:$D$599,$F$249:$F$599,0,$E$249:$E$599,$G548)*$C$161 ,0)</f>
        <v/>
      </c>
      <c r="W548" s="84">
        <f>IF(AND(SUMIFS($D$249:$D$599,$F$249:$F$599,0,$E$249:$E$599,$G548,$C$249:$C$599,"&lt;="&amp;U$5)&lt;1000000,SUMIFS($D$249:$D$599,$F$249:$F$599,0,$E$249:$E$599,$G548,$C$249:$C$599,"&lt;="&amp;W5)&gt;=1000000),SUMIFS($D$249:$D$599,$F$249:$F$599,0,$E$249:$E$599,$G548)*$C$161 ,0)</f>
        <v/>
      </c>
      <c r="Y548" s="84">
        <f>IF(AND(SUMIFS($D$249:$D$599,$F$249:$F$599,0,$E$249:$E$599,$G548,$C$249:$C$599,"&lt;="&amp;W$5)&lt;1000000,SUMIFS($D$249:$D$599,$F$249:$F$599,0,$E$249:$E$599,$G548,$C$249:$C$599,"&lt;="&amp;Y5)&gt;=1000000),SUMIFS($D$249:$D$599,$F$249:$F$599,0,$E$249:$E$599,$G548)*$C$161 ,0)</f>
        <v/>
      </c>
      <c r="AA548" s="84">
        <f>IF(AND(SUMIFS($D$249:$D$599,$F$249:$F$599,0,$E$249:$E$599,$G548,$C$249:$C$599,"&lt;="&amp;Y$5)&lt;1000000,SUMIFS($D$249:$D$599,$F$249:$F$599,0,$E$249:$E$599,$G548,$C$249:$C$599,"&lt;="&amp;AA5)&gt;=1000000),SUMIFS($D$249:$D$599,$F$249:$F$599,0,$E$249:$E$599,$G548)*$C$161 ,0)</f>
        <v/>
      </c>
      <c r="AC548" s="84">
        <f>IF(AND(SUMIFS($D$249:$D$599,$F$249:$F$599,0,$E$249:$E$599,$G548,$C$249:$C$599,"&lt;="&amp;AA$5)&lt;1000000,SUMIFS($D$249:$D$599,$F$249:$F$599,0,$E$249:$E$599,$G548,$C$249:$C$599,"&lt;="&amp;AC5)&gt;=1000000),SUMIFS($D$249:$D$599,$F$249:$F$599,0,$E$249:$E$599,$G548)*$C$161 ,0)</f>
        <v/>
      </c>
      <c r="AE548" s="84">
        <f>IF(AND(SUMIFS($D$249:$D$599,$F$249:$F$599,0,$E$249:$E$599,$G548,$C$249:$C$599,"&lt;="&amp;AC$5)&lt;1000000,SUMIFS($D$249:$D$599,$F$249:$F$599,0,$E$249:$E$599,$G548,$C$249:$C$599,"&lt;="&amp;AE5)&gt;=1000000),SUMIFS($D$249:$D$599,$F$249:$F$599,0,$E$249:$E$599,$G548)*$C$161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85">
        <f>LEFT(B549,6)</f>
        <v/>
      </c>
      <c r="F549" s="14">
        <f>IF(SUMIFS($E$121:$E$155,$D$121:$D$155,E549)&lt;&gt;0,E549,0)</f>
        <v/>
      </c>
      <c r="G549" s="24" t="n"/>
      <c r="I549" s="26">
        <f>IF(AND(SUMIFS($D$249:$D$599,$F$249:$F$599,0,$E$249:$E$599,$G549,$C$249:$C$599,"&lt;="&amp;B$2)&lt;1000000,SUMIFS($D$249:$D$599,$F$249:$F$599,0,$E$249:$E$599,$G549,$C$249:$C$599,"&lt;="&amp;I5)&gt;=1000000),SUMIFS($D$249:$D$599,$F$249:$F$599,0,$E$249:$E$599,$G549)*$C$161 ,0)</f>
        <v/>
      </c>
      <c r="K549" s="84">
        <f>IF(AND(SUMIFS($D$249:$D$599,$F$249:$F$599,0,$E$249:$E$599,$G549,$C$249:$C$599,"&lt;="&amp;I$5)&lt;1000000,SUMIFS($D$249:$D$599,$F$249:$F$599,0,$E$249:$E$599,$G549,$C$249:$C$599,"&lt;="&amp;K5)&gt;=1000000),SUMIFS($D$249:$D$599,$F$249:$F$599,0,$E$249:$E$599,$G549)*$C$161 ,0)</f>
        <v/>
      </c>
      <c r="M549" s="84">
        <f>IF(AND(SUMIFS($D$249:$D$599,$F$249:$F$599,0,$E$249:$E$599,$G549,$C$249:$C$599,"&lt;="&amp;K$5)&lt;1000000,SUMIFS($D$249:$D$599,$F$249:$F$599,0,$E$249:$E$599,$G549,$C$249:$C$599,"&lt;="&amp;M5)&gt;=1000000),SUMIFS($D$249:$D$599,$F$249:$F$599,0,$E$249:$E$599,$G549)*$C$161 ,0)</f>
        <v/>
      </c>
      <c r="O549" s="84">
        <f>IF(AND(SUMIFS($D$249:$D$599,$F$249:$F$599,0,$E$249:$E$599,$G549,$C$249:$C$599,"&lt;="&amp;M$5)&lt;1000000,SUMIFS($D$249:$D$599,$F$249:$F$599,0,$E$249:$E$599,$G549,$C$249:$C$599,"&lt;="&amp;O5)&gt;=1000000),SUMIFS($D$249:$D$599,$F$249:$F$599,0,$E$249:$E$599,$G549)*$C$161 ,0)</f>
        <v/>
      </c>
      <c r="Q549" s="84">
        <f>IF(AND(SUMIFS($D$249:$D$599,$F$249:$F$599,0,$E$249:$E$599,$G549,$C$249:$C$599,"&lt;="&amp;O$5)&lt;1000000,SUMIFS($D$249:$D$599,$F$249:$F$599,0,$E$249:$E$599,$G549,$C$249:$C$599,"&lt;="&amp;Q5)&gt;=1000000),SUMIFS($D$249:$D$599,$F$249:$F$599,0,$E$249:$E$599,$G549)*$C$161 ,0)</f>
        <v/>
      </c>
      <c r="S549" s="84">
        <f>IF(AND(SUMIFS($D$249:$D$599,$F$249:$F$599,0,$E$249:$E$599,$G549,$C$249:$C$599,"&lt;="&amp;Q$5)&lt;1000000,SUMIFS($D$249:$D$599,$F$249:$F$599,0,$E$249:$E$599,$G549,$C$249:$C$599,"&lt;="&amp;S5)&gt;=1000000),SUMIFS($D$249:$D$599,$F$249:$F$599,0,$E$249:$E$599,$G549)*$C$161 ,0)</f>
        <v/>
      </c>
      <c r="U549" s="84">
        <f>IF(AND(SUMIFS($D$249:$D$599,$F$249:$F$599,0,$E$249:$E$599,$G549,$C$249:$C$599,"&lt;="&amp;S$5)&lt;1000000,SUMIFS($D$249:$D$599,$F$249:$F$599,0,$E$249:$E$599,$G549,$C$249:$C$599,"&lt;="&amp;U5)&gt;=1000000),SUMIFS($D$249:$D$599,$F$249:$F$599,0,$E$249:$E$599,$G549)*$C$161 ,0)</f>
        <v/>
      </c>
      <c r="W549" s="84">
        <f>IF(AND(SUMIFS($D$249:$D$599,$F$249:$F$599,0,$E$249:$E$599,$G549,$C$249:$C$599,"&lt;="&amp;U$5)&lt;1000000,SUMIFS($D$249:$D$599,$F$249:$F$599,0,$E$249:$E$599,$G549,$C$249:$C$599,"&lt;="&amp;W5)&gt;=1000000),SUMIFS($D$249:$D$599,$F$249:$F$599,0,$E$249:$E$599,$G549)*$C$161 ,0)</f>
        <v/>
      </c>
      <c r="Y549" s="84">
        <f>IF(AND(SUMIFS($D$249:$D$599,$F$249:$F$599,0,$E$249:$E$599,$G549,$C$249:$C$599,"&lt;="&amp;W$5)&lt;1000000,SUMIFS($D$249:$D$599,$F$249:$F$599,0,$E$249:$E$599,$G549,$C$249:$C$599,"&lt;="&amp;Y5)&gt;=1000000),SUMIFS($D$249:$D$599,$F$249:$F$599,0,$E$249:$E$599,$G549)*$C$161 ,0)</f>
        <v/>
      </c>
      <c r="AA549" s="84">
        <f>IF(AND(SUMIFS($D$249:$D$599,$F$249:$F$599,0,$E$249:$E$599,$G549,$C$249:$C$599,"&lt;="&amp;Y$5)&lt;1000000,SUMIFS($D$249:$D$599,$F$249:$F$599,0,$E$249:$E$599,$G549,$C$249:$C$599,"&lt;="&amp;AA5)&gt;=1000000),SUMIFS($D$249:$D$599,$F$249:$F$599,0,$E$249:$E$599,$G549)*$C$161 ,0)</f>
        <v/>
      </c>
      <c r="AC549" s="84">
        <f>IF(AND(SUMIFS($D$249:$D$599,$F$249:$F$599,0,$E$249:$E$599,$G549,$C$249:$C$599,"&lt;="&amp;AA$5)&lt;1000000,SUMIFS($D$249:$D$599,$F$249:$F$599,0,$E$249:$E$599,$G549,$C$249:$C$599,"&lt;="&amp;AC5)&gt;=1000000),SUMIFS($D$249:$D$599,$F$249:$F$599,0,$E$249:$E$599,$G549)*$C$161 ,0)</f>
        <v/>
      </c>
      <c r="AE549" s="84">
        <f>IF(AND(SUMIFS($D$249:$D$599,$F$249:$F$599,0,$E$249:$E$599,$G549,$C$249:$C$599,"&lt;="&amp;AC$5)&lt;1000000,SUMIFS($D$249:$D$599,$F$249:$F$599,0,$E$249:$E$599,$G549,$C$249:$C$599,"&lt;="&amp;AE5)&gt;=1000000),SUMIFS($D$249:$D$599,$F$249:$F$599,0,$E$249:$E$599,$G549)*$C$161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85">
        <f>LEFT(B550,6)</f>
        <v/>
      </c>
      <c r="F550" s="14">
        <f>IF(SUMIFS($E$121:$E$155,$D$121:$D$155,E550)&lt;&gt;0,E550,0)</f>
        <v/>
      </c>
      <c r="G550" s="24" t="n"/>
      <c r="I550" s="26">
        <f>IF(AND(SUMIFS($D$249:$D$599,$F$249:$F$599,0,$E$249:$E$599,$G550,$C$249:$C$599,"&lt;="&amp;B$2)&lt;1000000,SUMIFS($D$249:$D$599,$F$249:$F$599,0,$E$249:$E$599,$G550,$C$249:$C$599,"&lt;="&amp;I5)&gt;=1000000),SUMIFS($D$249:$D$599,$F$249:$F$599,0,$E$249:$E$599,$G550)*$C$161 ,0)</f>
        <v/>
      </c>
      <c r="K550" s="84">
        <f>IF(AND(SUMIFS($D$249:$D$599,$F$249:$F$599,0,$E$249:$E$599,$G550,$C$249:$C$599,"&lt;="&amp;I$5)&lt;1000000,SUMIFS($D$249:$D$599,$F$249:$F$599,0,$E$249:$E$599,$G550,$C$249:$C$599,"&lt;="&amp;K5)&gt;=1000000),SUMIFS($D$249:$D$599,$F$249:$F$599,0,$E$249:$E$599,$G550)*$C$161 ,0)</f>
        <v/>
      </c>
      <c r="M550" s="84">
        <f>IF(AND(SUMIFS($D$249:$D$599,$F$249:$F$599,0,$E$249:$E$599,$G550,$C$249:$C$599,"&lt;="&amp;K$5)&lt;1000000,SUMIFS($D$249:$D$599,$F$249:$F$599,0,$E$249:$E$599,$G550,$C$249:$C$599,"&lt;="&amp;M5)&gt;=1000000),SUMIFS($D$249:$D$599,$F$249:$F$599,0,$E$249:$E$599,$G550)*$C$161 ,0)</f>
        <v/>
      </c>
      <c r="O550" s="84">
        <f>IF(AND(SUMIFS($D$249:$D$599,$F$249:$F$599,0,$E$249:$E$599,$G550,$C$249:$C$599,"&lt;="&amp;M$5)&lt;1000000,SUMIFS($D$249:$D$599,$F$249:$F$599,0,$E$249:$E$599,$G550,$C$249:$C$599,"&lt;="&amp;O5)&gt;=1000000),SUMIFS($D$249:$D$599,$F$249:$F$599,0,$E$249:$E$599,$G550)*$C$161 ,0)</f>
        <v/>
      </c>
      <c r="Q550" s="84">
        <f>IF(AND(SUMIFS($D$249:$D$599,$F$249:$F$599,0,$E$249:$E$599,$G550,$C$249:$C$599,"&lt;="&amp;O$5)&lt;1000000,SUMIFS($D$249:$D$599,$F$249:$F$599,0,$E$249:$E$599,$G550,$C$249:$C$599,"&lt;="&amp;Q5)&gt;=1000000),SUMIFS($D$249:$D$599,$F$249:$F$599,0,$E$249:$E$599,$G550)*$C$161 ,0)</f>
        <v/>
      </c>
      <c r="S550" s="84">
        <f>IF(AND(SUMIFS($D$249:$D$599,$F$249:$F$599,0,$E$249:$E$599,$G550,$C$249:$C$599,"&lt;="&amp;Q$5)&lt;1000000,SUMIFS($D$249:$D$599,$F$249:$F$599,0,$E$249:$E$599,$G550,$C$249:$C$599,"&lt;="&amp;S5)&gt;=1000000),SUMIFS($D$249:$D$599,$F$249:$F$599,0,$E$249:$E$599,$G550)*$C$161 ,0)</f>
        <v/>
      </c>
      <c r="U550" s="84">
        <f>IF(AND(SUMIFS($D$249:$D$599,$F$249:$F$599,0,$E$249:$E$599,$G550,$C$249:$C$599,"&lt;="&amp;S$5)&lt;1000000,SUMIFS($D$249:$D$599,$F$249:$F$599,0,$E$249:$E$599,$G550,$C$249:$C$599,"&lt;="&amp;U5)&gt;=1000000),SUMIFS($D$249:$D$599,$F$249:$F$599,0,$E$249:$E$599,$G550)*$C$161 ,0)</f>
        <v/>
      </c>
      <c r="W550" s="84">
        <f>IF(AND(SUMIFS($D$249:$D$599,$F$249:$F$599,0,$E$249:$E$599,$G550,$C$249:$C$599,"&lt;="&amp;U$5)&lt;1000000,SUMIFS($D$249:$D$599,$F$249:$F$599,0,$E$249:$E$599,$G550,$C$249:$C$599,"&lt;="&amp;W5)&gt;=1000000),SUMIFS($D$249:$D$599,$F$249:$F$599,0,$E$249:$E$599,$G550)*$C$161 ,0)</f>
        <v/>
      </c>
      <c r="Y550" s="84">
        <f>IF(AND(SUMIFS($D$249:$D$599,$F$249:$F$599,0,$E$249:$E$599,$G550,$C$249:$C$599,"&lt;="&amp;W$5)&lt;1000000,SUMIFS($D$249:$D$599,$F$249:$F$599,0,$E$249:$E$599,$G550,$C$249:$C$599,"&lt;="&amp;Y5)&gt;=1000000),SUMIFS($D$249:$D$599,$F$249:$F$599,0,$E$249:$E$599,$G550)*$C$161 ,0)</f>
        <v/>
      </c>
      <c r="AA550" s="84">
        <f>IF(AND(SUMIFS($D$249:$D$599,$F$249:$F$599,0,$E$249:$E$599,$G550,$C$249:$C$599,"&lt;="&amp;Y$5)&lt;1000000,SUMIFS($D$249:$D$599,$F$249:$F$599,0,$E$249:$E$599,$G550,$C$249:$C$599,"&lt;="&amp;AA5)&gt;=1000000),SUMIFS($D$249:$D$599,$F$249:$F$599,0,$E$249:$E$599,$G550)*$C$161 ,0)</f>
        <v/>
      </c>
      <c r="AC550" s="84">
        <f>IF(AND(SUMIFS($D$249:$D$599,$F$249:$F$599,0,$E$249:$E$599,$G550,$C$249:$C$599,"&lt;="&amp;AA$5)&lt;1000000,SUMIFS($D$249:$D$599,$F$249:$F$599,0,$E$249:$E$599,$G550,$C$249:$C$599,"&lt;="&amp;AC5)&gt;=1000000),SUMIFS($D$249:$D$599,$F$249:$F$599,0,$E$249:$E$599,$G550)*$C$161 ,0)</f>
        <v/>
      </c>
      <c r="AE550" s="84">
        <f>IF(AND(SUMIFS($D$249:$D$599,$F$249:$F$599,0,$E$249:$E$599,$G550,$C$249:$C$599,"&lt;="&amp;AC$5)&lt;1000000,SUMIFS($D$249:$D$599,$F$249:$F$599,0,$E$249:$E$599,$G550,$C$249:$C$599,"&lt;="&amp;AE5)&gt;=1000000),SUMIFS($D$249:$D$599,$F$249:$F$599,0,$E$249:$E$599,$G550)*$C$161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85">
        <f>LEFT(B551,6)</f>
        <v/>
      </c>
      <c r="F551" s="14">
        <f>IF(SUMIFS($E$121:$E$155,$D$121:$D$155,E551)&lt;&gt;0,E551,0)</f>
        <v/>
      </c>
      <c r="G551" s="24" t="n"/>
      <c r="I551" s="26">
        <f>IF(AND(SUMIFS($D$249:$D$599,$F$249:$F$599,0,$E$249:$E$599,$G551,$C$249:$C$599,"&lt;="&amp;B$2)&lt;1000000,SUMIFS($D$249:$D$599,$F$249:$F$599,0,$E$249:$E$599,$G551,$C$249:$C$599,"&lt;="&amp;I5)&gt;=1000000),SUMIFS($D$249:$D$599,$F$249:$F$599,0,$E$249:$E$599,$G551)*$C$161 ,0)</f>
        <v/>
      </c>
      <c r="K551" s="84">
        <f>IF(AND(SUMIFS($D$249:$D$599,$F$249:$F$599,0,$E$249:$E$599,$G551,$C$249:$C$599,"&lt;="&amp;I$5)&lt;1000000,SUMIFS($D$249:$D$599,$F$249:$F$599,0,$E$249:$E$599,$G551,$C$249:$C$599,"&lt;="&amp;K5)&gt;=1000000),SUMIFS($D$249:$D$599,$F$249:$F$599,0,$E$249:$E$599,$G551)*$C$161 ,0)</f>
        <v/>
      </c>
      <c r="M551" s="84">
        <f>IF(AND(SUMIFS($D$249:$D$599,$F$249:$F$599,0,$E$249:$E$599,$G551,$C$249:$C$599,"&lt;="&amp;K$5)&lt;1000000,SUMIFS($D$249:$D$599,$F$249:$F$599,0,$E$249:$E$599,$G551,$C$249:$C$599,"&lt;="&amp;M5)&gt;=1000000),SUMIFS($D$249:$D$599,$F$249:$F$599,0,$E$249:$E$599,$G551)*$C$161 ,0)</f>
        <v/>
      </c>
      <c r="O551" s="84">
        <f>IF(AND(SUMIFS($D$249:$D$599,$F$249:$F$599,0,$E$249:$E$599,$G551,$C$249:$C$599,"&lt;="&amp;M$5)&lt;1000000,SUMIFS($D$249:$D$599,$F$249:$F$599,0,$E$249:$E$599,$G551,$C$249:$C$599,"&lt;="&amp;O5)&gt;=1000000),SUMIFS($D$249:$D$599,$F$249:$F$599,0,$E$249:$E$599,$G551)*$C$161 ,0)</f>
        <v/>
      </c>
      <c r="Q551" s="84">
        <f>IF(AND(SUMIFS($D$249:$D$599,$F$249:$F$599,0,$E$249:$E$599,$G551,$C$249:$C$599,"&lt;="&amp;O$5)&lt;1000000,SUMIFS($D$249:$D$599,$F$249:$F$599,0,$E$249:$E$599,$G551,$C$249:$C$599,"&lt;="&amp;Q5)&gt;=1000000),SUMIFS($D$249:$D$599,$F$249:$F$599,0,$E$249:$E$599,$G551)*$C$161 ,0)</f>
        <v/>
      </c>
      <c r="S551" s="84">
        <f>IF(AND(SUMIFS($D$249:$D$599,$F$249:$F$599,0,$E$249:$E$599,$G551,$C$249:$C$599,"&lt;="&amp;Q$5)&lt;1000000,SUMIFS($D$249:$D$599,$F$249:$F$599,0,$E$249:$E$599,$G551,$C$249:$C$599,"&lt;="&amp;S5)&gt;=1000000),SUMIFS($D$249:$D$599,$F$249:$F$599,0,$E$249:$E$599,$G551)*$C$161 ,0)</f>
        <v/>
      </c>
      <c r="U551" s="84">
        <f>IF(AND(SUMIFS($D$249:$D$599,$F$249:$F$599,0,$E$249:$E$599,$G551,$C$249:$C$599,"&lt;="&amp;S$5)&lt;1000000,SUMIFS($D$249:$D$599,$F$249:$F$599,0,$E$249:$E$599,$G551,$C$249:$C$599,"&lt;="&amp;U5)&gt;=1000000),SUMIFS($D$249:$D$599,$F$249:$F$599,0,$E$249:$E$599,$G551)*$C$161 ,0)</f>
        <v/>
      </c>
      <c r="W551" s="84">
        <f>IF(AND(SUMIFS($D$249:$D$599,$F$249:$F$599,0,$E$249:$E$599,$G551,$C$249:$C$599,"&lt;="&amp;U$5)&lt;1000000,SUMIFS($D$249:$D$599,$F$249:$F$599,0,$E$249:$E$599,$G551,$C$249:$C$599,"&lt;="&amp;W5)&gt;=1000000),SUMIFS($D$249:$D$599,$F$249:$F$599,0,$E$249:$E$599,$G551)*$C$161 ,0)</f>
        <v/>
      </c>
      <c r="Y551" s="84">
        <f>IF(AND(SUMIFS($D$249:$D$599,$F$249:$F$599,0,$E$249:$E$599,$G551,$C$249:$C$599,"&lt;="&amp;W$5)&lt;1000000,SUMIFS($D$249:$D$599,$F$249:$F$599,0,$E$249:$E$599,$G551,$C$249:$C$599,"&lt;="&amp;Y5)&gt;=1000000),SUMIFS($D$249:$D$599,$F$249:$F$599,0,$E$249:$E$599,$G551)*$C$161 ,0)</f>
        <v/>
      </c>
      <c r="AA551" s="84">
        <f>IF(AND(SUMIFS($D$249:$D$599,$F$249:$F$599,0,$E$249:$E$599,$G551,$C$249:$C$599,"&lt;="&amp;Y$5)&lt;1000000,SUMIFS($D$249:$D$599,$F$249:$F$599,0,$E$249:$E$599,$G551,$C$249:$C$599,"&lt;="&amp;AA5)&gt;=1000000),SUMIFS($D$249:$D$599,$F$249:$F$599,0,$E$249:$E$599,$G551)*$C$161 ,0)</f>
        <v/>
      </c>
      <c r="AC551" s="84">
        <f>IF(AND(SUMIFS($D$249:$D$599,$F$249:$F$599,0,$E$249:$E$599,$G551,$C$249:$C$599,"&lt;="&amp;AA$5)&lt;1000000,SUMIFS($D$249:$D$599,$F$249:$F$599,0,$E$249:$E$599,$G551,$C$249:$C$599,"&lt;="&amp;AC5)&gt;=1000000),SUMIFS($D$249:$D$599,$F$249:$F$599,0,$E$249:$E$599,$G551)*$C$161 ,0)</f>
        <v/>
      </c>
      <c r="AE551" s="84">
        <f>IF(AND(SUMIFS($D$249:$D$599,$F$249:$F$599,0,$E$249:$E$599,$G551,$C$249:$C$599,"&lt;="&amp;AC$5)&lt;1000000,SUMIFS($D$249:$D$599,$F$249:$F$599,0,$E$249:$E$599,$G551,$C$249:$C$599,"&lt;="&amp;AE5)&gt;=1000000),SUMIFS($D$249:$D$599,$F$249:$F$599,0,$E$249:$E$599,$G551)*$C$161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85">
        <f>LEFT(B552,6)</f>
        <v/>
      </c>
      <c r="F552" s="14">
        <f>IF(SUMIFS($E$121:$E$155,$D$121:$D$155,E552)&lt;&gt;0,E552,0)</f>
        <v/>
      </c>
      <c r="G552" s="24" t="n"/>
      <c r="I552" s="26">
        <f>IF(AND(SUMIFS($D$249:$D$599,$F$249:$F$599,0,$E$249:$E$599,$G552,$C$249:$C$599,"&lt;="&amp;B$2)&lt;1000000,SUMIFS($D$249:$D$599,$F$249:$F$599,0,$E$249:$E$599,$G552,$C$249:$C$599,"&lt;="&amp;I5)&gt;=1000000),SUMIFS($D$249:$D$599,$F$249:$F$599,0,$E$249:$E$599,$G552)*$C$161 ,0)</f>
        <v/>
      </c>
      <c r="K552" s="84">
        <f>IF(AND(SUMIFS($D$249:$D$599,$F$249:$F$599,0,$E$249:$E$599,$G552,$C$249:$C$599,"&lt;="&amp;I$5)&lt;1000000,SUMIFS($D$249:$D$599,$F$249:$F$599,0,$E$249:$E$599,$G552,$C$249:$C$599,"&lt;="&amp;K5)&gt;=1000000),SUMIFS($D$249:$D$599,$F$249:$F$599,0,$E$249:$E$599,$G552)*$C$161 ,0)</f>
        <v/>
      </c>
      <c r="M552" s="84">
        <f>IF(AND(SUMIFS($D$249:$D$599,$F$249:$F$599,0,$E$249:$E$599,$G552,$C$249:$C$599,"&lt;="&amp;K$5)&lt;1000000,SUMIFS($D$249:$D$599,$F$249:$F$599,0,$E$249:$E$599,$G552,$C$249:$C$599,"&lt;="&amp;M5)&gt;=1000000),SUMIFS($D$249:$D$599,$F$249:$F$599,0,$E$249:$E$599,$G552)*$C$161 ,0)</f>
        <v/>
      </c>
      <c r="O552" s="84">
        <f>IF(AND(SUMIFS($D$249:$D$599,$F$249:$F$599,0,$E$249:$E$599,$G552,$C$249:$C$599,"&lt;="&amp;M$5)&lt;1000000,SUMIFS($D$249:$D$599,$F$249:$F$599,0,$E$249:$E$599,$G552,$C$249:$C$599,"&lt;="&amp;O5)&gt;=1000000),SUMIFS($D$249:$D$599,$F$249:$F$599,0,$E$249:$E$599,$G552)*$C$161 ,0)</f>
        <v/>
      </c>
      <c r="Q552" s="84">
        <f>IF(AND(SUMIFS($D$249:$D$599,$F$249:$F$599,0,$E$249:$E$599,$G552,$C$249:$C$599,"&lt;="&amp;O$5)&lt;1000000,SUMIFS($D$249:$D$599,$F$249:$F$599,0,$E$249:$E$599,$G552,$C$249:$C$599,"&lt;="&amp;Q5)&gt;=1000000),SUMIFS($D$249:$D$599,$F$249:$F$599,0,$E$249:$E$599,$G552)*$C$161 ,0)</f>
        <v/>
      </c>
      <c r="S552" s="84">
        <f>IF(AND(SUMIFS($D$249:$D$599,$F$249:$F$599,0,$E$249:$E$599,$G552,$C$249:$C$599,"&lt;="&amp;Q$5)&lt;1000000,SUMIFS($D$249:$D$599,$F$249:$F$599,0,$E$249:$E$599,$G552,$C$249:$C$599,"&lt;="&amp;S5)&gt;=1000000),SUMIFS($D$249:$D$599,$F$249:$F$599,0,$E$249:$E$599,$G552)*$C$161 ,0)</f>
        <v/>
      </c>
      <c r="U552" s="84">
        <f>IF(AND(SUMIFS($D$249:$D$599,$F$249:$F$599,0,$E$249:$E$599,$G552,$C$249:$C$599,"&lt;="&amp;S$5)&lt;1000000,SUMIFS($D$249:$D$599,$F$249:$F$599,0,$E$249:$E$599,$G552,$C$249:$C$599,"&lt;="&amp;U5)&gt;=1000000),SUMIFS($D$249:$D$599,$F$249:$F$599,0,$E$249:$E$599,$G552)*$C$161 ,0)</f>
        <v/>
      </c>
      <c r="W552" s="84">
        <f>IF(AND(SUMIFS($D$249:$D$599,$F$249:$F$599,0,$E$249:$E$599,$G552,$C$249:$C$599,"&lt;="&amp;U$5)&lt;1000000,SUMIFS($D$249:$D$599,$F$249:$F$599,0,$E$249:$E$599,$G552,$C$249:$C$599,"&lt;="&amp;W5)&gt;=1000000),SUMIFS($D$249:$D$599,$F$249:$F$599,0,$E$249:$E$599,$G552)*$C$161 ,0)</f>
        <v/>
      </c>
      <c r="Y552" s="84">
        <f>IF(AND(SUMIFS($D$249:$D$599,$F$249:$F$599,0,$E$249:$E$599,$G552,$C$249:$C$599,"&lt;="&amp;W$5)&lt;1000000,SUMIFS($D$249:$D$599,$F$249:$F$599,0,$E$249:$E$599,$G552,$C$249:$C$599,"&lt;="&amp;Y5)&gt;=1000000),SUMIFS($D$249:$D$599,$F$249:$F$599,0,$E$249:$E$599,$G552)*$C$161 ,0)</f>
        <v/>
      </c>
      <c r="AA552" s="84">
        <f>IF(AND(SUMIFS($D$249:$D$599,$F$249:$F$599,0,$E$249:$E$599,$G552,$C$249:$C$599,"&lt;="&amp;Y$5)&lt;1000000,SUMIFS($D$249:$D$599,$F$249:$F$599,0,$E$249:$E$599,$G552,$C$249:$C$599,"&lt;="&amp;AA5)&gt;=1000000),SUMIFS($D$249:$D$599,$F$249:$F$599,0,$E$249:$E$599,$G552)*$C$161 ,0)</f>
        <v/>
      </c>
      <c r="AC552" s="84">
        <f>IF(AND(SUMIFS($D$249:$D$599,$F$249:$F$599,0,$E$249:$E$599,$G552,$C$249:$C$599,"&lt;="&amp;AA$5)&lt;1000000,SUMIFS($D$249:$D$599,$F$249:$F$599,0,$E$249:$E$599,$G552,$C$249:$C$599,"&lt;="&amp;AC5)&gt;=1000000),SUMIFS($D$249:$D$599,$F$249:$F$599,0,$E$249:$E$599,$G552)*$C$161 ,0)</f>
        <v/>
      </c>
      <c r="AE552" s="84">
        <f>IF(AND(SUMIFS($D$249:$D$599,$F$249:$F$599,0,$E$249:$E$599,$G552,$C$249:$C$599,"&lt;="&amp;AC$5)&lt;1000000,SUMIFS($D$249:$D$599,$F$249:$F$599,0,$E$249:$E$599,$G552,$C$249:$C$599,"&lt;="&amp;AE5)&gt;=1000000),SUMIFS($D$249:$D$599,$F$249:$F$599,0,$E$249:$E$599,$G552)*$C$161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85">
        <f>LEFT(B553,6)</f>
        <v/>
      </c>
      <c r="F553" s="14">
        <f>IF(SUMIFS($E$121:$E$155,$D$121:$D$155,E553)&lt;&gt;0,E553,0)</f>
        <v/>
      </c>
      <c r="G553" s="24" t="n"/>
      <c r="I553" s="26">
        <f>IF(AND(SUMIFS($D$249:$D$599,$F$249:$F$599,0,$E$249:$E$599,$G553,$C$249:$C$599,"&lt;="&amp;B$2)&lt;1000000,SUMIFS($D$249:$D$599,$F$249:$F$599,0,$E$249:$E$599,$G553,$C$249:$C$599,"&lt;="&amp;I5)&gt;=1000000),SUMIFS($D$249:$D$599,$F$249:$F$599,0,$E$249:$E$599,$G553)*$C$161 ,0)</f>
        <v/>
      </c>
      <c r="K553" s="84">
        <f>IF(AND(SUMIFS($D$249:$D$599,$F$249:$F$599,0,$E$249:$E$599,$G553,$C$249:$C$599,"&lt;="&amp;I$5)&lt;1000000,SUMIFS($D$249:$D$599,$F$249:$F$599,0,$E$249:$E$599,$G553,$C$249:$C$599,"&lt;="&amp;K5)&gt;=1000000),SUMIFS($D$249:$D$599,$F$249:$F$599,0,$E$249:$E$599,$G553)*$C$161 ,0)</f>
        <v/>
      </c>
      <c r="M553" s="84">
        <f>IF(AND(SUMIFS($D$249:$D$599,$F$249:$F$599,0,$E$249:$E$599,$G553,$C$249:$C$599,"&lt;="&amp;K$5)&lt;1000000,SUMIFS($D$249:$D$599,$F$249:$F$599,0,$E$249:$E$599,$G553,$C$249:$C$599,"&lt;="&amp;M5)&gt;=1000000),SUMIFS($D$249:$D$599,$F$249:$F$599,0,$E$249:$E$599,$G553)*$C$161 ,0)</f>
        <v/>
      </c>
      <c r="O553" s="84">
        <f>IF(AND(SUMIFS($D$249:$D$599,$F$249:$F$599,0,$E$249:$E$599,$G553,$C$249:$C$599,"&lt;="&amp;M$5)&lt;1000000,SUMIFS($D$249:$D$599,$F$249:$F$599,0,$E$249:$E$599,$G553,$C$249:$C$599,"&lt;="&amp;O5)&gt;=1000000),SUMIFS($D$249:$D$599,$F$249:$F$599,0,$E$249:$E$599,$G553)*$C$161 ,0)</f>
        <v/>
      </c>
      <c r="Q553" s="84">
        <f>IF(AND(SUMIFS($D$249:$D$599,$F$249:$F$599,0,$E$249:$E$599,$G553,$C$249:$C$599,"&lt;="&amp;O$5)&lt;1000000,SUMIFS($D$249:$D$599,$F$249:$F$599,0,$E$249:$E$599,$G553,$C$249:$C$599,"&lt;="&amp;Q5)&gt;=1000000),SUMIFS($D$249:$D$599,$F$249:$F$599,0,$E$249:$E$599,$G553)*$C$161 ,0)</f>
        <v/>
      </c>
      <c r="S553" s="84">
        <f>IF(AND(SUMIFS($D$249:$D$599,$F$249:$F$599,0,$E$249:$E$599,$G553,$C$249:$C$599,"&lt;="&amp;Q$5)&lt;1000000,SUMIFS($D$249:$D$599,$F$249:$F$599,0,$E$249:$E$599,$G553,$C$249:$C$599,"&lt;="&amp;S5)&gt;=1000000),SUMIFS($D$249:$D$599,$F$249:$F$599,0,$E$249:$E$599,$G553)*$C$161 ,0)</f>
        <v/>
      </c>
      <c r="U553" s="84">
        <f>IF(AND(SUMIFS($D$249:$D$599,$F$249:$F$599,0,$E$249:$E$599,$G553,$C$249:$C$599,"&lt;="&amp;S$5)&lt;1000000,SUMIFS($D$249:$D$599,$F$249:$F$599,0,$E$249:$E$599,$G553,$C$249:$C$599,"&lt;="&amp;U5)&gt;=1000000),SUMIFS($D$249:$D$599,$F$249:$F$599,0,$E$249:$E$599,$G553)*$C$161 ,0)</f>
        <v/>
      </c>
      <c r="W553" s="84">
        <f>IF(AND(SUMIFS($D$249:$D$599,$F$249:$F$599,0,$E$249:$E$599,$G553,$C$249:$C$599,"&lt;="&amp;U$5)&lt;1000000,SUMIFS($D$249:$D$599,$F$249:$F$599,0,$E$249:$E$599,$G553,$C$249:$C$599,"&lt;="&amp;W5)&gt;=1000000),SUMIFS($D$249:$D$599,$F$249:$F$599,0,$E$249:$E$599,$G553)*$C$161 ,0)</f>
        <v/>
      </c>
      <c r="Y553" s="84">
        <f>IF(AND(SUMIFS($D$249:$D$599,$F$249:$F$599,0,$E$249:$E$599,$G553,$C$249:$C$599,"&lt;="&amp;W$5)&lt;1000000,SUMIFS($D$249:$D$599,$F$249:$F$599,0,$E$249:$E$599,$G553,$C$249:$C$599,"&lt;="&amp;Y5)&gt;=1000000),SUMIFS($D$249:$D$599,$F$249:$F$599,0,$E$249:$E$599,$G553)*$C$161 ,0)</f>
        <v/>
      </c>
      <c r="AA553" s="84">
        <f>IF(AND(SUMIFS($D$249:$D$599,$F$249:$F$599,0,$E$249:$E$599,$G553,$C$249:$C$599,"&lt;="&amp;Y$5)&lt;1000000,SUMIFS($D$249:$D$599,$F$249:$F$599,0,$E$249:$E$599,$G553,$C$249:$C$599,"&lt;="&amp;AA5)&gt;=1000000),SUMIFS($D$249:$D$599,$F$249:$F$599,0,$E$249:$E$599,$G553)*$C$161 ,0)</f>
        <v/>
      </c>
      <c r="AC553" s="84">
        <f>IF(AND(SUMIFS($D$249:$D$599,$F$249:$F$599,0,$E$249:$E$599,$G553,$C$249:$C$599,"&lt;="&amp;AA$5)&lt;1000000,SUMIFS($D$249:$D$599,$F$249:$F$599,0,$E$249:$E$599,$G553,$C$249:$C$599,"&lt;="&amp;AC5)&gt;=1000000),SUMIFS($D$249:$D$599,$F$249:$F$599,0,$E$249:$E$599,$G553)*$C$161 ,0)</f>
        <v/>
      </c>
      <c r="AE553" s="84">
        <f>IF(AND(SUMIFS($D$249:$D$599,$F$249:$F$599,0,$E$249:$E$599,$G553,$C$249:$C$599,"&lt;="&amp;AC$5)&lt;1000000,SUMIFS($D$249:$D$599,$F$249:$F$599,0,$E$249:$E$599,$G553,$C$249:$C$599,"&lt;="&amp;AE5)&gt;=1000000),SUMIFS($D$249:$D$599,$F$249:$F$599,0,$E$249:$E$599,$G553)*$C$161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85">
        <f>LEFT(B554,6)</f>
        <v/>
      </c>
      <c r="F554" s="14">
        <f>IF(SUMIFS($E$121:$E$155,$D$121:$D$155,E554)&lt;&gt;0,E554,0)</f>
        <v/>
      </c>
      <c r="G554" s="24" t="n"/>
      <c r="I554" s="26">
        <f>IF(AND(SUMIFS($D$249:$D$599,$F$249:$F$599,0,$E$249:$E$599,$G554,$C$249:$C$599,"&lt;="&amp;B$2)&lt;1000000,SUMIFS($D$249:$D$599,$F$249:$F$599,0,$E$249:$E$599,$G554,$C$249:$C$599,"&lt;="&amp;I5)&gt;=1000000),SUMIFS($D$249:$D$599,$F$249:$F$599,0,$E$249:$E$599,$G554)*$C$161 ,0)</f>
        <v/>
      </c>
      <c r="K554" s="84">
        <f>IF(AND(SUMIFS($D$249:$D$599,$F$249:$F$599,0,$E$249:$E$599,$G554,$C$249:$C$599,"&lt;="&amp;I$5)&lt;1000000,SUMIFS($D$249:$D$599,$F$249:$F$599,0,$E$249:$E$599,$G554,$C$249:$C$599,"&lt;="&amp;K5)&gt;=1000000),SUMIFS($D$249:$D$599,$F$249:$F$599,0,$E$249:$E$599,$G554)*$C$161 ,0)</f>
        <v/>
      </c>
      <c r="M554" s="84">
        <f>IF(AND(SUMIFS($D$249:$D$599,$F$249:$F$599,0,$E$249:$E$599,$G554,$C$249:$C$599,"&lt;="&amp;K$5)&lt;1000000,SUMIFS($D$249:$D$599,$F$249:$F$599,0,$E$249:$E$599,$G554,$C$249:$C$599,"&lt;="&amp;M5)&gt;=1000000),SUMIFS($D$249:$D$599,$F$249:$F$599,0,$E$249:$E$599,$G554)*$C$161 ,0)</f>
        <v/>
      </c>
      <c r="O554" s="84">
        <f>IF(AND(SUMIFS($D$249:$D$599,$F$249:$F$599,0,$E$249:$E$599,$G554,$C$249:$C$599,"&lt;="&amp;M$5)&lt;1000000,SUMIFS($D$249:$D$599,$F$249:$F$599,0,$E$249:$E$599,$G554,$C$249:$C$599,"&lt;="&amp;O5)&gt;=1000000),SUMIFS($D$249:$D$599,$F$249:$F$599,0,$E$249:$E$599,$G554)*$C$161 ,0)</f>
        <v/>
      </c>
      <c r="Q554" s="84">
        <f>IF(AND(SUMIFS($D$249:$D$599,$F$249:$F$599,0,$E$249:$E$599,$G554,$C$249:$C$599,"&lt;="&amp;O$5)&lt;1000000,SUMIFS($D$249:$D$599,$F$249:$F$599,0,$E$249:$E$599,$G554,$C$249:$C$599,"&lt;="&amp;Q5)&gt;=1000000),SUMIFS($D$249:$D$599,$F$249:$F$599,0,$E$249:$E$599,$G554)*$C$161 ,0)</f>
        <v/>
      </c>
      <c r="S554" s="84">
        <f>IF(AND(SUMIFS($D$249:$D$599,$F$249:$F$599,0,$E$249:$E$599,$G554,$C$249:$C$599,"&lt;="&amp;Q$5)&lt;1000000,SUMIFS($D$249:$D$599,$F$249:$F$599,0,$E$249:$E$599,$G554,$C$249:$C$599,"&lt;="&amp;S5)&gt;=1000000),SUMIFS($D$249:$D$599,$F$249:$F$599,0,$E$249:$E$599,$G554)*$C$161 ,0)</f>
        <v/>
      </c>
      <c r="U554" s="84">
        <f>IF(AND(SUMIFS($D$249:$D$599,$F$249:$F$599,0,$E$249:$E$599,$G554,$C$249:$C$599,"&lt;="&amp;S$5)&lt;1000000,SUMIFS($D$249:$D$599,$F$249:$F$599,0,$E$249:$E$599,$G554,$C$249:$C$599,"&lt;="&amp;U5)&gt;=1000000),SUMIFS($D$249:$D$599,$F$249:$F$599,0,$E$249:$E$599,$G554)*$C$161 ,0)</f>
        <v/>
      </c>
      <c r="W554" s="84">
        <f>IF(AND(SUMIFS($D$249:$D$599,$F$249:$F$599,0,$E$249:$E$599,$G554,$C$249:$C$599,"&lt;="&amp;U$5)&lt;1000000,SUMIFS($D$249:$D$599,$F$249:$F$599,0,$E$249:$E$599,$G554,$C$249:$C$599,"&lt;="&amp;W5)&gt;=1000000),SUMIFS($D$249:$D$599,$F$249:$F$599,0,$E$249:$E$599,$G554)*$C$161 ,0)</f>
        <v/>
      </c>
      <c r="Y554" s="84">
        <f>IF(AND(SUMIFS($D$249:$D$599,$F$249:$F$599,0,$E$249:$E$599,$G554,$C$249:$C$599,"&lt;="&amp;W$5)&lt;1000000,SUMIFS($D$249:$D$599,$F$249:$F$599,0,$E$249:$E$599,$G554,$C$249:$C$599,"&lt;="&amp;Y5)&gt;=1000000),SUMIFS($D$249:$D$599,$F$249:$F$599,0,$E$249:$E$599,$G554)*$C$161 ,0)</f>
        <v/>
      </c>
      <c r="AA554" s="84">
        <f>IF(AND(SUMIFS($D$249:$D$599,$F$249:$F$599,0,$E$249:$E$599,$G554,$C$249:$C$599,"&lt;="&amp;Y$5)&lt;1000000,SUMIFS($D$249:$D$599,$F$249:$F$599,0,$E$249:$E$599,$G554,$C$249:$C$599,"&lt;="&amp;AA5)&gt;=1000000),SUMIFS($D$249:$D$599,$F$249:$F$599,0,$E$249:$E$599,$G554)*$C$161 ,0)</f>
        <v/>
      </c>
      <c r="AC554" s="84">
        <f>IF(AND(SUMIFS($D$249:$D$599,$F$249:$F$599,0,$E$249:$E$599,$G554,$C$249:$C$599,"&lt;="&amp;AA$5)&lt;1000000,SUMIFS($D$249:$D$599,$F$249:$F$599,0,$E$249:$E$599,$G554,$C$249:$C$599,"&lt;="&amp;AC5)&gt;=1000000),SUMIFS($D$249:$D$599,$F$249:$F$599,0,$E$249:$E$599,$G554)*$C$161 ,0)</f>
        <v/>
      </c>
      <c r="AE554" s="84">
        <f>IF(AND(SUMIFS($D$249:$D$599,$F$249:$F$599,0,$E$249:$E$599,$G554,$C$249:$C$599,"&lt;="&amp;AC$5)&lt;1000000,SUMIFS($D$249:$D$599,$F$249:$F$599,0,$E$249:$E$599,$G554,$C$249:$C$599,"&lt;="&amp;AE5)&gt;=1000000),SUMIFS($D$249:$D$599,$F$249:$F$599,0,$E$249:$E$599,$G554)*$C$161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85">
        <f>LEFT(B555,6)</f>
        <v/>
      </c>
      <c r="F555" s="14">
        <f>IF(SUMIFS($E$121:$E$155,$D$121:$D$155,E555)&lt;&gt;0,E555,0)</f>
        <v/>
      </c>
      <c r="G555" s="24" t="n"/>
      <c r="I555" s="26">
        <f>IF(AND(SUMIFS($D$249:$D$599,$F$249:$F$599,0,$E$249:$E$599,$G555,$C$249:$C$599,"&lt;="&amp;B$2)&lt;1000000,SUMIFS($D$249:$D$599,$F$249:$F$599,0,$E$249:$E$599,$G555,$C$249:$C$599,"&lt;="&amp;I5)&gt;=1000000),SUMIFS($D$249:$D$599,$F$249:$F$599,0,$E$249:$E$599,$G555)*$C$161 ,0)</f>
        <v/>
      </c>
      <c r="K555" s="84">
        <f>IF(AND(SUMIFS($D$249:$D$599,$F$249:$F$599,0,$E$249:$E$599,$G555,$C$249:$C$599,"&lt;="&amp;I$5)&lt;1000000,SUMIFS($D$249:$D$599,$F$249:$F$599,0,$E$249:$E$599,$G555,$C$249:$C$599,"&lt;="&amp;K5)&gt;=1000000),SUMIFS($D$249:$D$599,$F$249:$F$599,0,$E$249:$E$599,$G555)*$C$161 ,0)</f>
        <v/>
      </c>
      <c r="M555" s="84">
        <f>IF(AND(SUMIFS($D$249:$D$599,$F$249:$F$599,0,$E$249:$E$599,$G555,$C$249:$C$599,"&lt;="&amp;K$5)&lt;1000000,SUMIFS($D$249:$D$599,$F$249:$F$599,0,$E$249:$E$599,$G555,$C$249:$C$599,"&lt;="&amp;M5)&gt;=1000000),SUMIFS($D$249:$D$599,$F$249:$F$599,0,$E$249:$E$599,$G555)*$C$161 ,0)</f>
        <v/>
      </c>
      <c r="O555" s="84">
        <f>IF(AND(SUMIFS($D$249:$D$599,$F$249:$F$599,0,$E$249:$E$599,$G555,$C$249:$C$599,"&lt;="&amp;M$5)&lt;1000000,SUMIFS($D$249:$D$599,$F$249:$F$599,0,$E$249:$E$599,$G555,$C$249:$C$599,"&lt;="&amp;O5)&gt;=1000000),SUMIFS($D$249:$D$599,$F$249:$F$599,0,$E$249:$E$599,$G555)*$C$161 ,0)</f>
        <v/>
      </c>
      <c r="Q555" s="84">
        <f>IF(AND(SUMIFS($D$249:$D$599,$F$249:$F$599,0,$E$249:$E$599,$G555,$C$249:$C$599,"&lt;="&amp;O$5)&lt;1000000,SUMIFS($D$249:$D$599,$F$249:$F$599,0,$E$249:$E$599,$G555,$C$249:$C$599,"&lt;="&amp;Q5)&gt;=1000000),SUMIFS($D$249:$D$599,$F$249:$F$599,0,$E$249:$E$599,$G555)*$C$161 ,0)</f>
        <v/>
      </c>
      <c r="S555" s="84">
        <f>IF(AND(SUMIFS($D$249:$D$599,$F$249:$F$599,0,$E$249:$E$599,$G555,$C$249:$C$599,"&lt;="&amp;Q$5)&lt;1000000,SUMIFS($D$249:$D$599,$F$249:$F$599,0,$E$249:$E$599,$G555,$C$249:$C$599,"&lt;="&amp;S5)&gt;=1000000),SUMIFS($D$249:$D$599,$F$249:$F$599,0,$E$249:$E$599,$G555)*$C$161 ,0)</f>
        <v/>
      </c>
      <c r="U555" s="84">
        <f>IF(AND(SUMIFS($D$249:$D$599,$F$249:$F$599,0,$E$249:$E$599,$G555,$C$249:$C$599,"&lt;="&amp;S$5)&lt;1000000,SUMIFS($D$249:$D$599,$F$249:$F$599,0,$E$249:$E$599,$G555,$C$249:$C$599,"&lt;="&amp;U5)&gt;=1000000),SUMIFS($D$249:$D$599,$F$249:$F$599,0,$E$249:$E$599,$G555)*$C$161 ,0)</f>
        <v/>
      </c>
      <c r="W555" s="84">
        <f>IF(AND(SUMIFS($D$249:$D$599,$F$249:$F$599,0,$E$249:$E$599,$G555,$C$249:$C$599,"&lt;="&amp;U$5)&lt;1000000,SUMIFS($D$249:$D$599,$F$249:$F$599,0,$E$249:$E$599,$G555,$C$249:$C$599,"&lt;="&amp;W5)&gt;=1000000),SUMIFS($D$249:$D$599,$F$249:$F$599,0,$E$249:$E$599,$G555)*$C$161 ,0)</f>
        <v/>
      </c>
      <c r="Y555" s="84">
        <f>IF(AND(SUMIFS($D$249:$D$599,$F$249:$F$599,0,$E$249:$E$599,$G555,$C$249:$C$599,"&lt;="&amp;W$5)&lt;1000000,SUMIFS($D$249:$D$599,$F$249:$F$599,0,$E$249:$E$599,$G555,$C$249:$C$599,"&lt;="&amp;Y5)&gt;=1000000),SUMIFS($D$249:$D$599,$F$249:$F$599,0,$E$249:$E$599,$G555)*$C$161 ,0)</f>
        <v/>
      </c>
      <c r="AA555" s="84">
        <f>IF(AND(SUMIFS($D$249:$D$599,$F$249:$F$599,0,$E$249:$E$599,$G555,$C$249:$C$599,"&lt;="&amp;Y$5)&lt;1000000,SUMIFS($D$249:$D$599,$F$249:$F$599,0,$E$249:$E$599,$G555,$C$249:$C$599,"&lt;="&amp;AA5)&gt;=1000000),SUMIFS($D$249:$D$599,$F$249:$F$599,0,$E$249:$E$599,$G555)*$C$161 ,0)</f>
        <v/>
      </c>
      <c r="AC555" s="84">
        <f>IF(AND(SUMIFS($D$249:$D$599,$F$249:$F$599,0,$E$249:$E$599,$G555,$C$249:$C$599,"&lt;="&amp;AA$5)&lt;1000000,SUMIFS($D$249:$D$599,$F$249:$F$599,0,$E$249:$E$599,$G555,$C$249:$C$599,"&lt;="&amp;AC5)&gt;=1000000),SUMIFS($D$249:$D$599,$F$249:$F$599,0,$E$249:$E$599,$G555)*$C$161 ,0)</f>
        <v/>
      </c>
      <c r="AE555" s="84">
        <f>IF(AND(SUMIFS($D$249:$D$599,$F$249:$F$599,0,$E$249:$E$599,$G555,$C$249:$C$599,"&lt;="&amp;AC$5)&lt;1000000,SUMIFS($D$249:$D$599,$F$249:$F$599,0,$E$249:$E$599,$G555,$C$249:$C$599,"&lt;="&amp;AE5)&gt;=1000000),SUMIFS($D$249:$D$599,$F$249:$F$599,0,$E$249:$E$599,$G555)*$C$161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85">
        <f>LEFT(B556,6)</f>
        <v/>
      </c>
      <c r="F556" s="14">
        <f>IF(SUMIFS($E$121:$E$155,$D$121:$D$155,E556)&lt;&gt;0,E556,0)</f>
        <v/>
      </c>
      <c r="G556" s="24" t="n"/>
      <c r="I556" s="26">
        <f>IF(AND(SUMIFS($D$249:$D$599,$F$249:$F$599,0,$E$249:$E$599,$G556,$C$249:$C$599,"&lt;="&amp;B$2)&lt;1000000,SUMIFS($D$249:$D$599,$F$249:$F$599,0,$E$249:$E$599,$G556,$C$249:$C$599,"&lt;="&amp;I5)&gt;=1000000),SUMIFS($D$249:$D$599,$F$249:$F$599,0,$E$249:$E$599,$G556)*$C$161 ,0)</f>
        <v/>
      </c>
      <c r="K556" s="84">
        <f>IF(AND(SUMIFS($D$249:$D$599,$F$249:$F$599,0,$E$249:$E$599,$G556,$C$249:$C$599,"&lt;="&amp;I$5)&lt;1000000,SUMIFS($D$249:$D$599,$F$249:$F$599,0,$E$249:$E$599,$G556,$C$249:$C$599,"&lt;="&amp;K5)&gt;=1000000),SUMIFS($D$249:$D$599,$F$249:$F$599,0,$E$249:$E$599,$G556)*$C$161 ,0)</f>
        <v/>
      </c>
      <c r="M556" s="84">
        <f>IF(AND(SUMIFS($D$249:$D$599,$F$249:$F$599,0,$E$249:$E$599,$G556,$C$249:$C$599,"&lt;="&amp;K$5)&lt;1000000,SUMIFS($D$249:$D$599,$F$249:$F$599,0,$E$249:$E$599,$G556,$C$249:$C$599,"&lt;="&amp;M5)&gt;=1000000),SUMIFS($D$249:$D$599,$F$249:$F$599,0,$E$249:$E$599,$G556)*$C$161 ,0)</f>
        <v/>
      </c>
      <c r="O556" s="84">
        <f>IF(AND(SUMIFS($D$249:$D$599,$F$249:$F$599,0,$E$249:$E$599,$G556,$C$249:$C$599,"&lt;="&amp;M$5)&lt;1000000,SUMIFS($D$249:$D$599,$F$249:$F$599,0,$E$249:$E$599,$G556,$C$249:$C$599,"&lt;="&amp;O5)&gt;=1000000),SUMIFS($D$249:$D$599,$F$249:$F$599,0,$E$249:$E$599,$G556)*$C$161 ,0)</f>
        <v/>
      </c>
      <c r="Q556" s="84">
        <f>IF(AND(SUMIFS($D$249:$D$599,$F$249:$F$599,0,$E$249:$E$599,$G556,$C$249:$C$599,"&lt;="&amp;O$5)&lt;1000000,SUMIFS($D$249:$D$599,$F$249:$F$599,0,$E$249:$E$599,$G556,$C$249:$C$599,"&lt;="&amp;Q5)&gt;=1000000),SUMIFS($D$249:$D$599,$F$249:$F$599,0,$E$249:$E$599,$G556)*$C$161 ,0)</f>
        <v/>
      </c>
      <c r="S556" s="84">
        <f>IF(AND(SUMIFS($D$249:$D$599,$F$249:$F$599,0,$E$249:$E$599,$G556,$C$249:$C$599,"&lt;="&amp;Q$5)&lt;1000000,SUMIFS($D$249:$D$599,$F$249:$F$599,0,$E$249:$E$599,$G556,$C$249:$C$599,"&lt;="&amp;S5)&gt;=1000000),SUMIFS($D$249:$D$599,$F$249:$F$599,0,$E$249:$E$599,$G556)*$C$161 ,0)</f>
        <v/>
      </c>
      <c r="U556" s="84">
        <f>IF(AND(SUMIFS($D$249:$D$599,$F$249:$F$599,0,$E$249:$E$599,$G556,$C$249:$C$599,"&lt;="&amp;S$5)&lt;1000000,SUMIFS($D$249:$D$599,$F$249:$F$599,0,$E$249:$E$599,$G556,$C$249:$C$599,"&lt;="&amp;U5)&gt;=1000000),SUMIFS($D$249:$D$599,$F$249:$F$599,0,$E$249:$E$599,$G556)*$C$161 ,0)</f>
        <v/>
      </c>
      <c r="W556" s="84">
        <f>IF(AND(SUMIFS($D$249:$D$599,$F$249:$F$599,0,$E$249:$E$599,$G556,$C$249:$C$599,"&lt;="&amp;U$5)&lt;1000000,SUMIFS($D$249:$D$599,$F$249:$F$599,0,$E$249:$E$599,$G556,$C$249:$C$599,"&lt;="&amp;W5)&gt;=1000000),SUMIFS($D$249:$D$599,$F$249:$F$599,0,$E$249:$E$599,$G556)*$C$161 ,0)</f>
        <v/>
      </c>
      <c r="Y556" s="84">
        <f>IF(AND(SUMIFS($D$249:$D$599,$F$249:$F$599,0,$E$249:$E$599,$G556,$C$249:$C$599,"&lt;="&amp;W$5)&lt;1000000,SUMIFS($D$249:$D$599,$F$249:$F$599,0,$E$249:$E$599,$G556,$C$249:$C$599,"&lt;="&amp;Y5)&gt;=1000000),SUMIFS($D$249:$D$599,$F$249:$F$599,0,$E$249:$E$599,$G556)*$C$161 ,0)</f>
        <v/>
      </c>
      <c r="AA556" s="84">
        <f>IF(AND(SUMIFS($D$249:$D$599,$F$249:$F$599,0,$E$249:$E$599,$G556,$C$249:$C$599,"&lt;="&amp;Y$5)&lt;1000000,SUMIFS($D$249:$D$599,$F$249:$F$599,0,$E$249:$E$599,$G556,$C$249:$C$599,"&lt;="&amp;AA5)&gt;=1000000),SUMIFS($D$249:$D$599,$F$249:$F$599,0,$E$249:$E$599,$G556)*$C$161 ,0)</f>
        <v/>
      </c>
      <c r="AC556" s="84">
        <f>IF(AND(SUMIFS($D$249:$D$599,$F$249:$F$599,0,$E$249:$E$599,$G556,$C$249:$C$599,"&lt;="&amp;AA$5)&lt;1000000,SUMIFS($D$249:$D$599,$F$249:$F$599,0,$E$249:$E$599,$G556,$C$249:$C$599,"&lt;="&amp;AC5)&gt;=1000000),SUMIFS($D$249:$D$599,$F$249:$F$599,0,$E$249:$E$599,$G556)*$C$161 ,0)</f>
        <v/>
      </c>
      <c r="AE556" s="84">
        <f>IF(AND(SUMIFS($D$249:$D$599,$F$249:$F$599,0,$E$249:$E$599,$G556,$C$249:$C$599,"&lt;="&amp;AC$5)&lt;1000000,SUMIFS($D$249:$D$599,$F$249:$F$599,0,$E$249:$E$599,$G556,$C$249:$C$599,"&lt;="&amp;AE5)&gt;=1000000),SUMIFS($D$249:$D$599,$F$249:$F$599,0,$E$249:$E$599,$G556)*$C$161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85">
        <f>LEFT(B557,6)</f>
        <v/>
      </c>
      <c r="F557" s="14">
        <f>IF(SUMIFS($E$121:$E$155,$D$121:$D$155,E557)&lt;&gt;0,E557,0)</f>
        <v/>
      </c>
      <c r="G557" s="24" t="n"/>
      <c r="I557" s="26">
        <f>IF(AND(SUMIFS($D$249:$D$599,$F$249:$F$599,0,$E$249:$E$599,$G557,$C$249:$C$599,"&lt;="&amp;B$2)&lt;1000000,SUMIFS($D$249:$D$599,$F$249:$F$599,0,$E$249:$E$599,$G557,$C$249:$C$599,"&lt;="&amp;I5)&gt;=1000000),SUMIFS($D$249:$D$599,$F$249:$F$599,0,$E$249:$E$599,$G557)*$C$161 ,0)</f>
        <v/>
      </c>
      <c r="K557" s="84">
        <f>IF(AND(SUMIFS($D$249:$D$599,$F$249:$F$599,0,$E$249:$E$599,$G557,$C$249:$C$599,"&lt;="&amp;I$5)&lt;1000000,SUMIFS($D$249:$D$599,$F$249:$F$599,0,$E$249:$E$599,$G557,$C$249:$C$599,"&lt;="&amp;K5)&gt;=1000000),SUMIFS($D$249:$D$599,$F$249:$F$599,0,$E$249:$E$599,$G557)*$C$161 ,0)</f>
        <v/>
      </c>
      <c r="M557" s="84">
        <f>IF(AND(SUMIFS($D$249:$D$599,$F$249:$F$599,0,$E$249:$E$599,$G557,$C$249:$C$599,"&lt;="&amp;K$5)&lt;1000000,SUMIFS($D$249:$D$599,$F$249:$F$599,0,$E$249:$E$599,$G557,$C$249:$C$599,"&lt;="&amp;M5)&gt;=1000000),SUMIFS($D$249:$D$599,$F$249:$F$599,0,$E$249:$E$599,$G557)*$C$161 ,0)</f>
        <v/>
      </c>
      <c r="O557" s="84">
        <f>IF(AND(SUMIFS($D$249:$D$599,$F$249:$F$599,0,$E$249:$E$599,$G557,$C$249:$C$599,"&lt;="&amp;M$5)&lt;1000000,SUMIFS($D$249:$D$599,$F$249:$F$599,0,$E$249:$E$599,$G557,$C$249:$C$599,"&lt;="&amp;O5)&gt;=1000000),SUMIFS($D$249:$D$599,$F$249:$F$599,0,$E$249:$E$599,$G557)*$C$161 ,0)</f>
        <v/>
      </c>
      <c r="Q557" s="84">
        <f>IF(AND(SUMIFS($D$249:$D$599,$F$249:$F$599,0,$E$249:$E$599,$G557,$C$249:$C$599,"&lt;="&amp;O$5)&lt;1000000,SUMIFS($D$249:$D$599,$F$249:$F$599,0,$E$249:$E$599,$G557,$C$249:$C$599,"&lt;="&amp;Q5)&gt;=1000000),SUMIFS($D$249:$D$599,$F$249:$F$599,0,$E$249:$E$599,$G557)*$C$161 ,0)</f>
        <v/>
      </c>
      <c r="S557" s="84">
        <f>IF(AND(SUMIFS($D$249:$D$599,$F$249:$F$599,0,$E$249:$E$599,$G557,$C$249:$C$599,"&lt;="&amp;Q$5)&lt;1000000,SUMIFS($D$249:$D$599,$F$249:$F$599,0,$E$249:$E$599,$G557,$C$249:$C$599,"&lt;="&amp;S5)&gt;=1000000),SUMIFS($D$249:$D$599,$F$249:$F$599,0,$E$249:$E$599,$G557)*$C$161 ,0)</f>
        <v/>
      </c>
      <c r="U557" s="84">
        <f>IF(AND(SUMIFS($D$249:$D$599,$F$249:$F$599,0,$E$249:$E$599,$G557,$C$249:$C$599,"&lt;="&amp;S$5)&lt;1000000,SUMIFS($D$249:$D$599,$F$249:$F$599,0,$E$249:$E$599,$G557,$C$249:$C$599,"&lt;="&amp;U5)&gt;=1000000),SUMIFS($D$249:$D$599,$F$249:$F$599,0,$E$249:$E$599,$G557)*$C$161 ,0)</f>
        <v/>
      </c>
      <c r="W557" s="84">
        <f>IF(AND(SUMIFS($D$249:$D$599,$F$249:$F$599,0,$E$249:$E$599,$G557,$C$249:$C$599,"&lt;="&amp;U$5)&lt;1000000,SUMIFS($D$249:$D$599,$F$249:$F$599,0,$E$249:$E$599,$G557,$C$249:$C$599,"&lt;="&amp;W5)&gt;=1000000),SUMIFS($D$249:$D$599,$F$249:$F$599,0,$E$249:$E$599,$G557)*$C$161 ,0)</f>
        <v/>
      </c>
      <c r="Y557" s="84">
        <f>IF(AND(SUMIFS($D$249:$D$599,$F$249:$F$599,0,$E$249:$E$599,$G557,$C$249:$C$599,"&lt;="&amp;W$5)&lt;1000000,SUMIFS($D$249:$D$599,$F$249:$F$599,0,$E$249:$E$599,$G557,$C$249:$C$599,"&lt;="&amp;Y5)&gt;=1000000),SUMIFS($D$249:$D$599,$F$249:$F$599,0,$E$249:$E$599,$G557)*$C$161 ,0)</f>
        <v/>
      </c>
      <c r="AA557" s="84">
        <f>IF(AND(SUMIFS($D$249:$D$599,$F$249:$F$599,0,$E$249:$E$599,$G557,$C$249:$C$599,"&lt;="&amp;Y$5)&lt;1000000,SUMIFS($D$249:$D$599,$F$249:$F$599,0,$E$249:$E$599,$G557,$C$249:$C$599,"&lt;="&amp;AA5)&gt;=1000000),SUMIFS($D$249:$D$599,$F$249:$F$599,0,$E$249:$E$599,$G557)*$C$161 ,0)</f>
        <v/>
      </c>
      <c r="AC557" s="84">
        <f>IF(AND(SUMIFS($D$249:$D$599,$F$249:$F$599,0,$E$249:$E$599,$G557,$C$249:$C$599,"&lt;="&amp;AA$5)&lt;1000000,SUMIFS($D$249:$D$599,$F$249:$F$599,0,$E$249:$E$599,$G557,$C$249:$C$599,"&lt;="&amp;AC5)&gt;=1000000),SUMIFS($D$249:$D$599,$F$249:$F$599,0,$E$249:$E$599,$G557)*$C$161 ,0)</f>
        <v/>
      </c>
      <c r="AE557" s="84">
        <f>IF(AND(SUMIFS($D$249:$D$599,$F$249:$F$599,0,$E$249:$E$599,$G557,$C$249:$C$599,"&lt;="&amp;AC$5)&lt;1000000,SUMIFS($D$249:$D$599,$F$249:$F$599,0,$E$249:$E$599,$G557,$C$249:$C$599,"&lt;="&amp;AE5)&gt;=1000000),SUMIFS($D$249:$D$599,$F$249:$F$599,0,$E$249:$E$599,$G557)*$C$161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85">
        <f>LEFT(B558,6)</f>
        <v/>
      </c>
      <c r="F558" s="14">
        <f>IF(SUMIFS($E$121:$E$155,$D$121:$D$155,E558)&lt;&gt;0,E558,0)</f>
        <v/>
      </c>
      <c r="G558" s="24" t="n"/>
      <c r="I558" s="26">
        <f>IF(AND(SUMIFS($D$249:$D$599,$F$249:$F$599,0,$E$249:$E$599,$G558,$C$249:$C$599,"&lt;="&amp;B$2)&lt;1000000,SUMIFS($D$249:$D$599,$F$249:$F$599,0,$E$249:$E$599,$G558,$C$249:$C$599,"&lt;="&amp;I5)&gt;=1000000),SUMIFS($D$249:$D$599,$F$249:$F$599,0,$E$249:$E$599,$G558)*$C$161 ,0)</f>
        <v/>
      </c>
      <c r="K558" s="84">
        <f>IF(AND(SUMIFS($D$249:$D$599,$F$249:$F$599,0,$E$249:$E$599,$G558,$C$249:$C$599,"&lt;="&amp;I$5)&lt;1000000,SUMIFS($D$249:$D$599,$F$249:$F$599,0,$E$249:$E$599,$G558,$C$249:$C$599,"&lt;="&amp;K5)&gt;=1000000),SUMIFS($D$249:$D$599,$F$249:$F$599,0,$E$249:$E$599,$G558)*$C$161 ,0)</f>
        <v/>
      </c>
      <c r="M558" s="84">
        <f>IF(AND(SUMIFS($D$249:$D$599,$F$249:$F$599,0,$E$249:$E$599,$G558,$C$249:$C$599,"&lt;="&amp;K$5)&lt;1000000,SUMIFS($D$249:$D$599,$F$249:$F$599,0,$E$249:$E$599,$G558,$C$249:$C$599,"&lt;="&amp;M5)&gt;=1000000),SUMIFS($D$249:$D$599,$F$249:$F$599,0,$E$249:$E$599,$G558)*$C$161 ,0)</f>
        <v/>
      </c>
      <c r="O558" s="84">
        <f>IF(AND(SUMIFS($D$249:$D$599,$F$249:$F$599,0,$E$249:$E$599,$G558,$C$249:$C$599,"&lt;="&amp;M$5)&lt;1000000,SUMIFS($D$249:$D$599,$F$249:$F$599,0,$E$249:$E$599,$G558,$C$249:$C$599,"&lt;="&amp;O5)&gt;=1000000),SUMIFS($D$249:$D$599,$F$249:$F$599,0,$E$249:$E$599,$G558)*$C$161 ,0)</f>
        <v/>
      </c>
      <c r="Q558" s="84">
        <f>IF(AND(SUMIFS($D$249:$D$599,$F$249:$F$599,0,$E$249:$E$599,$G558,$C$249:$C$599,"&lt;="&amp;O$5)&lt;1000000,SUMIFS($D$249:$D$599,$F$249:$F$599,0,$E$249:$E$599,$G558,$C$249:$C$599,"&lt;="&amp;Q5)&gt;=1000000),SUMIFS($D$249:$D$599,$F$249:$F$599,0,$E$249:$E$599,$G558)*$C$161 ,0)</f>
        <v/>
      </c>
      <c r="S558" s="84">
        <f>IF(AND(SUMIFS($D$249:$D$599,$F$249:$F$599,0,$E$249:$E$599,$G558,$C$249:$C$599,"&lt;="&amp;Q$5)&lt;1000000,SUMIFS($D$249:$D$599,$F$249:$F$599,0,$E$249:$E$599,$G558,$C$249:$C$599,"&lt;="&amp;S5)&gt;=1000000),SUMIFS($D$249:$D$599,$F$249:$F$599,0,$E$249:$E$599,$G558)*$C$161 ,0)</f>
        <v/>
      </c>
      <c r="U558" s="84">
        <f>IF(AND(SUMIFS($D$249:$D$599,$F$249:$F$599,0,$E$249:$E$599,$G558,$C$249:$C$599,"&lt;="&amp;S$5)&lt;1000000,SUMIFS($D$249:$D$599,$F$249:$F$599,0,$E$249:$E$599,$G558,$C$249:$C$599,"&lt;="&amp;U5)&gt;=1000000),SUMIFS($D$249:$D$599,$F$249:$F$599,0,$E$249:$E$599,$G558)*$C$161 ,0)</f>
        <v/>
      </c>
      <c r="W558" s="84">
        <f>IF(AND(SUMIFS($D$249:$D$599,$F$249:$F$599,0,$E$249:$E$599,$G558,$C$249:$C$599,"&lt;="&amp;U$5)&lt;1000000,SUMIFS($D$249:$D$599,$F$249:$F$599,0,$E$249:$E$599,$G558,$C$249:$C$599,"&lt;="&amp;W5)&gt;=1000000),SUMIFS($D$249:$D$599,$F$249:$F$599,0,$E$249:$E$599,$G558)*$C$161 ,0)</f>
        <v/>
      </c>
      <c r="Y558" s="84">
        <f>IF(AND(SUMIFS($D$249:$D$599,$F$249:$F$599,0,$E$249:$E$599,$G558,$C$249:$C$599,"&lt;="&amp;W$5)&lt;1000000,SUMIFS($D$249:$D$599,$F$249:$F$599,0,$E$249:$E$599,$G558,$C$249:$C$599,"&lt;="&amp;Y5)&gt;=1000000),SUMIFS($D$249:$D$599,$F$249:$F$599,0,$E$249:$E$599,$G558)*$C$161 ,0)</f>
        <v/>
      </c>
      <c r="AA558" s="84">
        <f>IF(AND(SUMIFS($D$249:$D$599,$F$249:$F$599,0,$E$249:$E$599,$G558,$C$249:$C$599,"&lt;="&amp;Y$5)&lt;1000000,SUMIFS($D$249:$D$599,$F$249:$F$599,0,$E$249:$E$599,$G558,$C$249:$C$599,"&lt;="&amp;AA5)&gt;=1000000),SUMIFS($D$249:$D$599,$F$249:$F$599,0,$E$249:$E$599,$G558)*$C$161 ,0)</f>
        <v/>
      </c>
      <c r="AC558" s="84">
        <f>IF(AND(SUMIFS($D$249:$D$599,$F$249:$F$599,0,$E$249:$E$599,$G558,$C$249:$C$599,"&lt;="&amp;AA$5)&lt;1000000,SUMIFS($D$249:$D$599,$F$249:$F$599,0,$E$249:$E$599,$G558,$C$249:$C$599,"&lt;="&amp;AC5)&gt;=1000000),SUMIFS($D$249:$D$599,$F$249:$F$599,0,$E$249:$E$599,$G558)*$C$161 ,0)</f>
        <v/>
      </c>
      <c r="AE558" s="84">
        <f>IF(AND(SUMIFS($D$249:$D$599,$F$249:$F$599,0,$E$249:$E$599,$G558,$C$249:$C$599,"&lt;="&amp;AC$5)&lt;1000000,SUMIFS($D$249:$D$599,$F$249:$F$599,0,$E$249:$E$599,$G558,$C$249:$C$599,"&lt;="&amp;AE5)&gt;=1000000),SUMIFS($D$249:$D$599,$F$249:$F$599,0,$E$249:$E$599,$G558)*$C$161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85">
        <f>LEFT(B559,6)</f>
        <v/>
      </c>
      <c r="F559" s="14">
        <f>IF(SUMIFS($E$121:$E$155,$D$121:$D$155,E559)&lt;&gt;0,E559,0)</f>
        <v/>
      </c>
      <c r="G559" s="24" t="n"/>
      <c r="I559" s="26">
        <f>IF(AND(SUMIFS($D$249:$D$599,$F$249:$F$599,0,$E$249:$E$599,$G559,$C$249:$C$599,"&lt;="&amp;B$2)&lt;1000000,SUMIFS($D$249:$D$599,$F$249:$F$599,0,$E$249:$E$599,$G559,$C$249:$C$599,"&lt;="&amp;I5)&gt;=1000000),SUMIFS($D$249:$D$599,$F$249:$F$599,0,$E$249:$E$599,$G559)*$C$161 ,0)</f>
        <v/>
      </c>
      <c r="K559" s="84">
        <f>IF(AND(SUMIFS($D$249:$D$599,$F$249:$F$599,0,$E$249:$E$599,$G559,$C$249:$C$599,"&lt;="&amp;I$5)&lt;1000000,SUMIFS($D$249:$D$599,$F$249:$F$599,0,$E$249:$E$599,$G559,$C$249:$C$599,"&lt;="&amp;K5)&gt;=1000000),SUMIFS($D$249:$D$599,$F$249:$F$599,0,$E$249:$E$599,$G559)*$C$161 ,0)</f>
        <v/>
      </c>
      <c r="M559" s="84">
        <f>IF(AND(SUMIFS($D$249:$D$599,$F$249:$F$599,0,$E$249:$E$599,$G559,$C$249:$C$599,"&lt;="&amp;K$5)&lt;1000000,SUMIFS($D$249:$D$599,$F$249:$F$599,0,$E$249:$E$599,$G559,$C$249:$C$599,"&lt;="&amp;M5)&gt;=1000000),SUMIFS($D$249:$D$599,$F$249:$F$599,0,$E$249:$E$599,$G559)*$C$161 ,0)</f>
        <v/>
      </c>
      <c r="O559" s="84">
        <f>IF(AND(SUMIFS($D$249:$D$599,$F$249:$F$599,0,$E$249:$E$599,$G559,$C$249:$C$599,"&lt;="&amp;M$5)&lt;1000000,SUMIFS($D$249:$D$599,$F$249:$F$599,0,$E$249:$E$599,$G559,$C$249:$C$599,"&lt;="&amp;O5)&gt;=1000000),SUMIFS($D$249:$D$599,$F$249:$F$599,0,$E$249:$E$599,$G559)*$C$161 ,0)</f>
        <v/>
      </c>
      <c r="Q559" s="84">
        <f>IF(AND(SUMIFS($D$249:$D$599,$F$249:$F$599,0,$E$249:$E$599,$G559,$C$249:$C$599,"&lt;="&amp;O$5)&lt;1000000,SUMIFS($D$249:$D$599,$F$249:$F$599,0,$E$249:$E$599,$G559,$C$249:$C$599,"&lt;="&amp;Q5)&gt;=1000000),SUMIFS($D$249:$D$599,$F$249:$F$599,0,$E$249:$E$599,$G559)*$C$161 ,0)</f>
        <v/>
      </c>
      <c r="S559" s="84">
        <f>IF(AND(SUMIFS($D$249:$D$599,$F$249:$F$599,0,$E$249:$E$599,$G559,$C$249:$C$599,"&lt;="&amp;Q$5)&lt;1000000,SUMIFS($D$249:$D$599,$F$249:$F$599,0,$E$249:$E$599,$G559,$C$249:$C$599,"&lt;="&amp;S5)&gt;=1000000),SUMIFS($D$249:$D$599,$F$249:$F$599,0,$E$249:$E$599,$G559)*$C$161 ,0)</f>
        <v/>
      </c>
      <c r="U559" s="84">
        <f>IF(AND(SUMIFS($D$249:$D$599,$F$249:$F$599,0,$E$249:$E$599,$G559,$C$249:$C$599,"&lt;="&amp;S$5)&lt;1000000,SUMIFS($D$249:$D$599,$F$249:$F$599,0,$E$249:$E$599,$G559,$C$249:$C$599,"&lt;="&amp;U5)&gt;=1000000),SUMIFS($D$249:$D$599,$F$249:$F$599,0,$E$249:$E$599,$G559)*$C$161 ,0)</f>
        <v/>
      </c>
      <c r="W559" s="84">
        <f>IF(AND(SUMIFS($D$249:$D$599,$F$249:$F$599,0,$E$249:$E$599,$G559,$C$249:$C$599,"&lt;="&amp;U$5)&lt;1000000,SUMIFS($D$249:$D$599,$F$249:$F$599,0,$E$249:$E$599,$G559,$C$249:$C$599,"&lt;="&amp;W5)&gt;=1000000),SUMIFS($D$249:$D$599,$F$249:$F$599,0,$E$249:$E$599,$G559)*$C$161 ,0)</f>
        <v/>
      </c>
      <c r="Y559" s="84">
        <f>IF(AND(SUMIFS($D$249:$D$599,$F$249:$F$599,0,$E$249:$E$599,$G559,$C$249:$C$599,"&lt;="&amp;W$5)&lt;1000000,SUMIFS($D$249:$D$599,$F$249:$F$599,0,$E$249:$E$599,$G559,$C$249:$C$599,"&lt;="&amp;Y5)&gt;=1000000),SUMIFS($D$249:$D$599,$F$249:$F$599,0,$E$249:$E$599,$G559)*$C$161 ,0)</f>
        <v/>
      </c>
      <c r="AA559" s="84">
        <f>IF(AND(SUMIFS($D$249:$D$599,$F$249:$F$599,0,$E$249:$E$599,$G559,$C$249:$C$599,"&lt;="&amp;Y$5)&lt;1000000,SUMIFS($D$249:$D$599,$F$249:$F$599,0,$E$249:$E$599,$G559,$C$249:$C$599,"&lt;="&amp;AA5)&gt;=1000000),SUMIFS($D$249:$D$599,$F$249:$F$599,0,$E$249:$E$599,$G559)*$C$161 ,0)</f>
        <v/>
      </c>
      <c r="AC559" s="84">
        <f>IF(AND(SUMIFS($D$249:$D$599,$F$249:$F$599,0,$E$249:$E$599,$G559,$C$249:$C$599,"&lt;="&amp;AA$5)&lt;1000000,SUMIFS($D$249:$D$599,$F$249:$F$599,0,$E$249:$E$599,$G559,$C$249:$C$599,"&lt;="&amp;AC5)&gt;=1000000),SUMIFS($D$249:$D$599,$F$249:$F$599,0,$E$249:$E$599,$G559)*$C$161 ,0)</f>
        <v/>
      </c>
      <c r="AE559" s="84">
        <f>IF(AND(SUMIFS($D$249:$D$599,$F$249:$F$599,0,$E$249:$E$599,$G559,$C$249:$C$599,"&lt;="&amp;AC$5)&lt;1000000,SUMIFS($D$249:$D$599,$F$249:$F$599,0,$E$249:$E$599,$G559,$C$249:$C$599,"&lt;="&amp;AE5)&gt;=1000000),SUMIFS($D$249:$D$599,$F$249:$F$599,0,$E$249:$E$599,$G559)*$C$161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85">
        <f>LEFT(B560,6)</f>
        <v/>
      </c>
      <c r="F560" s="14">
        <f>IF(SUMIFS($E$121:$E$155,$D$121:$D$155,E560)&lt;&gt;0,E560,0)</f>
        <v/>
      </c>
      <c r="G560" s="24" t="n"/>
      <c r="I560" s="26">
        <f>IF(AND(SUMIFS($D$249:$D$599,$F$249:$F$599,0,$E$249:$E$599,$G560,$C$249:$C$599,"&lt;="&amp;B$2)&lt;1000000,SUMIFS($D$249:$D$599,$F$249:$F$599,0,$E$249:$E$599,$G560,$C$249:$C$599,"&lt;="&amp;I5)&gt;=1000000),SUMIFS($D$249:$D$599,$F$249:$F$599,0,$E$249:$E$599,$G560)*$C$161 ,0)</f>
        <v/>
      </c>
      <c r="K560" s="84">
        <f>IF(AND(SUMIFS($D$249:$D$599,$F$249:$F$599,0,$E$249:$E$599,$G560,$C$249:$C$599,"&lt;="&amp;I$5)&lt;1000000,SUMIFS($D$249:$D$599,$F$249:$F$599,0,$E$249:$E$599,$G560,$C$249:$C$599,"&lt;="&amp;K5)&gt;=1000000),SUMIFS($D$249:$D$599,$F$249:$F$599,0,$E$249:$E$599,$G560)*$C$161 ,0)</f>
        <v/>
      </c>
      <c r="M560" s="84">
        <f>IF(AND(SUMIFS($D$249:$D$599,$F$249:$F$599,0,$E$249:$E$599,$G560,$C$249:$C$599,"&lt;="&amp;K$5)&lt;1000000,SUMIFS($D$249:$D$599,$F$249:$F$599,0,$E$249:$E$599,$G560,$C$249:$C$599,"&lt;="&amp;M5)&gt;=1000000),SUMIFS($D$249:$D$599,$F$249:$F$599,0,$E$249:$E$599,$G560)*$C$161 ,0)</f>
        <v/>
      </c>
      <c r="O560" s="84">
        <f>IF(AND(SUMIFS($D$249:$D$599,$F$249:$F$599,0,$E$249:$E$599,$G560,$C$249:$C$599,"&lt;="&amp;M$5)&lt;1000000,SUMIFS($D$249:$D$599,$F$249:$F$599,0,$E$249:$E$599,$G560,$C$249:$C$599,"&lt;="&amp;O5)&gt;=1000000),SUMIFS($D$249:$D$599,$F$249:$F$599,0,$E$249:$E$599,$G560)*$C$161 ,0)</f>
        <v/>
      </c>
      <c r="Q560" s="84">
        <f>IF(AND(SUMIFS($D$249:$D$599,$F$249:$F$599,0,$E$249:$E$599,$G560,$C$249:$C$599,"&lt;="&amp;O$5)&lt;1000000,SUMIFS($D$249:$D$599,$F$249:$F$599,0,$E$249:$E$599,$G560,$C$249:$C$599,"&lt;="&amp;Q5)&gt;=1000000),SUMIFS($D$249:$D$599,$F$249:$F$599,0,$E$249:$E$599,$G560)*$C$161 ,0)</f>
        <v/>
      </c>
      <c r="S560" s="84">
        <f>IF(AND(SUMIFS($D$249:$D$599,$F$249:$F$599,0,$E$249:$E$599,$G560,$C$249:$C$599,"&lt;="&amp;Q$5)&lt;1000000,SUMIFS($D$249:$D$599,$F$249:$F$599,0,$E$249:$E$599,$G560,$C$249:$C$599,"&lt;="&amp;S5)&gt;=1000000),SUMIFS($D$249:$D$599,$F$249:$F$599,0,$E$249:$E$599,$G560)*$C$161 ,0)</f>
        <v/>
      </c>
      <c r="U560" s="84">
        <f>IF(AND(SUMIFS($D$249:$D$599,$F$249:$F$599,0,$E$249:$E$599,$G560,$C$249:$C$599,"&lt;="&amp;S$5)&lt;1000000,SUMIFS($D$249:$D$599,$F$249:$F$599,0,$E$249:$E$599,$G560,$C$249:$C$599,"&lt;="&amp;U5)&gt;=1000000),SUMIFS($D$249:$D$599,$F$249:$F$599,0,$E$249:$E$599,$G560)*$C$161 ,0)</f>
        <v/>
      </c>
      <c r="W560" s="84">
        <f>IF(AND(SUMIFS($D$249:$D$599,$F$249:$F$599,0,$E$249:$E$599,$G560,$C$249:$C$599,"&lt;="&amp;U$5)&lt;1000000,SUMIFS($D$249:$D$599,$F$249:$F$599,0,$E$249:$E$599,$G560,$C$249:$C$599,"&lt;="&amp;W5)&gt;=1000000),SUMIFS($D$249:$D$599,$F$249:$F$599,0,$E$249:$E$599,$G560)*$C$161 ,0)</f>
        <v/>
      </c>
      <c r="Y560" s="84">
        <f>IF(AND(SUMIFS($D$249:$D$599,$F$249:$F$599,0,$E$249:$E$599,$G560,$C$249:$C$599,"&lt;="&amp;W$5)&lt;1000000,SUMIFS($D$249:$D$599,$F$249:$F$599,0,$E$249:$E$599,$G560,$C$249:$C$599,"&lt;="&amp;Y5)&gt;=1000000),SUMIFS($D$249:$D$599,$F$249:$F$599,0,$E$249:$E$599,$G560)*$C$161 ,0)</f>
        <v/>
      </c>
      <c r="AA560" s="84">
        <f>IF(AND(SUMIFS($D$249:$D$599,$F$249:$F$599,0,$E$249:$E$599,$G560,$C$249:$C$599,"&lt;="&amp;Y$5)&lt;1000000,SUMIFS($D$249:$D$599,$F$249:$F$599,0,$E$249:$E$599,$G560,$C$249:$C$599,"&lt;="&amp;AA5)&gt;=1000000),SUMIFS($D$249:$D$599,$F$249:$F$599,0,$E$249:$E$599,$G560)*$C$161 ,0)</f>
        <v/>
      </c>
      <c r="AC560" s="84">
        <f>IF(AND(SUMIFS($D$249:$D$599,$F$249:$F$599,0,$E$249:$E$599,$G560,$C$249:$C$599,"&lt;="&amp;AA$5)&lt;1000000,SUMIFS($D$249:$D$599,$F$249:$F$599,0,$E$249:$E$599,$G560,$C$249:$C$599,"&lt;="&amp;AC5)&gt;=1000000),SUMIFS($D$249:$D$599,$F$249:$F$599,0,$E$249:$E$599,$G560)*$C$161 ,0)</f>
        <v/>
      </c>
      <c r="AE560" s="84">
        <f>IF(AND(SUMIFS($D$249:$D$599,$F$249:$F$599,0,$E$249:$E$599,$G560,$C$249:$C$599,"&lt;="&amp;AC$5)&lt;1000000,SUMIFS($D$249:$D$599,$F$249:$F$599,0,$E$249:$E$599,$G560,$C$249:$C$599,"&lt;="&amp;AE5)&gt;=1000000),SUMIFS($D$249:$D$599,$F$249:$F$599,0,$E$249:$E$599,$G560)*$C$161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85">
        <f>LEFT(B561,6)</f>
        <v/>
      </c>
      <c r="F561" s="14">
        <f>IF(SUMIFS($E$121:$E$155,$D$121:$D$155,E561)&lt;&gt;0,E561,0)</f>
        <v/>
      </c>
      <c r="G561" s="24" t="n"/>
      <c r="I561" s="26">
        <f>IF(AND(SUMIFS($D$249:$D$599,$F$249:$F$599,0,$E$249:$E$599,$G561,$C$249:$C$599,"&lt;="&amp;B$2)&lt;1000000,SUMIFS($D$249:$D$599,$F$249:$F$599,0,$E$249:$E$599,$G561,$C$249:$C$599,"&lt;="&amp;I5)&gt;=1000000),SUMIFS($D$249:$D$599,$F$249:$F$599,0,$E$249:$E$599,$G561)*$C$161 ,0)</f>
        <v/>
      </c>
      <c r="K561" s="84">
        <f>IF(AND(SUMIFS($D$249:$D$599,$F$249:$F$599,0,$E$249:$E$599,$G561,$C$249:$C$599,"&lt;="&amp;I$5)&lt;1000000,SUMIFS($D$249:$D$599,$F$249:$F$599,0,$E$249:$E$599,$G561,$C$249:$C$599,"&lt;="&amp;K5)&gt;=1000000),SUMIFS($D$249:$D$599,$F$249:$F$599,0,$E$249:$E$599,$G561)*$C$161 ,0)</f>
        <v/>
      </c>
      <c r="M561" s="84">
        <f>IF(AND(SUMIFS($D$249:$D$599,$F$249:$F$599,0,$E$249:$E$599,$G561,$C$249:$C$599,"&lt;="&amp;K$5)&lt;1000000,SUMIFS($D$249:$D$599,$F$249:$F$599,0,$E$249:$E$599,$G561,$C$249:$C$599,"&lt;="&amp;M5)&gt;=1000000),SUMIFS($D$249:$D$599,$F$249:$F$599,0,$E$249:$E$599,$G561)*$C$161 ,0)</f>
        <v/>
      </c>
      <c r="O561" s="84">
        <f>IF(AND(SUMIFS($D$249:$D$599,$F$249:$F$599,0,$E$249:$E$599,$G561,$C$249:$C$599,"&lt;="&amp;M$5)&lt;1000000,SUMIFS($D$249:$D$599,$F$249:$F$599,0,$E$249:$E$599,$G561,$C$249:$C$599,"&lt;="&amp;O5)&gt;=1000000),SUMIFS($D$249:$D$599,$F$249:$F$599,0,$E$249:$E$599,$G561)*$C$161 ,0)</f>
        <v/>
      </c>
      <c r="Q561" s="84">
        <f>IF(AND(SUMIFS($D$249:$D$599,$F$249:$F$599,0,$E$249:$E$599,$G561,$C$249:$C$599,"&lt;="&amp;O$5)&lt;1000000,SUMIFS($D$249:$D$599,$F$249:$F$599,0,$E$249:$E$599,$G561,$C$249:$C$599,"&lt;="&amp;Q5)&gt;=1000000),SUMIFS($D$249:$D$599,$F$249:$F$599,0,$E$249:$E$599,$G561)*$C$161 ,0)</f>
        <v/>
      </c>
      <c r="S561" s="84">
        <f>IF(AND(SUMIFS($D$249:$D$599,$F$249:$F$599,0,$E$249:$E$599,$G561,$C$249:$C$599,"&lt;="&amp;Q$5)&lt;1000000,SUMIFS($D$249:$D$599,$F$249:$F$599,0,$E$249:$E$599,$G561,$C$249:$C$599,"&lt;="&amp;S5)&gt;=1000000),SUMIFS($D$249:$D$599,$F$249:$F$599,0,$E$249:$E$599,$G561)*$C$161 ,0)</f>
        <v/>
      </c>
      <c r="U561" s="84">
        <f>IF(AND(SUMIFS($D$249:$D$599,$F$249:$F$599,0,$E$249:$E$599,$G561,$C$249:$C$599,"&lt;="&amp;S$5)&lt;1000000,SUMIFS($D$249:$D$599,$F$249:$F$599,0,$E$249:$E$599,$G561,$C$249:$C$599,"&lt;="&amp;U5)&gt;=1000000),SUMIFS($D$249:$D$599,$F$249:$F$599,0,$E$249:$E$599,$G561)*$C$161 ,0)</f>
        <v/>
      </c>
      <c r="W561" s="84">
        <f>IF(AND(SUMIFS($D$249:$D$599,$F$249:$F$599,0,$E$249:$E$599,$G561,$C$249:$C$599,"&lt;="&amp;U$5)&lt;1000000,SUMIFS($D$249:$D$599,$F$249:$F$599,0,$E$249:$E$599,$G561,$C$249:$C$599,"&lt;="&amp;W5)&gt;=1000000),SUMIFS($D$249:$D$599,$F$249:$F$599,0,$E$249:$E$599,$G561)*$C$161 ,0)</f>
        <v/>
      </c>
      <c r="Y561" s="84">
        <f>IF(AND(SUMIFS($D$249:$D$599,$F$249:$F$599,0,$E$249:$E$599,$G561,$C$249:$C$599,"&lt;="&amp;W$5)&lt;1000000,SUMIFS($D$249:$D$599,$F$249:$F$599,0,$E$249:$E$599,$G561,$C$249:$C$599,"&lt;="&amp;Y5)&gt;=1000000),SUMIFS($D$249:$D$599,$F$249:$F$599,0,$E$249:$E$599,$G561)*$C$161 ,0)</f>
        <v/>
      </c>
      <c r="AA561" s="84">
        <f>IF(AND(SUMIFS($D$249:$D$599,$F$249:$F$599,0,$E$249:$E$599,$G561,$C$249:$C$599,"&lt;="&amp;Y$5)&lt;1000000,SUMIFS($D$249:$D$599,$F$249:$F$599,0,$E$249:$E$599,$G561,$C$249:$C$599,"&lt;="&amp;AA5)&gt;=1000000),SUMIFS($D$249:$D$599,$F$249:$F$599,0,$E$249:$E$599,$G561)*$C$161 ,0)</f>
        <v/>
      </c>
      <c r="AC561" s="84">
        <f>IF(AND(SUMIFS($D$249:$D$599,$F$249:$F$599,0,$E$249:$E$599,$G561,$C$249:$C$599,"&lt;="&amp;AA$5)&lt;1000000,SUMIFS($D$249:$D$599,$F$249:$F$599,0,$E$249:$E$599,$G561,$C$249:$C$599,"&lt;="&amp;AC5)&gt;=1000000),SUMIFS($D$249:$D$599,$F$249:$F$599,0,$E$249:$E$599,$G561)*$C$161 ,0)</f>
        <v/>
      </c>
      <c r="AE561" s="84">
        <f>IF(AND(SUMIFS($D$249:$D$599,$F$249:$F$599,0,$E$249:$E$599,$G561,$C$249:$C$599,"&lt;="&amp;AC$5)&lt;1000000,SUMIFS($D$249:$D$599,$F$249:$F$599,0,$E$249:$E$599,$G561,$C$249:$C$599,"&lt;="&amp;AE5)&gt;=1000000),SUMIFS($D$249:$D$599,$F$249:$F$599,0,$E$249:$E$599,$G561)*$C$161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85">
        <f>LEFT(B562,6)</f>
        <v/>
      </c>
      <c r="F562" s="14">
        <f>IF(SUMIFS($E$121:$E$155,$D$121:$D$155,E562)&lt;&gt;0,E562,0)</f>
        <v/>
      </c>
      <c r="G562" s="24" t="n"/>
      <c r="I562" s="26">
        <f>IF(AND(SUMIFS($D$249:$D$599,$F$249:$F$599,0,$E$249:$E$599,$G562,$C$249:$C$599,"&lt;="&amp;B$2)&lt;1000000,SUMIFS($D$249:$D$599,$F$249:$F$599,0,$E$249:$E$599,$G562,$C$249:$C$599,"&lt;="&amp;I5)&gt;=1000000),SUMIFS($D$249:$D$599,$F$249:$F$599,0,$E$249:$E$599,$G562)*$C$161 ,0)</f>
        <v/>
      </c>
      <c r="K562" s="84">
        <f>IF(AND(SUMIFS($D$249:$D$599,$F$249:$F$599,0,$E$249:$E$599,$G562,$C$249:$C$599,"&lt;="&amp;I$5)&lt;1000000,SUMIFS($D$249:$D$599,$F$249:$F$599,0,$E$249:$E$599,$G562,$C$249:$C$599,"&lt;="&amp;K5)&gt;=1000000),SUMIFS($D$249:$D$599,$F$249:$F$599,0,$E$249:$E$599,$G562)*$C$161 ,0)</f>
        <v/>
      </c>
      <c r="M562" s="84">
        <f>IF(AND(SUMIFS($D$249:$D$599,$F$249:$F$599,0,$E$249:$E$599,$G562,$C$249:$C$599,"&lt;="&amp;K$5)&lt;1000000,SUMIFS($D$249:$D$599,$F$249:$F$599,0,$E$249:$E$599,$G562,$C$249:$C$599,"&lt;="&amp;M5)&gt;=1000000),SUMIFS($D$249:$D$599,$F$249:$F$599,0,$E$249:$E$599,$G562)*$C$161 ,0)</f>
        <v/>
      </c>
      <c r="O562" s="84">
        <f>IF(AND(SUMIFS($D$249:$D$599,$F$249:$F$599,0,$E$249:$E$599,$G562,$C$249:$C$599,"&lt;="&amp;M$5)&lt;1000000,SUMIFS($D$249:$D$599,$F$249:$F$599,0,$E$249:$E$599,$G562,$C$249:$C$599,"&lt;="&amp;O5)&gt;=1000000),SUMIFS($D$249:$D$599,$F$249:$F$599,0,$E$249:$E$599,$G562)*$C$161 ,0)</f>
        <v/>
      </c>
      <c r="Q562" s="84">
        <f>IF(AND(SUMIFS($D$249:$D$599,$F$249:$F$599,0,$E$249:$E$599,$G562,$C$249:$C$599,"&lt;="&amp;O$5)&lt;1000000,SUMIFS($D$249:$D$599,$F$249:$F$599,0,$E$249:$E$599,$G562,$C$249:$C$599,"&lt;="&amp;Q5)&gt;=1000000),SUMIFS($D$249:$D$599,$F$249:$F$599,0,$E$249:$E$599,$G562)*$C$161 ,0)</f>
        <v/>
      </c>
      <c r="S562" s="84">
        <f>IF(AND(SUMIFS($D$249:$D$599,$F$249:$F$599,0,$E$249:$E$599,$G562,$C$249:$C$599,"&lt;="&amp;Q$5)&lt;1000000,SUMIFS($D$249:$D$599,$F$249:$F$599,0,$E$249:$E$599,$G562,$C$249:$C$599,"&lt;="&amp;S5)&gt;=1000000),SUMIFS($D$249:$D$599,$F$249:$F$599,0,$E$249:$E$599,$G562)*$C$161 ,0)</f>
        <v/>
      </c>
      <c r="U562" s="84">
        <f>IF(AND(SUMIFS($D$249:$D$599,$F$249:$F$599,0,$E$249:$E$599,$G562,$C$249:$C$599,"&lt;="&amp;S$5)&lt;1000000,SUMIFS($D$249:$D$599,$F$249:$F$599,0,$E$249:$E$599,$G562,$C$249:$C$599,"&lt;="&amp;U5)&gt;=1000000),SUMIFS($D$249:$D$599,$F$249:$F$599,0,$E$249:$E$599,$G562)*$C$161 ,0)</f>
        <v/>
      </c>
      <c r="W562" s="84">
        <f>IF(AND(SUMIFS($D$249:$D$599,$F$249:$F$599,0,$E$249:$E$599,$G562,$C$249:$C$599,"&lt;="&amp;U$5)&lt;1000000,SUMIFS($D$249:$D$599,$F$249:$F$599,0,$E$249:$E$599,$G562,$C$249:$C$599,"&lt;="&amp;W5)&gt;=1000000),SUMIFS($D$249:$D$599,$F$249:$F$599,0,$E$249:$E$599,$G562)*$C$161 ,0)</f>
        <v/>
      </c>
      <c r="Y562" s="84">
        <f>IF(AND(SUMIFS($D$249:$D$599,$F$249:$F$599,0,$E$249:$E$599,$G562,$C$249:$C$599,"&lt;="&amp;W$5)&lt;1000000,SUMIFS($D$249:$D$599,$F$249:$F$599,0,$E$249:$E$599,$G562,$C$249:$C$599,"&lt;="&amp;Y5)&gt;=1000000),SUMIFS($D$249:$D$599,$F$249:$F$599,0,$E$249:$E$599,$G562)*$C$161 ,0)</f>
        <v/>
      </c>
      <c r="AA562" s="84">
        <f>IF(AND(SUMIFS($D$249:$D$599,$F$249:$F$599,0,$E$249:$E$599,$G562,$C$249:$C$599,"&lt;="&amp;Y$5)&lt;1000000,SUMIFS($D$249:$D$599,$F$249:$F$599,0,$E$249:$E$599,$G562,$C$249:$C$599,"&lt;="&amp;AA5)&gt;=1000000),SUMIFS($D$249:$D$599,$F$249:$F$599,0,$E$249:$E$599,$G562)*$C$161 ,0)</f>
        <v/>
      </c>
      <c r="AC562" s="84">
        <f>IF(AND(SUMIFS($D$249:$D$599,$F$249:$F$599,0,$E$249:$E$599,$G562,$C$249:$C$599,"&lt;="&amp;AA$5)&lt;1000000,SUMIFS($D$249:$D$599,$F$249:$F$599,0,$E$249:$E$599,$G562,$C$249:$C$599,"&lt;="&amp;AC5)&gt;=1000000),SUMIFS($D$249:$D$599,$F$249:$F$599,0,$E$249:$E$599,$G562)*$C$161 ,0)</f>
        <v/>
      </c>
      <c r="AE562" s="84">
        <f>IF(AND(SUMIFS($D$249:$D$599,$F$249:$F$599,0,$E$249:$E$599,$G562,$C$249:$C$599,"&lt;="&amp;AC$5)&lt;1000000,SUMIFS($D$249:$D$599,$F$249:$F$599,0,$E$249:$E$599,$G562,$C$249:$C$599,"&lt;="&amp;AE5)&gt;=1000000),SUMIFS($D$249:$D$599,$F$249:$F$599,0,$E$249:$E$599,$G562)*$C$161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85">
        <f>LEFT(B563,6)</f>
        <v/>
      </c>
      <c r="F563" s="14">
        <f>IF(SUMIFS($E$121:$E$155,$D$121:$D$155,E563)&lt;&gt;0,E563,0)</f>
        <v/>
      </c>
      <c r="G563" s="24" t="n"/>
      <c r="I563" s="26">
        <f>IF(AND(SUMIFS($D$249:$D$599,$F$249:$F$599,0,$E$249:$E$599,$G563,$C$249:$C$599,"&lt;="&amp;B$2)&lt;1000000,SUMIFS($D$249:$D$599,$F$249:$F$599,0,$E$249:$E$599,$G563,$C$249:$C$599,"&lt;="&amp;I5)&gt;=1000000),SUMIFS($D$249:$D$599,$F$249:$F$599,0,$E$249:$E$599,$G563)*$C$161 ,0)</f>
        <v/>
      </c>
      <c r="K563" s="84">
        <f>IF(AND(SUMIFS($D$249:$D$599,$F$249:$F$599,0,$E$249:$E$599,$G563,$C$249:$C$599,"&lt;="&amp;I$5)&lt;1000000,SUMIFS($D$249:$D$599,$F$249:$F$599,0,$E$249:$E$599,$G563,$C$249:$C$599,"&lt;="&amp;K5)&gt;=1000000),SUMIFS($D$249:$D$599,$F$249:$F$599,0,$E$249:$E$599,$G563)*$C$161 ,0)</f>
        <v/>
      </c>
      <c r="M563" s="84">
        <f>IF(AND(SUMIFS($D$249:$D$599,$F$249:$F$599,0,$E$249:$E$599,$G563,$C$249:$C$599,"&lt;="&amp;K$5)&lt;1000000,SUMIFS($D$249:$D$599,$F$249:$F$599,0,$E$249:$E$599,$G563,$C$249:$C$599,"&lt;="&amp;M5)&gt;=1000000),SUMIFS($D$249:$D$599,$F$249:$F$599,0,$E$249:$E$599,$G563)*$C$161 ,0)</f>
        <v/>
      </c>
      <c r="O563" s="84">
        <f>IF(AND(SUMIFS($D$249:$D$599,$F$249:$F$599,0,$E$249:$E$599,$G563,$C$249:$C$599,"&lt;="&amp;M$5)&lt;1000000,SUMIFS($D$249:$D$599,$F$249:$F$599,0,$E$249:$E$599,$G563,$C$249:$C$599,"&lt;="&amp;O5)&gt;=1000000),SUMIFS($D$249:$D$599,$F$249:$F$599,0,$E$249:$E$599,$G563)*$C$161 ,0)</f>
        <v/>
      </c>
      <c r="Q563" s="84">
        <f>IF(AND(SUMIFS($D$249:$D$599,$F$249:$F$599,0,$E$249:$E$599,$G563,$C$249:$C$599,"&lt;="&amp;O$5)&lt;1000000,SUMIFS($D$249:$D$599,$F$249:$F$599,0,$E$249:$E$599,$G563,$C$249:$C$599,"&lt;="&amp;Q5)&gt;=1000000),SUMIFS($D$249:$D$599,$F$249:$F$599,0,$E$249:$E$599,$G563)*$C$161 ,0)</f>
        <v/>
      </c>
      <c r="S563" s="84">
        <f>IF(AND(SUMIFS($D$249:$D$599,$F$249:$F$599,0,$E$249:$E$599,$G563,$C$249:$C$599,"&lt;="&amp;Q$5)&lt;1000000,SUMIFS($D$249:$D$599,$F$249:$F$599,0,$E$249:$E$599,$G563,$C$249:$C$599,"&lt;="&amp;S5)&gt;=1000000),SUMIFS($D$249:$D$599,$F$249:$F$599,0,$E$249:$E$599,$G563)*$C$161 ,0)</f>
        <v/>
      </c>
      <c r="U563" s="84">
        <f>IF(AND(SUMIFS($D$249:$D$599,$F$249:$F$599,0,$E$249:$E$599,$G563,$C$249:$C$599,"&lt;="&amp;S$5)&lt;1000000,SUMIFS($D$249:$D$599,$F$249:$F$599,0,$E$249:$E$599,$G563,$C$249:$C$599,"&lt;="&amp;U5)&gt;=1000000),SUMIFS($D$249:$D$599,$F$249:$F$599,0,$E$249:$E$599,$G563)*$C$161 ,0)</f>
        <v/>
      </c>
      <c r="W563" s="84">
        <f>IF(AND(SUMIFS($D$249:$D$599,$F$249:$F$599,0,$E$249:$E$599,$G563,$C$249:$C$599,"&lt;="&amp;U$5)&lt;1000000,SUMIFS($D$249:$D$599,$F$249:$F$599,0,$E$249:$E$599,$G563,$C$249:$C$599,"&lt;="&amp;W5)&gt;=1000000),SUMIFS($D$249:$D$599,$F$249:$F$599,0,$E$249:$E$599,$G563)*$C$161 ,0)</f>
        <v/>
      </c>
      <c r="Y563" s="84">
        <f>IF(AND(SUMIFS($D$249:$D$599,$F$249:$F$599,0,$E$249:$E$599,$G563,$C$249:$C$599,"&lt;="&amp;W$5)&lt;1000000,SUMIFS($D$249:$D$599,$F$249:$F$599,0,$E$249:$E$599,$G563,$C$249:$C$599,"&lt;="&amp;Y5)&gt;=1000000),SUMIFS($D$249:$D$599,$F$249:$F$599,0,$E$249:$E$599,$G563)*$C$161 ,0)</f>
        <v/>
      </c>
      <c r="AA563" s="84">
        <f>IF(AND(SUMIFS($D$249:$D$599,$F$249:$F$599,0,$E$249:$E$599,$G563,$C$249:$C$599,"&lt;="&amp;Y$5)&lt;1000000,SUMIFS($D$249:$D$599,$F$249:$F$599,0,$E$249:$E$599,$G563,$C$249:$C$599,"&lt;="&amp;AA5)&gt;=1000000),SUMIFS($D$249:$D$599,$F$249:$F$599,0,$E$249:$E$599,$G563)*$C$161 ,0)</f>
        <v/>
      </c>
      <c r="AC563" s="84">
        <f>IF(AND(SUMIFS($D$249:$D$599,$F$249:$F$599,0,$E$249:$E$599,$G563,$C$249:$C$599,"&lt;="&amp;AA$5)&lt;1000000,SUMIFS($D$249:$D$599,$F$249:$F$599,0,$E$249:$E$599,$G563,$C$249:$C$599,"&lt;="&amp;AC5)&gt;=1000000),SUMIFS($D$249:$D$599,$F$249:$F$599,0,$E$249:$E$599,$G563)*$C$161 ,0)</f>
        <v/>
      </c>
      <c r="AE563" s="84">
        <f>IF(AND(SUMIFS($D$249:$D$599,$F$249:$F$599,0,$E$249:$E$599,$G563,$C$249:$C$599,"&lt;="&amp;AC$5)&lt;1000000,SUMIFS($D$249:$D$599,$F$249:$F$599,0,$E$249:$E$599,$G563,$C$249:$C$599,"&lt;="&amp;AE5)&gt;=1000000),SUMIFS($D$249:$D$599,$F$249:$F$599,0,$E$249:$E$599,$G563)*$C$161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85">
        <f>LEFT(B564,6)</f>
        <v/>
      </c>
      <c r="F564" s="14">
        <f>IF(SUMIFS($E$121:$E$155,$D$121:$D$155,E564)&lt;&gt;0,E564,0)</f>
        <v/>
      </c>
      <c r="G564" s="24" t="n"/>
      <c r="I564" s="26">
        <f>IF(AND(SUMIFS($D$249:$D$599,$F$249:$F$599,0,$E$249:$E$599,$G564,$C$249:$C$599,"&lt;="&amp;B$2)&lt;1000000,SUMIFS($D$249:$D$599,$F$249:$F$599,0,$E$249:$E$599,$G564,$C$249:$C$599,"&lt;="&amp;I5)&gt;=1000000),SUMIFS($D$249:$D$599,$F$249:$F$599,0,$E$249:$E$599,$G564)*$C$161 ,0)</f>
        <v/>
      </c>
      <c r="K564" s="84">
        <f>IF(AND(SUMIFS($D$249:$D$599,$F$249:$F$599,0,$E$249:$E$599,$G564,$C$249:$C$599,"&lt;="&amp;I$5)&lt;1000000,SUMIFS($D$249:$D$599,$F$249:$F$599,0,$E$249:$E$599,$G564,$C$249:$C$599,"&lt;="&amp;K5)&gt;=1000000),SUMIFS($D$249:$D$599,$F$249:$F$599,0,$E$249:$E$599,$G564)*$C$161 ,0)</f>
        <v/>
      </c>
      <c r="M564" s="84">
        <f>IF(AND(SUMIFS($D$249:$D$599,$F$249:$F$599,0,$E$249:$E$599,$G564,$C$249:$C$599,"&lt;="&amp;K$5)&lt;1000000,SUMIFS($D$249:$D$599,$F$249:$F$599,0,$E$249:$E$599,$G564,$C$249:$C$599,"&lt;="&amp;M5)&gt;=1000000),SUMIFS($D$249:$D$599,$F$249:$F$599,0,$E$249:$E$599,$G564)*$C$161 ,0)</f>
        <v/>
      </c>
      <c r="O564" s="84">
        <f>IF(AND(SUMIFS($D$249:$D$599,$F$249:$F$599,0,$E$249:$E$599,$G564,$C$249:$C$599,"&lt;="&amp;M$5)&lt;1000000,SUMIFS($D$249:$D$599,$F$249:$F$599,0,$E$249:$E$599,$G564,$C$249:$C$599,"&lt;="&amp;O5)&gt;=1000000),SUMIFS($D$249:$D$599,$F$249:$F$599,0,$E$249:$E$599,$G564)*$C$161 ,0)</f>
        <v/>
      </c>
      <c r="Q564" s="84">
        <f>IF(AND(SUMIFS($D$249:$D$599,$F$249:$F$599,0,$E$249:$E$599,$G564,$C$249:$C$599,"&lt;="&amp;O$5)&lt;1000000,SUMIFS($D$249:$D$599,$F$249:$F$599,0,$E$249:$E$599,$G564,$C$249:$C$599,"&lt;="&amp;Q5)&gt;=1000000),SUMIFS($D$249:$D$599,$F$249:$F$599,0,$E$249:$E$599,$G564)*$C$161 ,0)</f>
        <v/>
      </c>
      <c r="S564" s="84">
        <f>IF(AND(SUMIFS($D$249:$D$599,$F$249:$F$599,0,$E$249:$E$599,$G564,$C$249:$C$599,"&lt;="&amp;Q$5)&lt;1000000,SUMIFS($D$249:$D$599,$F$249:$F$599,0,$E$249:$E$599,$G564,$C$249:$C$599,"&lt;="&amp;S5)&gt;=1000000),SUMIFS($D$249:$D$599,$F$249:$F$599,0,$E$249:$E$599,$G564)*$C$161 ,0)</f>
        <v/>
      </c>
      <c r="U564" s="84">
        <f>IF(AND(SUMIFS($D$249:$D$599,$F$249:$F$599,0,$E$249:$E$599,$G564,$C$249:$C$599,"&lt;="&amp;S$5)&lt;1000000,SUMIFS($D$249:$D$599,$F$249:$F$599,0,$E$249:$E$599,$G564,$C$249:$C$599,"&lt;="&amp;U5)&gt;=1000000),SUMIFS($D$249:$D$599,$F$249:$F$599,0,$E$249:$E$599,$G564)*$C$161 ,0)</f>
        <v/>
      </c>
      <c r="W564" s="84">
        <f>IF(AND(SUMIFS($D$249:$D$599,$F$249:$F$599,0,$E$249:$E$599,$G564,$C$249:$C$599,"&lt;="&amp;U$5)&lt;1000000,SUMIFS($D$249:$D$599,$F$249:$F$599,0,$E$249:$E$599,$G564,$C$249:$C$599,"&lt;="&amp;W5)&gt;=1000000),SUMIFS($D$249:$D$599,$F$249:$F$599,0,$E$249:$E$599,$G564)*$C$161 ,0)</f>
        <v/>
      </c>
      <c r="Y564" s="84">
        <f>IF(AND(SUMIFS($D$249:$D$599,$F$249:$F$599,0,$E$249:$E$599,$G564,$C$249:$C$599,"&lt;="&amp;W$5)&lt;1000000,SUMIFS($D$249:$D$599,$F$249:$F$599,0,$E$249:$E$599,$G564,$C$249:$C$599,"&lt;="&amp;Y5)&gt;=1000000),SUMIFS($D$249:$D$599,$F$249:$F$599,0,$E$249:$E$599,$G564)*$C$161 ,0)</f>
        <v/>
      </c>
      <c r="AA564" s="84">
        <f>IF(AND(SUMIFS($D$249:$D$599,$F$249:$F$599,0,$E$249:$E$599,$G564,$C$249:$C$599,"&lt;="&amp;Y$5)&lt;1000000,SUMIFS($D$249:$D$599,$F$249:$F$599,0,$E$249:$E$599,$G564,$C$249:$C$599,"&lt;="&amp;AA5)&gt;=1000000),SUMIFS($D$249:$D$599,$F$249:$F$599,0,$E$249:$E$599,$G564)*$C$161 ,0)</f>
        <v/>
      </c>
      <c r="AC564" s="84">
        <f>IF(AND(SUMIFS($D$249:$D$599,$F$249:$F$599,0,$E$249:$E$599,$G564,$C$249:$C$599,"&lt;="&amp;AA$5)&lt;1000000,SUMIFS($D$249:$D$599,$F$249:$F$599,0,$E$249:$E$599,$G564,$C$249:$C$599,"&lt;="&amp;AC5)&gt;=1000000),SUMIFS($D$249:$D$599,$F$249:$F$599,0,$E$249:$E$599,$G564)*$C$161 ,0)</f>
        <v/>
      </c>
      <c r="AE564" s="84">
        <f>IF(AND(SUMIFS($D$249:$D$599,$F$249:$F$599,0,$E$249:$E$599,$G564,$C$249:$C$599,"&lt;="&amp;AC$5)&lt;1000000,SUMIFS($D$249:$D$599,$F$249:$F$599,0,$E$249:$E$599,$G564,$C$249:$C$599,"&lt;="&amp;AE5)&gt;=1000000),SUMIFS($D$249:$D$599,$F$249:$F$599,0,$E$249:$E$599,$G564)*$C$161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85">
        <f>LEFT(B565,6)</f>
        <v/>
      </c>
      <c r="F565" s="14">
        <f>IF(SUMIFS($E$121:$E$155,$D$121:$D$155,E565)&lt;&gt;0,E565,0)</f>
        <v/>
      </c>
      <c r="G565" s="24" t="n"/>
      <c r="I565" s="26">
        <f>IF(AND(SUMIFS($D$249:$D$599,$F$249:$F$599,0,$E$249:$E$599,$G565,$C$249:$C$599,"&lt;="&amp;B$2)&lt;1000000,SUMIFS($D$249:$D$599,$F$249:$F$599,0,$E$249:$E$599,$G565,$C$249:$C$599,"&lt;="&amp;I5)&gt;=1000000),SUMIFS($D$249:$D$599,$F$249:$F$599,0,$E$249:$E$599,$G565)*$C$161 ,0)</f>
        <v/>
      </c>
      <c r="K565" s="84">
        <f>IF(AND(SUMIFS($D$249:$D$599,$F$249:$F$599,0,$E$249:$E$599,$G565,$C$249:$C$599,"&lt;="&amp;I$5)&lt;1000000,SUMIFS($D$249:$D$599,$F$249:$F$599,0,$E$249:$E$599,$G565,$C$249:$C$599,"&lt;="&amp;K5)&gt;=1000000),SUMIFS($D$249:$D$599,$F$249:$F$599,0,$E$249:$E$599,$G565)*$C$161 ,0)</f>
        <v/>
      </c>
      <c r="M565" s="84">
        <f>IF(AND(SUMIFS($D$249:$D$599,$F$249:$F$599,0,$E$249:$E$599,$G565,$C$249:$C$599,"&lt;="&amp;K$5)&lt;1000000,SUMIFS($D$249:$D$599,$F$249:$F$599,0,$E$249:$E$599,$G565,$C$249:$C$599,"&lt;="&amp;M5)&gt;=1000000),SUMIFS($D$249:$D$599,$F$249:$F$599,0,$E$249:$E$599,$G565)*$C$161 ,0)</f>
        <v/>
      </c>
      <c r="O565" s="84">
        <f>IF(AND(SUMIFS($D$249:$D$599,$F$249:$F$599,0,$E$249:$E$599,$G565,$C$249:$C$599,"&lt;="&amp;M$5)&lt;1000000,SUMIFS($D$249:$D$599,$F$249:$F$599,0,$E$249:$E$599,$G565,$C$249:$C$599,"&lt;="&amp;O5)&gt;=1000000),SUMIFS($D$249:$D$599,$F$249:$F$599,0,$E$249:$E$599,$G565)*$C$161 ,0)</f>
        <v/>
      </c>
      <c r="Q565" s="84">
        <f>IF(AND(SUMIFS($D$249:$D$599,$F$249:$F$599,0,$E$249:$E$599,$G565,$C$249:$C$599,"&lt;="&amp;O$5)&lt;1000000,SUMIFS($D$249:$D$599,$F$249:$F$599,0,$E$249:$E$599,$G565,$C$249:$C$599,"&lt;="&amp;Q5)&gt;=1000000),SUMIFS($D$249:$D$599,$F$249:$F$599,0,$E$249:$E$599,$G565)*$C$161 ,0)</f>
        <v/>
      </c>
      <c r="S565" s="84">
        <f>IF(AND(SUMIFS($D$249:$D$599,$F$249:$F$599,0,$E$249:$E$599,$G565,$C$249:$C$599,"&lt;="&amp;Q$5)&lt;1000000,SUMIFS($D$249:$D$599,$F$249:$F$599,0,$E$249:$E$599,$G565,$C$249:$C$599,"&lt;="&amp;S5)&gt;=1000000),SUMIFS($D$249:$D$599,$F$249:$F$599,0,$E$249:$E$599,$G565)*$C$161 ,0)</f>
        <v/>
      </c>
      <c r="U565" s="84">
        <f>IF(AND(SUMIFS($D$249:$D$599,$F$249:$F$599,0,$E$249:$E$599,$G565,$C$249:$C$599,"&lt;="&amp;S$5)&lt;1000000,SUMIFS($D$249:$D$599,$F$249:$F$599,0,$E$249:$E$599,$G565,$C$249:$C$599,"&lt;="&amp;U5)&gt;=1000000),SUMIFS($D$249:$D$599,$F$249:$F$599,0,$E$249:$E$599,$G565)*$C$161 ,0)</f>
        <v/>
      </c>
      <c r="W565" s="84">
        <f>IF(AND(SUMIFS($D$249:$D$599,$F$249:$F$599,0,$E$249:$E$599,$G565,$C$249:$C$599,"&lt;="&amp;U$5)&lt;1000000,SUMIFS($D$249:$D$599,$F$249:$F$599,0,$E$249:$E$599,$G565,$C$249:$C$599,"&lt;="&amp;W5)&gt;=1000000),SUMIFS($D$249:$D$599,$F$249:$F$599,0,$E$249:$E$599,$G565)*$C$161 ,0)</f>
        <v/>
      </c>
      <c r="Y565" s="84">
        <f>IF(AND(SUMIFS($D$249:$D$599,$F$249:$F$599,0,$E$249:$E$599,$G565,$C$249:$C$599,"&lt;="&amp;W$5)&lt;1000000,SUMIFS($D$249:$D$599,$F$249:$F$599,0,$E$249:$E$599,$G565,$C$249:$C$599,"&lt;="&amp;Y5)&gt;=1000000),SUMIFS($D$249:$D$599,$F$249:$F$599,0,$E$249:$E$599,$G565)*$C$161 ,0)</f>
        <v/>
      </c>
      <c r="AA565" s="84">
        <f>IF(AND(SUMIFS($D$249:$D$599,$F$249:$F$599,0,$E$249:$E$599,$G565,$C$249:$C$599,"&lt;="&amp;Y$5)&lt;1000000,SUMIFS($D$249:$D$599,$F$249:$F$599,0,$E$249:$E$599,$G565,$C$249:$C$599,"&lt;="&amp;AA5)&gt;=1000000),SUMIFS($D$249:$D$599,$F$249:$F$599,0,$E$249:$E$599,$G565)*$C$161 ,0)</f>
        <v/>
      </c>
      <c r="AC565" s="84">
        <f>IF(AND(SUMIFS($D$249:$D$599,$F$249:$F$599,0,$E$249:$E$599,$G565,$C$249:$C$599,"&lt;="&amp;AA$5)&lt;1000000,SUMIFS($D$249:$D$599,$F$249:$F$599,0,$E$249:$E$599,$G565,$C$249:$C$599,"&lt;="&amp;AC5)&gt;=1000000),SUMIFS($D$249:$D$599,$F$249:$F$599,0,$E$249:$E$599,$G565)*$C$161 ,0)</f>
        <v/>
      </c>
      <c r="AE565" s="84">
        <f>IF(AND(SUMIFS($D$249:$D$599,$F$249:$F$599,0,$E$249:$E$599,$G565,$C$249:$C$599,"&lt;="&amp;AC$5)&lt;1000000,SUMIFS($D$249:$D$599,$F$249:$F$599,0,$E$249:$E$599,$G565,$C$249:$C$599,"&lt;="&amp;AE5)&gt;=1000000),SUMIFS($D$249:$D$599,$F$249:$F$599,0,$E$249:$E$599,$G565)*$C$161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85">
        <f>LEFT(B566,6)</f>
        <v/>
      </c>
      <c r="F566" s="14">
        <f>IF(SUMIFS($E$121:$E$155,$D$121:$D$155,E566)&lt;&gt;0,E566,0)</f>
        <v/>
      </c>
      <c r="G566" s="24" t="n"/>
      <c r="I566" s="26">
        <f>IF(AND(SUMIFS($D$249:$D$599,$F$249:$F$599,0,$E$249:$E$599,$G566,$C$249:$C$599,"&lt;="&amp;B$2)&lt;1000000,SUMIFS($D$249:$D$599,$F$249:$F$599,0,$E$249:$E$599,$G566,$C$249:$C$599,"&lt;="&amp;I5)&gt;=1000000),SUMIFS($D$249:$D$599,$F$249:$F$599,0,$E$249:$E$599,$G566)*$C$161 ,0)</f>
        <v/>
      </c>
      <c r="K566" s="84">
        <f>IF(AND(SUMIFS($D$249:$D$599,$F$249:$F$599,0,$E$249:$E$599,$G566,$C$249:$C$599,"&lt;="&amp;I$5)&lt;1000000,SUMIFS($D$249:$D$599,$F$249:$F$599,0,$E$249:$E$599,$G566,$C$249:$C$599,"&lt;="&amp;K5)&gt;=1000000),SUMIFS($D$249:$D$599,$F$249:$F$599,0,$E$249:$E$599,$G566)*$C$161 ,0)</f>
        <v/>
      </c>
      <c r="M566" s="84">
        <f>IF(AND(SUMIFS($D$249:$D$599,$F$249:$F$599,0,$E$249:$E$599,$G566,$C$249:$C$599,"&lt;="&amp;K$5)&lt;1000000,SUMIFS($D$249:$D$599,$F$249:$F$599,0,$E$249:$E$599,$G566,$C$249:$C$599,"&lt;="&amp;M5)&gt;=1000000),SUMIFS($D$249:$D$599,$F$249:$F$599,0,$E$249:$E$599,$G566)*$C$161 ,0)</f>
        <v/>
      </c>
      <c r="O566" s="84">
        <f>IF(AND(SUMIFS($D$249:$D$599,$F$249:$F$599,0,$E$249:$E$599,$G566,$C$249:$C$599,"&lt;="&amp;M$5)&lt;1000000,SUMIFS($D$249:$D$599,$F$249:$F$599,0,$E$249:$E$599,$G566,$C$249:$C$599,"&lt;="&amp;O5)&gt;=1000000),SUMIFS($D$249:$D$599,$F$249:$F$599,0,$E$249:$E$599,$G566)*$C$161 ,0)</f>
        <v/>
      </c>
      <c r="Q566" s="84">
        <f>IF(AND(SUMIFS($D$249:$D$599,$F$249:$F$599,0,$E$249:$E$599,$G566,$C$249:$C$599,"&lt;="&amp;O$5)&lt;1000000,SUMIFS($D$249:$D$599,$F$249:$F$599,0,$E$249:$E$599,$G566,$C$249:$C$599,"&lt;="&amp;Q5)&gt;=1000000),SUMIFS($D$249:$D$599,$F$249:$F$599,0,$E$249:$E$599,$G566)*$C$161 ,0)</f>
        <v/>
      </c>
      <c r="S566" s="84">
        <f>IF(AND(SUMIFS($D$249:$D$599,$F$249:$F$599,0,$E$249:$E$599,$G566,$C$249:$C$599,"&lt;="&amp;Q$5)&lt;1000000,SUMIFS($D$249:$D$599,$F$249:$F$599,0,$E$249:$E$599,$G566,$C$249:$C$599,"&lt;="&amp;S5)&gt;=1000000),SUMIFS($D$249:$D$599,$F$249:$F$599,0,$E$249:$E$599,$G566)*$C$161 ,0)</f>
        <v/>
      </c>
      <c r="U566" s="84">
        <f>IF(AND(SUMIFS($D$249:$D$599,$F$249:$F$599,0,$E$249:$E$599,$G566,$C$249:$C$599,"&lt;="&amp;S$5)&lt;1000000,SUMIFS($D$249:$D$599,$F$249:$F$599,0,$E$249:$E$599,$G566,$C$249:$C$599,"&lt;="&amp;U5)&gt;=1000000),SUMIFS($D$249:$D$599,$F$249:$F$599,0,$E$249:$E$599,$G566)*$C$161 ,0)</f>
        <v/>
      </c>
      <c r="W566" s="84">
        <f>IF(AND(SUMIFS($D$249:$D$599,$F$249:$F$599,0,$E$249:$E$599,$G566,$C$249:$C$599,"&lt;="&amp;U$5)&lt;1000000,SUMIFS($D$249:$D$599,$F$249:$F$599,0,$E$249:$E$599,$G566,$C$249:$C$599,"&lt;="&amp;W5)&gt;=1000000),SUMIFS($D$249:$D$599,$F$249:$F$599,0,$E$249:$E$599,$G566)*$C$161 ,0)</f>
        <v/>
      </c>
      <c r="Y566" s="84">
        <f>IF(AND(SUMIFS($D$249:$D$599,$F$249:$F$599,0,$E$249:$E$599,$G566,$C$249:$C$599,"&lt;="&amp;W$5)&lt;1000000,SUMIFS($D$249:$D$599,$F$249:$F$599,0,$E$249:$E$599,$G566,$C$249:$C$599,"&lt;="&amp;Y5)&gt;=1000000),SUMIFS($D$249:$D$599,$F$249:$F$599,0,$E$249:$E$599,$G566)*$C$161 ,0)</f>
        <v/>
      </c>
      <c r="AA566" s="84">
        <f>IF(AND(SUMIFS($D$249:$D$599,$F$249:$F$599,0,$E$249:$E$599,$G566,$C$249:$C$599,"&lt;="&amp;Y$5)&lt;1000000,SUMIFS($D$249:$D$599,$F$249:$F$599,0,$E$249:$E$599,$G566,$C$249:$C$599,"&lt;="&amp;AA5)&gt;=1000000),SUMIFS($D$249:$D$599,$F$249:$F$599,0,$E$249:$E$599,$G566)*$C$161 ,0)</f>
        <v/>
      </c>
      <c r="AC566" s="84">
        <f>IF(AND(SUMIFS($D$249:$D$599,$F$249:$F$599,0,$E$249:$E$599,$G566,$C$249:$C$599,"&lt;="&amp;AA$5)&lt;1000000,SUMIFS($D$249:$D$599,$F$249:$F$599,0,$E$249:$E$599,$G566,$C$249:$C$599,"&lt;="&amp;AC5)&gt;=1000000),SUMIFS($D$249:$D$599,$F$249:$F$599,0,$E$249:$E$599,$G566)*$C$161 ,0)</f>
        <v/>
      </c>
      <c r="AE566" s="84">
        <f>IF(AND(SUMIFS($D$249:$D$599,$F$249:$F$599,0,$E$249:$E$599,$G566,$C$249:$C$599,"&lt;="&amp;AC$5)&lt;1000000,SUMIFS($D$249:$D$599,$F$249:$F$599,0,$E$249:$E$599,$G566,$C$249:$C$599,"&lt;="&amp;AE5)&gt;=1000000),SUMIFS($D$249:$D$599,$F$249:$F$599,0,$E$249:$E$599,$G566)*$C$161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85">
        <f>LEFT(B567,6)</f>
        <v/>
      </c>
      <c r="F567" s="14">
        <f>IF(SUMIFS($E$121:$E$155,$D$121:$D$155,E567)&lt;&gt;0,E567,0)</f>
        <v/>
      </c>
      <c r="G567" s="24" t="n"/>
      <c r="I567" s="26">
        <f>IF(AND(SUMIFS($D$249:$D$599,$F$249:$F$599,0,$E$249:$E$599,$G567,$C$249:$C$599,"&lt;="&amp;B$2)&lt;1000000,SUMIFS($D$249:$D$599,$F$249:$F$599,0,$E$249:$E$599,$G567,$C$249:$C$599,"&lt;="&amp;I5)&gt;=1000000),SUMIFS($D$249:$D$599,$F$249:$F$599,0,$E$249:$E$599,$G567)*$C$161 ,0)</f>
        <v/>
      </c>
      <c r="K567" s="84">
        <f>IF(AND(SUMIFS($D$249:$D$599,$F$249:$F$599,0,$E$249:$E$599,$G567,$C$249:$C$599,"&lt;="&amp;I$5)&lt;1000000,SUMIFS($D$249:$D$599,$F$249:$F$599,0,$E$249:$E$599,$G567,$C$249:$C$599,"&lt;="&amp;K5)&gt;=1000000),SUMIFS($D$249:$D$599,$F$249:$F$599,0,$E$249:$E$599,$G567)*$C$161 ,0)</f>
        <v/>
      </c>
      <c r="M567" s="84">
        <f>IF(AND(SUMIFS($D$249:$D$599,$F$249:$F$599,0,$E$249:$E$599,$G567,$C$249:$C$599,"&lt;="&amp;K$5)&lt;1000000,SUMIFS($D$249:$D$599,$F$249:$F$599,0,$E$249:$E$599,$G567,$C$249:$C$599,"&lt;="&amp;M5)&gt;=1000000),SUMIFS($D$249:$D$599,$F$249:$F$599,0,$E$249:$E$599,$G567)*$C$161 ,0)</f>
        <v/>
      </c>
      <c r="O567" s="84">
        <f>IF(AND(SUMIFS($D$249:$D$599,$F$249:$F$599,0,$E$249:$E$599,$G567,$C$249:$C$599,"&lt;="&amp;M$5)&lt;1000000,SUMIFS($D$249:$D$599,$F$249:$F$599,0,$E$249:$E$599,$G567,$C$249:$C$599,"&lt;="&amp;O5)&gt;=1000000),SUMIFS($D$249:$D$599,$F$249:$F$599,0,$E$249:$E$599,$G567)*$C$161 ,0)</f>
        <v/>
      </c>
      <c r="Q567" s="84">
        <f>IF(AND(SUMIFS($D$249:$D$599,$F$249:$F$599,0,$E$249:$E$599,$G567,$C$249:$C$599,"&lt;="&amp;O$5)&lt;1000000,SUMIFS($D$249:$D$599,$F$249:$F$599,0,$E$249:$E$599,$G567,$C$249:$C$599,"&lt;="&amp;Q5)&gt;=1000000),SUMIFS($D$249:$D$599,$F$249:$F$599,0,$E$249:$E$599,$G567)*$C$161 ,0)</f>
        <v/>
      </c>
      <c r="S567" s="84">
        <f>IF(AND(SUMIFS($D$249:$D$599,$F$249:$F$599,0,$E$249:$E$599,$G567,$C$249:$C$599,"&lt;="&amp;Q$5)&lt;1000000,SUMIFS($D$249:$D$599,$F$249:$F$599,0,$E$249:$E$599,$G567,$C$249:$C$599,"&lt;="&amp;S5)&gt;=1000000),SUMIFS($D$249:$D$599,$F$249:$F$599,0,$E$249:$E$599,$G567)*$C$161 ,0)</f>
        <v/>
      </c>
      <c r="U567" s="84">
        <f>IF(AND(SUMIFS($D$249:$D$599,$F$249:$F$599,0,$E$249:$E$599,$G567,$C$249:$C$599,"&lt;="&amp;S$5)&lt;1000000,SUMIFS($D$249:$D$599,$F$249:$F$599,0,$E$249:$E$599,$G567,$C$249:$C$599,"&lt;="&amp;U5)&gt;=1000000),SUMIFS($D$249:$D$599,$F$249:$F$599,0,$E$249:$E$599,$G567)*$C$161 ,0)</f>
        <v/>
      </c>
      <c r="W567" s="84">
        <f>IF(AND(SUMIFS($D$249:$D$599,$F$249:$F$599,0,$E$249:$E$599,$G567,$C$249:$C$599,"&lt;="&amp;U$5)&lt;1000000,SUMIFS($D$249:$D$599,$F$249:$F$599,0,$E$249:$E$599,$G567,$C$249:$C$599,"&lt;="&amp;W5)&gt;=1000000),SUMIFS($D$249:$D$599,$F$249:$F$599,0,$E$249:$E$599,$G567)*$C$161 ,0)</f>
        <v/>
      </c>
      <c r="Y567" s="84">
        <f>IF(AND(SUMIFS($D$249:$D$599,$F$249:$F$599,0,$E$249:$E$599,$G567,$C$249:$C$599,"&lt;="&amp;W$5)&lt;1000000,SUMIFS($D$249:$D$599,$F$249:$F$599,0,$E$249:$E$599,$G567,$C$249:$C$599,"&lt;="&amp;Y5)&gt;=1000000),SUMIFS($D$249:$D$599,$F$249:$F$599,0,$E$249:$E$599,$G567)*$C$161 ,0)</f>
        <v/>
      </c>
      <c r="AA567" s="84">
        <f>IF(AND(SUMIFS($D$249:$D$599,$F$249:$F$599,0,$E$249:$E$599,$G567,$C$249:$C$599,"&lt;="&amp;Y$5)&lt;1000000,SUMIFS($D$249:$D$599,$F$249:$F$599,0,$E$249:$E$599,$G567,$C$249:$C$599,"&lt;="&amp;AA5)&gt;=1000000),SUMIFS($D$249:$D$599,$F$249:$F$599,0,$E$249:$E$599,$G567)*$C$161 ,0)</f>
        <v/>
      </c>
      <c r="AC567" s="84">
        <f>IF(AND(SUMIFS($D$249:$D$599,$F$249:$F$599,0,$E$249:$E$599,$G567,$C$249:$C$599,"&lt;="&amp;AA$5)&lt;1000000,SUMIFS($D$249:$D$599,$F$249:$F$599,0,$E$249:$E$599,$G567,$C$249:$C$599,"&lt;="&amp;AC5)&gt;=1000000),SUMIFS($D$249:$D$599,$F$249:$F$599,0,$E$249:$E$599,$G567)*$C$161 ,0)</f>
        <v/>
      </c>
      <c r="AE567" s="84">
        <f>IF(AND(SUMIFS($D$249:$D$599,$F$249:$F$599,0,$E$249:$E$599,$G567,$C$249:$C$599,"&lt;="&amp;AC$5)&lt;1000000,SUMIFS($D$249:$D$599,$F$249:$F$599,0,$E$249:$E$599,$G567,$C$249:$C$599,"&lt;="&amp;AE5)&gt;=1000000),SUMIFS($D$249:$D$599,$F$249:$F$599,0,$E$249:$E$599,$G567)*$C$161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85">
        <f>LEFT(B568,6)</f>
        <v/>
      </c>
      <c r="F568" s="14">
        <f>IF(SUMIFS($E$121:$E$155,$D$121:$D$155,E568)&lt;&gt;0,E568,0)</f>
        <v/>
      </c>
      <c r="G568" s="24" t="n"/>
      <c r="I568" s="26">
        <f>IF(AND(SUMIFS($D$249:$D$599,$F$249:$F$599,0,$E$249:$E$599,$G568,$C$249:$C$599,"&lt;="&amp;B$2)&lt;1000000,SUMIFS($D$249:$D$599,$F$249:$F$599,0,$E$249:$E$599,$G568,$C$249:$C$599,"&lt;="&amp;I5)&gt;=1000000),SUMIFS($D$249:$D$599,$F$249:$F$599,0,$E$249:$E$599,$G568)*$C$161 ,0)</f>
        <v/>
      </c>
      <c r="K568" s="84">
        <f>IF(AND(SUMIFS($D$249:$D$599,$F$249:$F$599,0,$E$249:$E$599,$G568,$C$249:$C$599,"&lt;="&amp;I$5)&lt;1000000,SUMIFS($D$249:$D$599,$F$249:$F$599,0,$E$249:$E$599,$G568,$C$249:$C$599,"&lt;="&amp;K5)&gt;=1000000),SUMIFS($D$249:$D$599,$F$249:$F$599,0,$E$249:$E$599,$G568)*$C$161 ,0)</f>
        <v/>
      </c>
      <c r="M568" s="84">
        <f>IF(AND(SUMIFS($D$249:$D$599,$F$249:$F$599,0,$E$249:$E$599,$G568,$C$249:$C$599,"&lt;="&amp;K$5)&lt;1000000,SUMIFS($D$249:$D$599,$F$249:$F$599,0,$E$249:$E$599,$G568,$C$249:$C$599,"&lt;="&amp;M5)&gt;=1000000),SUMIFS($D$249:$D$599,$F$249:$F$599,0,$E$249:$E$599,$G568)*$C$161 ,0)</f>
        <v/>
      </c>
      <c r="O568" s="84">
        <f>IF(AND(SUMIFS($D$249:$D$599,$F$249:$F$599,0,$E$249:$E$599,$G568,$C$249:$C$599,"&lt;="&amp;M$5)&lt;1000000,SUMIFS($D$249:$D$599,$F$249:$F$599,0,$E$249:$E$599,$G568,$C$249:$C$599,"&lt;="&amp;O5)&gt;=1000000),SUMIFS($D$249:$D$599,$F$249:$F$599,0,$E$249:$E$599,$G568)*$C$161 ,0)</f>
        <v/>
      </c>
      <c r="Q568" s="84">
        <f>IF(AND(SUMIFS($D$249:$D$599,$F$249:$F$599,0,$E$249:$E$599,$G568,$C$249:$C$599,"&lt;="&amp;O$5)&lt;1000000,SUMIFS($D$249:$D$599,$F$249:$F$599,0,$E$249:$E$599,$G568,$C$249:$C$599,"&lt;="&amp;Q5)&gt;=1000000),SUMIFS($D$249:$D$599,$F$249:$F$599,0,$E$249:$E$599,$G568)*$C$161 ,0)</f>
        <v/>
      </c>
      <c r="S568" s="84">
        <f>IF(AND(SUMIFS($D$249:$D$599,$F$249:$F$599,0,$E$249:$E$599,$G568,$C$249:$C$599,"&lt;="&amp;Q$5)&lt;1000000,SUMIFS($D$249:$D$599,$F$249:$F$599,0,$E$249:$E$599,$G568,$C$249:$C$599,"&lt;="&amp;S5)&gt;=1000000),SUMIFS($D$249:$D$599,$F$249:$F$599,0,$E$249:$E$599,$G568)*$C$161 ,0)</f>
        <v/>
      </c>
      <c r="U568" s="84">
        <f>IF(AND(SUMIFS($D$249:$D$599,$F$249:$F$599,0,$E$249:$E$599,$G568,$C$249:$C$599,"&lt;="&amp;S$5)&lt;1000000,SUMIFS($D$249:$D$599,$F$249:$F$599,0,$E$249:$E$599,$G568,$C$249:$C$599,"&lt;="&amp;U5)&gt;=1000000),SUMIFS($D$249:$D$599,$F$249:$F$599,0,$E$249:$E$599,$G568)*$C$161 ,0)</f>
        <v/>
      </c>
      <c r="W568" s="84">
        <f>IF(AND(SUMIFS($D$249:$D$599,$F$249:$F$599,0,$E$249:$E$599,$G568,$C$249:$C$599,"&lt;="&amp;U$5)&lt;1000000,SUMIFS($D$249:$D$599,$F$249:$F$599,0,$E$249:$E$599,$G568,$C$249:$C$599,"&lt;="&amp;W5)&gt;=1000000),SUMIFS($D$249:$D$599,$F$249:$F$599,0,$E$249:$E$599,$G568)*$C$161 ,0)</f>
        <v/>
      </c>
      <c r="Y568" s="84">
        <f>IF(AND(SUMIFS($D$249:$D$599,$F$249:$F$599,0,$E$249:$E$599,$G568,$C$249:$C$599,"&lt;="&amp;W$5)&lt;1000000,SUMIFS($D$249:$D$599,$F$249:$F$599,0,$E$249:$E$599,$G568,$C$249:$C$599,"&lt;="&amp;Y5)&gt;=1000000),SUMIFS($D$249:$D$599,$F$249:$F$599,0,$E$249:$E$599,$G568)*$C$161 ,0)</f>
        <v/>
      </c>
      <c r="AA568" s="84">
        <f>IF(AND(SUMIFS($D$249:$D$599,$F$249:$F$599,0,$E$249:$E$599,$G568,$C$249:$C$599,"&lt;="&amp;Y$5)&lt;1000000,SUMIFS($D$249:$D$599,$F$249:$F$599,0,$E$249:$E$599,$G568,$C$249:$C$599,"&lt;="&amp;AA5)&gt;=1000000),SUMIFS($D$249:$D$599,$F$249:$F$599,0,$E$249:$E$599,$G568)*$C$161 ,0)</f>
        <v/>
      </c>
      <c r="AC568" s="84">
        <f>IF(AND(SUMIFS($D$249:$D$599,$F$249:$F$599,0,$E$249:$E$599,$G568,$C$249:$C$599,"&lt;="&amp;AA$5)&lt;1000000,SUMIFS($D$249:$D$599,$F$249:$F$599,0,$E$249:$E$599,$G568,$C$249:$C$599,"&lt;="&amp;AC5)&gt;=1000000),SUMIFS($D$249:$D$599,$F$249:$F$599,0,$E$249:$E$599,$G568)*$C$161 ,0)</f>
        <v/>
      </c>
      <c r="AE568" s="84">
        <f>IF(AND(SUMIFS($D$249:$D$599,$F$249:$F$599,0,$E$249:$E$599,$G568,$C$249:$C$599,"&lt;="&amp;AC$5)&lt;1000000,SUMIFS($D$249:$D$599,$F$249:$F$599,0,$E$249:$E$599,$G568,$C$249:$C$599,"&lt;="&amp;AE5)&gt;=1000000),SUMIFS($D$249:$D$599,$F$249:$F$599,0,$E$249:$E$599,$G568)*$C$161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85">
        <f>LEFT(B569,6)</f>
        <v/>
      </c>
      <c r="F569" s="14">
        <f>IF(SUMIFS($E$121:$E$155,$D$121:$D$155,E569)&lt;&gt;0,E569,0)</f>
        <v/>
      </c>
      <c r="G569" s="24" t="n"/>
      <c r="I569" s="26">
        <f>IF(AND(SUMIFS($D$249:$D$599,$F$249:$F$599,0,$E$249:$E$599,$G569,$C$249:$C$599,"&lt;="&amp;B$2)&lt;1000000,SUMIFS($D$249:$D$599,$F$249:$F$599,0,$E$249:$E$599,$G569,$C$249:$C$599,"&lt;="&amp;I5)&gt;=1000000),SUMIFS($D$249:$D$599,$F$249:$F$599,0,$E$249:$E$599,$G569)*$C$161 ,0)</f>
        <v/>
      </c>
      <c r="K569" s="84">
        <f>IF(AND(SUMIFS($D$249:$D$599,$F$249:$F$599,0,$E$249:$E$599,$G569,$C$249:$C$599,"&lt;="&amp;I$5)&lt;1000000,SUMIFS($D$249:$D$599,$F$249:$F$599,0,$E$249:$E$599,$G569,$C$249:$C$599,"&lt;="&amp;K5)&gt;=1000000),SUMIFS($D$249:$D$599,$F$249:$F$599,0,$E$249:$E$599,$G569)*$C$161 ,0)</f>
        <v/>
      </c>
      <c r="M569" s="84">
        <f>IF(AND(SUMIFS($D$249:$D$599,$F$249:$F$599,0,$E$249:$E$599,$G569,$C$249:$C$599,"&lt;="&amp;K$5)&lt;1000000,SUMIFS($D$249:$D$599,$F$249:$F$599,0,$E$249:$E$599,$G569,$C$249:$C$599,"&lt;="&amp;M5)&gt;=1000000),SUMIFS($D$249:$D$599,$F$249:$F$599,0,$E$249:$E$599,$G569)*$C$161 ,0)</f>
        <v/>
      </c>
      <c r="O569" s="84">
        <f>IF(AND(SUMIFS($D$249:$D$599,$F$249:$F$599,0,$E$249:$E$599,$G569,$C$249:$C$599,"&lt;="&amp;M$5)&lt;1000000,SUMIFS($D$249:$D$599,$F$249:$F$599,0,$E$249:$E$599,$G569,$C$249:$C$599,"&lt;="&amp;O5)&gt;=1000000),SUMIFS($D$249:$D$599,$F$249:$F$599,0,$E$249:$E$599,$G569)*$C$161 ,0)</f>
        <v/>
      </c>
      <c r="Q569" s="84">
        <f>IF(AND(SUMIFS($D$249:$D$599,$F$249:$F$599,0,$E$249:$E$599,$G569,$C$249:$C$599,"&lt;="&amp;O$5)&lt;1000000,SUMIFS($D$249:$D$599,$F$249:$F$599,0,$E$249:$E$599,$G569,$C$249:$C$599,"&lt;="&amp;Q5)&gt;=1000000),SUMIFS($D$249:$D$599,$F$249:$F$599,0,$E$249:$E$599,$G569)*$C$161 ,0)</f>
        <v/>
      </c>
      <c r="S569" s="84">
        <f>IF(AND(SUMIFS($D$249:$D$599,$F$249:$F$599,0,$E$249:$E$599,$G569,$C$249:$C$599,"&lt;="&amp;Q$5)&lt;1000000,SUMIFS($D$249:$D$599,$F$249:$F$599,0,$E$249:$E$599,$G569,$C$249:$C$599,"&lt;="&amp;S5)&gt;=1000000),SUMIFS($D$249:$D$599,$F$249:$F$599,0,$E$249:$E$599,$G569)*$C$161 ,0)</f>
        <v/>
      </c>
      <c r="U569" s="84">
        <f>IF(AND(SUMIFS($D$249:$D$599,$F$249:$F$599,0,$E$249:$E$599,$G569,$C$249:$C$599,"&lt;="&amp;S$5)&lt;1000000,SUMIFS($D$249:$D$599,$F$249:$F$599,0,$E$249:$E$599,$G569,$C$249:$C$599,"&lt;="&amp;U5)&gt;=1000000),SUMIFS($D$249:$D$599,$F$249:$F$599,0,$E$249:$E$599,$G569)*$C$161 ,0)</f>
        <v/>
      </c>
      <c r="W569" s="84">
        <f>IF(AND(SUMIFS($D$249:$D$599,$F$249:$F$599,0,$E$249:$E$599,$G569,$C$249:$C$599,"&lt;="&amp;U$5)&lt;1000000,SUMIFS($D$249:$D$599,$F$249:$F$599,0,$E$249:$E$599,$G569,$C$249:$C$599,"&lt;="&amp;W5)&gt;=1000000),SUMIFS($D$249:$D$599,$F$249:$F$599,0,$E$249:$E$599,$G569)*$C$161 ,0)</f>
        <v/>
      </c>
      <c r="Y569" s="84">
        <f>IF(AND(SUMIFS($D$249:$D$599,$F$249:$F$599,0,$E$249:$E$599,$G569,$C$249:$C$599,"&lt;="&amp;W$5)&lt;1000000,SUMIFS($D$249:$D$599,$F$249:$F$599,0,$E$249:$E$599,$G569,$C$249:$C$599,"&lt;="&amp;Y5)&gt;=1000000),SUMIFS($D$249:$D$599,$F$249:$F$599,0,$E$249:$E$599,$G569)*$C$161 ,0)</f>
        <v/>
      </c>
      <c r="AA569" s="84">
        <f>IF(AND(SUMIFS($D$249:$D$599,$F$249:$F$599,0,$E$249:$E$599,$G569,$C$249:$C$599,"&lt;="&amp;Y$5)&lt;1000000,SUMIFS($D$249:$D$599,$F$249:$F$599,0,$E$249:$E$599,$G569,$C$249:$C$599,"&lt;="&amp;AA5)&gt;=1000000),SUMIFS($D$249:$D$599,$F$249:$F$599,0,$E$249:$E$599,$G569)*$C$161 ,0)</f>
        <v/>
      </c>
      <c r="AC569" s="84">
        <f>IF(AND(SUMIFS($D$249:$D$599,$F$249:$F$599,0,$E$249:$E$599,$G569,$C$249:$C$599,"&lt;="&amp;AA$5)&lt;1000000,SUMIFS($D$249:$D$599,$F$249:$F$599,0,$E$249:$E$599,$G569,$C$249:$C$599,"&lt;="&amp;AC5)&gt;=1000000),SUMIFS($D$249:$D$599,$F$249:$F$599,0,$E$249:$E$599,$G569)*$C$161 ,0)</f>
        <v/>
      </c>
      <c r="AE569" s="84">
        <f>IF(AND(SUMIFS($D$249:$D$599,$F$249:$F$599,0,$E$249:$E$599,$G569,$C$249:$C$599,"&lt;="&amp;AC$5)&lt;1000000,SUMIFS($D$249:$D$599,$F$249:$F$599,0,$E$249:$E$599,$G569,$C$249:$C$599,"&lt;="&amp;AE5)&gt;=1000000),SUMIFS($D$249:$D$599,$F$249:$F$599,0,$E$249:$E$599,$G569)*$C$161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85">
        <f>LEFT(B570,6)</f>
        <v/>
      </c>
      <c r="F570" s="14">
        <f>IF(SUMIFS($E$121:$E$155,$D$121:$D$155,E570)&lt;&gt;0,E570,0)</f>
        <v/>
      </c>
      <c r="G570" s="24" t="n"/>
      <c r="I570" s="26">
        <f>IF(AND(SUMIFS($D$249:$D$599,$F$249:$F$599,0,$E$249:$E$599,$G570,$C$249:$C$599,"&lt;="&amp;B$2)&lt;1000000,SUMIFS($D$249:$D$599,$F$249:$F$599,0,$E$249:$E$599,$G570,$C$249:$C$599,"&lt;="&amp;I5)&gt;=1000000),SUMIFS($D$249:$D$599,$F$249:$F$599,0,$E$249:$E$599,$G570)*$C$161 ,0)</f>
        <v/>
      </c>
      <c r="K570" s="84">
        <f>IF(AND(SUMIFS($D$249:$D$599,$F$249:$F$599,0,$E$249:$E$599,$G570,$C$249:$C$599,"&lt;="&amp;I$5)&lt;1000000,SUMIFS($D$249:$D$599,$F$249:$F$599,0,$E$249:$E$599,$G570,$C$249:$C$599,"&lt;="&amp;K5)&gt;=1000000),SUMIFS($D$249:$D$599,$F$249:$F$599,0,$E$249:$E$599,$G570)*$C$161 ,0)</f>
        <v/>
      </c>
      <c r="M570" s="84">
        <f>IF(AND(SUMIFS($D$249:$D$599,$F$249:$F$599,0,$E$249:$E$599,$G570,$C$249:$C$599,"&lt;="&amp;K$5)&lt;1000000,SUMIFS($D$249:$D$599,$F$249:$F$599,0,$E$249:$E$599,$G570,$C$249:$C$599,"&lt;="&amp;M5)&gt;=1000000),SUMIFS($D$249:$D$599,$F$249:$F$599,0,$E$249:$E$599,$G570)*$C$161 ,0)</f>
        <v/>
      </c>
      <c r="O570" s="84">
        <f>IF(AND(SUMIFS($D$249:$D$599,$F$249:$F$599,0,$E$249:$E$599,$G570,$C$249:$C$599,"&lt;="&amp;M$5)&lt;1000000,SUMIFS($D$249:$D$599,$F$249:$F$599,0,$E$249:$E$599,$G570,$C$249:$C$599,"&lt;="&amp;O5)&gt;=1000000),SUMIFS($D$249:$D$599,$F$249:$F$599,0,$E$249:$E$599,$G570)*$C$161 ,0)</f>
        <v/>
      </c>
      <c r="Q570" s="84">
        <f>IF(AND(SUMIFS($D$249:$D$599,$F$249:$F$599,0,$E$249:$E$599,$G570,$C$249:$C$599,"&lt;="&amp;O$5)&lt;1000000,SUMIFS($D$249:$D$599,$F$249:$F$599,0,$E$249:$E$599,$G570,$C$249:$C$599,"&lt;="&amp;Q5)&gt;=1000000),SUMIFS($D$249:$D$599,$F$249:$F$599,0,$E$249:$E$599,$G570)*$C$161 ,0)</f>
        <v/>
      </c>
      <c r="S570" s="84">
        <f>IF(AND(SUMIFS($D$249:$D$599,$F$249:$F$599,0,$E$249:$E$599,$G570,$C$249:$C$599,"&lt;="&amp;Q$5)&lt;1000000,SUMIFS($D$249:$D$599,$F$249:$F$599,0,$E$249:$E$599,$G570,$C$249:$C$599,"&lt;="&amp;S5)&gt;=1000000),SUMIFS($D$249:$D$599,$F$249:$F$599,0,$E$249:$E$599,$G570)*$C$161 ,0)</f>
        <v/>
      </c>
      <c r="U570" s="84">
        <f>IF(AND(SUMIFS($D$249:$D$599,$F$249:$F$599,0,$E$249:$E$599,$G570,$C$249:$C$599,"&lt;="&amp;S$5)&lt;1000000,SUMIFS($D$249:$D$599,$F$249:$F$599,0,$E$249:$E$599,$G570,$C$249:$C$599,"&lt;="&amp;U5)&gt;=1000000),SUMIFS($D$249:$D$599,$F$249:$F$599,0,$E$249:$E$599,$G570)*$C$161 ,0)</f>
        <v/>
      </c>
      <c r="W570" s="84">
        <f>IF(AND(SUMIFS($D$249:$D$599,$F$249:$F$599,0,$E$249:$E$599,$G570,$C$249:$C$599,"&lt;="&amp;U$5)&lt;1000000,SUMIFS($D$249:$D$599,$F$249:$F$599,0,$E$249:$E$599,$G570,$C$249:$C$599,"&lt;="&amp;W5)&gt;=1000000),SUMIFS($D$249:$D$599,$F$249:$F$599,0,$E$249:$E$599,$G570)*$C$161 ,0)</f>
        <v/>
      </c>
      <c r="Y570" s="84">
        <f>IF(AND(SUMIFS($D$249:$D$599,$F$249:$F$599,0,$E$249:$E$599,$G570,$C$249:$C$599,"&lt;="&amp;W$5)&lt;1000000,SUMIFS($D$249:$D$599,$F$249:$F$599,0,$E$249:$E$599,$G570,$C$249:$C$599,"&lt;="&amp;Y5)&gt;=1000000),SUMIFS($D$249:$D$599,$F$249:$F$599,0,$E$249:$E$599,$G570)*$C$161 ,0)</f>
        <v/>
      </c>
      <c r="AA570" s="84">
        <f>IF(AND(SUMIFS($D$249:$D$599,$F$249:$F$599,0,$E$249:$E$599,$G570,$C$249:$C$599,"&lt;="&amp;Y$5)&lt;1000000,SUMIFS($D$249:$D$599,$F$249:$F$599,0,$E$249:$E$599,$G570,$C$249:$C$599,"&lt;="&amp;AA5)&gt;=1000000),SUMIFS($D$249:$D$599,$F$249:$F$599,0,$E$249:$E$599,$G570)*$C$161 ,0)</f>
        <v/>
      </c>
      <c r="AC570" s="84">
        <f>IF(AND(SUMIFS($D$249:$D$599,$F$249:$F$599,0,$E$249:$E$599,$G570,$C$249:$C$599,"&lt;="&amp;AA$5)&lt;1000000,SUMIFS($D$249:$D$599,$F$249:$F$599,0,$E$249:$E$599,$G570,$C$249:$C$599,"&lt;="&amp;AC5)&gt;=1000000),SUMIFS($D$249:$D$599,$F$249:$F$599,0,$E$249:$E$599,$G570)*$C$161 ,0)</f>
        <v/>
      </c>
      <c r="AE570" s="84">
        <f>IF(AND(SUMIFS($D$249:$D$599,$F$249:$F$599,0,$E$249:$E$599,$G570,$C$249:$C$599,"&lt;="&amp;AC$5)&lt;1000000,SUMIFS($D$249:$D$599,$F$249:$F$599,0,$E$249:$E$599,$G570,$C$249:$C$599,"&lt;="&amp;AE5)&gt;=1000000),SUMIFS($D$249:$D$599,$F$249:$F$599,0,$E$249:$E$599,$G570)*$C$161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85">
        <f>LEFT(B571,6)</f>
        <v/>
      </c>
      <c r="F571" s="14">
        <f>IF(SUMIFS($E$121:$E$155,$D$121:$D$155,E571)&lt;&gt;0,E571,0)</f>
        <v/>
      </c>
      <c r="G571" s="24" t="n"/>
      <c r="I571" s="26">
        <f>IF(AND(SUMIFS($D$249:$D$599,$F$249:$F$599,0,$E$249:$E$599,$G571,$C$249:$C$599,"&lt;="&amp;B$2)&lt;1000000,SUMIFS($D$249:$D$599,$F$249:$F$599,0,$E$249:$E$599,$G571,$C$249:$C$599,"&lt;="&amp;I5)&gt;=1000000),SUMIFS($D$249:$D$599,$F$249:$F$599,0,$E$249:$E$599,$G571)*$C$161 ,0)</f>
        <v/>
      </c>
      <c r="K571" s="84">
        <f>IF(AND(SUMIFS($D$249:$D$599,$F$249:$F$599,0,$E$249:$E$599,$G571,$C$249:$C$599,"&lt;="&amp;I$5)&lt;1000000,SUMIFS($D$249:$D$599,$F$249:$F$599,0,$E$249:$E$599,$G571,$C$249:$C$599,"&lt;="&amp;K5)&gt;=1000000),SUMIFS($D$249:$D$599,$F$249:$F$599,0,$E$249:$E$599,$G571)*$C$161 ,0)</f>
        <v/>
      </c>
      <c r="M571" s="84">
        <f>IF(AND(SUMIFS($D$249:$D$599,$F$249:$F$599,0,$E$249:$E$599,$G571,$C$249:$C$599,"&lt;="&amp;K$5)&lt;1000000,SUMIFS($D$249:$D$599,$F$249:$F$599,0,$E$249:$E$599,$G571,$C$249:$C$599,"&lt;="&amp;M5)&gt;=1000000),SUMIFS($D$249:$D$599,$F$249:$F$599,0,$E$249:$E$599,$G571)*$C$161 ,0)</f>
        <v/>
      </c>
      <c r="O571" s="84">
        <f>IF(AND(SUMIFS($D$249:$D$599,$F$249:$F$599,0,$E$249:$E$599,$G571,$C$249:$C$599,"&lt;="&amp;M$5)&lt;1000000,SUMIFS($D$249:$D$599,$F$249:$F$599,0,$E$249:$E$599,$G571,$C$249:$C$599,"&lt;="&amp;O5)&gt;=1000000),SUMIFS($D$249:$D$599,$F$249:$F$599,0,$E$249:$E$599,$G571)*$C$161 ,0)</f>
        <v/>
      </c>
      <c r="Q571" s="84">
        <f>IF(AND(SUMIFS($D$249:$D$599,$F$249:$F$599,0,$E$249:$E$599,$G571,$C$249:$C$599,"&lt;="&amp;O$5)&lt;1000000,SUMIFS($D$249:$D$599,$F$249:$F$599,0,$E$249:$E$599,$G571,$C$249:$C$599,"&lt;="&amp;Q5)&gt;=1000000),SUMIFS($D$249:$D$599,$F$249:$F$599,0,$E$249:$E$599,$G571)*$C$161 ,0)</f>
        <v/>
      </c>
      <c r="S571" s="84">
        <f>IF(AND(SUMIFS($D$249:$D$599,$F$249:$F$599,0,$E$249:$E$599,$G571,$C$249:$C$599,"&lt;="&amp;Q$5)&lt;1000000,SUMIFS($D$249:$D$599,$F$249:$F$599,0,$E$249:$E$599,$G571,$C$249:$C$599,"&lt;="&amp;S5)&gt;=1000000),SUMIFS($D$249:$D$599,$F$249:$F$599,0,$E$249:$E$599,$G571)*$C$161 ,0)</f>
        <v/>
      </c>
      <c r="U571" s="84">
        <f>IF(AND(SUMIFS($D$249:$D$599,$F$249:$F$599,0,$E$249:$E$599,$G571,$C$249:$C$599,"&lt;="&amp;S$5)&lt;1000000,SUMIFS($D$249:$D$599,$F$249:$F$599,0,$E$249:$E$599,$G571,$C$249:$C$599,"&lt;="&amp;U5)&gt;=1000000),SUMIFS($D$249:$D$599,$F$249:$F$599,0,$E$249:$E$599,$G571)*$C$161 ,0)</f>
        <v/>
      </c>
      <c r="W571" s="84">
        <f>IF(AND(SUMIFS($D$249:$D$599,$F$249:$F$599,0,$E$249:$E$599,$G571,$C$249:$C$599,"&lt;="&amp;U$5)&lt;1000000,SUMIFS($D$249:$D$599,$F$249:$F$599,0,$E$249:$E$599,$G571,$C$249:$C$599,"&lt;="&amp;W5)&gt;=1000000),SUMIFS($D$249:$D$599,$F$249:$F$599,0,$E$249:$E$599,$G571)*$C$161 ,0)</f>
        <v/>
      </c>
      <c r="Y571" s="84">
        <f>IF(AND(SUMIFS($D$249:$D$599,$F$249:$F$599,0,$E$249:$E$599,$G571,$C$249:$C$599,"&lt;="&amp;W$5)&lt;1000000,SUMIFS($D$249:$D$599,$F$249:$F$599,0,$E$249:$E$599,$G571,$C$249:$C$599,"&lt;="&amp;Y5)&gt;=1000000),SUMIFS($D$249:$D$599,$F$249:$F$599,0,$E$249:$E$599,$G571)*$C$161 ,0)</f>
        <v/>
      </c>
      <c r="AA571" s="84">
        <f>IF(AND(SUMIFS($D$249:$D$599,$F$249:$F$599,0,$E$249:$E$599,$G571,$C$249:$C$599,"&lt;="&amp;Y$5)&lt;1000000,SUMIFS($D$249:$D$599,$F$249:$F$599,0,$E$249:$E$599,$G571,$C$249:$C$599,"&lt;="&amp;AA5)&gt;=1000000),SUMIFS($D$249:$D$599,$F$249:$F$599,0,$E$249:$E$599,$G571)*$C$161 ,0)</f>
        <v/>
      </c>
      <c r="AC571" s="84">
        <f>IF(AND(SUMIFS($D$249:$D$599,$F$249:$F$599,0,$E$249:$E$599,$G571,$C$249:$C$599,"&lt;="&amp;AA$5)&lt;1000000,SUMIFS($D$249:$D$599,$F$249:$F$599,0,$E$249:$E$599,$G571,$C$249:$C$599,"&lt;="&amp;AC5)&gt;=1000000),SUMIFS($D$249:$D$599,$F$249:$F$599,0,$E$249:$E$599,$G571)*$C$161 ,0)</f>
        <v/>
      </c>
      <c r="AE571" s="84">
        <f>IF(AND(SUMIFS($D$249:$D$599,$F$249:$F$599,0,$E$249:$E$599,$G571,$C$249:$C$599,"&lt;="&amp;AC$5)&lt;1000000,SUMIFS($D$249:$D$599,$F$249:$F$599,0,$E$249:$E$599,$G571,$C$249:$C$599,"&lt;="&amp;AE5)&gt;=1000000),SUMIFS($D$249:$D$599,$F$249:$F$599,0,$E$249:$E$599,$G571)*$C$161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85">
        <f>LEFT(B572,6)</f>
        <v/>
      </c>
      <c r="F572" s="14">
        <f>IF(SUMIFS($E$121:$E$155,$D$121:$D$155,E572)&lt;&gt;0,E572,0)</f>
        <v/>
      </c>
      <c r="G572" s="24" t="n"/>
      <c r="I572" s="26">
        <f>IF(AND(SUMIFS($D$249:$D$599,$F$249:$F$599,0,$E$249:$E$599,$G572,$C$249:$C$599,"&lt;="&amp;B$2)&lt;1000000,SUMIFS($D$249:$D$599,$F$249:$F$599,0,$E$249:$E$599,$G572,$C$249:$C$599,"&lt;="&amp;I5)&gt;=1000000),SUMIFS($D$249:$D$599,$F$249:$F$599,0,$E$249:$E$599,$G572)*$C$161 ,0)</f>
        <v/>
      </c>
      <c r="K572" s="84">
        <f>IF(AND(SUMIFS($D$249:$D$599,$F$249:$F$599,0,$E$249:$E$599,$G572,$C$249:$C$599,"&lt;="&amp;I$5)&lt;1000000,SUMIFS($D$249:$D$599,$F$249:$F$599,0,$E$249:$E$599,$G572,$C$249:$C$599,"&lt;="&amp;K5)&gt;=1000000),SUMIFS($D$249:$D$599,$F$249:$F$599,0,$E$249:$E$599,$G572)*$C$161 ,0)</f>
        <v/>
      </c>
      <c r="M572" s="84">
        <f>IF(AND(SUMIFS($D$249:$D$599,$F$249:$F$599,0,$E$249:$E$599,$G572,$C$249:$C$599,"&lt;="&amp;K$5)&lt;1000000,SUMIFS($D$249:$D$599,$F$249:$F$599,0,$E$249:$E$599,$G572,$C$249:$C$599,"&lt;="&amp;M5)&gt;=1000000),SUMIFS($D$249:$D$599,$F$249:$F$599,0,$E$249:$E$599,$G572)*$C$161 ,0)</f>
        <v/>
      </c>
      <c r="O572" s="84">
        <f>IF(AND(SUMIFS($D$249:$D$599,$F$249:$F$599,0,$E$249:$E$599,$G572,$C$249:$C$599,"&lt;="&amp;M$5)&lt;1000000,SUMIFS($D$249:$D$599,$F$249:$F$599,0,$E$249:$E$599,$G572,$C$249:$C$599,"&lt;="&amp;O5)&gt;=1000000),SUMIFS($D$249:$D$599,$F$249:$F$599,0,$E$249:$E$599,$G572)*$C$161 ,0)</f>
        <v/>
      </c>
      <c r="Q572" s="84">
        <f>IF(AND(SUMIFS($D$249:$D$599,$F$249:$F$599,0,$E$249:$E$599,$G572,$C$249:$C$599,"&lt;="&amp;O$5)&lt;1000000,SUMIFS($D$249:$D$599,$F$249:$F$599,0,$E$249:$E$599,$G572,$C$249:$C$599,"&lt;="&amp;Q5)&gt;=1000000),SUMIFS($D$249:$D$599,$F$249:$F$599,0,$E$249:$E$599,$G572)*$C$161 ,0)</f>
        <v/>
      </c>
      <c r="S572" s="84">
        <f>IF(AND(SUMIFS($D$249:$D$599,$F$249:$F$599,0,$E$249:$E$599,$G572,$C$249:$C$599,"&lt;="&amp;Q$5)&lt;1000000,SUMIFS($D$249:$D$599,$F$249:$F$599,0,$E$249:$E$599,$G572,$C$249:$C$599,"&lt;="&amp;S5)&gt;=1000000),SUMIFS($D$249:$D$599,$F$249:$F$599,0,$E$249:$E$599,$G572)*$C$161 ,0)</f>
        <v/>
      </c>
      <c r="U572" s="84">
        <f>IF(AND(SUMIFS($D$249:$D$599,$F$249:$F$599,0,$E$249:$E$599,$G572,$C$249:$C$599,"&lt;="&amp;S$5)&lt;1000000,SUMIFS($D$249:$D$599,$F$249:$F$599,0,$E$249:$E$599,$G572,$C$249:$C$599,"&lt;="&amp;U5)&gt;=1000000),SUMIFS($D$249:$D$599,$F$249:$F$599,0,$E$249:$E$599,$G572)*$C$161 ,0)</f>
        <v/>
      </c>
      <c r="W572" s="84">
        <f>IF(AND(SUMIFS($D$249:$D$599,$F$249:$F$599,0,$E$249:$E$599,$G572,$C$249:$C$599,"&lt;="&amp;U$5)&lt;1000000,SUMIFS($D$249:$D$599,$F$249:$F$599,0,$E$249:$E$599,$G572,$C$249:$C$599,"&lt;="&amp;W5)&gt;=1000000),SUMIFS($D$249:$D$599,$F$249:$F$599,0,$E$249:$E$599,$G572)*$C$161 ,0)</f>
        <v/>
      </c>
      <c r="Y572" s="84">
        <f>IF(AND(SUMIFS($D$249:$D$599,$F$249:$F$599,0,$E$249:$E$599,$G572,$C$249:$C$599,"&lt;="&amp;W$5)&lt;1000000,SUMIFS($D$249:$D$599,$F$249:$F$599,0,$E$249:$E$599,$G572,$C$249:$C$599,"&lt;="&amp;Y5)&gt;=1000000),SUMIFS($D$249:$D$599,$F$249:$F$599,0,$E$249:$E$599,$G572)*$C$161 ,0)</f>
        <v/>
      </c>
      <c r="AA572" s="84">
        <f>IF(AND(SUMIFS($D$249:$D$599,$F$249:$F$599,0,$E$249:$E$599,$G572,$C$249:$C$599,"&lt;="&amp;Y$5)&lt;1000000,SUMIFS($D$249:$D$599,$F$249:$F$599,0,$E$249:$E$599,$G572,$C$249:$C$599,"&lt;="&amp;AA5)&gt;=1000000),SUMIFS($D$249:$D$599,$F$249:$F$599,0,$E$249:$E$599,$G572)*$C$161 ,0)</f>
        <v/>
      </c>
      <c r="AC572" s="84">
        <f>IF(AND(SUMIFS($D$249:$D$599,$F$249:$F$599,0,$E$249:$E$599,$G572,$C$249:$C$599,"&lt;="&amp;AA$5)&lt;1000000,SUMIFS($D$249:$D$599,$F$249:$F$599,0,$E$249:$E$599,$G572,$C$249:$C$599,"&lt;="&amp;AC5)&gt;=1000000),SUMIFS($D$249:$D$599,$F$249:$F$599,0,$E$249:$E$599,$G572)*$C$161 ,0)</f>
        <v/>
      </c>
      <c r="AE572" s="84">
        <f>IF(AND(SUMIFS($D$249:$D$599,$F$249:$F$599,0,$E$249:$E$599,$G572,$C$249:$C$599,"&lt;="&amp;AC$5)&lt;1000000,SUMIFS($D$249:$D$599,$F$249:$F$599,0,$E$249:$E$599,$G572,$C$249:$C$599,"&lt;="&amp;AE5)&gt;=1000000),SUMIFS($D$249:$D$599,$F$249:$F$599,0,$E$249:$E$599,$G572)*$C$161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85">
        <f>LEFT(B573,6)</f>
        <v/>
      </c>
      <c r="F573" s="14">
        <f>IF(SUMIFS($E$121:$E$155,$D$121:$D$155,E573)&lt;&gt;0,E573,0)</f>
        <v/>
      </c>
      <c r="G573" s="24" t="n"/>
      <c r="I573" s="26">
        <f>IF(AND(SUMIFS($D$249:$D$599,$F$249:$F$599,0,$E$249:$E$599,$G573,$C$249:$C$599,"&lt;="&amp;B$2)&lt;1000000,SUMIFS($D$249:$D$599,$F$249:$F$599,0,$E$249:$E$599,$G573,$C$249:$C$599,"&lt;="&amp;I5)&gt;=1000000),SUMIFS($D$249:$D$599,$F$249:$F$599,0,$E$249:$E$599,$G573)*$C$161 ,0)</f>
        <v/>
      </c>
      <c r="K573" s="84">
        <f>IF(AND(SUMIFS($D$249:$D$599,$F$249:$F$599,0,$E$249:$E$599,$G573,$C$249:$C$599,"&lt;="&amp;I$5)&lt;1000000,SUMIFS($D$249:$D$599,$F$249:$F$599,0,$E$249:$E$599,$G573,$C$249:$C$599,"&lt;="&amp;K5)&gt;=1000000),SUMIFS($D$249:$D$599,$F$249:$F$599,0,$E$249:$E$599,$G573)*$C$161 ,0)</f>
        <v/>
      </c>
      <c r="M573" s="84">
        <f>IF(AND(SUMIFS($D$249:$D$599,$F$249:$F$599,0,$E$249:$E$599,$G573,$C$249:$C$599,"&lt;="&amp;K$5)&lt;1000000,SUMIFS($D$249:$D$599,$F$249:$F$599,0,$E$249:$E$599,$G573,$C$249:$C$599,"&lt;="&amp;M5)&gt;=1000000),SUMIFS($D$249:$D$599,$F$249:$F$599,0,$E$249:$E$599,$G573)*$C$161 ,0)</f>
        <v/>
      </c>
      <c r="O573" s="84">
        <f>IF(AND(SUMIFS($D$249:$D$599,$F$249:$F$599,0,$E$249:$E$599,$G573,$C$249:$C$599,"&lt;="&amp;M$5)&lt;1000000,SUMIFS($D$249:$D$599,$F$249:$F$599,0,$E$249:$E$599,$G573,$C$249:$C$599,"&lt;="&amp;O5)&gt;=1000000),SUMIFS($D$249:$D$599,$F$249:$F$599,0,$E$249:$E$599,$G573)*$C$161 ,0)</f>
        <v/>
      </c>
      <c r="Q573" s="84">
        <f>IF(AND(SUMIFS($D$249:$D$599,$F$249:$F$599,0,$E$249:$E$599,$G573,$C$249:$C$599,"&lt;="&amp;O$5)&lt;1000000,SUMIFS($D$249:$D$599,$F$249:$F$599,0,$E$249:$E$599,$G573,$C$249:$C$599,"&lt;="&amp;Q5)&gt;=1000000),SUMIFS($D$249:$D$599,$F$249:$F$599,0,$E$249:$E$599,$G573)*$C$161 ,0)</f>
        <v/>
      </c>
      <c r="S573" s="84">
        <f>IF(AND(SUMIFS($D$249:$D$599,$F$249:$F$599,0,$E$249:$E$599,$G573,$C$249:$C$599,"&lt;="&amp;Q$5)&lt;1000000,SUMIFS($D$249:$D$599,$F$249:$F$599,0,$E$249:$E$599,$G573,$C$249:$C$599,"&lt;="&amp;S5)&gt;=1000000),SUMIFS($D$249:$D$599,$F$249:$F$599,0,$E$249:$E$599,$G573)*$C$161 ,0)</f>
        <v/>
      </c>
      <c r="U573" s="84">
        <f>IF(AND(SUMIFS($D$249:$D$599,$F$249:$F$599,0,$E$249:$E$599,$G573,$C$249:$C$599,"&lt;="&amp;S$5)&lt;1000000,SUMIFS($D$249:$D$599,$F$249:$F$599,0,$E$249:$E$599,$G573,$C$249:$C$599,"&lt;="&amp;U5)&gt;=1000000),SUMIFS($D$249:$D$599,$F$249:$F$599,0,$E$249:$E$599,$G573)*$C$161 ,0)</f>
        <v/>
      </c>
      <c r="W573" s="84">
        <f>IF(AND(SUMIFS($D$249:$D$599,$F$249:$F$599,0,$E$249:$E$599,$G573,$C$249:$C$599,"&lt;="&amp;U$5)&lt;1000000,SUMIFS($D$249:$D$599,$F$249:$F$599,0,$E$249:$E$599,$G573,$C$249:$C$599,"&lt;="&amp;W5)&gt;=1000000),SUMIFS($D$249:$D$599,$F$249:$F$599,0,$E$249:$E$599,$G573)*$C$161 ,0)</f>
        <v/>
      </c>
      <c r="Y573" s="84">
        <f>IF(AND(SUMIFS($D$249:$D$599,$F$249:$F$599,0,$E$249:$E$599,$G573,$C$249:$C$599,"&lt;="&amp;W$5)&lt;1000000,SUMIFS($D$249:$D$599,$F$249:$F$599,0,$E$249:$E$599,$G573,$C$249:$C$599,"&lt;="&amp;Y5)&gt;=1000000),SUMIFS($D$249:$D$599,$F$249:$F$599,0,$E$249:$E$599,$G573)*$C$161 ,0)</f>
        <v/>
      </c>
      <c r="AA573" s="84">
        <f>IF(AND(SUMIFS($D$249:$D$599,$F$249:$F$599,0,$E$249:$E$599,$G573,$C$249:$C$599,"&lt;="&amp;Y$5)&lt;1000000,SUMIFS($D$249:$D$599,$F$249:$F$599,0,$E$249:$E$599,$G573,$C$249:$C$599,"&lt;="&amp;AA5)&gt;=1000000),SUMIFS($D$249:$D$599,$F$249:$F$599,0,$E$249:$E$599,$G573)*$C$161 ,0)</f>
        <v/>
      </c>
      <c r="AC573" s="84">
        <f>IF(AND(SUMIFS($D$249:$D$599,$F$249:$F$599,0,$E$249:$E$599,$G573,$C$249:$C$599,"&lt;="&amp;AA$5)&lt;1000000,SUMIFS($D$249:$D$599,$F$249:$F$599,0,$E$249:$E$599,$G573,$C$249:$C$599,"&lt;="&amp;AC5)&gt;=1000000),SUMIFS($D$249:$D$599,$F$249:$F$599,0,$E$249:$E$599,$G573)*$C$161 ,0)</f>
        <v/>
      </c>
      <c r="AE573" s="84">
        <f>IF(AND(SUMIFS($D$249:$D$599,$F$249:$F$599,0,$E$249:$E$599,$G573,$C$249:$C$599,"&lt;="&amp;AC$5)&lt;1000000,SUMIFS($D$249:$D$599,$F$249:$F$599,0,$E$249:$E$599,$G573,$C$249:$C$599,"&lt;="&amp;AE5)&gt;=1000000),SUMIFS($D$249:$D$599,$F$249:$F$599,0,$E$249:$E$599,$G573)*$C$161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85">
        <f>LEFT(B574,6)</f>
        <v/>
      </c>
      <c r="F574" s="14">
        <f>IF(SUMIFS($E$121:$E$155,$D$121:$D$155,E574)&lt;&gt;0,E574,0)</f>
        <v/>
      </c>
      <c r="G574" s="24" t="n"/>
      <c r="I574" s="26">
        <f>IF(AND(SUMIFS($D$249:$D$599,$F$249:$F$599,0,$E$249:$E$599,$G574,$C$249:$C$599,"&lt;="&amp;B$2)&lt;1000000,SUMIFS($D$249:$D$599,$F$249:$F$599,0,$E$249:$E$599,$G574,$C$249:$C$599,"&lt;="&amp;I5)&gt;=1000000),SUMIFS($D$249:$D$599,$F$249:$F$599,0,$E$249:$E$599,$G574)*$C$161 ,0)</f>
        <v/>
      </c>
      <c r="K574" s="84">
        <f>IF(AND(SUMIFS($D$249:$D$599,$F$249:$F$599,0,$E$249:$E$599,$G574,$C$249:$C$599,"&lt;="&amp;I$5)&lt;1000000,SUMIFS($D$249:$D$599,$F$249:$F$599,0,$E$249:$E$599,$G574,$C$249:$C$599,"&lt;="&amp;K5)&gt;=1000000),SUMIFS($D$249:$D$599,$F$249:$F$599,0,$E$249:$E$599,$G574)*$C$161 ,0)</f>
        <v/>
      </c>
      <c r="M574" s="84">
        <f>IF(AND(SUMIFS($D$249:$D$599,$F$249:$F$599,0,$E$249:$E$599,$G574,$C$249:$C$599,"&lt;="&amp;K$5)&lt;1000000,SUMIFS($D$249:$D$599,$F$249:$F$599,0,$E$249:$E$599,$G574,$C$249:$C$599,"&lt;="&amp;M5)&gt;=1000000),SUMIFS($D$249:$D$599,$F$249:$F$599,0,$E$249:$E$599,$G574)*$C$161 ,0)</f>
        <v/>
      </c>
      <c r="O574" s="84">
        <f>IF(AND(SUMIFS($D$249:$D$599,$F$249:$F$599,0,$E$249:$E$599,$G574,$C$249:$C$599,"&lt;="&amp;M$5)&lt;1000000,SUMIFS($D$249:$D$599,$F$249:$F$599,0,$E$249:$E$599,$G574,$C$249:$C$599,"&lt;="&amp;O5)&gt;=1000000),SUMIFS($D$249:$D$599,$F$249:$F$599,0,$E$249:$E$599,$G574)*$C$161 ,0)</f>
        <v/>
      </c>
      <c r="Q574" s="84">
        <f>IF(AND(SUMIFS($D$249:$D$599,$F$249:$F$599,0,$E$249:$E$599,$G574,$C$249:$C$599,"&lt;="&amp;O$5)&lt;1000000,SUMIFS($D$249:$D$599,$F$249:$F$599,0,$E$249:$E$599,$G574,$C$249:$C$599,"&lt;="&amp;Q5)&gt;=1000000),SUMIFS($D$249:$D$599,$F$249:$F$599,0,$E$249:$E$599,$G574)*$C$161 ,0)</f>
        <v/>
      </c>
      <c r="S574" s="84">
        <f>IF(AND(SUMIFS($D$249:$D$599,$F$249:$F$599,0,$E$249:$E$599,$G574,$C$249:$C$599,"&lt;="&amp;Q$5)&lt;1000000,SUMIFS($D$249:$D$599,$F$249:$F$599,0,$E$249:$E$599,$G574,$C$249:$C$599,"&lt;="&amp;S5)&gt;=1000000),SUMIFS($D$249:$D$599,$F$249:$F$599,0,$E$249:$E$599,$G574)*$C$161 ,0)</f>
        <v/>
      </c>
      <c r="U574" s="84">
        <f>IF(AND(SUMIFS($D$249:$D$599,$F$249:$F$599,0,$E$249:$E$599,$G574,$C$249:$C$599,"&lt;="&amp;S$5)&lt;1000000,SUMIFS($D$249:$D$599,$F$249:$F$599,0,$E$249:$E$599,$G574,$C$249:$C$599,"&lt;="&amp;U5)&gt;=1000000),SUMIFS($D$249:$D$599,$F$249:$F$599,0,$E$249:$E$599,$G574)*$C$161 ,0)</f>
        <v/>
      </c>
      <c r="W574" s="84">
        <f>IF(AND(SUMIFS($D$249:$D$599,$F$249:$F$599,0,$E$249:$E$599,$G574,$C$249:$C$599,"&lt;="&amp;U$5)&lt;1000000,SUMIFS($D$249:$D$599,$F$249:$F$599,0,$E$249:$E$599,$G574,$C$249:$C$599,"&lt;="&amp;W5)&gt;=1000000),SUMIFS($D$249:$D$599,$F$249:$F$599,0,$E$249:$E$599,$G574)*$C$161 ,0)</f>
        <v/>
      </c>
      <c r="Y574" s="84">
        <f>IF(AND(SUMIFS($D$249:$D$599,$F$249:$F$599,0,$E$249:$E$599,$G574,$C$249:$C$599,"&lt;="&amp;W$5)&lt;1000000,SUMIFS($D$249:$D$599,$F$249:$F$599,0,$E$249:$E$599,$G574,$C$249:$C$599,"&lt;="&amp;Y5)&gt;=1000000),SUMIFS($D$249:$D$599,$F$249:$F$599,0,$E$249:$E$599,$G574)*$C$161 ,0)</f>
        <v/>
      </c>
      <c r="AA574" s="84">
        <f>IF(AND(SUMIFS($D$249:$D$599,$F$249:$F$599,0,$E$249:$E$599,$G574,$C$249:$C$599,"&lt;="&amp;Y$5)&lt;1000000,SUMIFS($D$249:$D$599,$F$249:$F$599,0,$E$249:$E$599,$G574,$C$249:$C$599,"&lt;="&amp;AA5)&gt;=1000000),SUMIFS($D$249:$D$599,$F$249:$F$599,0,$E$249:$E$599,$G574)*$C$161 ,0)</f>
        <v/>
      </c>
      <c r="AC574" s="84">
        <f>IF(AND(SUMIFS($D$249:$D$599,$F$249:$F$599,0,$E$249:$E$599,$G574,$C$249:$C$599,"&lt;="&amp;AA$5)&lt;1000000,SUMIFS($D$249:$D$599,$F$249:$F$599,0,$E$249:$E$599,$G574,$C$249:$C$599,"&lt;="&amp;AC5)&gt;=1000000),SUMIFS($D$249:$D$599,$F$249:$F$599,0,$E$249:$E$599,$G574)*$C$161 ,0)</f>
        <v/>
      </c>
      <c r="AE574" s="84">
        <f>IF(AND(SUMIFS($D$249:$D$599,$F$249:$F$599,0,$E$249:$E$599,$G574,$C$249:$C$599,"&lt;="&amp;AC$5)&lt;1000000,SUMIFS($D$249:$D$599,$F$249:$F$599,0,$E$249:$E$599,$G574,$C$249:$C$599,"&lt;="&amp;AE5)&gt;=1000000),SUMIFS($D$249:$D$599,$F$249:$F$599,0,$E$249:$E$599,$G574)*$C$161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85">
        <f>LEFT(B575,6)</f>
        <v/>
      </c>
      <c r="F575" s="14">
        <f>IF(SUMIFS($E$121:$E$155,$D$121:$D$155,E575)&lt;&gt;0,E575,0)</f>
        <v/>
      </c>
      <c r="G575" s="24" t="n"/>
      <c r="I575" s="26">
        <f>IF(AND(SUMIFS($D$249:$D$599,$F$249:$F$599,0,$E$249:$E$599,$G575,$C$249:$C$599,"&lt;="&amp;B$2)&lt;1000000,SUMIFS($D$249:$D$599,$F$249:$F$599,0,$E$249:$E$599,$G575,$C$249:$C$599,"&lt;="&amp;I5)&gt;=1000000),SUMIFS($D$249:$D$599,$F$249:$F$599,0,$E$249:$E$599,$G575)*$C$161 ,0)</f>
        <v/>
      </c>
      <c r="K575" s="84">
        <f>IF(AND(SUMIFS($D$249:$D$599,$F$249:$F$599,0,$E$249:$E$599,$G575,$C$249:$C$599,"&lt;="&amp;I$5)&lt;1000000,SUMIFS($D$249:$D$599,$F$249:$F$599,0,$E$249:$E$599,$G575,$C$249:$C$599,"&lt;="&amp;K5)&gt;=1000000),SUMIFS($D$249:$D$599,$F$249:$F$599,0,$E$249:$E$599,$G575)*$C$161 ,0)</f>
        <v/>
      </c>
      <c r="M575" s="84">
        <f>IF(AND(SUMIFS($D$249:$D$599,$F$249:$F$599,0,$E$249:$E$599,$G575,$C$249:$C$599,"&lt;="&amp;K$5)&lt;1000000,SUMIFS($D$249:$D$599,$F$249:$F$599,0,$E$249:$E$599,$G575,$C$249:$C$599,"&lt;="&amp;M5)&gt;=1000000),SUMIFS($D$249:$D$599,$F$249:$F$599,0,$E$249:$E$599,$G575)*$C$161 ,0)</f>
        <v/>
      </c>
      <c r="O575" s="84">
        <f>IF(AND(SUMIFS($D$249:$D$599,$F$249:$F$599,0,$E$249:$E$599,$G575,$C$249:$C$599,"&lt;="&amp;M$5)&lt;1000000,SUMIFS($D$249:$D$599,$F$249:$F$599,0,$E$249:$E$599,$G575,$C$249:$C$599,"&lt;="&amp;O5)&gt;=1000000),SUMIFS($D$249:$D$599,$F$249:$F$599,0,$E$249:$E$599,$G575)*$C$161 ,0)</f>
        <v/>
      </c>
      <c r="Q575" s="84">
        <f>IF(AND(SUMIFS($D$249:$D$599,$F$249:$F$599,0,$E$249:$E$599,$G575,$C$249:$C$599,"&lt;="&amp;O$5)&lt;1000000,SUMIFS($D$249:$D$599,$F$249:$F$599,0,$E$249:$E$599,$G575,$C$249:$C$599,"&lt;="&amp;Q5)&gt;=1000000),SUMIFS($D$249:$D$599,$F$249:$F$599,0,$E$249:$E$599,$G575)*$C$161 ,0)</f>
        <v/>
      </c>
      <c r="S575" s="84">
        <f>IF(AND(SUMIFS($D$249:$D$599,$F$249:$F$599,0,$E$249:$E$599,$G575,$C$249:$C$599,"&lt;="&amp;Q$5)&lt;1000000,SUMIFS($D$249:$D$599,$F$249:$F$599,0,$E$249:$E$599,$G575,$C$249:$C$599,"&lt;="&amp;S5)&gt;=1000000),SUMIFS($D$249:$D$599,$F$249:$F$599,0,$E$249:$E$599,$G575)*$C$161 ,0)</f>
        <v/>
      </c>
      <c r="U575" s="84">
        <f>IF(AND(SUMIFS($D$249:$D$599,$F$249:$F$599,0,$E$249:$E$599,$G575,$C$249:$C$599,"&lt;="&amp;S$5)&lt;1000000,SUMIFS($D$249:$D$599,$F$249:$F$599,0,$E$249:$E$599,$G575,$C$249:$C$599,"&lt;="&amp;U5)&gt;=1000000),SUMIFS($D$249:$D$599,$F$249:$F$599,0,$E$249:$E$599,$G575)*$C$161 ,0)</f>
        <v/>
      </c>
      <c r="W575" s="84">
        <f>IF(AND(SUMIFS($D$249:$D$599,$F$249:$F$599,0,$E$249:$E$599,$G575,$C$249:$C$599,"&lt;="&amp;U$5)&lt;1000000,SUMIFS($D$249:$D$599,$F$249:$F$599,0,$E$249:$E$599,$G575,$C$249:$C$599,"&lt;="&amp;W5)&gt;=1000000),SUMIFS($D$249:$D$599,$F$249:$F$599,0,$E$249:$E$599,$G575)*$C$161 ,0)</f>
        <v/>
      </c>
      <c r="Y575" s="84">
        <f>IF(AND(SUMIFS($D$249:$D$599,$F$249:$F$599,0,$E$249:$E$599,$G575,$C$249:$C$599,"&lt;="&amp;W$5)&lt;1000000,SUMIFS($D$249:$D$599,$F$249:$F$599,0,$E$249:$E$599,$G575,$C$249:$C$599,"&lt;="&amp;Y5)&gt;=1000000),SUMIFS($D$249:$D$599,$F$249:$F$599,0,$E$249:$E$599,$G575)*$C$161 ,0)</f>
        <v/>
      </c>
      <c r="AA575" s="84">
        <f>IF(AND(SUMIFS($D$249:$D$599,$F$249:$F$599,0,$E$249:$E$599,$G575,$C$249:$C$599,"&lt;="&amp;Y$5)&lt;1000000,SUMIFS($D$249:$D$599,$F$249:$F$599,0,$E$249:$E$599,$G575,$C$249:$C$599,"&lt;="&amp;AA5)&gt;=1000000),SUMIFS($D$249:$D$599,$F$249:$F$599,0,$E$249:$E$599,$G575)*$C$161 ,0)</f>
        <v/>
      </c>
      <c r="AC575" s="84">
        <f>IF(AND(SUMIFS($D$249:$D$599,$F$249:$F$599,0,$E$249:$E$599,$G575,$C$249:$C$599,"&lt;="&amp;AA$5)&lt;1000000,SUMIFS($D$249:$D$599,$F$249:$F$599,0,$E$249:$E$599,$G575,$C$249:$C$599,"&lt;="&amp;AC5)&gt;=1000000),SUMIFS($D$249:$D$599,$F$249:$F$599,0,$E$249:$E$599,$G575)*$C$161 ,0)</f>
        <v/>
      </c>
      <c r="AE575" s="84">
        <f>IF(AND(SUMIFS($D$249:$D$599,$F$249:$F$599,0,$E$249:$E$599,$G575,$C$249:$C$599,"&lt;="&amp;AC$5)&lt;1000000,SUMIFS($D$249:$D$599,$F$249:$F$599,0,$E$249:$E$599,$G575,$C$249:$C$599,"&lt;="&amp;AE5)&gt;=1000000),SUMIFS($D$249:$D$599,$F$249:$F$599,0,$E$249:$E$599,$G575)*$C$161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85">
        <f>LEFT(B576,6)</f>
        <v/>
      </c>
      <c r="F576" s="14">
        <f>IF(SUMIFS($E$121:$E$155,$D$121:$D$155,E576)&lt;&gt;0,E576,0)</f>
        <v/>
      </c>
      <c r="G576" s="24" t="n"/>
      <c r="I576" s="26">
        <f>IF(AND(SUMIFS($D$249:$D$599,$F$249:$F$599,0,$E$249:$E$599,$G576,$C$249:$C$599,"&lt;="&amp;B$2)&lt;1000000,SUMIFS($D$249:$D$599,$F$249:$F$599,0,$E$249:$E$599,$G576,$C$249:$C$599,"&lt;="&amp;I5)&gt;=1000000),SUMIFS($D$249:$D$599,$F$249:$F$599,0,$E$249:$E$599,$G576)*$C$161 ,0)</f>
        <v/>
      </c>
      <c r="K576" s="84">
        <f>IF(AND(SUMIFS($D$249:$D$599,$F$249:$F$599,0,$E$249:$E$599,$G576,$C$249:$C$599,"&lt;="&amp;I$5)&lt;1000000,SUMIFS($D$249:$D$599,$F$249:$F$599,0,$E$249:$E$599,$G576,$C$249:$C$599,"&lt;="&amp;K5)&gt;=1000000),SUMIFS($D$249:$D$599,$F$249:$F$599,0,$E$249:$E$599,$G576)*$C$161 ,0)</f>
        <v/>
      </c>
      <c r="M576" s="84">
        <f>IF(AND(SUMIFS($D$249:$D$599,$F$249:$F$599,0,$E$249:$E$599,$G576,$C$249:$C$599,"&lt;="&amp;K$5)&lt;1000000,SUMIFS($D$249:$D$599,$F$249:$F$599,0,$E$249:$E$599,$G576,$C$249:$C$599,"&lt;="&amp;M5)&gt;=1000000),SUMIFS($D$249:$D$599,$F$249:$F$599,0,$E$249:$E$599,$G576)*$C$161 ,0)</f>
        <v/>
      </c>
      <c r="O576" s="84">
        <f>IF(AND(SUMIFS($D$249:$D$599,$F$249:$F$599,0,$E$249:$E$599,$G576,$C$249:$C$599,"&lt;="&amp;M$5)&lt;1000000,SUMIFS($D$249:$D$599,$F$249:$F$599,0,$E$249:$E$599,$G576,$C$249:$C$599,"&lt;="&amp;O5)&gt;=1000000),SUMIFS($D$249:$D$599,$F$249:$F$599,0,$E$249:$E$599,$G576)*$C$161 ,0)</f>
        <v/>
      </c>
      <c r="Q576" s="84">
        <f>IF(AND(SUMIFS($D$249:$D$599,$F$249:$F$599,0,$E$249:$E$599,$G576,$C$249:$C$599,"&lt;="&amp;O$5)&lt;1000000,SUMIFS($D$249:$D$599,$F$249:$F$599,0,$E$249:$E$599,$G576,$C$249:$C$599,"&lt;="&amp;Q5)&gt;=1000000),SUMIFS($D$249:$D$599,$F$249:$F$599,0,$E$249:$E$599,$G576)*$C$161 ,0)</f>
        <v/>
      </c>
      <c r="S576" s="84">
        <f>IF(AND(SUMIFS($D$249:$D$599,$F$249:$F$599,0,$E$249:$E$599,$G576,$C$249:$C$599,"&lt;="&amp;Q$5)&lt;1000000,SUMIFS($D$249:$D$599,$F$249:$F$599,0,$E$249:$E$599,$G576,$C$249:$C$599,"&lt;="&amp;S5)&gt;=1000000),SUMIFS($D$249:$D$599,$F$249:$F$599,0,$E$249:$E$599,$G576)*$C$161 ,0)</f>
        <v/>
      </c>
      <c r="U576" s="84">
        <f>IF(AND(SUMIFS($D$249:$D$599,$F$249:$F$599,0,$E$249:$E$599,$G576,$C$249:$C$599,"&lt;="&amp;S$5)&lt;1000000,SUMIFS($D$249:$D$599,$F$249:$F$599,0,$E$249:$E$599,$G576,$C$249:$C$599,"&lt;="&amp;U5)&gt;=1000000),SUMIFS($D$249:$D$599,$F$249:$F$599,0,$E$249:$E$599,$G576)*$C$161 ,0)</f>
        <v/>
      </c>
      <c r="W576" s="84">
        <f>IF(AND(SUMIFS($D$249:$D$599,$F$249:$F$599,0,$E$249:$E$599,$G576,$C$249:$C$599,"&lt;="&amp;U$5)&lt;1000000,SUMIFS($D$249:$D$599,$F$249:$F$599,0,$E$249:$E$599,$G576,$C$249:$C$599,"&lt;="&amp;W5)&gt;=1000000),SUMIFS($D$249:$D$599,$F$249:$F$599,0,$E$249:$E$599,$G576)*$C$161 ,0)</f>
        <v/>
      </c>
      <c r="Y576" s="84">
        <f>IF(AND(SUMIFS($D$249:$D$599,$F$249:$F$599,0,$E$249:$E$599,$G576,$C$249:$C$599,"&lt;="&amp;W$5)&lt;1000000,SUMIFS($D$249:$D$599,$F$249:$F$599,0,$E$249:$E$599,$G576,$C$249:$C$599,"&lt;="&amp;Y5)&gt;=1000000),SUMIFS($D$249:$D$599,$F$249:$F$599,0,$E$249:$E$599,$G576)*$C$161 ,0)</f>
        <v/>
      </c>
      <c r="AA576" s="84">
        <f>IF(AND(SUMIFS($D$249:$D$599,$F$249:$F$599,0,$E$249:$E$599,$G576,$C$249:$C$599,"&lt;="&amp;Y$5)&lt;1000000,SUMIFS($D$249:$D$599,$F$249:$F$599,0,$E$249:$E$599,$G576,$C$249:$C$599,"&lt;="&amp;AA5)&gt;=1000000),SUMIFS($D$249:$D$599,$F$249:$F$599,0,$E$249:$E$599,$G576)*$C$161 ,0)</f>
        <v/>
      </c>
      <c r="AC576" s="84">
        <f>IF(AND(SUMIFS($D$249:$D$599,$F$249:$F$599,0,$E$249:$E$599,$G576,$C$249:$C$599,"&lt;="&amp;AA$5)&lt;1000000,SUMIFS($D$249:$D$599,$F$249:$F$599,0,$E$249:$E$599,$G576,$C$249:$C$599,"&lt;="&amp;AC5)&gt;=1000000),SUMIFS($D$249:$D$599,$F$249:$F$599,0,$E$249:$E$599,$G576)*$C$161 ,0)</f>
        <v/>
      </c>
      <c r="AE576" s="84">
        <f>IF(AND(SUMIFS($D$249:$D$599,$F$249:$F$599,0,$E$249:$E$599,$G576,$C$249:$C$599,"&lt;="&amp;AC$5)&lt;1000000,SUMIFS($D$249:$D$599,$F$249:$F$599,0,$E$249:$E$599,$G576,$C$249:$C$599,"&lt;="&amp;AE5)&gt;=1000000),SUMIFS($D$249:$D$599,$F$249:$F$599,0,$E$249:$E$599,$G576)*$C$161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85">
        <f>LEFT(B577,6)</f>
        <v/>
      </c>
      <c r="F577" s="14">
        <f>IF(SUMIFS($E$121:$E$155,$D$121:$D$155,E577)&lt;&gt;0,E577,0)</f>
        <v/>
      </c>
      <c r="G577" s="24" t="n"/>
      <c r="I577" s="26">
        <f>IF(AND(SUMIFS($D$249:$D$599,$F$249:$F$599,0,$E$249:$E$599,$G577,$C$249:$C$599,"&lt;="&amp;B$2)&lt;1000000,SUMIFS($D$249:$D$599,$F$249:$F$599,0,$E$249:$E$599,$G577,$C$249:$C$599,"&lt;="&amp;I5)&gt;=1000000),SUMIFS($D$249:$D$599,$F$249:$F$599,0,$E$249:$E$599,$G577)*$C$161 ,0)</f>
        <v/>
      </c>
      <c r="K577" s="84">
        <f>IF(AND(SUMIFS($D$249:$D$599,$F$249:$F$599,0,$E$249:$E$599,$G577,$C$249:$C$599,"&lt;="&amp;I$5)&lt;1000000,SUMIFS($D$249:$D$599,$F$249:$F$599,0,$E$249:$E$599,$G577,$C$249:$C$599,"&lt;="&amp;K5)&gt;=1000000),SUMIFS($D$249:$D$599,$F$249:$F$599,0,$E$249:$E$599,$G577)*$C$161 ,0)</f>
        <v/>
      </c>
      <c r="M577" s="84">
        <f>IF(AND(SUMIFS($D$249:$D$599,$F$249:$F$599,0,$E$249:$E$599,$G577,$C$249:$C$599,"&lt;="&amp;K$5)&lt;1000000,SUMIFS($D$249:$D$599,$F$249:$F$599,0,$E$249:$E$599,$G577,$C$249:$C$599,"&lt;="&amp;M5)&gt;=1000000),SUMIFS($D$249:$D$599,$F$249:$F$599,0,$E$249:$E$599,$G577)*$C$161 ,0)</f>
        <v/>
      </c>
      <c r="O577" s="84">
        <f>IF(AND(SUMIFS($D$249:$D$599,$F$249:$F$599,0,$E$249:$E$599,$G577,$C$249:$C$599,"&lt;="&amp;M$5)&lt;1000000,SUMIFS($D$249:$D$599,$F$249:$F$599,0,$E$249:$E$599,$G577,$C$249:$C$599,"&lt;="&amp;O5)&gt;=1000000),SUMIFS($D$249:$D$599,$F$249:$F$599,0,$E$249:$E$599,$G577)*$C$161 ,0)</f>
        <v/>
      </c>
      <c r="Q577" s="84">
        <f>IF(AND(SUMIFS($D$249:$D$599,$F$249:$F$599,0,$E$249:$E$599,$G577,$C$249:$C$599,"&lt;="&amp;O$5)&lt;1000000,SUMIFS($D$249:$D$599,$F$249:$F$599,0,$E$249:$E$599,$G577,$C$249:$C$599,"&lt;="&amp;Q5)&gt;=1000000),SUMIFS($D$249:$D$599,$F$249:$F$599,0,$E$249:$E$599,$G577)*$C$161 ,0)</f>
        <v/>
      </c>
      <c r="S577" s="84">
        <f>IF(AND(SUMIFS($D$249:$D$599,$F$249:$F$599,0,$E$249:$E$599,$G577,$C$249:$C$599,"&lt;="&amp;Q$5)&lt;1000000,SUMIFS($D$249:$D$599,$F$249:$F$599,0,$E$249:$E$599,$G577,$C$249:$C$599,"&lt;="&amp;S5)&gt;=1000000),SUMIFS($D$249:$D$599,$F$249:$F$599,0,$E$249:$E$599,$G577)*$C$161 ,0)</f>
        <v/>
      </c>
      <c r="U577" s="84">
        <f>IF(AND(SUMIFS($D$249:$D$599,$F$249:$F$599,0,$E$249:$E$599,$G577,$C$249:$C$599,"&lt;="&amp;S$5)&lt;1000000,SUMIFS($D$249:$D$599,$F$249:$F$599,0,$E$249:$E$599,$G577,$C$249:$C$599,"&lt;="&amp;U5)&gt;=1000000),SUMIFS($D$249:$D$599,$F$249:$F$599,0,$E$249:$E$599,$G577)*$C$161 ,0)</f>
        <v/>
      </c>
      <c r="W577" s="84">
        <f>IF(AND(SUMIFS($D$249:$D$599,$F$249:$F$599,0,$E$249:$E$599,$G577,$C$249:$C$599,"&lt;="&amp;U$5)&lt;1000000,SUMIFS($D$249:$D$599,$F$249:$F$599,0,$E$249:$E$599,$G577,$C$249:$C$599,"&lt;="&amp;W5)&gt;=1000000),SUMIFS($D$249:$D$599,$F$249:$F$599,0,$E$249:$E$599,$G577)*$C$161 ,0)</f>
        <v/>
      </c>
      <c r="Y577" s="84">
        <f>IF(AND(SUMIFS($D$249:$D$599,$F$249:$F$599,0,$E$249:$E$599,$G577,$C$249:$C$599,"&lt;="&amp;W$5)&lt;1000000,SUMIFS($D$249:$D$599,$F$249:$F$599,0,$E$249:$E$599,$G577,$C$249:$C$599,"&lt;="&amp;Y5)&gt;=1000000),SUMIFS($D$249:$D$599,$F$249:$F$599,0,$E$249:$E$599,$G577)*$C$161 ,0)</f>
        <v/>
      </c>
      <c r="AA577" s="84">
        <f>IF(AND(SUMIFS($D$249:$D$599,$F$249:$F$599,0,$E$249:$E$599,$G577,$C$249:$C$599,"&lt;="&amp;Y$5)&lt;1000000,SUMIFS($D$249:$D$599,$F$249:$F$599,0,$E$249:$E$599,$G577,$C$249:$C$599,"&lt;="&amp;AA5)&gt;=1000000),SUMIFS($D$249:$D$599,$F$249:$F$599,0,$E$249:$E$599,$G577)*$C$161 ,0)</f>
        <v/>
      </c>
      <c r="AC577" s="84">
        <f>IF(AND(SUMIFS($D$249:$D$599,$F$249:$F$599,0,$E$249:$E$599,$G577,$C$249:$C$599,"&lt;="&amp;AA$5)&lt;1000000,SUMIFS($D$249:$D$599,$F$249:$F$599,0,$E$249:$E$599,$G577,$C$249:$C$599,"&lt;="&amp;AC5)&gt;=1000000),SUMIFS($D$249:$D$599,$F$249:$F$599,0,$E$249:$E$599,$G577)*$C$161 ,0)</f>
        <v/>
      </c>
      <c r="AE577" s="84">
        <f>IF(AND(SUMIFS($D$249:$D$599,$F$249:$F$599,0,$E$249:$E$599,$G577,$C$249:$C$599,"&lt;="&amp;AC$5)&lt;1000000,SUMIFS($D$249:$D$599,$F$249:$F$599,0,$E$249:$E$599,$G577,$C$249:$C$599,"&lt;="&amp;AE5)&gt;=1000000),SUMIFS($D$249:$D$599,$F$249:$F$599,0,$E$249:$E$599,$G577)*$C$161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85">
        <f>LEFT(B578,6)</f>
        <v/>
      </c>
      <c r="F578" s="14">
        <f>IF(SUMIFS($E$121:$E$155,$D$121:$D$155,E578)&lt;&gt;0,E578,0)</f>
        <v/>
      </c>
      <c r="G578" s="24" t="n"/>
      <c r="I578" s="26">
        <f>IF(AND(SUMIFS($D$249:$D$599,$F$249:$F$599,0,$E$249:$E$599,$G578,$C$249:$C$599,"&lt;="&amp;B$2)&lt;1000000,SUMIFS($D$249:$D$599,$F$249:$F$599,0,$E$249:$E$599,$G578,$C$249:$C$599,"&lt;="&amp;I5)&gt;=1000000),SUMIFS($D$249:$D$599,$F$249:$F$599,0,$E$249:$E$599,$G578)*$C$161 ,0)</f>
        <v/>
      </c>
      <c r="K578" s="84">
        <f>IF(AND(SUMIFS($D$249:$D$599,$F$249:$F$599,0,$E$249:$E$599,$G578,$C$249:$C$599,"&lt;="&amp;I$5)&lt;1000000,SUMIFS($D$249:$D$599,$F$249:$F$599,0,$E$249:$E$599,$G578,$C$249:$C$599,"&lt;="&amp;K5)&gt;=1000000),SUMIFS($D$249:$D$599,$F$249:$F$599,0,$E$249:$E$599,$G578)*$C$161 ,0)</f>
        <v/>
      </c>
      <c r="M578" s="84">
        <f>IF(AND(SUMIFS($D$249:$D$599,$F$249:$F$599,0,$E$249:$E$599,$G578,$C$249:$C$599,"&lt;="&amp;K$5)&lt;1000000,SUMIFS($D$249:$D$599,$F$249:$F$599,0,$E$249:$E$599,$G578,$C$249:$C$599,"&lt;="&amp;M5)&gt;=1000000),SUMIFS($D$249:$D$599,$F$249:$F$599,0,$E$249:$E$599,$G578)*$C$161 ,0)</f>
        <v/>
      </c>
      <c r="O578" s="84">
        <f>IF(AND(SUMIFS($D$249:$D$599,$F$249:$F$599,0,$E$249:$E$599,$G578,$C$249:$C$599,"&lt;="&amp;M$5)&lt;1000000,SUMIFS($D$249:$D$599,$F$249:$F$599,0,$E$249:$E$599,$G578,$C$249:$C$599,"&lt;="&amp;O5)&gt;=1000000),SUMIFS($D$249:$D$599,$F$249:$F$599,0,$E$249:$E$599,$G578)*$C$161 ,0)</f>
        <v/>
      </c>
      <c r="Q578" s="84">
        <f>IF(AND(SUMIFS($D$249:$D$599,$F$249:$F$599,0,$E$249:$E$599,$G578,$C$249:$C$599,"&lt;="&amp;O$5)&lt;1000000,SUMIFS($D$249:$D$599,$F$249:$F$599,0,$E$249:$E$599,$G578,$C$249:$C$599,"&lt;="&amp;Q5)&gt;=1000000),SUMIFS($D$249:$D$599,$F$249:$F$599,0,$E$249:$E$599,$G578)*$C$161 ,0)</f>
        <v/>
      </c>
      <c r="S578" s="84">
        <f>IF(AND(SUMIFS($D$249:$D$599,$F$249:$F$599,0,$E$249:$E$599,$G578,$C$249:$C$599,"&lt;="&amp;Q$5)&lt;1000000,SUMIFS($D$249:$D$599,$F$249:$F$599,0,$E$249:$E$599,$G578,$C$249:$C$599,"&lt;="&amp;S5)&gt;=1000000),SUMIFS($D$249:$D$599,$F$249:$F$599,0,$E$249:$E$599,$G578)*$C$161 ,0)</f>
        <v/>
      </c>
      <c r="U578" s="84">
        <f>IF(AND(SUMIFS($D$249:$D$599,$F$249:$F$599,0,$E$249:$E$599,$G578,$C$249:$C$599,"&lt;="&amp;S$5)&lt;1000000,SUMIFS($D$249:$D$599,$F$249:$F$599,0,$E$249:$E$599,$G578,$C$249:$C$599,"&lt;="&amp;U5)&gt;=1000000),SUMIFS($D$249:$D$599,$F$249:$F$599,0,$E$249:$E$599,$G578)*$C$161 ,0)</f>
        <v/>
      </c>
      <c r="W578" s="84">
        <f>IF(AND(SUMIFS($D$249:$D$599,$F$249:$F$599,0,$E$249:$E$599,$G578,$C$249:$C$599,"&lt;="&amp;U$5)&lt;1000000,SUMIFS($D$249:$D$599,$F$249:$F$599,0,$E$249:$E$599,$G578,$C$249:$C$599,"&lt;="&amp;W5)&gt;=1000000),SUMIFS($D$249:$D$599,$F$249:$F$599,0,$E$249:$E$599,$G578)*$C$161 ,0)</f>
        <v/>
      </c>
      <c r="Y578" s="84">
        <f>IF(AND(SUMIFS($D$249:$D$599,$F$249:$F$599,0,$E$249:$E$599,$G578,$C$249:$C$599,"&lt;="&amp;W$5)&lt;1000000,SUMIFS($D$249:$D$599,$F$249:$F$599,0,$E$249:$E$599,$G578,$C$249:$C$599,"&lt;="&amp;Y5)&gt;=1000000),SUMIFS($D$249:$D$599,$F$249:$F$599,0,$E$249:$E$599,$G578)*$C$161 ,0)</f>
        <v/>
      </c>
      <c r="AA578" s="84">
        <f>IF(AND(SUMIFS($D$249:$D$599,$F$249:$F$599,0,$E$249:$E$599,$G578,$C$249:$C$599,"&lt;="&amp;Y$5)&lt;1000000,SUMIFS($D$249:$D$599,$F$249:$F$599,0,$E$249:$E$599,$G578,$C$249:$C$599,"&lt;="&amp;AA5)&gt;=1000000),SUMIFS($D$249:$D$599,$F$249:$F$599,0,$E$249:$E$599,$G578)*$C$161 ,0)</f>
        <v/>
      </c>
      <c r="AC578" s="84">
        <f>IF(AND(SUMIFS($D$249:$D$599,$F$249:$F$599,0,$E$249:$E$599,$G578,$C$249:$C$599,"&lt;="&amp;AA$5)&lt;1000000,SUMIFS($D$249:$D$599,$F$249:$F$599,0,$E$249:$E$599,$G578,$C$249:$C$599,"&lt;="&amp;AC5)&gt;=1000000),SUMIFS($D$249:$D$599,$F$249:$F$599,0,$E$249:$E$599,$G578)*$C$161 ,0)</f>
        <v/>
      </c>
      <c r="AE578" s="84">
        <f>IF(AND(SUMIFS($D$249:$D$599,$F$249:$F$599,0,$E$249:$E$599,$G578,$C$249:$C$599,"&lt;="&amp;AC$5)&lt;1000000,SUMIFS($D$249:$D$599,$F$249:$F$599,0,$E$249:$E$599,$G578,$C$249:$C$599,"&lt;="&amp;AE5)&gt;=1000000),SUMIFS($D$249:$D$599,$F$249:$F$599,0,$E$249:$E$599,$G578)*$C$161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85">
        <f>LEFT(B579,6)</f>
        <v/>
      </c>
      <c r="F579" s="14">
        <f>IF(SUMIFS($E$121:$E$155,$D$121:$D$155,E579)&lt;&gt;0,E579,0)</f>
        <v/>
      </c>
      <c r="G579" s="24" t="n"/>
      <c r="I579" s="26">
        <f>IF(AND(SUMIFS($D$249:$D$599,$F$249:$F$599,0,$E$249:$E$599,$G579,$C$249:$C$599,"&lt;="&amp;B$2)&lt;1000000,SUMIFS($D$249:$D$599,$F$249:$F$599,0,$E$249:$E$599,$G579,$C$249:$C$599,"&lt;="&amp;I5)&gt;=1000000),SUMIFS($D$249:$D$599,$F$249:$F$599,0,$E$249:$E$599,$G579)*$C$161 ,0)</f>
        <v/>
      </c>
      <c r="K579" s="84">
        <f>IF(AND(SUMIFS($D$249:$D$599,$F$249:$F$599,0,$E$249:$E$599,$G579,$C$249:$C$599,"&lt;="&amp;I$5)&lt;1000000,SUMIFS($D$249:$D$599,$F$249:$F$599,0,$E$249:$E$599,$G579,$C$249:$C$599,"&lt;="&amp;K5)&gt;=1000000),SUMIFS($D$249:$D$599,$F$249:$F$599,0,$E$249:$E$599,$G579)*$C$161 ,0)</f>
        <v/>
      </c>
      <c r="M579" s="84">
        <f>IF(AND(SUMIFS($D$249:$D$599,$F$249:$F$599,0,$E$249:$E$599,$G579,$C$249:$C$599,"&lt;="&amp;K$5)&lt;1000000,SUMIFS($D$249:$D$599,$F$249:$F$599,0,$E$249:$E$599,$G579,$C$249:$C$599,"&lt;="&amp;M5)&gt;=1000000),SUMIFS($D$249:$D$599,$F$249:$F$599,0,$E$249:$E$599,$G579)*$C$161 ,0)</f>
        <v/>
      </c>
      <c r="O579" s="84">
        <f>IF(AND(SUMIFS($D$249:$D$599,$F$249:$F$599,0,$E$249:$E$599,$G579,$C$249:$C$599,"&lt;="&amp;M$5)&lt;1000000,SUMIFS($D$249:$D$599,$F$249:$F$599,0,$E$249:$E$599,$G579,$C$249:$C$599,"&lt;="&amp;O5)&gt;=1000000),SUMIFS($D$249:$D$599,$F$249:$F$599,0,$E$249:$E$599,$G579)*$C$161 ,0)</f>
        <v/>
      </c>
      <c r="Q579" s="84">
        <f>IF(AND(SUMIFS($D$249:$D$599,$F$249:$F$599,0,$E$249:$E$599,$G579,$C$249:$C$599,"&lt;="&amp;O$5)&lt;1000000,SUMIFS($D$249:$D$599,$F$249:$F$599,0,$E$249:$E$599,$G579,$C$249:$C$599,"&lt;="&amp;Q5)&gt;=1000000),SUMIFS($D$249:$D$599,$F$249:$F$599,0,$E$249:$E$599,$G579)*$C$161 ,0)</f>
        <v/>
      </c>
      <c r="S579" s="84">
        <f>IF(AND(SUMIFS($D$249:$D$599,$F$249:$F$599,0,$E$249:$E$599,$G579,$C$249:$C$599,"&lt;="&amp;Q$5)&lt;1000000,SUMIFS($D$249:$D$599,$F$249:$F$599,0,$E$249:$E$599,$G579,$C$249:$C$599,"&lt;="&amp;S5)&gt;=1000000),SUMIFS($D$249:$D$599,$F$249:$F$599,0,$E$249:$E$599,$G579)*$C$161 ,0)</f>
        <v/>
      </c>
      <c r="U579" s="84">
        <f>IF(AND(SUMIFS($D$249:$D$599,$F$249:$F$599,0,$E$249:$E$599,$G579,$C$249:$C$599,"&lt;="&amp;S$5)&lt;1000000,SUMIFS($D$249:$D$599,$F$249:$F$599,0,$E$249:$E$599,$G579,$C$249:$C$599,"&lt;="&amp;U5)&gt;=1000000),SUMIFS($D$249:$D$599,$F$249:$F$599,0,$E$249:$E$599,$G579)*$C$161 ,0)</f>
        <v/>
      </c>
      <c r="W579" s="84">
        <f>IF(AND(SUMIFS($D$249:$D$599,$F$249:$F$599,0,$E$249:$E$599,$G579,$C$249:$C$599,"&lt;="&amp;U$5)&lt;1000000,SUMIFS($D$249:$D$599,$F$249:$F$599,0,$E$249:$E$599,$G579,$C$249:$C$599,"&lt;="&amp;W5)&gt;=1000000),SUMIFS($D$249:$D$599,$F$249:$F$599,0,$E$249:$E$599,$G579)*$C$161 ,0)</f>
        <v/>
      </c>
      <c r="Y579" s="84">
        <f>IF(AND(SUMIFS($D$249:$D$599,$F$249:$F$599,0,$E$249:$E$599,$G579,$C$249:$C$599,"&lt;="&amp;W$5)&lt;1000000,SUMIFS($D$249:$D$599,$F$249:$F$599,0,$E$249:$E$599,$G579,$C$249:$C$599,"&lt;="&amp;Y5)&gt;=1000000),SUMIFS($D$249:$D$599,$F$249:$F$599,0,$E$249:$E$599,$G579)*$C$161 ,0)</f>
        <v/>
      </c>
      <c r="AA579" s="84">
        <f>IF(AND(SUMIFS($D$249:$D$599,$F$249:$F$599,0,$E$249:$E$599,$G579,$C$249:$C$599,"&lt;="&amp;Y$5)&lt;1000000,SUMIFS($D$249:$D$599,$F$249:$F$599,0,$E$249:$E$599,$G579,$C$249:$C$599,"&lt;="&amp;AA5)&gt;=1000000),SUMIFS($D$249:$D$599,$F$249:$F$599,0,$E$249:$E$599,$G579)*$C$161 ,0)</f>
        <v/>
      </c>
      <c r="AC579" s="84">
        <f>IF(AND(SUMIFS($D$249:$D$599,$F$249:$F$599,0,$E$249:$E$599,$G579,$C$249:$C$599,"&lt;="&amp;AA$5)&lt;1000000,SUMIFS($D$249:$D$599,$F$249:$F$599,0,$E$249:$E$599,$G579,$C$249:$C$599,"&lt;="&amp;AC5)&gt;=1000000),SUMIFS($D$249:$D$599,$F$249:$F$599,0,$E$249:$E$599,$G579)*$C$161 ,0)</f>
        <v/>
      </c>
      <c r="AE579" s="84">
        <f>IF(AND(SUMIFS($D$249:$D$599,$F$249:$F$599,0,$E$249:$E$599,$G579,$C$249:$C$599,"&lt;="&amp;AC$5)&lt;1000000,SUMIFS($D$249:$D$599,$F$249:$F$599,0,$E$249:$E$599,$G579,$C$249:$C$599,"&lt;="&amp;AE5)&gt;=1000000),SUMIFS($D$249:$D$599,$F$249:$F$599,0,$E$249:$E$599,$G579)*$C$161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85">
        <f>LEFT(B580,6)</f>
        <v/>
      </c>
      <c r="F580" s="14">
        <f>IF(SUMIFS($E$121:$E$155,$D$121:$D$155,E580)&lt;&gt;0,E580,0)</f>
        <v/>
      </c>
      <c r="G580" s="24" t="n"/>
      <c r="I580" s="26">
        <f>IF(AND(SUMIFS($D$249:$D$599,$F$249:$F$599,0,$E$249:$E$599,$G580,$C$249:$C$599,"&lt;="&amp;B$2)&lt;1000000,SUMIFS($D$249:$D$599,$F$249:$F$599,0,$E$249:$E$599,$G580,$C$249:$C$599,"&lt;="&amp;I5)&gt;=1000000),SUMIFS($D$249:$D$599,$F$249:$F$599,0,$E$249:$E$599,$G580)*$C$161 ,0)</f>
        <v/>
      </c>
      <c r="K580" s="84">
        <f>IF(AND(SUMIFS($D$249:$D$599,$F$249:$F$599,0,$E$249:$E$599,$G580,$C$249:$C$599,"&lt;="&amp;I$5)&lt;1000000,SUMIFS($D$249:$D$599,$F$249:$F$599,0,$E$249:$E$599,$G580,$C$249:$C$599,"&lt;="&amp;K5)&gt;=1000000),SUMIFS($D$249:$D$599,$F$249:$F$599,0,$E$249:$E$599,$G580)*$C$161 ,0)</f>
        <v/>
      </c>
      <c r="M580" s="84">
        <f>IF(AND(SUMIFS($D$249:$D$599,$F$249:$F$599,0,$E$249:$E$599,$G580,$C$249:$C$599,"&lt;="&amp;K$5)&lt;1000000,SUMIFS($D$249:$D$599,$F$249:$F$599,0,$E$249:$E$599,$G580,$C$249:$C$599,"&lt;="&amp;M5)&gt;=1000000),SUMIFS($D$249:$D$599,$F$249:$F$599,0,$E$249:$E$599,$G580)*$C$161 ,0)</f>
        <v/>
      </c>
      <c r="O580" s="84">
        <f>IF(AND(SUMIFS($D$249:$D$599,$F$249:$F$599,0,$E$249:$E$599,$G580,$C$249:$C$599,"&lt;="&amp;M$5)&lt;1000000,SUMIFS($D$249:$D$599,$F$249:$F$599,0,$E$249:$E$599,$G580,$C$249:$C$599,"&lt;="&amp;O5)&gt;=1000000),SUMIFS($D$249:$D$599,$F$249:$F$599,0,$E$249:$E$599,$G580)*$C$161 ,0)</f>
        <v/>
      </c>
      <c r="Q580" s="84">
        <f>IF(AND(SUMIFS($D$249:$D$599,$F$249:$F$599,0,$E$249:$E$599,$G580,$C$249:$C$599,"&lt;="&amp;O$5)&lt;1000000,SUMIFS($D$249:$D$599,$F$249:$F$599,0,$E$249:$E$599,$G580,$C$249:$C$599,"&lt;="&amp;Q5)&gt;=1000000),SUMIFS($D$249:$D$599,$F$249:$F$599,0,$E$249:$E$599,$G580)*$C$161 ,0)</f>
        <v/>
      </c>
      <c r="S580" s="84">
        <f>IF(AND(SUMIFS($D$249:$D$599,$F$249:$F$599,0,$E$249:$E$599,$G580,$C$249:$C$599,"&lt;="&amp;Q$5)&lt;1000000,SUMIFS($D$249:$D$599,$F$249:$F$599,0,$E$249:$E$599,$G580,$C$249:$C$599,"&lt;="&amp;S5)&gt;=1000000),SUMIFS($D$249:$D$599,$F$249:$F$599,0,$E$249:$E$599,$G580)*$C$161 ,0)</f>
        <v/>
      </c>
      <c r="U580" s="84">
        <f>IF(AND(SUMIFS($D$249:$D$599,$F$249:$F$599,0,$E$249:$E$599,$G580,$C$249:$C$599,"&lt;="&amp;S$5)&lt;1000000,SUMIFS($D$249:$D$599,$F$249:$F$599,0,$E$249:$E$599,$G580,$C$249:$C$599,"&lt;="&amp;U5)&gt;=1000000),SUMIFS($D$249:$D$599,$F$249:$F$599,0,$E$249:$E$599,$G580)*$C$161 ,0)</f>
        <v/>
      </c>
      <c r="W580" s="84">
        <f>IF(AND(SUMIFS($D$249:$D$599,$F$249:$F$599,0,$E$249:$E$599,$G580,$C$249:$C$599,"&lt;="&amp;U$5)&lt;1000000,SUMIFS($D$249:$D$599,$F$249:$F$599,0,$E$249:$E$599,$G580,$C$249:$C$599,"&lt;="&amp;W5)&gt;=1000000),SUMIFS($D$249:$D$599,$F$249:$F$599,0,$E$249:$E$599,$G580)*$C$161 ,0)</f>
        <v/>
      </c>
      <c r="Y580" s="84">
        <f>IF(AND(SUMIFS($D$249:$D$599,$F$249:$F$599,0,$E$249:$E$599,$G580,$C$249:$C$599,"&lt;="&amp;W$5)&lt;1000000,SUMIFS($D$249:$D$599,$F$249:$F$599,0,$E$249:$E$599,$G580,$C$249:$C$599,"&lt;="&amp;Y5)&gt;=1000000),SUMIFS($D$249:$D$599,$F$249:$F$599,0,$E$249:$E$599,$G580)*$C$161 ,0)</f>
        <v/>
      </c>
      <c r="AA580" s="84">
        <f>IF(AND(SUMIFS($D$249:$D$599,$F$249:$F$599,0,$E$249:$E$599,$G580,$C$249:$C$599,"&lt;="&amp;Y$5)&lt;1000000,SUMIFS($D$249:$D$599,$F$249:$F$599,0,$E$249:$E$599,$G580,$C$249:$C$599,"&lt;="&amp;AA5)&gt;=1000000),SUMIFS($D$249:$D$599,$F$249:$F$599,0,$E$249:$E$599,$G580)*$C$161 ,0)</f>
        <v/>
      </c>
      <c r="AC580" s="84">
        <f>IF(AND(SUMIFS($D$249:$D$599,$F$249:$F$599,0,$E$249:$E$599,$G580,$C$249:$C$599,"&lt;="&amp;AA$5)&lt;1000000,SUMIFS($D$249:$D$599,$F$249:$F$599,0,$E$249:$E$599,$G580,$C$249:$C$599,"&lt;="&amp;AC5)&gt;=1000000),SUMIFS($D$249:$D$599,$F$249:$F$599,0,$E$249:$E$599,$G580)*$C$161 ,0)</f>
        <v/>
      </c>
      <c r="AE580" s="84">
        <f>IF(AND(SUMIFS($D$249:$D$599,$F$249:$F$599,0,$E$249:$E$599,$G580,$C$249:$C$599,"&lt;="&amp;AC$5)&lt;1000000,SUMIFS($D$249:$D$599,$F$249:$F$599,0,$E$249:$E$599,$G580,$C$249:$C$599,"&lt;="&amp;AE5)&gt;=1000000),SUMIFS($D$249:$D$599,$F$249:$F$599,0,$E$249:$E$599,$G580)*$C$161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85">
        <f>LEFT(B581,6)</f>
        <v/>
      </c>
      <c r="F581" s="14">
        <f>IF(SUMIFS($E$121:$E$155,$D$121:$D$155,E581)&lt;&gt;0,E581,0)</f>
        <v/>
      </c>
      <c r="G581" s="24" t="n"/>
      <c r="I581" s="26">
        <f>IF(AND(SUMIFS($D$249:$D$599,$F$249:$F$599,0,$E$249:$E$599,$G581,$C$249:$C$599,"&lt;="&amp;B$2)&lt;1000000,SUMIFS($D$249:$D$599,$F$249:$F$599,0,$E$249:$E$599,$G581,$C$249:$C$599,"&lt;="&amp;I5)&gt;=1000000),SUMIFS($D$249:$D$599,$F$249:$F$599,0,$E$249:$E$599,$G581)*$C$161 ,0)</f>
        <v/>
      </c>
      <c r="K581" s="84">
        <f>IF(AND(SUMIFS($D$249:$D$599,$F$249:$F$599,0,$E$249:$E$599,$G581,$C$249:$C$599,"&lt;="&amp;I$5)&lt;1000000,SUMIFS($D$249:$D$599,$F$249:$F$599,0,$E$249:$E$599,$G581,$C$249:$C$599,"&lt;="&amp;K5)&gt;=1000000),SUMIFS($D$249:$D$599,$F$249:$F$599,0,$E$249:$E$599,$G581)*$C$161 ,0)</f>
        <v/>
      </c>
      <c r="M581" s="84">
        <f>IF(AND(SUMIFS($D$249:$D$599,$F$249:$F$599,0,$E$249:$E$599,$G581,$C$249:$C$599,"&lt;="&amp;K$5)&lt;1000000,SUMIFS($D$249:$D$599,$F$249:$F$599,0,$E$249:$E$599,$G581,$C$249:$C$599,"&lt;="&amp;M5)&gt;=1000000),SUMIFS($D$249:$D$599,$F$249:$F$599,0,$E$249:$E$599,$G581)*$C$161 ,0)</f>
        <v/>
      </c>
      <c r="O581" s="84">
        <f>IF(AND(SUMIFS($D$249:$D$599,$F$249:$F$599,0,$E$249:$E$599,$G581,$C$249:$C$599,"&lt;="&amp;M$5)&lt;1000000,SUMIFS($D$249:$D$599,$F$249:$F$599,0,$E$249:$E$599,$G581,$C$249:$C$599,"&lt;="&amp;O5)&gt;=1000000),SUMIFS($D$249:$D$599,$F$249:$F$599,0,$E$249:$E$599,$G581)*$C$161 ,0)</f>
        <v/>
      </c>
      <c r="Q581" s="84">
        <f>IF(AND(SUMIFS($D$249:$D$599,$F$249:$F$599,0,$E$249:$E$599,$G581,$C$249:$C$599,"&lt;="&amp;O$5)&lt;1000000,SUMIFS($D$249:$D$599,$F$249:$F$599,0,$E$249:$E$599,$G581,$C$249:$C$599,"&lt;="&amp;Q5)&gt;=1000000),SUMIFS($D$249:$D$599,$F$249:$F$599,0,$E$249:$E$599,$G581)*$C$161 ,0)</f>
        <v/>
      </c>
      <c r="S581" s="84">
        <f>IF(AND(SUMIFS($D$249:$D$599,$F$249:$F$599,0,$E$249:$E$599,$G581,$C$249:$C$599,"&lt;="&amp;Q$5)&lt;1000000,SUMIFS($D$249:$D$599,$F$249:$F$599,0,$E$249:$E$599,$G581,$C$249:$C$599,"&lt;="&amp;S5)&gt;=1000000),SUMIFS($D$249:$D$599,$F$249:$F$599,0,$E$249:$E$599,$G581)*$C$161 ,0)</f>
        <v/>
      </c>
      <c r="U581" s="84">
        <f>IF(AND(SUMIFS($D$249:$D$599,$F$249:$F$599,0,$E$249:$E$599,$G581,$C$249:$C$599,"&lt;="&amp;S$5)&lt;1000000,SUMIFS($D$249:$D$599,$F$249:$F$599,0,$E$249:$E$599,$G581,$C$249:$C$599,"&lt;="&amp;U5)&gt;=1000000),SUMIFS($D$249:$D$599,$F$249:$F$599,0,$E$249:$E$599,$G581)*$C$161 ,0)</f>
        <v/>
      </c>
      <c r="W581" s="84">
        <f>IF(AND(SUMIFS($D$249:$D$599,$F$249:$F$599,0,$E$249:$E$599,$G581,$C$249:$C$599,"&lt;="&amp;U$5)&lt;1000000,SUMIFS($D$249:$D$599,$F$249:$F$599,0,$E$249:$E$599,$G581,$C$249:$C$599,"&lt;="&amp;W5)&gt;=1000000),SUMIFS($D$249:$D$599,$F$249:$F$599,0,$E$249:$E$599,$G581)*$C$161 ,0)</f>
        <v/>
      </c>
      <c r="Y581" s="84">
        <f>IF(AND(SUMIFS($D$249:$D$599,$F$249:$F$599,0,$E$249:$E$599,$G581,$C$249:$C$599,"&lt;="&amp;W$5)&lt;1000000,SUMIFS($D$249:$D$599,$F$249:$F$599,0,$E$249:$E$599,$G581,$C$249:$C$599,"&lt;="&amp;Y5)&gt;=1000000),SUMIFS($D$249:$D$599,$F$249:$F$599,0,$E$249:$E$599,$G581)*$C$161 ,0)</f>
        <v/>
      </c>
      <c r="AA581" s="84">
        <f>IF(AND(SUMIFS($D$249:$D$599,$F$249:$F$599,0,$E$249:$E$599,$G581,$C$249:$C$599,"&lt;="&amp;Y$5)&lt;1000000,SUMIFS($D$249:$D$599,$F$249:$F$599,0,$E$249:$E$599,$G581,$C$249:$C$599,"&lt;="&amp;AA5)&gt;=1000000),SUMIFS($D$249:$D$599,$F$249:$F$599,0,$E$249:$E$599,$G581)*$C$161 ,0)</f>
        <v/>
      </c>
      <c r="AC581" s="84">
        <f>IF(AND(SUMIFS($D$249:$D$599,$F$249:$F$599,0,$E$249:$E$599,$G581,$C$249:$C$599,"&lt;="&amp;AA$5)&lt;1000000,SUMIFS($D$249:$D$599,$F$249:$F$599,0,$E$249:$E$599,$G581,$C$249:$C$599,"&lt;="&amp;AC5)&gt;=1000000),SUMIFS($D$249:$D$599,$F$249:$F$599,0,$E$249:$E$599,$G581)*$C$161 ,0)</f>
        <v/>
      </c>
      <c r="AE581" s="84">
        <f>IF(AND(SUMIFS($D$249:$D$599,$F$249:$F$599,0,$E$249:$E$599,$G581,$C$249:$C$599,"&lt;="&amp;AC$5)&lt;1000000,SUMIFS($D$249:$D$599,$F$249:$F$599,0,$E$249:$E$599,$G581,$C$249:$C$599,"&lt;="&amp;AE5)&gt;=1000000),SUMIFS($D$249:$D$599,$F$249:$F$599,0,$E$249:$E$599,$G581)*$C$161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85">
        <f>LEFT(B582,6)</f>
        <v/>
      </c>
      <c r="F582" s="14">
        <f>IF(SUMIFS($E$121:$E$155,$D$121:$D$155,E582)&lt;&gt;0,E582,0)</f>
        <v/>
      </c>
      <c r="G582" s="24" t="n"/>
      <c r="I582" s="26">
        <f>IF(AND(SUMIFS($D$249:$D$599,$F$249:$F$599,0,$E$249:$E$599,$G582,$C$249:$C$599,"&lt;="&amp;B$2)&lt;1000000,SUMIFS($D$249:$D$599,$F$249:$F$599,0,$E$249:$E$599,$G582,$C$249:$C$599,"&lt;="&amp;I5)&gt;=1000000),SUMIFS($D$249:$D$599,$F$249:$F$599,0,$E$249:$E$599,$G582)*$C$161 ,0)</f>
        <v/>
      </c>
      <c r="K582" s="84">
        <f>IF(AND(SUMIFS($D$249:$D$599,$F$249:$F$599,0,$E$249:$E$599,$G582,$C$249:$C$599,"&lt;="&amp;I$5)&lt;1000000,SUMIFS($D$249:$D$599,$F$249:$F$599,0,$E$249:$E$599,$G582,$C$249:$C$599,"&lt;="&amp;K5)&gt;=1000000),SUMIFS($D$249:$D$599,$F$249:$F$599,0,$E$249:$E$599,$G582)*$C$161 ,0)</f>
        <v/>
      </c>
      <c r="M582" s="84">
        <f>IF(AND(SUMIFS($D$249:$D$599,$F$249:$F$599,0,$E$249:$E$599,$G582,$C$249:$C$599,"&lt;="&amp;K$5)&lt;1000000,SUMIFS($D$249:$D$599,$F$249:$F$599,0,$E$249:$E$599,$G582,$C$249:$C$599,"&lt;="&amp;M5)&gt;=1000000),SUMIFS($D$249:$D$599,$F$249:$F$599,0,$E$249:$E$599,$G582)*$C$161 ,0)</f>
        <v/>
      </c>
      <c r="O582" s="84">
        <f>IF(AND(SUMIFS($D$249:$D$599,$F$249:$F$599,0,$E$249:$E$599,$G582,$C$249:$C$599,"&lt;="&amp;M$5)&lt;1000000,SUMIFS($D$249:$D$599,$F$249:$F$599,0,$E$249:$E$599,$G582,$C$249:$C$599,"&lt;="&amp;O5)&gt;=1000000),SUMIFS($D$249:$D$599,$F$249:$F$599,0,$E$249:$E$599,$G582)*$C$161 ,0)</f>
        <v/>
      </c>
      <c r="Q582" s="84">
        <f>IF(AND(SUMIFS($D$249:$D$599,$F$249:$F$599,0,$E$249:$E$599,$G582,$C$249:$C$599,"&lt;="&amp;O$5)&lt;1000000,SUMIFS($D$249:$D$599,$F$249:$F$599,0,$E$249:$E$599,$G582,$C$249:$C$599,"&lt;="&amp;Q5)&gt;=1000000),SUMIFS($D$249:$D$599,$F$249:$F$599,0,$E$249:$E$599,$G582)*$C$161 ,0)</f>
        <v/>
      </c>
      <c r="S582" s="84">
        <f>IF(AND(SUMIFS($D$249:$D$599,$F$249:$F$599,0,$E$249:$E$599,$G582,$C$249:$C$599,"&lt;="&amp;Q$5)&lt;1000000,SUMIFS($D$249:$D$599,$F$249:$F$599,0,$E$249:$E$599,$G582,$C$249:$C$599,"&lt;="&amp;S5)&gt;=1000000),SUMIFS($D$249:$D$599,$F$249:$F$599,0,$E$249:$E$599,$G582)*$C$161 ,0)</f>
        <v/>
      </c>
      <c r="U582" s="84">
        <f>IF(AND(SUMIFS($D$249:$D$599,$F$249:$F$599,0,$E$249:$E$599,$G582,$C$249:$C$599,"&lt;="&amp;S$5)&lt;1000000,SUMIFS($D$249:$D$599,$F$249:$F$599,0,$E$249:$E$599,$G582,$C$249:$C$599,"&lt;="&amp;U5)&gt;=1000000),SUMIFS($D$249:$D$599,$F$249:$F$599,0,$E$249:$E$599,$G582)*$C$161 ,0)</f>
        <v/>
      </c>
      <c r="W582" s="84">
        <f>IF(AND(SUMIFS($D$249:$D$599,$F$249:$F$599,0,$E$249:$E$599,$G582,$C$249:$C$599,"&lt;="&amp;U$5)&lt;1000000,SUMIFS($D$249:$D$599,$F$249:$F$599,0,$E$249:$E$599,$G582,$C$249:$C$599,"&lt;="&amp;W5)&gt;=1000000),SUMIFS($D$249:$D$599,$F$249:$F$599,0,$E$249:$E$599,$G582)*$C$161 ,0)</f>
        <v/>
      </c>
      <c r="Y582" s="84">
        <f>IF(AND(SUMIFS($D$249:$D$599,$F$249:$F$599,0,$E$249:$E$599,$G582,$C$249:$C$599,"&lt;="&amp;W$5)&lt;1000000,SUMIFS($D$249:$D$599,$F$249:$F$599,0,$E$249:$E$599,$G582,$C$249:$C$599,"&lt;="&amp;Y5)&gt;=1000000),SUMIFS($D$249:$D$599,$F$249:$F$599,0,$E$249:$E$599,$G582)*$C$161 ,0)</f>
        <v/>
      </c>
      <c r="AA582" s="84">
        <f>IF(AND(SUMIFS($D$249:$D$599,$F$249:$F$599,0,$E$249:$E$599,$G582,$C$249:$C$599,"&lt;="&amp;Y$5)&lt;1000000,SUMIFS($D$249:$D$599,$F$249:$F$599,0,$E$249:$E$599,$G582,$C$249:$C$599,"&lt;="&amp;AA5)&gt;=1000000),SUMIFS($D$249:$D$599,$F$249:$F$599,0,$E$249:$E$599,$G582)*$C$161 ,0)</f>
        <v/>
      </c>
      <c r="AC582" s="84">
        <f>IF(AND(SUMIFS($D$249:$D$599,$F$249:$F$599,0,$E$249:$E$599,$G582,$C$249:$C$599,"&lt;="&amp;AA$5)&lt;1000000,SUMIFS($D$249:$D$599,$F$249:$F$599,0,$E$249:$E$599,$G582,$C$249:$C$599,"&lt;="&amp;AC5)&gt;=1000000),SUMIFS($D$249:$D$599,$F$249:$F$599,0,$E$249:$E$599,$G582)*$C$161 ,0)</f>
        <v/>
      </c>
      <c r="AE582" s="84">
        <f>IF(AND(SUMIFS($D$249:$D$599,$F$249:$F$599,0,$E$249:$E$599,$G582,$C$249:$C$599,"&lt;="&amp;AC$5)&lt;1000000,SUMIFS($D$249:$D$599,$F$249:$F$599,0,$E$249:$E$599,$G582,$C$249:$C$599,"&lt;="&amp;AE5)&gt;=1000000),SUMIFS($D$249:$D$599,$F$249:$F$599,0,$E$249:$E$599,$G582)*$C$161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85">
        <f>LEFT(B583,6)</f>
        <v/>
      </c>
      <c r="F583" s="14">
        <f>IF(SUMIFS($E$121:$E$155,$D$121:$D$155,E583)&lt;&gt;0,E583,0)</f>
        <v/>
      </c>
      <c r="G583" s="24" t="n"/>
      <c r="I583" s="26">
        <f>IF(AND(SUMIFS($D$249:$D$599,$F$249:$F$599,0,$E$249:$E$599,$G583,$C$249:$C$599,"&lt;="&amp;B$2)&lt;1000000,SUMIFS($D$249:$D$599,$F$249:$F$599,0,$E$249:$E$599,$G583,$C$249:$C$599,"&lt;="&amp;I5)&gt;=1000000),SUMIFS($D$249:$D$599,$F$249:$F$599,0,$E$249:$E$599,$G583)*$C$161 ,0)</f>
        <v/>
      </c>
      <c r="K583" s="84">
        <f>IF(AND(SUMIFS($D$249:$D$599,$F$249:$F$599,0,$E$249:$E$599,$G583,$C$249:$C$599,"&lt;="&amp;I$5)&lt;1000000,SUMIFS($D$249:$D$599,$F$249:$F$599,0,$E$249:$E$599,$G583,$C$249:$C$599,"&lt;="&amp;K5)&gt;=1000000),SUMIFS($D$249:$D$599,$F$249:$F$599,0,$E$249:$E$599,$G583)*$C$161 ,0)</f>
        <v/>
      </c>
      <c r="M583" s="84">
        <f>IF(AND(SUMIFS($D$249:$D$599,$F$249:$F$599,0,$E$249:$E$599,$G583,$C$249:$C$599,"&lt;="&amp;K$5)&lt;1000000,SUMIFS($D$249:$D$599,$F$249:$F$599,0,$E$249:$E$599,$G583,$C$249:$C$599,"&lt;="&amp;M5)&gt;=1000000),SUMIFS($D$249:$D$599,$F$249:$F$599,0,$E$249:$E$599,$G583)*$C$161 ,0)</f>
        <v/>
      </c>
      <c r="O583" s="84">
        <f>IF(AND(SUMIFS($D$249:$D$599,$F$249:$F$599,0,$E$249:$E$599,$G583,$C$249:$C$599,"&lt;="&amp;M$5)&lt;1000000,SUMIFS($D$249:$D$599,$F$249:$F$599,0,$E$249:$E$599,$G583,$C$249:$C$599,"&lt;="&amp;O5)&gt;=1000000),SUMIFS($D$249:$D$599,$F$249:$F$599,0,$E$249:$E$599,$G583)*$C$161 ,0)</f>
        <v/>
      </c>
      <c r="Q583" s="84">
        <f>IF(AND(SUMIFS($D$249:$D$599,$F$249:$F$599,0,$E$249:$E$599,$G583,$C$249:$C$599,"&lt;="&amp;O$5)&lt;1000000,SUMIFS($D$249:$D$599,$F$249:$F$599,0,$E$249:$E$599,$G583,$C$249:$C$599,"&lt;="&amp;Q5)&gt;=1000000),SUMIFS($D$249:$D$599,$F$249:$F$599,0,$E$249:$E$599,$G583)*$C$161 ,0)</f>
        <v/>
      </c>
      <c r="S583" s="84">
        <f>IF(AND(SUMIFS($D$249:$D$599,$F$249:$F$599,0,$E$249:$E$599,$G583,$C$249:$C$599,"&lt;="&amp;Q$5)&lt;1000000,SUMIFS($D$249:$D$599,$F$249:$F$599,0,$E$249:$E$599,$G583,$C$249:$C$599,"&lt;="&amp;S5)&gt;=1000000),SUMIFS($D$249:$D$599,$F$249:$F$599,0,$E$249:$E$599,$G583)*$C$161 ,0)</f>
        <v/>
      </c>
      <c r="U583" s="84">
        <f>IF(AND(SUMIFS($D$249:$D$599,$F$249:$F$599,0,$E$249:$E$599,$G583,$C$249:$C$599,"&lt;="&amp;S$5)&lt;1000000,SUMIFS($D$249:$D$599,$F$249:$F$599,0,$E$249:$E$599,$G583,$C$249:$C$599,"&lt;="&amp;U5)&gt;=1000000),SUMIFS($D$249:$D$599,$F$249:$F$599,0,$E$249:$E$599,$G583)*$C$161 ,0)</f>
        <v/>
      </c>
      <c r="W583" s="84">
        <f>IF(AND(SUMIFS($D$249:$D$599,$F$249:$F$599,0,$E$249:$E$599,$G583,$C$249:$C$599,"&lt;="&amp;U$5)&lt;1000000,SUMIFS($D$249:$D$599,$F$249:$F$599,0,$E$249:$E$599,$G583,$C$249:$C$599,"&lt;="&amp;W5)&gt;=1000000),SUMIFS($D$249:$D$599,$F$249:$F$599,0,$E$249:$E$599,$G583)*$C$161 ,0)</f>
        <v/>
      </c>
      <c r="Y583" s="84">
        <f>IF(AND(SUMIFS($D$249:$D$599,$F$249:$F$599,0,$E$249:$E$599,$G583,$C$249:$C$599,"&lt;="&amp;W$5)&lt;1000000,SUMIFS($D$249:$D$599,$F$249:$F$599,0,$E$249:$E$599,$G583,$C$249:$C$599,"&lt;="&amp;Y5)&gt;=1000000),SUMIFS($D$249:$D$599,$F$249:$F$599,0,$E$249:$E$599,$G583)*$C$161 ,0)</f>
        <v/>
      </c>
      <c r="AA583" s="84">
        <f>IF(AND(SUMIFS($D$249:$D$599,$F$249:$F$599,0,$E$249:$E$599,$G583,$C$249:$C$599,"&lt;="&amp;Y$5)&lt;1000000,SUMIFS($D$249:$D$599,$F$249:$F$599,0,$E$249:$E$599,$G583,$C$249:$C$599,"&lt;="&amp;AA5)&gt;=1000000),SUMIFS($D$249:$D$599,$F$249:$F$599,0,$E$249:$E$599,$G583)*$C$161 ,0)</f>
        <v/>
      </c>
      <c r="AC583" s="84">
        <f>IF(AND(SUMIFS($D$249:$D$599,$F$249:$F$599,0,$E$249:$E$599,$G583,$C$249:$C$599,"&lt;="&amp;AA$5)&lt;1000000,SUMIFS($D$249:$D$599,$F$249:$F$599,0,$E$249:$E$599,$G583,$C$249:$C$599,"&lt;="&amp;AC5)&gt;=1000000),SUMIFS($D$249:$D$599,$F$249:$F$599,0,$E$249:$E$599,$G583)*$C$161 ,0)</f>
        <v/>
      </c>
      <c r="AE583" s="84">
        <f>IF(AND(SUMIFS($D$249:$D$599,$F$249:$F$599,0,$E$249:$E$599,$G583,$C$249:$C$599,"&lt;="&amp;AC$5)&lt;1000000,SUMIFS($D$249:$D$599,$F$249:$F$599,0,$E$249:$E$599,$G583,$C$249:$C$599,"&lt;="&amp;AE5)&gt;=1000000),SUMIFS($D$249:$D$599,$F$249:$F$599,0,$E$249:$E$599,$G583)*$C$161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85">
        <f>LEFT(B584,6)</f>
        <v/>
      </c>
      <c r="F584" s="14">
        <f>IF(SUMIFS($E$121:$E$155,$D$121:$D$155,E584)&lt;&gt;0,E584,0)</f>
        <v/>
      </c>
      <c r="G584" s="24" t="n"/>
      <c r="I584" s="26">
        <f>IF(AND(SUMIFS($D$249:$D$599,$F$249:$F$599,0,$E$249:$E$599,$G584,$C$249:$C$599,"&lt;="&amp;B$2)&lt;1000000,SUMIFS($D$249:$D$599,$F$249:$F$599,0,$E$249:$E$599,$G584,$C$249:$C$599,"&lt;="&amp;I5)&gt;=1000000),SUMIFS($D$249:$D$599,$F$249:$F$599,0,$E$249:$E$599,$G584)*$C$161 ,0)</f>
        <v/>
      </c>
      <c r="K584" s="84">
        <f>IF(AND(SUMIFS($D$249:$D$599,$F$249:$F$599,0,$E$249:$E$599,$G584,$C$249:$C$599,"&lt;="&amp;I$5)&lt;1000000,SUMIFS($D$249:$D$599,$F$249:$F$599,0,$E$249:$E$599,$G584,$C$249:$C$599,"&lt;="&amp;K5)&gt;=1000000),SUMIFS($D$249:$D$599,$F$249:$F$599,0,$E$249:$E$599,$G584)*$C$161 ,0)</f>
        <v/>
      </c>
      <c r="M584" s="84">
        <f>IF(AND(SUMIFS($D$249:$D$599,$F$249:$F$599,0,$E$249:$E$599,$G584,$C$249:$C$599,"&lt;="&amp;K$5)&lt;1000000,SUMIFS($D$249:$D$599,$F$249:$F$599,0,$E$249:$E$599,$G584,$C$249:$C$599,"&lt;="&amp;M5)&gt;=1000000),SUMIFS($D$249:$D$599,$F$249:$F$599,0,$E$249:$E$599,$G584)*$C$161 ,0)</f>
        <v/>
      </c>
      <c r="O584" s="84">
        <f>IF(AND(SUMIFS($D$249:$D$599,$F$249:$F$599,0,$E$249:$E$599,$G584,$C$249:$C$599,"&lt;="&amp;M$5)&lt;1000000,SUMIFS($D$249:$D$599,$F$249:$F$599,0,$E$249:$E$599,$G584,$C$249:$C$599,"&lt;="&amp;O5)&gt;=1000000),SUMIFS($D$249:$D$599,$F$249:$F$599,0,$E$249:$E$599,$G584)*$C$161 ,0)</f>
        <v/>
      </c>
      <c r="Q584" s="84">
        <f>IF(AND(SUMIFS($D$249:$D$599,$F$249:$F$599,0,$E$249:$E$599,$G584,$C$249:$C$599,"&lt;="&amp;O$5)&lt;1000000,SUMIFS($D$249:$D$599,$F$249:$F$599,0,$E$249:$E$599,$G584,$C$249:$C$599,"&lt;="&amp;Q5)&gt;=1000000),SUMIFS($D$249:$D$599,$F$249:$F$599,0,$E$249:$E$599,$G584)*$C$161 ,0)</f>
        <v/>
      </c>
      <c r="S584" s="84">
        <f>IF(AND(SUMIFS($D$249:$D$599,$F$249:$F$599,0,$E$249:$E$599,$G584,$C$249:$C$599,"&lt;="&amp;Q$5)&lt;1000000,SUMIFS($D$249:$D$599,$F$249:$F$599,0,$E$249:$E$599,$G584,$C$249:$C$599,"&lt;="&amp;S5)&gt;=1000000),SUMIFS($D$249:$D$599,$F$249:$F$599,0,$E$249:$E$599,$G584)*$C$161 ,0)</f>
        <v/>
      </c>
      <c r="U584" s="84">
        <f>IF(AND(SUMIFS($D$249:$D$599,$F$249:$F$599,0,$E$249:$E$599,$G584,$C$249:$C$599,"&lt;="&amp;S$5)&lt;1000000,SUMIFS($D$249:$D$599,$F$249:$F$599,0,$E$249:$E$599,$G584,$C$249:$C$599,"&lt;="&amp;U5)&gt;=1000000),SUMIFS($D$249:$D$599,$F$249:$F$599,0,$E$249:$E$599,$G584)*$C$161 ,0)</f>
        <v/>
      </c>
      <c r="W584" s="84">
        <f>IF(AND(SUMIFS($D$249:$D$599,$F$249:$F$599,0,$E$249:$E$599,$G584,$C$249:$C$599,"&lt;="&amp;U$5)&lt;1000000,SUMIFS($D$249:$D$599,$F$249:$F$599,0,$E$249:$E$599,$G584,$C$249:$C$599,"&lt;="&amp;W5)&gt;=1000000),SUMIFS($D$249:$D$599,$F$249:$F$599,0,$E$249:$E$599,$G584)*$C$161 ,0)</f>
        <v/>
      </c>
      <c r="Y584" s="84">
        <f>IF(AND(SUMIFS($D$249:$D$599,$F$249:$F$599,0,$E$249:$E$599,$G584,$C$249:$C$599,"&lt;="&amp;W$5)&lt;1000000,SUMIFS($D$249:$D$599,$F$249:$F$599,0,$E$249:$E$599,$G584,$C$249:$C$599,"&lt;="&amp;Y5)&gt;=1000000),SUMIFS($D$249:$D$599,$F$249:$F$599,0,$E$249:$E$599,$G584)*$C$161 ,0)</f>
        <v/>
      </c>
      <c r="AA584" s="84">
        <f>IF(AND(SUMIFS($D$249:$D$599,$F$249:$F$599,0,$E$249:$E$599,$G584,$C$249:$C$599,"&lt;="&amp;Y$5)&lt;1000000,SUMIFS($D$249:$D$599,$F$249:$F$599,0,$E$249:$E$599,$G584,$C$249:$C$599,"&lt;="&amp;AA5)&gt;=1000000),SUMIFS($D$249:$D$599,$F$249:$F$599,0,$E$249:$E$599,$G584)*$C$161 ,0)</f>
        <v/>
      </c>
      <c r="AC584" s="84">
        <f>IF(AND(SUMIFS($D$249:$D$599,$F$249:$F$599,0,$E$249:$E$599,$G584,$C$249:$C$599,"&lt;="&amp;AA$5)&lt;1000000,SUMIFS($D$249:$D$599,$F$249:$F$599,0,$E$249:$E$599,$G584,$C$249:$C$599,"&lt;="&amp;AC5)&gt;=1000000),SUMIFS($D$249:$D$599,$F$249:$F$599,0,$E$249:$E$599,$G584)*$C$161 ,0)</f>
        <v/>
      </c>
      <c r="AE584" s="84">
        <f>IF(AND(SUMIFS($D$249:$D$599,$F$249:$F$599,0,$E$249:$E$599,$G584,$C$249:$C$599,"&lt;="&amp;AC$5)&lt;1000000,SUMIFS($D$249:$D$599,$F$249:$F$599,0,$E$249:$E$599,$G584,$C$249:$C$599,"&lt;="&amp;AE5)&gt;=1000000),SUMIFS($D$249:$D$599,$F$249:$F$599,0,$E$249:$E$599,$G584)*$C$161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85">
        <f>LEFT(B585,6)</f>
        <v/>
      </c>
      <c r="F585" s="14">
        <f>IF(SUMIFS($E$121:$E$155,$D$121:$D$155,E585)&lt;&gt;0,E585,0)</f>
        <v/>
      </c>
      <c r="G585" s="24" t="n"/>
      <c r="I585" s="26">
        <f>IF(AND(SUMIFS($D$249:$D$599,$F$249:$F$599,0,$E$249:$E$599,$G585,$C$249:$C$599,"&lt;="&amp;B$2)&lt;1000000,SUMIFS($D$249:$D$599,$F$249:$F$599,0,$E$249:$E$599,$G585,$C$249:$C$599,"&lt;="&amp;I5)&gt;=1000000),SUMIFS($D$249:$D$599,$F$249:$F$599,0,$E$249:$E$599,$G585)*$C$161 ,0)</f>
        <v/>
      </c>
      <c r="K585" s="84">
        <f>IF(AND(SUMIFS($D$249:$D$599,$F$249:$F$599,0,$E$249:$E$599,$G585,$C$249:$C$599,"&lt;="&amp;I$5)&lt;1000000,SUMIFS($D$249:$D$599,$F$249:$F$599,0,$E$249:$E$599,$G585,$C$249:$C$599,"&lt;="&amp;K5)&gt;=1000000),SUMIFS($D$249:$D$599,$F$249:$F$599,0,$E$249:$E$599,$G585)*$C$161 ,0)</f>
        <v/>
      </c>
      <c r="M585" s="84">
        <f>IF(AND(SUMIFS($D$249:$D$599,$F$249:$F$599,0,$E$249:$E$599,$G585,$C$249:$C$599,"&lt;="&amp;K$5)&lt;1000000,SUMIFS($D$249:$D$599,$F$249:$F$599,0,$E$249:$E$599,$G585,$C$249:$C$599,"&lt;="&amp;M5)&gt;=1000000),SUMIFS($D$249:$D$599,$F$249:$F$599,0,$E$249:$E$599,$G585)*$C$161 ,0)</f>
        <v/>
      </c>
      <c r="O585" s="84">
        <f>IF(AND(SUMIFS($D$249:$D$599,$F$249:$F$599,0,$E$249:$E$599,$G585,$C$249:$C$599,"&lt;="&amp;M$5)&lt;1000000,SUMIFS($D$249:$D$599,$F$249:$F$599,0,$E$249:$E$599,$G585,$C$249:$C$599,"&lt;="&amp;O5)&gt;=1000000),SUMIFS($D$249:$D$599,$F$249:$F$599,0,$E$249:$E$599,$G585)*$C$161 ,0)</f>
        <v/>
      </c>
      <c r="Q585" s="84">
        <f>IF(AND(SUMIFS($D$249:$D$599,$F$249:$F$599,0,$E$249:$E$599,$G585,$C$249:$C$599,"&lt;="&amp;O$5)&lt;1000000,SUMIFS($D$249:$D$599,$F$249:$F$599,0,$E$249:$E$599,$G585,$C$249:$C$599,"&lt;="&amp;Q5)&gt;=1000000),SUMIFS($D$249:$D$599,$F$249:$F$599,0,$E$249:$E$599,$G585)*$C$161 ,0)</f>
        <v/>
      </c>
      <c r="S585" s="84">
        <f>IF(AND(SUMIFS($D$249:$D$599,$F$249:$F$599,0,$E$249:$E$599,$G585,$C$249:$C$599,"&lt;="&amp;Q$5)&lt;1000000,SUMIFS($D$249:$D$599,$F$249:$F$599,0,$E$249:$E$599,$G585,$C$249:$C$599,"&lt;="&amp;S5)&gt;=1000000),SUMIFS($D$249:$D$599,$F$249:$F$599,0,$E$249:$E$599,$G585)*$C$161 ,0)</f>
        <v/>
      </c>
      <c r="U585" s="84">
        <f>IF(AND(SUMIFS($D$249:$D$599,$F$249:$F$599,0,$E$249:$E$599,$G585,$C$249:$C$599,"&lt;="&amp;S$5)&lt;1000000,SUMIFS($D$249:$D$599,$F$249:$F$599,0,$E$249:$E$599,$G585,$C$249:$C$599,"&lt;="&amp;U5)&gt;=1000000),SUMIFS($D$249:$D$599,$F$249:$F$599,0,$E$249:$E$599,$G585)*$C$161 ,0)</f>
        <v/>
      </c>
      <c r="W585" s="84">
        <f>IF(AND(SUMIFS($D$249:$D$599,$F$249:$F$599,0,$E$249:$E$599,$G585,$C$249:$C$599,"&lt;="&amp;U$5)&lt;1000000,SUMIFS($D$249:$D$599,$F$249:$F$599,0,$E$249:$E$599,$G585,$C$249:$C$599,"&lt;="&amp;W5)&gt;=1000000),SUMIFS($D$249:$D$599,$F$249:$F$599,0,$E$249:$E$599,$G585)*$C$161 ,0)</f>
        <v/>
      </c>
      <c r="Y585" s="84">
        <f>IF(AND(SUMIFS($D$249:$D$599,$F$249:$F$599,0,$E$249:$E$599,$G585,$C$249:$C$599,"&lt;="&amp;W$5)&lt;1000000,SUMIFS($D$249:$D$599,$F$249:$F$599,0,$E$249:$E$599,$G585,$C$249:$C$599,"&lt;="&amp;Y5)&gt;=1000000),SUMIFS($D$249:$D$599,$F$249:$F$599,0,$E$249:$E$599,$G585)*$C$161 ,0)</f>
        <v/>
      </c>
      <c r="AA585" s="84">
        <f>IF(AND(SUMIFS($D$249:$D$599,$F$249:$F$599,0,$E$249:$E$599,$G585,$C$249:$C$599,"&lt;="&amp;Y$5)&lt;1000000,SUMIFS($D$249:$D$599,$F$249:$F$599,0,$E$249:$E$599,$G585,$C$249:$C$599,"&lt;="&amp;AA5)&gt;=1000000),SUMIFS($D$249:$D$599,$F$249:$F$599,0,$E$249:$E$599,$G585)*$C$161 ,0)</f>
        <v/>
      </c>
      <c r="AC585" s="84">
        <f>IF(AND(SUMIFS($D$249:$D$599,$F$249:$F$599,0,$E$249:$E$599,$G585,$C$249:$C$599,"&lt;="&amp;AA$5)&lt;1000000,SUMIFS($D$249:$D$599,$F$249:$F$599,0,$E$249:$E$599,$G585,$C$249:$C$599,"&lt;="&amp;AC5)&gt;=1000000),SUMIFS($D$249:$D$599,$F$249:$F$599,0,$E$249:$E$599,$G585)*$C$161 ,0)</f>
        <v/>
      </c>
      <c r="AE585" s="84">
        <f>IF(AND(SUMIFS($D$249:$D$599,$F$249:$F$599,0,$E$249:$E$599,$G585,$C$249:$C$599,"&lt;="&amp;AC$5)&lt;1000000,SUMIFS($D$249:$D$599,$F$249:$F$599,0,$E$249:$E$599,$G585,$C$249:$C$599,"&lt;="&amp;AE5)&gt;=1000000),SUMIFS($D$249:$D$599,$F$249:$F$599,0,$E$249:$E$599,$G585)*$C$161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85">
        <f>LEFT(B586,6)</f>
        <v/>
      </c>
      <c r="F586" s="14">
        <f>IF(SUMIFS($E$121:$E$155,$D$121:$D$155,E586)&lt;&gt;0,E586,0)</f>
        <v/>
      </c>
      <c r="G586" s="24" t="n"/>
      <c r="I586" s="26">
        <f>IF(AND(SUMIFS($D$249:$D$599,$F$249:$F$599,0,$E$249:$E$599,$G586,$C$249:$C$599,"&lt;="&amp;B$2)&lt;1000000,SUMIFS($D$249:$D$599,$F$249:$F$599,0,$E$249:$E$599,$G586,$C$249:$C$599,"&lt;="&amp;I5)&gt;=1000000),SUMIFS($D$249:$D$599,$F$249:$F$599,0,$E$249:$E$599,$G586)*$C$161 ,0)</f>
        <v/>
      </c>
      <c r="K586" s="84">
        <f>IF(AND(SUMIFS($D$249:$D$599,$F$249:$F$599,0,$E$249:$E$599,$G586,$C$249:$C$599,"&lt;="&amp;I$5)&lt;1000000,SUMIFS($D$249:$D$599,$F$249:$F$599,0,$E$249:$E$599,$G586,$C$249:$C$599,"&lt;="&amp;K5)&gt;=1000000),SUMIFS($D$249:$D$599,$F$249:$F$599,0,$E$249:$E$599,$G586)*$C$161 ,0)</f>
        <v/>
      </c>
      <c r="M586" s="84">
        <f>IF(AND(SUMIFS($D$249:$D$599,$F$249:$F$599,0,$E$249:$E$599,$G586,$C$249:$C$599,"&lt;="&amp;K$5)&lt;1000000,SUMIFS($D$249:$D$599,$F$249:$F$599,0,$E$249:$E$599,$G586,$C$249:$C$599,"&lt;="&amp;M5)&gt;=1000000),SUMIFS($D$249:$D$599,$F$249:$F$599,0,$E$249:$E$599,$G586)*$C$161 ,0)</f>
        <v/>
      </c>
      <c r="O586" s="84">
        <f>IF(AND(SUMIFS($D$249:$D$599,$F$249:$F$599,0,$E$249:$E$599,$G586,$C$249:$C$599,"&lt;="&amp;M$5)&lt;1000000,SUMIFS($D$249:$D$599,$F$249:$F$599,0,$E$249:$E$599,$G586,$C$249:$C$599,"&lt;="&amp;O5)&gt;=1000000),SUMIFS($D$249:$D$599,$F$249:$F$599,0,$E$249:$E$599,$G586)*$C$161 ,0)</f>
        <v/>
      </c>
      <c r="Q586" s="84">
        <f>IF(AND(SUMIFS($D$249:$D$599,$F$249:$F$599,0,$E$249:$E$599,$G586,$C$249:$C$599,"&lt;="&amp;O$5)&lt;1000000,SUMIFS($D$249:$D$599,$F$249:$F$599,0,$E$249:$E$599,$G586,$C$249:$C$599,"&lt;="&amp;Q5)&gt;=1000000),SUMIFS($D$249:$D$599,$F$249:$F$599,0,$E$249:$E$599,$G586)*$C$161 ,0)</f>
        <v/>
      </c>
      <c r="S586" s="84">
        <f>IF(AND(SUMIFS($D$249:$D$599,$F$249:$F$599,0,$E$249:$E$599,$G586,$C$249:$C$599,"&lt;="&amp;Q$5)&lt;1000000,SUMIFS($D$249:$D$599,$F$249:$F$599,0,$E$249:$E$599,$G586,$C$249:$C$599,"&lt;="&amp;S5)&gt;=1000000),SUMIFS($D$249:$D$599,$F$249:$F$599,0,$E$249:$E$599,$G586)*$C$161 ,0)</f>
        <v/>
      </c>
      <c r="U586" s="84">
        <f>IF(AND(SUMIFS($D$249:$D$599,$F$249:$F$599,0,$E$249:$E$599,$G586,$C$249:$C$599,"&lt;="&amp;S$5)&lt;1000000,SUMIFS($D$249:$D$599,$F$249:$F$599,0,$E$249:$E$599,$G586,$C$249:$C$599,"&lt;="&amp;U5)&gt;=1000000),SUMIFS($D$249:$D$599,$F$249:$F$599,0,$E$249:$E$599,$G586)*$C$161 ,0)</f>
        <v/>
      </c>
      <c r="W586" s="84">
        <f>IF(AND(SUMIFS($D$249:$D$599,$F$249:$F$599,0,$E$249:$E$599,$G586,$C$249:$C$599,"&lt;="&amp;U$5)&lt;1000000,SUMIFS($D$249:$D$599,$F$249:$F$599,0,$E$249:$E$599,$G586,$C$249:$C$599,"&lt;="&amp;W5)&gt;=1000000),SUMIFS($D$249:$D$599,$F$249:$F$599,0,$E$249:$E$599,$G586)*$C$161 ,0)</f>
        <v/>
      </c>
      <c r="Y586" s="84">
        <f>IF(AND(SUMIFS($D$249:$D$599,$F$249:$F$599,0,$E$249:$E$599,$G586,$C$249:$C$599,"&lt;="&amp;W$5)&lt;1000000,SUMIFS($D$249:$D$599,$F$249:$F$599,0,$E$249:$E$599,$G586,$C$249:$C$599,"&lt;="&amp;Y5)&gt;=1000000),SUMIFS($D$249:$D$599,$F$249:$F$599,0,$E$249:$E$599,$G586)*$C$161 ,0)</f>
        <v/>
      </c>
      <c r="AA586" s="84">
        <f>IF(AND(SUMIFS($D$249:$D$599,$F$249:$F$599,0,$E$249:$E$599,$G586,$C$249:$C$599,"&lt;="&amp;Y$5)&lt;1000000,SUMIFS($D$249:$D$599,$F$249:$F$599,0,$E$249:$E$599,$G586,$C$249:$C$599,"&lt;="&amp;AA5)&gt;=1000000),SUMIFS($D$249:$D$599,$F$249:$F$599,0,$E$249:$E$599,$G586)*$C$161 ,0)</f>
        <v/>
      </c>
      <c r="AC586" s="84">
        <f>IF(AND(SUMIFS($D$249:$D$599,$F$249:$F$599,0,$E$249:$E$599,$G586,$C$249:$C$599,"&lt;="&amp;AA$5)&lt;1000000,SUMIFS($D$249:$D$599,$F$249:$F$599,0,$E$249:$E$599,$G586,$C$249:$C$599,"&lt;="&amp;AC5)&gt;=1000000),SUMIFS($D$249:$D$599,$F$249:$F$599,0,$E$249:$E$599,$G586)*$C$161 ,0)</f>
        <v/>
      </c>
      <c r="AE586" s="84">
        <f>IF(AND(SUMIFS($D$249:$D$599,$F$249:$F$599,0,$E$249:$E$599,$G586,$C$249:$C$599,"&lt;="&amp;AC$5)&lt;1000000,SUMIFS($D$249:$D$599,$F$249:$F$599,0,$E$249:$E$599,$G586,$C$249:$C$599,"&lt;="&amp;AE5)&gt;=1000000),SUMIFS($D$249:$D$599,$F$249:$F$599,0,$E$249:$E$599,$G586)*$C$161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85">
        <f>LEFT(B587,6)</f>
        <v/>
      </c>
      <c r="F587" s="14">
        <f>IF(SUMIFS($E$121:$E$155,$D$121:$D$155,E587)&lt;&gt;0,E587,0)</f>
        <v/>
      </c>
      <c r="G587" s="24" t="n"/>
      <c r="I587" s="26">
        <f>IF(AND(SUMIFS($D$249:$D$599,$F$249:$F$599,0,$E$249:$E$599,$G587,$C$249:$C$599,"&lt;="&amp;B$2)&lt;1000000,SUMIFS($D$249:$D$599,$F$249:$F$599,0,$E$249:$E$599,$G587,$C$249:$C$599,"&lt;="&amp;I5)&gt;=1000000),SUMIFS($D$249:$D$599,$F$249:$F$599,0,$E$249:$E$599,$G587)*$C$161 ,0)</f>
        <v/>
      </c>
      <c r="K587" s="84">
        <f>IF(AND(SUMIFS($D$249:$D$599,$F$249:$F$599,0,$E$249:$E$599,$G587,$C$249:$C$599,"&lt;="&amp;I$5)&lt;1000000,SUMIFS($D$249:$D$599,$F$249:$F$599,0,$E$249:$E$599,$G587,$C$249:$C$599,"&lt;="&amp;K5)&gt;=1000000),SUMIFS($D$249:$D$599,$F$249:$F$599,0,$E$249:$E$599,$G587)*$C$161 ,0)</f>
        <v/>
      </c>
      <c r="M587" s="84">
        <f>IF(AND(SUMIFS($D$249:$D$599,$F$249:$F$599,0,$E$249:$E$599,$G587,$C$249:$C$599,"&lt;="&amp;K$5)&lt;1000000,SUMIFS($D$249:$D$599,$F$249:$F$599,0,$E$249:$E$599,$G587,$C$249:$C$599,"&lt;="&amp;M5)&gt;=1000000),SUMIFS($D$249:$D$599,$F$249:$F$599,0,$E$249:$E$599,$G587)*$C$161 ,0)</f>
        <v/>
      </c>
      <c r="O587" s="84">
        <f>IF(AND(SUMIFS($D$249:$D$599,$F$249:$F$599,0,$E$249:$E$599,$G587,$C$249:$C$599,"&lt;="&amp;M$5)&lt;1000000,SUMIFS($D$249:$D$599,$F$249:$F$599,0,$E$249:$E$599,$G587,$C$249:$C$599,"&lt;="&amp;O5)&gt;=1000000),SUMIFS($D$249:$D$599,$F$249:$F$599,0,$E$249:$E$599,$G587)*$C$161 ,0)</f>
        <v/>
      </c>
      <c r="Q587" s="84">
        <f>IF(AND(SUMIFS($D$249:$D$599,$F$249:$F$599,0,$E$249:$E$599,$G587,$C$249:$C$599,"&lt;="&amp;O$5)&lt;1000000,SUMIFS($D$249:$D$599,$F$249:$F$599,0,$E$249:$E$599,$G587,$C$249:$C$599,"&lt;="&amp;Q5)&gt;=1000000),SUMIFS($D$249:$D$599,$F$249:$F$599,0,$E$249:$E$599,$G587)*$C$161 ,0)</f>
        <v/>
      </c>
      <c r="S587" s="84">
        <f>IF(AND(SUMIFS($D$249:$D$599,$F$249:$F$599,0,$E$249:$E$599,$G587,$C$249:$C$599,"&lt;="&amp;Q$5)&lt;1000000,SUMIFS($D$249:$D$599,$F$249:$F$599,0,$E$249:$E$599,$G587,$C$249:$C$599,"&lt;="&amp;S5)&gt;=1000000),SUMIFS($D$249:$D$599,$F$249:$F$599,0,$E$249:$E$599,$G587)*$C$161 ,0)</f>
        <v/>
      </c>
      <c r="U587" s="84">
        <f>IF(AND(SUMIFS($D$249:$D$599,$F$249:$F$599,0,$E$249:$E$599,$G587,$C$249:$C$599,"&lt;="&amp;S$5)&lt;1000000,SUMIFS($D$249:$D$599,$F$249:$F$599,0,$E$249:$E$599,$G587,$C$249:$C$599,"&lt;="&amp;U5)&gt;=1000000),SUMIFS($D$249:$D$599,$F$249:$F$599,0,$E$249:$E$599,$G587)*$C$161 ,0)</f>
        <v/>
      </c>
      <c r="W587" s="84">
        <f>IF(AND(SUMIFS($D$249:$D$599,$F$249:$F$599,0,$E$249:$E$599,$G587,$C$249:$C$599,"&lt;="&amp;U$5)&lt;1000000,SUMIFS($D$249:$D$599,$F$249:$F$599,0,$E$249:$E$599,$G587,$C$249:$C$599,"&lt;="&amp;W5)&gt;=1000000),SUMIFS($D$249:$D$599,$F$249:$F$599,0,$E$249:$E$599,$G587)*$C$161 ,0)</f>
        <v/>
      </c>
      <c r="Y587" s="84">
        <f>IF(AND(SUMIFS($D$249:$D$599,$F$249:$F$599,0,$E$249:$E$599,$G587,$C$249:$C$599,"&lt;="&amp;W$5)&lt;1000000,SUMIFS($D$249:$D$599,$F$249:$F$599,0,$E$249:$E$599,$G587,$C$249:$C$599,"&lt;="&amp;Y5)&gt;=1000000),SUMIFS($D$249:$D$599,$F$249:$F$599,0,$E$249:$E$599,$G587)*$C$161 ,0)</f>
        <v/>
      </c>
      <c r="AA587" s="84">
        <f>IF(AND(SUMIFS($D$249:$D$599,$F$249:$F$599,0,$E$249:$E$599,$G587,$C$249:$C$599,"&lt;="&amp;Y$5)&lt;1000000,SUMIFS($D$249:$D$599,$F$249:$F$599,0,$E$249:$E$599,$G587,$C$249:$C$599,"&lt;="&amp;AA5)&gt;=1000000),SUMIFS($D$249:$D$599,$F$249:$F$599,0,$E$249:$E$599,$G587)*$C$161 ,0)</f>
        <v/>
      </c>
      <c r="AC587" s="84">
        <f>IF(AND(SUMIFS($D$249:$D$599,$F$249:$F$599,0,$E$249:$E$599,$G587,$C$249:$C$599,"&lt;="&amp;AA$5)&lt;1000000,SUMIFS($D$249:$D$599,$F$249:$F$599,0,$E$249:$E$599,$G587,$C$249:$C$599,"&lt;="&amp;AC5)&gt;=1000000),SUMIFS($D$249:$D$599,$F$249:$F$599,0,$E$249:$E$599,$G587)*$C$161 ,0)</f>
        <v/>
      </c>
      <c r="AE587" s="84">
        <f>IF(AND(SUMIFS($D$249:$D$599,$F$249:$F$599,0,$E$249:$E$599,$G587,$C$249:$C$599,"&lt;="&amp;AC$5)&lt;1000000,SUMIFS($D$249:$D$599,$F$249:$F$599,0,$E$249:$E$599,$G587,$C$249:$C$599,"&lt;="&amp;AE5)&gt;=1000000),SUMIFS($D$249:$D$599,$F$249:$F$599,0,$E$249:$E$599,$G587)*$C$161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85">
        <f>LEFT(B588,6)</f>
        <v/>
      </c>
      <c r="F588" s="14">
        <f>IF(SUMIFS($E$121:$E$155,$D$121:$D$155,E588)&lt;&gt;0,E588,0)</f>
        <v/>
      </c>
      <c r="G588" s="24" t="n"/>
      <c r="I588" s="26">
        <f>IF(AND(SUMIFS($D$249:$D$599,$F$249:$F$599,0,$E$249:$E$599,$G588,$C$249:$C$599,"&lt;="&amp;B$2)&lt;1000000,SUMIFS($D$249:$D$599,$F$249:$F$599,0,$E$249:$E$599,$G588,$C$249:$C$599,"&lt;="&amp;I5)&gt;=1000000),SUMIFS($D$249:$D$599,$F$249:$F$599,0,$E$249:$E$599,$G588)*$C$161 ,0)</f>
        <v/>
      </c>
      <c r="K588" s="84">
        <f>IF(AND(SUMIFS($D$249:$D$599,$F$249:$F$599,0,$E$249:$E$599,$G588,$C$249:$C$599,"&lt;="&amp;I$5)&lt;1000000,SUMIFS($D$249:$D$599,$F$249:$F$599,0,$E$249:$E$599,$G588,$C$249:$C$599,"&lt;="&amp;K5)&gt;=1000000),SUMIFS($D$249:$D$599,$F$249:$F$599,0,$E$249:$E$599,$G588)*$C$161 ,0)</f>
        <v/>
      </c>
      <c r="M588" s="84">
        <f>IF(AND(SUMIFS($D$249:$D$599,$F$249:$F$599,0,$E$249:$E$599,$G588,$C$249:$C$599,"&lt;="&amp;K$5)&lt;1000000,SUMIFS($D$249:$D$599,$F$249:$F$599,0,$E$249:$E$599,$G588,$C$249:$C$599,"&lt;="&amp;M5)&gt;=1000000),SUMIFS($D$249:$D$599,$F$249:$F$599,0,$E$249:$E$599,$G588)*$C$161 ,0)</f>
        <v/>
      </c>
      <c r="O588" s="84">
        <f>IF(AND(SUMIFS($D$249:$D$599,$F$249:$F$599,0,$E$249:$E$599,$G588,$C$249:$C$599,"&lt;="&amp;M$5)&lt;1000000,SUMIFS($D$249:$D$599,$F$249:$F$599,0,$E$249:$E$599,$G588,$C$249:$C$599,"&lt;="&amp;O5)&gt;=1000000),SUMIFS($D$249:$D$599,$F$249:$F$599,0,$E$249:$E$599,$G588)*$C$161 ,0)</f>
        <v/>
      </c>
      <c r="Q588" s="84">
        <f>IF(AND(SUMIFS($D$249:$D$599,$F$249:$F$599,0,$E$249:$E$599,$G588,$C$249:$C$599,"&lt;="&amp;O$5)&lt;1000000,SUMIFS($D$249:$D$599,$F$249:$F$599,0,$E$249:$E$599,$G588,$C$249:$C$599,"&lt;="&amp;Q5)&gt;=1000000),SUMIFS($D$249:$D$599,$F$249:$F$599,0,$E$249:$E$599,$G588)*$C$161 ,0)</f>
        <v/>
      </c>
      <c r="S588" s="84">
        <f>IF(AND(SUMIFS($D$249:$D$599,$F$249:$F$599,0,$E$249:$E$599,$G588,$C$249:$C$599,"&lt;="&amp;Q$5)&lt;1000000,SUMIFS($D$249:$D$599,$F$249:$F$599,0,$E$249:$E$599,$G588,$C$249:$C$599,"&lt;="&amp;S5)&gt;=1000000),SUMIFS($D$249:$D$599,$F$249:$F$599,0,$E$249:$E$599,$G588)*$C$161 ,0)</f>
        <v/>
      </c>
      <c r="U588" s="84">
        <f>IF(AND(SUMIFS($D$249:$D$599,$F$249:$F$599,0,$E$249:$E$599,$G588,$C$249:$C$599,"&lt;="&amp;S$5)&lt;1000000,SUMIFS($D$249:$D$599,$F$249:$F$599,0,$E$249:$E$599,$G588,$C$249:$C$599,"&lt;="&amp;U5)&gt;=1000000),SUMIFS($D$249:$D$599,$F$249:$F$599,0,$E$249:$E$599,$G588)*$C$161 ,0)</f>
        <v/>
      </c>
      <c r="W588" s="84">
        <f>IF(AND(SUMIFS($D$249:$D$599,$F$249:$F$599,0,$E$249:$E$599,$G588,$C$249:$C$599,"&lt;="&amp;U$5)&lt;1000000,SUMIFS($D$249:$D$599,$F$249:$F$599,0,$E$249:$E$599,$G588,$C$249:$C$599,"&lt;="&amp;W5)&gt;=1000000),SUMIFS($D$249:$D$599,$F$249:$F$599,0,$E$249:$E$599,$G588)*$C$161 ,0)</f>
        <v/>
      </c>
      <c r="Y588" s="84">
        <f>IF(AND(SUMIFS($D$249:$D$599,$F$249:$F$599,0,$E$249:$E$599,$G588,$C$249:$C$599,"&lt;="&amp;W$5)&lt;1000000,SUMIFS($D$249:$D$599,$F$249:$F$599,0,$E$249:$E$599,$G588,$C$249:$C$599,"&lt;="&amp;Y5)&gt;=1000000),SUMIFS($D$249:$D$599,$F$249:$F$599,0,$E$249:$E$599,$G588)*$C$161 ,0)</f>
        <v/>
      </c>
      <c r="AA588" s="84">
        <f>IF(AND(SUMIFS($D$249:$D$599,$F$249:$F$599,0,$E$249:$E$599,$G588,$C$249:$C$599,"&lt;="&amp;Y$5)&lt;1000000,SUMIFS($D$249:$D$599,$F$249:$F$599,0,$E$249:$E$599,$G588,$C$249:$C$599,"&lt;="&amp;AA5)&gt;=1000000),SUMIFS($D$249:$D$599,$F$249:$F$599,0,$E$249:$E$599,$G588)*$C$161 ,0)</f>
        <v/>
      </c>
      <c r="AC588" s="84">
        <f>IF(AND(SUMIFS($D$249:$D$599,$F$249:$F$599,0,$E$249:$E$599,$G588,$C$249:$C$599,"&lt;="&amp;AA$5)&lt;1000000,SUMIFS($D$249:$D$599,$F$249:$F$599,0,$E$249:$E$599,$G588,$C$249:$C$599,"&lt;="&amp;AC5)&gt;=1000000),SUMIFS($D$249:$D$599,$F$249:$F$599,0,$E$249:$E$599,$G588)*$C$161 ,0)</f>
        <v/>
      </c>
      <c r="AE588" s="84">
        <f>IF(AND(SUMIFS($D$249:$D$599,$F$249:$F$599,0,$E$249:$E$599,$G588,$C$249:$C$599,"&lt;="&amp;AC$5)&lt;1000000,SUMIFS($D$249:$D$599,$F$249:$F$599,0,$E$249:$E$599,$G588,$C$249:$C$599,"&lt;="&amp;AE5)&gt;=1000000),SUMIFS($D$249:$D$599,$F$249:$F$599,0,$E$249:$E$599,$G588)*$C$161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85">
        <f>LEFT(B589,6)</f>
        <v/>
      </c>
      <c r="F589" s="14">
        <f>IF(SUMIFS($E$121:$E$155,$D$121:$D$155,E589)&lt;&gt;0,E589,0)</f>
        <v/>
      </c>
      <c r="G589" s="24" t="n"/>
      <c r="I589" s="26">
        <f>IF(AND(SUMIFS($D$249:$D$599,$F$249:$F$599,0,$E$249:$E$599,$G589,$C$249:$C$599,"&lt;="&amp;B$2)&lt;1000000,SUMIFS($D$249:$D$599,$F$249:$F$599,0,$E$249:$E$599,$G589,$C$249:$C$599,"&lt;="&amp;I5)&gt;=1000000),SUMIFS($D$249:$D$599,$F$249:$F$599,0,$E$249:$E$599,$G589)*$C$161 ,0)</f>
        <v/>
      </c>
      <c r="K589" s="84">
        <f>IF(AND(SUMIFS($D$249:$D$599,$F$249:$F$599,0,$E$249:$E$599,$G589,$C$249:$C$599,"&lt;="&amp;I$5)&lt;1000000,SUMIFS($D$249:$D$599,$F$249:$F$599,0,$E$249:$E$599,$G589,$C$249:$C$599,"&lt;="&amp;K5)&gt;=1000000),SUMIFS($D$249:$D$599,$F$249:$F$599,0,$E$249:$E$599,$G589)*$C$161 ,0)</f>
        <v/>
      </c>
      <c r="M589" s="84">
        <f>IF(AND(SUMIFS($D$249:$D$599,$F$249:$F$599,0,$E$249:$E$599,$G589,$C$249:$C$599,"&lt;="&amp;K$5)&lt;1000000,SUMIFS($D$249:$D$599,$F$249:$F$599,0,$E$249:$E$599,$G589,$C$249:$C$599,"&lt;="&amp;M5)&gt;=1000000),SUMIFS($D$249:$D$599,$F$249:$F$599,0,$E$249:$E$599,$G589)*$C$161 ,0)</f>
        <v/>
      </c>
      <c r="O589" s="84">
        <f>IF(AND(SUMIFS($D$249:$D$599,$F$249:$F$599,0,$E$249:$E$599,$G589,$C$249:$C$599,"&lt;="&amp;M$5)&lt;1000000,SUMIFS($D$249:$D$599,$F$249:$F$599,0,$E$249:$E$599,$G589,$C$249:$C$599,"&lt;="&amp;O5)&gt;=1000000),SUMIFS($D$249:$D$599,$F$249:$F$599,0,$E$249:$E$599,$G589)*$C$161 ,0)</f>
        <v/>
      </c>
      <c r="Q589" s="84">
        <f>IF(AND(SUMIFS($D$249:$D$599,$F$249:$F$599,0,$E$249:$E$599,$G589,$C$249:$C$599,"&lt;="&amp;O$5)&lt;1000000,SUMIFS($D$249:$D$599,$F$249:$F$599,0,$E$249:$E$599,$G589,$C$249:$C$599,"&lt;="&amp;Q5)&gt;=1000000),SUMIFS($D$249:$D$599,$F$249:$F$599,0,$E$249:$E$599,$G589)*$C$161 ,0)</f>
        <v/>
      </c>
      <c r="S589" s="84">
        <f>IF(AND(SUMIFS($D$249:$D$599,$F$249:$F$599,0,$E$249:$E$599,$G589,$C$249:$C$599,"&lt;="&amp;Q$5)&lt;1000000,SUMIFS($D$249:$D$599,$F$249:$F$599,0,$E$249:$E$599,$G589,$C$249:$C$599,"&lt;="&amp;S5)&gt;=1000000),SUMIFS($D$249:$D$599,$F$249:$F$599,0,$E$249:$E$599,$G589)*$C$161 ,0)</f>
        <v/>
      </c>
      <c r="U589" s="84">
        <f>IF(AND(SUMIFS($D$249:$D$599,$F$249:$F$599,0,$E$249:$E$599,$G589,$C$249:$C$599,"&lt;="&amp;S$5)&lt;1000000,SUMIFS($D$249:$D$599,$F$249:$F$599,0,$E$249:$E$599,$G589,$C$249:$C$599,"&lt;="&amp;U5)&gt;=1000000),SUMIFS($D$249:$D$599,$F$249:$F$599,0,$E$249:$E$599,$G589)*$C$161 ,0)</f>
        <v/>
      </c>
      <c r="W589" s="84">
        <f>IF(AND(SUMIFS($D$249:$D$599,$F$249:$F$599,0,$E$249:$E$599,$G589,$C$249:$C$599,"&lt;="&amp;U$5)&lt;1000000,SUMIFS($D$249:$D$599,$F$249:$F$599,0,$E$249:$E$599,$G589,$C$249:$C$599,"&lt;="&amp;W5)&gt;=1000000),SUMIFS($D$249:$D$599,$F$249:$F$599,0,$E$249:$E$599,$G589)*$C$161 ,0)</f>
        <v/>
      </c>
      <c r="Y589" s="84">
        <f>IF(AND(SUMIFS($D$249:$D$599,$F$249:$F$599,0,$E$249:$E$599,$G589,$C$249:$C$599,"&lt;="&amp;W$5)&lt;1000000,SUMIFS($D$249:$D$599,$F$249:$F$599,0,$E$249:$E$599,$G589,$C$249:$C$599,"&lt;="&amp;Y5)&gt;=1000000),SUMIFS($D$249:$D$599,$F$249:$F$599,0,$E$249:$E$599,$G589)*$C$161 ,0)</f>
        <v/>
      </c>
      <c r="AA589" s="84">
        <f>IF(AND(SUMIFS($D$249:$D$599,$F$249:$F$599,0,$E$249:$E$599,$G589,$C$249:$C$599,"&lt;="&amp;Y$5)&lt;1000000,SUMIFS($D$249:$D$599,$F$249:$F$599,0,$E$249:$E$599,$G589,$C$249:$C$599,"&lt;="&amp;AA5)&gt;=1000000),SUMIFS($D$249:$D$599,$F$249:$F$599,0,$E$249:$E$599,$G589)*$C$161 ,0)</f>
        <v/>
      </c>
      <c r="AC589" s="84">
        <f>IF(AND(SUMIFS($D$249:$D$599,$F$249:$F$599,0,$E$249:$E$599,$G589,$C$249:$C$599,"&lt;="&amp;AA$5)&lt;1000000,SUMIFS($D$249:$D$599,$F$249:$F$599,0,$E$249:$E$599,$G589,$C$249:$C$599,"&lt;="&amp;AC5)&gt;=1000000),SUMIFS($D$249:$D$599,$F$249:$F$599,0,$E$249:$E$599,$G589)*$C$161 ,0)</f>
        <v/>
      </c>
      <c r="AE589" s="84">
        <f>IF(AND(SUMIFS($D$249:$D$599,$F$249:$F$599,0,$E$249:$E$599,$G589,$C$249:$C$599,"&lt;="&amp;AC$5)&lt;1000000,SUMIFS($D$249:$D$599,$F$249:$F$599,0,$E$249:$E$599,$G589,$C$249:$C$599,"&lt;="&amp;AE5)&gt;=1000000),SUMIFS($D$249:$D$599,$F$249:$F$599,0,$E$249:$E$599,$G589)*$C$161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85">
        <f>LEFT(B590,6)</f>
        <v/>
      </c>
      <c r="F590" s="14">
        <f>IF(SUMIFS($E$121:$E$155,$D$121:$D$155,E590)&lt;&gt;0,E590,0)</f>
        <v/>
      </c>
      <c r="G590" s="24" t="n"/>
      <c r="I590" s="26">
        <f>IF(AND(SUMIFS($D$249:$D$599,$F$249:$F$599,0,$E$249:$E$599,$G590,$C$249:$C$599,"&lt;="&amp;B$2)&lt;1000000,SUMIFS($D$249:$D$599,$F$249:$F$599,0,$E$249:$E$599,$G590,$C$249:$C$599,"&lt;="&amp;I5)&gt;=1000000),SUMIFS($D$249:$D$599,$F$249:$F$599,0,$E$249:$E$599,$G590)*$C$161 ,0)</f>
        <v/>
      </c>
      <c r="K590" s="84">
        <f>IF(AND(SUMIFS($D$249:$D$599,$F$249:$F$599,0,$E$249:$E$599,$G590,$C$249:$C$599,"&lt;="&amp;I$5)&lt;1000000,SUMIFS($D$249:$D$599,$F$249:$F$599,0,$E$249:$E$599,$G590,$C$249:$C$599,"&lt;="&amp;K5)&gt;=1000000),SUMIFS($D$249:$D$599,$F$249:$F$599,0,$E$249:$E$599,$G590)*$C$161 ,0)</f>
        <v/>
      </c>
      <c r="M590" s="84">
        <f>IF(AND(SUMIFS($D$249:$D$599,$F$249:$F$599,0,$E$249:$E$599,$G590,$C$249:$C$599,"&lt;="&amp;K$5)&lt;1000000,SUMIFS($D$249:$D$599,$F$249:$F$599,0,$E$249:$E$599,$G590,$C$249:$C$599,"&lt;="&amp;M5)&gt;=1000000),SUMIFS($D$249:$D$599,$F$249:$F$599,0,$E$249:$E$599,$G590)*$C$161 ,0)</f>
        <v/>
      </c>
      <c r="O590" s="84">
        <f>IF(AND(SUMIFS($D$249:$D$599,$F$249:$F$599,0,$E$249:$E$599,$G590,$C$249:$C$599,"&lt;="&amp;M$5)&lt;1000000,SUMIFS($D$249:$D$599,$F$249:$F$599,0,$E$249:$E$599,$G590,$C$249:$C$599,"&lt;="&amp;O5)&gt;=1000000),SUMIFS($D$249:$D$599,$F$249:$F$599,0,$E$249:$E$599,$G590)*$C$161 ,0)</f>
        <v/>
      </c>
      <c r="Q590" s="84">
        <f>IF(AND(SUMIFS($D$249:$D$599,$F$249:$F$599,0,$E$249:$E$599,$G590,$C$249:$C$599,"&lt;="&amp;O$5)&lt;1000000,SUMIFS($D$249:$D$599,$F$249:$F$599,0,$E$249:$E$599,$G590,$C$249:$C$599,"&lt;="&amp;Q5)&gt;=1000000),SUMIFS($D$249:$D$599,$F$249:$F$599,0,$E$249:$E$599,$G590)*$C$161 ,0)</f>
        <v/>
      </c>
      <c r="S590" s="84">
        <f>IF(AND(SUMIFS($D$249:$D$599,$F$249:$F$599,0,$E$249:$E$599,$G590,$C$249:$C$599,"&lt;="&amp;Q$5)&lt;1000000,SUMIFS($D$249:$D$599,$F$249:$F$599,0,$E$249:$E$599,$G590,$C$249:$C$599,"&lt;="&amp;S5)&gt;=1000000),SUMIFS($D$249:$D$599,$F$249:$F$599,0,$E$249:$E$599,$G590)*$C$161 ,0)</f>
        <v/>
      </c>
      <c r="U590" s="84">
        <f>IF(AND(SUMIFS($D$249:$D$599,$F$249:$F$599,0,$E$249:$E$599,$G590,$C$249:$C$599,"&lt;="&amp;S$5)&lt;1000000,SUMIFS($D$249:$D$599,$F$249:$F$599,0,$E$249:$E$599,$G590,$C$249:$C$599,"&lt;="&amp;U5)&gt;=1000000),SUMIFS($D$249:$D$599,$F$249:$F$599,0,$E$249:$E$599,$G590)*$C$161 ,0)</f>
        <v/>
      </c>
      <c r="W590" s="84">
        <f>IF(AND(SUMIFS($D$249:$D$599,$F$249:$F$599,0,$E$249:$E$599,$G590,$C$249:$C$599,"&lt;="&amp;U$5)&lt;1000000,SUMIFS($D$249:$D$599,$F$249:$F$599,0,$E$249:$E$599,$G590,$C$249:$C$599,"&lt;="&amp;W5)&gt;=1000000),SUMIFS($D$249:$D$599,$F$249:$F$599,0,$E$249:$E$599,$G590)*$C$161 ,0)</f>
        <v/>
      </c>
      <c r="Y590" s="84">
        <f>IF(AND(SUMIFS($D$249:$D$599,$F$249:$F$599,0,$E$249:$E$599,$G590,$C$249:$C$599,"&lt;="&amp;W$5)&lt;1000000,SUMIFS($D$249:$D$599,$F$249:$F$599,0,$E$249:$E$599,$G590,$C$249:$C$599,"&lt;="&amp;Y5)&gt;=1000000),SUMIFS($D$249:$D$599,$F$249:$F$599,0,$E$249:$E$599,$G590)*$C$161 ,0)</f>
        <v/>
      </c>
      <c r="AA590" s="84">
        <f>IF(AND(SUMIFS($D$249:$D$599,$F$249:$F$599,0,$E$249:$E$599,$G590,$C$249:$C$599,"&lt;="&amp;Y$5)&lt;1000000,SUMIFS($D$249:$D$599,$F$249:$F$599,0,$E$249:$E$599,$G590,$C$249:$C$599,"&lt;="&amp;AA5)&gt;=1000000),SUMIFS($D$249:$D$599,$F$249:$F$599,0,$E$249:$E$599,$G590)*$C$161 ,0)</f>
        <v/>
      </c>
      <c r="AC590" s="84">
        <f>IF(AND(SUMIFS($D$249:$D$599,$F$249:$F$599,0,$E$249:$E$599,$G590,$C$249:$C$599,"&lt;="&amp;AA$5)&lt;1000000,SUMIFS($D$249:$D$599,$F$249:$F$599,0,$E$249:$E$599,$G590,$C$249:$C$599,"&lt;="&amp;AC5)&gt;=1000000),SUMIFS($D$249:$D$599,$F$249:$F$599,0,$E$249:$E$599,$G590)*$C$161 ,0)</f>
        <v/>
      </c>
      <c r="AE590" s="84">
        <f>IF(AND(SUMIFS($D$249:$D$599,$F$249:$F$599,0,$E$249:$E$599,$G590,$C$249:$C$599,"&lt;="&amp;AC$5)&lt;1000000,SUMIFS($D$249:$D$599,$F$249:$F$599,0,$E$249:$E$599,$G590,$C$249:$C$599,"&lt;="&amp;AE5)&gt;=1000000),SUMIFS($D$249:$D$599,$F$249:$F$599,0,$E$249:$E$599,$G590)*$C$161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85">
        <f>LEFT(B591,6)</f>
        <v/>
      </c>
      <c r="F591" s="14">
        <f>IF(SUMIFS($E$121:$E$155,$D$121:$D$155,E591)&lt;&gt;0,E591,0)</f>
        <v/>
      </c>
      <c r="G591" s="24" t="n"/>
      <c r="I591" s="26">
        <f>IF(AND(SUMIFS($D$249:$D$599,$F$249:$F$599,0,$E$249:$E$599,$G591,$C$249:$C$599,"&lt;="&amp;B$2)&lt;1000000,SUMIFS($D$249:$D$599,$F$249:$F$599,0,$E$249:$E$599,$G591,$C$249:$C$599,"&lt;="&amp;I5)&gt;=1000000),SUMIFS($D$249:$D$599,$F$249:$F$599,0,$E$249:$E$599,$G591)*$C$161 ,0)</f>
        <v/>
      </c>
      <c r="K591" s="84">
        <f>IF(AND(SUMIFS($D$249:$D$599,$F$249:$F$599,0,$E$249:$E$599,$G591,$C$249:$C$599,"&lt;="&amp;I$5)&lt;1000000,SUMIFS($D$249:$D$599,$F$249:$F$599,0,$E$249:$E$599,$G591,$C$249:$C$599,"&lt;="&amp;K5)&gt;=1000000),SUMIFS($D$249:$D$599,$F$249:$F$599,0,$E$249:$E$599,$G591)*$C$161 ,0)</f>
        <v/>
      </c>
      <c r="M591" s="84">
        <f>IF(AND(SUMIFS($D$249:$D$599,$F$249:$F$599,0,$E$249:$E$599,$G591,$C$249:$C$599,"&lt;="&amp;K$5)&lt;1000000,SUMIFS($D$249:$D$599,$F$249:$F$599,0,$E$249:$E$599,$G591,$C$249:$C$599,"&lt;="&amp;M5)&gt;=1000000),SUMIFS($D$249:$D$599,$F$249:$F$599,0,$E$249:$E$599,$G591)*$C$161 ,0)</f>
        <v/>
      </c>
      <c r="O591" s="84">
        <f>IF(AND(SUMIFS($D$249:$D$599,$F$249:$F$599,0,$E$249:$E$599,$G591,$C$249:$C$599,"&lt;="&amp;M$5)&lt;1000000,SUMIFS($D$249:$D$599,$F$249:$F$599,0,$E$249:$E$599,$G591,$C$249:$C$599,"&lt;="&amp;O5)&gt;=1000000),SUMIFS($D$249:$D$599,$F$249:$F$599,0,$E$249:$E$599,$G591)*$C$161 ,0)</f>
        <v/>
      </c>
      <c r="Q591" s="84">
        <f>IF(AND(SUMIFS($D$249:$D$599,$F$249:$F$599,0,$E$249:$E$599,$G591,$C$249:$C$599,"&lt;="&amp;O$5)&lt;1000000,SUMIFS($D$249:$D$599,$F$249:$F$599,0,$E$249:$E$599,$G591,$C$249:$C$599,"&lt;="&amp;Q5)&gt;=1000000),SUMIFS($D$249:$D$599,$F$249:$F$599,0,$E$249:$E$599,$G591)*$C$161 ,0)</f>
        <v/>
      </c>
      <c r="S591" s="84">
        <f>IF(AND(SUMIFS($D$249:$D$599,$F$249:$F$599,0,$E$249:$E$599,$G591,$C$249:$C$599,"&lt;="&amp;Q$5)&lt;1000000,SUMIFS($D$249:$D$599,$F$249:$F$599,0,$E$249:$E$599,$G591,$C$249:$C$599,"&lt;="&amp;S5)&gt;=1000000),SUMIFS($D$249:$D$599,$F$249:$F$599,0,$E$249:$E$599,$G591)*$C$161 ,0)</f>
        <v/>
      </c>
      <c r="U591" s="84">
        <f>IF(AND(SUMIFS($D$249:$D$599,$F$249:$F$599,0,$E$249:$E$599,$G591,$C$249:$C$599,"&lt;="&amp;S$5)&lt;1000000,SUMIFS($D$249:$D$599,$F$249:$F$599,0,$E$249:$E$599,$G591,$C$249:$C$599,"&lt;="&amp;U5)&gt;=1000000),SUMIFS($D$249:$D$599,$F$249:$F$599,0,$E$249:$E$599,$G591)*$C$161 ,0)</f>
        <v/>
      </c>
      <c r="W591" s="84">
        <f>IF(AND(SUMIFS($D$249:$D$599,$F$249:$F$599,0,$E$249:$E$599,$G591,$C$249:$C$599,"&lt;="&amp;U$5)&lt;1000000,SUMIFS($D$249:$D$599,$F$249:$F$599,0,$E$249:$E$599,$G591,$C$249:$C$599,"&lt;="&amp;W5)&gt;=1000000),SUMIFS($D$249:$D$599,$F$249:$F$599,0,$E$249:$E$599,$G591)*$C$161 ,0)</f>
        <v/>
      </c>
      <c r="Y591" s="84">
        <f>IF(AND(SUMIFS($D$249:$D$599,$F$249:$F$599,0,$E$249:$E$599,$G591,$C$249:$C$599,"&lt;="&amp;W$5)&lt;1000000,SUMIFS($D$249:$D$599,$F$249:$F$599,0,$E$249:$E$599,$G591,$C$249:$C$599,"&lt;="&amp;Y5)&gt;=1000000),SUMIFS($D$249:$D$599,$F$249:$F$599,0,$E$249:$E$599,$G591)*$C$161 ,0)</f>
        <v/>
      </c>
      <c r="AA591" s="84">
        <f>IF(AND(SUMIFS($D$249:$D$599,$F$249:$F$599,0,$E$249:$E$599,$G591,$C$249:$C$599,"&lt;="&amp;Y$5)&lt;1000000,SUMIFS($D$249:$D$599,$F$249:$F$599,0,$E$249:$E$599,$G591,$C$249:$C$599,"&lt;="&amp;AA5)&gt;=1000000),SUMIFS($D$249:$D$599,$F$249:$F$599,0,$E$249:$E$599,$G591)*$C$161 ,0)</f>
        <v/>
      </c>
      <c r="AC591" s="84">
        <f>IF(AND(SUMIFS($D$249:$D$599,$F$249:$F$599,0,$E$249:$E$599,$G591,$C$249:$C$599,"&lt;="&amp;AA$5)&lt;1000000,SUMIFS($D$249:$D$599,$F$249:$F$599,0,$E$249:$E$599,$G591,$C$249:$C$599,"&lt;="&amp;AC5)&gt;=1000000),SUMIFS($D$249:$D$599,$F$249:$F$599,0,$E$249:$E$599,$G591)*$C$161 ,0)</f>
        <v/>
      </c>
      <c r="AE591" s="84">
        <f>IF(AND(SUMIFS($D$249:$D$599,$F$249:$F$599,0,$E$249:$E$599,$G591,$C$249:$C$599,"&lt;="&amp;AC$5)&lt;1000000,SUMIFS($D$249:$D$599,$F$249:$F$599,0,$E$249:$E$599,$G591,$C$249:$C$599,"&lt;="&amp;AE5)&gt;=1000000),SUMIFS($D$249:$D$599,$F$249:$F$599,0,$E$249:$E$599,$G591)*$C$161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85">
        <f>LEFT(B592,6)</f>
        <v/>
      </c>
      <c r="F592" s="14">
        <f>IF(SUMIFS($E$121:$E$155,$D$121:$D$155,E592)&lt;&gt;0,E592,0)</f>
        <v/>
      </c>
      <c r="G592" s="24" t="n"/>
      <c r="I592" s="26">
        <f>IF(AND(SUMIFS($D$249:$D$599,$F$249:$F$599,0,$E$249:$E$599,$G592,$C$249:$C$599,"&lt;="&amp;B$2)&lt;1000000,SUMIFS($D$249:$D$599,$F$249:$F$599,0,$E$249:$E$599,$G592,$C$249:$C$599,"&lt;="&amp;I5)&gt;=1000000),SUMIFS($D$249:$D$599,$F$249:$F$599,0,$E$249:$E$599,$G592)*$C$161 ,0)</f>
        <v/>
      </c>
      <c r="K592" s="84">
        <f>IF(AND(SUMIFS($D$249:$D$599,$F$249:$F$599,0,$E$249:$E$599,$G592,$C$249:$C$599,"&lt;="&amp;I$5)&lt;1000000,SUMIFS($D$249:$D$599,$F$249:$F$599,0,$E$249:$E$599,$G592,$C$249:$C$599,"&lt;="&amp;K5)&gt;=1000000),SUMIFS($D$249:$D$599,$F$249:$F$599,0,$E$249:$E$599,$G592)*$C$161 ,0)</f>
        <v/>
      </c>
      <c r="M592" s="84">
        <f>IF(AND(SUMIFS($D$249:$D$599,$F$249:$F$599,0,$E$249:$E$599,$G592,$C$249:$C$599,"&lt;="&amp;K$5)&lt;1000000,SUMIFS($D$249:$D$599,$F$249:$F$599,0,$E$249:$E$599,$G592,$C$249:$C$599,"&lt;="&amp;M5)&gt;=1000000),SUMIFS($D$249:$D$599,$F$249:$F$599,0,$E$249:$E$599,$G592)*$C$161 ,0)</f>
        <v/>
      </c>
      <c r="O592" s="84">
        <f>IF(AND(SUMIFS($D$249:$D$599,$F$249:$F$599,0,$E$249:$E$599,$G592,$C$249:$C$599,"&lt;="&amp;M$5)&lt;1000000,SUMIFS($D$249:$D$599,$F$249:$F$599,0,$E$249:$E$599,$G592,$C$249:$C$599,"&lt;="&amp;O5)&gt;=1000000),SUMIFS($D$249:$D$599,$F$249:$F$599,0,$E$249:$E$599,$G592)*$C$161 ,0)</f>
        <v/>
      </c>
      <c r="Q592" s="84">
        <f>IF(AND(SUMIFS($D$249:$D$599,$F$249:$F$599,0,$E$249:$E$599,$G592,$C$249:$C$599,"&lt;="&amp;O$5)&lt;1000000,SUMIFS($D$249:$D$599,$F$249:$F$599,0,$E$249:$E$599,$G592,$C$249:$C$599,"&lt;="&amp;Q5)&gt;=1000000),SUMIFS($D$249:$D$599,$F$249:$F$599,0,$E$249:$E$599,$G592)*$C$161 ,0)</f>
        <v/>
      </c>
      <c r="S592" s="84">
        <f>IF(AND(SUMIFS($D$249:$D$599,$F$249:$F$599,0,$E$249:$E$599,$G592,$C$249:$C$599,"&lt;="&amp;Q$5)&lt;1000000,SUMIFS($D$249:$D$599,$F$249:$F$599,0,$E$249:$E$599,$G592,$C$249:$C$599,"&lt;="&amp;S5)&gt;=1000000),SUMIFS($D$249:$D$599,$F$249:$F$599,0,$E$249:$E$599,$G592)*$C$161 ,0)</f>
        <v/>
      </c>
      <c r="U592" s="84">
        <f>IF(AND(SUMIFS($D$249:$D$599,$F$249:$F$599,0,$E$249:$E$599,$G592,$C$249:$C$599,"&lt;="&amp;S$5)&lt;1000000,SUMIFS($D$249:$D$599,$F$249:$F$599,0,$E$249:$E$599,$G592,$C$249:$C$599,"&lt;="&amp;U5)&gt;=1000000),SUMIFS($D$249:$D$599,$F$249:$F$599,0,$E$249:$E$599,$G592)*$C$161 ,0)</f>
        <v/>
      </c>
      <c r="W592" s="84">
        <f>IF(AND(SUMIFS($D$249:$D$599,$F$249:$F$599,0,$E$249:$E$599,$G592,$C$249:$C$599,"&lt;="&amp;U$5)&lt;1000000,SUMIFS($D$249:$D$599,$F$249:$F$599,0,$E$249:$E$599,$G592,$C$249:$C$599,"&lt;="&amp;W5)&gt;=1000000),SUMIFS($D$249:$D$599,$F$249:$F$599,0,$E$249:$E$599,$G592)*$C$161 ,0)</f>
        <v/>
      </c>
      <c r="Y592" s="84">
        <f>IF(AND(SUMIFS($D$249:$D$599,$F$249:$F$599,0,$E$249:$E$599,$G592,$C$249:$C$599,"&lt;="&amp;W$5)&lt;1000000,SUMIFS($D$249:$D$599,$F$249:$F$599,0,$E$249:$E$599,$G592,$C$249:$C$599,"&lt;="&amp;Y5)&gt;=1000000),SUMIFS($D$249:$D$599,$F$249:$F$599,0,$E$249:$E$599,$G592)*$C$161 ,0)</f>
        <v/>
      </c>
      <c r="AA592" s="84">
        <f>IF(AND(SUMIFS($D$249:$D$599,$F$249:$F$599,0,$E$249:$E$599,$G592,$C$249:$C$599,"&lt;="&amp;Y$5)&lt;1000000,SUMIFS($D$249:$D$599,$F$249:$F$599,0,$E$249:$E$599,$G592,$C$249:$C$599,"&lt;="&amp;AA5)&gt;=1000000),SUMIFS($D$249:$D$599,$F$249:$F$599,0,$E$249:$E$599,$G592)*$C$161 ,0)</f>
        <v/>
      </c>
      <c r="AC592" s="84">
        <f>IF(AND(SUMIFS($D$249:$D$599,$F$249:$F$599,0,$E$249:$E$599,$G592,$C$249:$C$599,"&lt;="&amp;AA$5)&lt;1000000,SUMIFS($D$249:$D$599,$F$249:$F$599,0,$E$249:$E$599,$G592,$C$249:$C$599,"&lt;="&amp;AC5)&gt;=1000000),SUMIFS($D$249:$D$599,$F$249:$F$599,0,$E$249:$E$599,$G592)*$C$161 ,0)</f>
        <v/>
      </c>
      <c r="AE592" s="84">
        <f>IF(AND(SUMIFS($D$249:$D$599,$F$249:$F$599,0,$E$249:$E$599,$G592,$C$249:$C$599,"&lt;="&amp;AC$5)&lt;1000000,SUMIFS($D$249:$D$599,$F$249:$F$599,0,$E$249:$E$599,$G592,$C$249:$C$599,"&lt;="&amp;AE5)&gt;=1000000),SUMIFS($D$249:$D$599,$F$249:$F$599,0,$E$249:$E$599,$G592)*$C$161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85">
        <f>LEFT(B593,6)</f>
        <v/>
      </c>
      <c r="F593" s="14">
        <f>IF(SUMIFS($E$121:$E$155,$D$121:$D$155,E593)&lt;&gt;0,E593,0)</f>
        <v/>
      </c>
      <c r="G593" s="24" t="n"/>
      <c r="I593" s="26">
        <f>IF(AND(SUMIFS($D$249:$D$599,$F$249:$F$599,0,$E$249:$E$599,$G593,$C$249:$C$599,"&lt;="&amp;B$2)&lt;1000000,SUMIFS($D$249:$D$599,$F$249:$F$599,0,$E$249:$E$599,$G593,$C$249:$C$599,"&lt;="&amp;I5)&gt;=1000000),SUMIFS($D$249:$D$599,$F$249:$F$599,0,$E$249:$E$599,$G593)*$C$161 ,0)</f>
        <v/>
      </c>
      <c r="K593" s="84">
        <f>IF(AND(SUMIFS($D$249:$D$599,$F$249:$F$599,0,$E$249:$E$599,$G593,$C$249:$C$599,"&lt;="&amp;I$5)&lt;1000000,SUMIFS($D$249:$D$599,$F$249:$F$599,0,$E$249:$E$599,$G593,$C$249:$C$599,"&lt;="&amp;K5)&gt;=1000000),SUMIFS($D$249:$D$599,$F$249:$F$599,0,$E$249:$E$599,$G593)*$C$161 ,0)</f>
        <v/>
      </c>
      <c r="M593" s="84">
        <f>IF(AND(SUMIFS($D$249:$D$599,$F$249:$F$599,0,$E$249:$E$599,$G593,$C$249:$C$599,"&lt;="&amp;K$5)&lt;1000000,SUMIFS($D$249:$D$599,$F$249:$F$599,0,$E$249:$E$599,$G593,$C$249:$C$599,"&lt;="&amp;M5)&gt;=1000000),SUMIFS($D$249:$D$599,$F$249:$F$599,0,$E$249:$E$599,$G593)*$C$161 ,0)</f>
        <v/>
      </c>
      <c r="O593" s="84">
        <f>IF(AND(SUMIFS($D$249:$D$599,$F$249:$F$599,0,$E$249:$E$599,$G593,$C$249:$C$599,"&lt;="&amp;M$5)&lt;1000000,SUMIFS($D$249:$D$599,$F$249:$F$599,0,$E$249:$E$599,$G593,$C$249:$C$599,"&lt;="&amp;O5)&gt;=1000000),SUMIFS($D$249:$D$599,$F$249:$F$599,0,$E$249:$E$599,$G593)*$C$161 ,0)</f>
        <v/>
      </c>
      <c r="Q593" s="84">
        <f>IF(AND(SUMIFS($D$249:$D$599,$F$249:$F$599,0,$E$249:$E$599,$G593,$C$249:$C$599,"&lt;="&amp;O$5)&lt;1000000,SUMIFS($D$249:$D$599,$F$249:$F$599,0,$E$249:$E$599,$G593,$C$249:$C$599,"&lt;="&amp;Q5)&gt;=1000000),SUMIFS($D$249:$D$599,$F$249:$F$599,0,$E$249:$E$599,$G593)*$C$161 ,0)</f>
        <v/>
      </c>
      <c r="S593" s="84">
        <f>IF(AND(SUMIFS($D$249:$D$599,$F$249:$F$599,0,$E$249:$E$599,$G593,$C$249:$C$599,"&lt;="&amp;Q$5)&lt;1000000,SUMIFS($D$249:$D$599,$F$249:$F$599,0,$E$249:$E$599,$G593,$C$249:$C$599,"&lt;="&amp;S5)&gt;=1000000),SUMIFS($D$249:$D$599,$F$249:$F$599,0,$E$249:$E$599,$G593)*$C$161 ,0)</f>
        <v/>
      </c>
      <c r="U593" s="84">
        <f>IF(AND(SUMIFS($D$249:$D$599,$F$249:$F$599,0,$E$249:$E$599,$G593,$C$249:$C$599,"&lt;="&amp;S$5)&lt;1000000,SUMIFS($D$249:$D$599,$F$249:$F$599,0,$E$249:$E$599,$G593,$C$249:$C$599,"&lt;="&amp;U5)&gt;=1000000),SUMIFS($D$249:$D$599,$F$249:$F$599,0,$E$249:$E$599,$G593)*$C$161 ,0)</f>
        <v/>
      </c>
      <c r="W593" s="84">
        <f>IF(AND(SUMIFS($D$249:$D$599,$F$249:$F$599,0,$E$249:$E$599,$G593,$C$249:$C$599,"&lt;="&amp;U$5)&lt;1000000,SUMIFS($D$249:$D$599,$F$249:$F$599,0,$E$249:$E$599,$G593,$C$249:$C$599,"&lt;="&amp;W5)&gt;=1000000),SUMIFS($D$249:$D$599,$F$249:$F$599,0,$E$249:$E$599,$G593)*$C$161 ,0)</f>
        <v/>
      </c>
      <c r="Y593" s="84">
        <f>IF(AND(SUMIFS($D$249:$D$599,$F$249:$F$599,0,$E$249:$E$599,$G593,$C$249:$C$599,"&lt;="&amp;W$5)&lt;1000000,SUMIFS($D$249:$D$599,$F$249:$F$599,0,$E$249:$E$599,$G593,$C$249:$C$599,"&lt;="&amp;Y5)&gt;=1000000),SUMIFS($D$249:$D$599,$F$249:$F$599,0,$E$249:$E$599,$G593)*$C$161 ,0)</f>
        <v/>
      </c>
      <c r="AA593" s="84">
        <f>IF(AND(SUMIFS($D$249:$D$599,$F$249:$F$599,0,$E$249:$E$599,$G593,$C$249:$C$599,"&lt;="&amp;Y$5)&lt;1000000,SUMIFS($D$249:$D$599,$F$249:$F$599,0,$E$249:$E$599,$G593,$C$249:$C$599,"&lt;="&amp;AA5)&gt;=1000000),SUMIFS($D$249:$D$599,$F$249:$F$599,0,$E$249:$E$599,$G593)*$C$161 ,0)</f>
        <v/>
      </c>
      <c r="AC593" s="84">
        <f>IF(AND(SUMIFS($D$249:$D$599,$F$249:$F$599,0,$E$249:$E$599,$G593,$C$249:$C$599,"&lt;="&amp;AA$5)&lt;1000000,SUMIFS($D$249:$D$599,$F$249:$F$599,0,$E$249:$E$599,$G593,$C$249:$C$599,"&lt;="&amp;AC5)&gt;=1000000),SUMIFS($D$249:$D$599,$F$249:$F$599,0,$E$249:$E$599,$G593)*$C$161 ,0)</f>
        <v/>
      </c>
      <c r="AE593" s="84">
        <f>IF(AND(SUMIFS($D$249:$D$599,$F$249:$F$599,0,$E$249:$E$599,$G593,$C$249:$C$599,"&lt;="&amp;AC$5)&lt;1000000,SUMIFS($D$249:$D$599,$F$249:$F$599,0,$E$249:$E$599,$G593,$C$249:$C$599,"&lt;="&amp;AE5)&gt;=1000000),SUMIFS($D$249:$D$599,$F$249:$F$599,0,$E$249:$E$599,$G593)*$C$161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85">
        <f>LEFT(B594,6)</f>
        <v/>
      </c>
      <c r="F594" s="14">
        <f>IF(SUMIFS($E$121:$E$155,$D$121:$D$155,E594)&lt;&gt;0,E594,0)</f>
        <v/>
      </c>
      <c r="G594" s="24" t="n"/>
      <c r="I594" s="26">
        <f>IF(AND(SUMIFS($D$249:$D$599,$F$249:$F$599,0,$E$249:$E$599,$G594,$C$249:$C$599,"&lt;="&amp;B$2)&lt;1000000,SUMIFS($D$249:$D$599,$F$249:$F$599,0,$E$249:$E$599,$G594,$C$249:$C$599,"&lt;="&amp;I5)&gt;=1000000),SUMIFS($D$249:$D$599,$F$249:$F$599,0,$E$249:$E$599,$G594)*$C$161 ,0)</f>
        <v/>
      </c>
      <c r="K594" s="84">
        <f>IF(AND(SUMIFS($D$249:$D$599,$F$249:$F$599,0,$E$249:$E$599,$G594,$C$249:$C$599,"&lt;="&amp;I$5)&lt;1000000,SUMIFS($D$249:$D$599,$F$249:$F$599,0,$E$249:$E$599,$G594,$C$249:$C$599,"&lt;="&amp;K5)&gt;=1000000),SUMIFS($D$249:$D$599,$F$249:$F$599,0,$E$249:$E$599,$G594)*$C$161 ,0)</f>
        <v/>
      </c>
      <c r="M594" s="84">
        <f>IF(AND(SUMIFS($D$249:$D$599,$F$249:$F$599,0,$E$249:$E$599,$G594,$C$249:$C$599,"&lt;="&amp;K$5)&lt;1000000,SUMIFS($D$249:$D$599,$F$249:$F$599,0,$E$249:$E$599,$G594,$C$249:$C$599,"&lt;="&amp;M5)&gt;=1000000),SUMIFS($D$249:$D$599,$F$249:$F$599,0,$E$249:$E$599,$G594)*$C$161 ,0)</f>
        <v/>
      </c>
      <c r="O594" s="84">
        <f>IF(AND(SUMIFS($D$249:$D$599,$F$249:$F$599,0,$E$249:$E$599,$G594,$C$249:$C$599,"&lt;="&amp;M$5)&lt;1000000,SUMIFS($D$249:$D$599,$F$249:$F$599,0,$E$249:$E$599,$G594,$C$249:$C$599,"&lt;="&amp;O5)&gt;=1000000),SUMIFS($D$249:$D$599,$F$249:$F$599,0,$E$249:$E$599,$G594)*$C$161 ,0)</f>
        <v/>
      </c>
      <c r="Q594" s="84">
        <f>IF(AND(SUMIFS($D$249:$D$599,$F$249:$F$599,0,$E$249:$E$599,$G594,$C$249:$C$599,"&lt;="&amp;O$5)&lt;1000000,SUMIFS($D$249:$D$599,$F$249:$F$599,0,$E$249:$E$599,$G594,$C$249:$C$599,"&lt;="&amp;Q5)&gt;=1000000),SUMIFS($D$249:$D$599,$F$249:$F$599,0,$E$249:$E$599,$G594)*$C$161 ,0)</f>
        <v/>
      </c>
      <c r="S594" s="84">
        <f>IF(AND(SUMIFS($D$249:$D$599,$F$249:$F$599,0,$E$249:$E$599,$G594,$C$249:$C$599,"&lt;="&amp;Q$5)&lt;1000000,SUMIFS($D$249:$D$599,$F$249:$F$599,0,$E$249:$E$599,$G594,$C$249:$C$599,"&lt;="&amp;S5)&gt;=1000000),SUMIFS($D$249:$D$599,$F$249:$F$599,0,$E$249:$E$599,$G594)*$C$161 ,0)</f>
        <v/>
      </c>
      <c r="U594" s="84">
        <f>IF(AND(SUMIFS($D$249:$D$599,$F$249:$F$599,0,$E$249:$E$599,$G594,$C$249:$C$599,"&lt;="&amp;S$5)&lt;1000000,SUMIFS($D$249:$D$599,$F$249:$F$599,0,$E$249:$E$599,$G594,$C$249:$C$599,"&lt;="&amp;U5)&gt;=1000000),SUMIFS($D$249:$D$599,$F$249:$F$599,0,$E$249:$E$599,$G594)*$C$161 ,0)</f>
        <v/>
      </c>
      <c r="W594" s="84">
        <f>IF(AND(SUMIFS($D$249:$D$599,$F$249:$F$599,0,$E$249:$E$599,$G594,$C$249:$C$599,"&lt;="&amp;U$5)&lt;1000000,SUMIFS($D$249:$D$599,$F$249:$F$599,0,$E$249:$E$599,$G594,$C$249:$C$599,"&lt;="&amp;W5)&gt;=1000000),SUMIFS($D$249:$D$599,$F$249:$F$599,0,$E$249:$E$599,$G594)*$C$161 ,0)</f>
        <v/>
      </c>
      <c r="Y594" s="84">
        <f>IF(AND(SUMIFS($D$249:$D$599,$F$249:$F$599,0,$E$249:$E$599,$G594,$C$249:$C$599,"&lt;="&amp;W$5)&lt;1000000,SUMIFS($D$249:$D$599,$F$249:$F$599,0,$E$249:$E$599,$G594,$C$249:$C$599,"&lt;="&amp;Y5)&gt;=1000000),SUMIFS($D$249:$D$599,$F$249:$F$599,0,$E$249:$E$599,$G594)*$C$161 ,0)</f>
        <v/>
      </c>
      <c r="AA594" s="84">
        <f>IF(AND(SUMIFS($D$249:$D$599,$F$249:$F$599,0,$E$249:$E$599,$G594,$C$249:$C$599,"&lt;="&amp;Y$5)&lt;1000000,SUMIFS($D$249:$D$599,$F$249:$F$599,0,$E$249:$E$599,$G594,$C$249:$C$599,"&lt;="&amp;AA5)&gt;=1000000),SUMIFS($D$249:$D$599,$F$249:$F$599,0,$E$249:$E$599,$G594)*$C$161 ,0)</f>
        <v/>
      </c>
      <c r="AC594" s="84">
        <f>IF(AND(SUMIFS($D$249:$D$599,$F$249:$F$599,0,$E$249:$E$599,$G594,$C$249:$C$599,"&lt;="&amp;AA$5)&lt;1000000,SUMIFS($D$249:$D$599,$F$249:$F$599,0,$E$249:$E$599,$G594,$C$249:$C$599,"&lt;="&amp;AC5)&gt;=1000000),SUMIFS($D$249:$D$599,$F$249:$F$599,0,$E$249:$E$599,$G594)*$C$161 ,0)</f>
        <v/>
      </c>
      <c r="AE594" s="84">
        <f>IF(AND(SUMIFS($D$249:$D$599,$F$249:$F$599,0,$E$249:$E$599,$G594,$C$249:$C$599,"&lt;="&amp;AC$5)&lt;1000000,SUMIFS($D$249:$D$599,$F$249:$F$599,0,$E$249:$E$599,$G594,$C$249:$C$599,"&lt;="&amp;AE5)&gt;=1000000),SUMIFS($D$249:$D$599,$F$249:$F$599,0,$E$249:$E$599,$G594)*$C$161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85">
        <f>LEFT(B595,6)</f>
        <v/>
      </c>
      <c r="F595" s="14">
        <f>IF(SUMIFS($E$121:$E$155,$D$121:$D$155,E595)&lt;&gt;0,E595,0)</f>
        <v/>
      </c>
      <c r="G595" s="24" t="n"/>
      <c r="I595" s="26">
        <f>IF(AND(SUMIFS($D$249:$D$599,$F$249:$F$599,0,$E$249:$E$599,$G595,$C$249:$C$599,"&lt;="&amp;B$2)&lt;1000000,SUMIFS($D$249:$D$599,$F$249:$F$599,0,$E$249:$E$599,$G595,$C$249:$C$599,"&lt;="&amp;I5)&gt;=1000000),SUMIFS($D$249:$D$599,$F$249:$F$599,0,$E$249:$E$599,$G595)*$C$161 ,0)</f>
        <v/>
      </c>
      <c r="K595" s="84">
        <f>IF(AND(SUMIFS($D$249:$D$599,$F$249:$F$599,0,$E$249:$E$599,$G595,$C$249:$C$599,"&lt;="&amp;I$5)&lt;1000000,SUMIFS($D$249:$D$599,$F$249:$F$599,0,$E$249:$E$599,$G595,$C$249:$C$599,"&lt;="&amp;K5)&gt;=1000000),SUMIFS($D$249:$D$599,$F$249:$F$599,0,$E$249:$E$599,$G595)*$C$161 ,0)</f>
        <v/>
      </c>
      <c r="M595" s="84">
        <f>IF(AND(SUMIFS($D$249:$D$599,$F$249:$F$599,0,$E$249:$E$599,$G595,$C$249:$C$599,"&lt;="&amp;K$5)&lt;1000000,SUMIFS($D$249:$D$599,$F$249:$F$599,0,$E$249:$E$599,$G595,$C$249:$C$599,"&lt;="&amp;M5)&gt;=1000000),SUMIFS($D$249:$D$599,$F$249:$F$599,0,$E$249:$E$599,$G595)*$C$161 ,0)</f>
        <v/>
      </c>
      <c r="O595" s="84">
        <f>IF(AND(SUMIFS($D$249:$D$599,$F$249:$F$599,0,$E$249:$E$599,$G595,$C$249:$C$599,"&lt;="&amp;M$5)&lt;1000000,SUMIFS($D$249:$D$599,$F$249:$F$599,0,$E$249:$E$599,$G595,$C$249:$C$599,"&lt;="&amp;O5)&gt;=1000000),SUMIFS($D$249:$D$599,$F$249:$F$599,0,$E$249:$E$599,$G595)*$C$161 ,0)</f>
        <v/>
      </c>
      <c r="Q595" s="84">
        <f>IF(AND(SUMIFS($D$249:$D$599,$F$249:$F$599,0,$E$249:$E$599,$G595,$C$249:$C$599,"&lt;="&amp;O$5)&lt;1000000,SUMIFS($D$249:$D$599,$F$249:$F$599,0,$E$249:$E$599,$G595,$C$249:$C$599,"&lt;="&amp;Q5)&gt;=1000000),SUMIFS($D$249:$D$599,$F$249:$F$599,0,$E$249:$E$599,$G595)*$C$161 ,0)</f>
        <v/>
      </c>
      <c r="S595" s="84">
        <f>IF(AND(SUMIFS($D$249:$D$599,$F$249:$F$599,0,$E$249:$E$599,$G595,$C$249:$C$599,"&lt;="&amp;Q$5)&lt;1000000,SUMIFS($D$249:$D$599,$F$249:$F$599,0,$E$249:$E$599,$G595,$C$249:$C$599,"&lt;="&amp;S5)&gt;=1000000),SUMIFS($D$249:$D$599,$F$249:$F$599,0,$E$249:$E$599,$G595)*$C$161 ,0)</f>
        <v/>
      </c>
      <c r="U595" s="84">
        <f>IF(AND(SUMIFS($D$249:$D$599,$F$249:$F$599,0,$E$249:$E$599,$G595,$C$249:$C$599,"&lt;="&amp;S$5)&lt;1000000,SUMIFS($D$249:$D$599,$F$249:$F$599,0,$E$249:$E$599,$G595,$C$249:$C$599,"&lt;="&amp;U5)&gt;=1000000),SUMIFS($D$249:$D$599,$F$249:$F$599,0,$E$249:$E$599,$G595)*$C$161 ,0)</f>
        <v/>
      </c>
      <c r="W595" s="84">
        <f>IF(AND(SUMIFS($D$249:$D$599,$F$249:$F$599,0,$E$249:$E$599,$G595,$C$249:$C$599,"&lt;="&amp;U$5)&lt;1000000,SUMIFS($D$249:$D$599,$F$249:$F$599,0,$E$249:$E$599,$G595,$C$249:$C$599,"&lt;="&amp;W5)&gt;=1000000),SUMIFS($D$249:$D$599,$F$249:$F$599,0,$E$249:$E$599,$G595)*$C$161 ,0)</f>
        <v/>
      </c>
      <c r="Y595" s="84">
        <f>IF(AND(SUMIFS($D$249:$D$599,$F$249:$F$599,0,$E$249:$E$599,$G595,$C$249:$C$599,"&lt;="&amp;W$5)&lt;1000000,SUMIFS($D$249:$D$599,$F$249:$F$599,0,$E$249:$E$599,$G595,$C$249:$C$599,"&lt;="&amp;Y5)&gt;=1000000),SUMIFS($D$249:$D$599,$F$249:$F$599,0,$E$249:$E$599,$G595)*$C$161 ,0)</f>
        <v/>
      </c>
      <c r="AA595" s="84">
        <f>IF(AND(SUMIFS($D$249:$D$599,$F$249:$F$599,0,$E$249:$E$599,$G595,$C$249:$C$599,"&lt;="&amp;Y$5)&lt;1000000,SUMIFS($D$249:$D$599,$F$249:$F$599,0,$E$249:$E$599,$G595,$C$249:$C$599,"&lt;="&amp;AA5)&gt;=1000000),SUMIFS($D$249:$D$599,$F$249:$F$599,0,$E$249:$E$599,$G595)*$C$161 ,0)</f>
        <v/>
      </c>
      <c r="AC595" s="84">
        <f>IF(AND(SUMIFS($D$249:$D$599,$F$249:$F$599,0,$E$249:$E$599,$G595,$C$249:$C$599,"&lt;="&amp;AA$5)&lt;1000000,SUMIFS($D$249:$D$599,$F$249:$F$599,0,$E$249:$E$599,$G595,$C$249:$C$599,"&lt;="&amp;AC5)&gt;=1000000),SUMIFS($D$249:$D$599,$F$249:$F$599,0,$E$249:$E$599,$G595)*$C$161 ,0)</f>
        <v/>
      </c>
      <c r="AE595" s="84">
        <f>IF(AND(SUMIFS($D$249:$D$599,$F$249:$F$599,0,$E$249:$E$599,$G595,$C$249:$C$599,"&lt;="&amp;AC$5)&lt;1000000,SUMIFS($D$249:$D$599,$F$249:$F$599,0,$E$249:$E$599,$G595,$C$249:$C$599,"&lt;="&amp;AE5)&gt;=1000000),SUMIFS($D$249:$D$599,$F$249:$F$599,0,$E$249:$E$599,$G595)*$C$161 ,0)</f>
        <v/>
      </c>
    </row>
    <row r="596">
      <c r="A596" s="14">
        <f>mid(E596, 3, 1)</f>
        <v/>
      </c>
      <c r="B596" s="14" t="inlineStr"/>
      <c r="C596" s="19">
        <f>SUMIFS('Investor Exit List'!$AC:$AC,'Investor Exit List'!$AB:$AB,B596)</f>
        <v/>
      </c>
      <c r="D596" s="14">
        <f>SUMIFS('Investor Exit List'!$Q:$Q,'Investor Exit List'!$AB:$AB,B596)</f>
        <v/>
      </c>
      <c r="E596" s="85">
        <f>LEFT(B596,6)</f>
        <v/>
      </c>
      <c r="F596" s="14">
        <f>IF(SUMIFS($E$121:$E$155,$D$121:$D$155,E596)&lt;&gt;0,E596,0)</f>
        <v/>
      </c>
      <c r="G596" s="24" t="n"/>
      <c r="I596" s="26">
        <f>IF(AND(SUMIFS($D$249:$D$599,$F$249:$F$599,0,$E$249:$E$599,$G596,$C$249:$C$599,"&lt;="&amp;B$2)&lt;1000000,SUMIFS($D$249:$D$599,$F$249:$F$599,0,$E$249:$E$599,$G596,$C$249:$C$599,"&lt;="&amp;I5)&gt;=1000000),SUMIFS($D$249:$D$599,$F$249:$F$599,0,$E$249:$E$599,$G596)*$C$161 ,0)</f>
        <v/>
      </c>
      <c r="K596" s="84">
        <f>IF(AND(SUMIFS($D$249:$D$599,$F$249:$F$599,0,$E$249:$E$599,$G596,$C$249:$C$599,"&lt;="&amp;I$5)&lt;1000000,SUMIFS($D$249:$D$599,$F$249:$F$599,0,$E$249:$E$599,$G596,$C$249:$C$599,"&lt;="&amp;K5)&gt;=1000000),SUMIFS($D$249:$D$599,$F$249:$F$599,0,$E$249:$E$599,$G596)*$C$161 ,0)</f>
        <v/>
      </c>
      <c r="M596" s="84">
        <f>IF(AND(SUMIFS($D$249:$D$599,$F$249:$F$599,0,$E$249:$E$599,$G596,$C$249:$C$599,"&lt;="&amp;K$5)&lt;1000000,SUMIFS($D$249:$D$599,$F$249:$F$599,0,$E$249:$E$599,$G596,$C$249:$C$599,"&lt;="&amp;M5)&gt;=1000000),SUMIFS($D$249:$D$599,$F$249:$F$599,0,$E$249:$E$599,$G596)*$C$161 ,0)</f>
        <v/>
      </c>
      <c r="O596" s="84">
        <f>IF(AND(SUMIFS($D$249:$D$599,$F$249:$F$599,0,$E$249:$E$599,$G596,$C$249:$C$599,"&lt;="&amp;M$5)&lt;1000000,SUMIFS($D$249:$D$599,$F$249:$F$599,0,$E$249:$E$599,$G596,$C$249:$C$599,"&lt;="&amp;O5)&gt;=1000000),SUMIFS($D$249:$D$599,$F$249:$F$599,0,$E$249:$E$599,$G596)*$C$161 ,0)</f>
        <v/>
      </c>
      <c r="Q596" s="84">
        <f>IF(AND(SUMIFS($D$249:$D$599,$F$249:$F$599,0,$E$249:$E$599,$G596,$C$249:$C$599,"&lt;="&amp;O$5)&lt;1000000,SUMIFS($D$249:$D$599,$F$249:$F$599,0,$E$249:$E$599,$G596,$C$249:$C$599,"&lt;="&amp;Q5)&gt;=1000000),SUMIFS($D$249:$D$599,$F$249:$F$599,0,$E$249:$E$599,$G596)*$C$161 ,0)</f>
        <v/>
      </c>
      <c r="S596" s="84">
        <f>IF(AND(SUMIFS($D$249:$D$599,$F$249:$F$599,0,$E$249:$E$599,$G596,$C$249:$C$599,"&lt;="&amp;Q$5)&lt;1000000,SUMIFS($D$249:$D$599,$F$249:$F$599,0,$E$249:$E$599,$G596,$C$249:$C$599,"&lt;="&amp;S5)&gt;=1000000),SUMIFS($D$249:$D$599,$F$249:$F$599,0,$E$249:$E$599,$G596)*$C$161 ,0)</f>
        <v/>
      </c>
      <c r="U596" s="84">
        <f>IF(AND(SUMIFS($D$249:$D$599,$F$249:$F$599,0,$E$249:$E$599,$G596,$C$249:$C$599,"&lt;="&amp;S$5)&lt;1000000,SUMIFS($D$249:$D$599,$F$249:$F$599,0,$E$249:$E$599,$G596,$C$249:$C$599,"&lt;="&amp;U5)&gt;=1000000),SUMIFS($D$249:$D$599,$F$249:$F$599,0,$E$249:$E$599,$G596)*$C$161 ,0)</f>
        <v/>
      </c>
      <c r="W596" s="84">
        <f>IF(AND(SUMIFS($D$249:$D$599,$F$249:$F$599,0,$E$249:$E$599,$G596,$C$249:$C$599,"&lt;="&amp;U$5)&lt;1000000,SUMIFS($D$249:$D$599,$F$249:$F$599,0,$E$249:$E$599,$G596,$C$249:$C$599,"&lt;="&amp;W5)&gt;=1000000),SUMIFS($D$249:$D$599,$F$249:$F$599,0,$E$249:$E$599,$G596)*$C$161 ,0)</f>
        <v/>
      </c>
      <c r="Y596" s="84">
        <f>IF(AND(SUMIFS($D$249:$D$599,$F$249:$F$599,0,$E$249:$E$599,$G596,$C$249:$C$599,"&lt;="&amp;W$5)&lt;1000000,SUMIFS($D$249:$D$599,$F$249:$F$599,0,$E$249:$E$599,$G596,$C$249:$C$599,"&lt;="&amp;Y5)&gt;=1000000),SUMIFS($D$249:$D$599,$F$249:$F$599,0,$E$249:$E$599,$G596)*$C$161 ,0)</f>
        <v/>
      </c>
      <c r="AA596" s="84">
        <f>IF(AND(SUMIFS($D$249:$D$599,$F$249:$F$599,0,$E$249:$E$599,$G596,$C$249:$C$599,"&lt;="&amp;Y$5)&lt;1000000,SUMIFS($D$249:$D$599,$F$249:$F$599,0,$E$249:$E$599,$G596,$C$249:$C$599,"&lt;="&amp;AA5)&gt;=1000000),SUMIFS($D$249:$D$599,$F$249:$F$599,0,$E$249:$E$599,$G596)*$C$161 ,0)</f>
        <v/>
      </c>
      <c r="AC596" s="84">
        <f>IF(AND(SUMIFS($D$249:$D$599,$F$249:$F$599,0,$E$249:$E$599,$G596,$C$249:$C$599,"&lt;="&amp;AA$5)&lt;1000000,SUMIFS($D$249:$D$599,$F$249:$F$599,0,$E$249:$E$599,$G596,$C$249:$C$599,"&lt;="&amp;AC5)&gt;=1000000),SUMIFS($D$249:$D$599,$F$249:$F$599,0,$E$249:$E$599,$G596)*$C$161 ,0)</f>
        <v/>
      </c>
      <c r="AE596" s="84">
        <f>IF(AND(SUMIFS($D$249:$D$599,$F$249:$F$599,0,$E$249:$E$599,$G596,$C$249:$C$599,"&lt;="&amp;AC$5)&lt;1000000,SUMIFS($D$249:$D$599,$F$249:$F$599,0,$E$249:$E$599,$G596,$C$249:$C$599,"&lt;="&amp;AE5)&gt;=1000000),SUMIFS($D$249:$D$599,$F$249:$F$599,0,$E$249:$E$599,$G596)*$C$161 ,0)</f>
        <v/>
      </c>
    </row>
    <row r="597">
      <c r="A597" s="14">
        <f>mid(E597, 3, 1)</f>
        <v/>
      </c>
      <c r="B597" s="14" t="inlineStr"/>
      <c r="C597" s="19">
        <f>SUMIFS('Investor Exit List'!$AC:$AC,'Investor Exit List'!$AB:$AB,B597)</f>
        <v/>
      </c>
      <c r="D597" s="14">
        <f>SUMIFS('Investor Exit List'!$Q:$Q,'Investor Exit List'!$AB:$AB,B597)</f>
        <v/>
      </c>
      <c r="E597" s="85">
        <f>LEFT(B597,6)</f>
        <v/>
      </c>
      <c r="F597" s="14">
        <f>IF(SUMIFS($E$121:$E$155,$D$121:$D$155,E597)&lt;&gt;0,E597,0)</f>
        <v/>
      </c>
      <c r="G597" s="24" t="n"/>
      <c r="I597" s="26">
        <f>IF(AND(SUMIFS($D$249:$D$599,$F$249:$F$599,0,$E$249:$E$599,$G597,$C$249:$C$599,"&lt;="&amp;B$2)&lt;1000000,SUMIFS($D$249:$D$599,$F$249:$F$599,0,$E$249:$E$599,$G597,$C$249:$C$599,"&lt;="&amp;I5)&gt;=1000000),SUMIFS($D$249:$D$599,$F$249:$F$599,0,$E$249:$E$599,$G597)*$C$161 ,0)</f>
        <v/>
      </c>
      <c r="K597" s="84">
        <f>IF(AND(SUMIFS($D$249:$D$599,$F$249:$F$599,0,$E$249:$E$599,$G597,$C$249:$C$599,"&lt;="&amp;I$5)&lt;1000000,SUMIFS($D$249:$D$599,$F$249:$F$599,0,$E$249:$E$599,$G597,$C$249:$C$599,"&lt;="&amp;K5)&gt;=1000000),SUMIFS($D$249:$D$599,$F$249:$F$599,0,$E$249:$E$599,$G597)*$C$161 ,0)</f>
        <v/>
      </c>
      <c r="M597" s="84">
        <f>IF(AND(SUMIFS($D$249:$D$599,$F$249:$F$599,0,$E$249:$E$599,$G597,$C$249:$C$599,"&lt;="&amp;K$5)&lt;1000000,SUMIFS($D$249:$D$599,$F$249:$F$599,0,$E$249:$E$599,$G597,$C$249:$C$599,"&lt;="&amp;M5)&gt;=1000000),SUMIFS($D$249:$D$599,$F$249:$F$599,0,$E$249:$E$599,$G597)*$C$161 ,0)</f>
        <v/>
      </c>
      <c r="O597" s="84">
        <f>IF(AND(SUMIFS($D$249:$D$599,$F$249:$F$599,0,$E$249:$E$599,$G597,$C$249:$C$599,"&lt;="&amp;M$5)&lt;1000000,SUMIFS($D$249:$D$599,$F$249:$F$599,0,$E$249:$E$599,$G597,$C$249:$C$599,"&lt;="&amp;O5)&gt;=1000000),SUMIFS($D$249:$D$599,$F$249:$F$599,0,$E$249:$E$599,$G597)*$C$161 ,0)</f>
        <v/>
      </c>
      <c r="Q597" s="84">
        <f>IF(AND(SUMIFS($D$249:$D$599,$F$249:$F$599,0,$E$249:$E$599,$G597,$C$249:$C$599,"&lt;="&amp;O$5)&lt;1000000,SUMIFS($D$249:$D$599,$F$249:$F$599,0,$E$249:$E$599,$G597,$C$249:$C$599,"&lt;="&amp;Q5)&gt;=1000000),SUMIFS($D$249:$D$599,$F$249:$F$599,0,$E$249:$E$599,$G597)*$C$161 ,0)</f>
        <v/>
      </c>
      <c r="S597" s="84">
        <f>IF(AND(SUMIFS($D$249:$D$599,$F$249:$F$599,0,$E$249:$E$599,$G597,$C$249:$C$599,"&lt;="&amp;Q$5)&lt;1000000,SUMIFS($D$249:$D$599,$F$249:$F$599,0,$E$249:$E$599,$G597,$C$249:$C$599,"&lt;="&amp;S5)&gt;=1000000),SUMIFS($D$249:$D$599,$F$249:$F$599,0,$E$249:$E$599,$G597)*$C$161 ,0)</f>
        <v/>
      </c>
      <c r="U597" s="84">
        <f>IF(AND(SUMIFS($D$249:$D$599,$F$249:$F$599,0,$E$249:$E$599,$G597,$C$249:$C$599,"&lt;="&amp;S$5)&lt;1000000,SUMIFS($D$249:$D$599,$F$249:$F$599,0,$E$249:$E$599,$G597,$C$249:$C$599,"&lt;="&amp;U5)&gt;=1000000),SUMIFS($D$249:$D$599,$F$249:$F$599,0,$E$249:$E$599,$G597)*$C$161 ,0)</f>
        <v/>
      </c>
      <c r="W597" s="84">
        <f>IF(AND(SUMIFS($D$249:$D$599,$F$249:$F$599,0,$E$249:$E$599,$G597,$C$249:$C$599,"&lt;="&amp;U$5)&lt;1000000,SUMIFS($D$249:$D$599,$F$249:$F$599,0,$E$249:$E$599,$G597,$C$249:$C$599,"&lt;="&amp;W5)&gt;=1000000),SUMIFS($D$249:$D$599,$F$249:$F$599,0,$E$249:$E$599,$G597)*$C$161 ,0)</f>
        <v/>
      </c>
      <c r="Y597" s="84">
        <f>IF(AND(SUMIFS($D$249:$D$599,$F$249:$F$599,0,$E$249:$E$599,$G597,$C$249:$C$599,"&lt;="&amp;W$5)&lt;1000000,SUMIFS($D$249:$D$599,$F$249:$F$599,0,$E$249:$E$599,$G597,$C$249:$C$599,"&lt;="&amp;Y5)&gt;=1000000),SUMIFS($D$249:$D$599,$F$249:$F$599,0,$E$249:$E$599,$G597)*$C$161 ,0)</f>
        <v/>
      </c>
      <c r="AA597" s="84">
        <f>IF(AND(SUMIFS($D$249:$D$599,$F$249:$F$599,0,$E$249:$E$599,$G597,$C$249:$C$599,"&lt;="&amp;Y$5)&lt;1000000,SUMIFS($D$249:$D$599,$F$249:$F$599,0,$E$249:$E$599,$G597,$C$249:$C$599,"&lt;="&amp;AA5)&gt;=1000000),SUMIFS($D$249:$D$599,$F$249:$F$599,0,$E$249:$E$599,$G597)*$C$161 ,0)</f>
        <v/>
      </c>
      <c r="AC597" s="84">
        <f>IF(AND(SUMIFS($D$249:$D$599,$F$249:$F$599,0,$E$249:$E$599,$G597,$C$249:$C$599,"&lt;="&amp;AA$5)&lt;1000000,SUMIFS($D$249:$D$599,$F$249:$F$599,0,$E$249:$E$599,$G597,$C$249:$C$599,"&lt;="&amp;AC5)&gt;=1000000),SUMIFS($D$249:$D$599,$F$249:$F$599,0,$E$249:$E$599,$G597)*$C$161 ,0)</f>
        <v/>
      </c>
      <c r="AE597" s="84">
        <f>IF(AND(SUMIFS($D$249:$D$599,$F$249:$F$599,0,$E$249:$E$599,$G597,$C$249:$C$599,"&lt;="&amp;AC$5)&lt;1000000,SUMIFS($D$249:$D$599,$F$249:$F$599,0,$E$249:$E$599,$G597,$C$249:$C$599,"&lt;="&amp;AE5)&gt;=1000000),SUMIFS($D$249:$D$599,$F$249:$F$599,0,$E$249:$E$599,$G597)*$C$161 ,0)</f>
        <v/>
      </c>
    </row>
    <row r="598">
      <c r="A598" s="14">
        <f>mid(E598, 3, 1)</f>
        <v/>
      </c>
      <c r="B598" s="14" t="inlineStr"/>
      <c r="C598" s="19">
        <f>SUMIFS('Investor Exit List'!$AC:$AC,'Investor Exit List'!$AB:$AB,B598)</f>
        <v/>
      </c>
      <c r="D598" s="14">
        <f>SUMIFS('Investor Exit List'!$Q:$Q,'Investor Exit List'!$AB:$AB,B598)</f>
        <v/>
      </c>
      <c r="E598" s="85">
        <f>LEFT(B598,6)</f>
        <v/>
      </c>
      <c r="F598" s="14">
        <f>IF(SUMIFS($E$121:$E$155,$D$121:$D$155,E598)&lt;&gt;0,E598,0)</f>
        <v/>
      </c>
      <c r="G598" s="24" t="n"/>
      <c r="I598" s="26">
        <f>IF(AND(SUMIFS($D$249:$D$599,$F$249:$F$599,0,$E$249:$E$599,$G598,$C$249:$C$599,"&lt;="&amp;B$2)&lt;1000000,SUMIFS($D$249:$D$599,$F$249:$F$599,0,$E$249:$E$599,$G598,$C$249:$C$599,"&lt;="&amp;I5)&gt;=1000000),SUMIFS($D$249:$D$599,$F$249:$F$599,0,$E$249:$E$599,$G598)*$C$161 ,0)</f>
        <v/>
      </c>
      <c r="K598" s="84">
        <f>IF(AND(SUMIFS($D$249:$D$599,$F$249:$F$599,0,$E$249:$E$599,$G598,$C$249:$C$599,"&lt;="&amp;I$5)&lt;1000000,SUMIFS($D$249:$D$599,$F$249:$F$599,0,$E$249:$E$599,$G598,$C$249:$C$599,"&lt;="&amp;K5)&gt;=1000000),SUMIFS($D$249:$D$599,$F$249:$F$599,0,$E$249:$E$599,$G598)*$C$161 ,0)</f>
        <v/>
      </c>
      <c r="M598" s="84">
        <f>IF(AND(SUMIFS($D$249:$D$599,$F$249:$F$599,0,$E$249:$E$599,$G598,$C$249:$C$599,"&lt;="&amp;K$5)&lt;1000000,SUMIFS($D$249:$D$599,$F$249:$F$599,0,$E$249:$E$599,$G598,$C$249:$C$599,"&lt;="&amp;M5)&gt;=1000000),SUMIFS($D$249:$D$599,$F$249:$F$599,0,$E$249:$E$599,$G598)*$C$161 ,0)</f>
        <v/>
      </c>
      <c r="O598" s="84">
        <f>IF(AND(SUMIFS($D$249:$D$599,$F$249:$F$599,0,$E$249:$E$599,$G598,$C$249:$C$599,"&lt;="&amp;M$5)&lt;1000000,SUMIFS($D$249:$D$599,$F$249:$F$599,0,$E$249:$E$599,$G598,$C$249:$C$599,"&lt;="&amp;O5)&gt;=1000000),SUMIFS($D$249:$D$599,$F$249:$F$599,0,$E$249:$E$599,$G598)*$C$161 ,0)</f>
        <v/>
      </c>
      <c r="Q598" s="84">
        <f>IF(AND(SUMIFS($D$249:$D$599,$F$249:$F$599,0,$E$249:$E$599,$G598,$C$249:$C$599,"&lt;="&amp;O$5)&lt;1000000,SUMIFS($D$249:$D$599,$F$249:$F$599,0,$E$249:$E$599,$G598,$C$249:$C$599,"&lt;="&amp;Q5)&gt;=1000000),SUMIFS($D$249:$D$599,$F$249:$F$599,0,$E$249:$E$599,$G598)*$C$161 ,0)</f>
        <v/>
      </c>
      <c r="S598" s="84">
        <f>IF(AND(SUMIFS($D$249:$D$599,$F$249:$F$599,0,$E$249:$E$599,$G598,$C$249:$C$599,"&lt;="&amp;Q$5)&lt;1000000,SUMIFS($D$249:$D$599,$F$249:$F$599,0,$E$249:$E$599,$G598,$C$249:$C$599,"&lt;="&amp;S5)&gt;=1000000),SUMIFS($D$249:$D$599,$F$249:$F$599,0,$E$249:$E$599,$G598)*$C$161 ,0)</f>
        <v/>
      </c>
      <c r="U598" s="84">
        <f>IF(AND(SUMIFS($D$249:$D$599,$F$249:$F$599,0,$E$249:$E$599,$G598,$C$249:$C$599,"&lt;="&amp;S$5)&lt;1000000,SUMIFS($D$249:$D$599,$F$249:$F$599,0,$E$249:$E$599,$G598,$C$249:$C$599,"&lt;="&amp;U5)&gt;=1000000),SUMIFS($D$249:$D$599,$F$249:$F$599,0,$E$249:$E$599,$G598)*$C$161 ,0)</f>
        <v/>
      </c>
      <c r="W598" s="84">
        <f>IF(AND(SUMIFS($D$249:$D$599,$F$249:$F$599,0,$E$249:$E$599,$G598,$C$249:$C$599,"&lt;="&amp;U$5)&lt;1000000,SUMIFS($D$249:$D$599,$F$249:$F$599,0,$E$249:$E$599,$G598,$C$249:$C$599,"&lt;="&amp;W5)&gt;=1000000),SUMIFS($D$249:$D$599,$F$249:$F$599,0,$E$249:$E$599,$G598)*$C$161 ,0)</f>
        <v/>
      </c>
      <c r="Y598" s="84">
        <f>IF(AND(SUMIFS($D$249:$D$599,$F$249:$F$599,0,$E$249:$E$599,$G598,$C$249:$C$599,"&lt;="&amp;W$5)&lt;1000000,SUMIFS($D$249:$D$599,$F$249:$F$599,0,$E$249:$E$599,$G598,$C$249:$C$599,"&lt;="&amp;Y5)&gt;=1000000),SUMIFS($D$249:$D$599,$F$249:$F$599,0,$E$249:$E$599,$G598)*$C$161 ,0)</f>
        <v/>
      </c>
      <c r="AA598" s="84">
        <f>IF(AND(SUMIFS($D$249:$D$599,$F$249:$F$599,0,$E$249:$E$599,$G598,$C$249:$C$599,"&lt;="&amp;Y$5)&lt;1000000,SUMIFS($D$249:$D$599,$F$249:$F$599,0,$E$249:$E$599,$G598,$C$249:$C$599,"&lt;="&amp;AA5)&gt;=1000000),SUMIFS($D$249:$D$599,$F$249:$F$599,0,$E$249:$E$599,$G598)*$C$161 ,0)</f>
        <v/>
      </c>
      <c r="AC598" s="84">
        <f>IF(AND(SUMIFS($D$249:$D$599,$F$249:$F$599,0,$E$249:$E$599,$G598,$C$249:$C$599,"&lt;="&amp;AA$5)&lt;1000000,SUMIFS($D$249:$D$599,$F$249:$F$599,0,$E$249:$E$599,$G598,$C$249:$C$599,"&lt;="&amp;AC5)&gt;=1000000),SUMIFS($D$249:$D$599,$F$249:$F$599,0,$E$249:$E$599,$G598)*$C$161 ,0)</f>
        <v/>
      </c>
      <c r="AE598" s="84">
        <f>IF(AND(SUMIFS($D$249:$D$599,$F$249:$F$599,0,$E$249:$E$599,$G598,$C$249:$C$599,"&lt;="&amp;AC$5)&lt;1000000,SUMIFS($D$249:$D$599,$F$249:$F$599,0,$E$249:$E$599,$G598,$C$249:$C$599,"&lt;="&amp;AE5)&gt;=1000000),SUMIFS($D$249:$D$599,$F$249:$F$599,0,$E$249:$E$599,$G598)*$C$161 ,0)</f>
        <v/>
      </c>
    </row>
    <row r="599">
      <c r="A599" s="14">
        <f>mid(E599, 3, 1)</f>
        <v/>
      </c>
      <c r="B599" s="14" t="inlineStr"/>
      <c r="C599" s="19">
        <f>SUMIFS('Investor Exit List'!$AC:$AC,'Investor Exit List'!$AB:$AB,B599)</f>
        <v/>
      </c>
      <c r="D599" s="14">
        <f>SUMIFS('Investor Exit List'!$Q:$Q,'Investor Exit List'!$AB:$AB,B599)</f>
        <v/>
      </c>
      <c r="E599" s="85">
        <f>LEFT(B599,6)</f>
        <v/>
      </c>
      <c r="F599" s="14">
        <f>IF(SUMIFS($E$121:$E$155,$D$121:$D$155,E599)&lt;&gt;0,E599,0)</f>
        <v/>
      </c>
      <c r="G599" s="24" t="n"/>
      <c r="I599" s="26">
        <f>IF(AND(SUMIFS($D$249:$D$599,$F$249:$F$599,0,$E$249:$E$599,$G599,$C$249:$C$599,"&lt;="&amp;B$2)&lt;1000000,SUMIFS($D$249:$D$599,$F$249:$F$599,0,$E$249:$E$599,$G599,$C$249:$C$599,"&lt;="&amp;I5)&gt;=1000000),SUMIFS($D$249:$D$599,$F$249:$F$599,0,$E$249:$E$599,$G599)*$C$161 ,0)</f>
        <v/>
      </c>
      <c r="K599" s="84">
        <f>IF(AND(SUMIFS($D$249:$D$599,$F$249:$F$599,0,$E$249:$E$599,$G599,$C$249:$C$599,"&lt;="&amp;I$5)&lt;1000000,SUMIFS($D$249:$D$599,$F$249:$F$599,0,$E$249:$E$599,$G599,$C$249:$C$599,"&lt;="&amp;K5)&gt;=1000000),SUMIFS($D$249:$D$599,$F$249:$F$599,0,$E$249:$E$599,$G599)*$C$161 ,0)</f>
        <v/>
      </c>
      <c r="M599" s="84">
        <f>IF(AND(SUMIFS($D$249:$D$599,$F$249:$F$599,0,$E$249:$E$599,$G599,$C$249:$C$599,"&lt;="&amp;K$5)&lt;1000000,SUMIFS($D$249:$D$599,$F$249:$F$599,0,$E$249:$E$599,$G599,$C$249:$C$599,"&lt;="&amp;M5)&gt;=1000000),SUMIFS($D$249:$D$599,$F$249:$F$599,0,$E$249:$E$599,$G599)*$C$161 ,0)</f>
        <v/>
      </c>
      <c r="O599" s="84">
        <f>IF(AND(SUMIFS($D$249:$D$599,$F$249:$F$599,0,$E$249:$E$599,$G599,$C$249:$C$599,"&lt;="&amp;M$5)&lt;1000000,SUMIFS($D$249:$D$599,$F$249:$F$599,0,$E$249:$E$599,$G599,$C$249:$C$599,"&lt;="&amp;O5)&gt;=1000000),SUMIFS($D$249:$D$599,$F$249:$F$599,0,$E$249:$E$599,$G599)*$C$161 ,0)</f>
        <v/>
      </c>
      <c r="Q599" s="84">
        <f>IF(AND(SUMIFS($D$249:$D$599,$F$249:$F$599,0,$E$249:$E$599,$G599,$C$249:$C$599,"&lt;="&amp;O$5)&lt;1000000,SUMIFS($D$249:$D$599,$F$249:$F$599,0,$E$249:$E$599,$G599,$C$249:$C$599,"&lt;="&amp;Q5)&gt;=1000000),SUMIFS($D$249:$D$599,$F$249:$F$599,0,$E$249:$E$599,$G599)*$C$161 ,0)</f>
        <v/>
      </c>
      <c r="S599" s="84">
        <f>IF(AND(SUMIFS($D$249:$D$599,$F$249:$F$599,0,$E$249:$E$599,$G599,$C$249:$C$599,"&lt;="&amp;Q$5)&lt;1000000,SUMIFS($D$249:$D$599,$F$249:$F$599,0,$E$249:$E$599,$G599,$C$249:$C$599,"&lt;="&amp;S5)&gt;=1000000),SUMIFS($D$249:$D$599,$F$249:$F$599,0,$E$249:$E$599,$G599)*$C$161 ,0)</f>
        <v/>
      </c>
      <c r="U599" s="84">
        <f>IF(AND(SUMIFS($D$249:$D$599,$F$249:$F$599,0,$E$249:$E$599,$G599,$C$249:$C$599,"&lt;="&amp;S$5)&lt;1000000,SUMIFS($D$249:$D$599,$F$249:$F$599,0,$E$249:$E$599,$G599,$C$249:$C$599,"&lt;="&amp;U5)&gt;=1000000),SUMIFS($D$249:$D$599,$F$249:$F$599,0,$E$249:$E$599,$G599)*$C$161 ,0)</f>
        <v/>
      </c>
      <c r="W599" s="84">
        <f>IF(AND(SUMIFS($D$249:$D$599,$F$249:$F$599,0,$E$249:$E$599,$G599,$C$249:$C$599,"&lt;="&amp;U$5)&lt;1000000,SUMIFS($D$249:$D$599,$F$249:$F$599,0,$E$249:$E$599,$G599,$C$249:$C$599,"&lt;="&amp;W5)&gt;=1000000),SUMIFS($D$249:$D$599,$F$249:$F$599,0,$E$249:$E$599,$G599)*$C$161 ,0)</f>
        <v/>
      </c>
      <c r="Y599" s="84">
        <f>IF(AND(SUMIFS($D$249:$D$599,$F$249:$F$599,0,$E$249:$E$599,$G599,$C$249:$C$599,"&lt;="&amp;W$5)&lt;1000000,SUMIFS($D$249:$D$599,$F$249:$F$599,0,$E$249:$E$599,$G599,$C$249:$C$599,"&lt;="&amp;Y5)&gt;=1000000),SUMIFS($D$249:$D$599,$F$249:$F$599,0,$E$249:$E$599,$G599)*$C$161 ,0)</f>
        <v/>
      </c>
      <c r="AA599" s="84">
        <f>IF(AND(SUMIFS($D$249:$D$599,$F$249:$F$599,0,$E$249:$E$599,$G599,$C$249:$C$599,"&lt;="&amp;Y$5)&lt;1000000,SUMIFS($D$249:$D$599,$F$249:$F$599,0,$E$249:$E$599,$G599,$C$249:$C$599,"&lt;="&amp;AA5)&gt;=1000000),SUMIFS($D$249:$D$599,$F$249:$F$599,0,$E$249:$E$599,$G599)*$C$161 ,0)</f>
        <v/>
      </c>
      <c r="AC599" s="84">
        <f>IF(AND(SUMIFS($D$249:$D$599,$F$249:$F$599,0,$E$249:$E$599,$G599,$C$249:$C$599,"&lt;="&amp;AA$5)&lt;1000000,SUMIFS($D$249:$D$599,$F$249:$F$599,0,$E$249:$E$599,$G599,$C$249:$C$599,"&lt;="&amp;AC5)&gt;=1000000),SUMIFS($D$249:$D$599,$F$249:$F$599,0,$E$249:$E$599,$G599)*$C$161 ,0)</f>
        <v/>
      </c>
      <c r="AE599" s="84">
        <f>IF(AND(SUMIFS($D$249:$D$599,$F$249:$F$599,0,$E$249:$E$599,$G599,$C$249:$C$599,"&lt;="&amp;AC$5)&lt;1000000,SUMIFS($D$249:$D$599,$F$249:$F$599,0,$E$249:$E$599,$G599,$C$249:$C$599,"&lt;="&amp;AE5)&gt;=1000000),SUMIFS($D$249:$D$599,$F$249:$F$599,0,$E$249:$E$599,$G599)*$C$161 ,0)</f>
        <v/>
      </c>
    </row>
    <row r="600">
      <c r="A600" s="86" t="n"/>
      <c r="B600" s="87" t="n"/>
      <c r="C600" s="87" t="n"/>
      <c r="D600" s="87" t="n"/>
      <c r="E600" s="87" t="n"/>
      <c r="F600" s="87" t="n"/>
      <c r="G600" s="87" t="n"/>
      <c r="H600" s="87" t="n"/>
      <c r="I600" s="87" t="n"/>
      <c r="J600" s="87" t="n"/>
      <c r="K600" s="87" t="n"/>
      <c r="L600" s="87" t="n"/>
      <c r="M600" s="87" t="n"/>
      <c r="N600" s="87" t="n"/>
      <c r="O600" s="87" t="n"/>
      <c r="P600" s="87" t="n"/>
      <c r="Q600" s="87" t="n"/>
      <c r="R600" s="87" t="n"/>
      <c r="S600" s="87" t="n"/>
      <c r="T600" s="87" t="n"/>
      <c r="U600" s="87" t="n"/>
      <c r="V600" s="87" t="n"/>
      <c r="W600" s="87" t="n"/>
      <c r="X600" s="87" t="n"/>
      <c r="Y600" s="87" t="n"/>
      <c r="Z600" s="87" t="n"/>
      <c r="AA600" s="87" t="n"/>
      <c r="AB600" s="87" t="n"/>
      <c r="AC600" s="87" t="n"/>
      <c r="AD600" s="87" t="n"/>
      <c r="AE600" s="87" t="n"/>
      <c r="AF600" s="88" t="n"/>
    </row>
  </sheetData>
  <autoFilter ref="A248:E599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D76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AF103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</conditionalFormatting>
  <conditionalFormatting sqref="H103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F107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</conditionalFormatting>
  <conditionalFormatting sqref="H107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F108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</conditionalFormatting>
  <conditionalFormatting sqref="H108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F109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</conditionalFormatting>
  <conditionalFormatting sqref="H109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F110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</conditionalFormatting>
  <conditionalFormatting sqref="H110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</conditionalFormatting>
  <conditionalFormatting sqref="AF111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</conditionalFormatting>
  <conditionalFormatting sqref="H111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F112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</conditionalFormatting>
  <conditionalFormatting sqref="H112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F113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</conditionalFormatting>
  <conditionalFormatting sqref="H113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F114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</conditionalFormatting>
  <conditionalFormatting sqref="H114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F115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</conditionalFormatting>
  <conditionalFormatting sqref="H115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F116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</conditionalFormatting>
  <conditionalFormatting sqref="H116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AF117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</conditionalFormatting>
  <conditionalFormatting sqref="H117"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33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76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0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3"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</conditionalFormatting>
  <conditionalFormatting sqref="I107"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</conditionalFormatting>
  <conditionalFormatting sqref="I108"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</conditionalFormatting>
  <conditionalFormatting sqref="I109"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</conditionalFormatting>
  <conditionalFormatting sqref="I110"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</conditionalFormatting>
  <conditionalFormatting sqref="I111"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</conditionalFormatting>
  <conditionalFormatting sqref="I112"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</conditionalFormatting>
  <conditionalFormatting sqref="I113"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</conditionalFormatting>
  <conditionalFormatting sqref="I114"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</conditionalFormatting>
  <conditionalFormatting sqref="I115"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</conditionalFormatting>
  <conditionalFormatting sqref="I116"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</conditionalFormatting>
  <conditionalFormatting sqref="I117"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</conditionalFormatting>
  <conditionalFormatting sqref="J103"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</conditionalFormatting>
  <conditionalFormatting sqref="J107"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</conditionalFormatting>
  <conditionalFormatting sqref="J108"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</conditionalFormatting>
  <conditionalFormatting sqref="J109"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</conditionalFormatting>
  <conditionalFormatting sqref="J110"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</conditionalFormatting>
  <conditionalFormatting sqref="J111"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</conditionalFormatting>
  <conditionalFormatting sqref="J112"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</conditionalFormatting>
  <conditionalFormatting sqref="J113"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</conditionalFormatting>
  <conditionalFormatting sqref="J114"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</conditionalFormatting>
  <conditionalFormatting sqref="J115"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</conditionalFormatting>
  <conditionalFormatting sqref="J116"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</conditionalFormatting>
  <conditionalFormatting sqref="J117"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</conditionalFormatting>
  <conditionalFormatting sqref="K33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76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0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3"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</conditionalFormatting>
  <conditionalFormatting sqref="K107"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</conditionalFormatting>
  <conditionalFormatting sqref="K108"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</conditionalFormatting>
  <conditionalFormatting sqref="K109"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</conditionalFormatting>
  <conditionalFormatting sqref="K110"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</conditionalFormatting>
  <conditionalFormatting sqref="K111"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</conditionalFormatting>
  <conditionalFormatting sqref="K112"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</conditionalFormatting>
  <conditionalFormatting sqref="K113"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</conditionalFormatting>
  <conditionalFormatting sqref="K114"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</conditionalFormatting>
  <conditionalFormatting sqref="K115"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</conditionalFormatting>
  <conditionalFormatting sqref="K116"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</conditionalFormatting>
  <conditionalFormatting sqref="K117"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</conditionalFormatting>
  <conditionalFormatting sqref="L103"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</conditionalFormatting>
  <conditionalFormatting sqref="L107"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</conditionalFormatting>
  <conditionalFormatting sqref="L108"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</conditionalFormatting>
  <conditionalFormatting sqref="L109"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</conditionalFormatting>
  <conditionalFormatting sqref="L110"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</conditionalFormatting>
  <conditionalFormatting sqref="L111"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</conditionalFormatting>
  <conditionalFormatting sqref="L112"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</conditionalFormatting>
  <conditionalFormatting sqref="L113"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</conditionalFormatting>
  <conditionalFormatting sqref="L114"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</conditionalFormatting>
  <conditionalFormatting sqref="L115"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</conditionalFormatting>
  <conditionalFormatting sqref="L116"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</conditionalFormatting>
  <conditionalFormatting sqref="L117"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</conditionalFormatting>
  <conditionalFormatting sqref="M33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76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0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3"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</conditionalFormatting>
  <conditionalFormatting sqref="M107"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</conditionalFormatting>
  <conditionalFormatting sqref="M108"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</conditionalFormatting>
  <conditionalFormatting sqref="M109"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</conditionalFormatting>
  <conditionalFormatting sqref="M110"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</conditionalFormatting>
  <conditionalFormatting sqref="M111"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</conditionalFormatting>
  <conditionalFormatting sqref="M112"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</conditionalFormatting>
  <conditionalFormatting sqref="M113"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</conditionalFormatting>
  <conditionalFormatting sqref="M114"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</conditionalFormatting>
  <conditionalFormatting sqref="M115"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</conditionalFormatting>
  <conditionalFormatting sqref="M116"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</conditionalFormatting>
  <conditionalFormatting sqref="M117"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</conditionalFormatting>
  <conditionalFormatting sqref="N103"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</conditionalFormatting>
  <conditionalFormatting sqref="N107"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</conditionalFormatting>
  <conditionalFormatting sqref="N108"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</conditionalFormatting>
  <conditionalFormatting sqref="N109"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</conditionalFormatting>
  <conditionalFormatting sqref="N110"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</conditionalFormatting>
  <conditionalFormatting sqref="N111"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</conditionalFormatting>
  <conditionalFormatting sqref="N112"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</conditionalFormatting>
  <conditionalFormatting sqref="N113"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</conditionalFormatting>
  <conditionalFormatting sqref="N114"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</conditionalFormatting>
  <conditionalFormatting sqref="N115"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</conditionalFormatting>
  <conditionalFormatting sqref="N116"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</conditionalFormatting>
  <conditionalFormatting sqref="N117"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</conditionalFormatting>
  <conditionalFormatting sqref="O33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76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0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3"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</conditionalFormatting>
  <conditionalFormatting sqref="O107"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</conditionalFormatting>
  <conditionalFormatting sqref="O108"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</conditionalFormatting>
  <conditionalFormatting sqref="O109"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</conditionalFormatting>
  <conditionalFormatting sqref="O110"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</conditionalFormatting>
  <conditionalFormatting sqref="O111"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</conditionalFormatting>
  <conditionalFormatting sqref="O112"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</conditionalFormatting>
  <conditionalFormatting sqref="O113"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</conditionalFormatting>
  <conditionalFormatting sqref="O114"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</conditionalFormatting>
  <conditionalFormatting sqref="O115"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</conditionalFormatting>
  <conditionalFormatting sqref="O116"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</conditionalFormatting>
  <conditionalFormatting sqref="O117"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</conditionalFormatting>
  <conditionalFormatting sqref="P103"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</conditionalFormatting>
  <conditionalFormatting sqref="P107"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</conditionalFormatting>
  <conditionalFormatting sqref="P108"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</conditionalFormatting>
  <conditionalFormatting sqref="P109"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</conditionalFormatting>
  <conditionalFormatting sqref="P110"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</conditionalFormatting>
  <conditionalFormatting sqref="P111"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</conditionalFormatting>
  <conditionalFormatting sqref="P112"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</conditionalFormatting>
  <conditionalFormatting sqref="P113"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</conditionalFormatting>
  <conditionalFormatting sqref="P114"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</conditionalFormatting>
  <conditionalFormatting sqref="P115"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</conditionalFormatting>
  <conditionalFormatting sqref="P116"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</conditionalFormatting>
  <conditionalFormatting sqref="P117"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</conditionalFormatting>
  <conditionalFormatting sqref="Q33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76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0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3"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</conditionalFormatting>
  <conditionalFormatting sqref="Q107"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</conditionalFormatting>
  <conditionalFormatting sqref="Q108"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</conditionalFormatting>
  <conditionalFormatting sqref="Q109"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</conditionalFormatting>
  <conditionalFormatting sqref="Q110"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</conditionalFormatting>
  <conditionalFormatting sqref="Q111"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</conditionalFormatting>
  <conditionalFormatting sqref="Q112"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</conditionalFormatting>
  <conditionalFormatting sqref="Q113"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</conditionalFormatting>
  <conditionalFormatting sqref="Q114"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</conditionalFormatting>
  <conditionalFormatting sqref="Q115"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</conditionalFormatting>
  <conditionalFormatting sqref="Q116"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</conditionalFormatting>
  <conditionalFormatting sqref="Q117"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</conditionalFormatting>
  <conditionalFormatting sqref="R103"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</conditionalFormatting>
  <conditionalFormatting sqref="R107"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</conditionalFormatting>
  <conditionalFormatting sqref="R108"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</conditionalFormatting>
  <conditionalFormatting sqref="R109"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</conditionalFormatting>
  <conditionalFormatting sqref="R110"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</conditionalFormatting>
  <conditionalFormatting sqref="R111"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</conditionalFormatting>
  <conditionalFormatting sqref="R112"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</conditionalFormatting>
  <conditionalFormatting sqref="R113"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</conditionalFormatting>
  <conditionalFormatting sqref="R114"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</conditionalFormatting>
  <conditionalFormatting sqref="R115"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</conditionalFormatting>
  <conditionalFormatting sqref="R116"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</conditionalFormatting>
  <conditionalFormatting sqref="R117"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</conditionalFormatting>
  <conditionalFormatting sqref="S33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76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0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3"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</conditionalFormatting>
  <conditionalFormatting sqref="S107"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</conditionalFormatting>
  <conditionalFormatting sqref="S108"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</conditionalFormatting>
  <conditionalFormatting sqref="S109"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</conditionalFormatting>
  <conditionalFormatting sqref="S110"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</conditionalFormatting>
  <conditionalFormatting sqref="S111"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</conditionalFormatting>
  <conditionalFormatting sqref="S112"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</conditionalFormatting>
  <conditionalFormatting sqref="S113"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</conditionalFormatting>
  <conditionalFormatting sqref="S114"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</conditionalFormatting>
  <conditionalFormatting sqref="S115"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</conditionalFormatting>
  <conditionalFormatting sqref="S116"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</conditionalFormatting>
  <conditionalFormatting sqref="S117"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</conditionalFormatting>
  <conditionalFormatting sqref="T103"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</conditionalFormatting>
  <conditionalFormatting sqref="T107"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</conditionalFormatting>
  <conditionalFormatting sqref="T108"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</conditionalFormatting>
  <conditionalFormatting sqref="T109"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</conditionalFormatting>
  <conditionalFormatting sqref="T110"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</conditionalFormatting>
  <conditionalFormatting sqref="T111"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</conditionalFormatting>
  <conditionalFormatting sqref="T112"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</conditionalFormatting>
  <conditionalFormatting sqref="T113"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</conditionalFormatting>
  <conditionalFormatting sqref="T114"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</conditionalFormatting>
  <conditionalFormatting sqref="T115"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</conditionalFormatting>
  <conditionalFormatting sqref="T116"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</conditionalFormatting>
  <conditionalFormatting sqref="T117"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</conditionalFormatting>
  <conditionalFormatting sqref="U33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76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0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3"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</conditionalFormatting>
  <conditionalFormatting sqref="U107"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</conditionalFormatting>
  <conditionalFormatting sqref="U108"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</conditionalFormatting>
  <conditionalFormatting sqref="U109"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</conditionalFormatting>
  <conditionalFormatting sqref="U110"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</conditionalFormatting>
  <conditionalFormatting sqref="U111"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</conditionalFormatting>
  <conditionalFormatting sqref="U112"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</conditionalFormatting>
  <conditionalFormatting sqref="U113"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</conditionalFormatting>
  <conditionalFormatting sqref="U114"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</conditionalFormatting>
  <conditionalFormatting sqref="U115"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</conditionalFormatting>
  <conditionalFormatting sqref="U116"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</conditionalFormatting>
  <conditionalFormatting sqref="U117"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</conditionalFormatting>
  <conditionalFormatting sqref="V103"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</conditionalFormatting>
  <conditionalFormatting sqref="V107"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</conditionalFormatting>
  <conditionalFormatting sqref="V108"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</conditionalFormatting>
  <conditionalFormatting sqref="V109"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</conditionalFormatting>
  <conditionalFormatting sqref="V110"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</conditionalFormatting>
  <conditionalFormatting sqref="V111"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</conditionalFormatting>
  <conditionalFormatting sqref="V112"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</conditionalFormatting>
  <conditionalFormatting sqref="V113"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</conditionalFormatting>
  <conditionalFormatting sqref="V114"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</conditionalFormatting>
  <conditionalFormatting sqref="V115"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</conditionalFormatting>
  <conditionalFormatting sqref="V116"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</conditionalFormatting>
  <conditionalFormatting sqref="V117"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</conditionalFormatting>
  <conditionalFormatting sqref="W33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76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0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3"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</conditionalFormatting>
  <conditionalFormatting sqref="W107"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</conditionalFormatting>
  <conditionalFormatting sqref="W108"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</conditionalFormatting>
  <conditionalFormatting sqref="W109"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</conditionalFormatting>
  <conditionalFormatting sqref="W110"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</conditionalFormatting>
  <conditionalFormatting sqref="W111"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</conditionalFormatting>
  <conditionalFormatting sqref="W112"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</conditionalFormatting>
  <conditionalFormatting sqref="W113"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</conditionalFormatting>
  <conditionalFormatting sqref="W114"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</conditionalFormatting>
  <conditionalFormatting sqref="W115"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</conditionalFormatting>
  <conditionalFormatting sqref="W116"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</conditionalFormatting>
  <conditionalFormatting sqref="W117"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</conditionalFormatting>
  <conditionalFormatting sqref="X103"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</conditionalFormatting>
  <conditionalFormatting sqref="X107"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</conditionalFormatting>
  <conditionalFormatting sqref="X108"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</conditionalFormatting>
  <conditionalFormatting sqref="X109"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</conditionalFormatting>
  <conditionalFormatting sqref="X110"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</conditionalFormatting>
  <conditionalFormatting sqref="X111"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</conditionalFormatting>
  <conditionalFormatting sqref="X112"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</conditionalFormatting>
  <conditionalFormatting sqref="X113"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</conditionalFormatting>
  <conditionalFormatting sqref="X114"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</conditionalFormatting>
  <conditionalFormatting sqref="X115"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</conditionalFormatting>
  <conditionalFormatting sqref="X116"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</conditionalFormatting>
  <conditionalFormatting sqref="X117"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</conditionalFormatting>
  <conditionalFormatting sqref="Y33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76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0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3"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</conditionalFormatting>
  <conditionalFormatting sqref="Y107"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</conditionalFormatting>
  <conditionalFormatting sqref="Y108"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</conditionalFormatting>
  <conditionalFormatting sqref="Y109"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</conditionalFormatting>
  <conditionalFormatting sqref="Y110"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</conditionalFormatting>
  <conditionalFormatting sqref="Y111"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</conditionalFormatting>
  <conditionalFormatting sqref="Y112"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</conditionalFormatting>
  <conditionalFormatting sqref="Y113"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</conditionalFormatting>
  <conditionalFormatting sqref="Y114"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</conditionalFormatting>
  <conditionalFormatting sqref="Y115"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</conditionalFormatting>
  <conditionalFormatting sqref="Y116"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</conditionalFormatting>
  <conditionalFormatting sqref="Y117"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</conditionalFormatting>
  <conditionalFormatting sqref="Z103"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</conditionalFormatting>
  <conditionalFormatting sqref="Z107"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</conditionalFormatting>
  <conditionalFormatting sqref="Z108"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</conditionalFormatting>
  <conditionalFormatting sqref="Z109"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</conditionalFormatting>
  <conditionalFormatting sqref="Z110"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</conditionalFormatting>
  <conditionalFormatting sqref="Z111"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</conditionalFormatting>
  <conditionalFormatting sqref="Z112"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</conditionalFormatting>
  <conditionalFormatting sqref="Z113"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</conditionalFormatting>
  <conditionalFormatting sqref="Z114"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</conditionalFormatting>
  <conditionalFormatting sqref="Z115"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</conditionalFormatting>
  <conditionalFormatting sqref="Z116"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</conditionalFormatting>
  <conditionalFormatting sqref="Z117"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</conditionalFormatting>
  <conditionalFormatting sqref="AA33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76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0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3"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</conditionalFormatting>
  <conditionalFormatting sqref="AA107"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</conditionalFormatting>
  <conditionalFormatting sqref="AA108"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</conditionalFormatting>
  <conditionalFormatting sqref="AA109"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</conditionalFormatting>
  <conditionalFormatting sqref="AA110"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</conditionalFormatting>
  <conditionalFormatting sqref="AA111"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</conditionalFormatting>
  <conditionalFormatting sqref="AA112"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</conditionalFormatting>
  <conditionalFormatting sqref="AA113"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</conditionalFormatting>
  <conditionalFormatting sqref="AA114"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</conditionalFormatting>
  <conditionalFormatting sqref="AA115"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</conditionalFormatting>
  <conditionalFormatting sqref="AA116"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</conditionalFormatting>
  <conditionalFormatting sqref="AA117"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</conditionalFormatting>
  <conditionalFormatting sqref="AB103"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</conditionalFormatting>
  <conditionalFormatting sqref="AB107"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</conditionalFormatting>
  <conditionalFormatting sqref="AB108"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</conditionalFormatting>
  <conditionalFormatting sqref="AB109"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</conditionalFormatting>
  <conditionalFormatting sqref="AB110"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</conditionalFormatting>
  <conditionalFormatting sqref="AB111"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</conditionalFormatting>
  <conditionalFormatting sqref="AB112"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</conditionalFormatting>
  <conditionalFormatting sqref="AB113"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</conditionalFormatting>
  <conditionalFormatting sqref="AB114"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</conditionalFormatting>
  <conditionalFormatting sqref="AB115"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</conditionalFormatting>
  <conditionalFormatting sqref="AB116"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</conditionalFormatting>
  <conditionalFormatting sqref="AB117"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</conditionalFormatting>
  <conditionalFormatting sqref="AC33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76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0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3"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</conditionalFormatting>
  <conditionalFormatting sqref="AC107"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</conditionalFormatting>
  <conditionalFormatting sqref="AC108"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</conditionalFormatting>
  <conditionalFormatting sqref="AC109"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</conditionalFormatting>
  <conditionalFormatting sqref="AC110"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</conditionalFormatting>
  <conditionalFormatting sqref="AC111"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</conditionalFormatting>
  <conditionalFormatting sqref="AC112"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</conditionalFormatting>
  <conditionalFormatting sqref="AC113"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</conditionalFormatting>
  <conditionalFormatting sqref="AC114"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</conditionalFormatting>
  <conditionalFormatting sqref="AC115"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</conditionalFormatting>
  <conditionalFormatting sqref="AC116"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</conditionalFormatting>
  <conditionalFormatting sqref="AC117"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</conditionalFormatting>
  <conditionalFormatting sqref="AD103"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</conditionalFormatting>
  <conditionalFormatting sqref="AD107"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</conditionalFormatting>
  <conditionalFormatting sqref="AD108"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</conditionalFormatting>
  <conditionalFormatting sqref="AD109"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</conditionalFormatting>
  <conditionalFormatting sqref="AD110"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</conditionalFormatting>
  <conditionalFormatting sqref="AD111"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</conditionalFormatting>
  <conditionalFormatting sqref="AD112"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</conditionalFormatting>
  <conditionalFormatting sqref="AD113"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</conditionalFormatting>
  <conditionalFormatting sqref="AD114"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</conditionalFormatting>
  <conditionalFormatting sqref="AD115"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</conditionalFormatting>
  <conditionalFormatting sqref="AD116"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</conditionalFormatting>
  <conditionalFormatting sqref="AD117"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</conditionalFormatting>
  <conditionalFormatting sqref="AE33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76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0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3"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E107"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E108"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E109"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E110"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E111"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E112"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E113"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E114"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E115"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E116"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E117"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5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I46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35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K46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35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M46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35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O46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35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Q46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35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S46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35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U46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35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W46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35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Y46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35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A46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35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C46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35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conditionalFormatting sqref="AE46">
    <cfRule type="cellIs" priority="3004" operator="lessThan" dxfId="0">
      <formula>0</formula>
    </cfRule>
    <cfRule type="cellIs" priority="3005" operator="greaterThan" dxfId="1">
      <formula>0</formula>
    </cfRule>
    <cfRule type="cellIs" priority="3006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89" t="inlineStr">
        <is>
          <t>C.3.f</t>
        </is>
      </c>
    </row>
    <row r="2">
      <c r="A2" s="90" t="inlineStr">
        <is>
          <t>CASHFLOW DASHBOARD</t>
        </is>
      </c>
      <c r="B2" s="91" t="n"/>
      <c r="C2" s="92" t="n"/>
    </row>
    <row r="3">
      <c r="A3" s="93" t="inlineStr"/>
      <c r="B3" s="94" t="inlineStr">
        <is>
          <t>Projected</t>
        </is>
      </c>
      <c r="C3" s="95" t="inlineStr">
        <is>
          <t>Actual</t>
        </is>
      </c>
    </row>
    <row r="4">
      <c r="A4" s="96" t="n"/>
      <c r="B4" s="97" t="n"/>
    </row>
    <row r="5" hidden="1">
      <c r="A5" s="98" t="inlineStr">
        <is>
          <t>Actual Transfer Income to hit FNB - Endulini Sold</t>
        </is>
      </c>
      <c r="B5" s="99">
        <f>SUMIFS(Sales!$S:$S,Sales!$A:$A,"="&amp;"Endulini",Sales!$D:$D,TRUE,Sales!$E:$E,FALSE)</f>
        <v/>
      </c>
      <c r="C5" s="100">
        <f>SUMIFS(Sales!$S:$S,Sales!$A:$A,"="&amp;"Endulini",Sales!$D:$D,TRUE,Sales!$E:$E,FALSE)</f>
        <v/>
      </c>
    </row>
    <row r="6">
      <c r="A6" s="98" t="inlineStr">
        <is>
          <t>Actual Transfer Income to hit FNB - Heron Sold</t>
        </is>
      </c>
      <c r="B6" s="99">
        <f>SUMIFS(Sales!$S:$S,Sales!$A:$A,"&lt;&gt;"&amp;"Endulini",Sales!$D:$D,TRUE,Sales!$E:$E,FALSE)</f>
        <v/>
      </c>
      <c r="C6" s="100">
        <f>SUMIFS(Sales!$S:$S,Sales!$A:$A,"&lt;&gt;"&amp;"Endulini",Sales!$D:$D,TRUE,Sales!$E:$E,FALSE)</f>
        <v/>
      </c>
    </row>
    <row r="7">
      <c r="A7" s="98" t="inlineStr">
        <is>
          <t>Projected Transfer Income  - Endulini  Not yet Sold (Profit)</t>
        </is>
      </c>
      <c r="B7" s="99">
        <f>SUMIFS(Sales!$S:$S,Sales!$A:$A,"="&amp;"Endulini",Sales!$D:$D,FALSE,Sales!$E:$E,FALSE)</f>
        <v/>
      </c>
      <c r="C7" s="100" t="n"/>
    </row>
    <row r="8">
      <c r="A8" s="98" t="inlineStr">
        <is>
          <t>Projected Transfer Income  - Heron Not yet Sold (Profit)</t>
        </is>
      </c>
      <c r="B8" s="99">
        <f>SUMIFS(Sales!$S:$S,Sales!$A:$A,"&lt;&gt;"&amp;"Endulini",Sales!$D:$D,FALSE,Sales!$E:$E,FALSE,Sales!$F:$F,1)</f>
        <v/>
      </c>
      <c r="C8" s="100" t="n"/>
    </row>
    <row r="9" hidden="1">
      <c r="A9" s="98" t="inlineStr">
        <is>
          <t>Projected Not Allocated asd yet</t>
        </is>
      </c>
      <c r="B9" s="99">
        <f>'Cashflow Projection'!D33-Cashflow!B5-Cashflow!B6-Cashflow!B7-Cashflow!B8</f>
        <v/>
      </c>
      <c r="C9" s="100" t="n"/>
    </row>
    <row r="10">
      <c r="A10" s="98" t="n"/>
      <c r="B10" s="99" t="n"/>
      <c r="C10" s="100" t="n"/>
    </row>
    <row r="11">
      <c r="A11" s="101" t="inlineStr">
        <is>
          <t>Total Income</t>
        </is>
      </c>
      <c r="B11" s="102">
        <f>sum(B5:B9)</f>
        <v/>
      </c>
      <c r="C11" s="103">
        <f>sum(C5:C9)</f>
        <v/>
      </c>
    </row>
    <row r="12">
      <c r="A12" s="98" t="n"/>
      <c r="B12" s="99" t="n"/>
      <c r="C12" s="100" t="n"/>
    </row>
    <row r="13">
      <c r="A13" s="98" t="inlineStr">
        <is>
          <t>Momentum funds available to draw</t>
        </is>
      </c>
      <c r="B13" s="99">
        <f>SUMIFS(Xero!$G:$G,Xero!$E:$E,"Momentum Investors Account RU502229930",Xero!$B:$B,'Cashflow Projection'!$B$2)</f>
        <v/>
      </c>
      <c r="C13" s="100">
        <f>SUMIFS(Xero!$G:$G,Xero!$E:$E,"Momentum Investors Account RU502229930",Xero!$B:$B,'Cashflow Projection'!$B$2)</f>
        <v/>
      </c>
    </row>
    <row r="14">
      <c r="A14" s="98" t="inlineStr">
        <is>
          <t>FNB Bank</t>
        </is>
      </c>
      <c r="B14" s="99">
        <f>SUMIFS(Xero!$G:$G, Xero!$B:$B, 'Cashflow Projection'!$B$2, Xero!$D:$D, "84*")-SUMIFS(Xero!$G:$G, Xero!$B:$B, 'Cashflow Projection'!$B$2, Xero!$D:$D, "8480*")-B13</f>
        <v/>
      </c>
      <c r="C14" s="100">
        <f>SUMIFS(Xero!$G:$G, Xero!$B:$B, 'Cashflow Projection'!$B$2, Xero!$D:$D, "84*")-B13</f>
        <v/>
      </c>
    </row>
    <row r="15">
      <c r="A15" s="98" t="inlineStr">
        <is>
          <t>New Investors</t>
        </is>
      </c>
      <c r="B15" s="99" t="n">
        <v>0</v>
      </c>
      <c r="C15" s="100" t="n">
        <v>0</v>
      </c>
    </row>
    <row r="16">
      <c r="A16" s="98" t="inlineStr">
        <is>
          <t>Deposit made</t>
        </is>
      </c>
      <c r="B16" s="99" t="n">
        <v>0</v>
      </c>
      <c r="C16" s="100" t="n">
        <v>0</v>
      </c>
    </row>
    <row r="17" hidden="1">
      <c r="A17" s="98" t="inlineStr">
        <is>
          <t>Momentum interest to be earned</t>
        </is>
      </c>
      <c r="B17" s="99" t="n">
        <v>0</v>
      </c>
      <c r="C17" s="100" t="n">
        <v>0</v>
      </c>
    </row>
    <row r="18" hidden="1">
      <c r="A18" s="98" t="inlineStr">
        <is>
          <t>Investor funds to hit Momentum Account to draw</t>
        </is>
      </c>
      <c r="B18" s="99" t="n">
        <v>0</v>
      </c>
      <c r="C18" s="100" t="n">
        <v>0</v>
      </c>
    </row>
    <row r="19">
      <c r="A19" s="98" t="n"/>
      <c r="B19" s="99" t="n"/>
      <c r="C19" s="100" t="n"/>
    </row>
    <row r="20">
      <c r="A20" s="101" t="inlineStr">
        <is>
          <t>Total Cash</t>
        </is>
      </c>
      <c r="B20" s="102">
        <f>sum(B13:B18)</f>
        <v/>
      </c>
      <c r="C20" s="103">
        <f>sum(B13:B18)</f>
        <v/>
      </c>
    </row>
    <row r="21">
      <c r="A21" s="98" t="n"/>
      <c r="B21" s="99" t="n"/>
      <c r="C21" s="100" t="n"/>
    </row>
    <row r="22">
      <c r="A22" s="101" t="inlineStr">
        <is>
          <t>Total funds available to draw</t>
        </is>
      </c>
      <c r="B22" s="102">
        <f>B20+B11</f>
        <v/>
      </c>
      <c r="C22" s="103">
        <f>C20+C11</f>
        <v/>
      </c>
    </row>
    <row r="23">
      <c r="A23" s="98" t="n"/>
      <c r="B23" s="99" t="n"/>
      <c r="C23" s="100" t="n"/>
    </row>
    <row r="24">
      <c r="A24" s="98" t="inlineStr">
        <is>
          <t>Cost to complete Heron Projects (CPC)</t>
        </is>
      </c>
      <c r="B24" s="99">
        <f>'Cashflow Projection'!D49</f>
        <v/>
      </c>
      <c r="C24" s="100">
        <f>'Cashflow Projection'!D49</f>
        <v/>
      </c>
    </row>
    <row r="25">
      <c r="A25" s="98" t="inlineStr">
        <is>
          <t>Company Running Costs</t>
        </is>
      </c>
      <c r="B25" s="99">
        <f>'Cashflow Projection'!D68</f>
        <v/>
      </c>
      <c r="C25" s="100">
        <f>'Cashflow Projection'!D68</f>
        <v/>
      </c>
    </row>
    <row r="26">
      <c r="A26" s="98" t="inlineStr">
        <is>
          <t>VAT Payable</t>
        </is>
      </c>
      <c r="B26" s="99">
        <f>'Cashflow Projection'!D26+'Cashflow Projection'!D55</f>
        <v/>
      </c>
      <c r="C26" s="100">
        <f>'Cashflow Projection'!D26+'Cashflow Projection'!D55</f>
        <v/>
      </c>
    </row>
    <row r="27">
      <c r="A27" s="98" t="n"/>
      <c r="B27" s="99" t="n"/>
      <c r="C27" s="100" t="n"/>
    </row>
    <row r="28">
      <c r="A28" s="101" t="inlineStr">
        <is>
          <t>Project Costs</t>
        </is>
      </c>
      <c r="B28" s="102">
        <f>B24+B25+B26</f>
        <v/>
      </c>
      <c r="C28" s="103">
        <f>C24+C25+C26</f>
        <v/>
      </c>
    </row>
    <row r="29">
      <c r="A29" s="98" t="n"/>
      <c r="B29" s="99" t="n"/>
      <c r="C29" s="100" t="n"/>
    </row>
    <row r="30">
      <c r="A30" s="101" t="inlineStr">
        <is>
          <t>NETT EFFECT</t>
        </is>
      </c>
      <c r="B30" s="102">
        <f>B22+B28</f>
        <v/>
      </c>
      <c r="C30" s="103">
        <f>C22+C28</f>
        <v/>
      </c>
    </row>
    <row r="31">
      <c r="A31" s="96" t="n"/>
      <c r="B31" s="97" t="n"/>
    </row>
    <row r="32">
      <c r="A32" s="96" t="n"/>
      <c r="B32" s="97" t="n"/>
    </row>
    <row r="33">
      <c r="A33" s="86" t="n"/>
      <c r="B33" s="88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M123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</cols>
  <sheetData>
    <row r="1">
      <c r="A1" s="104" t="inlineStr">
        <is>
          <t>HERON P&amp;L - Based on Cash Projection and Cashflow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05" t="inlineStr">
        <is>
          <t>Month</t>
        </is>
      </c>
      <c r="B9" s="105" t="inlineStr"/>
      <c r="C9" s="105" t="inlineStr"/>
      <c r="D9" s="106" t="n">
        <v>44286</v>
      </c>
      <c r="E9" s="106" t="n">
        <v>44316</v>
      </c>
      <c r="F9" s="106" t="n">
        <v>44347</v>
      </c>
      <c r="G9" s="106" t="n">
        <v>44377</v>
      </c>
      <c r="H9" s="106" t="n">
        <v>44408</v>
      </c>
      <c r="I9" s="106" t="n">
        <v>44439</v>
      </c>
      <c r="J9" s="106" t="n">
        <v>44469</v>
      </c>
      <c r="K9" s="106" t="n">
        <v>44500</v>
      </c>
      <c r="L9" s="106" t="n">
        <v>44530</v>
      </c>
      <c r="M9" s="106" t="n">
        <v>44561</v>
      </c>
      <c r="N9" s="106" t="n">
        <v>44592</v>
      </c>
      <c r="O9" s="106" t="n">
        <v>44620</v>
      </c>
      <c r="P9" s="106" t="n">
        <v>44651</v>
      </c>
      <c r="Q9" s="106" t="n">
        <v>44681</v>
      </c>
      <c r="R9" s="106" t="n">
        <v>44712</v>
      </c>
      <c r="S9" s="106" t="n">
        <v>44742</v>
      </c>
      <c r="T9" s="106" t="n">
        <v>44773</v>
      </c>
      <c r="U9" s="106" t="n">
        <v>44804</v>
      </c>
      <c r="V9" s="106" t="n">
        <v>44834</v>
      </c>
      <c r="W9" s="106" t="n">
        <v>44865</v>
      </c>
      <c r="X9" s="106" t="n">
        <v>44895</v>
      </c>
      <c r="Y9" s="106" t="n">
        <v>44926</v>
      </c>
      <c r="Z9" s="106" t="n">
        <v>44957</v>
      </c>
      <c r="AA9" s="106" t="n">
        <v>44985</v>
      </c>
      <c r="AB9" s="106" t="n">
        <v>45016</v>
      </c>
      <c r="AC9" s="106" t="n">
        <v>45046</v>
      </c>
      <c r="AD9" s="106" t="n">
        <v>45077</v>
      </c>
      <c r="AE9" s="106" t="n">
        <v>45107</v>
      </c>
      <c r="AF9" s="106" t="n">
        <v>45138</v>
      </c>
      <c r="AG9" s="106" t="n">
        <v>45169</v>
      </c>
      <c r="AH9" s="106" t="n">
        <v>45199</v>
      </c>
      <c r="AI9" s="106" t="n">
        <v>45230</v>
      </c>
      <c r="AJ9" s="106" t="n">
        <v>45260</v>
      </c>
      <c r="AK9" s="106" t="n">
        <v>45291</v>
      </c>
      <c r="AL9" s="106" t="n">
        <v>45322</v>
      </c>
      <c r="AM9" s="106" t="n">
        <v>45323</v>
      </c>
      <c r="AN9" s="106" t="n">
        <v>45351</v>
      </c>
      <c r="AO9" s="106" t="n">
        <v>45352</v>
      </c>
      <c r="AP9" s="106" t="n">
        <v>45382</v>
      </c>
      <c r="AQ9" s="106" t="n">
        <v>45412</v>
      </c>
      <c r="AR9" s="106" t="n">
        <v>45443</v>
      </c>
      <c r="AS9" s="106" t="n">
        <v>45473</v>
      </c>
      <c r="AT9" s="106">
        <f>EOMONTH(EDATE(AS9, 0),1)</f>
        <v/>
      </c>
      <c r="AU9" s="106">
        <f>EOMONTH(EDATE(AT9, 0),1)</f>
        <v/>
      </c>
      <c r="AV9" s="106">
        <f>EOMONTH(EDATE(AU9, 0),1)</f>
        <v/>
      </c>
      <c r="AW9" s="106">
        <f>EOMONTH(EDATE(AV9, 0),1)</f>
        <v/>
      </c>
      <c r="AX9" s="106">
        <f>EOMONTH(EDATE(AW9, 0),1)</f>
        <v/>
      </c>
      <c r="AY9" s="106">
        <f>EOMONTH(EDATE(AX9, 0),1)</f>
        <v/>
      </c>
      <c r="AZ9" s="106">
        <f>EOMONTH(EDATE(AY9, 0),1)</f>
        <v/>
      </c>
      <c r="BA9" s="106">
        <f>EOMONTH(EDATE(AZ9, 0),1)</f>
        <v/>
      </c>
      <c r="BB9" s="106">
        <f>EOMONTH(EDATE(BA9, 0),1)</f>
        <v/>
      </c>
      <c r="BC9" s="106">
        <f>EOMONTH(EDATE(BB9, 0),1)</f>
        <v/>
      </c>
      <c r="BD9" s="106">
        <f>EOMONTH(EDATE(BC9, 0),1)</f>
        <v/>
      </c>
      <c r="BE9" s="106">
        <f>EOMONTH(EDATE(BD9, 0),1)</f>
        <v/>
      </c>
      <c r="BF9" s="106">
        <f>EOMONTH(EDATE(BE9, 0),1)</f>
        <v/>
      </c>
      <c r="BG9" s="106">
        <f>EOMONTH(EDATE(BF9, 0),1)</f>
        <v/>
      </c>
      <c r="BH9" s="106">
        <f>EOMONTH(EDATE(BG9, 0),1)</f>
        <v/>
      </c>
      <c r="BI9" s="106">
        <f>EOMONTH(EDATE(BH9, 0),1)</f>
        <v/>
      </c>
      <c r="BJ9" s="106">
        <f>EOMONTH(EDATE(BI9, 0),1)</f>
        <v/>
      </c>
      <c r="BK9" s="106">
        <f>EOMONTH(EDATE(BJ9, 0),1)</f>
        <v/>
      </c>
      <c r="BL9" s="105" t="inlineStr">
        <is>
          <t>Total</t>
        </is>
      </c>
      <c r="BM9" s="105" t="inlineStr">
        <is>
          <t>NSST</t>
        </is>
      </c>
    </row>
    <row r="10"/>
    <row r="11">
      <c r="A11" s="107" t="inlineStr">
        <is>
          <t>Income</t>
        </is>
      </c>
    </row>
    <row r="13">
      <c r="A13" s="108" t="inlineStr">
        <is>
          <t>Bond Origination</t>
        </is>
      </c>
      <c r="D13" s="109">
        <f>-SUMIFS(Xero!$F:$F,Xero!$B:$B,Heron!D$9,Xero!$A:$A,Heron!$A$4,Xero!$E:$E,Heron!$A13)-SUMIFS(Xero!$F:$F,Xero!$B:$B,Heron!D$9,Xero!$A:$A,Heron!$A$5,Xero!$E:$E,Heron!$A13)</f>
        <v/>
      </c>
      <c r="E13" s="109">
        <f>-SUMIFS(Xero!$F:$F,Xero!$B:$B,Heron!E$9,Xero!$A:$A,Heron!$A$4,Xero!$E:$E,Heron!$A13)-SUMIFS(Xero!$F:$F,Xero!$B:$B,Heron!E$9,Xero!$A:$A,Heron!$A$5,Xero!$E:$E,Heron!$A13)</f>
        <v/>
      </c>
      <c r="F13" s="109">
        <f>-SUMIFS(Xero!$F:$F,Xero!$B:$B,Heron!F$9,Xero!$A:$A,Heron!$A$4,Xero!$E:$E,Heron!$A13)-SUMIFS(Xero!$F:$F,Xero!$B:$B,Heron!F$9,Xero!$A:$A,Heron!$A$5,Xero!$E:$E,Heron!$A13)</f>
        <v/>
      </c>
      <c r="G13" s="109">
        <f>-SUMIFS(Xero!$F:$F,Xero!$B:$B,Heron!G$9,Xero!$A:$A,Heron!$A$4,Xero!$E:$E,Heron!$A13)-SUMIFS(Xero!$F:$F,Xero!$B:$B,Heron!G$9,Xero!$A:$A,Heron!$A$5,Xero!$E:$E,Heron!$A13)</f>
        <v/>
      </c>
      <c r="H13" s="109">
        <f>-SUMIFS(Xero!$F:$F,Xero!$B:$B,Heron!H$9,Xero!$A:$A,Heron!$A$4,Xero!$E:$E,Heron!$A13)-SUMIFS(Xero!$F:$F,Xero!$B:$B,Heron!H$9,Xero!$A:$A,Heron!$A$5,Xero!$E:$E,Heron!$A13)</f>
        <v/>
      </c>
      <c r="I13" s="109">
        <f>-SUMIFS(Xero!$F:$F,Xero!$B:$B,Heron!I$9,Xero!$A:$A,Heron!$A$4,Xero!$E:$E,Heron!$A13)-SUMIFS(Xero!$F:$F,Xero!$B:$B,Heron!I$9,Xero!$A:$A,Heron!$A$5,Xero!$E:$E,Heron!$A13)</f>
        <v/>
      </c>
      <c r="J13" s="109">
        <f>-SUMIFS(Xero!$F:$F,Xero!$B:$B,Heron!J$9,Xero!$A:$A,Heron!$A$4,Xero!$E:$E,Heron!$A13)-SUMIFS(Xero!$F:$F,Xero!$B:$B,Heron!J$9,Xero!$A:$A,Heron!$A$5,Xero!$E:$E,Heron!$A13)</f>
        <v/>
      </c>
      <c r="K13" s="109">
        <f>-SUMIFS(Xero!$F:$F,Xero!$B:$B,Heron!K$9,Xero!$A:$A,Heron!$A$4,Xero!$E:$E,Heron!$A13)-SUMIFS(Xero!$F:$F,Xero!$B:$B,Heron!K$9,Xero!$A:$A,Heron!$A$5,Xero!$E:$E,Heron!$A13)</f>
        <v/>
      </c>
      <c r="L13" s="109">
        <f>-SUMIFS(Xero!$F:$F,Xero!$B:$B,Heron!L$9,Xero!$A:$A,Heron!$A$4,Xero!$E:$E,Heron!$A13)-SUMIFS(Xero!$F:$F,Xero!$B:$B,Heron!L$9,Xero!$A:$A,Heron!$A$5,Xero!$E:$E,Heron!$A13)</f>
        <v/>
      </c>
      <c r="M13" s="109">
        <f>-SUMIFS(Xero!$F:$F,Xero!$B:$B,Heron!M$9,Xero!$A:$A,Heron!$A$4,Xero!$E:$E,Heron!$A13)-SUMIFS(Xero!$F:$F,Xero!$B:$B,Heron!M$9,Xero!$A:$A,Heron!$A$5,Xero!$E:$E,Heron!$A13)</f>
        <v/>
      </c>
      <c r="N13" s="109">
        <f>-SUMIFS(Xero!$F:$F,Xero!$B:$B,Heron!N$9,Xero!$A:$A,Heron!$A$4,Xero!$E:$E,Heron!$A13)-SUMIFS(Xero!$F:$F,Xero!$B:$B,Heron!N$9,Xero!$A:$A,Heron!$A$5,Xero!$E:$E,Heron!$A13)</f>
        <v/>
      </c>
      <c r="O13" s="109">
        <f>-SUMIFS(Xero!$F:$F,Xero!$B:$B,Heron!O$9,Xero!$A:$A,Heron!$A$4,Xero!$E:$E,Heron!$A13)-SUMIFS(Xero!$F:$F,Xero!$B:$B,Heron!O$9,Xero!$A:$A,Heron!$A$5,Xero!$E:$E,Heron!$A13)</f>
        <v/>
      </c>
      <c r="P13" s="109">
        <f>-SUMIFS(Xero!$F:$F,Xero!$B:$B,Heron!P$9,Xero!$A:$A,Heron!$A$4,Xero!$E:$E,Heron!$A13)-SUMIFS(Xero!$F:$F,Xero!$B:$B,Heron!P$9,Xero!$A:$A,Heron!$A$5,Xero!$E:$E,Heron!$A13)</f>
        <v/>
      </c>
      <c r="Q13" s="109">
        <f>-SUMIFS(Xero!$F:$F,Xero!$B:$B,Heron!Q$9,Xero!$A:$A,Heron!$A$4,Xero!$E:$E,Heron!$A13)-SUMIFS(Xero!$F:$F,Xero!$B:$B,Heron!Q$9,Xero!$A:$A,Heron!$A$5,Xero!$E:$E,Heron!$A13)</f>
        <v/>
      </c>
      <c r="R13" s="109">
        <f>-SUMIFS(Xero!$F:$F,Xero!$B:$B,Heron!R$9,Xero!$A:$A,Heron!$A$4,Xero!$E:$E,Heron!$A13)-SUMIFS(Xero!$F:$F,Xero!$B:$B,Heron!R$9,Xero!$A:$A,Heron!$A$5,Xero!$E:$E,Heron!$A13)</f>
        <v/>
      </c>
      <c r="S13" s="109">
        <f>-SUMIFS(Xero!$F:$F,Xero!$B:$B,Heron!S$9,Xero!$A:$A,Heron!$A$4,Xero!$E:$E,Heron!$A13)-SUMIFS(Xero!$F:$F,Xero!$B:$B,Heron!S$9,Xero!$A:$A,Heron!$A$5,Xero!$E:$E,Heron!$A13)</f>
        <v/>
      </c>
      <c r="T13" s="109">
        <f>-SUMIFS(Xero!$F:$F,Xero!$B:$B,Heron!T$9,Xero!$A:$A,Heron!$A$4,Xero!$E:$E,Heron!$A13)-SUMIFS(Xero!$F:$F,Xero!$B:$B,Heron!T$9,Xero!$A:$A,Heron!$A$5,Xero!$E:$E,Heron!$A13)</f>
        <v/>
      </c>
      <c r="U13" s="109">
        <f>-SUMIFS(Xero!$F:$F,Xero!$B:$B,Heron!U$9,Xero!$A:$A,Heron!$A$4,Xero!$E:$E,Heron!$A13)-SUMIFS(Xero!$F:$F,Xero!$B:$B,Heron!U$9,Xero!$A:$A,Heron!$A$5,Xero!$E:$E,Heron!$A13)</f>
        <v/>
      </c>
      <c r="V13" s="109">
        <f>-SUMIFS(Xero!$F:$F,Xero!$B:$B,Heron!V$9,Xero!$A:$A,Heron!$A$4,Xero!$E:$E,Heron!$A13)-SUMIFS(Xero!$F:$F,Xero!$B:$B,Heron!V$9,Xero!$A:$A,Heron!$A$5,Xero!$E:$E,Heron!$A13)</f>
        <v/>
      </c>
      <c r="W13" s="109">
        <f>-SUMIFS(Xero!$F:$F,Xero!$B:$B,Heron!W$9,Xero!$A:$A,Heron!$A$4,Xero!$E:$E,Heron!$A13)-SUMIFS(Xero!$F:$F,Xero!$B:$B,Heron!W$9,Xero!$A:$A,Heron!$A$5,Xero!$E:$E,Heron!$A13)</f>
        <v/>
      </c>
      <c r="X13" s="109">
        <f>-SUMIFS(Xero!$F:$F,Xero!$B:$B,Heron!X$9,Xero!$A:$A,Heron!$A$4,Xero!$E:$E,Heron!$A13)-SUMIFS(Xero!$F:$F,Xero!$B:$B,Heron!X$9,Xero!$A:$A,Heron!$A$5,Xero!$E:$E,Heron!$A13)</f>
        <v/>
      </c>
      <c r="Y13" s="109">
        <f>-SUMIFS(Xero!$F:$F,Xero!$B:$B,Heron!Y$9,Xero!$A:$A,Heron!$A$4,Xero!$E:$E,Heron!$A13)-SUMIFS(Xero!$F:$F,Xero!$B:$B,Heron!Y$9,Xero!$A:$A,Heron!$A$5,Xero!$E:$E,Heron!$A13)</f>
        <v/>
      </c>
      <c r="Z13" s="109">
        <f>-SUMIFS(Xero!$F:$F,Xero!$B:$B,Heron!Z$9,Xero!$A:$A,Heron!$A$4,Xero!$E:$E,Heron!$A13)-SUMIFS(Xero!$F:$F,Xero!$B:$B,Heron!Z$9,Xero!$A:$A,Heron!$A$5,Xero!$E:$E,Heron!$A13)</f>
        <v/>
      </c>
      <c r="AA13" s="109">
        <f>-SUMIFS(Xero!$F:$F,Xero!$B:$B,Heron!AA$9,Xero!$A:$A,Heron!$A$4,Xero!$E:$E,Heron!$A13)-SUMIFS(Xero!$F:$F,Xero!$B:$B,Heron!AA$9,Xero!$A:$A,Heron!$A$5,Xero!$E:$E,Heron!$A13)</f>
        <v/>
      </c>
      <c r="AB13" s="109">
        <f>-SUMIFS(Xero!$F:$F,Xero!$B:$B,Heron!AB$9,Xero!$A:$A,Heron!$A$4,Xero!$E:$E,Heron!$A13)-SUMIFS(Xero!$F:$F,Xero!$B:$B,Heron!AB$9,Xero!$A:$A,Heron!$A$5,Xero!$E:$E,Heron!$A13)</f>
        <v/>
      </c>
      <c r="AC13" s="109">
        <f>-SUMIFS(Xero!$F:$F,Xero!$B:$B,Heron!AC$9,Xero!$A:$A,Heron!$A$4,Xero!$E:$E,Heron!$A13)-SUMIFS(Xero!$F:$F,Xero!$B:$B,Heron!AC$9,Xero!$A:$A,Heron!$A$5,Xero!$E:$E,Heron!$A13)</f>
        <v/>
      </c>
      <c r="AD13" s="109">
        <f>-SUMIFS(Xero!$F:$F,Xero!$B:$B,Heron!AD$9,Xero!$A:$A,Heron!$A$4,Xero!$E:$E,Heron!$A13)-SUMIFS(Xero!$F:$F,Xero!$B:$B,Heron!AD$9,Xero!$A:$A,Heron!$A$5,Xero!$E:$E,Heron!$A13)</f>
        <v/>
      </c>
      <c r="AE13" s="109">
        <f>-SUMIFS(Xero!$F:$F,Xero!$B:$B,Heron!AE$9,Xero!$A:$A,Heron!$A$4,Xero!$E:$E,Heron!$A13)-SUMIFS(Xero!$F:$F,Xero!$B:$B,Heron!AE$9,Xero!$A:$A,Heron!$A$5,Xero!$E:$E,Heron!$A13)</f>
        <v/>
      </c>
      <c r="AF13" s="109">
        <f>-SUMIFS(Xero!$F:$F,Xero!$B:$B,Heron!AF$9,Xero!$A:$A,Heron!$A$4,Xero!$E:$E,Heron!$A13)-SUMIFS(Xero!$F:$F,Xero!$B:$B,Heron!AF$9,Xero!$A:$A,Heron!$A$5,Xero!$E:$E,Heron!$A13)</f>
        <v/>
      </c>
      <c r="AG13" s="109">
        <f>-SUMIFS(Xero!$F:$F,Xero!$B:$B,Heron!AG$9,Xero!$A:$A,Heron!$A$4,Xero!$E:$E,Heron!$A13)-SUMIFS(Xero!$F:$F,Xero!$B:$B,Heron!AG$9,Xero!$A:$A,Heron!$A$5,Xero!$E:$E,Heron!$A13)</f>
        <v/>
      </c>
      <c r="AH13" s="109">
        <f>-SUMIFS(Xero!$F:$F,Xero!$B:$B,Heron!AH$9,Xero!$A:$A,Heron!$A$4,Xero!$E:$E,Heron!$A13)-SUMIFS(Xero!$F:$F,Xero!$B:$B,Heron!AH$9,Xero!$A:$A,Heron!$A$5,Xero!$E:$E,Heron!$A13)</f>
        <v/>
      </c>
      <c r="AI13" s="109">
        <f>-SUMIFS(Xero!$F:$F,Xero!$B:$B,Heron!AI$9,Xero!$A:$A,Heron!$A$4,Xero!$E:$E,Heron!$A13)-SUMIFS(Xero!$F:$F,Xero!$B:$B,Heron!AI$9,Xero!$A:$A,Heron!$A$5,Xero!$E:$E,Heron!$A13)</f>
        <v/>
      </c>
      <c r="AJ13" s="109">
        <f>-SUMIFS(Xero!$F:$F,Xero!$B:$B,Heron!AJ$9,Xero!$A:$A,Heron!$A$4,Xero!$E:$E,Heron!$A13)-SUMIFS(Xero!$F:$F,Xero!$B:$B,Heron!AJ$9,Xero!$A:$A,Heron!$A$5,Xero!$E:$E,Heron!$A13)</f>
        <v/>
      </c>
      <c r="AK13" s="109">
        <f>-SUMIFS(Xero!$F:$F,Xero!$B:$B,Heron!AK$9,Xero!$A:$A,Heron!$A$4,Xero!$E:$E,Heron!$A13)-SUMIFS(Xero!$F:$F,Xero!$B:$B,Heron!AK$9,Xero!$A:$A,Heron!$A$5,Xero!$E:$E,Heron!$A13)</f>
        <v/>
      </c>
      <c r="AL13" s="109">
        <f>-SUMIFS(Xero!$F:$F,Xero!$B:$B,Heron!AL$9,Xero!$A:$A,Heron!$A$4,Xero!$E:$E,Heron!$A13)-SUMIFS(Xero!$F:$F,Xero!$B:$B,Heron!AL$9,Xero!$A:$A,Heron!$A$5,Xero!$E:$E,Heron!$A13)</f>
        <v/>
      </c>
      <c r="AM13" s="109">
        <f>-SUMIFS(Xero!$F:$F,Xero!$B:$B,Heron!AM$9,Xero!$A:$A,Heron!$A$4,Xero!$E:$E,Heron!$A13)-SUMIFS(Xero!$F:$F,Xero!$B:$B,Heron!AM$9,Xero!$A:$A,Heron!$A$5,Xero!$E:$E,Heron!$A13)</f>
        <v/>
      </c>
      <c r="AN13" s="109">
        <f>-SUMIFS(Xero!$F:$F,Xero!$B:$B,Heron!AN$9,Xero!$A:$A,Heron!$A$4,Xero!$E:$E,Heron!$A13)-SUMIFS(Xero!$F:$F,Xero!$B:$B,Heron!AN$9,Xero!$A:$A,Heron!$A$5,Xero!$E:$E,Heron!$A13)</f>
        <v/>
      </c>
      <c r="AO13" s="109">
        <f>-SUMIFS(Xero!$F:$F,Xero!$B:$B,Heron!AO$9,Xero!$A:$A,Heron!$A$4,Xero!$E:$E,Heron!$A13)-SUMIFS(Xero!$F:$F,Xero!$B:$B,Heron!AO$9,Xero!$A:$A,Heron!$A$5,Xero!$E:$E,Heron!$A13)</f>
        <v/>
      </c>
      <c r="AP13" s="109">
        <f>-SUMIFS(Xero!$F:$F,Xero!$B:$B,Heron!AP$9,Xero!$A:$A,Heron!$A$4,Xero!$E:$E,Heron!$A13)-SUMIFS(Xero!$F:$F,Xero!$B:$B,Heron!AP$9,Xero!$A:$A,Heron!$A$5,Xero!$E:$E,Heron!$A13)</f>
        <v/>
      </c>
      <c r="AQ13" s="109">
        <f>-SUMIFS(Xero!$F:$F,Xero!$B:$B,Heron!AQ$9,Xero!$A:$A,Heron!$A$4,Xero!$E:$E,Heron!$A13)-SUMIFS(Xero!$F:$F,Xero!$B:$B,Heron!AQ$9,Xero!$A:$A,Heron!$A$5,Xero!$E:$E,Heron!$A13)</f>
        <v/>
      </c>
      <c r="AR13" s="109">
        <f>-SUMIFS(Xero!$F:$F,Xero!$B:$B,Heron!AR$9,Xero!$A:$A,Heron!$A$4,Xero!$E:$E,Heron!$A13)-SUMIFS(Xero!$F:$F,Xero!$B:$B,Heron!AR$9,Xero!$A:$A,Heron!$A$5,Xero!$E:$E,Heron!$A13)</f>
        <v/>
      </c>
      <c r="AS13" s="109">
        <f>-SUMIFS(Xero!$F:$F,Xero!$B:$B,Heron!AS$9,Xero!$A:$A,Heron!$A$4,Xero!$E:$E,Heron!$A13)-SUMIFS(Xero!$F:$F,Xero!$B:$B,Heron!AS$9,Xero!$A:$A,Heron!$A$5,Xero!$E:$E,Heron!$A13)</f>
        <v/>
      </c>
      <c r="AT13" s="109">
        <f>-SUMIFS(Xero!$F:$F,Xero!$B:$B,Heron!AT$9,Xero!$A:$A,Heron!$A$4,Xero!$E:$E,Heron!$A13)-SUMIFS(Xero!$F:$F,Xero!$B:$B,Heron!AT$9,Xero!$A:$A,Heron!$A$5,Xero!$E:$E,Heron!$A13)</f>
        <v/>
      </c>
      <c r="AU13" s="109">
        <f>-SUMIFS(Xero!$F:$F,Xero!$B:$B,Heron!AU$9,Xero!$A:$A,Heron!$A$4,Xero!$E:$E,Heron!$A13)-SUMIFS(Xero!$F:$F,Xero!$B:$B,Heron!AU$9,Xero!$A:$A,Heron!$A$5,Xero!$E:$E,Heron!$A13)</f>
        <v/>
      </c>
      <c r="AV13" s="109">
        <f>-SUMIFS(Xero!$F:$F,Xero!$B:$B,Heron!AV$9,Xero!$A:$A,Heron!$A$4,Xero!$E:$E,Heron!$A13)-SUMIFS(Xero!$F:$F,Xero!$B:$B,Heron!AV$9,Xero!$A:$A,Heron!$A$5,Xero!$E:$E,Heron!$A13)</f>
        <v/>
      </c>
      <c r="AW13" s="109">
        <f>-SUMIFS(Xero!$F:$F,Xero!$B:$B,Heron!AW$9,Xero!$A:$A,Heron!$A$4,Xero!$E:$E,Heron!$A13)-SUMIFS(Xero!$F:$F,Xero!$B:$B,Heron!AW$9,Xero!$A:$A,Heron!$A$5,Xero!$E:$E,Heron!$A13)</f>
        <v/>
      </c>
      <c r="AX13" s="109">
        <f>-SUMIFS(Xero!$F:$F,Xero!$B:$B,Heron!AX$9,Xero!$A:$A,Heron!$A$4,Xero!$E:$E,Heron!$A13)-SUMIFS(Xero!$F:$F,Xero!$B:$B,Heron!AX$9,Xero!$A:$A,Heron!$A$5,Xero!$E:$E,Heron!$A13)</f>
        <v/>
      </c>
      <c r="AY13" s="109">
        <f>-SUMIFS(Xero!$F:$F,Xero!$B:$B,Heron!AY$9,Xero!$A:$A,Heron!$A$4,Xero!$E:$E,Heron!$A13)-SUMIFS(Xero!$F:$F,Xero!$B:$B,Heron!AY$9,Xero!$A:$A,Heron!$A$5,Xero!$E:$E,Heron!$A13)</f>
        <v/>
      </c>
      <c r="AZ13" s="109">
        <f>-SUMIFS(Xero!$F:$F,Xero!$B:$B,Heron!AZ$9,Xero!$A:$A,Heron!$A$4,Xero!$E:$E,Heron!$A13)-SUMIFS(Xero!$F:$F,Xero!$B:$B,Heron!AZ$9,Xero!$A:$A,Heron!$A$5,Xero!$E:$E,Heron!$A13)</f>
        <v/>
      </c>
      <c r="BA13" s="109">
        <f>-SUMIFS(Xero!$F:$F,Xero!$B:$B,Heron!BA$9,Xero!$A:$A,Heron!$A$4,Xero!$E:$E,Heron!$A13)-SUMIFS(Xero!$F:$F,Xero!$B:$B,Heron!BA$9,Xero!$A:$A,Heron!$A$5,Xero!$E:$E,Heron!$A13)</f>
        <v/>
      </c>
      <c r="BB13" s="109">
        <f>-SUMIFS(Xero!$F:$F,Xero!$B:$B,Heron!BB$9,Xero!$A:$A,Heron!$A$4,Xero!$E:$E,Heron!$A13)-SUMIFS(Xero!$F:$F,Xero!$B:$B,Heron!BB$9,Xero!$A:$A,Heron!$A$5,Xero!$E:$E,Heron!$A13)</f>
        <v/>
      </c>
      <c r="BC13" s="109">
        <f>-SUMIFS(Xero!$F:$F,Xero!$B:$B,Heron!BC$9,Xero!$A:$A,Heron!$A$4,Xero!$E:$E,Heron!$A13)-SUMIFS(Xero!$F:$F,Xero!$B:$B,Heron!BC$9,Xero!$A:$A,Heron!$A$5,Xero!$E:$E,Heron!$A13)</f>
        <v/>
      </c>
      <c r="BD13" s="109">
        <f>-SUMIFS(Xero!$F:$F,Xero!$B:$B,Heron!BD$9,Xero!$A:$A,Heron!$A$4,Xero!$E:$E,Heron!$A13)-SUMIFS(Xero!$F:$F,Xero!$B:$B,Heron!BD$9,Xero!$A:$A,Heron!$A$5,Xero!$E:$E,Heron!$A13)</f>
        <v/>
      </c>
      <c r="BE13" s="109">
        <f>-SUMIFS(Xero!$F:$F,Xero!$B:$B,Heron!BE$9,Xero!$A:$A,Heron!$A$4,Xero!$E:$E,Heron!$A13)-SUMIFS(Xero!$F:$F,Xero!$B:$B,Heron!BE$9,Xero!$A:$A,Heron!$A$5,Xero!$E:$E,Heron!$A13)</f>
        <v/>
      </c>
      <c r="BF13" s="109">
        <f>-SUMIFS(Xero!$F:$F,Xero!$B:$B,Heron!BF$9,Xero!$A:$A,Heron!$A$4,Xero!$E:$E,Heron!$A13)-SUMIFS(Xero!$F:$F,Xero!$B:$B,Heron!BF$9,Xero!$A:$A,Heron!$A$5,Xero!$E:$E,Heron!$A13)</f>
        <v/>
      </c>
      <c r="BG13" s="109">
        <f>-SUMIFS(Xero!$F:$F,Xero!$B:$B,Heron!BG$9,Xero!$A:$A,Heron!$A$4,Xero!$E:$E,Heron!$A13)-SUMIFS(Xero!$F:$F,Xero!$B:$B,Heron!BG$9,Xero!$A:$A,Heron!$A$5,Xero!$E:$E,Heron!$A13)</f>
        <v/>
      </c>
      <c r="BH13" s="109">
        <f>-SUMIFS(Xero!$F:$F,Xero!$B:$B,Heron!BH$9,Xero!$A:$A,Heron!$A$4,Xero!$E:$E,Heron!$A13)-SUMIFS(Xero!$F:$F,Xero!$B:$B,Heron!BH$9,Xero!$A:$A,Heron!$A$5,Xero!$E:$E,Heron!$A13)</f>
        <v/>
      </c>
      <c r="BI13" s="109">
        <f>-SUMIFS(Xero!$F:$F,Xero!$B:$B,Heron!BI$9,Xero!$A:$A,Heron!$A$4,Xero!$E:$E,Heron!$A13)-SUMIFS(Xero!$F:$F,Xero!$B:$B,Heron!BI$9,Xero!$A:$A,Heron!$A$5,Xero!$E:$E,Heron!$A13)</f>
        <v/>
      </c>
      <c r="BJ13" s="109">
        <f>-SUMIFS(Xero!$F:$F,Xero!$B:$B,Heron!BJ$9,Xero!$A:$A,Heron!$A$4,Xero!$E:$E,Heron!$A13)-SUMIFS(Xero!$F:$F,Xero!$B:$B,Heron!BJ$9,Xero!$A:$A,Heron!$A$5,Xero!$E:$E,Heron!$A13)</f>
        <v/>
      </c>
      <c r="BK13" s="109">
        <f>-SUMIFS(Xero!$F:$F,Xero!$B:$B,Heron!BK$9,Xero!$A:$A,Heron!$A$4,Xero!$E:$E,Heron!$A13)-SUMIFS(Xero!$F:$F,Xero!$B:$B,Heron!BK$9,Xero!$A:$A,Heron!$A$5,Xero!$E:$E,Heron!$A13)</f>
        <v/>
      </c>
      <c r="BL13" s="109">
        <f>sum(D13:BK13)</f>
        <v/>
      </c>
    </row>
    <row r="14">
      <c r="A14" s="108" t="inlineStr">
        <is>
          <t>CPC - Accounting Management Fee</t>
        </is>
      </c>
      <c r="D14" s="109">
        <f>-SUMIFS(Xero!$F:$F,Xero!$B:$B,Heron!D$9,Xero!$A:$A,Heron!$A$4,Xero!$E:$E,Heron!$A14)-SUMIFS(Xero!$F:$F,Xero!$B:$B,Heron!D$9,Xero!$A:$A,Heron!$A$5,Xero!$E:$E,Heron!$A14)</f>
        <v/>
      </c>
      <c r="E14" s="109">
        <f>-SUMIFS(Xero!$F:$F,Xero!$B:$B,Heron!E$9,Xero!$A:$A,Heron!$A$4,Xero!$E:$E,Heron!$A14)-SUMIFS(Xero!$F:$F,Xero!$B:$B,Heron!E$9,Xero!$A:$A,Heron!$A$5,Xero!$E:$E,Heron!$A14)</f>
        <v/>
      </c>
      <c r="F14" s="109">
        <f>-SUMIFS(Xero!$F:$F,Xero!$B:$B,Heron!F$9,Xero!$A:$A,Heron!$A$4,Xero!$E:$E,Heron!$A14)-SUMIFS(Xero!$F:$F,Xero!$B:$B,Heron!F$9,Xero!$A:$A,Heron!$A$5,Xero!$E:$E,Heron!$A14)</f>
        <v/>
      </c>
      <c r="G14" s="109">
        <f>-SUMIFS(Xero!$F:$F,Xero!$B:$B,Heron!G$9,Xero!$A:$A,Heron!$A$4,Xero!$E:$E,Heron!$A14)-SUMIFS(Xero!$F:$F,Xero!$B:$B,Heron!G$9,Xero!$A:$A,Heron!$A$5,Xero!$E:$E,Heron!$A14)</f>
        <v/>
      </c>
      <c r="H14" s="109">
        <f>-SUMIFS(Xero!$F:$F,Xero!$B:$B,Heron!H$9,Xero!$A:$A,Heron!$A$4,Xero!$E:$E,Heron!$A14)-SUMIFS(Xero!$F:$F,Xero!$B:$B,Heron!H$9,Xero!$A:$A,Heron!$A$5,Xero!$E:$E,Heron!$A14)</f>
        <v/>
      </c>
      <c r="I14" s="109">
        <f>-SUMIFS(Xero!$F:$F,Xero!$B:$B,Heron!I$9,Xero!$A:$A,Heron!$A$4,Xero!$E:$E,Heron!$A14)-SUMIFS(Xero!$F:$F,Xero!$B:$B,Heron!I$9,Xero!$A:$A,Heron!$A$5,Xero!$E:$E,Heron!$A14)</f>
        <v/>
      </c>
      <c r="J14" s="109">
        <f>-SUMIFS(Xero!$F:$F,Xero!$B:$B,Heron!J$9,Xero!$A:$A,Heron!$A$4,Xero!$E:$E,Heron!$A14)-SUMIFS(Xero!$F:$F,Xero!$B:$B,Heron!J$9,Xero!$A:$A,Heron!$A$5,Xero!$E:$E,Heron!$A14)</f>
        <v/>
      </c>
      <c r="K14" s="109">
        <f>-SUMIFS(Xero!$F:$F,Xero!$B:$B,Heron!K$9,Xero!$A:$A,Heron!$A$4,Xero!$E:$E,Heron!$A14)-SUMIFS(Xero!$F:$F,Xero!$B:$B,Heron!K$9,Xero!$A:$A,Heron!$A$5,Xero!$E:$E,Heron!$A14)</f>
        <v/>
      </c>
      <c r="L14" s="109">
        <f>-SUMIFS(Xero!$F:$F,Xero!$B:$B,Heron!L$9,Xero!$A:$A,Heron!$A$4,Xero!$E:$E,Heron!$A14)-SUMIFS(Xero!$F:$F,Xero!$B:$B,Heron!L$9,Xero!$A:$A,Heron!$A$5,Xero!$E:$E,Heron!$A14)</f>
        <v/>
      </c>
      <c r="M14" s="109">
        <f>-SUMIFS(Xero!$F:$F,Xero!$B:$B,Heron!M$9,Xero!$A:$A,Heron!$A$4,Xero!$E:$E,Heron!$A14)-SUMIFS(Xero!$F:$F,Xero!$B:$B,Heron!M$9,Xero!$A:$A,Heron!$A$5,Xero!$E:$E,Heron!$A14)</f>
        <v/>
      </c>
      <c r="N14" s="109">
        <f>-SUMIFS(Xero!$F:$F,Xero!$B:$B,Heron!N$9,Xero!$A:$A,Heron!$A$4,Xero!$E:$E,Heron!$A14)-SUMIFS(Xero!$F:$F,Xero!$B:$B,Heron!N$9,Xero!$A:$A,Heron!$A$5,Xero!$E:$E,Heron!$A14)</f>
        <v/>
      </c>
      <c r="O14" s="109">
        <f>-SUMIFS(Xero!$F:$F,Xero!$B:$B,Heron!O$9,Xero!$A:$A,Heron!$A$4,Xero!$E:$E,Heron!$A14)-SUMIFS(Xero!$F:$F,Xero!$B:$B,Heron!O$9,Xero!$A:$A,Heron!$A$5,Xero!$E:$E,Heron!$A14)</f>
        <v/>
      </c>
      <c r="P14" s="109">
        <f>-SUMIFS(Xero!$F:$F,Xero!$B:$B,Heron!P$9,Xero!$A:$A,Heron!$A$4,Xero!$E:$E,Heron!$A14)-SUMIFS(Xero!$F:$F,Xero!$B:$B,Heron!P$9,Xero!$A:$A,Heron!$A$5,Xero!$E:$E,Heron!$A14)</f>
        <v/>
      </c>
      <c r="Q14" s="109">
        <f>-SUMIFS(Xero!$F:$F,Xero!$B:$B,Heron!Q$9,Xero!$A:$A,Heron!$A$4,Xero!$E:$E,Heron!$A14)-SUMIFS(Xero!$F:$F,Xero!$B:$B,Heron!Q$9,Xero!$A:$A,Heron!$A$5,Xero!$E:$E,Heron!$A14)</f>
        <v/>
      </c>
      <c r="R14" s="109">
        <f>-SUMIFS(Xero!$F:$F,Xero!$B:$B,Heron!R$9,Xero!$A:$A,Heron!$A$4,Xero!$E:$E,Heron!$A14)-SUMIFS(Xero!$F:$F,Xero!$B:$B,Heron!R$9,Xero!$A:$A,Heron!$A$5,Xero!$E:$E,Heron!$A14)</f>
        <v/>
      </c>
      <c r="S14" s="109">
        <f>-SUMIFS(Xero!$F:$F,Xero!$B:$B,Heron!S$9,Xero!$A:$A,Heron!$A$4,Xero!$E:$E,Heron!$A14)-SUMIFS(Xero!$F:$F,Xero!$B:$B,Heron!S$9,Xero!$A:$A,Heron!$A$5,Xero!$E:$E,Heron!$A14)</f>
        <v/>
      </c>
      <c r="T14" s="109">
        <f>-SUMIFS(Xero!$F:$F,Xero!$B:$B,Heron!T$9,Xero!$A:$A,Heron!$A$4,Xero!$E:$E,Heron!$A14)-SUMIFS(Xero!$F:$F,Xero!$B:$B,Heron!T$9,Xero!$A:$A,Heron!$A$5,Xero!$E:$E,Heron!$A14)</f>
        <v/>
      </c>
      <c r="U14" s="109">
        <f>-SUMIFS(Xero!$F:$F,Xero!$B:$B,Heron!U$9,Xero!$A:$A,Heron!$A$4,Xero!$E:$E,Heron!$A14)-SUMIFS(Xero!$F:$F,Xero!$B:$B,Heron!U$9,Xero!$A:$A,Heron!$A$5,Xero!$E:$E,Heron!$A14)</f>
        <v/>
      </c>
      <c r="V14" s="109">
        <f>-SUMIFS(Xero!$F:$F,Xero!$B:$B,Heron!V$9,Xero!$A:$A,Heron!$A$4,Xero!$E:$E,Heron!$A14)-SUMIFS(Xero!$F:$F,Xero!$B:$B,Heron!V$9,Xero!$A:$A,Heron!$A$5,Xero!$E:$E,Heron!$A14)</f>
        <v/>
      </c>
      <c r="W14" s="109">
        <f>-SUMIFS(Xero!$F:$F,Xero!$B:$B,Heron!W$9,Xero!$A:$A,Heron!$A$4,Xero!$E:$E,Heron!$A14)-SUMIFS(Xero!$F:$F,Xero!$B:$B,Heron!W$9,Xero!$A:$A,Heron!$A$5,Xero!$E:$E,Heron!$A14)</f>
        <v/>
      </c>
      <c r="X14" s="109">
        <f>-SUMIFS(Xero!$F:$F,Xero!$B:$B,Heron!X$9,Xero!$A:$A,Heron!$A$4,Xero!$E:$E,Heron!$A14)-SUMIFS(Xero!$F:$F,Xero!$B:$B,Heron!X$9,Xero!$A:$A,Heron!$A$5,Xero!$E:$E,Heron!$A14)</f>
        <v/>
      </c>
      <c r="Y14" s="109">
        <f>-SUMIFS(Xero!$F:$F,Xero!$B:$B,Heron!Y$9,Xero!$A:$A,Heron!$A$4,Xero!$E:$E,Heron!$A14)-SUMIFS(Xero!$F:$F,Xero!$B:$B,Heron!Y$9,Xero!$A:$A,Heron!$A$5,Xero!$E:$E,Heron!$A14)</f>
        <v/>
      </c>
      <c r="Z14" s="109">
        <f>-SUMIFS(Xero!$F:$F,Xero!$B:$B,Heron!Z$9,Xero!$A:$A,Heron!$A$4,Xero!$E:$E,Heron!$A14)-SUMIFS(Xero!$F:$F,Xero!$B:$B,Heron!Z$9,Xero!$A:$A,Heron!$A$5,Xero!$E:$E,Heron!$A14)</f>
        <v/>
      </c>
      <c r="AA14" s="109">
        <f>-SUMIFS(Xero!$F:$F,Xero!$B:$B,Heron!AA$9,Xero!$A:$A,Heron!$A$4,Xero!$E:$E,Heron!$A14)-SUMIFS(Xero!$F:$F,Xero!$B:$B,Heron!AA$9,Xero!$A:$A,Heron!$A$5,Xero!$E:$E,Heron!$A14)</f>
        <v/>
      </c>
      <c r="AB14" s="109">
        <f>-SUMIFS(Xero!$F:$F,Xero!$B:$B,Heron!AB$9,Xero!$A:$A,Heron!$A$4,Xero!$E:$E,Heron!$A14)-SUMIFS(Xero!$F:$F,Xero!$B:$B,Heron!AB$9,Xero!$A:$A,Heron!$A$5,Xero!$E:$E,Heron!$A14)</f>
        <v/>
      </c>
      <c r="AC14" s="109">
        <f>-SUMIFS(Xero!$F:$F,Xero!$B:$B,Heron!AC$9,Xero!$A:$A,Heron!$A$4,Xero!$E:$E,Heron!$A14)-SUMIFS(Xero!$F:$F,Xero!$B:$B,Heron!AC$9,Xero!$A:$A,Heron!$A$5,Xero!$E:$E,Heron!$A14)</f>
        <v/>
      </c>
      <c r="AD14" s="109">
        <f>-SUMIFS(Xero!$F:$F,Xero!$B:$B,Heron!AD$9,Xero!$A:$A,Heron!$A$4,Xero!$E:$E,Heron!$A14)-SUMIFS(Xero!$F:$F,Xero!$B:$B,Heron!AD$9,Xero!$A:$A,Heron!$A$5,Xero!$E:$E,Heron!$A14)</f>
        <v/>
      </c>
      <c r="AE14" s="109">
        <f>-SUMIFS(Xero!$F:$F,Xero!$B:$B,Heron!AE$9,Xero!$A:$A,Heron!$A$4,Xero!$E:$E,Heron!$A14)-SUMIFS(Xero!$F:$F,Xero!$B:$B,Heron!AE$9,Xero!$A:$A,Heron!$A$5,Xero!$E:$E,Heron!$A14)</f>
        <v/>
      </c>
      <c r="AF14" s="109">
        <f>-SUMIFS(Xero!$F:$F,Xero!$B:$B,Heron!AF$9,Xero!$A:$A,Heron!$A$4,Xero!$E:$E,Heron!$A14)-SUMIFS(Xero!$F:$F,Xero!$B:$B,Heron!AF$9,Xero!$A:$A,Heron!$A$5,Xero!$E:$E,Heron!$A14)</f>
        <v/>
      </c>
      <c r="AG14" s="109">
        <f>-SUMIFS(Xero!$F:$F,Xero!$B:$B,Heron!AG$9,Xero!$A:$A,Heron!$A$4,Xero!$E:$E,Heron!$A14)-SUMIFS(Xero!$F:$F,Xero!$B:$B,Heron!AG$9,Xero!$A:$A,Heron!$A$5,Xero!$E:$E,Heron!$A14)</f>
        <v/>
      </c>
      <c r="AH14" s="109">
        <f>-SUMIFS(Xero!$F:$F,Xero!$B:$B,Heron!AH$9,Xero!$A:$A,Heron!$A$4,Xero!$E:$E,Heron!$A14)-SUMIFS(Xero!$F:$F,Xero!$B:$B,Heron!AH$9,Xero!$A:$A,Heron!$A$5,Xero!$E:$E,Heron!$A14)</f>
        <v/>
      </c>
      <c r="AI14" s="109">
        <f>-SUMIFS(Xero!$F:$F,Xero!$B:$B,Heron!AI$9,Xero!$A:$A,Heron!$A$4,Xero!$E:$E,Heron!$A14)-SUMIFS(Xero!$F:$F,Xero!$B:$B,Heron!AI$9,Xero!$A:$A,Heron!$A$5,Xero!$E:$E,Heron!$A14)</f>
        <v/>
      </c>
      <c r="AJ14" s="109">
        <f>-SUMIFS(Xero!$F:$F,Xero!$B:$B,Heron!AJ$9,Xero!$A:$A,Heron!$A$4,Xero!$E:$E,Heron!$A14)-SUMIFS(Xero!$F:$F,Xero!$B:$B,Heron!AJ$9,Xero!$A:$A,Heron!$A$5,Xero!$E:$E,Heron!$A14)</f>
        <v/>
      </c>
      <c r="AK14" s="109">
        <f>-SUMIFS(Xero!$F:$F,Xero!$B:$B,Heron!AK$9,Xero!$A:$A,Heron!$A$4,Xero!$E:$E,Heron!$A14)-SUMIFS(Xero!$F:$F,Xero!$B:$B,Heron!AK$9,Xero!$A:$A,Heron!$A$5,Xero!$E:$E,Heron!$A14)</f>
        <v/>
      </c>
      <c r="AL14" s="109">
        <f>-SUMIFS(Xero!$F:$F,Xero!$B:$B,Heron!AL$9,Xero!$A:$A,Heron!$A$4,Xero!$E:$E,Heron!$A14)-SUMIFS(Xero!$F:$F,Xero!$B:$B,Heron!AL$9,Xero!$A:$A,Heron!$A$5,Xero!$E:$E,Heron!$A14)</f>
        <v/>
      </c>
      <c r="AM14" s="109">
        <f>-SUMIFS(Xero!$F:$F,Xero!$B:$B,Heron!AM$9,Xero!$A:$A,Heron!$A$4,Xero!$E:$E,Heron!$A14)-SUMIFS(Xero!$F:$F,Xero!$B:$B,Heron!AM$9,Xero!$A:$A,Heron!$A$5,Xero!$E:$E,Heron!$A14)</f>
        <v/>
      </c>
      <c r="AN14" s="109">
        <f>-SUMIFS(Xero!$F:$F,Xero!$B:$B,Heron!AN$9,Xero!$A:$A,Heron!$A$4,Xero!$E:$E,Heron!$A14)-SUMIFS(Xero!$F:$F,Xero!$B:$B,Heron!AN$9,Xero!$A:$A,Heron!$A$5,Xero!$E:$E,Heron!$A14)</f>
        <v/>
      </c>
      <c r="AO14" s="109">
        <f>-SUMIFS(Xero!$F:$F,Xero!$B:$B,Heron!AO$9,Xero!$A:$A,Heron!$A$4,Xero!$E:$E,Heron!$A14)-SUMIFS(Xero!$F:$F,Xero!$B:$B,Heron!AO$9,Xero!$A:$A,Heron!$A$5,Xero!$E:$E,Heron!$A14)</f>
        <v/>
      </c>
      <c r="AP14" s="109">
        <f>-SUMIFS(Xero!$F:$F,Xero!$B:$B,Heron!AP$9,Xero!$A:$A,Heron!$A$4,Xero!$E:$E,Heron!$A14)-SUMIFS(Xero!$F:$F,Xero!$B:$B,Heron!AP$9,Xero!$A:$A,Heron!$A$5,Xero!$E:$E,Heron!$A14)</f>
        <v/>
      </c>
      <c r="AQ14" s="109">
        <f>-SUMIFS(Xero!$F:$F,Xero!$B:$B,Heron!AQ$9,Xero!$A:$A,Heron!$A$4,Xero!$E:$E,Heron!$A14)-SUMIFS(Xero!$F:$F,Xero!$B:$B,Heron!AQ$9,Xero!$A:$A,Heron!$A$5,Xero!$E:$E,Heron!$A14)</f>
        <v/>
      </c>
      <c r="AR14" s="109">
        <f>-SUMIFS(Xero!$F:$F,Xero!$B:$B,Heron!AR$9,Xero!$A:$A,Heron!$A$4,Xero!$E:$E,Heron!$A14)-SUMIFS(Xero!$F:$F,Xero!$B:$B,Heron!AR$9,Xero!$A:$A,Heron!$A$5,Xero!$E:$E,Heron!$A14)</f>
        <v/>
      </c>
      <c r="AS14" s="109">
        <f>-SUMIFS(Xero!$F:$F,Xero!$B:$B,Heron!AS$9,Xero!$A:$A,Heron!$A$4,Xero!$E:$E,Heron!$A14)-SUMIFS(Xero!$F:$F,Xero!$B:$B,Heron!AS$9,Xero!$A:$A,Heron!$A$5,Xero!$E:$E,Heron!$A14)</f>
        <v/>
      </c>
      <c r="AT14" s="109">
        <f>-SUMIFS(Xero!$F:$F,Xero!$B:$B,Heron!AT$9,Xero!$A:$A,Heron!$A$4,Xero!$E:$E,Heron!$A14)-SUMIFS(Xero!$F:$F,Xero!$B:$B,Heron!AT$9,Xero!$A:$A,Heron!$A$5,Xero!$E:$E,Heron!$A14)</f>
        <v/>
      </c>
      <c r="AU14" s="109">
        <f>-SUMIFS(Xero!$F:$F,Xero!$B:$B,Heron!AU$9,Xero!$A:$A,Heron!$A$4,Xero!$E:$E,Heron!$A14)-SUMIFS(Xero!$F:$F,Xero!$B:$B,Heron!AU$9,Xero!$A:$A,Heron!$A$5,Xero!$E:$E,Heron!$A14)</f>
        <v/>
      </c>
      <c r="AV14" s="109">
        <f>-SUMIFS(Xero!$F:$F,Xero!$B:$B,Heron!AV$9,Xero!$A:$A,Heron!$A$4,Xero!$E:$E,Heron!$A14)-SUMIFS(Xero!$F:$F,Xero!$B:$B,Heron!AV$9,Xero!$A:$A,Heron!$A$5,Xero!$E:$E,Heron!$A14)</f>
        <v/>
      </c>
      <c r="AW14" s="109">
        <f>-SUMIFS(Xero!$F:$F,Xero!$B:$B,Heron!AW$9,Xero!$A:$A,Heron!$A$4,Xero!$E:$E,Heron!$A14)-SUMIFS(Xero!$F:$F,Xero!$B:$B,Heron!AW$9,Xero!$A:$A,Heron!$A$5,Xero!$E:$E,Heron!$A14)</f>
        <v/>
      </c>
      <c r="AX14" s="109">
        <f>-SUMIFS(Xero!$F:$F,Xero!$B:$B,Heron!AX$9,Xero!$A:$A,Heron!$A$4,Xero!$E:$E,Heron!$A14)-SUMIFS(Xero!$F:$F,Xero!$B:$B,Heron!AX$9,Xero!$A:$A,Heron!$A$5,Xero!$E:$E,Heron!$A14)</f>
        <v/>
      </c>
      <c r="AY14" s="109">
        <f>-SUMIFS(Xero!$F:$F,Xero!$B:$B,Heron!AY$9,Xero!$A:$A,Heron!$A$4,Xero!$E:$E,Heron!$A14)-SUMIFS(Xero!$F:$F,Xero!$B:$B,Heron!AY$9,Xero!$A:$A,Heron!$A$5,Xero!$E:$E,Heron!$A14)</f>
        <v/>
      </c>
      <c r="AZ14" s="109">
        <f>-SUMIFS(Xero!$F:$F,Xero!$B:$B,Heron!AZ$9,Xero!$A:$A,Heron!$A$4,Xero!$E:$E,Heron!$A14)-SUMIFS(Xero!$F:$F,Xero!$B:$B,Heron!AZ$9,Xero!$A:$A,Heron!$A$5,Xero!$E:$E,Heron!$A14)</f>
        <v/>
      </c>
      <c r="BA14" s="109">
        <f>-SUMIFS(Xero!$F:$F,Xero!$B:$B,Heron!BA$9,Xero!$A:$A,Heron!$A$4,Xero!$E:$E,Heron!$A14)-SUMIFS(Xero!$F:$F,Xero!$B:$B,Heron!BA$9,Xero!$A:$A,Heron!$A$5,Xero!$E:$E,Heron!$A14)</f>
        <v/>
      </c>
      <c r="BB14" s="109">
        <f>-SUMIFS(Xero!$F:$F,Xero!$B:$B,Heron!BB$9,Xero!$A:$A,Heron!$A$4,Xero!$E:$E,Heron!$A14)-SUMIFS(Xero!$F:$F,Xero!$B:$B,Heron!BB$9,Xero!$A:$A,Heron!$A$5,Xero!$E:$E,Heron!$A14)</f>
        <v/>
      </c>
      <c r="BC14" s="109">
        <f>-SUMIFS(Xero!$F:$F,Xero!$B:$B,Heron!BC$9,Xero!$A:$A,Heron!$A$4,Xero!$E:$E,Heron!$A14)-SUMIFS(Xero!$F:$F,Xero!$B:$B,Heron!BC$9,Xero!$A:$A,Heron!$A$5,Xero!$E:$E,Heron!$A14)</f>
        <v/>
      </c>
      <c r="BD14" s="109">
        <f>-SUMIFS(Xero!$F:$F,Xero!$B:$B,Heron!BD$9,Xero!$A:$A,Heron!$A$4,Xero!$E:$E,Heron!$A14)-SUMIFS(Xero!$F:$F,Xero!$B:$B,Heron!BD$9,Xero!$A:$A,Heron!$A$5,Xero!$E:$E,Heron!$A14)</f>
        <v/>
      </c>
      <c r="BE14" s="109">
        <f>-SUMIFS(Xero!$F:$F,Xero!$B:$B,Heron!BE$9,Xero!$A:$A,Heron!$A$4,Xero!$E:$E,Heron!$A14)-SUMIFS(Xero!$F:$F,Xero!$B:$B,Heron!BE$9,Xero!$A:$A,Heron!$A$5,Xero!$E:$E,Heron!$A14)</f>
        <v/>
      </c>
      <c r="BF14" s="109">
        <f>-SUMIFS(Xero!$F:$F,Xero!$B:$B,Heron!BF$9,Xero!$A:$A,Heron!$A$4,Xero!$E:$E,Heron!$A14)-SUMIFS(Xero!$F:$F,Xero!$B:$B,Heron!BF$9,Xero!$A:$A,Heron!$A$5,Xero!$E:$E,Heron!$A14)</f>
        <v/>
      </c>
      <c r="BG14" s="109">
        <f>-SUMIFS(Xero!$F:$F,Xero!$B:$B,Heron!BG$9,Xero!$A:$A,Heron!$A$4,Xero!$E:$E,Heron!$A14)-SUMIFS(Xero!$F:$F,Xero!$B:$B,Heron!BG$9,Xero!$A:$A,Heron!$A$5,Xero!$E:$E,Heron!$A14)</f>
        <v/>
      </c>
      <c r="BH14" s="109">
        <f>-SUMIFS(Xero!$F:$F,Xero!$B:$B,Heron!BH$9,Xero!$A:$A,Heron!$A$4,Xero!$E:$E,Heron!$A14)-SUMIFS(Xero!$F:$F,Xero!$B:$B,Heron!BH$9,Xero!$A:$A,Heron!$A$5,Xero!$E:$E,Heron!$A14)</f>
        <v/>
      </c>
      <c r="BI14" s="109">
        <f>-SUMIFS(Xero!$F:$F,Xero!$B:$B,Heron!BI$9,Xero!$A:$A,Heron!$A$4,Xero!$E:$E,Heron!$A14)-SUMIFS(Xero!$F:$F,Xero!$B:$B,Heron!BI$9,Xero!$A:$A,Heron!$A$5,Xero!$E:$E,Heron!$A14)</f>
        <v/>
      </c>
      <c r="BJ14" s="109">
        <f>-SUMIFS(Xero!$F:$F,Xero!$B:$B,Heron!BJ$9,Xero!$A:$A,Heron!$A$4,Xero!$E:$E,Heron!$A14)-SUMIFS(Xero!$F:$F,Xero!$B:$B,Heron!BJ$9,Xero!$A:$A,Heron!$A$5,Xero!$E:$E,Heron!$A14)</f>
        <v/>
      </c>
      <c r="BK14" s="109">
        <f>-SUMIFS(Xero!$F:$F,Xero!$B:$B,Heron!BK$9,Xero!$A:$A,Heron!$A$4,Xero!$E:$E,Heron!$A14)-SUMIFS(Xero!$F:$F,Xero!$B:$B,Heron!BK$9,Xero!$A:$A,Heron!$A$5,Xero!$E:$E,Heron!$A14)</f>
        <v/>
      </c>
      <c r="BL14" s="109">
        <f>sum(D14:BK14)</f>
        <v/>
      </c>
    </row>
    <row r="15">
      <c r="A15" s="108" t="inlineStr">
        <is>
          <t>Interest Received - Deposit Grey Heron</t>
        </is>
      </c>
      <c r="D15" s="109">
        <f>-SUMIFS(Xero!$F:$F,Xero!$B:$B,Heron!D$9,Xero!$A:$A,Heron!$A$4,Xero!$E:$E,Heron!$A15)-SUMIFS(Xero!$F:$F,Xero!$B:$B,Heron!D$9,Xero!$A:$A,Heron!$A$5,Xero!$E:$E,Heron!$A15)</f>
        <v/>
      </c>
      <c r="E15" s="109">
        <f>-SUMIFS(Xero!$F:$F,Xero!$B:$B,Heron!E$9,Xero!$A:$A,Heron!$A$4,Xero!$E:$E,Heron!$A15)-SUMIFS(Xero!$F:$F,Xero!$B:$B,Heron!E$9,Xero!$A:$A,Heron!$A$5,Xero!$E:$E,Heron!$A15)</f>
        <v/>
      </c>
      <c r="F15" s="109">
        <f>-SUMIFS(Xero!$F:$F,Xero!$B:$B,Heron!F$9,Xero!$A:$A,Heron!$A$4,Xero!$E:$E,Heron!$A15)-SUMIFS(Xero!$F:$F,Xero!$B:$B,Heron!F$9,Xero!$A:$A,Heron!$A$5,Xero!$E:$E,Heron!$A15)</f>
        <v/>
      </c>
      <c r="G15" s="109">
        <f>-SUMIFS(Xero!$F:$F,Xero!$B:$B,Heron!G$9,Xero!$A:$A,Heron!$A$4,Xero!$E:$E,Heron!$A15)-SUMIFS(Xero!$F:$F,Xero!$B:$B,Heron!G$9,Xero!$A:$A,Heron!$A$5,Xero!$E:$E,Heron!$A15)</f>
        <v/>
      </c>
      <c r="H15" s="109">
        <f>-SUMIFS(Xero!$F:$F,Xero!$B:$B,Heron!H$9,Xero!$A:$A,Heron!$A$4,Xero!$E:$E,Heron!$A15)-SUMIFS(Xero!$F:$F,Xero!$B:$B,Heron!H$9,Xero!$A:$A,Heron!$A$5,Xero!$E:$E,Heron!$A15)</f>
        <v/>
      </c>
      <c r="I15" s="109">
        <f>-SUMIFS(Xero!$F:$F,Xero!$B:$B,Heron!I$9,Xero!$A:$A,Heron!$A$4,Xero!$E:$E,Heron!$A15)-SUMIFS(Xero!$F:$F,Xero!$B:$B,Heron!I$9,Xero!$A:$A,Heron!$A$5,Xero!$E:$E,Heron!$A15)</f>
        <v/>
      </c>
      <c r="J15" s="109">
        <f>-SUMIFS(Xero!$F:$F,Xero!$B:$B,Heron!J$9,Xero!$A:$A,Heron!$A$4,Xero!$E:$E,Heron!$A15)-SUMIFS(Xero!$F:$F,Xero!$B:$B,Heron!J$9,Xero!$A:$A,Heron!$A$5,Xero!$E:$E,Heron!$A15)</f>
        <v/>
      </c>
      <c r="K15" s="109">
        <f>-SUMIFS(Xero!$F:$F,Xero!$B:$B,Heron!K$9,Xero!$A:$A,Heron!$A$4,Xero!$E:$E,Heron!$A15)-SUMIFS(Xero!$F:$F,Xero!$B:$B,Heron!K$9,Xero!$A:$A,Heron!$A$5,Xero!$E:$E,Heron!$A15)</f>
        <v/>
      </c>
      <c r="L15" s="109">
        <f>-SUMIFS(Xero!$F:$F,Xero!$B:$B,Heron!L$9,Xero!$A:$A,Heron!$A$4,Xero!$E:$E,Heron!$A15)-SUMIFS(Xero!$F:$F,Xero!$B:$B,Heron!L$9,Xero!$A:$A,Heron!$A$5,Xero!$E:$E,Heron!$A15)</f>
        <v/>
      </c>
      <c r="M15" s="109">
        <f>-SUMIFS(Xero!$F:$F,Xero!$B:$B,Heron!M$9,Xero!$A:$A,Heron!$A$4,Xero!$E:$E,Heron!$A15)-SUMIFS(Xero!$F:$F,Xero!$B:$B,Heron!M$9,Xero!$A:$A,Heron!$A$5,Xero!$E:$E,Heron!$A15)</f>
        <v/>
      </c>
      <c r="N15" s="109">
        <f>-SUMIFS(Xero!$F:$F,Xero!$B:$B,Heron!N$9,Xero!$A:$A,Heron!$A$4,Xero!$E:$E,Heron!$A15)-SUMIFS(Xero!$F:$F,Xero!$B:$B,Heron!N$9,Xero!$A:$A,Heron!$A$5,Xero!$E:$E,Heron!$A15)</f>
        <v/>
      </c>
      <c r="O15" s="109">
        <f>-SUMIFS(Xero!$F:$F,Xero!$B:$B,Heron!O$9,Xero!$A:$A,Heron!$A$4,Xero!$E:$E,Heron!$A15)-SUMIFS(Xero!$F:$F,Xero!$B:$B,Heron!O$9,Xero!$A:$A,Heron!$A$5,Xero!$E:$E,Heron!$A15)</f>
        <v/>
      </c>
      <c r="P15" s="109">
        <f>-SUMIFS(Xero!$F:$F,Xero!$B:$B,Heron!P$9,Xero!$A:$A,Heron!$A$4,Xero!$E:$E,Heron!$A15)-SUMIFS(Xero!$F:$F,Xero!$B:$B,Heron!P$9,Xero!$A:$A,Heron!$A$5,Xero!$E:$E,Heron!$A15)</f>
        <v/>
      </c>
      <c r="Q15" s="109">
        <f>-SUMIFS(Xero!$F:$F,Xero!$B:$B,Heron!Q$9,Xero!$A:$A,Heron!$A$4,Xero!$E:$E,Heron!$A15)-SUMIFS(Xero!$F:$F,Xero!$B:$B,Heron!Q$9,Xero!$A:$A,Heron!$A$5,Xero!$E:$E,Heron!$A15)</f>
        <v/>
      </c>
      <c r="R15" s="109">
        <f>-SUMIFS(Xero!$F:$F,Xero!$B:$B,Heron!R$9,Xero!$A:$A,Heron!$A$4,Xero!$E:$E,Heron!$A15)-SUMIFS(Xero!$F:$F,Xero!$B:$B,Heron!R$9,Xero!$A:$A,Heron!$A$5,Xero!$E:$E,Heron!$A15)</f>
        <v/>
      </c>
      <c r="S15" s="109">
        <f>-SUMIFS(Xero!$F:$F,Xero!$B:$B,Heron!S$9,Xero!$A:$A,Heron!$A$4,Xero!$E:$E,Heron!$A15)-SUMIFS(Xero!$F:$F,Xero!$B:$B,Heron!S$9,Xero!$A:$A,Heron!$A$5,Xero!$E:$E,Heron!$A15)</f>
        <v/>
      </c>
      <c r="T15" s="109">
        <f>-SUMIFS(Xero!$F:$F,Xero!$B:$B,Heron!T$9,Xero!$A:$A,Heron!$A$4,Xero!$E:$E,Heron!$A15)-SUMIFS(Xero!$F:$F,Xero!$B:$B,Heron!T$9,Xero!$A:$A,Heron!$A$5,Xero!$E:$E,Heron!$A15)</f>
        <v/>
      </c>
      <c r="U15" s="109">
        <f>-SUMIFS(Xero!$F:$F,Xero!$B:$B,Heron!U$9,Xero!$A:$A,Heron!$A$4,Xero!$E:$E,Heron!$A15)-SUMIFS(Xero!$F:$F,Xero!$B:$B,Heron!U$9,Xero!$A:$A,Heron!$A$5,Xero!$E:$E,Heron!$A15)</f>
        <v/>
      </c>
      <c r="V15" s="109">
        <f>-SUMIFS(Xero!$F:$F,Xero!$B:$B,Heron!V$9,Xero!$A:$A,Heron!$A$4,Xero!$E:$E,Heron!$A15)-SUMIFS(Xero!$F:$F,Xero!$B:$B,Heron!V$9,Xero!$A:$A,Heron!$A$5,Xero!$E:$E,Heron!$A15)</f>
        <v/>
      </c>
      <c r="W15" s="109">
        <f>-SUMIFS(Xero!$F:$F,Xero!$B:$B,Heron!W$9,Xero!$A:$A,Heron!$A$4,Xero!$E:$E,Heron!$A15)-SUMIFS(Xero!$F:$F,Xero!$B:$B,Heron!W$9,Xero!$A:$A,Heron!$A$5,Xero!$E:$E,Heron!$A15)</f>
        <v/>
      </c>
      <c r="X15" s="109">
        <f>-SUMIFS(Xero!$F:$F,Xero!$B:$B,Heron!X$9,Xero!$A:$A,Heron!$A$4,Xero!$E:$E,Heron!$A15)-SUMIFS(Xero!$F:$F,Xero!$B:$B,Heron!X$9,Xero!$A:$A,Heron!$A$5,Xero!$E:$E,Heron!$A15)</f>
        <v/>
      </c>
      <c r="Y15" s="109">
        <f>-SUMIFS(Xero!$F:$F,Xero!$B:$B,Heron!Y$9,Xero!$A:$A,Heron!$A$4,Xero!$E:$E,Heron!$A15)-SUMIFS(Xero!$F:$F,Xero!$B:$B,Heron!Y$9,Xero!$A:$A,Heron!$A$5,Xero!$E:$E,Heron!$A15)</f>
        <v/>
      </c>
      <c r="Z15" s="109">
        <f>-SUMIFS(Xero!$F:$F,Xero!$B:$B,Heron!Z$9,Xero!$A:$A,Heron!$A$4,Xero!$E:$E,Heron!$A15)-SUMIFS(Xero!$F:$F,Xero!$B:$B,Heron!Z$9,Xero!$A:$A,Heron!$A$5,Xero!$E:$E,Heron!$A15)</f>
        <v/>
      </c>
      <c r="AA15" s="109">
        <f>-SUMIFS(Xero!$F:$F,Xero!$B:$B,Heron!AA$9,Xero!$A:$A,Heron!$A$4,Xero!$E:$E,Heron!$A15)-SUMIFS(Xero!$F:$F,Xero!$B:$B,Heron!AA$9,Xero!$A:$A,Heron!$A$5,Xero!$E:$E,Heron!$A15)</f>
        <v/>
      </c>
      <c r="AB15" s="109">
        <f>-SUMIFS(Xero!$F:$F,Xero!$B:$B,Heron!AB$9,Xero!$A:$A,Heron!$A$4,Xero!$E:$E,Heron!$A15)-SUMIFS(Xero!$F:$F,Xero!$B:$B,Heron!AB$9,Xero!$A:$A,Heron!$A$5,Xero!$E:$E,Heron!$A15)</f>
        <v/>
      </c>
      <c r="AC15" s="109">
        <f>-SUMIFS(Xero!$F:$F,Xero!$B:$B,Heron!AC$9,Xero!$A:$A,Heron!$A$4,Xero!$E:$E,Heron!$A15)-SUMIFS(Xero!$F:$F,Xero!$B:$B,Heron!AC$9,Xero!$A:$A,Heron!$A$5,Xero!$E:$E,Heron!$A15)</f>
        <v/>
      </c>
      <c r="AD15" s="109">
        <f>-SUMIFS(Xero!$F:$F,Xero!$B:$B,Heron!AD$9,Xero!$A:$A,Heron!$A$4,Xero!$E:$E,Heron!$A15)-SUMIFS(Xero!$F:$F,Xero!$B:$B,Heron!AD$9,Xero!$A:$A,Heron!$A$5,Xero!$E:$E,Heron!$A15)</f>
        <v/>
      </c>
      <c r="AE15" s="109">
        <f>-SUMIFS(Xero!$F:$F,Xero!$B:$B,Heron!AE$9,Xero!$A:$A,Heron!$A$4,Xero!$E:$E,Heron!$A15)-SUMIFS(Xero!$F:$F,Xero!$B:$B,Heron!AE$9,Xero!$A:$A,Heron!$A$5,Xero!$E:$E,Heron!$A15)</f>
        <v/>
      </c>
      <c r="AF15" s="109">
        <f>-SUMIFS(Xero!$F:$F,Xero!$B:$B,Heron!AF$9,Xero!$A:$A,Heron!$A$4,Xero!$E:$E,Heron!$A15)-SUMIFS(Xero!$F:$F,Xero!$B:$B,Heron!AF$9,Xero!$A:$A,Heron!$A$5,Xero!$E:$E,Heron!$A15)</f>
        <v/>
      </c>
      <c r="AG15" s="109">
        <f>-SUMIFS(Xero!$F:$F,Xero!$B:$B,Heron!AG$9,Xero!$A:$A,Heron!$A$4,Xero!$E:$E,Heron!$A15)-SUMIFS(Xero!$F:$F,Xero!$B:$B,Heron!AG$9,Xero!$A:$A,Heron!$A$5,Xero!$E:$E,Heron!$A15)</f>
        <v/>
      </c>
      <c r="AH15" s="109">
        <f>-SUMIFS(Xero!$F:$F,Xero!$B:$B,Heron!AH$9,Xero!$A:$A,Heron!$A$4,Xero!$E:$E,Heron!$A15)-SUMIFS(Xero!$F:$F,Xero!$B:$B,Heron!AH$9,Xero!$A:$A,Heron!$A$5,Xero!$E:$E,Heron!$A15)</f>
        <v/>
      </c>
      <c r="AI15" s="109">
        <f>-SUMIFS(Xero!$F:$F,Xero!$B:$B,Heron!AI$9,Xero!$A:$A,Heron!$A$4,Xero!$E:$E,Heron!$A15)-SUMIFS(Xero!$F:$F,Xero!$B:$B,Heron!AI$9,Xero!$A:$A,Heron!$A$5,Xero!$E:$E,Heron!$A15)</f>
        <v/>
      </c>
      <c r="AJ15" s="109">
        <f>-SUMIFS(Xero!$F:$F,Xero!$B:$B,Heron!AJ$9,Xero!$A:$A,Heron!$A$4,Xero!$E:$E,Heron!$A15)-SUMIFS(Xero!$F:$F,Xero!$B:$B,Heron!AJ$9,Xero!$A:$A,Heron!$A$5,Xero!$E:$E,Heron!$A15)</f>
        <v/>
      </c>
      <c r="AK15" s="109">
        <f>-SUMIFS(Xero!$F:$F,Xero!$B:$B,Heron!AK$9,Xero!$A:$A,Heron!$A$4,Xero!$E:$E,Heron!$A15)-SUMIFS(Xero!$F:$F,Xero!$B:$B,Heron!AK$9,Xero!$A:$A,Heron!$A$5,Xero!$E:$E,Heron!$A15)</f>
        <v/>
      </c>
      <c r="AL15" s="109">
        <f>-SUMIFS(Xero!$F:$F,Xero!$B:$B,Heron!AL$9,Xero!$A:$A,Heron!$A$4,Xero!$E:$E,Heron!$A15)-SUMIFS(Xero!$F:$F,Xero!$B:$B,Heron!AL$9,Xero!$A:$A,Heron!$A$5,Xero!$E:$E,Heron!$A15)</f>
        <v/>
      </c>
      <c r="AM15" s="109">
        <f>-SUMIFS(Xero!$F:$F,Xero!$B:$B,Heron!AM$9,Xero!$A:$A,Heron!$A$4,Xero!$E:$E,Heron!$A15)-SUMIFS(Xero!$F:$F,Xero!$B:$B,Heron!AM$9,Xero!$A:$A,Heron!$A$5,Xero!$E:$E,Heron!$A15)</f>
        <v/>
      </c>
      <c r="AN15" s="109">
        <f>-SUMIFS(Xero!$F:$F,Xero!$B:$B,Heron!AN$9,Xero!$A:$A,Heron!$A$4,Xero!$E:$E,Heron!$A15)-SUMIFS(Xero!$F:$F,Xero!$B:$B,Heron!AN$9,Xero!$A:$A,Heron!$A$5,Xero!$E:$E,Heron!$A15)</f>
        <v/>
      </c>
      <c r="AO15" s="109">
        <f>-SUMIFS(Xero!$F:$F,Xero!$B:$B,Heron!AO$9,Xero!$A:$A,Heron!$A$4,Xero!$E:$E,Heron!$A15)-SUMIFS(Xero!$F:$F,Xero!$B:$B,Heron!AO$9,Xero!$A:$A,Heron!$A$5,Xero!$E:$E,Heron!$A15)</f>
        <v/>
      </c>
      <c r="AP15" s="109">
        <f>-SUMIFS(Xero!$F:$F,Xero!$B:$B,Heron!AP$9,Xero!$A:$A,Heron!$A$4,Xero!$E:$E,Heron!$A15)-SUMIFS(Xero!$F:$F,Xero!$B:$B,Heron!AP$9,Xero!$A:$A,Heron!$A$5,Xero!$E:$E,Heron!$A15)</f>
        <v/>
      </c>
      <c r="AQ15" s="109">
        <f>-SUMIFS(Xero!$F:$F,Xero!$B:$B,Heron!AQ$9,Xero!$A:$A,Heron!$A$4,Xero!$E:$E,Heron!$A15)-SUMIFS(Xero!$F:$F,Xero!$B:$B,Heron!AQ$9,Xero!$A:$A,Heron!$A$5,Xero!$E:$E,Heron!$A15)</f>
        <v/>
      </c>
      <c r="AR15" s="109">
        <f>-SUMIFS(Xero!$F:$F,Xero!$B:$B,Heron!AR$9,Xero!$A:$A,Heron!$A$4,Xero!$E:$E,Heron!$A15)-SUMIFS(Xero!$F:$F,Xero!$B:$B,Heron!AR$9,Xero!$A:$A,Heron!$A$5,Xero!$E:$E,Heron!$A15)</f>
        <v/>
      </c>
      <c r="AS15" s="109">
        <f>-SUMIFS(Xero!$F:$F,Xero!$B:$B,Heron!AS$9,Xero!$A:$A,Heron!$A$4,Xero!$E:$E,Heron!$A15)-SUMIFS(Xero!$F:$F,Xero!$B:$B,Heron!AS$9,Xero!$A:$A,Heron!$A$5,Xero!$E:$E,Heron!$A15)</f>
        <v/>
      </c>
      <c r="AT15" s="109">
        <f>-SUMIFS(Xero!$F:$F,Xero!$B:$B,Heron!AT$9,Xero!$A:$A,Heron!$A$4,Xero!$E:$E,Heron!$A15)-SUMIFS(Xero!$F:$F,Xero!$B:$B,Heron!AT$9,Xero!$A:$A,Heron!$A$5,Xero!$E:$E,Heron!$A15)</f>
        <v/>
      </c>
      <c r="AU15" s="109">
        <f>-SUMIFS(Xero!$F:$F,Xero!$B:$B,Heron!AU$9,Xero!$A:$A,Heron!$A$4,Xero!$E:$E,Heron!$A15)-SUMIFS(Xero!$F:$F,Xero!$B:$B,Heron!AU$9,Xero!$A:$A,Heron!$A$5,Xero!$E:$E,Heron!$A15)</f>
        <v/>
      </c>
      <c r="AV15" s="109">
        <f>-SUMIFS(Xero!$F:$F,Xero!$B:$B,Heron!AV$9,Xero!$A:$A,Heron!$A$4,Xero!$E:$E,Heron!$A15)-SUMIFS(Xero!$F:$F,Xero!$B:$B,Heron!AV$9,Xero!$A:$A,Heron!$A$5,Xero!$E:$E,Heron!$A15)</f>
        <v/>
      </c>
      <c r="AW15" s="109">
        <f>-SUMIFS(Xero!$F:$F,Xero!$B:$B,Heron!AW$9,Xero!$A:$A,Heron!$A$4,Xero!$E:$E,Heron!$A15)-SUMIFS(Xero!$F:$F,Xero!$B:$B,Heron!AW$9,Xero!$A:$A,Heron!$A$5,Xero!$E:$E,Heron!$A15)</f>
        <v/>
      </c>
      <c r="AX15" s="109">
        <f>-SUMIFS(Xero!$F:$F,Xero!$B:$B,Heron!AX$9,Xero!$A:$A,Heron!$A$4,Xero!$E:$E,Heron!$A15)-SUMIFS(Xero!$F:$F,Xero!$B:$B,Heron!AX$9,Xero!$A:$A,Heron!$A$5,Xero!$E:$E,Heron!$A15)</f>
        <v/>
      </c>
      <c r="AY15" s="109">
        <f>-SUMIFS(Xero!$F:$F,Xero!$B:$B,Heron!AY$9,Xero!$A:$A,Heron!$A$4,Xero!$E:$E,Heron!$A15)-SUMIFS(Xero!$F:$F,Xero!$B:$B,Heron!AY$9,Xero!$A:$A,Heron!$A$5,Xero!$E:$E,Heron!$A15)</f>
        <v/>
      </c>
      <c r="AZ15" s="109">
        <f>-SUMIFS(Xero!$F:$F,Xero!$B:$B,Heron!AZ$9,Xero!$A:$A,Heron!$A$4,Xero!$E:$E,Heron!$A15)-SUMIFS(Xero!$F:$F,Xero!$B:$B,Heron!AZ$9,Xero!$A:$A,Heron!$A$5,Xero!$E:$E,Heron!$A15)</f>
        <v/>
      </c>
      <c r="BA15" s="109">
        <f>-SUMIFS(Xero!$F:$F,Xero!$B:$B,Heron!BA$9,Xero!$A:$A,Heron!$A$4,Xero!$E:$E,Heron!$A15)-SUMIFS(Xero!$F:$F,Xero!$B:$B,Heron!BA$9,Xero!$A:$A,Heron!$A$5,Xero!$E:$E,Heron!$A15)</f>
        <v/>
      </c>
      <c r="BB15" s="109">
        <f>-SUMIFS(Xero!$F:$F,Xero!$B:$B,Heron!BB$9,Xero!$A:$A,Heron!$A$4,Xero!$E:$E,Heron!$A15)-SUMIFS(Xero!$F:$F,Xero!$B:$B,Heron!BB$9,Xero!$A:$A,Heron!$A$5,Xero!$E:$E,Heron!$A15)</f>
        <v/>
      </c>
      <c r="BC15" s="109">
        <f>-SUMIFS(Xero!$F:$F,Xero!$B:$B,Heron!BC$9,Xero!$A:$A,Heron!$A$4,Xero!$E:$E,Heron!$A15)-SUMIFS(Xero!$F:$F,Xero!$B:$B,Heron!BC$9,Xero!$A:$A,Heron!$A$5,Xero!$E:$E,Heron!$A15)</f>
        <v/>
      </c>
      <c r="BD15" s="109">
        <f>-SUMIFS(Xero!$F:$F,Xero!$B:$B,Heron!BD$9,Xero!$A:$A,Heron!$A$4,Xero!$E:$E,Heron!$A15)-SUMIFS(Xero!$F:$F,Xero!$B:$B,Heron!BD$9,Xero!$A:$A,Heron!$A$5,Xero!$E:$E,Heron!$A15)</f>
        <v/>
      </c>
      <c r="BE15" s="109">
        <f>-SUMIFS(Xero!$F:$F,Xero!$B:$B,Heron!BE$9,Xero!$A:$A,Heron!$A$4,Xero!$E:$E,Heron!$A15)-SUMIFS(Xero!$F:$F,Xero!$B:$B,Heron!BE$9,Xero!$A:$A,Heron!$A$5,Xero!$E:$E,Heron!$A15)</f>
        <v/>
      </c>
      <c r="BF15" s="109">
        <f>-SUMIFS(Xero!$F:$F,Xero!$B:$B,Heron!BF$9,Xero!$A:$A,Heron!$A$4,Xero!$E:$E,Heron!$A15)-SUMIFS(Xero!$F:$F,Xero!$B:$B,Heron!BF$9,Xero!$A:$A,Heron!$A$5,Xero!$E:$E,Heron!$A15)</f>
        <v/>
      </c>
      <c r="BG15" s="109">
        <f>-SUMIFS(Xero!$F:$F,Xero!$B:$B,Heron!BG$9,Xero!$A:$A,Heron!$A$4,Xero!$E:$E,Heron!$A15)-SUMIFS(Xero!$F:$F,Xero!$B:$B,Heron!BG$9,Xero!$A:$A,Heron!$A$5,Xero!$E:$E,Heron!$A15)</f>
        <v/>
      </c>
      <c r="BH15" s="109">
        <f>-SUMIFS(Xero!$F:$F,Xero!$B:$B,Heron!BH$9,Xero!$A:$A,Heron!$A$4,Xero!$E:$E,Heron!$A15)-SUMIFS(Xero!$F:$F,Xero!$B:$B,Heron!BH$9,Xero!$A:$A,Heron!$A$5,Xero!$E:$E,Heron!$A15)</f>
        <v/>
      </c>
      <c r="BI15" s="109">
        <f>-SUMIFS(Xero!$F:$F,Xero!$B:$B,Heron!BI$9,Xero!$A:$A,Heron!$A$4,Xero!$E:$E,Heron!$A15)-SUMIFS(Xero!$F:$F,Xero!$B:$B,Heron!BI$9,Xero!$A:$A,Heron!$A$5,Xero!$E:$E,Heron!$A15)</f>
        <v/>
      </c>
      <c r="BJ15" s="109">
        <f>-SUMIFS(Xero!$F:$F,Xero!$B:$B,Heron!BJ$9,Xero!$A:$A,Heron!$A$4,Xero!$E:$E,Heron!$A15)-SUMIFS(Xero!$F:$F,Xero!$B:$B,Heron!BJ$9,Xero!$A:$A,Heron!$A$5,Xero!$E:$E,Heron!$A15)</f>
        <v/>
      </c>
      <c r="BK15" s="109">
        <f>-SUMIFS(Xero!$F:$F,Xero!$B:$B,Heron!BK$9,Xero!$A:$A,Heron!$A$4,Xero!$E:$E,Heron!$A15)-SUMIFS(Xero!$F:$F,Xero!$B:$B,Heron!BK$9,Xero!$A:$A,Heron!$A$5,Xero!$E:$E,Heron!$A15)</f>
        <v/>
      </c>
      <c r="BL15" s="109">
        <f>sum(D15:BK15)</f>
        <v/>
      </c>
    </row>
    <row r="16">
      <c r="A16" s="108" t="inlineStr">
        <is>
          <t>Interest Received - Deposits</t>
        </is>
      </c>
      <c r="D16" s="109">
        <f>-SUMIFS(Xero!$F:$F,Xero!$B:$B,Heron!D$9,Xero!$A:$A,Heron!$A$4,Xero!$E:$E,Heron!$A16)-SUMIFS(Xero!$F:$F,Xero!$B:$B,Heron!D$9,Xero!$A:$A,Heron!$A$5,Xero!$E:$E,Heron!$A16)</f>
        <v/>
      </c>
      <c r="E16" s="109">
        <f>-SUMIFS(Xero!$F:$F,Xero!$B:$B,Heron!E$9,Xero!$A:$A,Heron!$A$4,Xero!$E:$E,Heron!$A16)-SUMIFS(Xero!$F:$F,Xero!$B:$B,Heron!E$9,Xero!$A:$A,Heron!$A$5,Xero!$E:$E,Heron!$A16)</f>
        <v/>
      </c>
      <c r="F16" s="109">
        <f>-SUMIFS(Xero!$F:$F,Xero!$B:$B,Heron!F$9,Xero!$A:$A,Heron!$A$4,Xero!$E:$E,Heron!$A16)-SUMIFS(Xero!$F:$F,Xero!$B:$B,Heron!F$9,Xero!$A:$A,Heron!$A$5,Xero!$E:$E,Heron!$A16)</f>
        <v/>
      </c>
      <c r="G16" s="109">
        <f>-SUMIFS(Xero!$F:$F,Xero!$B:$B,Heron!G$9,Xero!$A:$A,Heron!$A$4,Xero!$E:$E,Heron!$A16)-SUMIFS(Xero!$F:$F,Xero!$B:$B,Heron!G$9,Xero!$A:$A,Heron!$A$5,Xero!$E:$E,Heron!$A16)</f>
        <v/>
      </c>
      <c r="H16" s="109">
        <f>-SUMIFS(Xero!$F:$F,Xero!$B:$B,Heron!H$9,Xero!$A:$A,Heron!$A$4,Xero!$E:$E,Heron!$A16)-SUMIFS(Xero!$F:$F,Xero!$B:$B,Heron!H$9,Xero!$A:$A,Heron!$A$5,Xero!$E:$E,Heron!$A16)</f>
        <v/>
      </c>
      <c r="I16" s="109">
        <f>-SUMIFS(Xero!$F:$F,Xero!$B:$B,Heron!I$9,Xero!$A:$A,Heron!$A$4,Xero!$E:$E,Heron!$A16)-SUMIFS(Xero!$F:$F,Xero!$B:$B,Heron!I$9,Xero!$A:$A,Heron!$A$5,Xero!$E:$E,Heron!$A16)</f>
        <v/>
      </c>
      <c r="J16" s="109">
        <f>-SUMIFS(Xero!$F:$F,Xero!$B:$B,Heron!J$9,Xero!$A:$A,Heron!$A$4,Xero!$E:$E,Heron!$A16)-SUMIFS(Xero!$F:$F,Xero!$B:$B,Heron!J$9,Xero!$A:$A,Heron!$A$5,Xero!$E:$E,Heron!$A16)</f>
        <v/>
      </c>
      <c r="K16" s="109">
        <f>-SUMIFS(Xero!$F:$F,Xero!$B:$B,Heron!K$9,Xero!$A:$A,Heron!$A$4,Xero!$E:$E,Heron!$A16)-SUMIFS(Xero!$F:$F,Xero!$B:$B,Heron!K$9,Xero!$A:$A,Heron!$A$5,Xero!$E:$E,Heron!$A16)</f>
        <v/>
      </c>
      <c r="L16" s="109">
        <f>-SUMIFS(Xero!$F:$F,Xero!$B:$B,Heron!L$9,Xero!$A:$A,Heron!$A$4,Xero!$E:$E,Heron!$A16)-SUMIFS(Xero!$F:$F,Xero!$B:$B,Heron!L$9,Xero!$A:$A,Heron!$A$5,Xero!$E:$E,Heron!$A16)</f>
        <v/>
      </c>
      <c r="M16" s="109">
        <f>-SUMIFS(Xero!$F:$F,Xero!$B:$B,Heron!M$9,Xero!$A:$A,Heron!$A$4,Xero!$E:$E,Heron!$A16)-SUMIFS(Xero!$F:$F,Xero!$B:$B,Heron!M$9,Xero!$A:$A,Heron!$A$5,Xero!$E:$E,Heron!$A16)</f>
        <v/>
      </c>
      <c r="N16" s="109">
        <f>-SUMIFS(Xero!$F:$F,Xero!$B:$B,Heron!N$9,Xero!$A:$A,Heron!$A$4,Xero!$E:$E,Heron!$A16)-SUMIFS(Xero!$F:$F,Xero!$B:$B,Heron!N$9,Xero!$A:$A,Heron!$A$5,Xero!$E:$E,Heron!$A16)</f>
        <v/>
      </c>
      <c r="O16" s="109">
        <f>-SUMIFS(Xero!$F:$F,Xero!$B:$B,Heron!O$9,Xero!$A:$A,Heron!$A$4,Xero!$E:$E,Heron!$A16)-SUMIFS(Xero!$F:$F,Xero!$B:$B,Heron!O$9,Xero!$A:$A,Heron!$A$5,Xero!$E:$E,Heron!$A16)</f>
        <v/>
      </c>
      <c r="P16" s="109">
        <f>-SUMIFS(Xero!$F:$F,Xero!$B:$B,Heron!P$9,Xero!$A:$A,Heron!$A$4,Xero!$E:$E,Heron!$A16)-SUMIFS(Xero!$F:$F,Xero!$B:$B,Heron!P$9,Xero!$A:$A,Heron!$A$5,Xero!$E:$E,Heron!$A16)</f>
        <v/>
      </c>
      <c r="Q16" s="109">
        <f>-SUMIFS(Xero!$F:$F,Xero!$B:$B,Heron!Q$9,Xero!$A:$A,Heron!$A$4,Xero!$E:$E,Heron!$A16)-SUMIFS(Xero!$F:$F,Xero!$B:$B,Heron!Q$9,Xero!$A:$A,Heron!$A$5,Xero!$E:$E,Heron!$A16)</f>
        <v/>
      </c>
      <c r="R16" s="109">
        <f>-SUMIFS(Xero!$F:$F,Xero!$B:$B,Heron!R$9,Xero!$A:$A,Heron!$A$4,Xero!$E:$E,Heron!$A16)-SUMIFS(Xero!$F:$F,Xero!$B:$B,Heron!R$9,Xero!$A:$A,Heron!$A$5,Xero!$E:$E,Heron!$A16)</f>
        <v/>
      </c>
      <c r="S16" s="109">
        <f>-SUMIFS(Xero!$F:$F,Xero!$B:$B,Heron!S$9,Xero!$A:$A,Heron!$A$4,Xero!$E:$E,Heron!$A16)-SUMIFS(Xero!$F:$F,Xero!$B:$B,Heron!S$9,Xero!$A:$A,Heron!$A$5,Xero!$E:$E,Heron!$A16)</f>
        <v/>
      </c>
      <c r="T16" s="109">
        <f>-SUMIFS(Xero!$F:$F,Xero!$B:$B,Heron!T$9,Xero!$A:$A,Heron!$A$4,Xero!$E:$E,Heron!$A16)-SUMIFS(Xero!$F:$F,Xero!$B:$B,Heron!T$9,Xero!$A:$A,Heron!$A$5,Xero!$E:$E,Heron!$A16)</f>
        <v/>
      </c>
      <c r="U16" s="109">
        <f>-SUMIFS(Xero!$F:$F,Xero!$B:$B,Heron!U$9,Xero!$A:$A,Heron!$A$4,Xero!$E:$E,Heron!$A16)-SUMIFS(Xero!$F:$F,Xero!$B:$B,Heron!U$9,Xero!$A:$A,Heron!$A$5,Xero!$E:$E,Heron!$A16)</f>
        <v/>
      </c>
      <c r="V16" s="109">
        <f>-SUMIFS(Xero!$F:$F,Xero!$B:$B,Heron!V$9,Xero!$A:$A,Heron!$A$4,Xero!$E:$E,Heron!$A16)-SUMIFS(Xero!$F:$F,Xero!$B:$B,Heron!V$9,Xero!$A:$A,Heron!$A$5,Xero!$E:$E,Heron!$A16)</f>
        <v/>
      </c>
      <c r="W16" s="109">
        <f>-SUMIFS(Xero!$F:$F,Xero!$B:$B,Heron!W$9,Xero!$A:$A,Heron!$A$4,Xero!$E:$E,Heron!$A16)-SUMIFS(Xero!$F:$F,Xero!$B:$B,Heron!W$9,Xero!$A:$A,Heron!$A$5,Xero!$E:$E,Heron!$A16)</f>
        <v/>
      </c>
      <c r="X16" s="109">
        <f>-SUMIFS(Xero!$F:$F,Xero!$B:$B,Heron!X$9,Xero!$A:$A,Heron!$A$4,Xero!$E:$E,Heron!$A16)-SUMIFS(Xero!$F:$F,Xero!$B:$B,Heron!X$9,Xero!$A:$A,Heron!$A$5,Xero!$E:$E,Heron!$A16)</f>
        <v/>
      </c>
      <c r="Y16" s="109">
        <f>-SUMIFS(Xero!$F:$F,Xero!$B:$B,Heron!Y$9,Xero!$A:$A,Heron!$A$4,Xero!$E:$E,Heron!$A16)-SUMIFS(Xero!$F:$F,Xero!$B:$B,Heron!Y$9,Xero!$A:$A,Heron!$A$5,Xero!$E:$E,Heron!$A16)</f>
        <v/>
      </c>
      <c r="Z16" s="109">
        <f>-SUMIFS(Xero!$F:$F,Xero!$B:$B,Heron!Z$9,Xero!$A:$A,Heron!$A$4,Xero!$E:$E,Heron!$A16)-SUMIFS(Xero!$F:$F,Xero!$B:$B,Heron!Z$9,Xero!$A:$A,Heron!$A$5,Xero!$E:$E,Heron!$A16)</f>
        <v/>
      </c>
      <c r="AA16" s="109">
        <f>-SUMIFS(Xero!$F:$F,Xero!$B:$B,Heron!AA$9,Xero!$A:$A,Heron!$A$4,Xero!$E:$E,Heron!$A16)-SUMIFS(Xero!$F:$F,Xero!$B:$B,Heron!AA$9,Xero!$A:$A,Heron!$A$5,Xero!$E:$E,Heron!$A16)</f>
        <v/>
      </c>
      <c r="AB16" s="109">
        <f>-SUMIFS(Xero!$F:$F,Xero!$B:$B,Heron!AB$9,Xero!$A:$A,Heron!$A$4,Xero!$E:$E,Heron!$A16)-SUMIFS(Xero!$F:$F,Xero!$B:$B,Heron!AB$9,Xero!$A:$A,Heron!$A$5,Xero!$E:$E,Heron!$A16)</f>
        <v/>
      </c>
      <c r="AC16" s="109">
        <f>-SUMIFS(Xero!$F:$F,Xero!$B:$B,Heron!AC$9,Xero!$A:$A,Heron!$A$4,Xero!$E:$E,Heron!$A16)-SUMIFS(Xero!$F:$F,Xero!$B:$B,Heron!AC$9,Xero!$A:$A,Heron!$A$5,Xero!$E:$E,Heron!$A16)</f>
        <v/>
      </c>
      <c r="AD16" s="109">
        <f>-SUMIFS(Xero!$F:$F,Xero!$B:$B,Heron!AD$9,Xero!$A:$A,Heron!$A$4,Xero!$E:$E,Heron!$A16)-SUMIFS(Xero!$F:$F,Xero!$B:$B,Heron!AD$9,Xero!$A:$A,Heron!$A$5,Xero!$E:$E,Heron!$A16)</f>
        <v/>
      </c>
      <c r="AE16" s="109">
        <f>-SUMIFS(Xero!$F:$F,Xero!$B:$B,Heron!AE$9,Xero!$A:$A,Heron!$A$4,Xero!$E:$E,Heron!$A16)-SUMIFS(Xero!$F:$F,Xero!$B:$B,Heron!AE$9,Xero!$A:$A,Heron!$A$5,Xero!$E:$E,Heron!$A16)</f>
        <v/>
      </c>
      <c r="AF16" s="109">
        <f>-SUMIFS(Xero!$F:$F,Xero!$B:$B,Heron!AF$9,Xero!$A:$A,Heron!$A$4,Xero!$E:$E,Heron!$A16)-SUMIFS(Xero!$F:$F,Xero!$B:$B,Heron!AF$9,Xero!$A:$A,Heron!$A$5,Xero!$E:$E,Heron!$A16)</f>
        <v/>
      </c>
      <c r="AG16" s="109">
        <f>-SUMIFS(Xero!$F:$F,Xero!$B:$B,Heron!AG$9,Xero!$A:$A,Heron!$A$4,Xero!$E:$E,Heron!$A16)-SUMIFS(Xero!$F:$F,Xero!$B:$B,Heron!AG$9,Xero!$A:$A,Heron!$A$5,Xero!$E:$E,Heron!$A16)</f>
        <v/>
      </c>
      <c r="AH16" s="109">
        <f>-SUMIFS(Xero!$F:$F,Xero!$B:$B,Heron!AH$9,Xero!$A:$A,Heron!$A$4,Xero!$E:$E,Heron!$A16)-SUMIFS(Xero!$F:$F,Xero!$B:$B,Heron!AH$9,Xero!$A:$A,Heron!$A$5,Xero!$E:$E,Heron!$A16)</f>
        <v/>
      </c>
      <c r="AI16" s="109">
        <f>-SUMIFS(Xero!$F:$F,Xero!$B:$B,Heron!AI$9,Xero!$A:$A,Heron!$A$4,Xero!$E:$E,Heron!$A16)-SUMIFS(Xero!$F:$F,Xero!$B:$B,Heron!AI$9,Xero!$A:$A,Heron!$A$5,Xero!$E:$E,Heron!$A16)</f>
        <v/>
      </c>
      <c r="AJ16" s="109">
        <f>-SUMIFS(Xero!$F:$F,Xero!$B:$B,Heron!AJ$9,Xero!$A:$A,Heron!$A$4,Xero!$E:$E,Heron!$A16)-SUMIFS(Xero!$F:$F,Xero!$B:$B,Heron!AJ$9,Xero!$A:$A,Heron!$A$5,Xero!$E:$E,Heron!$A16)</f>
        <v/>
      </c>
      <c r="AK16" s="109">
        <f>-SUMIFS(Xero!$F:$F,Xero!$B:$B,Heron!AK$9,Xero!$A:$A,Heron!$A$4,Xero!$E:$E,Heron!$A16)-SUMIFS(Xero!$F:$F,Xero!$B:$B,Heron!AK$9,Xero!$A:$A,Heron!$A$5,Xero!$E:$E,Heron!$A16)</f>
        <v/>
      </c>
      <c r="AL16" s="109">
        <f>-SUMIFS(Xero!$F:$F,Xero!$B:$B,Heron!AL$9,Xero!$A:$A,Heron!$A$4,Xero!$E:$E,Heron!$A16)-SUMIFS(Xero!$F:$F,Xero!$B:$B,Heron!AL$9,Xero!$A:$A,Heron!$A$5,Xero!$E:$E,Heron!$A16)</f>
        <v/>
      </c>
      <c r="AM16" s="109">
        <f>-SUMIFS(Xero!$F:$F,Xero!$B:$B,Heron!AM$9,Xero!$A:$A,Heron!$A$4,Xero!$E:$E,Heron!$A16)-SUMIFS(Xero!$F:$F,Xero!$B:$B,Heron!AM$9,Xero!$A:$A,Heron!$A$5,Xero!$E:$E,Heron!$A16)</f>
        <v/>
      </c>
      <c r="AN16" s="109">
        <f>-SUMIFS(Xero!$F:$F,Xero!$B:$B,Heron!AN$9,Xero!$A:$A,Heron!$A$4,Xero!$E:$E,Heron!$A16)-SUMIFS(Xero!$F:$F,Xero!$B:$B,Heron!AN$9,Xero!$A:$A,Heron!$A$5,Xero!$E:$E,Heron!$A16)</f>
        <v/>
      </c>
      <c r="AO16" s="109">
        <f>-SUMIFS(Xero!$F:$F,Xero!$B:$B,Heron!AO$9,Xero!$A:$A,Heron!$A$4,Xero!$E:$E,Heron!$A16)-SUMIFS(Xero!$F:$F,Xero!$B:$B,Heron!AO$9,Xero!$A:$A,Heron!$A$5,Xero!$E:$E,Heron!$A16)</f>
        <v/>
      </c>
      <c r="AP16" s="109">
        <f>-SUMIFS(Xero!$F:$F,Xero!$B:$B,Heron!AP$9,Xero!$A:$A,Heron!$A$4,Xero!$E:$E,Heron!$A16)-SUMIFS(Xero!$F:$F,Xero!$B:$B,Heron!AP$9,Xero!$A:$A,Heron!$A$5,Xero!$E:$E,Heron!$A16)</f>
        <v/>
      </c>
      <c r="AQ16" s="109">
        <f>-SUMIFS(Xero!$F:$F,Xero!$B:$B,Heron!AQ$9,Xero!$A:$A,Heron!$A$4,Xero!$E:$E,Heron!$A16)-SUMIFS(Xero!$F:$F,Xero!$B:$B,Heron!AQ$9,Xero!$A:$A,Heron!$A$5,Xero!$E:$E,Heron!$A16)</f>
        <v/>
      </c>
      <c r="AR16" s="109">
        <f>-SUMIFS(Xero!$F:$F,Xero!$B:$B,Heron!AR$9,Xero!$A:$A,Heron!$A$4,Xero!$E:$E,Heron!$A16)-SUMIFS(Xero!$F:$F,Xero!$B:$B,Heron!AR$9,Xero!$A:$A,Heron!$A$5,Xero!$E:$E,Heron!$A16)</f>
        <v/>
      </c>
      <c r="AS16" s="109">
        <f>-SUMIFS(Xero!$F:$F,Xero!$B:$B,Heron!AS$9,Xero!$A:$A,Heron!$A$4,Xero!$E:$E,Heron!$A16)-SUMIFS(Xero!$F:$F,Xero!$B:$B,Heron!AS$9,Xero!$A:$A,Heron!$A$5,Xero!$E:$E,Heron!$A16)</f>
        <v/>
      </c>
      <c r="AT16" s="109">
        <f>-SUMIFS(Xero!$F:$F,Xero!$B:$B,Heron!AT$9,Xero!$A:$A,Heron!$A$4,Xero!$E:$E,Heron!$A16)-SUMIFS(Xero!$F:$F,Xero!$B:$B,Heron!AT$9,Xero!$A:$A,Heron!$A$5,Xero!$E:$E,Heron!$A16)</f>
        <v/>
      </c>
      <c r="AU16" s="109">
        <f>-SUMIFS(Xero!$F:$F,Xero!$B:$B,Heron!AU$9,Xero!$A:$A,Heron!$A$4,Xero!$E:$E,Heron!$A16)-SUMIFS(Xero!$F:$F,Xero!$B:$B,Heron!AU$9,Xero!$A:$A,Heron!$A$5,Xero!$E:$E,Heron!$A16)</f>
        <v/>
      </c>
      <c r="AV16" s="109">
        <f>-SUMIFS(Xero!$F:$F,Xero!$B:$B,Heron!AV$9,Xero!$A:$A,Heron!$A$4,Xero!$E:$E,Heron!$A16)-SUMIFS(Xero!$F:$F,Xero!$B:$B,Heron!AV$9,Xero!$A:$A,Heron!$A$5,Xero!$E:$E,Heron!$A16)</f>
        <v/>
      </c>
      <c r="AW16" s="109">
        <f>-SUMIFS(Xero!$F:$F,Xero!$B:$B,Heron!AW$9,Xero!$A:$A,Heron!$A$4,Xero!$E:$E,Heron!$A16)-SUMIFS(Xero!$F:$F,Xero!$B:$B,Heron!AW$9,Xero!$A:$A,Heron!$A$5,Xero!$E:$E,Heron!$A16)</f>
        <v/>
      </c>
      <c r="AX16" s="109">
        <f>-SUMIFS(Xero!$F:$F,Xero!$B:$B,Heron!AX$9,Xero!$A:$A,Heron!$A$4,Xero!$E:$E,Heron!$A16)-SUMIFS(Xero!$F:$F,Xero!$B:$B,Heron!AX$9,Xero!$A:$A,Heron!$A$5,Xero!$E:$E,Heron!$A16)</f>
        <v/>
      </c>
      <c r="AY16" s="109">
        <f>-SUMIFS(Xero!$F:$F,Xero!$B:$B,Heron!AY$9,Xero!$A:$A,Heron!$A$4,Xero!$E:$E,Heron!$A16)-SUMIFS(Xero!$F:$F,Xero!$B:$B,Heron!AY$9,Xero!$A:$A,Heron!$A$5,Xero!$E:$E,Heron!$A16)</f>
        <v/>
      </c>
      <c r="AZ16" s="109">
        <f>-SUMIFS(Xero!$F:$F,Xero!$B:$B,Heron!AZ$9,Xero!$A:$A,Heron!$A$4,Xero!$E:$E,Heron!$A16)-SUMIFS(Xero!$F:$F,Xero!$B:$B,Heron!AZ$9,Xero!$A:$A,Heron!$A$5,Xero!$E:$E,Heron!$A16)</f>
        <v/>
      </c>
      <c r="BA16" s="109">
        <f>-SUMIFS(Xero!$F:$F,Xero!$B:$B,Heron!BA$9,Xero!$A:$A,Heron!$A$4,Xero!$E:$E,Heron!$A16)-SUMIFS(Xero!$F:$F,Xero!$B:$B,Heron!BA$9,Xero!$A:$A,Heron!$A$5,Xero!$E:$E,Heron!$A16)</f>
        <v/>
      </c>
      <c r="BB16" s="109">
        <f>-SUMIFS(Xero!$F:$F,Xero!$B:$B,Heron!BB$9,Xero!$A:$A,Heron!$A$4,Xero!$E:$E,Heron!$A16)-SUMIFS(Xero!$F:$F,Xero!$B:$B,Heron!BB$9,Xero!$A:$A,Heron!$A$5,Xero!$E:$E,Heron!$A16)</f>
        <v/>
      </c>
      <c r="BC16" s="109">
        <f>-SUMIFS(Xero!$F:$F,Xero!$B:$B,Heron!BC$9,Xero!$A:$A,Heron!$A$4,Xero!$E:$E,Heron!$A16)-SUMIFS(Xero!$F:$F,Xero!$B:$B,Heron!BC$9,Xero!$A:$A,Heron!$A$5,Xero!$E:$E,Heron!$A16)</f>
        <v/>
      </c>
      <c r="BD16" s="109">
        <f>-SUMIFS(Xero!$F:$F,Xero!$B:$B,Heron!BD$9,Xero!$A:$A,Heron!$A$4,Xero!$E:$E,Heron!$A16)-SUMIFS(Xero!$F:$F,Xero!$B:$B,Heron!BD$9,Xero!$A:$A,Heron!$A$5,Xero!$E:$E,Heron!$A16)</f>
        <v/>
      </c>
      <c r="BE16" s="109">
        <f>-SUMIFS(Xero!$F:$F,Xero!$B:$B,Heron!BE$9,Xero!$A:$A,Heron!$A$4,Xero!$E:$E,Heron!$A16)-SUMIFS(Xero!$F:$F,Xero!$B:$B,Heron!BE$9,Xero!$A:$A,Heron!$A$5,Xero!$E:$E,Heron!$A16)</f>
        <v/>
      </c>
      <c r="BF16" s="109">
        <f>-SUMIFS(Xero!$F:$F,Xero!$B:$B,Heron!BF$9,Xero!$A:$A,Heron!$A$4,Xero!$E:$E,Heron!$A16)-SUMIFS(Xero!$F:$F,Xero!$B:$B,Heron!BF$9,Xero!$A:$A,Heron!$A$5,Xero!$E:$E,Heron!$A16)</f>
        <v/>
      </c>
      <c r="BG16" s="109">
        <f>-SUMIFS(Xero!$F:$F,Xero!$B:$B,Heron!BG$9,Xero!$A:$A,Heron!$A$4,Xero!$E:$E,Heron!$A16)-SUMIFS(Xero!$F:$F,Xero!$B:$B,Heron!BG$9,Xero!$A:$A,Heron!$A$5,Xero!$E:$E,Heron!$A16)</f>
        <v/>
      </c>
      <c r="BH16" s="109">
        <f>-SUMIFS(Xero!$F:$F,Xero!$B:$B,Heron!BH$9,Xero!$A:$A,Heron!$A$4,Xero!$E:$E,Heron!$A16)-SUMIFS(Xero!$F:$F,Xero!$B:$B,Heron!BH$9,Xero!$A:$A,Heron!$A$5,Xero!$E:$E,Heron!$A16)</f>
        <v/>
      </c>
      <c r="BI16" s="109">
        <f>-SUMIFS(Xero!$F:$F,Xero!$B:$B,Heron!BI$9,Xero!$A:$A,Heron!$A$4,Xero!$E:$E,Heron!$A16)-SUMIFS(Xero!$F:$F,Xero!$B:$B,Heron!BI$9,Xero!$A:$A,Heron!$A$5,Xero!$E:$E,Heron!$A16)</f>
        <v/>
      </c>
      <c r="BJ16" s="109">
        <f>-SUMIFS(Xero!$F:$F,Xero!$B:$B,Heron!BJ$9,Xero!$A:$A,Heron!$A$4,Xero!$E:$E,Heron!$A16)-SUMIFS(Xero!$F:$F,Xero!$B:$B,Heron!BJ$9,Xero!$A:$A,Heron!$A$5,Xero!$E:$E,Heron!$A16)</f>
        <v/>
      </c>
      <c r="BK16" s="109">
        <f>-SUMIFS(Xero!$F:$F,Xero!$B:$B,Heron!BK$9,Xero!$A:$A,Heron!$A$4,Xero!$E:$E,Heron!$A16)-SUMIFS(Xero!$F:$F,Xero!$B:$B,Heron!BK$9,Xero!$A:$A,Heron!$A$5,Xero!$E:$E,Heron!$A16)</f>
        <v/>
      </c>
      <c r="BL16" s="109">
        <f>sum(D16:BK16)</f>
        <v/>
      </c>
    </row>
    <row r="17">
      <c r="A17" s="108" t="inlineStr">
        <is>
          <t>Interest Received - Momentum</t>
        </is>
      </c>
      <c r="D17" s="109">
        <f>-SUMIFS(Xero!$F:$F,Xero!$B:$B,Heron!D$9,Xero!$A:$A,Heron!$A$4,Xero!$E:$E,Heron!$A17)-SUMIFS(Xero!$F:$F,Xero!$B:$B,Heron!D$9,Xero!$A:$A,Heron!$A$5,Xero!$E:$E,Heron!$A17)</f>
        <v/>
      </c>
      <c r="E17" s="109">
        <f>-SUMIFS(Xero!$F:$F,Xero!$B:$B,Heron!E$9,Xero!$A:$A,Heron!$A$4,Xero!$E:$E,Heron!$A17)-SUMIFS(Xero!$F:$F,Xero!$B:$B,Heron!E$9,Xero!$A:$A,Heron!$A$5,Xero!$E:$E,Heron!$A17)</f>
        <v/>
      </c>
      <c r="F17" s="109">
        <f>-SUMIFS(Xero!$F:$F,Xero!$B:$B,Heron!F$9,Xero!$A:$A,Heron!$A$4,Xero!$E:$E,Heron!$A17)-SUMIFS(Xero!$F:$F,Xero!$B:$B,Heron!F$9,Xero!$A:$A,Heron!$A$5,Xero!$E:$E,Heron!$A17)</f>
        <v/>
      </c>
      <c r="G17" s="109">
        <f>-SUMIFS(Xero!$F:$F,Xero!$B:$B,Heron!G$9,Xero!$A:$A,Heron!$A$4,Xero!$E:$E,Heron!$A17)-SUMIFS(Xero!$F:$F,Xero!$B:$B,Heron!G$9,Xero!$A:$A,Heron!$A$5,Xero!$E:$E,Heron!$A17)</f>
        <v/>
      </c>
      <c r="H17" s="109">
        <f>-SUMIFS(Xero!$F:$F,Xero!$B:$B,Heron!H$9,Xero!$A:$A,Heron!$A$4,Xero!$E:$E,Heron!$A17)-SUMIFS(Xero!$F:$F,Xero!$B:$B,Heron!H$9,Xero!$A:$A,Heron!$A$5,Xero!$E:$E,Heron!$A17)</f>
        <v/>
      </c>
      <c r="I17" s="109">
        <f>-SUMIFS(Xero!$F:$F,Xero!$B:$B,Heron!I$9,Xero!$A:$A,Heron!$A$4,Xero!$E:$E,Heron!$A17)-SUMIFS(Xero!$F:$F,Xero!$B:$B,Heron!I$9,Xero!$A:$A,Heron!$A$5,Xero!$E:$E,Heron!$A17)</f>
        <v/>
      </c>
      <c r="J17" s="109">
        <f>-SUMIFS(Xero!$F:$F,Xero!$B:$B,Heron!J$9,Xero!$A:$A,Heron!$A$4,Xero!$E:$E,Heron!$A17)-SUMIFS(Xero!$F:$F,Xero!$B:$B,Heron!J$9,Xero!$A:$A,Heron!$A$5,Xero!$E:$E,Heron!$A17)</f>
        <v/>
      </c>
      <c r="K17" s="109">
        <f>-SUMIFS(Xero!$F:$F,Xero!$B:$B,Heron!K$9,Xero!$A:$A,Heron!$A$4,Xero!$E:$E,Heron!$A17)-SUMIFS(Xero!$F:$F,Xero!$B:$B,Heron!K$9,Xero!$A:$A,Heron!$A$5,Xero!$E:$E,Heron!$A17)</f>
        <v/>
      </c>
      <c r="L17" s="109">
        <f>-SUMIFS(Xero!$F:$F,Xero!$B:$B,Heron!L$9,Xero!$A:$A,Heron!$A$4,Xero!$E:$E,Heron!$A17)-SUMIFS(Xero!$F:$F,Xero!$B:$B,Heron!L$9,Xero!$A:$A,Heron!$A$5,Xero!$E:$E,Heron!$A17)</f>
        <v/>
      </c>
      <c r="M17" s="109">
        <f>-SUMIFS(Xero!$F:$F,Xero!$B:$B,Heron!M$9,Xero!$A:$A,Heron!$A$4,Xero!$E:$E,Heron!$A17)-SUMIFS(Xero!$F:$F,Xero!$B:$B,Heron!M$9,Xero!$A:$A,Heron!$A$5,Xero!$E:$E,Heron!$A17)</f>
        <v/>
      </c>
      <c r="N17" s="109">
        <f>-SUMIFS(Xero!$F:$F,Xero!$B:$B,Heron!N$9,Xero!$A:$A,Heron!$A$4,Xero!$E:$E,Heron!$A17)-SUMIFS(Xero!$F:$F,Xero!$B:$B,Heron!N$9,Xero!$A:$A,Heron!$A$5,Xero!$E:$E,Heron!$A17)</f>
        <v/>
      </c>
      <c r="O17" s="109">
        <f>-SUMIFS(Xero!$F:$F,Xero!$B:$B,Heron!O$9,Xero!$A:$A,Heron!$A$4,Xero!$E:$E,Heron!$A17)-SUMIFS(Xero!$F:$F,Xero!$B:$B,Heron!O$9,Xero!$A:$A,Heron!$A$5,Xero!$E:$E,Heron!$A17)</f>
        <v/>
      </c>
      <c r="P17" s="109">
        <f>-SUMIFS(Xero!$F:$F,Xero!$B:$B,Heron!P$9,Xero!$A:$A,Heron!$A$4,Xero!$E:$E,Heron!$A17)-SUMIFS(Xero!$F:$F,Xero!$B:$B,Heron!P$9,Xero!$A:$A,Heron!$A$5,Xero!$E:$E,Heron!$A17)</f>
        <v/>
      </c>
      <c r="Q17" s="109">
        <f>-SUMIFS(Xero!$F:$F,Xero!$B:$B,Heron!Q$9,Xero!$A:$A,Heron!$A$4,Xero!$E:$E,Heron!$A17)-SUMIFS(Xero!$F:$F,Xero!$B:$B,Heron!Q$9,Xero!$A:$A,Heron!$A$5,Xero!$E:$E,Heron!$A17)</f>
        <v/>
      </c>
      <c r="R17" s="109">
        <f>-SUMIFS(Xero!$F:$F,Xero!$B:$B,Heron!R$9,Xero!$A:$A,Heron!$A$4,Xero!$E:$E,Heron!$A17)-SUMIFS(Xero!$F:$F,Xero!$B:$B,Heron!R$9,Xero!$A:$A,Heron!$A$5,Xero!$E:$E,Heron!$A17)</f>
        <v/>
      </c>
      <c r="S17" s="109">
        <f>-SUMIFS(Xero!$F:$F,Xero!$B:$B,Heron!S$9,Xero!$A:$A,Heron!$A$4,Xero!$E:$E,Heron!$A17)-SUMIFS(Xero!$F:$F,Xero!$B:$B,Heron!S$9,Xero!$A:$A,Heron!$A$5,Xero!$E:$E,Heron!$A17)</f>
        <v/>
      </c>
      <c r="T17" s="109">
        <f>-SUMIFS(Xero!$F:$F,Xero!$B:$B,Heron!T$9,Xero!$A:$A,Heron!$A$4,Xero!$E:$E,Heron!$A17)-SUMIFS(Xero!$F:$F,Xero!$B:$B,Heron!T$9,Xero!$A:$A,Heron!$A$5,Xero!$E:$E,Heron!$A17)</f>
        <v/>
      </c>
      <c r="U17" s="109">
        <f>-SUMIFS(Xero!$F:$F,Xero!$B:$B,Heron!U$9,Xero!$A:$A,Heron!$A$4,Xero!$E:$E,Heron!$A17)-SUMIFS(Xero!$F:$F,Xero!$B:$B,Heron!U$9,Xero!$A:$A,Heron!$A$5,Xero!$E:$E,Heron!$A17)</f>
        <v/>
      </c>
      <c r="V17" s="109">
        <f>-SUMIFS(Xero!$F:$F,Xero!$B:$B,Heron!V$9,Xero!$A:$A,Heron!$A$4,Xero!$E:$E,Heron!$A17)-SUMIFS(Xero!$F:$F,Xero!$B:$B,Heron!V$9,Xero!$A:$A,Heron!$A$5,Xero!$E:$E,Heron!$A17)</f>
        <v/>
      </c>
      <c r="W17" s="109">
        <f>-SUMIFS(Xero!$F:$F,Xero!$B:$B,Heron!W$9,Xero!$A:$A,Heron!$A$4,Xero!$E:$E,Heron!$A17)-SUMIFS(Xero!$F:$F,Xero!$B:$B,Heron!W$9,Xero!$A:$A,Heron!$A$5,Xero!$E:$E,Heron!$A17)</f>
        <v/>
      </c>
      <c r="X17" s="109">
        <f>-SUMIFS(Xero!$F:$F,Xero!$B:$B,Heron!X$9,Xero!$A:$A,Heron!$A$4,Xero!$E:$E,Heron!$A17)-SUMIFS(Xero!$F:$F,Xero!$B:$B,Heron!X$9,Xero!$A:$A,Heron!$A$5,Xero!$E:$E,Heron!$A17)</f>
        <v/>
      </c>
      <c r="Y17" s="109">
        <f>-SUMIFS(Xero!$F:$F,Xero!$B:$B,Heron!Y$9,Xero!$A:$A,Heron!$A$4,Xero!$E:$E,Heron!$A17)-SUMIFS(Xero!$F:$F,Xero!$B:$B,Heron!Y$9,Xero!$A:$A,Heron!$A$5,Xero!$E:$E,Heron!$A17)</f>
        <v/>
      </c>
      <c r="Z17" s="109">
        <f>-SUMIFS(Xero!$F:$F,Xero!$B:$B,Heron!Z$9,Xero!$A:$A,Heron!$A$4,Xero!$E:$E,Heron!$A17)-SUMIFS(Xero!$F:$F,Xero!$B:$B,Heron!Z$9,Xero!$A:$A,Heron!$A$5,Xero!$E:$E,Heron!$A17)</f>
        <v/>
      </c>
      <c r="AA17" s="109">
        <f>-SUMIFS(Xero!$F:$F,Xero!$B:$B,Heron!AA$9,Xero!$A:$A,Heron!$A$4,Xero!$E:$E,Heron!$A17)-SUMIFS(Xero!$F:$F,Xero!$B:$B,Heron!AA$9,Xero!$A:$A,Heron!$A$5,Xero!$E:$E,Heron!$A17)</f>
        <v/>
      </c>
      <c r="AB17" s="109">
        <f>-SUMIFS(Xero!$F:$F,Xero!$B:$B,Heron!AB$9,Xero!$A:$A,Heron!$A$4,Xero!$E:$E,Heron!$A17)-SUMIFS(Xero!$F:$F,Xero!$B:$B,Heron!AB$9,Xero!$A:$A,Heron!$A$5,Xero!$E:$E,Heron!$A17)</f>
        <v/>
      </c>
      <c r="AC17" s="109">
        <f>-SUMIFS(Xero!$F:$F,Xero!$B:$B,Heron!AC$9,Xero!$A:$A,Heron!$A$4,Xero!$E:$E,Heron!$A17)-SUMIFS(Xero!$F:$F,Xero!$B:$B,Heron!AC$9,Xero!$A:$A,Heron!$A$5,Xero!$E:$E,Heron!$A17)</f>
        <v/>
      </c>
      <c r="AD17" s="109">
        <f>-SUMIFS(Xero!$F:$F,Xero!$B:$B,Heron!AD$9,Xero!$A:$A,Heron!$A$4,Xero!$E:$E,Heron!$A17)-SUMIFS(Xero!$F:$F,Xero!$B:$B,Heron!AD$9,Xero!$A:$A,Heron!$A$5,Xero!$E:$E,Heron!$A17)</f>
        <v/>
      </c>
      <c r="AE17" s="109">
        <f>-SUMIFS(Xero!$F:$F,Xero!$B:$B,Heron!AE$9,Xero!$A:$A,Heron!$A$4,Xero!$E:$E,Heron!$A17)-SUMIFS(Xero!$F:$F,Xero!$B:$B,Heron!AE$9,Xero!$A:$A,Heron!$A$5,Xero!$E:$E,Heron!$A17)</f>
        <v/>
      </c>
      <c r="AF17" s="109">
        <f>-SUMIFS(Xero!$F:$F,Xero!$B:$B,Heron!AF$9,Xero!$A:$A,Heron!$A$4,Xero!$E:$E,Heron!$A17)-SUMIFS(Xero!$F:$F,Xero!$B:$B,Heron!AF$9,Xero!$A:$A,Heron!$A$5,Xero!$E:$E,Heron!$A17)</f>
        <v/>
      </c>
      <c r="AG17" s="109">
        <f>-SUMIFS(Xero!$F:$F,Xero!$B:$B,Heron!AG$9,Xero!$A:$A,Heron!$A$4,Xero!$E:$E,Heron!$A17)-SUMIFS(Xero!$F:$F,Xero!$B:$B,Heron!AG$9,Xero!$A:$A,Heron!$A$5,Xero!$E:$E,Heron!$A17)</f>
        <v/>
      </c>
      <c r="AH17" s="109">
        <f>-SUMIFS(Xero!$F:$F,Xero!$B:$B,Heron!AH$9,Xero!$A:$A,Heron!$A$4,Xero!$E:$E,Heron!$A17)-SUMIFS(Xero!$F:$F,Xero!$B:$B,Heron!AH$9,Xero!$A:$A,Heron!$A$5,Xero!$E:$E,Heron!$A17)</f>
        <v/>
      </c>
      <c r="AI17" s="109">
        <f>-SUMIFS(Xero!$F:$F,Xero!$B:$B,Heron!AI$9,Xero!$A:$A,Heron!$A$4,Xero!$E:$E,Heron!$A17)-SUMIFS(Xero!$F:$F,Xero!$B:$B,Heron!AI$9,Xero!$A:$A,Heron!$A$5,Xero!$E:$E,Heron!$A17)</f>
        <v/>
      </c>
      <c r="AJ17" s="109">
        <f>-SUMIFS(Xero!$F:$F,Xero!$B:$B,Heron!AJ$9,Xero!$A:$A,Heron!$A$4,Xero!$E:$E,Heron!$A17)-SUMIFS(Xero!$F:$F,Xero!$B:$B,Heron!AJ$9,Xero!$A:$A,Heron!$A$5,Xero!$E:$E,Heron!$A17)</f>
        <v/>
      </c>
      <c r="AK17" s="109">
        <f>-SUMIFS(Xero!$F:$F,Xero!$B:$B,Heron!AK$9,Xero!$A:$A,Heron!$A$4,Xero!$E:$E,Heron!$A17)-SUMIFS(Xero!$F:$F,Xero!$B:$B,Heron!AK$9,Xero!$A:$A,Heron!$A$5,Xero!$E:$E,Heron!$A17)</f>
        <v/>
      </c>
      <c r="AL17" s="109">
        <f>-SUMIFS(Xero!$F:$F,Xero!$B:$B,Heron!AL$9,Xero!$A:$A,Heron!$A$4,Xero!$E:$E,Heron!$A17)-SUMIFS(Xero!$F:$F,Xero!$B:$B,Heron!AL$9,Xero!$A:$A,Heron!$A$5,Xero!$E:$E,Heron!$A17)</f>
        <v/>
      </c>
      <c r="AM17" s="109">
        <f>-SUMIFS(Xero!$F:$F,Xero!$B:$B,Heron!AM$9,Xero!$A:$A,Heron!$A$4,Xero!$E:$E,Heron!$A17)-SUMIFS(Xero!$F:$F,Xero!$B:$B,Heron!AM$9,Xero!$A:$A,Heron!$A$5,Xero!$E:$E,Heron!$A17)</f>
        <v/>
      </c>
      <c r="AN17" s="109">
        <f>-SUMIFS(Xero!$F:$F,Xero!$B:$B,Heron!AN$9,Xero!$A:$A,Heron!$A$4,Xero!$E:$E,Heron!$A17)-SUMIFS(Xero!$F:$F,Xero!$B:$B,Heron!AN$9,Xero!$A:$A,Heron!$A$5,Xero!$E:$E,Heron!$A17)</f>
        <v/>
      </c>
      <c r="AO17" s="109">
        <f>-SUMIFS(Xero!$F:$F,Xero!$B:$B,Heron!AO$9,Xero!$A:$A,Heron!$A$4,Xero!$E:$E,Heron!$A17)-SUMIFS(Xero!$F:$F,Xero!$B:$B,Heron!AO$9,Xero!$A:$A,Heron!$A$5,Xero!$E:$E,Heron!$A17)</f>
        <v/>
      </c>
      <c r="AP17" s="109">
        <f>-SUMIFS(Xero!$F:$F,Xero!$B:$B,Heron!AP$9,Xero!$A:$A,Heron!$A$4,Xero!$E:$E,Heron!$A17)-SUMIFS(Xero!$F:$F,Xero!$B:$B,Heron!AP$9,Xero!$A:$A,Heron!$A$5,Xero!$E:$E,Heron!$A17)</f>
        <v/>
      </c>
      <c r="AQ17" s="109">
        <f>-SUMIFS(Xero!$F:$F,Xero!$B:$B,Heron!AQ$9,Xero!$A:$A,Heron!$A$4,Xero!$E:$E,Heron!$A17)-SUMIFS(Xero!$F:$F,Xero!$B:$B,Heron!AQ$9,Xero!$A:$A,Heron!$A$5,Xero!$E:$E,Heron!$A17)</f>
        <v/>
      </c>
      <c r="AR17" s="109">
        <f>-SUMIFS(Xero!$F:$F,Xero!$B:$B,Heron!AR$9,Xero!$A:$A,Heron!$A$4,Xero!$E:$E,Heron!$A17)-SUMIFS(Xero!$F:$F,Xero!$B:$B,Heron!AR$9,Xero!$A:$A,Heron!$A$5,Xero!$E:$E,Heron!$A17)</f>
        <v/>
      </c>
      <c r="AS17" s="109">
        <f>-SUMIFS(Xero!$F:$F,Xero!$B:$B,Heron!AS$9,Xero!$A:$A,Heron!$A$4,Xero!$E:$E,Heron!$A17)-SUMIFS(Xero!$F:$F,Xero!$B:$B,Heron!AS$9,Xero!$A:$A,Heron!$A$5,Xero!$E:$E,Heron!$A17)</f>
        <v/>
      </c>
      <c r="AT17" s="109">
        <f>-SUMIFS(Xero!$F:$F,Xero!$B:$B,Heron!AT$9,Xero!$A:$A,Heron!$A$4,Xero!$E:$E,Heron!$A17)-SUMIFS(Xero!$F:$F,Xero!$B:$B,Heron!AT$9,Xero!$A:$A,Heron!$A$5,Xero!$E:$E,Heron!$A17)</f>
        <v/>
      </c>
      <c r="AU17" s="109">
        <f>-SUMIFS(Xero!$F:$F,Xero!$B:$B,Heron!AU$9,Xero!$A:$A,Heron!$A$4,Xero!$E:$E,Heron!$A17)-SUMIFS(Xero!$F:$F,Xero!$B:$B,Heron!AU$9,Xero!$A:$A,Heron!$A$5,Xero!$E:$E,Heron!$A17)</f>
        <v/>
      </c>
      <c r="AV17" s="109">
        <f>-SUMIFS(Xero!$F:$F,Xero!$B:$B,Heron!AV$9,Xero!$A:$A,Heron!$A$4,Xero!$E:$E,Heron!$A17)-SUMIFS(Xero!$F:$F,Xero!$B:$B,Heron!AV$9,Xero!$A:$A,Heron!$A$5,Xero!$E:$E,Heron!$A17)</f>
        <v/>
      </c>
      <c r="AW17" s="109">
        <f>-SUMIFS(Xero!$F:$F,Xero!$B:$B,Heron!AW$9,Xero!$A:$A,Heron!$A$4,Xero!$E:$E,Heron!$A17)-SUMIFS(Xero!$F:$F,Xero!$B:$B,Heron!AW$9,Xero!$A:$A,Heron!$A$5,Xero!$E:$E,Heron!$A17)</f>
        <v/>
      </c>
      <c r="AX17" s="109">
        <f>-SUMIFS(Xero!$F:$F,Xero!$B:$B,Heron!AX$9,Xero!$A:$A,Heron!$A$4,Xero!$E:$E,Heron!$A17)-SUMIFS(Xero!$F:$F,Xero!$B:$B,Heron!AX$9,Xero!$A:$A,Heron!$A$5,Xero!$E:$E,Heron!$A17)</f>
        <v/>
      </c>
      <c r="AY17" s="109">
        <f>-SUMIFS(Xero!$F:$F,Xero!$B:$B,Heron!AY$9,Xero!$A:$A,Heron!$A$4,Xero!$E:$E,Heron!$A17)-SUMIFS(Xero!$F:$F,Xero!$B:$B,Heron!AY$9,Xero!$A:$A,Heron!$A$5,Xero!$E:$E,Heron!$A17)</f>
        <v/>
      </c>
      <c r="AZ17" s="109">
        <f>-SUMIFS(Xero!$F:$F,Xero!$B:$B,Heron!AZ$9,Xero!$A:$A,Heron!$A$4,Xero!$E:$E,Heron!$A17)-SUMIFS(Xero!$F:$F,Xero!$B:$B,Heron!AZ$9,Xero!$A:$A,Heron!$A$5,Xero!$E:$E,Heron!$A17)</f>
        <v/>
      </c>
      <c r="BA17" s="109">
        <f>-SUMIFS(Xero!$F:$F,Xero!$B:$B,Heron!BA$9,Xero!$A:$A,Heron!$A$4,Xero!$E:$E,Heron!$A17)-SUMIFS(Xero!$F:$F,Xero!$B:$B,Heron!BA$9,Xero!$A:$A,Heron!$A$5,Xero!$E:$E,Heron!$A17)</f>
        <v/>
      </c>
      <c r="BB17" s="109">
        <f>-SUMIFS(Xero!$F:$F,Xero!$B:$B,Heron!BB$9,Xero!$A:$A,Heron!$A$4,Xero!$E:$E,Heron!$A17)-SUMIFS(Xero!$F:$F,Xero!$B:$B,Heron!BB$9,Xero!$A:$A,Heron!$A$5,Xero!$E:$E,Heron!$A17)</f>
        <v/>
      </c>
      <c r="BC17" s="109">
        <f>-SUMIFS(Xero!$F:$F,Xero!$B:$B,Heron!BC$9,Xero!$A:$A,Heron!$A$4,Xero!$E:$E,Heron!$A17)-SUMIFS(Xero!$F:$F,Xero!$B:$B,Heron!BC$9,Xero!$A:$A,Heron!$A$5,Xero!$E:$E,Heron!$A17)</f>
        <v/>
      </c>
      <c r="BD17" s="109">
        <f>-SUMIFS(Xero!$F:$F,Xero!$B:$B,Heron!BD$9,Xero!$A:$A,Heron!$A$4,Xero!$E:$E,Heron!$A17)-SUMIFS(Xero!$F:$F,Xero!$B:$B,Heron!BD$9,Xero!$A:$A,Heron!$A$5,Xero!$E:$E,Heron!$A17)</f>
        <v/>
      </c>
      <c r="BE17" s="109">
        <f>-SUMIFS(Xero!$F:$F,Xero!$B:$B,Heron!BE$9,Xero!$A:$A,Heron!$A$4,Xero!$E:$E,Heron!$A17)-SUMIFS(Xero!$F:$F,Xero!$B:$B,Heron!BE$9,Xero!$A:$A,Heron!$A$5,Xero!$E:$E,Heron!$A17)</f>
        <v/>
      </c>
      <c r="BF17" s="109">
        <f>-SUMIFS(Xero!$F:$F,Xero!$B:$B,Heron!BF$9,Xero!$A:$A,Heron!$A$4,Xero!$E:$E,Heron!$A17)-SUMIFS(Xero!$F:$F,Xero!$B:$B,Heron!BF$9,Xero!$A:$A,Heron!$A$5,Xero!$E:$E,Heron!$A17)</f>
        <v/>
      </c>
      <c r="BG17" s="109">
        <f>-SUMIFS(Xero!$F:$F,Xero!$B:$B,Heron!BG$9,Xero!$A:$A,Heron!$A$4,Xero!$E:$E,Heron!$A17)-SUMIFS(Xero!$F:$F,Xero!$B:$B,Heron!BG$9,Xero!$A:$A,Heron!$A$5,Xero!$E:$E,Heron!$A17)</f>
        <v/>
      </c>
      <c r="BH17" s="109">
        <f>-SUMIFS(Xero!$F:$F,Xero!$B:$B,Heron!BH$9,Xero!$A:$A,Heron!$A$4,Xero!$E:$E,Heron!$A17)-SUMIFS(Xero!$F:$F,Xero!$B:$B,Heron!BH$9,Xero!$A:$A,Heron!$A$5,Xero!$E:$E,Heron!$A17)</f>
        <v/>
      </c>
      <c r="BI17" s="109">
        <f>-SUMIFS(Xero!$F:$F,Xero!$B:$B,Heron!BI$9,Xero!$A:$A,Heron!$A$4,Xero!$E:$E,Heron!$A17)-SUMIFS(Xero!$F:$F,Xero!$B:$B,Heron!BI$9,Xero!$A:$A,Heron!$A$5,Xero!$E:$E,Heron!$A17)</f>
        <v/>
      </c>
      <c r="BJ17" s="109">
        <f>-SUMIFS(Xero!$F:$F,Xero!$B:$B,Heron!BJ$9,Xero!$A:$A,Heron!$A$4,Xero!$E:$E,Heron!$A17)-SUMIFS(Xero!$F:$F,Xero!$B:$B,Heron!BJ$9,Xero!$A:$A,Heron!$A$5,Xero!$E:$E,Heron!$A17)</f>
        <v/>
      </c>
      <c r="BK17" s="109">
        <f>-SUMIFS(Xero!$F:$F,Xero!$B:$B,Heron!BK$9,Xero!$A:$A,Heron!$A$4,Xero!$E:$E,Heron!$A17)-SUMIFS(Xero!$F:$F,Xero!$B:$B,Heron!BK$9,Xero!$A:$A,Heron!$A$5,Xero!$E:$E,Heron!$A17)</f>
        <v/>
      </c>
      <c r="BL17" s="109">
        <f>sum(D17:BK17)</f>
        <v/>
      </c>
    </row>
    <row r="18">
      <c r="A18" s="108" t="inlineStr">
        <is>
          <t>Interest Received - STBB Trust Account</t>
        </is>
      </c>
      <c r="D18" s="109">
        <f>-SUMIFS(Xero!$F:$F,Xero!$B:$B,Heron!D$9,Xero!$A:$A,Heron!$A$4,Xero!$E:$E,Heron!$A18)-SUMIFS(Xero!$F:$F,Xero!$B:$B,Heron!D$9,Xero!$A:$A,Heron!$A$5,Xero!$E:$E,Heron!$A18)</f>
        <v/>
      </c>
      <c r="E18" s="109">
        <f>-SUMIFS(Xero!$F:$F,Xero!$B:$B,Heron!E$9,Xero!$A:$A,Heron!$A$4,Xero!$E:$E,Heron!$A18)-SUMIFS(Xero!$F:$F,Xero!$B:$B,Heron!E$9,Xero!$A:$A,Heron!$A$5,Xero!$E:$E,Heron!$A18)</f>
        <v/>
      </c>
      <c r="F18" s="109">
        <f>-SUMIFS(Xero!$F:$F,Xero!$B:$B,Heron!F$9,Xero!$A:$A,Heron!$A$4,Xero!$E:$E,Heron!$A18)-SUMIFS(Xero!$F:$F,Xero!$B:$B,Heron!F$9,Xero!$A:$A,Heron!$A$5,Xero!$E:$E,Heron!$A18)</f>
        <v/>
      </c>
      <c r="G18" s="109">
        <f>-SUMIFS(Xero!$F:$F,Xero!$B:$B,Heron!G$9,Xero!$A:$A,Heron!$A$4,Xero!$E:$E,Heron!$A18)-SUMIFS(Xero!$F:$F,Xero!$B:$B,Heron!G$9,Xero!$A:$A,Heron!$A$5,Xero!$E:$E,Heron!$A18)</f>
        <v/>
      </c>
      <c r="H18" s="109">
        <f>-SUMIFS(Xero!$F:$F,Xero!$B:$B,Heron!H$9,Xero!$A:$A,Heron!$A$4,Xero!$E:$E,Heron!$A18)-SUMIFS(Xero!$F:$F,Xero!$B:$B,Heron!H$9,Xero!$A:$A,Heron!$A$5,Xero!$E:$E,Heron!$A18)</f>
        <v/>
      </c>
      <c r="I18" s="109">
        <f>-SUMIFS(Xero!$F:$F,Xero!$B:$B,Heron!I$9,Xero!$A:$A,Heron!$A$4,Xero!$E:$E,Heron!$A18)-SUMIFS(Xero!$F:$F,Xero!$B:$B,Heron!I$9,Xero!$A:$A,Heron!$A$5,Xero!$E:$E,Heron!$A18)</f>
        <v/>
      </c>
      <c r="J18" s="109">
        <f>-SUMIFS(Xero!$F:$F,Xero!$B:$B,Heron!J$9,Xero!$A:$A,Heron!$A$4,Xero!$E:$E,Heron!$A18)-SUMIFS(Xero!$F:$F,Xero!$B:$B,Heron!J$9,Xero!$A:$A,Heron!$A$5,Xero!$E:$E,Heron!$A18)</f>
        <v/>
      </c>
      <c r="K18" s="109">
        <f>-SUMIFS(Xero!$F:$F,Xero!$B:$B,Heron!K$9,Xero!$A:$A,Heron!$A$4,Xero!$E:$E,Heron!$A18)-SUMIFS(Xero!$F:$F,Xero!$B:$B,Heron!K$9,Xero!$A:$A,Heron!$A$5,Xero!$E:$E,Heron!$A18)</f>
        <v/>
      </c>
      <c r="L18" s="109">
        <f>-SUMIFS(Xero!$F:$F,Xero!$B:$B,Heron!L$9,Xero!$A:$A,Heron!$A$4,Xero!$E:$E,Heron!$A18)-SUMIFS(Xero!$F:$F,Xero!$B:$B,Heron!L$9,Xero!$A:$A,Heron!$A$5,Xero!$E:$E,Heron!$A18)</f>
        <v/>
      </c>
      <c r="M18" s="109">
        <f>-SUMIFS(Xero!$F:$F,Xero!$B:$B,Heron!M$9,Xero!$A:$A,Heron!$A$4,Xero!$E:$E,Heron!$A18)-SUMIFS(Xero!$F:$F,Xero!$B:$B,Heron!M$9,Xero!$A:$A,Heron!$A$5,Xero!$E:$E,Heron!$A18)</f>
        <v/>
      </c>
      <c r="N18" s="109">
        <f>-SUMIFS(Xero!$F:$F,Xero!$B:$B,Heron!N$9,Xero!$A:$A,Heron!$A$4,Xero!$E:$E,Heron!$A18)-SUMIFS(Xero!$F:$F,Xero!$B:$B,Heron!N$9,Xero!$A:$A,Heron!$A$5,Xero!$E:$E,Heron!$A18)</f>
        <v/>
      </c>
      <c r="O18" s="109">
        <f>-SUMIFS(Xero!$F:$F,Xero!$B:$B,Heron!O$9,Xero!$A:$A,Heron!$A$4,Xero!$E:$E,Heron!$A18)-SUMIFS(Xero!$F:$F,Xero!$B:$B,Heron!O$9,Xero!$A:$A,Heron!$A$5,Xero!$E:$E,Heron!$A18)</f>
        <v/>
      </c>
      <c r="P18" s="109">
        <f>-SUMIFS(Xero!$F:$F,Xero!$B:$B,Heron!P$9,Xero!$A:$A,Heron!$A$4,Xero!$E:$E,Heron!$A18)-SUMIFS(Xero!$F:$F,Xero!$B:$B,Heron!P$9,Xero!$A:$A,Heron!$A$5,Xero!$E:$E,Heron!$A18)</f>
        <v/>
      </c>
      <c r="Q18" s="109">
        <f>-SUMIFS(Xero!$F:$F,Xero!$B:$B,Heron!Q$9,Xero!$A:$A,Heron!$A$4,Xero!$E:$E,Heron!$A18)-SUMIFS(Xero!$F:$F,Xero!$B:$B,Heron!Q$9,Xero!$A:$A,Heron!$A$5,Xero!$E:$E,Heron!$A18)</f>
        <v/>
      </c>
      <c r="R18" s="109">
        <f>-SUMIFS(Xero!$F:$F,Xero!$B:$B,Heron!R$9,Xero!$A:$A,Heron!$A$4,Xero!$E:$E,Heron!$A18)-SUMIFS(Xero!$F:$F,Xero!$B:$B,Heron!R$9,Xero!$A:$A,Heron!$A$5,Xero!$E:$E,Heron!$A18)</f>
        <v/>
      </c>
      <c r="S18" s="109">
        <f>-SUMIFS(Xero!$F:$F,Xero!$B:$B,Heron!S$9,Xero!$A:$A,Heron!$A$4,Xero!$E:$E,Heron!$A18)-SUMIFS(Xero!$F:$F,Xero!$B:$B,Heron!S$9,Xero!$A:$A,Heron!$A$5,Xero!$E:$E,Heron!$A18)</f>
        <v/>
      </c>
      <c r="T18" s="109">
        <f>-SUMIFS(Xero!$F:$F,Xero!$B:$B,Heron!T$9,Xero!$A:$A,Heron!$A$4,Xero!$E:$E,Heron!$A18)-SUMIFS(Xero!$F:$F,Xero!$B:$B,Heron!T$9,Xero!$A:$A,Heron!$A$5,Xero!$E:$E,Heron!$A18)</f>
        <v/>
      </c>
      <c r="U18" s="109">
        <f>-SUMIFS(Xero!$F:$F,Xero!$B:$B,Heron!U$9,Xero!$A:$A,Heron!$A$4,Xero!$E:$E,Heron!$A18)-SUMIFS(Xero!$F:$F,Xero!$B:$B,Heron!U$9,Xero!$A:$A,Heron!$A$5,Xero!$E:$E,Heron!$A18)</f>
        <v/>
      </c>
      <c r="V18" s="109">
        <f>-SUMIFS(Xero!$F:$F,Xero!$B:$B,Heron!V$9,Xero!$A:$A,Heron!$A$4,Xero!$E:$E,Heron!$A18)-SUMIFS(Xero!$F:$F,Xero!$B:$B,Heron!V$9,Xero!$A:$A,Heron!$A$5,Xero!$E:$E,Heron!$A18)</f>
        <v/>
      </c>
      <c r="W18" s="109">
        <f>-SUMIFS(Xero!$F:$F,Xero!$B:$B,Heron!W$9,Xero!$A:$A,Heron!$A$4,Xero!$E:$E,Heron!$A18)-SUMIFS(Xero!$F:$F,Xero!$B:$B,Heron!W$9,Xero!$A:$A,Heron!$A$5,Xero!$E:$E,Heron!$A18)</f>
        <v/>
      </c>
      <c r="X18" s="109">
        <f>-SUMIFS(Xero!$F:$F,Xero!$B:$B,Heron!X$9,Xero!$A:$A,Heron!$A$4,Xero!$E:$E,Heron!$A18)-SUMIFS(Xero!$F:$F,Xero!$B:$B,Heron!X$9,Xero!$A:$A,Heron!$A$5,Xero!$E:$E,Heron!$A18)</f>
        <v/>
      </c>
      <c r="Y18" s="109">
        <f>-SUMIFS(Xero!$F:$F,Xero!$B:$B,Heron!Y$9,Xero!$A:$A,Heron!$A$4,Xero!$E:$E,Heron!$A18)-SUMIFS(Xero!$F:$F,Xero!$B:$B,Heron!Y$9,Xero!$A:$A,Heron!$A$5,Xero!$E:$E,Heron!$A18)</f>
        <v/>
      </c>
      <c r="Z18" s="109">
        <f>-SUMIFS(Xero!$F:$F,Xero!$B:$B,Heron!Z$9,Xero!$A:$A,Heron!$A$4,Xero!$E:$E,Heron!$A18)-SUMIFS(Xero!$F:$F,Xero!$B:$B,Heron!Z$9,Xero!$A:$A,Heron!$A$5,Xero!$E:$E,Heron!$A18)</f>
        <v/>
      </c>
      <c r="AA18" s="109">
        <f>-SUMIFS(Xero!$F:$F,Xero!$B:$B,Heron!AA$9,Xero!$A:$A,Heron!$A$4,Xero!$E:$E,Heron!$A18)-SUMIFS(Xero!$F:$F,Xero!$B:$B,Heron!AA$9,Xero!$A:$A,Heron!$A$5,Xero!$E:$E,Heron!$A18)</f>
        <v/>
      </c>
      <c r="AB18" s="109">
        <f>-SUMIFS(Xero!$F:$F,Xero!$B:$B,Heron!AB$9,Xero!$A:$A,Heron!$A$4,Xero!$E:$E,Heron!$A18)-SUMIFS(Xero!$F:$F,Xero!$B:$B,Heron!AB$9,Xero!$A:$A,Heron!$A$5,Xero!$E:$E,Heron!$A18)</f>
        <v/>
      </c>
      <c r="AC18" s="109">
        <f>-SUMIFS(Xero!$F:$F,Xero!$B:$B,Heron!AC$9,Xero!$A:$A,Heron!$A$4,Xero!$E:$E,Heron!$A18)-SUMIFS(Xero!$F:$F,Xero!$B:$B,Heron!AC$9,Xero!$A:$A,Heron!$A$5,Xero!$E:$E,Heron!$A18)</f>
        <v/>
      </c>
      <c r="AD18" s="109">
        <f>-SUMIFS(Xero!$F:$F,Xero!$B:$B,Heron!AD$9,Xero!$A:$A,Heron!$A$4,Xero!$E:$E,Heron!$A18)-SUMIFS(Xero!$F:$F,Xero!$B:$B,Heron!AD$9,Xero!$A:$A,Heron!$A$5,Xero!$E:$E,Heron!$A18)</f>
        <v/>
      </c>
      <c r="AE18" s="109">
        <f>-SUMIFS(Xero!$F:$F,Xero!$B:$B,Heron!AE$9,Xero!$A:$A,Heron!$A$4,Xero!$E:$E,Heron!$A18)-SUMIFS(Xero!$F:$F,Xero!$B:$B,Heron!AE$9,Xero!$A:$A,Heron!$A$5,Xero!$E:$E,Heron!$A18)</f>
        <v/>
      </c>
      <c r="AF18" s="109">
        <f>-SUMIFS(Xero!$F:$F,Xero!$B:$B,Heron!AF$9,Xero!$A:$A,Heron!$A$4,Xero!$E:$E,Heron!$A18)-SUMIFS(Xero!$F:$F,Xero!$B:$B,Heron!AF$9,Xero!$A:$A,Heron!$A$5,Xero!$E:$E,Heron!$A18)</f>
        <v/>
      </c>
      <c r="AG18" s="109">
        <f>-SUMIFS(Xero!$F:$F,Xero!$B:$B,Heron!AG$9,Xero!$A:$A,Heron!$A$4,Xero!$E:$E,Heron!$A18)-SUMIFS(Xero!$F:$F,Xero!$B:$B,Heron!AG$9,Xero!$A:$A,Heron!$A$5,Xero!$E:$E,Heron!$A18)</f>
        <v/>
      </c>
      <c r="AH18" s="109">
        <f>-SUMIFS(Xero!$F:$F,Xero!$B:$B,Heron!AH$9,Xero!$A:$A,Heron!$A$4,Xero!$E:$E,Heron!$A18)-SUMIFS(Xero!$F:$F,Xero!$B:$B,Heron!AH$9,Xero!$A:$A,Heron!$A$5,Xero!$E:$E,Heron!$A18)</f>
        <v/>
      </c>
      <c r="AI18" s="109">
        <f>-SUMIFS(Xero!$F:$F,Xero!$B:$B,Heron!AI$9,Xero!$A:$A,Heron!$A$4,Xero!$E:$E,Heron!$A18)-SUMIFS(Xero!$F:$F,Xero!$B:$B,Heron!AI$9,Xero!$A:$A,Heron!$A$5,Xero!$E:$E,Heron!$A18)</f>
        <v/>
      </c>
      <c r="AJ18" s="109">
        <f>-SUMIFS(Xero!$F:$F,Xero!$B:$B,Heron!AJ$9,Xero!$A:$A,Heron!$A$4,Xero!$E:$E,Heron!$A18)-SUMIFS(Xero!$F:$F,Xero!$B:$B,Heron!AJ$9,Xero!$A:$A,Heron!$A$5,Xero!$E:$E,Heron!$A18)</f>
        <v/>
      </c>
      <c r="AK18" s="109">
        <f>-SUMIFS(Xero!$F:$F,Xero!$B:$B,Heron!AK$9,Xero!$A:$A,Heron!$A$4,Xero!$E:$E,Heron!$A18)-SUMIFS(Xero!$F:$F,Xero!$B:$B,Heron!AK$9,Xero!$A:$A,Heron!$A$5,Xero!$E:$E,Heron!$A18)</f>
        <v/>
      </c>
      <c r="AL18" s="109">
        <f>-SUMIFS(Xero!$F:$F,Xero!$B:$B,Heron!AL$9,Xero!$A:$A,Heron!$A$4,Xero!$E:$E,Heron!$A18)-SUMIFS(Xero!$F:$F,Xero!$B:$B,Heron!AL$9,Xero!$A:$A,Heron!$A$5,Xero!$E:$E,Heron!$A18)</f>
        <v/>
      </c>
      <c r="AM18" s="109">
        <f>-SUMIFS(Xero!$F:$F,Xero!$B:$B,Heron!AM$9,Xero!$A:$A,Heron!$A$4,Xero!$E:$E,Heron!$A18)-SUMIFS(Xero!$F:$F,Xero!$B:$B,Heron!AM$9,Xero!$A:$A,Heron!$A$5,Xero!$E:$E,Heron!$A18)</f>
        <v/>
      </c>
      <c r="AN18" s="109">
        <f>-SUMIFS(Xero!$F:$F,Xero!$B:$B,Heron!AN$9,Xero!$A:$A,Heron!$A$4,Xero!$E:$E,Heron!$A18)-SUMIFS(Xero!$F:$F,Xero!$B:$B,Heron!AN$9,Xero!$A:$A,Heron!$A$5,Xero!$E:$E,Heron!$A18)</f>
        <v/>
      </c>
      <c r="AO18" s="109">
        <f>-SUMIFS(Xero!$F:$F,Xero!$B:$B,Heron!AO$9,Xero!$A:$A,Heron!$A$4,Xero!$E:$E,Heron!$A18)-SUMIFS(Xero!$F:$F,Xero!$B:$B,Heron!AO$9,Xero!$A:$A,Heron!$A$5,Xero!$E:$E,Heron!$A18)</f>
        <v/>
      </c>
      <c r="AP18" s="109">
        <f>-SUMIFS(Xero!$F:$F,Xero!$B:$B,Heron!AP$9,Xero!$A:$A,Heron!$A$4,Xero!$E:$E,Heron!$A18)-SUMIFS(Xero!$F:$F,Xero!$B:$B,Heron!AP$9,Xero!$A:$A,Heron!$A$5,Xero!$E:$E,Heron!$A18)</f>
        <v/>
      </c>
      <c r="AQ18" s="109">
        <f>-SUMIFS(Xero!$F:$F,Xero!$B:$B,Heron!AQ$9,Xero!$A:$A,Heron!$A$4,Xero!$E:$E,Heron!$A18)-SUMIFS(Xero!$F:$F,Xero!$B:$B,Heron!AQ$9,Xero!$A:$A,Heron!$A$5,Xero!$E:$E,Heron!$A18)</f>
        <v/>
      </c>
      <c r="AR18" s="109">
        <f>-SUMIFS(Xero!$F:$F,Xero!$B:$B,Heron!AR$9,Xero!$A:$A,Heron!$A$4,Xero!$E:$E,Heron!$A18)-SUMIFS(Xero!$F:$F,Xero!$B:$B,Heron!AR$9,Xero!$A:$A,Heron!$A$5,Xero!$E:$E,Heron!$A18)</f>
        <v/>
      </c>
      <c r="AS18" s="109">
        <f>-SUMIFS(Xero!$F:$F,Xero!$B:$B,Heron!AS$9,Xero!$A:$A,Heron!$A$4,Xero!$E:$E,Heron!$A18)-SUMIFS(Xero!$F:$F,Xero!$B:$B,Heron!AS$9,Xero!$A:$A,Heron!$A$5,Xero!$E:$E,Heron!$A18)</f>
        <v/>
      </c>
      <c r="AT18" s="109">
        <f>-SUMIFS(Xero!$F:$F,Xero!$B:$B,Heron!AT$9,Xero!$A:$A,Heron!$A$4,Xero!$E:$E,Heron!$A18)-SUMIFS(Xero!$F:$F,Xero!$B:$B,Heron!AT$9,Xero!$A:$A,Heron!$A$5,Xero!$E:$E,Heron!$A18)</f>
        <v/>
      </c>
      <c r="AU18" s="109">
        <f>-SUMIFS(Xero!$F:$F,Xero!$B:$B,Heron!AU$9,Xero!$A:$A,Heron!$A$4,Xero!$E:$E,Heron!$A18)-SUMIFS(Xero!$F:$F,Xero!$B:$B,Heron!AU$9,Xero!$A:$A,Heron!$A$5,Xero!$E:$E,Heron!$A18)</f>
        <v/>
      </c>
      <c r="AV18" s="109">
        <f>-SUMIFS(Xero!$F:$F,Xero!$B:$B,Heron!AV$9,Xero!$A:$A,Heron!$A$4,Xero!$E:$E,Heron!$A18)-SUMIFS(Xero!$F:$F,Xero!$B:$B,Heron!AV$9,Xero!$A:$A,Heron!$A$5,Xero!$E:$E,Heron!$A18)</f>
        <v/>
      </c>
      <c r="AW18" s="109">
        <f>-SUMIFS(Xero!$F:$F,Xero!$B:$B,Heron!AW$9,Xero!$A:$A,Heron!$A$4,Xero!$E:$E,Heron!$A18)-SUMIFS(Xero!$F:$F,Xero!$B:$B,Heron!AW$9,Xero!$A:$A,Heron!$A$5,Xero!$E:$E,Heron!$A18)</f>
        <v/>
      </c>
      <c r="AX18" s="109">
        <f>-SUMIFS(Xero!$F:$F,Xero!$B:$B,Heron!AX$9,Xero!$A:$A,Heron!$A$4,Xero!$E:$E,Heron!$A18)-SUMIFS(Xero!$F:$F,Xero!$B:$B,Heron!AX$9,Xero!$A:$A,Heron!$A$5,Xero!$E:$E,Heron!$A18)</f>
        <v/>
      </c>
      <c r="AY18" s="109">
        <f>-SUMIFS(Xero!$F:$F,Xero!$B:$B,Heron!AY$9,Xero!$A:$A,Heron!$A$4,Xero!$E:$E,Heron!$A18)-SUMIFS(Xero!$F:$F,Xero!$B:$B,Heron!AY$9,Xero!$A:$A,Heron!$A$5,Xero!$E:$E,Heron!$A18)</f>
        <v/>
      </c>
      <c r="AZ18" s="109">
        <f>-SUMIFS(Xero!$F:$F,Xero!$B:$B,Heron!AZ$9,Xero!$A:$A,Heron!$A$4,Xero!$E:$E,Heron!$A18)-SUMIFS(Xero!$F:$F,Xero!$B:$B,Heron!AZ$9,Xero!$A:$A,Heron!$A$5,Xero!$E:$E,Heron!$A18)</f>
        <v/>
      </c>
      <c r="BA18" s="109">
        <f>-SUMIFS(Xero!$F:$F,Xero!$B:$B,Heron!BA$9,Xero!$A:$A,Heron!$A$4,Xero!$E:$E,Heron!$A18)-SUMIFS(Xero!$F:$F,Xero!$B:$B,Heron!BA$9,Xero!$A:$A,Heron!$A$5,Xero!$E:$E,Heron!$A18)</f>
        <v/>
      </c>
      <c r="BB18" s="109">
        <f>-SUMIFS(Xero!$F:$F,Xero!$B:$B,Heron!BB$9,Xero!$A:$A,Heron!$A$4,Xero!$E:$E,Heron!$A18)-SUMIFS(Xero!$F:$F,Xero!$B:$B,Heron!BB$9,Xero!$A:$A,Heron!$A$5,Xero!$E:$E,Heron!$A18)</f>
        <v/>
      </c>
      <c r="BC18" s="109">
        <f>-SUMIFS(Xero!$F:$F,Xero!$B:$B,Heron!BC$9,Xero!$A:$A,Heron!$A$4,Xero!$E:$E,Heron!$A18)-SUMIFS(Xero!$F:$F,Xero!$B:$B,Heron!BC$9,Xero!$A:$A,Heron!$A$5,Xero!$E:$E,Heron!$A18)</f>
        <v/>
      </c>
      <c r="BD18" s="109">
        <f>-SUMIFS(Xero!$F:$F,Xero!$B:$B,Heron!BD$9,Xero!$A:$A,Heron!$A$4,Xero!$E:$E,Heron!$A18)-SUMIFS(Xero!$F:$F,Xero!$B:$B,Heron!BD$9,Xero!$A:$A,Heron!$A$5,Xero!$E:$E,Heron!$A18)</f>
        <v/>
      </c>
      <c r="BE18" s="109">
        <f>-SUMIFS(Xero!$F:$F,Xero!$B:$B,Heron!BE$9,Xero!$A:$A,Heron!$A$4,Xero!$E:$E,Heron!$A18)-SUMIFS(Xero!$F:$F,Xero!$B:$B,Heron!BE$9,Xero!$A:$A,Heron!$A$5,Xero!$E:$E,Heron!$A18)</f>
        <v/>
      </c>
      <c r="BF18" s="109">
        <f>-SUMIFS(Xero!$F:$F,Xero!$B:$B,Heron!BF$9,Xero!$A:$A,Heron!$A$4,Xero!$E:$E,Heron!$A18)-SUMIFS(Xero!$F:$F,Xero!$B:$B,Heron!BF$9,Xero!$A:$A,Heron!$A$5,Xero!$E:$E,Heron!$A18)</f>
        <v/>
      </c>
      <c r="BG18" s="109">
        <f>-SUMIFS(Xero!$F:$F,Xero!$B:$B,Heron!BG$9,Xero!$A:$A,Heron!$A$4,Xero!$E:$E,Heron!$A18)-SUMIFS(Xero!$F:$F,Xero!$B:$B,Heron!BG$9,Xero!$A:$A,Heron!$A$5,Xero!$E:$E,Heron!$A18)</f>
        <v/>
      </c>
      <c r="BH18" s="109">
        <f>-SUMIFS(Xero!$F:$F,Xero!$B:$B,Heron!BH$9,Xero!$A:$A,Heron!$A$4,Xero!$E:$E,Heron!$A18)-SUMIFS(Xero!$F:$F,Xero!$B:$B,Heron!BH$9,Xero!$A:$A,Heron!$A$5,Xero!$E:$E,Heron!$A18)</f>
        <v/>
      </c>
      <c r="BI18" s="109">
        <f>-SUMIFS(Xero!$F:$F,Xero!$B:$B,Heron!BI$9,Xero!$A:$A,Heron!$A$4,Xero!$E:$E,Heron!$A18)-SUMIFS(Xero!$F:$F,Xero!$B:$B,Heron!BI$9,Xero!$A:$A,Heron!$A$5,Xero!$E:$E,Heron!$A18)</f>
        <v/>
      </c>
      <c r="BJ18" s="109">
        <f>-SUMIFS(Xero!$F:$F,Xero!$B:$B,Heron!BJ$9,Xero!$A:$A,Heron!$A$4,Xero!$E:$E,Heron!$A18)-SUMIFS(Xero!$F:$F,Xero!$B:$B,Heron!BJ$9,Xero!$A:$A,Heron!$A$5,Xero!$E:$E,Heron!$A18)</f>
        <v/>
      </c>
      <c r="BK18" s="109">
        <f>-SUMIFS(Xero!$F:$F,Xero!$B:$B,Heron!BK$9,Xero!$A:$A,Heron!$A$4,Xero!$E:$E,Heron!$A18)-SUMIFS(Xero!$F:$F,Xero!$B:$B,Heron!BK$9,Xero!$A:$A,Heron!$A$5,Xero!$E:$E,Heron!$A18)</f>
        <v/>
      </c>
      <c r="BL18" s="109">
        <f>sum(D18:BK18)</f>
        <v/>
      </c>
    </row>
    <row r="19">
      <c r="A19" s="108" t="inlineStr">
        <is>
          <t>OMH - Accounting Management fees</t>
        </is>
      </c>
      <c r="D19" s="109">
        <f>-SUMIFS(Xero!$F:$F,Xero!$B:$B,Heron!D$9,Xero!$A:$A,Heron!$A$4,Xero!$E:$E,Heron!$A19)-SUMIFS(Xero!$F:$F,Xero!$B:$B,Heron!D$9,Xero!$A:$A,Heron!$A$5,Xero!$E:$E,Heron!$A19)</f>
        <v/>
      </c>
      <c r="E19" s="109">
        <f>-SUMIFS(Xero!$F:$F,Xero!$B:$B,Heron!E$9,Xero!$A:$A,Heron!$A$4,Xero!$E:$E,Heron!$A19)-SUMIFS(Xero!$F:$F,Xero!$B:$B,Heron!E$9,Xero!$A:$A,Heron!$A$5,Xero!$E:$E,Heron!$A19)</f>
        <v/>
      </c>
      <c r="F19" s="109">
        <f>-SUMIFS(Xero!$F:$F,Xero!$B:$B,Heron!F$9,Xero!$A:$A,Heron!$A$4,Xero!$E:$E,Heron!$A19)-SUMIFS(Xero!$F:$F,Xero!$B:$B,Heron!F$9,Xero!$A:$A,Heron!$A$5,Xero!$E:$E,Heron!$A19)</f>
        <v/>
      </c>
      <c r="G19" s="109">
        <f>-SUMIFS(Xero!$F:$F,Xero!$B:$B,Heron!G$9,Xero!$A:$A,Heron!$A$4,Xero!$E:$E,Heron!$A19)-SUMIFS(Xero!$F:$F,Xero!$B:$B,Heron!G$9,Xero!$A:$A,Heron!$A$5,Xero!$E:$E,Heron!$A19)</f>
        <v/>
      </c>
      <c r="H19" s="109">
        <f>-SUMIFS(Xero!$F:$F,Xero!$B:$B,Heron!H$9,Xero!$A:$A,Heron!$A$4,Xero!$E:$E,Heron!$A19)-SUMIFS(Xero!$F:$F,Xero!$B:$B,Heron!H$9,Xero!$A:$A,Heron!$A$5,Xero!$E:$E,Heron!$A19)</f>
        <v/>
      </c>
      <c r="I19" s="109">
        <f>-SUMIFS(Xero!$F:$F,Xero!$B:$B,Heron!I$9,Xero!$A:$A,Heron!$A$4,Xero!$E:$E,Heron!$A19)-SUMIFS(Xero!$F:$F,Xero!$B:$B,Heron!I$9,Xero!$A:$A,Heron!$A$5,Xero!$E:$E,Heron!$A19)</f>
        <v/>
      </c>
      <c r="J19" s="109">
        <f>-SUMIFS(Xero!$F:$F,Xero!$B:$B,Heron!J$9,Xero!$A:$A,Heron!$A$4,Xero!$E:$E,Heron!$A19)-SUMIFS(Xero!$F:$F,Xero!$B:$B,Heron!J$9,Xero!$A:$A,Heron!$A$5,Xero!$E:$E,Heron!$A19)</f>
        <v/>
      </c>
      <c r="K19" s="109">
        <f>-SUMIFS(Xero!$F:$F,Xero!$B:$B,Heron!K$9,Xero!$A:$A,Heron!$A$4,Xero!$E:$E,Heron!$A19)-SUMIFS(Xero!$F:$F,Xero!$B:$B,Heron!K$9,Xero!$A:$A,Heron!$A$5,Xero!$E:$E,Heron!$A19)</f>
        <v/>
      </c>
      <c r="L19" s="109">
        <f>-SUMIFS(Xero!$F:$F,Xero!$B:$B,Heron!L$9,Xero!$A:$A,Heron!$A$4,Xero!$E:$E,Heron!$A19)-SUMIFS(Xero!$F:$F,Xero!$B:$B,Heron!L$9,Xero!$A:$A,Heron!$A$5,Xero!$E:$E,Heron!$A19)</f>
        <v/>
      </c>
      <c r="M19" s="109">
        <f>-SUMIFS(Xero!$F:$F,Xero!$B:$B,Heron!M$9,Xero!$A:$A,Heron!$A$4,Xero!$E:$E,Heron!$A19)-SUMIFS(Xero!$F:$F,Xero!$B:$B,Heron!M$9,Xero!$A:$A,Heron!$A$5,Xero!$E:$E,Heron!$A19)</f>
        <v/>
      </c>
      <c r="N19" s="109">
        <f>-SUMIFS(Xero!$F:$F,Xero!$B:$B,Heron!N$9,Xero!$A:$A,Heron!$A$4,Xero!$E:$E,Heron!$A19)-SUMIFS(Xero!$F:$F,Xero!$B:$B,Heron!N$9,Xero!$A:$A,Heron!$A$5,Xero!$E:$E,Heron!$A19)</f>
        <v/>
      </c>
      <c r="O19" s="109">
        <f>-SUMIFS(Xero!$F:$F,Xero!$B:$B,Heron!O$9,Xero!$A:$A,Heron!$A$4,Xero!$E:$E,Heron!$A19)-SUMIFS(Xero!$F:$F,Xero!$B:$B,Heron!O$9,Xero!$A:$A,Heron!$A$5,Xero!$E:$E,Heron!$A19)</f>
        <v/>
      </c>
      <c r="P19" s="109">
        <f>-SUMIFS(Xero!$F:$F,Xero!$B:$B,Heron!P$9,Xero!$A:$A,Heron!$A$4,Xero!$E:$E,Heron!$A19)-SUMIFS(Xero!$F:$F,Xero!$B:$B,Heron!P$9,Xero!$A:$A,Heron!$A$5,Xero!$E:$E,Heron!$A19)</f>
        <v/>
      </c>
      <c r="Q19" s="109">
        <f>-SUMIFS(Xero!$F:$F,Xero!$B:$B,Heron!Q$9,Xero!$A:$A,Heron!$A$4,Xero!$E:$E,Heron!$A19)-SUMIFS(Xero!$F:$F,Xero!$B:$B,Heron!Q$9,Xero!$A:$A,Heron!$A$5,Xero!$E:$E,Heron!$A19)</f>
        <v/>
      </c>
      <c r="R19" s="109">
        <f>-SUMIFS(Xero!$F:$F,Xero!$B:$B,Heron!R$9,Xero!$A:$A,Heron!$A$4,Xero!$E:$E,Heron!$A19)-SUMIFS(Xero!$F:$F,Xero!$B:$B,Heron!R$9,Xero!$A:$A,Heron!$A$5,Xero!$E:$E,Heron!$A19)</f>
        <v/>
      </c>
      <c r="S19" s="109">
        <f>-SUMIFS(Xero!$F:$F,Xero!$B:$B,Heron!S$9,Xero!$A:$A,Heron!$A$4,Xero!$E:$E,Heron!$A19)-SUMIFS(Xero!$F:$F,Xero!$B:$B,Heron!S$9,Xero!$A:$A,Heron!$A$5,Xero!$E:$E,Heron!$A19)</f>
        <v/>
      </c>
      <c r="T19" s="109">
        <f>-SUMIFS(Xero!$F:$F,Xero!$B:$B,Heron!T$9,Xero!$A:$A,Heron!$A$4,Xero!$E:$E,Heron!$A19)-SUMIFS(Xero!$F:$F,Xero!$B:$B,Heron!T$9,Xero!$A:$A,Heron!$A$5,Xero!$E:$E,Heron!$A19)</f>
        <v/>
      </c>
      <c r="U19" s="109">
        <f>-SUMIFS(Xero!$F:$F,Xero!$B:$B,Heron!U$9,Xero!$A:$A,Heron!$A$4,Xero!$E:$E,Heron!$A19)-SUMIFS(Xero!$F:$F,Xero!$B:$B,Heron!U$9,Xero!$A:$A,Heron!$A$5,Xero!$E:$E,Heron!$A19)</f>
        <v/>
      </c>
      <c r="V19" s="109">
        <f>-SUMIFS(Xero!$F:$F,Xero!$B:$B,Heron!V$9,Xero!$A:$A,Heron!$A$4,Xero!$E:$E,Heron!$A19)-SUMIFS(Xero!$F:$F,Xero!$B:$B,Heron!V$9,Xero!$A:$A,Heron!$A$5,Xero!$E:$E,Heron!$A19)</f>
        <v/>
      </c>
      <c r="W19" s="109">
        <f>-SUMIFS(Xero!$F:$F,Xero!$B:$B,Heron!W$9,Xero!$A:$A,Heron!$A$4,Xero!$E:$E,Heron!$A19)-SUMIFS(Xero!$F:$F,Xero!$B:$B,Heron!W$9,Xero!$A:$A,Heron!$A$5,Xero!$E:$E,Heron!$A19)</f>
        <v/>
      </c>
      <c r="X19" s="109">
        <f>-SUMIFS(Xero!$F:$F,Xero!$B:$B,Heron!X$9,Xero!$A:$A,Heron!$A$4,Xero!$E:$E,Heron!$A19)-SUMIFS(Xero!$F:$F,Xero!$B:$B,Heron!X$9,Xero!$A:$A,Heron!$A$5,Xero!$E:$E,Heron!$A19)</f>
        <v/>
      </c>
      <c r="Y19" s="109">
        <f>-SUMIFS(Xero!$F:$F,Xero!$B:$B,Heron!Y$9,Xero!$A:$A,Heron!$A$4,Xero!$E:$E,Heron!$A19)-SUMIFS(Xero!$F:$F,Xero!$B:$B,Heron!Y$9,Xero!$A:$A,Heron!$A$5,Xero!$E:$E,Heron!$A19)</f>
        <v/>
      </c>
      <c r="Z19" s="109">
        <f>-SUMIFS(Xero!$F:$F,Xero!$B:$B,Heron!Z$9,Xero!$A:$A,Heron!$A$4,Xero!$E:$E,Heron!$A19)-SUMIFS(Xero!$F:$F,Xero!$B:$B,Heron!Z$9,Xero!$A:$A,Heron!$A$5,Xero!$E:$E,Heron!$A19)</f>
        <v/>
      </c>
      <c r="AA19" s="109">
        <f>-SUMIFS(Xero!$F:$F,Xero!$B:$B,Heron!AA$9,Xero!$A:$A,Heron!$A$4,Xero!$E:$E,Heron!$A19)-SUMIFS(Xero!$F:$F,Xero!$B:$B,Heron!AA$9,Xero!$A:$A,Heron!$A$5,Xero!$E:$E,Heron!$A19)</f>
        <v/>
      </c>
      <c r="AB19" s="109">
        <f>-SUMIFS(Xero!$F:$F,Xero!$B:$B,Heron!AB$9,Xero!$A:$A,Heron!$A$4,Xero!$E:$E,Heron!$A19)-SUMIFS(Xero!$F:$F,Xero!$B:$B,Heron!AB$9,Xero!$A:$A,Heron!$A$5,Xero!$E:$E,Heron!$A19)</f>
        <v/>
      </c>
      <c r="AC19" s="109">
        <f>-SUMIFS(Xero!$F:$F,Xero!$B:$B,Heron!AC$9,Xero!$A:$A,Heron!$A$4,Xero!$E:$E,Heron!$A19)-SUMIFS(Xero!$F:$F,Xero!$B:$B,Heron!AC$9,Xero!$A:$A,Heron!$A$5,Xero!$E:$E,Heron!$A19)</f>
        <v/>
      </c>
      <c r="AD19" s="109">
        <f>-SUMIFS(Xero!$F:$F,Xero!$B:$B,Heron!AD$9,Xero!$A:$A,Heron!$A$4,Xero!$E:$E,Heron!$A19)-SUMIFS(Xero!$F:$F,Xero!$B:$B,Heron!AD$9,Xero!$A:$A,Heron!$A$5,Xero!$E:$E,Heron!$A19)</f>
        <v/>
      </c>
      <c r="AE19" s="109">
        <f>-SUMIFS(Xero!$F:$F,Xero!$B:$B,Heron!AE$9,Xero!$A:$A,Heron!$A$4,Xero!$E:$E,Heron!$A19)-SUMIFS(Xero!$F:$F,Xero!$B:$B,Heron!AE$9,Xero!$A:$A,Heron!$A$5,Xero!$E:$E,Heron!$A19)</f>
        <v/>
      </c>
      <c r="AF19" s="109">
        <f>-SUMIFS(Xero!$F:$F,Xero!$B:$B,Heron!AF$9,Xero!$A:$A,Heron!$A$4,Xero!$E:$E,Heron!$A19)-SUMIFS(Xero!$F:$F,Xero!$B:$B,Heron!AF$9,Xero!$A:$A,Heron!$A$5,Xero!$E:$E,Heron!$A19)</f>
        <v/>
      </c>
      <c r="AG19" s="109">
        <f>-SUMIFS(Xero!$F:$F,Xero!$B:$B,Heron!AG$9,Xero!$A:$A,Heron!$A$4,Xero!$E:$E,Heron!$A19)-SUMIFS(Xero!$F:$F,Xero!$B:$B,Heron!AG$9,Xero!$A:$A,Heron!$A$5,Xero!$E:$E,Heron!$A19)</f>
        <v/>
      </c>
      <c r="AH19" s="109">
        <f>-SUMIFS(Xero!$F:$F,Xero!$B:$B,Heron!AH$9,Xero!$A:$A,Heron!$A$4,Xero!$E:$E,Heron!$A19)-SUMIFS(Xero!$F:$F,Xero!$B:$B,Heron!AH$9,Xero!$A:$A,Heron!$A$5,Xero!$E:$E,Heron!$A19)</f>
        <v/>
      </c>
      <c r="AI19" s="109">
        <f>-SUMIFS(Xero!$F:$F,Xero!$B:$B,Heron!AI$9,Xero!$A:$A,Heron!$A$4,Xero!$E:$E,Heron!$A19)-SUMIFS(Xero!$F:$F,Xero!$B:$B,Heron!AI$9,Xero!$A:$A,Heron!$A$5,Xero!$E:$E,Heron!$A19)</f>
        <v/>
      </c>
      <c r="AJ19" s="109">
        <f>-SUMIFS(Xero!$F:$F,Xero!$B:$B,Heron!AJ$9,Xero!$A:$A,Heron!$A$4,Xero!$E:$E,Heron!$A19)-SUMIFS(Xero!$F:$F,Xero!$B:$B,Heron!AJ$9,Xero!$A:$A,Heron!$A$5,Xero!$E:$E,Heron!$A19)</f>
        <v/>
      </c>
      <c r="AK19" s="109">
        <f>-SUMIFS(Xero!$F:$F,Xero!$B:$B,Heron!AK$9,Xero!$A:$A,Heron!$A$4,Xero!$E:$E,Heron!$A19)-SUMIFS(Xero!$F:$F,Xero!$B:$B,Heron!AK$9,Xero!$A:$A,Heron!$A$5,Xero!$E:$E,Heron!$A19)</f>
        <v/>
      </c>
      <c r="AL19" s="109">
        <f>-SUMIFS(Xero!$F:$F,Xero!$B:$B,Heron!AL$9,Xero!$A:$A,Heron!$A$4,Xero!$E:$E,Heron!$A19)-SUMIFS(Xero!$F:$F,Xero!$B:$B,Heron!AL$9,Xero!$A:$A,Heron!$A$5,Xero!$E:$E,Heron!$A19)</f>
        <v/>
      </c>
      <c r="AM19" s="109">
        <f>-SUMIFS(Xero!$F:$F,Xero!$B:$B,Heron!AM$9,Xero!$A:$A,Heron!$A$4,Xero!$E:$E,Heron!$A19)-SUMIFS(Xero!$F:$F,Xero!$B:$B,Heron!AM$9,Xero!$A:$A,Heron!$A$5,Xero!$E:$E,Heron!$A19)</f>
        <v/>
      </c>
      <c r="AN19" s="109">
        <f>-SUMIFS(Xero!$F:$F,Xero!$B:$B,Heron!AN$9,Xero!$A:$A,Heron!$A$4,Xero!$E:$E,Heron!$A19)-SUMIFS(Xero!$F:$F,Xero!$B:$B,Heron!AN$9,Xero!$A:$A,Heron!$A$5,Xero!$E:$E,Heron!$A19)</f>
        <v/>
      </c>
      <c r="AO19" s="109">
        <f>-SUMIFS(Xero!$F:$F,Xero!$B:$B,Heron!AO$9,Xero!$A:$A,Heron!$A$4,Xero!$E:$E,Heron!$A19)-SUMIFS(Xero!$F:$F,Xero!$B:$B,Heron!AO$9,Xero!$A:$A,Heron!$A$5,Xero!$E:$E,Heron!$A19)</f>
        <v/>
      </c>
      <c r="AP19" s="109">
        <f>-SUMIFS(Xero!$F:$F,Xero!$B:$B,Heron!AP$9,Xero!$A:$A,Heron!$A$4,Xero!$E:$E,Heron!$A19)-SUMIFS(Xero!$F:$F,Xero!$B:$B,Heron!AP$9,Xero!$A:$A,Heron!$A$5,Xero!$E:$E,Heron!$A19)</f>
        <v/>
      </c>
      <c r="AQ19" s="109">
        <f>-SUMIFS(Xero!$F:$F,Xero!$B:$B,Heron!AQ$9,Xero!$A:$A,Heron!$A$4,Xero!$E:$E,Heron!$A19)-SUMIFS(Xero!$F:$F,Xero!$B:$B,Heron!AQ$9,Xero!$A:$A,Heron!$A$5,Xero!$E:$E,Heron!$A19)</f>
        <v/>
      </c>
      <c r="AR19" s="109">
        <f>-SUMIFS(Xero!$F:$F,Xero!$B:$B,Heron!AR$9,Xero!$A:$A,Heron!$A$4,Xero!$E:$E,Heron!$A19)-SUMIFS(Xero!$F:$F,Xero!$B:$B,Heron!AR$9,Xero!$A:$A,Heron!$A$5,Xero!$E:$E,Heron!$A19)</f>
        <v/>
      </c>
      <c r="AS19" s="109">
        <f>-SUMIFS(Xero!$F:$F,Xero!$B:$B,Heron!AS$9,Xero!$A:$A,Heron!$A$4,Xero!$E:$E,Heron!$A19)-SUMIFS(Xero!$F:$F,Xero!$B:$B,Heron!AS$9,Xero!$A:$A,Heron!$A$5,Xero!$E:$E,Heron!$A19)</f>
        <v/>
      </c>
      <c r="AT19" s="109">
        <f>-SUMIFS(Xero!$F:$F,Xero!$B:$B,Heron!AT$9,Xero!$A:$A,Heron!$A$4,Xero!$E:$E,Heron!$A19)-SUMIFS(Xero!$F:$F,Xero!$B:$B,Heron!AT$9,Xero!$A:$A,Heron!$A$5,Xero!$E:$E,Heron!$A19)</f>
        <v/>
      </c>
      <c r="AU19" s="109">
        <f>-SUMIFS(Xero!$F:$F,Xero!$B:$B,Heron!AU$9,Xero!$A:$A,Heron!$A$4,Xero!$E:$E,Heron!$A19)-SUMIFS(Xero!$F:$F,Xero!$B:$B,Heron!AU$9,Xero!$A:$A,Heron!$A$5,Xero!$E:$E,Heron!$A19)</f>
        <v/>
      </c>
      <c r="AV19" s="109">
        <f>-SUMIFS(Xero!$F:$F,Xero!$B:$B,Heron!AV$9,Xero!$A:$A,Heron!$A$4,Xero!$E:$E,Heron!$A19)-SUMIFS(Xero!$F:$F,Xero!$B:$B,Heron!AV$9,Xero!$A:$A,Heron!$A$5,Xero!$E:$E,Heron!$A19)</f>
        <v/>
      </c>
      <c r="AW19" s="109">
        <f>-SUMIFS(Xero!$F:$F,Xero!$B:$B,Heron!AW$9,Xero!$A:$A,Heron!$A$4,Xero!$E:$E,Heron!$A19)-SUMIFS(Xero!$F:$F,Xero!$B:$B,Heron!AW$9,Xero!$A:$A,Heron!$A$5,Xero!$E:$E,Heron!$A19)</f>
        <v/>
      </c>
      <c r="AX19" s="109">
        <f>-SUMIFS(Xero!$F:$F,Xero!$B:$B,Heron!AX$9,Xero!$A:$A,Heron!$A$4,Xero!$E:$E,Heron!$A19)-SUMIFS(Xero!$F:$F,Xero!$B:$B,Heron!AX$9,Xero!$A:$A,Heron!$A$5,Xero!$E:$E,Heron!$A19)</f>
        <v/>
      </c>
      <c r="AY19" s="109">
        <f>-SUMIFS(Xero!$F:$F,Xero!$B:$B,Heron!AY$9,Xero!$A:$A,Heron!$A$4,Xero!$E:$E,Heron!$A19)-SUMIFS(Xero!$F:$F,Xero!$B:$B,Heron!AY$9,Xero!$A:$A,Heron!$A$5,Xero!$E:$E,Heron!$A19)</f>
        <v/>
      </c>
      <c r="AZ19" s="109">
        <f>-SUMIFS(Xero!$F:$F,Xero!$B:$B,Heron!AZ$9,Xero!$A:$A,Heron!$A$4,Xero!$E:$E,Heron!$A19)-SUMIFS(Xero!$F:$F,Xero!$B:$B,Heron!AZ$9,Xero!$A:$A,Heron!$A$5,Xero!$E:$E,Heron!$A19)</f>
        <v/>
      </c>
      <c r="BA19" s="109">
        <f>-SUMIFS(Xero!$F:$F,Xero!$B:$B,Heron!BA$9,Xero!$A:$A,Heron!$A$4,Xero!$E:$E,Heron!$A19)-SUMIFS(Xero!$F:$F,Xero!$B:$B,Heron!BA$9,Xero!$A:$A,Heron!$A$5,Xero!$E:$E,Heron!$A19)</f>
        <v/>
      </c>
      <c r="BB19" s="109">
        <f>-SUMIFS(Xero!$F:$F,Xero!$B:$B,Heron!BB$9,Xero!$A:$A,Heron!$A$4,Xero!$E:$E,Heron!$A19)-SUMIFS(Xero!$F:$F,Xero!$B:$B,Heron!BB$9,Xero!$A:$A,Heron!$A$5,Xero!$E:$E,Heron!$A19)</f>
        <v/>
      </c>
      <c r="BC19" s="109">
        <f>-SUMIFS(Xero!$F:$F,Xero!$B:$B,Heron!BC$9,Xero!$A:$A,Heron!$A$4,Xero!$E:$E,Heron!$A19)-SUMIFS(Xero!$F:$F,Xero!$B:$B,Heron!BC$9,Xero!$A:$A,Heron!$A$5,Xero!$E:$E,Heron!$A19)</f>
        <v/>
      </c>
      <c r="BD19" s="109">
        <f>-SUMIFS(Xero!$F:$F,Xero!$B:$B,Heron!BD$9,Xero!$A:$A,Heron!$A$4,Xero!$E:$E,Heron!$A19)-SUMIFS(Xero!$F:$F,Xero!$B:$B,Heron!BD$9,Xero!$A:$A,Heron!$A$5,Xero!$E:$E,Heron!$A19)</f>
        <v/>
      </c>
      <c r="BE19" s="109">
        <f>-SUMIFS(Xero!$F:$F,Xero!$B:$B,Heron!BE$9,Xero!$A:$A,Heron!$A$4,Xero!$E:$E,Heron!$A19)-SUMIFS(Xero!$F:$F,Xero!$B:$B,Heron!BE$9,Xero!$A:$A,Heron!$A$5,Xero!$E:$E,Heron!$A19)</f>
        <v/>
      </c>
      <c r="BF19" s="109">
        <f>-SUMIFS(Xero!$F:$F,Xero!$B:$B,Heron!BF$9,Xero!$A:$A,Heron!$A$4,Xero!$E:$E,Heron!$A19)-SUMIFS(Xero!$F:$F,Xero!$B:$B,Heron!BF$9,Xero!$A:$A,Heron!$A$5,Xero!$E:$E,Heron!$A19)</f>
        <v/>
      </c>
      <c r="BG19" s="109">
        <f>-SUMIFS(Xero!$F:$F,Xero!$B:$B,Heron!BG$9,Xero!$A:$A,Heron!$A$4,Xero!$E:$E,Heron!$A19)-SUMIFS(Xero!$F:$F,Xero!$B:$B,Heron!BG$9,Xero!$A:$A,Heron!$A$5,Xero!$E:$E,Heron!$A19)</f>
        <v/>
      </c>
      <c r="BH19" s="109">
        <f>-SUMIFS(Xero!$F:$F,Xero!$B:$B,Heron!BH$9,Xero!$A:$A,Heron!$A$4,Xero!$E:$E,Heron!$A19)-SUMIFS(Xero!$F:$F,Xero!$B:$B,Heron!BH$9,Xero!$A:$A,Heron!$A$5,Xero!$E:$E,Heron!$A19)</f>
        <v/>
      </c>
      <c r="BI19" s="109">
        <f>-SUMIFS(Xero!$F:$F,Xero!$B:$B,Heron!BI$9,Xero!$A:$A,Heron!$A$4,Xero!$E:$E,Heron!$A19)-SUMIFS(Xero!$F:$F,Xero!$B:$B,Heron!BI$9,Xero!$A:$A,Heron!$A$5,Xero!$E:$E,Heron!$A19)</f>
        <v/>
      </c>
      <c r="BJ19" s="109">
        <f>-SUMIFS(Xero!$F:$F,Xero!$B:$B,Heron!BJ$9,Xero!$A:$A,Heron!$A$4,Xero!$E:$E,Heron!$A19)-SUMIFS(Xero!$F:$F,Xero!$B:$B,Heron!BJ$9,Xero!$A:$A,Heron!$A$5,Xero!$E:$E,Heron!$A19)</f>
        <v/>
      </c>
      <c r="BK19" s="109">
        <f>-SUMIFS(Xero!$F:$F,Xero!$B:$B,Heron!BK$9,Xero!$A:$A,Heron!$A$4,Xero!$E:$E,Heron!$A19)-SUMIFS(Xero!$F:$F,Xero!$B:$B,Heron!BK$9,Xero!$A:$A,Heron!$A$5,Xero!$E:$E,Heron!$A19)</f>
        <v/>
      </c>
      <c r="BL19" s="109">
        <f>sum(D19:BK19)</f>
        <v/>
      </c>
    </row>
    <row r="20">
      <c r="A20" s="108" t="inlineStr">
        <is>
          <t>Recovery of Costs - Showhouse</t>
        </is>
      </c>
      <c r="D20" s="109">
        <f>-SUMIFS(Xero!$F:$F,Xero!$B:$B,Heron!D$9,Xero!$A:$A,Heron!$A$4,Xero!$E:$E,Heron!$A20)-SUMIFS(Xero!$F:$F,Xero!$B:$B,Heron!D$9,Xero!$A:$A,Heron!$A$5,Xero!$E:$E,Heron!$A20)</f>
        <v/>
      </c>
      <c r="E20" s="109">
        <f>-SUMIFS(Xero!$F:$F,Xero!$B:$B,Heron!E$9,Xero!$A:$A,Heron!$A$4,Xero!$E:$E,Heron!$A20)-SUMIFS(Xero!$F:$F,Xero!$B:$B,Heron!E$9,Xero!$A:$A,Heron!$A$5,Xero!$E:$E,Heron!$A20)</f>
        <v/>
      </c>
      <c r="F20" s="109">
        <f>-SUMIFS(Xero!$F:$F,Xero!$B:$B,Heron!F$9,Xero!$A:$A,Heron!$A$4,Xero!$E:$E,Heron!$A20)-SUMIFS(Xero!$F:$F,Xero!$B:$B,Heron!F$9,Xero!$A:$A,Heron!$A$5,Xero!$E:$E,Heron!$A20)</f>
        <v/>
      </c>
      <c r="G20" s="109">
        <f>-SUMIFS(Xero!$F:$F,Xero!$B:$B,Heron!G$9,Xero!$A:$A,Heron!$A$4,Xero!$E:$E,Heron!$A20)-SUMIFS(Xero!$F:$F,Xero!$B:$B,Heron!G$9,Xero!$A:$A,Heron!$A$5,Xero!$E:$E,Heron!$A20)</f>
        <v/>
      </c>
      <c r="H20" s="109">
        <f>-SUMIFS(Xero!$F:$F,Xero!$B:$B,Heron!H$9,Xero!$A:$A,Heron!$A$4,Xero!$E:$E,Heron!$A20)-SUMIFS(Xero!$F:$F,Xero!$B:$B,Heron!H$9,Xero!$A:$A,Heron!$A$5,Xero!$E:$E,Heron!$A20)</f>
        <v/>
      </c>
      <c r="I20" s="109">
        <f>-SUMIFS(Xero!$F:$F,Xero!$B:$B,Heron!I$9,Xero!$A:$A,Heron!$A$4,Xero!$E:$E,Heron!$A20)-SUMIFS(Xero!$F:$F,Xero!$B:$B,Heron!I$9,Xero!$A:$A,Heron!$A$5,Xero!$E:$E,Heron!$A20)</f>
        <v/>
      </c>
      <c r="J20" s="109">
        <f>-SUMIFS(Xero!$F:$F,Xero!$B:$B,Heron!J$9,Xero!$A:$A,Heron!$A$4,Xero!$E:$E,Heron!$A20)-SUMIFS(Xero!$F:$F,Xero!$B:$B,Heron!J$9,Xero!$A:$A,Heron!$A$5,Xero!$E:$E,Heron!$A20)</f>
        <v/>
      </c>
      <c r="K20" s="109">
        <f>-SUMIFS(Xero!$F:$F,Xero!$B:$B,Heron!K$9,Xero!$A:$A,Heron!$A$4,Xero!$E:$E,Heron!$A20)-SUMIFS(Xero!$F:$F,Xero!$B:$B,Heron!K$9,Xero!$A:$A,Heron!$A$5,Xero!$E:$E,Heron!$A20)</f>
        <v/>
      </c>
      <c r="L20" s="109">
        <f>-SUMIFS(Xero!$F:$F,Xero!$B:$B,Heron!L$9,Xero!$A:$A,Heron!$A$4,Xero!$E:$E,Heron!$A20)-SUMIFS(Xero!$F:$F,Xero!$B:$B,Heron!L$9,Xero!$A:$A,Heron!$A$5,Xero!$E:$E,Heron!$A20)</f>
        <v/>
      </c>
      <c r="M20" s="109">
        <f>-SUMIFS(Xero!$F:$F,Xero!$B:$B,Heron!M$9,Xero!$A:$A,Heron!$A$4,Xero!$E:$E,Heron!$A20)-SUMIFS(Xero!$F:$F,Xero!$B:$B,Heron!M$9,Xero!$A:$A,Heron!$A$5,Xero!$E:$E,Heron!$A20)</f>
        <v/>
      </c>
      <c r="N20" s="109">
        <f>-SUMIFS(Xero!$F:$F,Xero!$B:$B,Heron!N$9,Xero!$A:$A,Heron!$A$4,Xero!$E:$E,Heron!$A20)-SUMIFS(Xero!$F:$F,Xero!$B:$B,Heron!N$9,Xero!$A:$A,Heron!$A$5,Xero!$E:$E,Heron!$A20)</f>
        <v/>
      </c>
      <c r="O20" s="109">
        <f>-SUMIFS(Xero!$F:$F,Xero!$B:$B,Heron!O$9,Xero!$A:$A,Heron!$A$4,Xero!$E:$E,Heron!$A20)-SUMIFS(Xero!$F:$F,Xero!$B:$B,Heron!O$9,Xero!$A:$A,Heron!$A$5,Xero!$E:$E,Heron!$A20)</f>
        <v/>
      </c>
      <c r="P20" s="109">
        <f>-SUMIFS(Xero!$F:$F,Xero!$B:$B,Heron!P$9,Xero!$A:$A,Heron!$A$4,Xero!$E:$E,Heron!$A20)-SUMIFS(Xero!$F:$F,Xero!$B:$B,Heron!P$9,Xero!$A:$A,Heron!$A$5,Xero!$E:$E,Heron!$A20)</f>
        <v/>
      </c>
      <c r="Q20" s="109">
        <f>-SUMIFS(Xero!$F:$F,Xero!$B:$B,Heron!Q$9,Xero!$A:$A,Heron!$A$4,Xero!$E:$E,Heron!$A20)-SUMIFS(Xero!$F:$F,Xero!$B:$B,Heron!Q$9,Xero!$A:$A,Heron!$A$5,Xero!$E:$E,Heron!$A20)</f>
        <v/>
      </c>
      <c r="R20" s="109">
        <f>-SUMIFS(Xero!$F:$F,Xero!$B:$B,Heron!R$9,Xero!$A:$A,Heron!$A$4,Xero!$E:$E,Heron!$A20)-SUMIFS(Xero!$F:$F,Xero!$B:$B,Heron!R$9,Xero!$A:$A,Heron!$A$5,Xero!$E:$E,Heron!$A20)</f>
        <v/>
      </c>
      <c r="S20" s="109">
        <f>-SUMIFS(Xero!$F:$F,Xero!$B:$B,Heron!S$9,Xero!$A:$A,Heron!$A$4,Xero!$E:$E,Heron!$A20)-SUMIFS(Xero!$F:$F,Xero!$B:$B,Heron!S$9,Xero!$A:$A,Heron!$A$5,Xero!$E:$E,Heron!$A20)</f>
        <v/>
      </c>
      <c r="T20" s="109">
        <f>-SUMIFS(Xero!$F:$F,Xero!$B:$B,Heron!T$9,Xero!$A:$A,Heron!$A$4,Xero!$E:$E,Heron!$A20)-SUMIFS(Xero!$F:$F,Xero!$B:$B,Heron!T$9,Xero!$A:$A,Heron!$A$5,Xero!$E:$E,Heron!$A20)</f>
        <v/>
      </c>
      <c r="U20" s="109">
        <f>-SUMIFS(Xero!$F:$F,Xero!$B:$B,Heron!U$9,Xero!$A:$A,Heron!$A$4,Xero!$E:$E,Heron!$A20)-SUMIFS(Xero!$F:$F,Xero!$B:$B,Heron!U$9,Xero!$A:$A,Heron!$A$5,Xero!$E:$E,Heron!$A20)</f>
        <v/>
      </c>
      <c r="V20" s="109">
        <f>-SUMIFS(Xero!$F:$F,Xero!$B:$B,Heron!V$9,Xero!$A:$A,Heron!$A$4,Xero!$E:$E,Heron!$A20)-SUMIFS(Xero!$F:$F,Xero!$B:$B,Heron!V$9,Xero!$A:$A,Heron!$A$5,Xero!$E:$E,Heron!$A20)</f>
        <v/>
      </c>
      <c r="W20" s="109">
        <f>-SUMIFS(Xero!$F:$F,Xero!$B:$B,Heron!W$9,Xero!$A:$A,Heron!$A$4,Xero!$E:$E,Heron!$A20)-SUMIFS(Xero!$F:$F,Xero!$B:$B,Heron!W$9,Xero!$A:$A,Heron!$A$5,Xero!$E:$E,Heron!$A20)</f>
        <v/>
      </c>
      <c r="X20" s="109">
        <f>-SUMIFS(Xero!$F:$F,Xero!$B:$B,Heron!X$9,Xero!$A:$A,Heron!$A$4,Xero!$E:$E,Heron!$A20)-SUMIFS(Xero!$F:$F,Xero!$B:$B,Heron!X$9,Xero!$A:$A,Heron!$A$5,Xero!$E:$E,Heron!$A20)</f>
        <v/>
      </c>
      <c r="Y20" s="109">
        <f>-SUMIFS(Xero!$F:$F,Xero!$B:$B,Heron!Y$9,Xero!$A:$A,Heron!$A$4,Xero!$E:$E,Heron!$A20)-SUMIFS(Xero!$F:$F,Xero!$B:$B,Heron!Y$9,Xero!$A:$A,Heron!$A$5,Xero!$E:$E,Heron!$A20)</f>
        <v/>
      </c>
      <c r="Z20" s="109">
        <f>-SUMIFS(Xero!$F:$F,Xero!$B:$B,Heron!Z$9,Xero!$A:$A,Heron!$A$4,Xero!$E:$E,Heron!$A20)-SUMIFS(Xero!$F:$F,Xero!$B:$B,Heron!Z$9,Xero!$A:$A,Heron!$A$5,Xero!$E:$E,Heron!$A20)</f>
        <v/>
      </c>
      <c r="AA20" s="109">
        <f>-SUMIFS(Xero!$F:$F,Xero!$B:$B,Heron!AA$9,Xero!$A:$A,Heron!$A$4,Xero!$E:$E,Heron!$A20)-SUMIFS(Xero!$F:$F,Xero!$B:$B,Heron!AA$9,Xero!$A:$A,Heron!$A$5,Xero!$E:$E,Heron!$A20)</f>
        <v/>
      </c>
      <c r="AB20" s="109">
        <f>-SUMIFS(Xero!$F:$F,Xero!$B:$B,Heron!AB$9,Xero!$A:$A,Heron!$A$4,Xero!$E:$E,Heron!$A20)-SUMIFS(Xero!$F:$F,Xero!$B:$B,Heron!AB$9,Xero!$A:$A,Heron!$A$5,Xero!$E:$E,Heron!$A20)</f>
        <v/>
      </c>
      <c r="AC20" s="109">
        <f>-SUMIFS(Xero!$F:$F,Xero!$B:$B,Heron!AC$9,Xero!$A:$A,Heron!$A$4,Xero!$E:$E,Heron!$A20)-SUMIFS(Xero!$F:$F,Xero!$B:$B,Heron!AC$9,Xero!$A:$A,Heron!$A$5,Xero!$E:$E,Heron!$A20)</f>
        <v/>
      </c>
      <c r="AD20" s="109">
        <f>-SUMIFS(Xero!$F:$F,Xero!$B:$B,Heron!AD$9,Xero!$A:$A,Heron!$A$4,Xero!$E:$E,Heron!$A20)-SUMIFS(Xero!$F:$F,Xero!$B:$B,Heron!AD$9,Xero!$A:$A,Heron!$A$5,Xero!$E:$E,Heron!$A20)</f>
        <v/>
      </c>
      <c r="AE20" s="109">
        <f>-SUMIFS(Xero!$F:$F,Xero!$B:$B,Heron!AE$9,Xero!$A:$A,Heron!$A$4,Xero!$E:$E,Heron!$A20)-SUMIFS(Xero!$F:$F,Xero!$B:$B,Heron!AE$9,Xero!$A:$A,Heron!$A$5,Xero!$E:$E,Heron!$A20)</f>
        <v/>
      </c>
      <c r="AF20" s="109">
        <f>-SUMIFS(Xero!$F:$F,Xero!$B:$B,Heron!AF$9,Xero!$A:$A,Heron!$A$4,Xero!$E:$E,Heron!$A20)-SUMIFS(Xero!$F:$F,Xero!$B:$B,Heron!AF$9,Xero!$A:$A,Heron!$A$5,Xero!$E:$E,Heron!$A20)</f>
        <v/>
      </c>
      <c r="AG20" s="109">
        <f>-SUMIFS(Xero!$F:$F,Xero!$B:$B,Heron!AG$9,Xero!$A:$A,Heron!$A$4,Xero!$E:$E,Heron!$A20)-SUMIFS(Xero!$F:$F,Xero!$B:$B,Heron!AG$9,Xero!$A:$A,Heron!$A$5,Xero!$E:$E,Heron!$A20)</f>
        <v/>
      </c>
      <c r="AH20" s="109">
        <f>-SUMIFS(Xero!$F:$F,Xero!$B:$B,Heron!AH$9,Xero!$A:$A,Heron!$A$4,Xero!$E:$E,Heron!$A20)-SUMIFS(Xero!$F:$F,Xero!$B:$B,Heron!AH$9,Xero!$A:$A,Heron!$A$5,Xero!$E:$E,Heron!$A20)</f>
        <v/>
      </c>
      <c r="AI20" s="109">
        <f>-SUMIFS(Xero!$F:$F,Xero!$B:$B,Heron!AI$9,Xero!$A:$A,Heron!$A$4,Xero!$E:$E,Heron!$A20)-SUMIFS(Xero!$F:$F,Xero!$B:$B,Heron!AI$9,Xero!$A:$A,Heron!$A$5,Xero!$E:$E,Heron!$A20)</f>
        <v/>
      </c>
      <c r="AJ20" s="109">
        <f>-SUMIFS(Xero!$F:$F,Xero!$B:$B,Heron!AJ$9,Xero!$A:$A,Heron!$A$4,Xero!$E:$E,Heron!$A20)-SUMIFS(Xero!$F:$F,Xero!$B:$B,Heron!AJ$9,Xero!$A:$A,Heron!$A$5,Xero!$E:$E,Heron!$A20)</f>
        <v/>
      </c>
      <c r="AK20" s="109">
        <f>-SUMIFS(Xero!$F:$F,Xero!$B:$B,Heron!AK$9,Xero!$A:$A,Heron!$A$4,Xero!$E:$E,Heron!$A20)-SUMIFS(Xero!$F:$F,Xero!$B:$B,Heron!AK$9,Xero!$A:$A,Heron!$A$5,Xero!$E:$E,Heron!$A20)</f>
        <v/>
      </c>
      <c r="AL20" s="109">
        <f>-SUMIFS(Xero!$F:$F,Xero!$B:$B,Heron!AL$9,Xero!$A:$A,Heron!$A$4,Xero!$E:$E,Heron!$A20)-SUMIFS(Xero!$F:$F,Xero!$B:$B,Heron!AL$9,Xero!$A:$A,Heron!$A$5,Xero!$E:$E,Heron!$A20)</f>
        <v/>
      </c>
      <c r="AM20" s="109">
        <f>-SUMIFS(Xero!$F:$F,Xero!$B:$B,Heron!AM$9,Xero!$A:$A,Heron!$A$4,Xero!$E:$E,Heron!$A20)-SUMIFS(Xero!$F:$F,Xero!$B:$B,Heron!AM$9,Xero!$A:$A,Heron!$A$5,Xero!$E:$E,Heron!$A20)</f>
        <v/>
      </c>
      <c r="AN20" s="109">
        <f>-SUMIFS(Xero!$F:$F,Xero!$B:$B,Heron!AN$9,Xero!$A:$A,Heron!$A$4,Xero!$E:$E,Heron!$A20)-SUMIFS(Xero!$F:$F,Xero!$B:$B,Heron!AN$9,Xero!$A:$A,Heron!$A$5,Xero!$E:$E,Heron!$A20)</f>
        <v/>
      </c>
      <c r="AO20" s="109">
        <f>-SUMIFS(Xero!$F:$F,Xero!$B:$B,Heron!AO$9,Xero!$A:$A,Heron!$A$4,Xero!$E:$E,Heron!$A20)-SUMIFS(Xero!$F:$F,Xero!$B:$B,Heron!AO$9,Xero!$A:$A,Heron!$A$5,Xero!$E:$E,Heron!$A20)</f>
        <v/>
      </c>
      <c r="AP20" s="109">
        <f>-SUMIFS(Xero!$F:$F,Xero!$B:$B,Heron!AP$9,Xero!$A:$A,Heron!$A$4,Xero!$E:$E,Heron!$A20)-SUMIFS(Xero!$F:$F,Xero!$B:$B,Heron!AP$9,Xero!$A:$A,Heron!$A$5,Xero!$E:$E,Heron!$A20)</f>
        <v/>
      </c>
      <c r="AQ20" s="109">
        <f>-SUMIFS(Xero!$F:$F,Xero!$B:$B,Heron!AQ$9,Xero!$A:$A,Heron!$A$4,Xero!$E:$E,Heron!$A20)-SUMIFS(Xero!$F:$F,Xero!$B:$B,Heron!AQ$9,Xero!$A:$A,Heron!$A$5,Xero!$E:$E,Heron!$A20)</f>
        <v/>
      </c>
      <c r="AR20" s="109">
        <f>-SUMIFS(Xero!$F:$F,Xero!$B:$B,Heron!AR$9,Xero!$A:$A,Heron!$A$4,Xero!$E:$E,Heron!$A20)-SUMIFS(Xero!$F:$F,Xero!$B:$B,Heron!AR$9,Xero!$A:$A,Heron!$A$5,Xero!$E:$E,Heron!$A20)</f>
        <v/>
      </c>
      <c r="AS20" s="109">
        <f>-SUMIFS(Xero!$F:$F,Xero!$B:$B,Heron!AS$9,Xero!$A:$A,Heron!$A$4,Xero!$E:$E,Heron!$A20)-SUMIFS(Xero!$F:$F,Xero!$B:$B,Heron!AS$9,Xero!$A:$A,Heron!$A$5,Xero!$E:$E,Heron!$A20)</f>
        <v/>
      </c>
      <c r="AT20" s="109">
        <f>-SUMIFS(Xero!$F:$F,Xero!$B:$B,Heron!AT$9,Xero!$A:$A,Heron!$A$4,Xero!$E:$E,Heron!$A20)-SUMIFS(Xero!$F:$F,Xero!$B:$B,Heron!AT$9,Xero!$A:$A,Heron!$A$5,Xero!$E:$E,Heron!$A20)</f>
        <v/>
      </c>
      <c r="AU20" s="109">
        <f>-SUMIFS(Xero!$F:$F,Xero!$B:$B,Heron!AU$9,Xero!$A:$A,Heron!$A$4,Xero!$E:$E,Heron!$A20)-SUMIFS(Xero!$F:$F,Xero!$B:$B,Heron!AU$9,Xero!$A:$A,Heron!$A$5,Xero!$E:$E,Heron!$A20)</f>
        <v/>
      </c>
      <c r="AV20" s="109">
        <f>-SUMIFS(Xero!$F:$F,Xero!$B:$B,Heron!AV$9,Xero!$A:$A,Heron!$A$4,Xero!$E:$E,Heron!$A20)-SUMIFS(Xero!$F:$F,Xero!$B:$B,Heron!AV$9,Xero!$A:$A,Heron!$A$5,Xero!$E:$E,Heron!$A20)</f>
        <v/>
      </c>
      <c r="AW20" s="109">
        <f>-SUMIFS(Xero!$F:$F,Xero!$B:$B,Heron!AW$9,Xero!$A:$A,Heron!$A$4,Xero!$E:$E,Heron!$A20)-SUMIFS(Xero!$F:$F,Xero!$B:$B,Heron!AW$9,Xero!$A:$A,Heron!$A$5,Xero!$E:$E,Heron!$A20)</f>
        <v/>
      </c>
      <c r="AX20" s="109">
        <f>-SUMIFS(Xero!$F:$F,Xero!$B:$B,Heron!AX$9,Xero!$A:$A,Heron!$A$4,Xero!$E:$E,Heron!$A20)-SUMIFS(Xero!$F:$F,Xero!$B:$B,Heron!AX$9,Xero!$A:$A,Heron!$A$5,Xero!$E:$E,Heron!$A20)</f>
        <v/>
      </c>
      <c r="AY20" s="109">
        <f>-SUMIFS(Xero!$F:$F,Xero!$B:$B,Heron!AY$9,Xero!$A:$A,Heron!$A$4,Xero!$E:$E,Heron!$A20)-SUMIFS(Xero!$F:$F,Xero!$B:$B,Heron!AY$9,Xero!$A:$A,Heron!$A$5,Xero!$E:$E,Heron!$A20)</f>
        <v/>
      </c>
      <c r="AZ20" s="109">
        <f>-SUMIFS(Xero!$F:$F,Xero!$B:$B,Heron!AZ$9,Xero!$A:$A,Heron!$A$4,Xero!$E:$E,Heron!$A20)-SUMIFS(Xero!$F:$F,Xero!$B:$B,Heron!AZ$9,Xero!$A:$A,Heron!$A$5,Xero!$E:$E,Heron!$A20)</f>
        <v/>
      </c>
      <c r="BA20" s="109">
        <f>-SUMIFS(Xero!$F:$F,Xero!$B:$B,Heron!BA$9,Xero!$A:$A,Heron!$A$4,Xero!$E:$E,Heron!$A20)-SUMIFS(Xero!$F:$F,Xero!$B:$B,Heron!BA$9,Xero!$A:$A,Heron!$A$5,Xero!$E:$E,Heron!$A20)</f>
        <v/>
      </c>
      <c r="BB20" s="109">
        <f>-SUMIFS(Xero!$F:$F,Xero!$B:$B,Heron!BB$9,Xero!$A:$A,Heron!$A$4,Xero!$E:$E,Heron!$A20)-SUMIFS(Xero!$F:$F,Xero!$B:$B,Heron!BB$9,Xero!$A:$A,Heron!$A$5,Xero!$E:$E,Heron!$A20)</f>
        <v/>
      </c>
      <c r="BC20" s="109">
        <f>-SUMIFS(Xero!$F:$F,Xero!$B:$B,Heron!BC$9,Xero!$A:$A,Heron!$A$4,Xero!$E:$E,Heron!$A20)-SUMIFS(Xero!$F:$F,Xero!$B:$B,Heron!BC$9,Xero!$A:$A,Heron!$A$5,Xero!$E:$E,Heron!$A20)</f>
        <v/>
      </c>
      <c r="BD20" s="109">
        <f>-SUMIFS(Xero!$F:$F,Xero!$B:$B,Heron!BD$9,Xero!$A:$A,Heron!$A$4,Xero!$E:$E,Heron!$A20)-SUMIFS(Xero!$F:$F,Xero!$B:$B,Heron!BD$9,Xero!$A:$A,Heron!$A$5,Xero!$E:$E,Heron!$A20)</f>
        <v/>
      </c>
      <c r="BE20" s="109">
        <f>-SUMIFS(Xero!$F:$F,Xero!$B:$B,Heron!BE$9,Xero!$A:$A,Heron!$A$4,Xero!$E:$E,Heron!$A20)-SUMIFS(Xero!$F:$F,Xero!$B:$B,Heron!BE$9,Xero!$A:$A,Heron!$A$5,Xero!$E:$E,Heron!$A20)</f>
        <v/>
      </c>
      <c r="BF20" s="109">
        <f>-SUMIFS(Xero!$F:$F,Xero!$B:$B,Heron!BF$9,Xero!$A:$A,Heron!$A$4,Xero!$E:$E,Heron!$A20)-SUMIFS(Xero!$F:$F,Xero!$B:$B,Heron!BF$9,Xero!$A:$A,Heron!$A$5,Xero!$E:$E,Heron!$A20)</f>
        <v/>
      </c>
      <c r="BG20" s="109">
        <f>-SUMIFS(Xero!$F:$F,Xero!$B:$B,Heron!BG$9,Xero!$A:$A,Heron!$A$4,Xero!$E:$E,Heron!$A20)-SUMIFS(Xero!$F:$F,Xero!$B:$B,Heron!BG$9,Xero!$A:$A,Heron!$A$5,Xero!$E:$E,Heron!$A20)</f>
        <v/>
      </c>
      <c r="BH20" s="109">
        <f>-SUMIFS(Xero!$F:$F,Xero!$B:$B,Heron!BH$9,Xero!$A:$A,Heron!$A$4,Xero!$E:$E,Heron!$A20)-SUMIFS(Xero!$F:$F,Xero!$B:$B,Heron!BH$9,Xero!$A:$A,Heron!$A$5,Xero!$E:$E,Heron!$A20)</f>
        <v/>
      </c>
      <c r="BI20" s="109">
        <f>-SUMIFS(Xero!$F:$F,Xero!$B:$B,Heron!BI$9,Xero!$A:$A,Heron!$A$4,Xero!$E:$E,Heron!$A20)-SUMIFS(Xero!$F:$F,Xero!$B:$B,Heron!BI$9,Xero!$A:$A,Heron!$A$5,Xero!$E:$E,Heron!$A20)</f>
        <v/>
      </c>
      <c r="BJ20" s="109">
        <f>-SUMIFS(Xero!$F:$F,Xero!$B:$B,Heron!BJ$9,Xero!$A:$A,Heron!$A$4,Xero!$E:$E,Heron!$A20)-SUMIFS(Xero!$F:$F,Xero!$B:$B,Heron!BJ$9,Xero!$A:$A,Heron!$A$5,Xero!$E:$E,Heron!$A20)</f>
        <v/>
      </c>
      <c r="BK20" s="109">
        <f>-SUMIFS(Xero!$F:$F,Xero!$B:$B,Heron!BK$9,Xero!$A:$A,Heron!$A$4,Xero!$E:$E,Heron!$A20)-SUMIFS(Xero!$F:$F,Xero!$B:$B,Heron!BK$9,Xero!$A:$A,Heron!$A$5,Xero!$E:$E,Heron!$A20)</f>
        <v/>
      </c>
      <c r="BL20" s="109">
        <f>sum(D20:BK20)</f>
        <v/>
      </c>
    </row>
    <row r="21">
      <c r="A21" s="108" t="inlineStr">
        <is>
          <t>Rental Income</t>
        </is>
      </c>
      <c r="D21" s="109">
        <f>-SUMIFS(Xero!$F:$F,Xero!$B:$B,Heron!D$9,Xero!$A:$A,Heron!$A$4,Xero!$E:$E,Heron!$A21)-SUMIFS(Xero!$F:$F,Xero!$B:$B,Heron!D$9,Xero!$A:$A,Heron!$A$5,Xero!$E:$E,Heron!$A21)</f>
        <v/>
      </c>
      <c r="E21" s="109">
        <f>-SUMIFS(Xero!$F:$F,Xero!$B:$B,Heron!E$9,Xero!$A:$A,Heron!$A$4,Xero!$E:$E,Heron!$A21)-SUMIFS(Xero!$F:$F,Xero!$B:$B,Heron!E$9,Xero!$A:$A,Heron!$A$5,Xero!$E:$E,Heron!$A21)</f>
        <v/>
      </c>
      <c r="F21" s="109">
        <f>-SUMIFS(Xero!$F:$F,Xero!$B:$B,Heron!F$9,Xero!$A:$A,Heron!$A$4,Xero!$E:$E,Heron!$A21)-SUMIFS(Xero!$F:$F,Xero!$B:$B,Heron!F$9,Xero!$A:$A,Heron!$A$5,Xero!$E:$E,Heron!$A21)</f>
        <v/>
      </c>
      <c r="G21" s="109">
        <f>-SUMIFS(Xero!$F:$F,Xero!$B:$B,Heron!G$9,Xero!$A:$A,Heron!$A$4,Xero!$E:$E,Heron!$A21)-SUMIFS(Xero!$F:$F,Xero!$B:$B,Heron!G$9,Xero!$A:$A,Heron!$A$5,Xero!$E:$E,Heron!$A21)</f>
        <v/>
      </c>
      <c r="H21" s="109">
        <f>-SUMIFS(Xero!$F:$F,Xero!$B:$B,Heron!H$9,Xero!$A:$A,Heron!$A$4,Xero!$E:$E,Heron!$A21)-SUMIFS(Xero!$F:$F,Xero!$B:$B,Heron!H$9,Xero!$A:$A,Heron!$A$5,Xero!$E:$E,Heron!$A21)</f>
        <v/>
      </c>
      <c r="I21" s="109">
        <f>-SUMIFS(Xero!$F:$F,Xero!$B:$B,Heron!I$9,Xero!$A:$A,Heron!$A$4,Xero!$E:$E,Heron!$A21)-SUMIFS(Xero!$F:$F,Xero!$B:$B,Heron!I$9,Xero!$A:$A,Heron!$A$5,Xero!$E:$E,Heron!$A21)</f>
        <v/>
      </c>
      <c r="J21" s="109">
        <f>-SUMIFS(Xero!$F:$F,Xero!$B:$B,Heron!J$9,Xero!$A:$A,Heron!$A$4,Xero!$E:$E,Heron!$A21)-SUMIFS(Xero!$F:$F,Xero!$B:$B,Heron!J$9,Xero!$A:$A,Heron!$A$5,Xero!$E:$E,Heron!$A21)</f>
        <v/>
      </c>
      <c r="K21" s="109">
        <f>-SUMIFS(Xero!$F:$F,Xero!$B:$B,Heron!K$9,Xero!$A:$A,Heron!$A$4,Xero!$E:$E,Heron!$A21)-SUMIFS(Xero!$F:$F,Xero!$B:$B,Heron!K$9,Xero!$A:$A,Heron!$A$5,Xero!$E:$E,Heron!$A21)</f>
        <v/>
      </c>
      <c r="L21" s="109">
        <f>-SUMIFS(Xero!$F:$F,Xero!$B:$B,Heron!L$9,Xero!$A:$A,Heron!$A$4,Xero!$E:$E,Heron!$A21)-SUMIFS(Xero!$F:$F,Xero!$B:$B,Heron!L$9,Xero!$A:$A,Heron!$A$5,Xero!$E:$E,Heron!$A21)</f>
        <v/>
      </c>
      <c r="M21" s="109">
        <f>-SUMIFS(Xero!$F:$F,Xero!$B:$B,Heron!M$9,Xero!$A:$A,Heron!$A$4,Xero!$E:$E,Heron!$A21)-SUMIFS(Xero!$F:$F,Xero!$B:$B,Heron!M$9,Xero!$A:$A,Heron!$A$5,Xero!$E:$E,Heron!$A21)</f>
        <v/>
      </c>
      <c r="N21" s="109">
        <f>-SUMIFS(Xero!$F:$F,Xero!$B:$B,Heron!N$9,Xero!$A:$A,Heron!$A$4,Xero!$E:$E,Heron!$A21)-SUMIFS(Xero!$F:$F,Xero!$B:$B,Heron!N$9,Xero!$A:$A,Heron!$A$5,Xero!$E:$E,Heron!$A21)</f>
        <v/>
      </c>
      <c r="O21" s="109">
        <f>-SUMIFS(Xero!$F:$F,Xero!$B:$B,Heron!O$9,Xero!$A:$A,Heron!$A$4,Xero!$E:$E,Heron!$A21)-SUMIFS(Xero!$F:$F,Xero!$B:$B,Heron!O$9,Xero!$A:$A,Heron!$A$5,Xero!$E:$E,Heron!$A21)</f>
        <v/>
      </c>
      <c r="P21" s="109">
        <f>-SUMIFS(Xero!$F:$F,Xero!$B:$B,Heron!P$9,Xero!$A:$A,Heron!$A$4,Xero!$E:$E,Heron!$A21)-SUMIFS(Xero!$F:$F,Xero!$B:$B,Heron!P$9,Xero!$A:$A,Heron!$A$5,Xero!$E:$E,Heron!$A21)</f>
        <v/>
      </c>
      <c r="Q21" s="109">
        <f>-SUMIFS(Xero!$F:$F,Xero!$B:$B,Heron!Q$9,Xero!$A:$A,Heron!$A$4,Xero!$E:$E,Heron!$A21)-SUMIFS(Xero!$F:$F,Xero!$B:$B,Heron!Q$9,Xero!$A:$A,Heron!$A$5,Xero!$E:$E,Heron!$A21)</f>
        <v/>
      </c>
      <c r="R21" s="109">
        <f>-SUMIFS(Xero!$F:$F,Xero!$B:$B,Heron!R$9,Xero!$A:$A,Heron!$A$4,Xero!$E:$E,Heron!$A21)-SUMIFS(Xero!$F:$F,Xero!$B:$B,Heron!R$9,Xero!$A:$A,Heron!$A$5,Xero!$E:$E,Heron!$A21)</f>
        <v/>
      </c>
      <c r="S21" s="109">
        <f>-SUMIFS(Xero!$F:$F,Xero!$B:$B,Heron!S$9,Xero!$A:$A,Heron!$A$4,Xero!$E:$E,Heron!$A21)-SUMIFS(Xero!$F:$F,Xero!$B:$B,Heron!S$9,Xero!$A:$A,Heron!$A$5,Xero!$E:$E,Heron!$A21)</f>
        <v/>
      </c>
      <c r="T21" s="109">
        <f>-SUMIFS(Xero!$F:$F,Xero!$B:$B,Heron!T$9,Xero!$A:$A,Heron!$A$4,Xero!$E:$E,Heron!$A21)-SUMIFS(Xero!$F:$F,Xero!$B:$B,Heron!T$9,Xero!$A:$A,Heron!$A$5,Xero!$E:$E,Heron!$A21)</f>
        <v/>
      </c>
      <c r="U21" s="109">
        <f>-SUMIFS(Xero!$F:$F,Xero!$B:$B,Heron!U$9,Xero!$A:$A,Heron!$A$4,Xero!$E:$E,Heron!$A21)-SUMIFS(Xero!$F:$F,Xero!$B:$B,Heron!U$9,Xero!$A:$A,Heron!$A$5,Xero!$E:$E,Heron!$A21)</f>
        <v/>
      </c>
      <c r="V21" s="109">
        <f>-SUMIFS(Xero!$F:$F,Xero!$B:$B,Heron!V$9,Xero!$A:$A,Heron!$A$4,Xero!$E:$E,Heron!$A21)-SUMIFS(Xero!$F:$F,Xero!$B:$B,Heron!V$9,Xero!$A:$A,Heron!$A$5,Xero!$E:$E,Heron!$A21)</f>
        <v/>
      </c>
      <c r="W21" s="109">
        <f>-SUMIFS(Xero!$F:$F,Xero!$B:$B,Heron!W$9,Xero!$A:$A,Heron!$A$4,Xero!$E:$E,Heron!$A21)-SUMIFS(Xero!$F:$F,Xero!$B:$B,Heron!W$9,Xero!$A:$A,Heron!$A$5,Xero!$E:$E,Heron!$A21)</f>
        <v/>
      </c>
      <c r="X21" s="109">
        <f>-SUMIFS(Xero!$F:$F,Xero!$B:$B,Heron!X$9,Xero!$A:$A,Heron!$A$4,Xero!$E:$E,Heron!$A21)-SUMIFS(Xero!$F:$F,Xero!$B:$B,Heron!X$9,Xero!$A:$A,Heron!$A$5,Xero!$E:$E,Heron!$A21)</f>
        <v/>
      </c>
      <c r="Y21" s="109">
        <f>-SUMIFS(Xero!$F:$F,Xero!$B:$B,Heron!Y$9,Xero!$A:$A,Heron!$A$4,Xero!$E:$E,Heron!$A21)-SUMIFS(Xero!$F:$F,Xero!$B:$B,Heron!Y$9,Xero!$A:$A,Heron!$A$5,Xero!$E:$E,Heron!$A21)</f>
        <v/>
      </c>
      <c r="Z21" s="109">
        <f>-SUMIFS(Xero!$F:$F,Xero!$B:$B,Heron!Z$9,Xero!$A:$A,Heron!$A$4,Xero!$E:$E,Heron!$A21)-SUMIFS(Xero!$F:$F,Xero!$B:$B,Heron!Z$9,Xero!$A:$A,Heron!$A$5,Xero!$E:$E,Heron!$A21)</f>
        <v/>
      </c>
      <c r="AA21" s="109">
        <f>-SUMIFS(Xero!$F:$F,Xero!$B:$B,Heron!AA$9,Xero!$A:$A,Heron!$A$4,Xero!$E:$E,Heron!$A21)-SUMIFS(Xero!$F:$F,Xero!$B:$B,Heron!AA$9,Xero!$A:$A,Heron!$A$5,Xero!$E:$E,Heron!$A21)</f>
        <v/>
      </c>
      <c r="AB21" s="109">
        <f>-SUMIFS(Xero!$F:$F,Xero!$B:$B,Heron!AB$9,Xero!$A:$A,Heron!$A$4,Xero!$E:$E,Heron!$A21)-SUMIFS(Xero!$F:$F,Xero!$B:$B,Heron!AB$9,Xero!$A:$A,Heron!$A$5,Xero!$E:$E,Heron!$A21)</f>
        <v/>
      </c>
      <c r="AC21" s="109">
        <f>-SUMIFS(Xero!$F:$F,Xero!$B:$B,Heron!AC$9,Xero!$A:$A,Heron!$A$4,Xero!$E:$E,Heron!$A21)-SUMIFS(Xero!$F:$F,Xero!$B:$B,Heron!AC$9,Xero!$A:$A,Heron!$A$5,Xero!$E:$E,Heron!$A21)</f>
        <v/>
      </c>
      <c r="AD21" s="109">
        <f>-SUMIFS(Xero!$F:$F,Xero!$B:$B,Heron!AD$9,Xero!$A:$A,Heron!$A$4,Xero!$E:$E,Heron!$A21)-SUMIFS(Xero!$F:$F,Xero!$B:$B,Heron!AD$9,Xero!$A:$A,Heron!$A$5,Xero!$E:$E,Heron!$A21)</f>
        <v/>
      </c>
      <c r="AE21" s="109">
        <f>-SUMIFS(Xero!$F:$F,Xero!$B:$B,Heron!AE$9,Xero!$A:$A,Heron!$A$4,Xero!$E:$E,Heron!$A21)-SUMIFS(Xero!$F:$F,Xero!$B:$B,Heron!AE$9,Xero!$A:$A,Heron!$A$5,Xero!$E:$E,Heron!$A21)</f>
        <v/>
      </c>
      <c r="AF21" s="109">
        <f>-SUMIFS(Xero!$F:$F,Xero!$B:$B,Heron!AF$9,Xero!$A:$A,Heron!$A$4,Xero!$E:$E,Heron!$A21)-SUMIFS(Xero!$F:$F,Xero!$B:$B,Heron!AF$9,Xero!$A:$A,Heron!$A$5,Xero!$E:$E,Heron!$A21)</f>
        <v/>
      </c>
      <c r="AG21" s="109">
        <f>-SUMIFS(Xero!$F:$F,Xero!$B:$B,Heron!AG$9,Xero!$A:$A,Heron!$A$4,Xero!$E:$E,Heron!$A21)-SUMIFS(Xero!$F:$F,Xero!$B:$B,Heron!AG$9,Xero!$A:$A,Heron!$A$5,Xero!$E:$E,Heron!$A21)</f>
        <v/>
      </c>
      <c r="AH21" s="109">
        <f>-SUMIFS(Xero!$F:$F,Xero!$B:$B,Heron!AH$9,Xero!$A:$A,Heron!$A$4,Xero!$E:$E,Heron!$A21)-SUMIFS(Xero!$F:$F,Xero!$B:$B,Heron!AH$9,Xero!$A:$A,Heron!$A$5,Xero!$E:$E,Heron!$A21)</f>
        <v/>
      </c>
      <c r="AI21" s="109">
        <f>-SUMIFS(Xero!$F:$F,Xero!$B:$B,Heron!AI$9,Xero!$A:$A,Heron!$A$4,Xero!$E:$E,Heron!$A21)-SUMIFS(Xero!$F:$F,Xero!$B:$B,Heron!AI$9,Xero!$A:$A,Heron!$A$5,Xero!$E:$E,Heron!$A21)</f>
        <v/>
      </c>
      <c r="AJ21" s="109">
        <f>-SUMIFS(Xero!$F:$F,Xero!$B:$B,Heron!AJ$9,Xero!$A:$A,Heron!$A$4,Xero!$E:$E,Heron!$A21)-SUMIFS(Xero!$F:$F,Xero!$B:$B,Heron!AJ$9,Xero!$A:$A,Heron!$A$5,Xero!$E:$E,Heron!$A21)</f>
        <v/>
      </c>
      <c r="AK21" s="109">
        <f>-SUMIFS(Xero!$F:$F,Xero!$B:$B,Heron!AK$9,Xero!$A:$A,Heron!$A$4,Xero!$E:$E,Heron!$A21)-SUMIFS(Xero!$F:$F,Xero!$B:$B,Heron!AK$9,Xero!$A:$A,Heron!$A$5,Xero!$E:$E,Heron!$A21)</f>
        <v/>
      </c>
      <c r="AL21" s="109">
        <f>-SUMIFS(Xero!$F:$F,Xero!$B:$B,Heron!AL$9,Xero!$A:$A,Heron!$A$4,Xero!$E:$E,Heron!$A21)-SUMIFS(Xero!$F:$F,Xero!$B:$B,Heron!AL$9,Xero!$A:$A,Heron!$A$5,Xero!$E:$E,Heron!$A21)</f>
        <v/>
      </c>
      <c r="AM21" s="109">
        <f>-SUMIFS(Xero!$F:$F,Xero!$B:$B,Heron!AM$9,Xero!$A:$A,Heron!$A$4,Xero!$E:$E,Heron!$A21)-SUMIFS(Xero!$F:$F,Xero!$B:$B,Heron!AM$9,Xero!$A:$A,Heron!$A$5,Xero!$E:$E,Heron!$A21)</f>
        <v/>
      </c>
      <c r="AN21" s="109">
        <f>-SUMIFS(Xero!$F:$F,Xero!$B:$B,Heron!AN$9,Xero!$A:$A,Heron!$A$4,Xero!$E:$E,Heron!$A21)-SUMIFS(Xero!$F:$F,Xero!$B:$B,Heron!AN$9,Xero!$A:$A,Heron!$A$5,Xero!$E:$E,Heron!$A21)</f>
        <v/>
      </c>
      <c r="AO21" s="109">
        <f>-SUMIFS(Xero!$F:$F,Xero!$B:$B,Heron!AO$9,Xero!$A:$A,Heron!$A$4,Xero!$E:$E,Heron!$A21)-SUMIFS(Xero!$F:$F,Xero!$B:$B,Heron!AO$9,Xero!$A:$A,Heron!$A$5,Xero!$E:$E,Heron!$A21)</f>
        <v/>
      </c>
      <c r="AP21" s="109">
        <f>-SUMIFS(Xero!$F:$F,Xero!$B:$B,Heron!AP$9,Xero!$A:$A,Heron!$A$4,Xero!$E:$E,Heron!$A21)-SUMIFS(Xero!$F:$F,Xero!$B:$B,Heron!AP$9,Xero!$A:$A,Heron!$A$5,Xero!$E:$E,Heron!$A21)</f>
        <v/>
      </c>
      <c r="AQ21" s="109">
        <f>-SUMIFS(Xero!$F:$F,Xero!$B:$B,Heron!AQ$9,Xero!$A:$A,Heron!$A$4,Xero!$E:$E,Heron!$A21)-SUMIFS(Xero!$F:$F,Xero!$B:$B,Heron!AQ$9,Xero!$A:$A,Heron!$A$5,Xero!$E:$E,Heron!$A21)</f>
        <v/>
      </c>
      <c r="AR21" s="109">
        <f>-SUMIFS(Xero!$F:$F,Xero!$B:$B,Heron!AR$9,Xero!$A:$A,Heron!$A$4,Xero!$E:$E,Heron!$A21)-SUMIFS(Xero!$F:$F,Xero!$B:$B,Heron!AR$9,Xero!$A:$A,Heron!$A$5,Xero!$E:$E,Heron!$A21)</f>
        <v/>
      </c>
      <c r="AS21" s="109">
        <f>-SUMIFS(Xero!$F:$F,Xero!$B:$B,Heron!AS$9,Xero!$A:$A,Heron!$A$4,Xero!$E:$E,Heron!$A21)-SUMIFS(Xero!$F:$F,Xero!$B:$B,Heron!AS$9,Xero!$A:$A,Heron!$A$5,Xero!$E:$E,Heron!$A21)</f>
        <v/>
      </c>
      <c r="AT21" s="109">
        <f>-SUMIFS(Xero!$F:$F,Xero!$B:$B,Heron!AT$9,Xero!$A:$A,Heron!$A$4,Xero!$E:$E,Heron!$A21)-SUMIFS(Xero!$F:$F,Xero!$B:$B,Heron!AT$9,Xero!$A:$A,Heron!$A$5,Xero!$E:$E,Heron!$A21)</f>
        <v/>
      </c>
      <c r="AU21" s="109">
        <f>-SUMIFS(Xero!$F:$F,Xero!$B:$B,Heron!AU$9,Xero!$A:$A,Heron!$A$4,Xero!$E:$E,Heron!$A21)-SUMIFS(Xero!$F:$F,Xero!$B:$B,Heron!AU$9,Xero!$A:$A,Heron!$A$5,Xero!$E:$E,Heron!$A21)</f>
        <v/>
      </c>
      <c r="AV21" s="109">
        <f>-SUMIFS(Xero!$F:$F,Xero!$B:$B,Heron!AV$9,Xero!$A:$A,Heron!$A$4,Xero!$E:$E,Heron!$A21)-SUMIFS(Xero!$F:$F,Xero!$B:$B,Heron!AV$9,Xero!$A:$A,Heron!$A$5,Xero!$E:$E,Heron!$A21)</f>
        <v/>
      </c>
      <c r="AW21" s="109">
        <f>-SUMIFS(Xero!$F:$F,Xero!$B:$B,Heron!AW$9,Xero!$A:$A,Heron!$A$4,Xero!$E:$E,Heron!$A21)-SUMIFS(Xero!$F:$F,Xero!$B:$B,Heron!AW$9,Xero!$A:$A,Heron!$A$5,Xero!$E:$E,Heron!$A21)</f>
        <v/>
      </c>
      <c r="AX21" s="109">
        <f>-SUMIFS(Xero!$F:$F,Xero!$B:$B,Heron!AX$9,Xero!$A:$A,Heron!$A$4,Xero!$E:$E,Heron!$A21)-SUMIFS(Xero!$F:$F,Xero!$B:$B,Heron!AX$9,Xero!$A:$A,Heron!$A$5,Xero!$E:$E,Heron!$A21)</f>
        <v/>
      </c>
      <c r="AY21" s="109">
        <f>-SUMIFS(Xero!$F:$F,Xero!$B:$B,Heron!AY$9,Xero!$A:$A,Heron!$A$4,Xero!$E:$E,Heron!$A21)-SUMIFS(Xero!$F:$F,Xero!$B:$B,Heron!AY$9,Xero!$A:$A,Heron!$A$5,Xero!$E:$E,Heron!$A21)</f>
        <v/>
      </c>
      <c r="AZ21" s="109">
        <f>-SUMIFS(Xero!$F:$F,Xero!$B:$B,Heron!AZ$9,Xero!$A:$A,Heron!$A$4,Xero!$E:$E,Heron!$A21)-SUMIFS(Xero!$F:$F,Xero!$B:$B,Heron!AZ$9,Xero!$A:$A,Heron!$A$5,Xero!$E:$E,Heron!$A21)</f>
        <v/>
      </c>
      <c r="BA21" s="109">
        <f>-SUMIFS(Xero!$F:$F,Xero!$B:$B,Heron!BA$9,Xero!$A:$A,Heron!$A$4,Xero!$E:$E,Heron!$A21)-SUMIFS(Xero!$F:$F,Xero!$B:$B,Heron!BA$9,Xero!$A:$A,Heron!$A$5,Xero!$E:$E,Heron!$A21)</f>
        <v/>
      </c>
      <c r="BB21" s="109">
        <f>-SUMIFS(Xero!$F:$F,Xero!$B:$B,Heron!BB$9,Xero!$A:$A,Heron!$A$4,Xero!$E:$E,Heron!$A21)-SUMIFS(Xero!$F:$F,Xero!$B:$B,Heron!BB$9,Xero!$A:$A,Heron!$A$5,Xero!$E:$E,Heron!$A21)</f>
        <v/>
      </c>
      <c r="BC21" s="109">
        <f>-SUMIFS(Xero!$F:$F,Xero!$B:$B,Heron!BC$9,Xero!$A:$A,Heron!$A$4,Xero!$E:$E,Heron!$A21)-SUMIFS(Xero!$F:$F,Xero!$B:$B,Heron!BC$9,Xero!$A:$A,Heron!$A$5,Xero!$E:$E,Heron!$A21)</f>
        <v/>
      </c>
      <c r="BD21" s="109">
        <f>-SUMIFS(Xero!$F:$F,Xero!$B:$B,Heron!BD$9,Xero!$A:$A,Heron!$A$4,Xero!$E:$E,Heron!$A21)-SUMIFS(Xero!$F:$F,Xero!$B:$B,Heron!BD$9,Xero!$A:$A,Heron!$A$5,Xero!$E:$E,Heron!$A21)</f>
        <v/>
      </c>
      <c r="BE21" s="109">
        <f>-SUMIFS(Xero!$F:$F,Xero!$B:$B,Heron!BE$9,Xero!$A:$A,Heron!$A$4,Xero!$E:$E,Heron!$A21)-SUMIFS(Xero!$F:$F,Xero!$B:$B,Heron!BE$9,Xero!$A:$A,Heron!$A$5,Xero!$E:$E,Heron!$A21)</f>
        <v/>
      </c>
      <c r="BF21" s="109">
        <f>-SUMIFS(Xero!$F:$F,Xero!$B:$B,Heron!BF$9,Xero!$A:$A,Heron!$A$4,Xero!$E:$E,Heron!$A21)-SUMIFS(Xero!$F:$F,Xero!$B:$B,Heron!BF$9,Xero!$A:$A,Heron!$A$5,Xero!$E:$E,Heron!$A21)</f>
        <v/>
      </c>
      <c r="BG21" s="109">
        <f>-SUMIFS(Xero!$F:$F,Xero!$B:$B,Heron!BG$9,Xero!$A:$A,Heron!$A$4,Xero!$E:$E,Heron!$A21)-SUMIFS(Xero!$F:$F,Xero!$B:$B,Heron!BG$9,Xero!$A:$A,Heron!$A$5,Xero!$E:$E,Heron!$A21)</f>
        <v/>
      </c>
      <c r="BH21" s="109">
        <f>-SUMIFS(Xero!$F:$F,Xero!$B:$B,Heron!BH$9,Xero!$A:$A,Heron!$A$4,Xero!$E:$E,Heron!$A21)-SUMIFS(Xero!$F:$F,Xero!$B:$B,Heron!BH$9,Xero!$A:$A,Heron!$A$5,Xero!$E:$E,Heron!$A21)</f>
        <v/>
      </c>
      <c r="BI21" s="109">
        <f>-SUMIFS(Xero!$F:$F,Xero!$B:$B,Heron!BI$9,Xero!$A:$A,Heron!$A$4,Xero!$E:$E,Heron!$A21)-SUMIFS(Xero!$F:$F,Xero!$B:$B,Heron!BI$9,Xero!$A:$A,Heron!$A$5,Xero!$E:$E,Heron!$A21)</f>
        <v/>
      </c>
      <c r="BJ21" s="109">
        <f>-SUMIFS(Xero!$F:$F,Xero!$B:$B,Heron!BJ$9,Xero!$A:$A,Heron!$A$4,Xero!$E:$E,Heron!$A21)-SUMIFS(Xero!$F:$F,Xero!$B:$B,Heron!BJ$9,Xero!$A:$A,Heron!$A$5,Xero!$E:$E,Heron!$A21)</f>
        <v/>
      </c>
      <c r="BK21" s="109">
        <f>-SUMIFS(Xero!$F:$F,Xero!$B:$B,Heron!BK$9,Xero!$A:$A,Heron!$A$4,Xero!$E:$E,Heron!$A21)-SUMIFS(Xero!$F:$F,Xero!$B:$B,Heron!BK$9,Xero!$A:$A,Heron!$A$5,Xero!$E:$E,Heron!$A21)</f>
        <v/>
      </c>
      <c r="BL21" s="109">
        <f>sum(D21:BK21)</f>
        <v/>
      </c>
    </row>
    <row r="22">
      <c r="A22" s="108" t="inlineStr">
        <is>
          <t>Rental Income - Payprop ABSA</t>
        </is>
      </c>
      <c r="D22" s="109">
        <f>-SUMIFS(Xero!$F:$F,Xero!$B:$B,Heron!D$9,Xero!$A:$A,Heron!$A$4,Xero!$E:$E,Heron!$A22)-SUMIFS(Xero!$F:$F,Xero!$B:$B,Heron!D$9,Xero!$A:$A,Heron!$A$5,Xero!$E:$E,Heron!$A22)</f>
        <v/>
      </c>
      <c r="E22" s="109">
        <f>-SUMIFS(Xero!$F:$F,Xero!$B:$B,Heron!E$9,Xero!$A:$A,Heron!$A$4,Xero!$E:$E,Heron!$A22)-SUMIFS(Xero!$F:$F,Xero!$B:$B,Heron!E$9,Xero!$A:$A,Heron!$A$5,Xero!$E:$E,Heron!$A22)</f>
        <v/>
      </c>
      <c r="F22" s="109">
        <f>-SUMIFS(Xero!$F:$F,Xero!$B:$B,Heron!F$9,Xero!$A:$A,Heron!$A$4,Xero!$E:$E,Heron!$A22)-SUMIFS(Xero!$F:$F,Xero!$B:$B,Heron!F$9,Xero!$A:$A,Heron!$A$5,Xero!$E:$E,Heron!$A22)</f>
        <v/>
      </c>
      <c r="G22" s="109">
        <f>-SUMIFS(Xero!$F:$F,Xero!$B:$B,Heron!G$9,Xero!$A:$A,Heron!$A$4,Xero!$E:$E,Heron!$A22)-SUMIFS(Xero!$F:$F,Xero!$B:$B,Heron!G$9,Xero!$A:$A,Heron!$A$5,Xero!$E:$E,Heron!$A22)</f>
        <v/>
      </c>
      <c r="H22" s="109">
        <f>-SUMIFS(Xero!$F:$F,Xero!$B:$B,Heron!H$9,Xero!$A:$A,Heron!$A$4,Xero!$E:$E,Heron!$A22)-SUMIFS(Xero!$F:$F,Xero!$B:$B,Heron!H$9,Xero!$A:$A,Heron!$A$5,Xero!$E:$E,Heron!$A22)</f>
        <v/>
      </c>
      <c r="I22" s="109">
        <f>-SUMIFS(Xero!$F:$F,Xero!$B:$B,Heron!I$9,Xero!$A:$A,Heron!$A$4,Xero!$E:$E,Heron!$A22)-SUMIFS(Xero!$F:$F,Xero!$B:$B,Heron!I$9,Xero!$A:$A,Heron!$A$5,Xero!$E:$E,Heron!$A22)</f>
        <v/>
      </c>
      <c r="J22" s="109">
        <f>-SUMIFS(Xero!$F:$F,Xero!$B:$B,Heron!J$9,Xero!$A:$A,Heron!$A$4,Xero!$E:$E,Heron!$A22)-SUMIFS(Xero!$F:$F,Xero!$B:$B,Heron!J$9,Xero!$A:$A,Heron!$A$5,Xero!$E:$E,Heron!$A22)</f>
        <v/>
      </c>
      <c r="K22" s="109">
        <f>-SUMIFS(Xero!$F:$F,Xero!$B:$B,Heron!K$9,Xero!$A:$A,Heron!$A$4,Xero!$E:$E,Heron!$A22)-SUMIFS(Xero!$F:$F,Xero!$B:$B,Heron!K$9,Xero!$A:$A,Heron!$A$5,Xero!$E:$E,Heron!$A22)</f>
        <v/>
      </c>
      <c r="L22" s="109">
        <f>-SUMIFS(Xero!$F:$F,Xero!$B:$B,Heron!L$9,Xero!$A:$A,Heron!$A$4,Xero!$E:$E,Heron!$A22)-SUMIFS(Xero!$F:$F,Xero!$B:$B,Heron!L$9,Xero!$A:$A,Heron!$A$5,Xero!$E:$E,Heron!$A22)</f>
        <v/>
      </c>
      <c r="M22" s="109">
        <f>-SUMIFS(Xero!$F:$F,Xero!$B:$B,Heron!M$9,Xero!$A:$A,Heron!$A$4,Xero!$E:$E,Heron!$A22)-SUMIFS(Xero!$F:$F,Xero!$B:$B,Heron!M$9,Xero!$A:$A,Heron!$A$5,Xero!$E:$E,Heron!$A22)</f>
        <v/>
      </c>
      <c r="N22" s="109">
        <f>-SUMIFS(Xero!$F:$F,Xero!$B:$B,Heron!N$9,Xero!$A:$A,Heron!$A$4,Xero!$E:$E,Heron!$A22)-SUMIFS(Xero!$F:$F,Xero!$B:$B,Heron!N$9,Xero!$A:$A,Heron!$A$5,Xero!$E:$E,Heron!$A22)</f>
        <v/>
      </c>
      <c r="O22" s="109">
        <f>-SUMIFS(Xero!$F:$F,Xero!$B:$B,Heron!O$9,Xero!$A:$A,Heron!$A$4,Xero!$E:$E,Heron!$A22)-SUMIFS(Xero!$F:$F,Xero!$B:$B,Heron!O$9,Xero!$A:$A,Heron!$A$5,Xero!$E:$E,Heron!$A22)</f>
        <v/>
      </c>
      <c r="P22" s="109">
        <f>-SUMIFS(Xero!$F:$F,Xero!$B:$B,Heron!P$9,Xero!$A:$A,Heron!$A$4,Xero!$E:$E,Heron!$A22)-SUMIFS(Xero!$F:$F,Xero!$B:$B,Heron!P$9,Xero!$A:$A,Heron!$A$5,Xero!$E:$E,Heron!$A22)</f>
        <v/>
      </c>
      <c r="Q22" s="109">
        <f>-SUMIFS(Xero!$F:$F,Xero!$B:$B,Heron!Q$9,Xero!$A:$A,Heron!$A$4,Xero!$E:$E,Heron!$A22)-SUMIFS(Xero!$F:$F,Xero!$B:$B,Heron!Q$9,Xero!$A:$A,Heron!$A$5,Xero!$E:$E,Heron!$A22)</f>
        <v/>
      </c>
      <c r="R22" s="109">
        <f>-SUMIFS(Xero!$F:$F,Xero!$B:$B,Heron!R$9,Xero!$A:$A,Heron!$A$4,Xero!$E:$E,Heron!$A22)-SUMIFS(Xero!$F:$F,Xero!$B:$B,Heron!R$9,Xero!$A:$A,Heron!$A$5,Xero!$E:$E,Heron!$A22)</f>
        <v/>
      </c>
      <c r="S22" s="109">
        <f>-SUMIFS(Xero!$F:$F,Xero!$B:$B,Heron!S$9,Xero!$A:$A,Heron!$A$4,Xero!$E:$E,Heron!$A22)-SUMIFS(Xero!$F:$F,Xero!$B:$B,Heron!S$9,Xero!$A:$A,Heron!$A$5,Xero!$E:$E,Heron!$A22)</f>
        <v/>
      </c>
      <c r="T22" s="109">
        <f>-SUMIFS(Xero!$F:$F,Xero!$B:$B,Heron!T$9,Xero!$A:$A,Heron!$A$4,Xero!$E:$E,Heron!$A22)-SUMIFS(Xero!$F:$F,Xero!$B:$B,Heron!T$9,Xero!$A:$A,Heron!$A$5,Xero!$E:$E,Heron!$A22)</f>
        <v/>
      </c>
      <c r="U22" s="109">
        <f>-SUMIFS(Xero!$F:$F,Xero!$B:$B,Heron!U$9,Xero!$A:$A,Heron!$A$4,Xero!$E:$E,Heron!$A22)-SUMIFS(Xero!$F:$F,Xero!$B:$B,Heron!U$9,Xero!$A:$A,Heron!$A$5,Xero!$E:$E,Heron!$A22)</f>
        <v/>
      </c>
      <c r="V22" s="109">
        <f>-SUMIFS(Xero!$F:$F,Xero!$B:$B,Heron!V$9,Xero!$A:$A,Heron!$A$4,Xero!$E:$E,Heron!$A22)-SUMIFS(Xero!$F:$F,Xero!$B:$B,Heron!V$9,Xero!$A:$A,Heron!$A$5,Xero!$E:$E,Heron!$A22)</f>
        <v/>
      </c>
      <c r="W22" s="109">
        <f>-SUMIFS(Xero!$F:$F,Xero!$B:$B,Heron!W$9,Xero!$A:$A,Heron!$A$4,Xero!$E:$E,Heron!$A22)-SUMIFS(Xero!$F:$F,Xero!$B:$B,Heron!W$9,Xero!$A:$A,Heron!$A$5,Xero!$E:$E,Heron!$A22)</f>
        <v/>
      </c>
      <c r="X22" s="109">
        <f>-SUMIFS(Xero!$F:$F,Xero!$B:$B,Heron!X$9,Xero!$A:$A,Heron!$A$4,Xero!$E:$E,Heron!$A22)-SUMIFS(Xero!$F:$F,Xero!$B:$B,Heron!X$9,Xero!$A:$A,Heron!$A$5,Xero!$E:$E,Heron!$A22)</f>
        <v/>
      </c>
      <c r="Y22" s="109">
        <f>-SUMIFS(Xero!$F:$F,Xero!$B:$B,Heron!Y$9,Xero!$A:$A,Heron!$A$4,Xero!$E:$E,Heron!$A22)-SUMIFS(Xero!$F:$F,Xero!$B:$B,Heron!Y$9,Xero!$A:$A,Heron!$A$5,Xero!$E:$E,Heron!$A22)</f>
        <v/>
      </c>
      <c r="Z22" s="109">
        <f>-SUMIFS(Xero!$F:$F,Xero!$B:$B,Heron!Z$9,Xero!$A:$A,Heron!$A$4,Xero!$E:$E,Heron!$A22)-SUMIFS(Xero!$F:$F,Xero!$B:$B,Heron!Z$9,Xero!$A:$A,Heron!$A$5,Xero!$E:$E,Heron!$A22)</f>
        <v/>
      </c>
      <c r="AA22" s="109">
        <f>-SUMIFS(Xero!$F:$F,Xero!$B:$B,Heron!AA$9,Xero!$A:$A,Heron!$A$4,Xero!$E:$E,Heron!$A22)-SUMIFS(Xero!$F:$F,Xero!$B:$B,Heron!AA$9,Xero!$A:$A,Heron!$A$5,Xero!$E:$E,Heron!$A22)</f>
        <v/>
      </c>
      <c r="AB22" s="109">
        <f>-SUMIFS(Xero!$F:$F,Xero!$B:$B,Heron!AB$9,Xero!$A:$A,Heron!$A$4,Xero!$E:$E,Heron!$A22)-SUMIFS(Xero!$F:$F,Xero!$B:$B,Heron!AB$9,Xero!$A:$A,Heron!$A$5,Xero!$E:$E,Heron!$A22)</f>
        <v/>
      </c>
      <c r="AC22" s="109">
        <f>-SUMIFS(Xero!$F:$F,Xero!$B:$B,Heron!AC$9,Xero!$A:$A,Heron!$A$4,Xero!$E:$E,Heron!$A22)-SUMIFS(Xero!$F:$F,Xero!$B:$B,Heron!AC$9,Xero!$A:$A,Heron!$A$5,Xero!$E:$E,Heron!$A22)</f>
        <v/>
      </c>
      <c r="AD22" s="109">
        <f>-SUMIFS(Xero!$F:$F,Xero!$B:$B,Heron!AD$9,Xero!$A:$A,Heron!$A$4,Xero!$E:$E,Heron!$A22)-SUMIFS(Xero!$F:$F,Xero!$B:$B,Heron!AD$9,Xero!$A:$A,Heron!$A$5,Xero!$E:$E,Heron!$A22)</f>
        <v/>
      </c>
      <c r="AE22" s="109">
        <f>-SUMIFS(Xero!$F:$F,Xero!$B:$B,Heron!AE$9,Xero!$A:$A,Heron!$A$4,Xero!$E:$E,Heron!$A22)-SUMIFS(Xero!$F:$F,Xero!$B:$B,Heron!AE$9,Xero!$A:$A,Heron!$A$5,Xero!$E:$E,Heron!$A22)</f>
        <v/>
      </c>
      <c r="AF22" s="109">
        <f>-SUMIFS(Xero!$F:$F,Xero!$B:$B,Heron!AF$9,Xero!$A:$A,Heron!$A$4,Xero!$E:$E,Heron!$A22)-SUMIFS(Xero!$F:$F,Xero!$B:$B,Heron!AF$9,Xero!$A:$A,Heron!$A$5,Xero!$E:$E,Heron!$A22)</f>
        <v/>
      </c>
      <c r="AG22" s="109">
        <f>-SUMIFS(Xero!$F:$F,Xero!$B:$B,Heron!AG$9,Xero!$A:$A,Heron!$A$4,Xero!$E:$E,Heron!$A22)-SUMIFS(Xero!$F:$F,Xero!$B:$B,Heron!AG$9,Xero!$A:$A,Heron!$A$5,Xero!$E:$E,Heron!$A22)</f>
        <v/>
      </c>
      <c r="AH22" s="109">
        <f>-SUMIFS(Xero!$F:$F,Xero!$B:$B,Heron!AH$9,Xero!$A:$A,Heron!$A$4,Xero!$E:$E,Heron!$A22)-SUMIFS(Xero!$F:$F,Xero!$B:$B,Heron!AH$9,Xero!$A:$A,Heron!$A$5,Xero!$E:$E,Heron!$A22)</f>
        <v/>
      </c>
      <c r="AI22" s="109">
        <f>-SUMIFS(Xero!$F:$F,Xero!$B:$B,Heron!AI$9,Xero!$A:$A,Heron!$A$4,Xero!$E:$E,Heron!$A22)-SUMIFS(Xero!$F:$F,Xero!$B:$B,Heron!AI$9,Xero!$A:$A,Heron!$A$5,Xero!$E:$E,Heron!$A22)</f>
        <v/>
      </c>
      <c r="AJ22" s="109">
        <f>-SUMIFS(Xero!$F:$F,Xero!$B:$B,Heron!AJ$9,Xero!$A:$A,Heron!$A$4,Xero!$E:$E,Heron!$A22)-SUMIFS(Xero!$F:$F,Xero!$B:$B,Heron!AJ$9,Xero!$A:$A,Heron!$A$5,Xero!$E:$E,Heron!$A22)</f>
        <v/>
      </c>
      <c r="AK22" s="109">
        <f>-SUMIFS(Xero!$F:$F,Xero!$B:$B,Heron!AK$9,Xero!$A:$A,Heron!$A$4,Xero!$E:$E,Heron!$A22)-SUMIFS(Xero!$F:$F,Xero!$B:$B,Heron!AK$9,Xero!$A:$A,Heron!$A$5,Xero!$E:$E,Heron!$A22)</f>
        <v/>
      </c>
      <c r="AL22" s="109">
        <f>-SUMIFS(Xero!$F:$F,Xero!$B:$B,Heron!AL$9,Xero!$A:$A,Heron!$A$4,Xero!$E:$E,Heron!$A22)-SUMIFS(Xero!$F:$F,Xero!$B:$B,Heron!AL$9,Xero!$A:$A,Heron!$A$5,Xero!$E:$E,Heron!$A22)</f>
        <v/>
      </c>
      <c r="AM22" s="109">
        <f>-SUMIFS(Xero!$F:$F,Xero!$B:$B,Heron!AM$9,Xero!$A:$A,Heron!$A$4,Xero!$E:$E,Heron!$A22)-SUMIFS(Xero!$F:$F,Xero!$B:$B,Heron!AM$9,Xero!$A:$A,Heron!$A$5,Xero!$E:$E,Heron!$A22)</f>
        <v/>
      </c>
      <c r="AN22" s="109">
        <f>-SUMIFS(Xero!$F:$F,Xero!$B:$B,Heron!AN$9,Xero!$A:$A,Heron!$A$4,Xero!$E:$E,Heron!$A22)-SUMIFS(Xero!$F:$F,Xero!$B:$B,Heron!AN$9,Xero!$A:$A,Heron!$A$5,Xero!$E:$E,Heron!$A22)</f>
        <v/>
      </c>
      <c r="AO22" s="109">
        <f>-SUMIFS(Xero!$F:$F,Xero!$B:$B,Heron!AO$9,Xero!$A:$A,Heron!$A$4,Xero!$E:$E,Heron!$A22)-SUMIFS(Xero!$F:$F,Xero!$B:$B,Heron!AO$9,Xero!$A:$A,Heron!$A$5,Xero!$E:$E,Heron!$A22)</f>
        <v/>
      </c>
      <c r="AP22" s="109">
        <f>-SUMIFS(Xero!$F:$F,Xero!$B:$B,Heron!AP$9,Xero!$A:$A,Heron!$A$4,Xero!$E:$E,Heron!$A22)-SUMIFS(Xero!$F:$F,Xero!$B:$B,Heron!AP$9,Xero!$A:$A,Heron!$A$5,Xero!$E:$E,Heron!$A22)</f>
        <v/>
      </c>
      <c r="AQ22" s="109">
        <f>-SUMIFS(Xero!$F:$F,Xero!$B:$B,Heron!AQ$9,Xero!$A:$A,Heron!$A$4,Xero!$E:$E,Heron!$A22)-SUMIFS(Xero!$F:$F,Xero!$B:$B,Heron!AQ$9,Xero!$A:$A,Heron!$A$5,Xero!$E:$E,Heron!$A22)</f>
        <v/>
      </c>
      <c r="AR22" s="109">
        <f>-SUMIFS(Xero!$F:$F,Xero!$B:$B,Heron!AR$9,Xero!$A:$A,Heron!$A$4,Xero!$E:$E,Heron!$A22)-SUMIFS(Xero!$F:$F,Xero!$B:$B,Heron!AR$9,Xero!$A:$A,Heron!$A$5,Xero!$E:$E,Heron!$A22)</f>
        <v/>
      </c>
      <c r="AS22" s="109">
        <f>-SUMIFS(Xero!$F:$F,Xero!$B:$B,Heron!AS$9,Xero!$A:$A,Heron!$A$4,Xero!$E:$E,Heron!$A22)-SUMIFS(Xero!$F:$F,Xero!$B:$B,Heron!AS$9,Xero!$A:$A,Heron!$A$5,Xero!$E:$E,Heron!$A22)</f>
        <v/>
      </c>
      <c r="AT22" s="109">
        <f>-SUMIFS(Xero!$F:$F,Xero!$B:$B,Heron!AT$9,Xero!$A:$A,Heron!$A$4,Xero!$E:$E,Heron!$A22)-SUMIFS(Xero!$F:$F,Xero!$B:$B,Heron!AT$9,Xero!$A:$A,Heron!$A$5,Xero!$E:$E,Heron!$A22)</f>
        <v/>
      </c>
      <c r="AU22" s="109">
        <f>-SUMIFS(Xero!$F:$F,Xero!$B:$B,Heron!AU$9,Xero!$A:$A,Heron!$A$4,Xero!$E:$E,Heron!$A22)-SUMIFS(Xero!$F:$F,Xero!$B:$B,Heron!AU$9,Xero!$A:$A,Heron!$A$5,Xero!$E:$E,Heron!$A22)</f>
        <v/>
      </c>
      <c r="AV22" s="109">
        <f>-SUMIFS(Xero!$F:$F,Xero!$B:$B,Heron!AV$9,Xero!$A:$A,Heron!$A$4,Xero!$E:$E,Heron!$A22)-SUMIFS(Xero!$F:$F,Xero!$B:$B,Heron!AV$9,Xero!$A:$A,Heron!$A$5,Xero!$E:$E,Heron!$A22)</f>
        <v/>
      </c>
      <c r="AW22" s="109">
        <f>-SUMIFS(Xero!$F:$F,Xero!$B:$B,Heron!AW$9,Xero!$A:$A,Heron!$A$4,Xero!$E:$E,Heron!$A22)-SUMIFS(Xero!$F:$F,Xero!$B:$B,Heron!AW$9,Xero!$A:$A,Heron!$A$5,Xero!$E:$E,Heron!$A22)</f>
        <v/>
      </c>
      <c r="AX22" s="109">
        <f>-SUMIFS(Xero!$F:$F,Xero!$B:$B,Heron!AX$9,Xero!$A:$A,Heron!$A$4,Xero!$E:$E,Heron!$A22)-SUMIFS(Xero!$F:$F,Xero!$B:$B,Heron!AX$9,Xero!$A:$A,Heron!$A$5,Xero!$E:$E,Heron!$A22)</f>
        <v/>
      </c>
      <c r="AY22" s="109">
        <f>-SUMIFS(Xero!$F:$F,Xero!$B:$B,Heron!AY$9,Xero!$A:$A,Heron!$A$4,Xero!$E:$E,Heron!$A22)-SUMIFS(Xero!$F:$F,Xero!$B:$B,Heron!AY$9,Xero!$A:$A,Heron!$A$5,Xero!$E:$E,Heron!$A22)</f>
        <v/>
      </c>
      <c r="AZ22" s="109">
        <f>-SUMIFS(Xero!$F:$F,Xero!$B:$B,Heron!AZ$9,Xero!$A:$A,Heron!$A$4,Xero!$E:$E,Heron!$A22)-SUMIFS(Xero!$F:$F,Xero!$B:$B,Heron!AZ$9,Xero!$A:$A,Heron!$A$5,Xero!$E:$E,Heron!$A22)</f>
        <v/>
      </c>
      <c r="BA22" s="109">
        <f>-SUMIFS(Xero!$F:$F,Xero!$B:$B,Heron!BA$9,Xero!$A:$A,Heron!$A$4,Xero!$E:$E,Heron!$A22)-SUMIFS(Xero!$F:$F,Xero!$B:$B,Heron!BA$9,Xero!$A:$A,Heron!$A$5,Xero!$E:$E,Heron!$A22)</f>
        <v/>
      </c>
      <c r="BB22" s="109">
        <f>-SUMIFS(Xero!$F:$F,Xero!$B:$B,Heron!BB$9,Xero!$A:$A,Heron!$A$4,Xero!$E:$E,Heron!$A22)-SUMIFS(Xero!$F:$F,Xero!$B:$B,Heron!BB$9,Xero!$A:$A,Heron!$A$5,Xero!$E:$E,Heron!$A22)</f>
        <v/>
      </c>
      <c r="BC22" s="109">
        <f>-SUMIFS(Xero!$F:$F,Xero!$B:$B,Heron!BC$9,Xero!$A:$A,Heron!$A$4,Xero!$E:$E,Heron!$A22)-SUMIFS(Xero!$F:$F,Xero!$B:$B,Heron!BC$9,Xero!$A:$A,Heron!$A$5,Xero!$E:$E,Heron!$A22)</f>
        <v/>
      </c>
      <c r="BD22" s="109">
        <f>-SUMIFS(Xero!$F:$F,Xero!$B:$B,Heron!BD$9,Xero!$A:$A,Heron!$A$4,Xero!$E:$E,Heron!$A22)-SUMIFS(Xero!$F:$F,Xero!$B:$B,Heron!BD$9,Xero!$A:$A,Heron!$A$5,Xero!$E:$E,Heron!$A22)</f>
        <v/>
      </c>
      <c r="BE22" s="109">
        <f>-SUMIFS(Xero!$F:$F,Xero!$B:$B,Heron!BE$9,Xero!$A:$A,Heron!$A$4,Xero!$E:$E,Heron!$A22)-SUMIFS(Xero!$F:$F,Xero!$B:$B,Heron!BE$9,Xero!$A:$A,Heron!$A$5,Xero!$E:$E,Heron!$A22)</f>
        <v/>
      </c>
      <c r="BF22" s="109">
        <f>-SUMIFS(Xero!$F:$F,Xero!$B:$B,Heron!BF$9,Xero!$A:$A,Heron!$A$4,Xero!$E:$E,Heron!$A22)-SUMIFS(Xero!$F:$F,Xero!$B:$B,Heron!BF$9,Xero!$A:$A,Heron!$A$5,Xero!$E:$E,Heron!$A22)</f>
        <v/>
      </c>
      <c r="BG22" s="109">
        <f>-SUMIFS(Xero!$F:$F,Xero!$B:$B,Heron!BG$9,Xero!$A:$A,Heron!$A$4,Xero!$E:$E,Heron!$A22)-SUMIFS(Xero!$F:$F,Xero!$B:$B,Heron!BG$9,Xero!$A:$A,Heron!$A$5,Xero!$E:$E,Heron!$A22)</f>
        <v/>
      </c>
      <c r="BH22" s="109">
        <f>-SUMIFS(Xero!$F:$F,Xero!$B:$B,Heron!BH$9,Xero!$A:$A,Heron!$A$4,Xero!$E:$E,Heron!$A22)-SUMIFS(Xero!$F:$F,Xero!$B:$B,Heron!BH$9,Xero!$A:$A,Heron!$A$5,Xero!$E:$E,Heron!$A22)</f>
        <v/>
      </c>
      <c r="BI22" s="109">
        <f>-SUMIFS(Xero!$F:$F,Xero!$B:$B,Heron!BI$9,Xero!$A:$A,Heron!$A$4,Xero!$E:$E,Heron!$A22)-SUMIFS(Xero!$F:$F,Xero!$B:$B,Heron!BI$9,Xero!$A:$A,Heron!$A$5,Xero!$E:$E,Heron!$A22)</f>
        <v/>
      </c>
      <c r="BJ22" s="109">
        <f>-SUMIFS(Xero!$F:$F,Xero!$B:$B,Heron!BJ$9,Xero!$A:$A,Heron!$A$4,Xero!$E:$E,Heron!$A22)-SUMIFS(Xero!$F:$F,Xero!$B:$B,Heron!BJ$9,Xero!$A:$A,Heron!$A$5,Xero!$E:$E,Heron!$A22)</f>
        <v/>
      </c>
      <c r="BK22" s="109">
        <f>-SUMIFS(Xero!$F:$F,Xero!$B:$B,Heron!BK$9,Xero!$A:$A,Heron!$A$4,Xero!$E:$E,Heron!$A22)-SUMIFS(Xero!$F:$F,Xero!$B:$B,Heron!BK$9,Xero!$A:$A,Heron!$A$5,Xero!$E:$E,Heron!$A22)</f>
        <v/>
      </c>
      <c r="BL22" s="109">
        <f>sum(D22:BK22)</f>
        <v/>
      </c>
    </row>
    <row r="23">
      <c r="A23" s="108" t="inlineStr">
        <is>
          <t>Revaluation of Land</t>
        </is>
      </c>
      <c r="D23" s="109">
        <f>-SUMIFS(Xero!$F:$F,Xero!$B:$B,Heron!D$9,Xero!$A:$A,Heron!$A$4,Xero!$E:$E,Heron!$A23)-SUMIFS(Xero!$F:$F,Xero!$B:$B,Heron!D$9,Xero!$A:$A,Heron!$A$5,Xero!$E:$E,Heron!$A23)</f>
        <v/>
      </c>
      <c r="E23" s="109">
        <f>-SUMIFS(Xero!$F:$F,Xero!$B:$B,Heron!E$9,Xero!$A:$A,Heron!$A$4,Xero!$E:$E,Heron!$A23)-SUMIFS(Xero!$F:$F,Xero!$B:$B,Heron!E$9,Xero!$A:$A,Heron!$A$5,Xero!$E:$E,Heron!$A23)</f>
        <v/>
      </c>
      <c r="F23" s="109">
        <f>-SUMIFS(Xero!$F:$F,Xero!$B:$B,Heron!F$9,Xero!$A:$A,Heron!$A$4,Xero!$E:$E,Heron!$A23)-SUMIFS(Xero!$F:$F,Xero!$B:$B,Heron!F$9,Xero!$A:$A,Heron!$A$5,Xero!$E:$E,Heron!$A23)</f>
        <v/>
      </c>
      <c r="G23" s="109">
        <f>-SUMIFS(Xero!$F:$F,Xero!$B:$B,Heron!G$9,Xero!$A:$A,Heron!$A$4,Xero!$E:$E,Heron!$A23)-SUMIFS(Xero!$F:$F,Xero!$B:$B,Heron!G$9,Xero!$A:$A,Heron!$A$5,Xero!$E:$E,Heron!$A23)</f>
        <v/>
      </c>
      <c r="H23" s="109">
        <f>-SUMIFS(Xero!$F:$F,Xero!$B:$B,Heron!H$9,Xero!$A:$A,Heron!$A$4,Xero!$E:$E,Heron!$A23)-SUMIFS(Xero!$F:$F,Xero!$B:$B,Heron!H$9,Xero!$A:$A,Heron!$A$5,Xero!$E:$E,Heron!$A23)</f>
        <v/>
      </c>
      <c r="I23" s="109">
        <f>-SUMIFS(Xero!$F:$F,Xero!$B:$B,Heron!I$9,Xero!$A:$A,Heron!$A$4,Xero!$E:$E,Heron!$A23)-SUMIFS(Xero!$F:$F,Xero!$B:$B,Heron!I$9,Xero!$A:$A,Heron!$A$5,Xero!$E:$E,Heron!$A23)</f>
        <v/>
      </c>
      <c r="J23" s="109">
        <f>-SUMIFS(Xero!$F:$F,Xero!$B:$B,Heron!J$9,Xero!$A:$A,Heron!$A$4,Xero!$E:$E,Heron!$A23)-SUMIFS(Xero!$F:$F,Xero!$B:$B,Heron!J$9,Xero!$A:$A,Heron!$A$5,Xero!$E:$E,Heron!$A23)</f>
        <v/>
      </c>
      <c r="K23" s="109">
        <f>-SUMIFS(Xero!$F:$F,Xero!$B:$B,Heron!K$9,Xero!$A:$A,Heron!$A$4,Xero!$E:$E,Heron!$A23)-SUMIFS(Xero!$F:$F,Xero!$B:$B,Heron!K$9,Xero!$A:$A,Heron!$A$5,Xero!$E:$E,Heron!$A23)</f>
        <v/>
      </c>
      <c r="L23" s="109">
        <f>-SUMIFS(Xero!$F:$F,Xero!$B:$B,Heron!L$9,Xero!$A:$A,Heron!$A$4,Xero!$E:$E,Heron!$A23)-SUMIFS(Xero!$F:$F,Xero!$B:$B,Heron!L$9,Xero!$A:$A,Heron!$A$5,Xero!$E:$E,Heron!$A23)</f>
        <v/>
      </c>
      <c r="M23" s="109">
        <f>-SUMIFS(Xero!$F:$F,Xero!$B:$B,Heron!M$9,Xero!$A:$A,Heron!$A$4,Xero!$E:$E,Heron!$A23)-SUMIFS(Xero!$F:$F,Xero!$B:$B,Heron!M$9,Xero!$A:$A,Heron!$A$5,Xero!$E:$E,Heron!$A23)</f>
        <v/>
      </c>
      <c r="N23" s="109">
        <f>-SUMIFS(Xero!$F:$F,Xero!$B:$B,Heron!N$9,Xero!$A:$A,Heron!$A$4,Xero!$E:$E,Heron!$A23)-SUMIFS(Xero!$F:$F,Xero!$B:$B,Heron!N$9,Xero!$A:$A,Heron!$A$5,Xero!$E:$E,Heron!$A23)</f>
        <v/>
      </c>
      <c r="O23" s="109">
        <f>-SUMIFS(Xero!$F:$F,Xero!$B:$B,Heron!O$9,Xero!$A:$A,Heron!$A$4,Xero!$E:$E,Heron!$A23)-SUMIFS(Xero!$F:$F,Xero!$B:$B,Heron!O$9,Xero!$A:$A,Heron!$A$5,Xero!$E:$E,Heron!$A23)</f>
        <v/>
      </c>
      <c r="P23" s="109">
        <f>-SUMIFS(Xero!$F:$F,Xero!$B:$B,Heron!P$9,Xero!$A:$A,Heron!$A$4,Xero!$E:$E,Heron!$A23)-SUMIFS(Xero!$F:$F,Xero!$B:$B,Heron!P$9,Xero!$A:$A,Heron!$A$5,Xero!$E:$E,Heron!$A23)</f>
        <v/>
      </c>
      <c r="Q23" s="109">
        <f>-SUMIFS(Xero!$F:$F,Xero!$B:$B,Heron!Q$9,Xero!$A:$A,Heron!$A$4,Xero!$E:$E,Heron!$A23)-SUMIFS(Xero!$F:$F,Xero!$B:$B,Heron!Q$9,Xero!$A:$A,Heron!$A$5,Xero!$E:$E,Heron!$A23)</f>
        <v/>
      </c>
      <c r="R23" s="109">
        <f>-SUMIFS(Xero!$F:$F,Xero!$B:$B,Heron!R$9,Xero!$A:$A,Heron!$A$4,Xero!$E:$E,Heron!$A23)-SUMIFS(Xero!$F:$F,Xero!$B:$B,Heron!R$9,Xero!$A:$A,Heron!$A$5,Xero!$E:$E,Heron!$A23)</f>
        <v/>
      </c>
      <c r="S23" s="109">
        <f>-SUMIFS(Xero!$F:$F,Xero!$B:$B,Heron!S$9,Xero!$A:$A,Heron!$A$4,Xero!$E:$E,Heron!$A23)-SUMIFS(Xero!$F:$F,Xero!$B:$B,Heron!S$9,Xero!$A:$A,Heron!$A$5,Xero!$E:$E,Heron!$A23)</f>
        <v/>
      </c>
      <c r="T23" s="109">
        <f>-SUMIFS(Xero!$F:$F,Xero!$B:$B,Heron!T$9,Xero!$A:$A,Heron!$A$4,Xero!$E:$E,Heron!$A23)-SUMIFS(Xero!$F:$F,Xero!$B:$B,Heron!T$9,Xero!$A:$A,Heron!$A$5,Xero!$E:$E,Heron!$A23)</f>
        <v/>
      </c>
      <c r="U23" s="109">
        <f>-SUMIFS(Xero!$F:$F,Xero!$B:$B,Heron!U$9,Xero!$A:$A,Heron!$A$4,Xero!$E:$E,Heron!$A23)-SUMIFS(Xero!$F:$F,Xero!$B:$B,Heron!U$9,Xero!$A:$A,Heron!$A$5,Xero!$E:$E,Heron!$A23)</f>
        <v/>
      </c>
      <c r="V23" s="109">
        <f>-SUMIFS(Xero!$F:$F,Xero!$B:$B,Heron!V$9,Xero!$A:$A,Heron!$A$4,Xero!$E:$E,Heron!$A23)-SUMIFS(Xero!$F:$F,Xero!$B:$B,Heron!V$9,Xero!$A:$A,Heron!$A$5,Xero!$E:$E,Heron!$A23)</f>
        <v/>
      </c>
      <c r="W23" s="109">
        <f>-SUMIFS(Xero!$F:$F,Xero!$B:$B,Heron!W$9,Xero!$A:$A,Heron!$A$4,Xero!$E:$E,Heron!$A23)-SUMIFS(Xero!$F:$F,Xero!$B:$B,Heron!W$9,Xero!$A:$A,Heron!$A$5,Xero!$E:$E,Heron!$A23)</f>
        <v/>
      </c>
      <c r="X23" s="109">
        <f>-SUMIFS(Xero!$F:$F,Xero!$B:$B,Heron!X$9,Xero!$A:$A,Heron!$A$4,Xero!$E:$E,Heron!$A23)-SUMIFS(Xero!$F:$F,Xero!$B:$B,Heron!X$9,Xero!$A:$A,Heron!$A$5,Xero!$E:$E,Heron!$A23)</f>
        <v/>
      </c>
      <c r="Y23" s="109">
        <f>-SUMIFS(Xero!$F:$F,Xero!$B:$B,Heron!Y$9,Xero!$A:$A,Heron!$A$4,Xero!$E:$E,Heron!$A23)-SUMIFS(Xero!$F:$F,Xero!$B:$B,Heron!Y$9,Xero!$A:$A,Heron!$A$5,Xero!$E:$E,Heron!$A23)</f>
        <v/>
      </c>
      <c r="Z23" s="109">
        <f>-SUMIFS(Xero!$F:$F,Xero!$B:$B,Heron!Z$9,Xero!$A:$A,Heron!$A$4,Xero!$E:$E,Heron!$A23)-SUMIFS(Xero!$F:$F,Xero!$B:$B,Heron!Z$9,Xero!$A:$A,Heron!$A$5,Xero!$E:$E,Heron!$A23)</f>
        <v/>
      </c>
      <c r="AA23" s="109">
        <f>-SUMIFS(Xero!$F:$F,Xero!$B:$B,Heron!AA$9,Xero!$A:$A,Heron!$A$4,Xero!$E:$E,Heron!$A23)-SUMIFS(Xero!$F:$F,Xero!$B:$B,Heron!AA$9,Xero!$A:$A,Heron!$A$5,Xero!$E:$E,Heron!$A23)</f>
        <v/>
      </c>
      <c r="AB23" s="109">
        <f>-SUMIFS(Xero!$F:$F,Xero!$B:$B,Heron!AB$9,Xero!$A:$A,Heron!$A$4,Xero!$E:$E,Heron!$A23)-SUMIFS(Xero!$F:$F,Xero!$B:$B,Heron!AB$9,Xero!$A:$A,Heron!$A$5,Xero!$E:$E,Heron!$A23)</f>
        <v/>
      </c>
      <c r="AC23" s="109">
        <f>-SUMIFS(Xero!$F:$F,Xero!$B:$B,Heron!AC$9,Xero!$A:$A,Heron!$A$4,Xero!$E:$E,Heron!$A23)-SUMIFS(Xero!$F:$F,Xero!$B:$B,Heron!AC$9,Xero!$A:$A,Heron!$A$5,Xero!$E:$E,Heron!$A23)</f>
        <v/>
      </c>
      <c r="AD23" s="109">
        <f>-SUMIFS(Xero!$F:$F,Xero!$B:$B,Heron!AD$9,Xero!$A:$A,Heron!$A$4,Xero!$E:$E,Heron!$A23)-SUMIFS(Xero!$F:$F,Xero!$B:$B,Heron!AD$9,Xero!$A:$A,Heron!$A$5,Xero!$E:$E,Heron!$A23)</f>
        <v/>
      </c>
      <c r="AE23" s="109">
        <f>-SUMIFS(Xero!$F:$F,Xero!$B:$B,Heron!AE$9,Xero!$A:$A,Heron!$A$4,Xero!$E:$E,Heron!$A23)-SUMIFS(Xero!$F:$F,Xero!$B:$B,Heron!AE$9,Xero!$A:$A,Heron!$A$5,Xero!$E:$E,Heron!$A23)</f>
        <v/>
      </c>
      <c r="AF23" s="109">
        <f>-SUMIFS(Xero!$F:$F,Xero!$B:$B,Heron!AF$9,Xero!$A:$A,Heron!$A$4,Xero!$E:$E,Heron!$A23)-SUMIFS(Xero!$F:$F,Xero!$B:$B,Heron!AF$9,Xero!$A:$A,Heron!$A$5,Xero!$E:$E,Heron!$A23)</f>
        <v/>
      </c>
      <c r="AG23" s="109">
        <f>-SUMIFS(Xero!$F:$F,Xero!$B:$B,Heron!AG$9,Xero!$A:$A,Heron!$A$4,Xero!$E:$E,Heron!$A23)-SUMIFS(Xero!$F:$F,Xero!$B:$B,Heron!AG$9,Xero!$A:$A,Heron!$A$5,Xero!$E:$E,Heron!$A23)</f>
        <v/>
      </c>
      <c r="AH23" s="109">
        <f>-SUMIFS(Xero!$F:$F,Xero!$B:$B,Heron!AH$9,Xero!$A:$A,Heron!$A$4,Xero!$E:$E,Heron!$A23)-SUMIFS(Xero!$F:$F,Xero!$B:$B,Heron!AH$9,Xero!$A:$A,Heron!$A$5,Xero!$E:$E,Heron!$A23)</f>
        <v/>
      </c>
      <c r="AI23" s="109">
        <f>-SUMIFS(Xero!$F:$F,Xero!$B:$B,Heron!AI$9,Xero!$A:$A,Heron!$A$4,Xero!$E:$E,Heron!$A23)-SUMIFS(Xero!$F:$F,Xero!$B:$B,Heron!AI$9,Xero!$A:$A,Heron!$A$5,Xero!$E:$E,Heron!$A23)</f>
        <v/>
      </c>
      <c r="AJ23" s="109">
        <f>-SUMIFS(Xero!$F:$F,Xero!$B:$B,Heron!AJ$9,Xero!$A:$A,Heron!$A$4,Xero!$E:$E,Heron!$A23)-SUMIFS(Xero!$F:$F,Xero!$B:$B,Heron!AJ$9,Xero!$A:$A,Heron!$A$5,Xero!$E:$E,Heron!$A23)</f>
        <v/>
      </c>
      <c r="AK23" s="109">
        <f>-SUMIFS(Xero!$F:$F,Xero!$B:$B,Heron!AK$9,Xero!$A:$A,Heron!$A$4,Xero!$E:$E,Heron!$A23)-SUMIFS(Xero!$F:$F,Xero!$B:$B,Heron!AK$9,Xero!$A:$A,Heron!$A$5,Xero!$E:$E,Heron!$A23)</f>
        <v/>
      </c>
      <c r="AL23" s="109">
        <f>-SUMIFS(Xero!$F:$F,Xero!$B:$B,Heron!AL$9,Xero!$A:$A,Heron!$A$4,Xero!$E:$E,Heron!$A23)-SUMIFS(Xero!$F:$F,Xero!$B:$B,Heron!AL$9,Xero!$A:$A,Heron!$A$5,Xero!$E:$E,Heron!$A23)</f>
        <v/>
      </c>
      <c r="AM23" s="109">
        <f>-SUMIFS(Xero!$F:$F,Xero!$B:$B,Heron!AM$9,Xero!$A:$A,Heron!$A$4,Xero!$E:$E,Heron!$A23)-SUMIFS(Xero!$F:$F,Xero!$B:$B,Heron!AM$9,Xero!$A:$A,Heron!$A$5,Xero!$E:$E,Heron!$A23)</f>
        <v/>
      </c>
      <c r="AN23" s="109">
        <f>-SUMIFS(Xero!$F:$F,Xero!$B:$B,Heron!AN$9,Xero!$A:$A,Heron!$A$4,Xero!$E:$E,Heron!$A23)-SUMIFS(Xero!$F:$F,Xero!$B:$B,Heron!AN$9,Xero!$A:$A,Heron!$A$5,Xero!$E:$E,Heron!$A23)</f>
        <v/>
      </c>
      <c r="AO23" s="109">
        <f>-SUMIFS(Xero!$F:$F,Xero!$B:$B,Heron!AO$9,Xero!$A:$A,Heron!$A$4,Xero!$E:$E,Heron!$A23)-SUMIFS(Xero!$F:$F,Xero!$B:$B,Heron!AO$9,Xero!$A:$A,Heron!$A$5,Xero!$E:$E,Heron!$A23)</f>
        <v/>
      </c>
      <c r="AP23" s="109">
        <f>-SUMIFS(Xero!$F:$F,Xero!$B:$B,Heron!AP$9,Xero!$A:$A,Heron!$A$4,Xero!$E:$E,Heron!$A23)-SUMIFS(Xero!$F:$F,Xero!$B:$B,Heron!AP$9,Xero!$A:$A,Heron!$A$5,Xero!$E:$E,Heron!$A23)</f>
        <v/>
      </c>
      <c r="AQ23" s="109">
        <f>-SUMIFS(Xero!$F:$F,Xero!$B:$B,Heron!AQ$9,Xero!$A:$A,Heron!$A$4,Xero!$E:$E,Heron!$A23)-SUMIFS(Xero!$F:$F,Xero!$B:$B,Heron!AQ$9,Xero!$A:$A,Heron!$A$5,Xero!$E:$E,Heron!$A23)</f>
        <v/>
      </c>
      <c r="AR23" s="109">
        <f>-SUMIFS(Xero!$F:$F,Xero!$B:$B,Heron!AR$9,Xero!$A:$A,Heron!$A$4,Xero!$E:$E,Heron!$A23)-SUMIFS(Xero!$F:$F,Xero!$B:$B,Heron!AR$9,Xero!$A:$A,Heron!$A$5,Xero!$E:$E,Heron!$A23)</f>
        <v/>
      </c>
      <c r="AS23" s="109">
        <f>-SUMIFS(Xero!$F:$F,Xero!$B:$B,Heron!AS$9,Xero!$A:$A,Heron!$A$4,Xero!$E:$E,Heron!$A23)-SUMIFS(Xero!$F:$F,Xero!$B:$B,Heron!AS$9,Xero!$A:$A,Heron!$A$5,Xero!$E:$E,Heron!$A23)</f>
        <v/>
      </c>
      <c r="AT23" s="109">
        <f>-SUMIFS(Xero!$F:$F,Xero!$B:$B,Heron!AT$9,Xero!$A:$A,Heron!$A$4,Xero!$E:$E,Heron!$A23)-SUMIFS(Xero!$F:$F,Xero!$B:$B,Heron!AT$9,Xero!$A:$A,Heron!$A$5,Xero!$E:$E,Heron!$A23)</f>
        <v/>
      </c>
      <c r="AU23" s="109">
        <f>-SUMIFS(Xero!$F:$F,Xero!$B:$B,Heron!AU$9,Xero!$A:$A,Heron!$A$4,Xero!$E:$E,Heron!$A23)-SUMIFS(Xero!$F:$F,Xero!$B:$B,Heron!AU$9,Xero!$A:$A,Heron!$A$5,Xero!$E:$E,Heron!$A23)</f>
        <v/>
      </c>
      <c r="AV23" s="109">
        <f>-SUMIFS(Xero!$F:$F,Xero!$B:$B,Heron!AV$9,Xero!$A:$A,Heron!$A$4,Xero!$E:$E,Heron!$A23)-SUMIFS(Xero!$F:$F,Xero!$B:$B,Heron!AV$9,Xero!$A:$A,Heron!$A$5,Xero!$E:$E,Heron!$A23)</f>
        <v/>
      </c>
      <c r="AW23" s="109">
        <f>-SUMIFS(Xero!$F:$F,Xero!$B:$B,Heron!AW$9,Xero!$A:$A,Heron!$A$4,Xero!$E:$E,Heron!$A23)-SUMIFS(Xero!$F:$F,Xero!$B:$B,Heron!AW$9,Xero!$A:$A,Heron!$A$5,Xero!$E:$E,Heron!$A23)</f>
        <v/>
      </c>
      <c r="AX23" s="109">
        <f>-SUMIFS(Xero!$F:$F,Xero!$B:$B,Heron!AX$9,Xero!$A:$A,Heron!$A$4,Xero!$E:$E,Heron!$A23)-SUMIFS(Xero!$F:$F,Xero!$B:$B,Heron!AX$9,Xero!$A:$A,Heron!$A$5,Xero!$E:$E,Heron!$A23)</f>
        <v/>
      </c>
      <c r="AY23" s="109">
        <f>-SUMIFS(Xero!$F:$F,Xero!$B:$B,Heron!AY$9,Xero!$A:$A,Heron!$A$4,Xero!$E:$E,Heron!$A23)-SUMIFS(Xero!$F:$F,Xero!$B:$B,Heron!AY$9,Xero!$A:$A,Heron!$A$5,Xero!$E:$E,Heron!$A23)</f>
        <v/>
      </c>
      <c r="AZ23" s="109">
        <f>-SUMIFS(Xero!$F:$F,Xero!$B:$B,Heron!AZ$9,Xero!$A:$A,Heron!$A$4,Xero!$E:$E,Heron!$A23)-SUMIFS(Xero!$F:$F,Xero!$B:$B,Heron!AZ$9,Xero!$A:$A,Heron!$A$5,Xero!$E:$E,Heron!$A23)</f>
        <v/>
      </c>
      <c r="BA23" s="109">
        <f>-SUMIFS(Xero!$F:$F,Xero!$B:$B,Heron!BA$9,Xero!$A:$A,Heron!$A$4,Xero!$E:$E,Heron!$A23)-SUMIFS(Xero!$F:$F,Xero!$B:$B,Heron!BA$9,Xero!$A:$A,Heron!$A$5,Xero!$E:$E,Heron!$A23)</f>
        <v/>
      </c>
      <c r="BB23" s="109">
        <f>-SUMIFS(Xero!$F:$F,Xero!$B:$B,Heron!BB$9,Xero!$A:$A,Heron!$A$4,Xero!$E:$E,Heron!$A23)-SUMIFS(Xero!$F:$F,Xero!$B:$B,Heron!BB$9,Xero!$A:$A,Heron!$A$5,Xero!$E:$E,Heron!$A23)</f>
        <v/>
      </c>
      <c r="BC23" s="109">
        <f>-SUMIFS(Xero!$F:$F,Xero!$B:$B,Heron!BC$9,Xero!$A:$A,Heron!$A$4,Xero!$E:$E,Heron!$A23)-SUMIFS(Xero!$F:$F,Xero!$B:$B,Heron!BC$9,Xero!$A:$A,Heron!$A$5,Xero!$E:$E,Heron!$A23)</f>
        <v/>
      </c>
      <c r="BD23" s="109">
        <f>-SUMIFS(Xero!$F:$F,Xero!$B:$B,Heron!BD$9,Xero!$A:$A,Heron!$A$4,Xero!$E:$E,Heron!$A23)-SUMIFS(Xero!$F:$F,Xero!$B:$B,Heron!BD$9,Xero!$A:$A,Heron!$A$5,Xero!$E:$E,Heron!$A23)</f>
        <v/>
      </c>
      <c r="BE23" s="109">
        <f>-SUMIFS(Xero!$F:$F,Xero!$B:$B,Heron!BE$9,Xero!$A:$A,Heron!$A$4,Xero!$E:$E,Heron!$A23)-SUMIFS(Xero!$F:$F,Xero!$B:$B,Heron!BE$9,Xero!$A:$A,Heron!$A$5,Xero!$E:$E,Heron!$A23)</f>
        <v/>
      </c>
      <c r="BF23" s="109">
        <f>-SUMIFS(Xero!$F:$F,Xero!$B:$B,Heron!BF$9,Xero!$A:$A,Heron!$A$4,Xero!$E:$E,Heron!$A23)-SUMIFS(Xero!$F:$F,Xero!$B:$B,Heron!BF$9,Xero!$A:$A,Heron!$A$5,Xero!$E:$E,Heron!$A23)</f>
        <v/>
      </c>
      <c r="BG23" s="109">
        <f>-SUMIFS(Xero!$F:$F,Xero!$B:$B,Heron!BG$9,Xero!$A:$A,Heron!$A$4,Xero!$E:$E,Heron!$A23)-SUMIFS(Xero!$F:$F,Xero!$B:$B,Heron!BG$9,Xero!$A:$A,Heron!$A$5,Xero!$E:$E,Heron!$A23)</f>
        <v/>
      </c>
      <c r="BH23" s="109">
        <f>-SUMIFS(Xero!$F:$F,Xero!$B:$B,Heron!BH$9,Xero!$A:$A,Heron!$A$4,Xero!$E:$E,Heron!$A23)-SUMIFS(Xero!$F:$F,Xero!$B:$B,Heron!BH$9,Xero!$A:$A,Heron!$A$5,Xero!$E:$E,Heron!$A23)</f>
        <v/>
      </c>
      <c r="BI23" s="109">
        <f>-SUMIFS(Xero!$F:$F,Xero!$B:$B,Heron!BI$9,Xero!$A:$A,Heron!$A$4,Xero!$E:$E,Heron!$A23)-SUMIFS(Xero!$F:$F,Xero!$B:$B,Heron!BI$9,Xero!$A:$A,Heron!$A$5,Xero!$E:$E,Heron!$A23)</f>
        <v/>
      </c>
      <c r="BJ23" s="109">
        <f>-SUMIFS(Xero!$F:$F,Xero!$B:$B,Heron!BJ$9,Xero!$A:$A,Heron!$A$4,Xero!$E:$E,Heron!$A23)-SUMIFS(Xero!$F:$F,Xero!$B:$B,Heron!BJ$9,Xero!$A:$A,Heron!$A$5,Xero!$E:$E,Heron!$A23)</f>
        <v/>
      </c>
      <c r="BK23" s="109">
        <f>-SUMIFS(Xero!$F:$F,Xero!$B:$B,Heron!BK$9,Xero!$A:$A,Heron!$A$4,Xero!$E:$E,Heron!$A23)-SUMIFS(Xero!$F:$F,Xero!$B:$B,Heron!BK$9,Xero!$A:$A,Heron!$A$5,Xero!$E:$E,Heron!$A23)</f>
        <v/>
      </c>
      <c r="BL23" s="109">
        <f>sum(D23:BK23)</f>
        <v/>
      </c>
    </row>
    <row r="24">
      <c r="A24" s="108" t="inlineStr">
        <is>
          <t>Sales - Heron Fields</t>
        </is>
      </c>
      <c r="D24" s="109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09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09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09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09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09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09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09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09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09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09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09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09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09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09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09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09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09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09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09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09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09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09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09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09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09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09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09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09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09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09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09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09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09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09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09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09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09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09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09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09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09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09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09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09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09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09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09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09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09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09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09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09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09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09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09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09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09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09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09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/>
      </c>
      <c r="BL24" s="109">
        <f>sum(D24:BK24)</f>
        <v/>
      </c>
    </row>
    <row r="25">
      <c r="A25" s="108" t="inlineStr">
        <is>
          <t>Sales - Heron Fields occupational rent</t>
        </is>
      </c>
      <c r="D25" s="109">
        <f>-SUMIFS(Xero!$F:$F,Xero!$B:$B,Heron!D$9,Xero!$A:$A,Heron!$A$4,Xero!$E:$E,Heron!$A25)-SUMIFS(Xero!$F:$F,Xero!$B:$B,Heron!D$9,Xero!$A:$A,Heron!$A$5,Xero!$E:$E,Heron!$A25)</f>
        <v/>
      </c>
      <c r="E25" s="109">
        <f>-SUMIFS(Xero!$F:$F,Xero!$B:$B,Heron!E$9,Xero!$A:$A,Heron!$A$4,Xero!$E:$E,Heron!$A25)-SUMIFS(Xero!$F:$F,Xero!$B:$B,Heron!E$9,Xero!$A:$A,Heron!$A$5,Xero!$E:$E,Heron!$A25)</f>
        <v/>
      </c>
      <c r="F25" s="109">
        <f>-SUMIFS(Xero!$F:$F,Xero!$B:$B,Heron!F$9,Xero!$A:$A,Heron!$A$4,Xero!$E:$E,Heron!$A25)-SUMIFS(Xero!$F:$F,Xero!$B:$B,Heron!F$9,Xero!$A:$A,Heron!$A$5,Xero!$E:$E,Heron!$A25)</f>
        <v/>
      </c>
      <c r="G25" s="109">
        <f>-SUMIFS(Xero!$F:$F,Xero!$B:$B,Heron!G$9,Xero!$A:$A,Heron!$A$4,Xero!$E:$E,Heron!$A25)-SUMIFS(Xero!$F:$F,Xero!$B:$B,Heron!G$9,Xero!$A:$A,Heron!$A$5,Xero!$E:$E,Heron!$A25)</f>
        <v/>
      </c>
      <c r="H25" s="109">
        <f>-SUMIFS(Xero!$F:$F,Xero!$B:$B,Heron!H$9,Xero!$A:$A,Heron!$A$4,Xero!$E:$E,Heron!$A25)-SUMIFS(Xero!$F:$F,Xero!$B:$B,Heron!H$9,Xero!$A:$A,Heron!$A$5,Xero!$E:$E,Heron!$A25)</f>
        <v/>
      </c>
      <c r="I25" s="109">
        <f>-SUMIFS(Xero!$F:$F,Xero!$B:$B,Heron!I$9,Xero!$A:$A,Heron!$A$4,Xero!$E:$E,Heron!$A25)-SUMIFS(Xero!$F:$F,Xero!$B:$B,Heron!I$9,Xero!$A:$A,Heron!$A$5,Xero!$E:$E,Heron!$A25)</f>
        <v/>
      </c>
      <c r="J25" s="109">
        <f>-SUMIFS(Xero!$F:$F,Xero!$B:$B,Heron!J$9,Xero!$A:$A,Heron!$A$4,Xero!$E:$E,Heron!$A25)-SUMIFS(Xero!$F:$F,Xero!$B:$B,Heron!J$9,Xero!$A:$A,Heron!$A$5,Xero!$E:$E,Heron!$A25)</f>
        <v/>
      </c>
      <c r="K25" s="109">
        <f>-SUMIFS(Xero!$F:$F,Xero!$B:$B,Heron!K$9,Xero!$A:$A,Heron!$A$4,Xero!$E:$E,Heron!$A25)-SUMIFS(Xero!$F:$F,Xero!$B:$B,Heron!K$9,Xero!$A:$A,Heron!$A$5,Xero!$E:$E,Heron!$A25)</f>
        <v/>
      </c>
      <c r="L25" s="109">
        <f>-SUMIFS(Xero!$F:$F,Xero!$B:$B,Heron!L$9,Xero!$A:$A,Heron!$A$4,Xero!$E:$E,Heron!$A25)-SUMIFS(Xero!$F:$F,Xero!$B:$B,Heron!L$9,Xero!$A:$A,Heron!$A$5,Xero!$E:$E,Heron!$A25)</f>
        <v/>
      </c>
      <c r="M25" s="109">
        <f>-SUMIFS(Xero!$F:$F,Xero!$B:$B,Heron!M$9,Xero!$A:$A,Heron!$A$4,Xero!$E:$E,Heron!$A25)-SUMIFS(Xero!$F:$F,Xero!$B:$B,Heron!M$9,Xero!$A:$A,Heron!$A$5,Xero!$E:$E,Heron!$A25)</f>
        <v/>
      </c>
      <c r="N25" s="109">
        <f>-SUMIFS(Xero!$F:$F,Xero!$B:$B,Heron!N$9,Xero!$A:$A,Heron!$A$4,Xero!$E:$E,Heron!$A25)-SUMIFS(Xero!$F:$F,Xero!$B:$B,Heron!N$9,Xero!$A:$A,Heron!$A$5,Xero!$E:$E,Heron!$A25)</f>
        <v/>
      </c>
      <c r="O25" s="109">
        <f>-SUMIFS(Xero!$F:$F,Xero!$B:$B,Heron!O$9,Xero!$A:$A,Heron!$A$4,Xero!$E:$E,Heron!$A25)-SUMIFS(Xero!$F:$F,Xero!$B:$B,Heron!O$9,Xero!$A:$A,Heron!$A$5,Xero!$E:$E,Heron!$A25)</f>
        <v/>
      </c>
      <c r="P25" s="109">
        <f>-SUMIFS(Xero!$F:$F,Xero!$B:$B,Heron!P$9,Xero!$A:$A,Heron!$A$4,Xero!$E:$E,Heron!$A25)-SUMIFS(Xero!$F:$F,Xero!$B:$B,Heron!P$9,Xero!$A:$A,Heron!$A$5,Xero!$E:$E,Heron!$A25)</f>
        <v/>
      </c>
      <c r="Q25" s="109">
        <f>-SUMIFS(Xero!$F:$F,Xero!$B:$B,Heron!Q$9,Xero!$A:$A,Heron!$A$4,Xero!$E:$E,Heron!$A25)-SUMIFS(Xero!$F:$F,Xero!$B:$B,Heron!Q$9,Xero!$A:$A,Heron!$A$5,Xero!$E:$E,Heron!$A25)</f>
        <v/>
      </c>
      <c r="R25" s="109">
        <f>-SUMIFS(Xero!$F:$F,Xero!$B:$B,Heron!R$9,Xero!$A:$A,Heron!$A$4,Xero!$E:$E,Heron!$A25)-SUMIFS(Xero!$F:$F,Xero!$B:$B,Heron!R$9,Xero!$A:$A,Heron!$A$5,Xero!$E:$E,Heron!$A25)</f>
        <v/>
      </c>
      <c r="S25" s="109">
        <f>-SUMIFS(Xero!$F:$F,Xero!$B:$B,Heron!S$9,Xero!$A:$A,Heron!$A$4,Xero!$E:$E,Heron!$A25)-SUMIFS(Xero!$F:$F,Xero!$B:$B,Heron!S$9,Xero!$A:$A,Heron!$A$5,Xero!$E:$E,Heron!$A25)</f>
        <v/>
      </c>
      <c r="T25" s="109">
        <f>-SUMIFS(Xero!$F:$F,Xero!$B:$B,Heron!T$9,Xero!$A:$A,Heron!$A$4,Xero!$E:$E,Heron!$A25)-SUMIFS(Xero!$F:$F,Xero!$B:$B,Heron!T$9,Xero!$A:$A,Heron!$A$5,Xero!$E:$E,Heron!$A25)</f>
        <v/>
      </c>
      <c r="U25" s="109">
        <f>-SUMIFS(Xero!$F:$F,Xero!$B:$B,Heron!U$9,Xero!$A:$A,Heron!$A$4,Xero!$E:$E,Heron!$A25)-SUMIFS(Xero!$F:$F,Xero!$B:$B,Heron!U$9,Xero!$A:$A,Heron!$A$5,Xero!$E:$E,Heron!$A25)</f>
        <v/>
      </c>
      <c r="V25" s="109">
        <f>-SUMIFS(Xero!$F:$F,Xero!$B:$B,Heron!V$9,Xero!$A:$A,Heron!$A$4,Xero!$E:$E,Heron!$A25)-SUMIFS(Xero!$F:$F,Xero!$B:$B,Heron!V$9,Xero!$A:$A,Heron!$A$5,Xero!$E:$E,Heron!$A25)</f>
        <v/>
      </c>
      <c r="W25" s="109">
        <f>-SUMIFS(Xero!$F:$F,Xero!$B:$B,Heron!W$9,Xero!$A:$A,Heron!$A$4,Xero!$E:$E,Heron!$A25)-SUMIFS(Xero!$F:$F,Xero!$B:$B,Heron!W$9,Xero!$A:$A,Heron!$A$5,Xero!$E:$E,Heron!$A25)</f>
        <v/>
      </c>
      <c r="X25" s="109">
        <f>-SUMIFS(Xero!$F:$F,Xero!$B:$B,Heron!X$9,Xero!$A:$A,Heron!$A$4,Xero!$E:$E,Heron!$A25)-SUMIFS(Xero!$F:$F,Xero!$B:$B,Heron!X$9,Xero!$A:$A,Heron!$A$5,Xero!$E:$E,Heron!$A25)</f>
        <v/>
      </c>
      <c r="Y25" s="109">
        <f>-SUMIFS(Xero!$F:$F,Xero!$B:$B,Heron!Y$9,Xero!$A:$A,Heron!$A$4,Xero!$E:$E,Heron!$A25)-SUMIFS(Xero!$F:$F,Xero!$B:$B,Heron!Y$9,Xero!$A:$A,Heron!$A$5,Xero!$E:$E,Heron!$A25)</f>
        <v/>
      </c>
      <c r="Z25" s="109">
        <f>-SUMIFS(Xero!$F:$F,Xero!$B:$B,Heron!Z$9,Xero!$A:$A,Heron!$A$4,Xero!$E:$E,Heron!$A25)-SUMIFS(Xero!$F:$F,Xero!$B:$B,Heron!Z$9,Xero!$A:$A,Heron!$A$5,Xero!$E:$E,Heron!$A25)</f>
        <v/>
      </c>
      <c r="AA25" s="109">
        <f>-SUMIFS(Xero!$F:$F,Xero!$B:$B,Heron!AA$9,Xero!$A:$A,Heron!$A$4,Xero!$E:$E,Heron!$A25)-SUMIFS(Xero!$F:$F,Xero!$B:$B,Heron!AA$9,Xero!$A:$A,Heron!$A$5,Xero!$E:$E,Heron!$A25)</f>
        <v/>
      </c>
      <c r="AB25" s="109">
        <f>-SUMIFS(Xero!$F:$F,Xero!$B:$B,Heron!AB$9,Xero!$A:$A,Heron!$A$4,Xero!$E:$E,Heron!$A25)-SUMIFS(Xero!$F:$F,Xero!$B:$B,Heron!AB$9,Xero!$A:$A,Heron!$A$5,Xero!$E:$E,Heron!$A25)</f>
        <v/>
      </c>
      <c r="AC25" s="109">
        <f>-SUMIFS(Xero!$F:$F,Xero!$B:$B,Heron!AC$9,Xero!$A:$A,Heron!$A$4,Xero!$E:$E,Heron!$A25)-SUMIFS(Xero!$F:$F,Xero!$B:$B,Heron!AC$9,Xero!$A:$A,Heron!$A$5,Xero!$E:$E,Heron!$A25)</f>
        <v/>
      </c>
      <c r="AD25" s="109">
        <f>-SUMIFS(Xero!$F:$F,Xero!$B:$B,Heron!AD$9,Xero!$A:$A,Heron!$A$4,Xero!$E:$E,Heron!$A25)-SUMIFS(Xero!$F:$F,Xero!$B:$B,Heron!AD$9,Xero!$A:$A,Heron!$A$5,Xero!$E:$E,Heron!$A25)</f>
        <v/>
      </c>
      <c r="AE25" s="109">
        <f>-SUMIFS(Xero!$F:$F,Xero!$B:$B,Heron!AE$9,Xero!$A:$A,Heron!$A$4,Xero!$E:$E,Heron!$A25)-SUMIFS(Xero!$F:$F,Xero!$B:$B,Heron!AE$9,Xero!$A:$A,Heron!$A$5,Xero!$E:$E,Heron!$A25)</f>
        <v/>
      </c>
      <c r="AF25" s="109">
        <f>-SUMIFS(Xero!$F:$F,Xero!$B:$B,Heron!AF$9,Xero!$A:$A,Heron!$A$4,Xero!$E:$E,Heron!$A25)-SUMIFS(Xero!$F:$F,Xero!$B:$B,Heron!AF$9,Xero!$A:$A,Heron!$A$5,Xero!$E:$E,Heron!$A25)</f>
        <v/>
      </c>
      <c r="AG25" s="109">
        <f>-SUMIFS(Xero!$F:$F,Xero!$B:$B,Heron!AG$9,Xero!$A:$A,Heron!$A$4,Xero!$E:$E,Heron!$A25)-SUMIFS(Xero!$F:$F,Xero!$B:$B,Heron!AG$9,Xero!$A:$A,Heron!$A$5,Xero!$E:$E,Heron!$A25)</f>
        <v/>
      </c>
      <c r="AH25" s="109">
        <f>-SUMIFS(Xero!$F:$F,Xero!$B:$B,Heron!AH$9,Xero!$A:$A,Heron!$A$4,Xero!$E:$E,Heron!$A25)-SUMIFS(Xero!$F:$F,Xero!$B:$B,Heron!AH$9,Xero!$A:$A,Heron!$A$5,Xero!$E:$E,Heron!$A25)</f>
        <v/>
      </c>
      <c r="AI25" s="109">
        <f>-SUMIFS(Xero!$F:$F,Xero!$B:$B,Heron!AI$9,Xero!$A:$A,Heron!$A$4,Xero!$E:$E,Heron!$A25)-SUMIFS(Xero!$F:$F,Xero!$B:$B,Heron!AI$9,Xero!$A:$A,Heron!$A$5,Xero!$E:$E,Heron!$A25)</f>
        <v/>
      </c>
      <c r="AJ25" s="109">
        <f>-SUMIFS(Xero!$F:$F,Xero!$B:$B,Heron!AJ$9,Xero!$A:$A,Heron!$A$4,Xero!$E:$E,Heron!$A25)-SUMIFS(Xero!$F:$F,Xero!$B:$B,Heron!AJ$9,Xero!$A:$A,Heron!$A$5,Xero!$E:$E,Heron!$A25)</f>
        <v/>
      </c>
      <c r="AK25" s="109">
        <f>-SUMIFS(Xero!$F:$F,Xero!$B:$B,Heron!AK$9,Xero!$A:$A,Heron!$A$4,Xero!$E:$E,Heron!$A25)-SUMIFS(Xero!$F:$F,Xero!$B:$B,Heron!AK$9,Xero!$A:$A,Heron!$A$5,Xero!$E:$E,Heron!$A25)</f>
        <v/>
      </c>
      <c r="AL25" s="109">
        <f>-SUMIFS(Xero!$F:$F,Xero!$B:$B,Heron!AL$9,Xero!$A:$A,Heron!$A$4,Xero!$E:$E,Heron!$A25)-SUMIFS(Xero!$F:$F,Xero!$B:$B,Heron!AL$9,Xero!$A:$A,Heron!$A$5,Xero!$E:$E,Heron!$A25)</f>
        <v/>
      </c>
      <c r="AM25" s="109">
        <f>-SUMIFS(Xero!$F:$F,Xero!$B:$B,Heron!AM$9,Xero!$A:$A,Heron!$A$4,Xero!$E:$E,Heron!$A25)-SUMIFS(Xero!$F:$F,Xero!$B:$B,Heron!AM$9,Xero!$A:$A,Heron!$A$5,Xero!$E:$E,Heron!$A25)</f>
        <v/>
      </c>
      <c r="AN25" s="109">
        <f>-SUMIFS(Xero!$F:$F,Xero!$B:$B,Heron!AN$9,Xero!$A:$A,Heron!$A$4,Xero!$E:$E,Heron!$A25)-SUMIFS(Xero!$F:$F,Xero!$B:$B,Heron!AN$9,Xero!$A:$A,Heron!$A$5,Xero!$E:$E,Heron!$A25)</f>
        <v/>
      </c>
      <c r="AO25" s="109">
        <f>-SUMIFS(Xero!$F:$F,Xero!$B:$B,Heron!AO$9,Xero!$A:$A,Heron!$A$4,Xero!$E:$E,Heron!$A25)-SUMIFS(Xero!$F:$F,Xero!$B:$B,Heron!AO$9,Xero!$A:$A,Heron!$A$5,Xero!$E:$E,Heron!$A25)</f>
        <v/>
      </c>
      <c r="AP25" s="109">
        <f>-SUMIFS(Xero!$F:$F,Xero!$B:$B,Heron!AP$9,Xero!$A:$A,Heron!$A$4,Xero!$E:$E,Heron!$A25)-SUMIFS(Xero!$F:$F,Xero!$B:$B,Heron!AP$9,Xero!$A:$A,Heron!$A$5,Xero!$E:$E,Heron!$A25)</f>
        <v/>
      </c>
      <c r="AQ25" s="109">
        <f>-SUMIFS(Xero!$F:$F,Xero!$B:$B,Heron!AQ$9,Xero!$A:$A,Heron!$A$4,Xero!$E:$E,Heron!$A25)-SUMIFS(Xero!$F:$F,Xero!$B:$B,Heron!AQ$9,Xero!$A:$A,Heron!$A$5,Xero!$E:$E,Heron!$A25)</f>
        <v/>
      </c>
      <c r="AR25" s="109">
        <f>-SUMIFS(Xero!$F:$F,Xero!$B:$B,Heron!AR$9,Xero!$A:$A,Heron!$A$4,Xero!$E:$E,Heron!$A25)-SUMIFS(Xero!$F:$F,Xero!$B:$B,Heron!AR$9,Xero!$A:$A,Heron!$A$5,Xero!$E:$E,Heron!$A25)</f>
        <v/>
      </c>
      <c r="AS25" s="109">
        <f>-SUMIFS(Xero!$F:$F,Xero!$B:$B,Heron!AS$9,Xero!$A:$A,Heron!$A$4,Xero!$E:$E,Heron!$A25)-SUMIFS(Xero!$F:$F,Xero!$B:$B,Heron!AS$9,Xero!$A:$A,Heron!$A$5,Xero!$E:$E,Heron!$A25)</f>
        <v/>
      </c>
      <c r="AT25" s="109">
        <f>-SUMIFS(Xero!$F:$F,Xero!$B:$B,Heron!AT$9,Xero!$A:$A,Heron!$A$4,Xero!$E:$E,Heron!$A25)-SUMIFS(Xero!$F:$F,Xero!$B:$B,Heron!AT$9,Xero!$A:$A,Heron!$A$5,Xero!$E:$E,Heron!$A25)</f>
        <v/>
      </c>
      <c r="AU25" s="109">
        <f>-SUMIFS(Xero!$F:$F,Xero!$B:$B,Heron!AU$9,Xero!$A:$A,Heron!$A$4,Xero!$E:$E,Heron!$A25)-SUMIFS(Xero!$F:$F,Xero!$B:$B,Heron!AU$9,Xero!$A:$A,Heron!$A$5,Xero!$E:$E,Heron!$A25)</f>
        <v/>
      </c>
      <c r="AV25" s="109">
        <f>-SUMIFS(Xero!$F:$F,Xero!$B:$B,Heron!AV$9,Xero!$A:$A,Heron!$A$4,Xero!$E:$E,Heron!$A25)-SUMIFS(Xero!$F:$F,Xero!$B:$B,Heron!AV$9,Xero!$A:$A,Heron!$A$5,Xero!$E:$E,Heron!$A25)</f>
        <v/>
      </c>
      <c r="AW25" s="109">
        <f>-SUMIFS(Xero!$F:$F,Xero!$B:$B,Heron!AW$9,Xero!$A:$A,Heron!$A$4,Xero!$E:$E,Heron!$A25)-SUMIFS(Xero!$F:$F,Xero!$B:$B,Heron!AW$9,Xero!$A:$A,Heron!$A$5,Xero!$E:$E,Heron!$A25)</f>
        <v/>
      </c>
      <c r="AX25" s="109">
        <f>-SUMIFS(Xero!$F:$F,Xero!$B:$B,Heron!AX$9,Xero!$A:$A,Heron!$A$4,Xero!$E:$E,Heron!$A25)-SUMIFS(Xero!$F:$F,Xero!$B:$B,Heron!AX$9,Xero!$A:$A,Heron!$A$5,Xero!$E:$E,Heron!$A25)</f>
        <v/>
      </c>
      <c r="AY25" s="109">
        <f>-SUMIFS(Xero!$F:$F,Xero!$B:$B,Heron!AY$9,Xero!$A:$A,Heron!$A$4,Xero!$E:$E,Heron!$A25)-SUMIFS(Xero!$F:$F,Xero!$B:$B,Heron!AY$9,Xero!$A:$A,Heron!$A$5,Xero!$E:$E,Heron!$A25)</f>
        <v/>
      </c>
      <c r="AZ25" s="109">
        <f>-SUMIFS(Xero!$F:$F,Xero!$B:$B,Heron!AZ$9,Xero!$A:$A,Heron!$A$4,Xero!$E:$E,Heron!$A25)-SUMIFS(Xero!$F:$F,Xero!$B:$B,Heron!AZ$9,Xero!$A:$A,Heron!$A$5,Xero!$E:$E,Heron!$A25)</f>
        <v/>
      </c>
      <c r="BA25" s="109">
        <f>-SUMIFS(Xero!$F:$F,Xero!$B:$B,Heron!BA$9,Xero!$A:$A,Heron!$A$4,Xero!$E:$E,Heron!$A25)-SUMIFS(Xero!$F:$F,Xero!$B:$B,Heron!BA$9,Xero!$A:$A,Heron!$A$5,Xero!$E:$E,Heron!$A25)</f>
        <v/>
      </c>
      <c r="BB25" s="109">
        <f>-SUMIFS(Xero!$F:$F,Xero!$B:$B,Heron!BB$9,Xero!$A:$A,Heron!$A$4,Xero!$E:$E,Heron!$A25)-SUMIFS(Xero!$F:$F,Xero!$B:$B,Heron!BB$9,Xero!$A:$A,Heron!$A$5,Xero!$E:$E,Heron!$A25)</f>
        <v/>
      </c>
      <c r="BC25" s="109">
        <f>-SUMIFS(Xero!$F:$F,Xero!$B:$B,Heron!BC$9,Xero!$A:$A,Heron!$A$4,Xero!$E:$E,Heron!$A25)-SUMIFS(Xero!$F:$F,Xero!$B:$B,Heron!BC$9,Xero!$A:$A,Heron!$A$5,Xero!$E:$E,Heron!$A25)</f>
        <v/>
      </c>
      <c r="BD25" s="109">
        <f>-SUMIFS(Xero!$F:$F,Xero!$B:$B,Heron!BD$9,Xero!$A:$A,Heron!$A$4,Xero!$E:$E,Heron!$A25)-SUMIFS(Xero!$F:$F,Xero!$B:$B,Heron!BD$9,Xero!$A:$A,Heron!$A$5,Xero!$E:$E,Heron!$A25)</f>
        <v/>
      </c>
      <c r="BE25" s="109">
        <f>-SUMIFS(Xero!$F:$F,Xero!$B:$B,Heron!BE$9,Xero!$A:$A,Heron!$A$4,Xero!$E:$E,Heron!$A25)-SUMIFS(Xero!$F:$F,Xero!$B:$B,Heron!BE$9,Xero!$A:$A,Heron!$A$5,Xero!$E:$E,Heron!$A25)</f>
        <v/>
      </c>
      <c r="BF25" s="109">
        <f>-SUMIFS(Xero!$F:$F,Xero!$B:$B,Heron!BF$9,Xero!$A:$A,Heron!$A$4,Xero!$E:$E,Heron!$A25)-SUMIFS(Xero!$F:$F,Xero!$B:$B,Heron!BF$9,Xero!$A:$A,Heron!$A$5,Xero!$E:$E,Heron!$A25)</f>
        <v/>
      </c>
      <c r="BG25" s="109">
        <f>-SUMIFS(Xero!$F:$F,Xero!$B:$B,Heron!BG$9,Xero!$A:$A,Heron!$A$4,Xero!$E:$E,Heron!$A25)-SUMIFS(Xero!$F:$F,Xero!$B:$B,Heron!BG$9,Xero!$A:$A,Heron!$A$5,Xero!$E:$E,Heron!$A25)</f>
        <v/>
      </c>
      <c r="BH25" s="109">
        <f>-SUMIFS(Xero!$F:$F,Xero!$B:$B,Heron!BH$9,Xero!$A:$A,Heron!$A$4,Xero!$E:$E,Heron!$A25)-SUMIFS(Xero!$F:$F,Xero!$B:$B,Heron!BH$9,Xero!$A:$A,Heron!$A$5,Xero!$E:$E,Heron!$A25)</f>
        <v/>
      </c>
      <c r="BI25" s="109">
        <f>-SUMIFS(Xero!$F:$F,Xero!$B:$B,Heron!BI$9,Xero!$A:$A,Heron!$A$4,Xero!$E:$E,Heron!$A25)-SUMIFS(Xero!$F:$F,Xero!$B:$B,Heron!BI$9,Xero!$A:$A,Heron!$A$5,Xero!$E:$E,Heron!$A25)</f>
        <v/>
      </c>
      <c r="BJ25" s="109">
        <f>-SUMIFS(Xero!$F:$F,Xero!$B:$B,Heron!BJ$9,Xero!$A:$A,Heron!$A$4,Xero!$E:$E,Heron!$A25)-SUMIFS(Xero!$F:$F,Xero!$B:$B,Heron!BJ$9,Xero!$A:$A,Heron!$A$5,Xero!$E:$E,Heron!$A25)</f>
        <v/>
      </c>
      <c r="BK25" s="109">
        <f>-SUMIFS(Xero!$F:$F,Xero!$B:$B,Heron!BK$9,Xero!$A:$A,Heron!$A$4,Xero!$E:$E,Heron!$A25)-SUMIFS(Xero!$F:$F,Xero!$B:$B,Heron!BK$9,Xero!$A:$A,Heron!$A$5,Xero!$E:$E,Heron!$A25)</f>
        <v/>
      </c>
      <c r="BL25" s="109">
        <f>sum(D25:BK25)</f>
        <v/>
      </c>
    </row>
    <row r="26">
      <c r="A26" s="108" t="inlineStr">
        <is>
          <t>Sales - Heron View Occupational Rent</t>
        </is>
      </c>
      <c r="D26" s="109">
        <f>-SUMIFS(Xero!$F:$F,Xero!$B:$B,Heron!D$9,Xero!$A:$A,Heron!$A$4,Xero!$E:$E,Heron!$A26)-SUMIFS(Xero!$F:$F,Xero!$B:$B,Heron!D$9,Xero!$A:$A,Heron!$A$5,Xero!$E:$E,Heron!$A26)</f>
        <v/>
      </c>
      <c r="E26" s="109">
        <f>-SUMIFS(Xero!$F:$F,Xero!$B:$B,Heron!E$9,Xero!$A:$A,Heron!$A$4,Xero!$E:$E,Heron!$A26)-SUMIFS(Xero!$F:$F,Xero!$B:$B,Heron!E$9,Xero!$A:$A,Heron!$A$5,Xero!$E:$E,Heron!$A26)</f>
        <v/>
      </c>
      <c r="F26" s="109">
        <f>-SUMIFS(Xero!$F:$F,Xero!$B:$B,Heron!F$9,Xero!$A:$A,Heron!$A$4,Xero!$E:$E,Heron!$A26)-SUMIFS(Xero!$F:$F,Xero!$B:$B,Heron!F$9,Xero!$A:$A,Heron!$A$5,Xero!$E:$E,Heron!$A26)</f>
        <v/>
      </c>
      <c r="G26" s="109">
        <f>-SUMIFS(Xero!$F:$F,Xero!$B:$B,Heron!G$9,Xero!$A:$A,Heron!$A$4,Xero!$E:$E,Heron!$A26)-SUMIFS(Xero!$F:$F,Xero!$B:$B,Heron!G$9,Xero!$A:$A,Heron!$A$5,Xero!$E:$E,Heron!$A26)</f>
        <v/>
      </c>
      <c r="H26" s="109">
        <f>-SUMIFS(Xero!$F:$F,Xero!$B:$B,Heron!H$9,Xero!$A:$A,Heron!$A$4,Xero!$E:$E,Heron!$A26)-SUMIFS(Xero!$F:$F,Xero!$B:$B,Heron!H$9,Xero!$A:$A,Heron!$A$5,Xero!$E:$E,Heron!$A26)</f>
        <v/>
      </c>
      <c r="I26" s="109">
        <f>-SUMIFS(Xero!$F:$F,Xero!$B:$B,Heron!I$9,Xero!$A:$A,Heron!$A$4,Xero!$E:$E,Heron!$A26)-SUMIFS(Xero!$F:$F,Xero!$B:$B,Heron!I$9,Xero!$A:$A,Heron!$A$5,Xero!$E:$E,Heron!$A26)</f>
        <v/>
      </c>
      <c r="J26" s="109">
        <f>-SUMIFS(Xero!$F:$F,Xero!$B:$B,Heron!J$9,Xero!$A:$A,Heron!$A$4,Xero!$E:$E,Heron!$A26)-SUMIFS(Xero!$F:$F,Xero!$B:$B,Heron!J$9,Xero!$A:$A,Heron!$A$5,Xero!$E:$E,Heron!$A26)</f>
        <v/>
      </c>
      <c r="K26" s="109">
        <f>-SUMIFS(Xero!$F:$F,Xero!$B:$B,Heron!K$9,Xero!$A:$A,Heron!$A$4,Xero!$E:$E,Heron!$A26)-SUMIFS(Xero!$F:$F,Xero!$B:$B,Heron!K$9,Xero!$A:$A,Heron!$A$5,Xero!$E:$E,Heron!$A26)</f>
        <v/>
      </c>
      <c r="L26" s="109">
        <f>-SUMIFS(Xero!$F:$F,Xero!$B:$B,Heron!L$9,Xero!$A:$A,Heron!$A$4,Xero!$E:$E,Heron!$A26)-SUMIFS(Xero!$F:$F,Xero!$B:$B,Heron!L$9,Xero!$A:$A,Heron!$A$5,Xero!$E:$E,Heron!$A26)</f>
        <v/>
      </c>
      <c r="M26" s="109">
        <f>-SUMIFS(Xero!$F:$F,Xero!$B:$B,Heron!M$9,Xero!$A:$A,Heron!$A$4,Xero!$E:$E,Heron!$A26)-SUMIFS(Xero!$F:$F,Xero!$B:$B,Heron!M$9,Xero!$A:$A,Heron!$A$5,Xero!$E:$E,Heron!$A26)</f>
        <v/>
      </c>
      <c r="N26" s="109">
        <f>-SUMIFS(Xero!$F:$F,Xero!$B:$B,Heron!N$9,Xero!$A:$A,Heron!$A$4,Xero!$E:$E,Heron!$A26)-SUMIFS(Xero!$F:$F,Xero!$B:$B,Heron!N$9,Xero!$A:$A,Heron!$A$5,Xero!$E:$E,Heron!$A26)</f>
        <v/>
      </c>
      <c r="O26" s="109">
        <f>-SUMIFS(Xero!$F:$F,Xero!$B:$B,Heron!O$9,Xero!$A:$A,Heron!$A$4,Xero!$E:$E,Heron!$A26)-SUMIFS(Xero!$F:$F,Xero!$B:$B,Heron!O$9,Xero!$A:$A,Heron!$A$5,Xero!$E:$E,Heron!$A26)</f>
        <v/>
      </c>
      <c r="P26" s="109">
        <f>-SUMIFS(Xero!$F:$F,Xero!$B:$B,Heron!P$9,Xero!$A:$A,Heron!$A$4,Xero!$E:$E,Heron!$A26)-SUMIFS(Xero!$F:$F,Xero!$B:$B,Heron!P$9,Xero!$A:$A,Heron!$A$5,Xero!$E:$E,Heron!$A26)</f>
        <v/>
      </c>
      <c r="Q26" s="109">
        <f>-SUMIFS(Xero!$F:$F,Xero!$B:$B,Heron!Q$9,Xero!$A:$A,Heron!$A$4,Xero!$E:$E,Heron!$A26)-SUMIFS(Xero!$F:$F,Xero!$B:$B,Heron!Q$9,Xero!$A:$A,Heron!$A$5,Xero!$E:$E,Heron!$A26)</f>
        <v/>
      </c>
      <c r="R26" s="109">
        <f>-SUMIFS(Xero!$F:$F,Xero!$B:$B,Heron!R$9,Xero!$A:$A,Heron!$A$4,Xero!$E:$E,Heron!$A26)-SUMIFS(Xero!$F:$F,Xero!$B:$B,Heron!R$9,Xero!$A:$A,Heron!$A$5,Xero!$E:$E,Heron!$A26)</f>
        <v/>
      </c>
      <c r="S26" s="109">
        <f>-SUMIFS(Xero!$F:$F,Xero!$B:$B,Heron!S$9,Xero!$A:$A,Heron!$A$4,Xero!$E:$E,Heron!$A26)-SUMIFS(Xero!$F:$F,Xero!$B:$B,Heron!S$9,Xero!$A:$A,Heron!$A$5,Xero!$E:$E,Heron!$A26)</f>
        <v/>
      </c>
      <c r="T26" s="109">
        <f>-SUMIFS(Xero!$F:$F,Xero!$B:$B,Heron!T$9,Xero!$A:$A,Heron!$A$4,Xero!$E:$E,Heron!$A26)-SUMIFS(Xero!$F:$F,Xero!$B:$B,Heron!T$9,Xero!$A:$A,Heron!$A$5,Xero!$E:$E,Heron!$A26)</f>
        <v/>
      </c>
      <c r="U26" s="109">
        <f>-SUMIFS(Xero!$F:$F,Xero!$B:$B,Heron!U$9,Xero!$A:$A,Heron!$A$4,Xero!$E:$E,Heron!$A26)-SUMIFS(Xero!$F:$F,Xero!$B:$B,Heron!U$9,Xero!$A:$A,Heron!$A$5,Xero!$E:$E,Heron!$A26)</f>
        <v/>
      </c>
      <c r="V26" s="109">
        <f>-SUMIFS(Xero!$F:$F,Xero!$B:$B,Heron!V$9,Xero!$A:$A,Heron!$A$4,Xero!$E:$E,Heron!$A26)-SUMIFS(Xero!$F:$F,Xero!$B:$B,Heron!V$9,Xero!$A:$A,Heron!$A$5,Xero!$E:$E,Heron!$A26)</f>
        <v/>
      </c>
      <c r="W26" s="109">
        <f>-SUMIFS(Xero!$F:$F,Xero!$B:$B,Heron!W$9,Xero!$A:$A,Heron!$A$4,Xero!$E:$E,Heron!$A26)-SUMIFS(Xero!$F:$F,Xero!$B:$B,Heron!W$9,Xero!$A:$A,Heron!$A$5,Xero!$E:$E,Heron!$A26)</f>
        <v/>
      </c>
      <c r="X26" s="109">
        <f>-SUMIFS(Xero!$F:$F,Xero!$B:$B,Heron!X$9,Xero!$A:$A,Heron!$A$4,Xero!$E:$E,Heron!$A26)-SUMIFS(Xero!$F:$F,Xero!$B:$B,Heron!X$9,Xero!$A:$A,Heron!$A$5,Xero!$E:$E,Heron!$A26)</f>
        <v/>
      </c>
      <c r="Y26" s="109">
        <f>-SUMIFS(Xero!$F:$F,Xero!$B:$B,Heron!Y$9,Xero!$A:$A,Heron!$A$4,Xero!$E:$E,Heron!$A26)-SUMIFS(Xero!$F:$F,Xero!$B:$B,Heron!Y$9,Xero!$A:$A,Heron!$A$5,Xero!$E:$E,Heron!$A26)</f>
        <v/>
      </c>
      <c r="Z26" s="109">
        <f>-SUMIFS(Xero!$F:$F,Xero!$B:$B,Heron!Z$9,Xero!$A:$A,Heron!$A$4,Xero!$E:$E,Heron!$A26)-SUMIFS(Xero!$F:$F,Xero!$B:$B,Heron!Z$9,Xero!$A:$A,Heron!$A$5,Xero!$E:$E,Heron!$A26)</f>
        <v/>
      </c>
      <c r="AA26" s="109">
        <f>-SUMIFS(Xero!$F:$F,Xero!$B:$B,Heron!AA$9,Xero!$A:$A,Heron!$A$4,Xero!$E:$E,Heron!$A26)-SUMIFS(Xero!$F:$F,Xero!$B:$B,Heron!AA$9,Xero!$A:$A,Heron!$A$5,Xero!$E:$E,Heron!$A26)</f>
        <v/>
      </c>
      <c r="AB26" s="109">
        <f>-SUMIFS(Xero!$F:$F,Xero!$B:$B,Heron!AB$9,Xero!$A:$A,Heron!$A$4,Xero!$E:$E,Heron!$A26)-SUMIFS(Xero!$F:$F,Xero!$B:$B,Heron!AB$9,Xero!$A:$A,Heron!$A$5,Xero!$E:$E,Heron!$A26)</f>
        <v/>
      </c>
      <c r="AC26" s="109">
        <f>-SUMIFS(Xero!$F:$F,Xero!$B:$B,Heron!AC$9,Xero!$A:$A,Heron!$A$4,Xero!$E:$E,Heron!$A26)-SUMIFS(Xero!$F:$F,Xero!$B:$B,Heron!AC$9,Xero!$A:$A,Heron!$A$5,Xero!$E:$E,Heron!$A26)</f>
        <v/>
      </c>
      <c r="AD26" s="109">
        <f>-SUMIFS(Xero!$F:$F,Xero!$B:$B,Heron!AD$9,Xero!$A:$A,Heron!$A$4,Xero!$E:$E,Heron!$A26)-SUMIFS(Xero!$F:$F,Xero!$B:$B,Heron!AD$9,Xero!$A:$A,Heron!$A$5,Xero!$E:$E,Heron!$A26)</f>
        <v/>
      </c>
      <c r="AE26" s="109">
        <f>-SUMIFS(Xero!$F:$F,Xero!$B:$B,Heron!AE$9,Xero!$A:$A,Heron!$A$4,Xero!$E:$E,Heron!$A26)-SUMIFS(Xero!$F:$F,Xero!$B:$B,Heron!AE$9,Xero!$A:$A,Heron!$A$5,Xero!$E:$E,Heron!$A26)</f>
        <v/>
      </c>
      <c r="AF26" s="109">
        <f>-SUMIFS(Xero!$F:$F,Xero!$B:$B,Heron!AF$9,Xero!$A:$A,Heron!$A$4,Xero!$E:$E,Heron!$A26)-SUMIFS(Xero!$F:$F,Xero!$B:$B,Heron!AF$9,Xero!$A:$A,Heron!$A$5,Xero!$E:$E,Heron!$A26)</f>
        <v/>
      </c>
      <c r="AG26" s="109">
        <f>-SUMIFS(Xero!$F:$F,Xero!$B:$B,Heron!AG$9,Xero!$A:$A,Heron!$A$4,Xero!$E:$E,Heron!$A26)-SUMIFS(Xero!$F:$F,Xero!$B:$B,Heron!AG$9,Xero!$A:$A,Heron!$A$5,Xero!$E:$E,Heron!$A26)</f>
        <v/>
      </c>
      <c r="AH26" s="109">
        <f>-SUMIFS(Xero!$F:$F,Xero!$B:$B,Heron!AH$9,Xero!$A:$A,Heron!$A$4,Xero!$E:$E,Heron!$A26)-SUMIFS(Xero!$F:$F,Xero!$B:$B,Heron!AH$9,Xero!$A:$A,Heron!$A$5,Xero!$E:$E,Heron!$A26)</f>
        <v/>
      </c>
      <c r="AI26" s="109">
        <f>-SUMIFS(Xero!$F:$F,Xero!$B:$B,Heron!AI$9,Xero!$A:$A,Heron!$A$4,Xero!$E:$E,Heron!$A26)-SUMIFS(Xero!$F:$F,Xero!$B:$B,Heron!AI$9,Xero!$A:$A,Heron!$A$5,Xero!$E:$E,Heron!$A26)</f>
        <v/>
      </c>
      <c r="AJ26" s="109">
        <f>-SUMIFS(Xero!$F:$F,Xero!$B:$B,Heron!AJ$9,Xero!$A:$A,Heron!$A$4,Xero!$E:$E,Heron!$A26)-SUMIFS(Xero!$F:$F,Xero!$B:$B,Heron!AJ$9,Xero!$A:$A,Heron!$A$5,Xero!$E:$E,Heron!$A26)</f>
        <v/>
      </c>
      <c r="AK26" s="109">
        <f>-SUMIFS(Xero!$F:$F,Xero!$B:$B,Heron!AK$9,Xero!$A:$A,Heron!$A$4,Xero!$E:$E,Heron!$A26)-SUMIFS(Xero!$F:$F,Xero!$B:$B,Heron!AK$9,Xero!$A:$A,Heron!$A$5,Xero!$E:$E,Heron!$A26)</f>
        <v/>
      </c>
      <c r="AL26" s="109">
        <f>-SUMIFS(Xero!$F:$F,Xero!$B:$B,Heron!AL$9,Xero!$A:$A,Heron!$A$4,Xero!$E:$E,Heron!$A26)-SUMIFS(Xero!$F:$F,Xero!$B:$B,Heron!AL$9,Xero!$A:$A,Heron!$A$5,Xero!$E:$E,Heron!$A26)</f>
        <v/>
      </c>
      <c r="AM26" s="109">
        <f>-SUMIFS(Xero!$F:$F,Xero!$B:$B,Heron!AM$9,Xero!$A:$A,Heron!$A$4,Xero!$E:$E,Heron!$A26)-SUMIFS(Xero!$F:$F,Xero!$B:$B,Heron!AM$9,Xero!$A:$A,Heron!$A$5,Xero!$E:$E,Heron!$A26)</f>
        <v/>
      </c>
      <c r="AN26" s="109">
        <f>-SUMIFS(Xero!$F:$F,Xero!$B:$B,Heron!AN$9,Xero!$A:$A,Heron!$A$4,Xero!$E:$E,Heron!$A26)-SUMIFS(Xero!$F:$F,Xero!$B:$B,Heron!AN$9,Xero!$A:$A,Heron!$A$5,Xero!$E:$E,Heron!$A26)</f>
        <v/>
      </c>
      <c r="AO26" s="109">
        <f>-SUMIFS(Xero!$F:$F,Xero!$B:$B,Heron!AO$9,Xero!$A:$A,Heron!$A$4,Xero!$E:$E,Heron!$A26)-SUMIFS(Xero!$F:$F,Xero!$B:$B,Heron!AO$9,Xero!$A:$A,Heron!$A$5,Xero!$E:$E,Heron!$A26)</f>
        <v/>
      </c>
      <c r="AP26" s="109">
        <f>-SUMIFS(Xero!$F:$F,Xero!$B:$B,Heron!AP$9,Xero!$A:$A,Heron!$A$4,Xero!$E:$E,Heron!$A26)-SUMIFS(Xero!$F:$F,Xero!$B:$B,Heron!AP$9,Xero!$A:$A,Heron!$A$5,Xero!$E:$E,Heron!$A26)</f>
        <v/>
      </c>
      <c r="AQ26" s="109">
        <f>-SUMIFS(Xero!$F:$F,Xero!$B:$B,Heron!AQ$9,Xero!$A:$A,Heron!$A$4,Xero!$E:$E,Heron!$A26)-SUMIFS(Xero!$F:$F,Xero!$B:$B,Heron!AQ$9,Xero!$A:$A,Heron!$A$5,Xero!$E:$E,Heron!$A26)</f>
        <v/>
      </c>
      <c r="AR26" s="109">
        <f>-SUMIFS(Xero!$F:$F,Xero!$B:$B,Heron!AR$9,Xero!$A:$A,Heron!$A$4,Xero!$E:$E,Heron!$A26)-SUMIFS(Xero!$F:$F,Xero!$B:$B,Heron!AR$9,Xero!$A:$A,Heron!$A$5,Xero!$E:$E,Heron!$A26)</f>
        <v/>
      </c>
      <c r="AS26" s="109">
        <f>-SUMIFS(Xero!$F:$F,Xero!$B:$B,Heron!AS$9,Xero!$A:$A,Heron!$A$4,Xero!$E:$E,Heron!$A26)-SUMIFS(Xero!$F:$F,Xero!$B:$B,Heron!AS$9,Xero!$A:$A,Heron!$A$5,Xero!$E:$E,Heron!$A26)</f>
        <v/>
      </c>
      <c r="AT26" s="109">
        <f>-SUMIFS(Xero!$F:$F,Xero!$B:$B,Heron!AT$9,Xero!$A:$A,Heron!$A$4,Xero!$E:$E,Heron!$A26)-SUMIFS(Xero!$F:$F,Xero!$B:$B,Heron!AT$9,Xero!$A:$A,Heron!$A$5,Xero!$E:$E,Heron!$A26)</f>
        <v/>
      </c>
      <c r="AU26" s="109">
        <f>-SUMIFS(Xero!$F:$F,Xero!$B:$B,Heron!AU$9,Xero!$A:$A,Heron!$A$4,Xero!$E:$E,Heron!$A26)-SUMIFS(Xero!$F:$F,Xero!$B:$B,Heron!AU$9,Xero!$A:$A,Heron!$A$5,Xero!$E:$E,Heron!$A26)</f>
        <v/>
      </c>
      <c r="AV26" s="109">
        <f>-SUMIFS(Xero!$F:$F,Xero!$B:$B,Heron!AV$9,Xero!$A:$A,Heron!$A$4,Xero!$E:$E,Heron!$A26)-SUMIFS(Xero!$F:$F,Xero!$B:$B,Heron!AV$9,Xero!$A:$A,Heron!$A$5,Xero!$E:$E,Heron!$A26)</f>
        <v/>
      </c>
      <c r="AW26" s="109">
        <f>-SUMIFS(Xero!$F:$F,Xero!$B:$B,Heron!AW$9,Xero!$A:$A,Heron!$A$4,Xero!$E:$E,Heron!$A26)-SUMIFS(Xero!$F:$F,Xero!$B:$B,Heron!AW$9,Xero!$A:$A,Heron!$A$5,Xero!$E:$E,Heron!$A26)</f>
        <v/>
      </c>
      <c r="AX26" s="109">
        <f>-SUMIFS(Xero!$F:$F,Xero!$B:$B,Heron!AX$9,Xero!$A:$A,Heron!$A$4,Xero!$E:$E,Heron!$A26)-SUMIFS(Xero!$F:$F,Xero!$B:$B,Heron!AX$9,Xero!$A:$A,Heron!$A$5,Xero!$E:$E,Heron!$A26)</f>
        <v/>
      </c>
      <c r="AY26" s="109">
        <f>-SUMIFS(Xero!$F:$F,Xero!$B:$B,Heron!AY$9,Xero!$A:$A,Heron!$A$4,Xero!$E:$E,Heron!$A26)-SUMIFS(Xero!$F:$F,Xero!$B:$B,Heron!AY$9,Xero!$A:$A,Heron!$A$5,Xero!$E:$E,Heron!$A26)</f>
        <v/>
      </c>
      <c r="AZ26" s="109">
        <f>-SUMIFS(Xero!$F:$F,Xero!$B:$B,Heron!AZ$9,Xero!$A:$A,Heron!$A$4,Xero!$E:$E,Heron!$A26)-SUMIFS(Xero!$F:$F,Xero!$B:$B,Heron!AZ$9,Xero!$A:$A,Heron!$A$5,Xero!$E:$E,Heron!$A26)</f>
        <v/>
      </c>
      <c r="BA26" s="109">
        <f>-SUMIFS(Xero!$F:$F,Xero!$B:$B,Heron!BA$9,Xero!$A:$A,Heron!$A$4,Xero!$E:$E,Heron!$A26)-SUMIFS(Xero!$F:$F,Xero!$B:$B,Heron!BA$9,Xero!$A:$A,Heron!$A$5,Xero!$E:$E,Heron!$A26)</f>
        <v/>
      </c>
      <c r="BB26" s="109">
        <f>-SUMIFS(Xero!$F:$F,Xero!$B:$B,Heron!BB$9,Xero!$A:$A,Heron!$A$4,Xero!$E:$E,Heron!$A26)-SUMIFS(Xero!$F:$F,Xero!$B:$B,Heron!BB$9,Xero!$A:$A,Heron!$A$5,Xero!$E:$E,Heron!$A26)</f>
        <v/>
      </c>
      <c r="BC26" s="109">
        <f>-SUMIFS(Xero!$F:$F,Xero!$B:$B,Heron!BC$9,Xero!$A:$A,Heron!$A$4,Xero!$E:$E,Heron!$A26)-SUMIFS(Xero!$F:$F,Xero!$B:$B,Heron!BC$9,Xero!$A:$A,Heron!$A$5,Xero!$E:$E,Heron!$A26)</f>
        <v/>
      </c>
      <c r="BD26" s="109">
        <f>-SUMIFS(Xero!$F:$F,Xero!$B:$B,Heron!BD$9,Xero!$A:$A,Heron!$A$4,Xero!$E:$E,Heron!$A26)-SUMIFS(Xero!$F:$F,Xero!$B:$B,Heron!BD$9,Xero!$A:$A,Heron!$A$5,Xero!$E:$E,Heron!$A26)</f>
        <v/>
      </c>
      <c r="BE26" s="109">
        <f>-SUMIFS(Xero!$F:$F,Xero!$B:$B,Heron!BE$9,Xero!$A:$A,Heron!$A$4,Xero!$E:$E,Heron!$A26)-SUMIFS(Xero!$F:$F,Xero!$B:$B,Heron!BE$9,Xero!$A:$A,Heron!$A$5,Xero!$E:$E,Heron!$A26)</f>
        <v/>
      </c>
      <c r="BF26" s="109">
        <f>-SUMIFS(Xero!$F:$F,Xero!$B:$B,Heron!BF$9,Xero!$A:$A,Heron!$A$4,Xero!$E:$E,Heron!$A26)-SUMIFS(Xero!$F:$F,Xero!$B:$B,Heron!BF$9,Xero!$A:$A,Heron!$A$5,Xero!$E:$E,Heron!$A26)</f>
        <v/>
      </c>
      <c r="BG26" s="109">
        <f>-SUMIFS(Xero!$F:$F,Xero!$B:$B,Heron!BG$9,Xero!$A:$A,Heron!$A$4,Xero!$E:$E,Heron!$A26)-SUMIFS(Xero!$F:$F,Xero!$B:$B,Heron!BG$9,Xero!$A:$A,Heron!$A$5,Xero!$E:$E,Heron!$A26)</f>
        <v/>
      </c>
      <c r="BH26" s="109">
        <f>-SUMIFS(Xero!$F:$F,Xero!$B:$B,Heron!BH$9,Xero!$A:$A,Heron!$A$4,Xero!$E:$E,Heron!$A26)-SUMIFS(Xero!$F:$F,Xero!$B:$B,Heron!BH$9,Xero!$A:$A,Heron!$A$5,Xero!$E:$E,Heron!$A26)</f>
        <v/>
      </c>
      <c r="BI26" s="109">
        <f>-SUMIFS(Xero!$F:$F,Xero!$B:$B,Heron!BI$9,Xero!$A:$A,Heron!$A$4,Xero!$E:$E,Heron!$A26)-SUMIFS(Xero!$F:$F,Xero!$B:$B,Heron!BI$9,Xero!$A:$A,Heron!$A$5,Xero!$E:$E,Heron!$A26)</f>
        <v/>
      </c>
      <c r="BJ26" s="109">
        <f>-SUMIFS(Xero!$F:$F,Xero!$B:$B,Heron!BJ$9,Xero!$A:$A,Heron!$A$4,Xero!$E:$E,Heron!$A26)-SUMIFS(Xero!$F:$F,Xero!$B:$B,Heron!BJ$9,Xero!$A:$A,Heron!$A$5,Xero!$E:$E,Heron!$A26)</f>
        <v/>
      </c>
      <c r="BK26" s="109">
        <f>-SUMIFS(Xero!$F:$F,Xero!$B:$B,Heron!BK$9,Xero!$A:$A,Heron!$A$4,Xero!$E:$E,Heron!$A26)-SUMIFS(Xero!$F:$F,Xero!$B:$B,Heron!BK$9,Xero!$A:$A,Heron!$A$5,Xero!$E:$E,Heron!$A26)</f>
        <v/>
      </c>
      <c r="BL26" s="109">
        <f>sum(D26:BK26)</f>
        <v/>
      </c>
    </row>
    <row r="27">
      <c r="A27" s="108" t="inlineStr">
        <is>
          <t>Sales - Heron View Sales</t>
        </is>
      </c>
      <c r="D27" s="109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09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09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09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09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09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09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09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09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09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09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09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09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09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09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09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09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09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09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09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09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09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09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09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09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09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09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09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09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09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09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09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09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09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09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09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09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09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09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09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09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09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09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09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09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09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09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09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09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09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09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09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09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09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09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09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09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09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09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09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/>
      </c>
      <c r="BL27" s="109">
        <f>sum(D27:BK27)</f>
        <v/>
      </c>
    </row>
    <row r="29">
      <c r="A29" s="107" t="inlineStr">
        <is>
          <t>Total Income</t>
        </is>
      </c>
      <c r="D29" s="110">
        <f>sum(D13:D27)</f>
        <v/>
      </c>
      <c r="E29" s="110">
        <f>sum(E13:E27)</f>
        <v/>
      </c>
      <c r="F29" s="110">
        <f>sum(F13:F27)</f>
        <v/>
      </c>
      <c r="G29" s="110">
        <f>sum(G13:G27)</f>
        <v/>
      </c>
      <c r="H29" s="110">
        <f>sum(H13:H27)</f>
        <v/>
      </c>
      <c r="I29" s="110">
        <f>sum(I13:I27)</f>
        <v/>
      </c>
      <c r="J29" s="110">
        <f>sum(J13:J27)</f>
        <v/>
      </c>
      <c r="K29" s="110">
        <f>sum(K13:K27)</f>
        <v/>
      </c>
      <c r="L29" s="110">
        <f>sum(L13:L27)</f>
        <v/>
      </c>
      <c r="M29" s="110">
        <f>sum(M13:M27)</f>
        <v/>
      </c>
      <c r="N29" s="110">
        <f>sum(N13:N27)</f>
        <v/>
      </c>
      <c r="O29" s="110">
        <f>sum(O13:O27)</f>
        <v/>
      </c>
      <c r="P29" s="110">
        <f>sum(P13:P27)</f>
        <v/>
      </c>
      <c r="Q29" s="110">
        <f>sum(Q13:Q27)</f>
        <v/>
      </c>
      <c r="R29" s="110">
        <f>sum(R13:R27)</f>
        <v/>
      </c>
      <c r="S29" s="110">
        <f>sum(S13:S27)</f>
        <v/>
      </c>
      <c r="T29" s="110">
        <f>sum(T13:T27)</f>
        <v/>
      </c>
      <c r="U29" s="110">
        <f>sum(U13:U27)</f>
        <v/>
      </c>
      <c r="V29" s="110">
        <f>sum(V13:V27)</f>
        <v/>
      </c>
      <c r="W29" s="110">
        <f>sum(W13:W27)</f>
        <v/>
      </c>
      <c r="X29" s="110">
        <f>sum(X13:X27)</f>
        <v/>
      </c>
      <c r="Y29" s="110">
        <f>sum(Y13:Y27)</f>
        <v/>
      </c>
      <c r="Z29" s="110">
        <f>sum(Z13:Z27)</f>
        <v/>
      </c>
      <c r="AA29" s="110">
        <f>sum(AA13:AA27)</f>
        <v/>
      </c>
      <c r="AB29" s="110">
        <f>sum(AB13:AB27)</f>
        <v/>
      </c>
      <c r="AC29" s="110">
        <f>sum(AC13:AC27)</f>
        <v/>
      </c>
      <c r="AD29" s="110">
        <f>sum(AD13:AD27)</f>
        <v/>
      </c>
      <c r="AE29" s="110">
        <f>sum(AE13:AE27)</f>
        <v/>
      </c>
      <c r="AF29" s="110">
        <f>sum(AF13:AF27)</f>
        <v/>
      </c>
      <c r="AG29" s="110">
        <f>sum(AG13:AG27)</f>
        <v/>
      </c>
      <c r="AH29" s="110">
        <f>sum(AH13:AH27)</f>
        <v/>
      </c>
      <c r="AI29" s="110">
        <f>sum(AI13:AI27)</f>
        <v/>
      </c>
      <c r="AJ29" s="110">
        <f>sum(AJ13:AJ27)</f>
        <v/>
      </c>
      <c r="AK29" s="110">
        <f>sum(AK13:AK27)</f>
        <v/>
      </c>
      <c r="AL29" s="110">
        <f>sum(AL13:AL27)</f>
        <v/>
      </c>
      <c r="AM29" s="110">
        <f>sum(AM13:AM27)</f>
        <v/>
      </c>
      <c r="AN29" s="110">
        <f>sum(AN13:AN27)</f>
        <v/>
      </c>
      <c r="AO29" s="110">
        <f>sum(AO13:AO27)</f>
        <v/>
      </c>
      <c r="AP29" s="110">
        <f>sum(AP13:AP27)</f>
        <v/>
      </c>
      <c r="AQ29" s="110">
        <f>sum(AQ13:AQ27)</f>
        <v/>
      </c>
      <c r="AR29" s="110">
        <f>sum(AR13:AR27)</f>
        <v/>
      </c>
      <c r="AS29" s="110">
        <f>sum(AS13:AS27)</f>
        <v/>
      </c>
      <c r="AT29" s="110">
        <f>sum(AT13:AT27)</f>
        <v/>
      </c>
      <c r="AU29" s="110">
        <f>sum(AU13:AU27)</f>
        <v/>
      </c>
      <c r="AV29" s="110">
        <f>sum(AV13:AV27)</f>
        <v/>
      </c>
      <c r="AW29" s="110">
        <f>sum(AW13:AW27)</f>
        <v/>
      </c>
      <c r="AX29" s="110">
        <f>sum(AX13:AX27)</f>
        <v/>
      </c>
      <c r="AY29" s="110">
        <f>sum(AY13:AY27)</f>
        <v/>
      </c>
      <c r="AZ29" s="110">
        <f>sum(AZ13:AZ27)</f>
        <v/>
      </c>
      <c r="BA29" s="110">
        <f>sum(BA13:BA27)</f>
        <v/>
      </c>
      <c r="BB29" s="110">
        <f>sum(BB13:BB27)</f>
        <v/>
      </c>
      <c r="BC29" s="110">
        <f>sum(BC13:BC27)</f>
        <v/>
      </c>
      <c r="BD29" s="110">
        <f>sum(BD13:BD27)</f>
        <v/>
      </c>
      <c r="BE29" s="110">
        <f>sum(BE13:BE27)</f>
        <v/>
      </c>
      <c r="BF29" s="110">
        <f>sum(BF13:BF27)</f>
        <v/>
      </c>
      <c r="BG29" s="110">
        <f>sum(BG13:BG27)</f>
        <v/>
      </c>
      <c r="BH29" s="110">
        <f>sum(BH13:BH27)</f>
        <v/>
      </c>
      <c r="BI29" s="110">
        <f>sum(BI13:BI27)</f>
        <v/>
      </c>
      <c r="BJ29" s="110">
        <f>sum(BJ13:BJ27)</f>
        <v/>
      </c>
      <c r="BK29" s="110">
        <f>sum(BK13:BK27)</f>
        <v/>
      </c>
      <c r="BL29" s="110">
        <f>sum(BL13:BL27)</f>
        <v/>
      </c>
      <c r="BM29" s="110">
        <f>sum(BM13:BM27)</f>
        <v/>
      </c>
    </row>
    <row r="31">
      <c r="A31" s="107" t="inlineStr">
        <is>
          <t>Expenses</t>
        </is>
      </c>
    </row>
    <row r="33">
      <c r="A33" s="108" t="inlineStr">
        <is>
          <t>Accounting - CIPC</t>
        </is>
      </c>
      <c r="D33" s="109">
        <f>SUMIFS(Xero!$F:$F,Xero!$B:$B,Heron!D$9,Xero!$A:$A,Heron!$A$4,Xero!$E:$E,Heron!$A33)+SUMIFS(Xero!$F:$F,Xero!$B:$B,Heron!D$9,Xero!$A:$A,Heron!$A$5,Xero!$E:$E,Heron!$A33)</f>
        <v/>
      </c>
      <c r="E33" s="109">
        <f>SUMIFS(Xero!$F:$F,Xero!$B:$B,Heron!E$9,Xero!$A:$A,Heron!$A$4,Xero!$E:$E,Heron!$A33)+SUMIFS(Xero!$F:$F,Xero!$B:$B,Heron!E$9,Xero!$A:$A,Heron!$A$5,Xero!$E:$E,Heron!$A33)</f>
        <v/>
      </c>
      <c r="F33" s="109">
        <f>SUMIFS(Xero!$F:$F,Xero!$B:$B,Heron!F$9,Xero!$A:$A,Heron!$A$4,Xero!$E:$E,Heron!$A33)+SUMIFS(Xero!$F:$F,Xero!$B:$B,Heron!F$9,Xero!$A:$A,Heron!$A$5,Xero!$E:$E,Heron!$A33)</f>
        <v/>
      </c>
      <c r="G33" s="109">
        <f>SUMIFS(Xero!$F:$F,Xero!$B:$B,Heron!G$9,Xero!$A:$A,Heron!$A$4,Xero!$E:$E,Heron!$A33)+SUMIFS(Xero!$F:$F,Xero!$B:$B,Heron!G$9,Xero!$A:$A,Heron!$A$5,Xero!$E:$E,Heron!$A33)</f>
        <v/>
      </c>
      <c r="H33" s="109">
        <f>SUMIFS(Xero!$F:$F,Xero!$B:$B,Heron!H$9,Xero!$A:$A,Heron!$A$4,Xero!$E:$E,Heron!$A33)+SUMIFS(Xero!$F:$F,Xero!$B:$B,Heron!H$9,Xero!$A:$A,Heron!$A$5,Xero!$E:$E,Heron!$A33)</f>
        <v/>
      </c>
      <c r="I33" s="109">
        <f>SUMIFS(Xero!$F:$F,Xero!$B:$B,Heron!I$9,Xero!$A:$A,Heron!$A$4,Xero!$E:$E,Heron!$A33)+SUMIFS(Xero!$F:$F,Xero!$B:$B,Heron!I$9,Xero!$A:$A,Heron!$A$5,Xero!$E:$E,Heron!$A33)</f>
        <v/>
      </c>
      <c r="J33" s="109">
        <f>SUMIFS(Xero!$F:$F,Xero!$B:$B,Heron!J$9,Xero!$A:$A,Heron!$A$4,Xero!$E:$E,Heron!$A33)+SUMIFS(Xero!$F:$F,Xero!$B:$B,Heron!J$9,Xero!$A:$A,Heron!$A$5,Xero!$E:$E,Heron!$A33)</f>
        <v/>
      </c>
      <c r="K33" s="109">
        <f>SUMIFS(Xero!$F:$F,Xero!$B:$B,Heron!K$9,Xero!$A:$A,Heron!$A$4,Xero!$E:$E,Heron!$A33)+SUMIFS(Xero!$F:$F,Xero!$B:$B,Heron!K$9,Xero!$A:$A,Heron!$A$5,Xero!$E:$E,Heron!$A33)</f>
        <v/>
      </c>
      <c r="L33" s="109">
        <f>SUMIFS(Xero!$F:$F,Xero!$B:$B,Heron!L$9,Xero!$A:$A,Heron!$A$4,Xero!$E:$E,Heron!$A33)+SUMIFS(Xero!$F:$F,Xero!$B:$B,Heron!L$9,Xero!$A:$A,Heron!$A$5,Xero!$E:$E,Heron!$A33)</f>
        <v/>
      </c>
      <c r="M33" s="109">
        <f>SUMIFS(Xero!$F:$F,Xero!$B:$B,Heron!M$9,Xero!$A:$A,Heron!$A$4,Xero!$E:$E,Heron!$A33)+SUMIFS(Xero!$F:$F,Xero!$B:$B,Heron!M$9,Xero!$A:$A,Heron!$A$5,Xero!$E:$E,Heron!$A33)</f>
        <v/>
      </c>
      <c r="N33" s="109">
        <f>SUMIFS(Xero!$F:$F,Xero!$B:$B,Heron!N$9,Xero!$A:$A,Heron!$A$4,Xero!$E:$E,Heron!$A33)+SUMIFS(Xero!$F:$F,Xero!$B:$B,Heron!N$9,Xero!$A:$A,Heron!$A$5,Xero!$E:$E,Heron!$A33)</f>
        <v/>
      </c>
      <c r="O33" s="109">
        <f>SUMIFS(Xero!$F:$F,Xero!$B:$B,Heron!O$9,Xero!$A:$A,Heron!$A$4,Xero!$E:$E,Heron!$A33)+SUMIFS(Xero!$F:$F,Xero!$B:$B,Heron!O$9,Xero!$A:$A,Heron!$A$5,Xero!$E:$E,Heron!$A33)</f>
        <v/>
      </c>
      <c r="P33" s="109">
        <f>SUMIFS(Xero!$F:$F,Xero!$B:$B,Heron!P$9,Xero!$A:$A,Heron!$A$4,Xero!$E:$E,Heron!$A33)+SUMIFS(Xero!$F:$F,Xero!$B:$B,Heron!P$9,Xero!$A:$A,Heron!$A$5,Xero!$E:$E,Heron!$A33)</f>
        <v/>
      </c>
      <c r="Q33" s="109">
        <f>SUMIFS(Xero!$F:$F,Xero!$B:$B,Heron!Q$9,Xero!$A:$A,Heron!$A$4,Xero!$E:$E,Heron!$A33)+SUMIFS(Xero!$F:$F,Xero!$B:$B,Heron!Q$9,Xero!$A:$A,Heron!$A$5,Xero!$E:$E,Heron!$A33)</f>
        <v/>
      </c>
      <c r="R33" s="109">
        <f>SUMIFS(Xero!$F:$F,Xero!$B:$B,Heron!R$9,Xero!$A:$A,Heron!$A$4,Xero!$E:$E,Heron!$A33)+SUMIFS(Xero!$F:$F,Xero!$B:$B,Heron!R$9,Xero!$A:$A,Heron!$A$5,Xero!$E:$E,Heron!$A33)</f>
        <v/>
      </c>
      <c r="S33" s="109">
        <f>SUMIFS(Xero!$F:$F,Xero!$B:$B,Heron!S$9,Xero!$A:$A,Heron!$A$4,Xero!$E:$E,Heron!$A33)+SUMIFS(Xero!$F:$F,Xero!$B:$B,Heron!S$9,Xero!$A:$A,Heron!$A$5,Xero!$E:$E,Heron!$A33)</f>
        <v/>
      </c>
      <c r="T33" s="109">
        <f>SUMIFS(Xero!$F:$F,Xero!$B:$B,Heron!T$9,Xero!$A:$A,Heron!$A$4,Xero!$E:$E,Heron!$A33)+SUMIFS(Xero!$F:$F,Xero!$B:$B,Heron!T$9,Xero!$A:$A,Heron!$A$5,Xero!$E:$E,Heron!$A33)</f>
        <v/>
      </c>
      <c r="U33" s="109">
        <f>SUMIFS(Xero!$F:$F,Xero!$B:$B,Heron!U$9,Xero!$A:$A,Heron!$A$4,Xero!$E:$E,Heron!$A33)+SUMIFS(Xero!$F:$F,Xero!$B:$B,Heron!U$9,Xero!$A:$A,Heron!$A$5,Xero!$E:$E,Heron!$A33)</f>
        <v/>
      </c>
      <c r="V33" s="109">
        <f>SUMIFS(Xero!$F:$F,Xero!$B:$B,Heron!V$9,Xero!$A:$A,Heron!$A$4,Xero!$E:$E,Heron!$A33)+SUMIFS(Xero!$F:$F,Xero!$B:$B,Heron!V$9,Xero!$A:$A,Heron!$A$5,Xero!$E:$E,Heron!$A33)</f>
        <v/>
      </c>
      <c r="W33" s="109">
        <f>SUMIFS(Xero!$F:$F,Xero!$B:$B,Heron!W$9,Xero!$A:$A,Heron!$A$4,Xero!$E:$E,Heron!$A33)+SUMIFS(Xero!$F:$F,Xero!$B:$B,Heron!W$9,Xero!$A:$A,Heron!$A$5,Xero!$E:$E,Heron!$A33)</f>
        <v/>
      </c>
      <c r="X33" s="109">
        <f>SUMIFS(Xero!$F:$F,Xero!$B:$B,Heron!X$9,Xero!$A:$A,Heron!$A$4,Xero!$E:$E,Heron!$A33)+SUMIFS(Xero!$F:$F,Xero!$B:$B,Heron!X$9,Xero!$A:$A,Heron!$A$5,Xero!$E:$E,Heron!$A33)</f>
        <v/>
      </c>
      <c r="Y33" s="109">
        <f>SUMIFS(Xero!$F:$F,Xero!$B:$B,Heron!Y$9,Xero!$A:$A,Heron!$A$4,Xero!$E:$E,Heron!$A33)+SUMIFS(Xero!$F:$F,Xero!$B:$B,Heron!Y$9,Xero!$A:$A,Heron!$A$5,Xero!$E:$E,Heron!$A33)</f>
        <v/>
      </c>
      <c r="Z33" s="109">
        <f>SUMIFS(Xero!$F:$F,Xero!$B:$B,Heron!Z$9,Xero!$A:$A,Heron!$A$4,Xero!$E:$E,Heron!$A33)+SUMIFS(Xero!$F:$F,Xero!$B:$B,Heron!Z$9,Xero!$A:$A,Heron!$A$5,Xero!$E:$E,Heron!$A33)</f>
        <v/>
      </c>
      <c r="AA33" s="109">
        <f>SUMIFS(Xero!$F:$F,Xero!$B:$B,Heron!AA$9,Xero!$A:$A,Heron!$A$4,Xero!$E:$E,Heron!$A33)+SUMIFS(Xero!$F:$F,Xero!$B:$B,Heron!AA$9,Xero!$A:$A,Heron!$A$5,Xero!$E:$E,Heron!$A33)</f>
        <v/>
      </c>
      <c r="AB33" s="109">
        <f>SUMIFS(Xero!$F:$F,Xero!$B:$B,Heron!AB$9,Xero!$A:$A,Heron!$A$4,Xero!$E:$E,Heron!$A33)+SUMIFS(Xero!$F:$F,Xero!$B:$B,Heron!AB$9,Xero!$A:$A,Heron!$A$5,Xero!$E:$E,Heron!$A33)</f>
        <v/>
      </c>
      <c r="AC33" s="109">
        <f>SUMIFS(Xero!$F:$F,Xero!$B:$B,Heron!AC$9,Xero!$A:$A,Heron!$A$4,Xero!$E:$E,Heron!$A33)+SUMIFS(Xero!$F:$F,Xero!$B:$B,Heron!AC$9,Xero!$A:$A,Heron!$A$5,Xero!$E:$E,Heron!$A33)</f>
        <v/>
      </c>
      <c r="AD33" s="109">
        <f>SUMIFS(Xero!$F:$F,Xero!$B:$B,Heron!AD$9,Xero!$A:$A,Heron!$A$4,Xero!$E:$E,Heron!$A33)+SUMIFS(Xero!$F:$F,Xero!$B:$B,Heron!AD$9,Xero!$A:$A,Heron!$A$5,Xero!$E:$E,Heron!$A33)</f>
        <v/>
      </c>
      <c r="AE33" s="109">
        <f>SUMIFS(Xero!$F:$F,Xero!$B:$B,Heron!AE$9,Xero!$A:$A,Heron!$A$4,Xero!$E:$E,Heron!$A33)+SUMIFS(Xero!$F:$F,Xero!$B:$B,Heron!AE$9,Xero!$A:$A,Heron!$A$5,Xero!$E:$E,Heron!$A33)</f>
        <v/>
      </c>
      <c r="AF33" s="109">
        <f>SUMIFS(Xero!$F:$F,Xero!$B:$B,Heron!AF$9,Xero!$A:$A,Heron!$A$4,Xero!$E:$E,Heron!$A33)+SUMIFS(Xero!$F:$F,Xero!$B:$B,Heron!AF$9,Xero!$A:$A,Heron!$A$5,Xero!$E:$E,Heron!$A33)</f>
        <v/>
      </c>
      <c r="AG33" s="109">
        <f>SUMIFS(Xero!$F:$F,Xero!$B:$B,Heron!AG$9,Xero!$A:$A,Heron!$A$4,Xero!$E:$E,Heron!$A33)+SUMIFS(Xero!$F:$F,Xero!$B:$B,Heron!AG$9,Xero!$A:$A,Heron!$A$5,Xero!$E:$E,Heron!$A33)</f>
        <v/>
      </c>
      <c r="AH33" s="109">
        <f>SUMIFS(Xero!$F:$F,Xero!$B:$B,Heron!AH$9,Xero!$A:$A,Heron!$A$4,Xero!$E:$E,Heron!$A33)+SUMIFS(Xero!$F:$F,Xero!$B:$B,Heron!AH$9,Xero!$A:$A,Heron!$A$5,Xero!$E:$E,Heron!$A33)</f>
        <v/>
      </c>
      <c r="AI33" s="109">
        <f>SUMIFS(Xero!$F:$F,Xero!$B:$B,Heron!AI$9,Xero!$A:$A,Heron!$A$4,Xero!$E:$E,Heron!$A33)+SUMIFS(Xero!$F:$F,Xero!$B:$B,Heron!AI$9,Xero!$A:$A,Heron!$A$5,Xero!$E:$E,Heron!$A33)</f>
        <v/>
      </c>
      <c r="AJ33" s="109">
        <f>SUMIFS(Xero!$F:$F,Xero!$B:$B,Heron!AJ$9,Xero!$A:$A,Heron!$A$4,Xero!$E:$E,Heron!$A33)+SUMIFS(Xero!$F:$F,Xero!$B:$B,Heron!AJ$9,Xero!$A:$A,Heron!$A$5,Xero!$E:$E,Heron!$A33)</f>
        <v/>
      </c>
      <c r="AK33" s="109">
        <f>SUMIFS(Xero!$F:$F,Xero!$B:$B,Heron!AK$9,Xero!$A:$A,Heron!$A$4,Xero!$E:$E,Heron!$A33)+SUMIFS(Xero!$F:$F,Xero!$B:$B,Heron!AK$9,Xero!$A:$A,Heron!$A$5,Xero!$E:$E,Heron!$A33)</f>
        <v/>
      </c>
      <c r="AL33" s="109">
        <f>SUMIFS(Xero!$F:$F,Xero!$B:$B,Heron!AL$9,Xero!$A:$A,Heron!$A$4,Xero!$E:$E,Heron!$A33)+SUMIFS(Xero!$F:$F,Xero!$B:$B,Heron!AL$9,Xero!$A:$A,Heron!$A$5,Xero!$E:$E,Heron!$A33)</f>
        <v/>
      </c>
      <c r="AM33" s="109">
        <f>SUMIFS(Xero!$F:$F,Xero!$B:$B,Heron!AM$9,Xero!$A:$A,Heron!$A$4,Xero!$E:$E,Heron!$A33)+SUMIFS(Xero!$F:$F,Xero!$B:$B,Heron!AM$9,Xero!$A:$A,Heron!$A$5,Xero!$E:$E,Heron!$A33)</f>
        <v/>
      </c>
      <c r="AN33" s="109">
        <f>SUMIFS(Xero!$F:$F,Xero!$B:$B,Heron!AN$9,Xero!$A:$A,Heron!$A$4,Xero!$E:$E,Heron!$A33)+SUMIFS(Xero!$F:$F,Xero!$B:$B,Heron!AN$9,Xero!$A:$A,Heron!$A$5,Xero!$E:$E,Heron!$A33)</f>
        <v/>
      </c>
      <c r="AO33" s="109">
        <f>SUMIFS(Xero!$F:$F,Xero!$B:$B,Heron!AO$9,Xero!$A:$A,Heron!$A$4,Xero!$E:$E,Heron!$A33)+SUMIFS(Xero!$F:$F,Xero!$B:$B,Heron!AO$9,Xero!$A:$A,Heron!$A$5,Xero!$E:$E,Heron!$A33)</f>
        <v/>
      </c>
      <c r="AP33" s="109">
        <f>SUMIFS(Xero!$F:$F,Xero!$B:$B,Heron!AP$9,Xero!$A:$A,Heron!$A$4,Xero!$E:$E,Heron!$A33)+SUMIFS(Xero!$F:$F,Xero!$B:$B,Heron!AP$9,Xero!$A:$A,Heron!$A$5,Xero!$E:$E,Heron!$A33)</f>
        <v/>
      </c>
      <c r="AQ33" s="109">
        <f>SUMIFS(Xero!$F:$F,Xero!$B:$B,Heron!AQ$9,Xero!$A:$A,Heron!$A$4,Xero!$E:$E,Heron!$A33)+SUMIFS(Xero!$F:$F,Xero!$B:$B,Heron!AQ$9,Xero!$A:$A,Heron!$A$5,Xero!$E:$E,Heron!$A33)</f>
        <v/>
      </c>
      <c r="AR33" s="109">
        <f>SUMIFS(Xero!$F:$F,Xero!$B:$B,Heron!AR$9,Xero!$A:$A,Heron!$A$4,Xero!$E:$E,Heron!$A33)+SUMIFS(Xero!$F:$F,Xero!$B:$B,Heron!AR$9,Xero!$A:$A,Heron!$A$5,Xero!$E:$E,Heron!$A33)</f>
        <v/>
      </c>
      <c r="AS33" s="109">
        <f>SUMIFS(Xero!$F:$F,Xero!$B:$B,Heron!AS$9,Xero!$A:$A,Heron!$A$4,Xero!$E:$E,Heron!$A33)+SUMIFS(Xero!$F:$F,Xero!$B:$B,Heron!AS$9,Xero!$A:$A,Heron!$A$5,Xero!$E:$E,Heron!$A33)</f>
        <v/>
      </c>
      <c r="AT33" s="109">
        <f>SUMIFS(Xero!$F:$F,Xero!$B:$B,Heron!AT$9,Xero!$A:$A,Heron!$A$4,Xero!$E:$E,Heron!$A33)+SUMIFS(Xero!$F:$F,Xero!$B:$B,Heron!AT$9,Xero!$A:$A,Heron!$A$5,Xero!$E:$E,Heron!$A33)</f>
        <v/>
      </c>
      <c r="AU33" s="109">
        <f>SUMIFS(Xero!$F:$F,Xero!$B:$B,Heron!AU$9,Xero!$A:$A,Heron!$A$4,Xero!$E:$E,Heron!$A33)+SUMIFS(Xero!$F:$F,Xero!$B:$B,Heron!AU$9,Xero!$A:$A,Heron!$A$5,Xero!$E:$E,Heron!$A33)</f>
        <v/>
      </c>
      <c r="AV33" s="109">
        <f>SUMIFS(Xero!$F:$F,Xero!$B:$B,Heron!AV$9,Xero!$A:$A,Heron!$A$4,Xero!$E:$E,Heron!$A33)+SUMIFS(Xero!$F:$F,Xero!$B:$B,Heron!AV$9,Xero!$A:$A,Heron!$A$5,Xero!$E:$E,Heron!$A33)</f>
        <v/>
      </c>
      <c r="AW33" s="109">
        <f>SUMIFS(Xero!$F:$F,Xero!$B:$B,Heron!AW$9,Xero!$A:$A,Heron!$A$4,Xero!$E:$E,Heron!$A33)+SUMIFS(Xero!$F:$F,Xero!$B:$B,Heron!AW$9,Xero!$A:$A,Heron!$A$5,Xero!$E:$E,Heron!$A33)</f>
        <v/>
      </c>
      <c r="AX33" s="109">
        <f>SUMIFS(Xero!$F:$F,Xero!$B:$B,Heron!AX$9,Xero!$A:$A,Heron!$A$4,Xero!$E:$E,Heron!$A33)+SUMIFS(Xero!$F:$F,Xero!$B:$B,Heron!AX$9,Xero!$A:$A,Heron!$A$5,Xero!$E:$E,Heron!$A33)</f>
        <v/>
      </c>
      <c r="AY33" s="109">
        <f>SUMIFS(Xero!$F:$F,Xero!$B:$B,Heron!AY$9,Xero!$A:$A,Heron!$A$4,Xero!$E:$E,Heron!$A33)+SUMIFS(Xero!$F:$F,Xero!$B:$B,Heron!AY$9,Xero!$A:$A,Heron!$A$5,Xero!$E:$E,Heron!$A33)</f>
        <v/>
      </c>
      <c r="AZ33" s="109">
        <f>SUMIFS(Xero!$F:$F,Xero!$B:$B,Heron!AZ$9,Xero!$A:$A,Heron!$A$4,Xero!$E:$E,Heron!$A33)+SUMIFS(Xero!$F:$F,Xero!$B:$B,Heron!AZ$9,Xero!$A:$A,Heron!$A$5,Xero!$E:$E,Heron!$A33)</f>
        <v/>
      </c>
      <c r="BA33" s="109">
        <f>SUMIFS(Xero!$F:$F,Xero!$B:$B,Heron!BA$9,Xero!$A:$A,Heron!$A$4,Xero!$E:$E,Heron!$A33)+SUMIFS(Xero!$F:$F,Xero!$B:$B,Heron!BA$9,Xero!$A:$A,Heron!$A$5,Xero!$E:$E,Heron!$A33)</f>
        <v/>
      </c>
      <c r="BB33" s="109">
        <f>SUMIFS(Xero!$F:$F,Xero!$B:$B,Heron!BB$9,Xero!$A:$A,Heron!$A$4,Xero!$E:$E,Heron!$A33)+SUMIFS(Xero!$F:$F,Xero!$B:$B,Heron!BB$9,Xero!$A:$A,Heron!$A$5,Xero!$E:$E,Heron!$A33)</f>
        <v/>
      </c>
      <c r="BC33" s="109">
        <f>SUMIFS(Xero!$F:$F,Xero!$B:$B,Heron!BC$9,Xero!$A:$A,Heron!$A$4,Xero!$E:$E,Heron!$A33)+SUMIFS(Xero!$F:$F,Xero!$B:$B,Heron!BC$9,Xero!$A:$A,Heron!$A$5,Xero!$E:$E,Heron!$A33)</f>
        <v/>
      </c>
      <c r="BD33" s="109">
        <f>SUMIFS(Xero!$F:$F,Xero!$B:$B,Heron!BD$9,Xero!$A:$A,Heron!$A$4,Xero!$E:$E,Heron!$A33)+SUMIFS(Xero!$F:$F,Xero!$B:$B,Heron!BD$9,Xero!$A:$A,Heron!$A$5,Xero!$E:$E,Heron!$A33)</f>
        <v/>
      </c>
      <c r="BE33" s="109">
        <f>SUMIFS(Xero!$F:$F,Xero!$B:$B,Heron!BE$9,Xero!$A:$A,Heron!$A$4,Xero!$E:$E,Heron!$A33)+SUMIFS(Xero!$F:$F,Xero!$B:$B,Heron!BE$9,Xero!$A:$A,Heron!$A$5,Xero!$E:$E,Heron!$A33)</f>
        <v/>
      </c>
      <c r="BF33" s="109">
        <f>SUMIFS(Xero!$F:$F,Xero!$B:$B,Heron!BF$9,Xero!$A:$A,Heron!$A$4,Xero!$E:$E,Heron!$A33)+SUMIFS(Xero!$F:$F,Xero!$B:$B,Heron!BF$9,Xero!$A:$A,Heron!$A$5,Xero!$E:$E,Heron!$A33)</f>
        <v/>
      </c>
      <c r="BG33" s="109">
        <f>SUMIFS(Xero!$F:$F,Xero!$B:$B,Heron!BG$9,Xero!$A:$A,Heron!$A$4,Xero!$E:$E,Heron!$A33)+SUMIFS(Xero!$F:$F,Xero!$B:$B,Heron!BG$9,Xero!$A:$A,Heron!$A$5,Xero!$E:$E,Heron!$A33)</f>
        <v/>
      </c>
      <c r="BH33" s="109">
        <f>SUMIFS(Xero!$F:$F,Xero!$B:$B,Heron!BH$9,Xero!$A:$A,Heron!$A$4,Xero!$E:$E,Heron!$A33)+SUMIFS(Xero!$F:$F,Xero!$B:$B,Heron!BH$9,Xero!$A:$A,Heron!$A$5,Xero!$E:$E,Heron!$A33)</f>
        <v/>
      </c>
      <c r="BI33" s="109">
        <f>SUMIFS(Xero!$F:$F,Xero!$B:$B,Heron!BI$9,Xero!$A:$A,Heron!$A$4,Xero!$E:$E,Heron!$A33)+SUMIFS(Xero!$F:$F,Xero!$B:$B,Heron!BI$9,Xero!$A:$A,Heron!$A$5,Xero!$E:$E,Heron!$A33)</f>
        <v/>
      </c>
      <c r="BJ33" s="109">
        <f>SUMIFS(Xero!$F:$F,Xero!$B:$B,Heron!BJ$9,Xero!$A:$A,Heron!$A$4,Xero!$E:$E,Heron!$A33)+SUMIFS(Xero!$F:$F,Xero!$B:$B,Heron!BJ$9,Xero!$A:$A,Heron!$A$5,Xero!$E:$E,Heron!$A33)</f>
        <v/>
      </c>
      <c r="BK33" s="109">
        <f>SUMIFS(Xero!$F:$F,Xero!$B:$B,Heron!BK$9,Xero!$A:$A,Heron!$A$4,Xero!$E:$E,Heron!$A33)+SUMIFS(Xero!$F:$F,Xero!$B:$B,Heron!BK$9,Xero!$A:$A,Heron!$A$5,Xero!$E:$E,Heron!$A33)</f>
        <v/>
      </c>
      <c r="BL33" s="109">
        <f>sum(D33:BK33)</f>
        <v/>
      </c>
    </row>
    <row r="34">
      <c r="A34" s="108" t="inlineStr">
        <is>
          <t>Accounting Fees</t>
        </is>
      </c>
      <c r="D34" s="109">
        <f>SUMIFS(Xero!$F:$F,Xero!$B:$B,Heron!D$9,Xero!$A:$A,Heron!$A$4,Xero!$E:$E,Heron!$A34)+SUMIFS(Xero!$F:$F,Xero!$B:$B,Heron!D$9,Xero!$A:$A,Heron!$A$5,Xero!$E:$E,Heron!$A34)</f>
        <v/>
      </c>
      <c r="E34" s="109">
        <f>SUMIFS(Xero!$F:$F,Xero!$B:$B,Heron!E$9,Xero!$A:$A,Heron!$A$4,Xero!$E:$E,Heron!$A34)+SUMIFS(Xero!$F:$F,Xero!$B:$B,Heron!E$9,Xero!$A:$A,Heron!$A$5,Xero!$E:$E,Heron!$A34)</f>
        <v/>
      </c>
      <c r="F34" s="109">
        <f>SUMIFS(Xero!$F:$F,Xero!$B:$B,Heron!F$9,Xero!$A:$A,Heron!$A$4,Xero!$E:$E,Heron!$A34)+SUMIFS(Xero!$F:$F,Xero!$B:$B,Heron!F$9,Xero!$A:$A,Heron!$A$5,Xero!$E:$E,Heron!$A34)</f>
        <v/>
      </c>
      <c r="G34" s="109">
        <f>SUMIFS(Xero!$F:$F,Xero!$B:$B,Heron!G$9,Xero!$A:$A,Heron!$A$4,Xero!$E:$E,Heron!$A34)+SUMIFS(Xero!$F:$F,Xero!$B:$B,Heron!G$9,Xero!$A:$A,Heron!$A$5,Xero!$E:$E,Heron!$A34)</f>
        <v/>
      </c>
      <c r="H34" s="109">
        <f>SUMIFS(Xero!$F:$F,Xero!$B:$B,Heron!H$9,Xero!$A:$A,Heron!$A$4,Xero!$E:$E,Heron!$A34)+SUMIFS(Xero!$F:$F,Xero!$B:$B,Heron!H$9,Xero!$A:$A,Heron!$A$5,Xero!$E:$E,Heron!$A34)</f>
        <v/>
      </c>
      <c r="I34" s="109">
        <f>SUMIFS(Xero!$F:$F,Xero!$B:$B,Heron!I$9,Xero!$A:$A,Heron!$A$4,Xero!$E:$E,Heron!$A34)+SUMIFS(Xero!$F:$F,Xero!$B:$B,Heron!I$9,Xero!$A:$A,Heron!$A$5,Xero!$E:$E,Heron!$A34)</f>
        <v/>
      </c>
      <c r="J34" s="109">
        <f>SUMIFS(Xero!$F:$F,Xero!$B:$B,Heron!J$9,Xero!$A:$A,Heron!$A$4,Xero!$E:$E,Heron!$A34)+SUMIFS(Xero!$F:$F,Xero!$B:$B,Heron!J$9,Xero!$A:$A,Heron!$A$5,Xero!$E:$E,Heron!$A34)</f>
        <v/>
      </c>
      <c r="K34" s="109">
        <f>SUMIFS(Xero!$F:$F,Xero!$B:$B,Heron!K$9,Xero!$A:$A,Heron!$A$4,Xero!$E:$E,Heron!$A34)+SUMIFS(Xero!$F:$F,Xero!$B:$B,Heron!K$9,Xero!$A:$A,Heron!$A$5,Xero!$E:$E,Heron!$A34)</f>
        <v/>
      </c>
      <c r="L34" s="109">
        <f>SUMIFS(Xero!$F:$F,Xero!$B:$B,Heron!L$9,Xero!$A:$A,Heron!$A$4,Xero!$E:$E,Heron!$A34)+SUMIFS(Xero!$F:$F,Xero!$B:$B,Heron!L$9,Xero!$A:$A,Heron!$A$5,Xero!$E:$E,Heron!$A34)</f>
        <v/>
      </c>
      <c r="M34" s="109">
        <f>SUMIFS(Xero!$F:$F,Xero!$B:$B,Heron!M$9,Xero!$A:$A,Heron!$A$4,Xero!$E:$E,Heron!$A34)+SUMIFS(Xero!$F:$F,Xero!$B:$B,Heron!M$9,Xero!$A:$A,Heron!$A$5,Xero!$E:$E,Heron!$A34)</f>
        <v/>
      </c>
      <c r="N34" s="109">
        <f>SUMIFS(Xero!$F:$F,Xero!$B:$B,Heron!N$9,Xero!$A:$A,Heron!$A$4,Xero!$E:$E,Heron!$A34)+SUMIFS(Xero!$F:$F,Xero!$B:$B,Heron!N$9,Xero!$A:$A,Heron!$A$5,Xero!$E:$E,Heron!$A34)</f>
        <v/>
      </c>
      <c r="O34" s="109">
        <f>SUMIFS(Xero!$F:$F,Xero!$B:$B,Heron!O$9,Xero!$A:$A,Heron!$A$4,Xero!$E:$E,Heron!$A34)+SUMIFS(Xero!$F:$F,Xero!$B:$B,Heron!O$9,Xero!$A:$A,Heron!$A$5,Xero!$E:$E,Heron!$A34)</f>
        <v/>
      </c>
      <c r="P34" s="109">
        <f>SUMIFS(Xero!$F:$F,Xero!$B:$B,Heron!P$9,Xero!$A:$A,Heron!$A$4,Xero!$E:$E,Heron!$A34)+SUMIFS(Xero!$F:$F,Xero!$B:$B,Heron!P$9,Xero!$A:$A,Heron!$A$5,Xero!$E:$E,Heron!$A34)</f>
        <v/>
      </c>
      <c r="Q34" s="109">
        <f>SUMIFS(Xero!$F:$F,Xero!$B:$B,Heron!Q$9,Xero!$A:$A,Heron!$A$4,Xero!$E:$E,Heron!$A34)+SUMIFS(Xero!$F:$F,Xero!$B:$B,Heron!Q$9,Xero!$A:$A,Heron!$A$5,Xero!$E:$E,Heron!$A34)</f>
        <v/>
      </c>
      <c r="R34" s="109">
        <f>SUMIFS(Xero!$F:$F,Xero!$B:$B,Heron!R$9,Xero!$A:$A,Heron!$A$4,Xero!$E:$E,Heron!$A34)+SUMIFS(Xero!$F:$F,Xero!$B:$B,Heron!R$9,Xero!$A:$A,Heron!$A$5,Xero!$E:$E,Heron!$A34)</f>
        <v/>
      </c>
      <c r="S34" s="109">
        <f>SUMIFS(Xero!$F:$F,Xero!$B:$B,Heron!S$9,Xero!$A:$A,Heron!$A$4,Xero!$E:$E,Heron!$A34)+SUMIFS(Xero!$F:$F,Xero!$B:$B,Heron!S$9,Xero!$A:$A,Heron!$A$5,Xero!$E:$E,Heron!$A34)</f>
        <v/>
      </c>
      <c r="T34" s="109">
        <f>SUMIFS(Xero!$F:$F,Xero!$B:$B,Heron!T$9,Xero!$A:$A,Heron!$A$4,Xero!$E:$E,Heron!$A34)+SUMIFS(Xero!$F:$F,Xero!$B:$B,Heron!T$9,Xero!$A:$A,Heron!$A$5,Xero!$E:$E,Heron!$A34)</f>
        <v/>
      </c>
      <c r="U34" s="109">
        <f>SUMIFS(Xero!$F:$F,Xero!$B:$B,Heron!U$9,Xero!$A:$A,Heron!$A$4,Xero!$E:$E,Heron!$A34)+SUMIFS(Xero!$F:$F,Xero!$B:$B,Heron!U$9,Xero!$A:$A,Heron!$A$5,Xero!$E:$E,Heron!$A34)</f>
        <v/>
      </c>
      <c r="V34" s="109">
        <f>SUMIFS(Xero!$F:$F,Xero!$B:$B,Heron!V$9,Xero!$A:$A,Heron!$A$4,Xero!$E:$E,Heron!$A34)+SUMIFS(Xero!$F:$F,Xero!$B:$B,Heron!V$9,Xero!$A:$A,Heron!$A$5,Xero!$E:$E,Heron!$A34)</f>
        <v/>
      </c>
      <c r="W34" s="109">
        <f>SUMIFS(Xero!$F:$F,Xero!$B:$B,Heron!W$9,Xero!$A:$A,Heron!$A$4,Xero!$E:$E,Heron!$A34)+SUMIFS(Xero!$F:$F,Xero!$B:$B,Heron!W$9,Xero!$A:$A,Heron!$A$5,Xero!$E:$E,Heron!$A34)</f>
        <v/>
      </c>
      <c r="X34" s="109">
        <f>SUMIFS(Xero!$F:$F,Xero!$B:$B,Heron!X$9,Xero!$A:$A,Heron!$A$4,Xero!$E:$E,Heron!$A34)+SUMIFS(Xero!$F:$F,Xero!$B:$B,Heron!X$9,Xero!$A:$A,Heron!$A$5,Xero!$E:$E,Heron!$A34)</f>
        <v/>
      </c>
      <c r="Y34" s="109">
        <f>SUMIFS(Xero!$F:$F,Xero!$B:$B,Heron!Y$9,Xero!$A:$A,Heron!$A$4,Xero!$E:$E,Heron!$A34)+SUMIFS(Xero!$F:$F,Xero!$B:$B,Heron!Y$9,Xero!$A:$A,Heron!$A$5,Xero!$E:$E,Heron!$A34)</f>
        <v/>
      </c>
      <c r="Z34" s="109">
        <f>SUMIFS(Xero!$F:$F,Xero!$B:$B,Heron!Z$9,Xero!$A:$A,Heron!$A$4,Xero!$E:$E,Heron!$A34)+SUMIFS(Xero!$F:$F,Xero!$B:$B,Heron!Z$9,Xero!$A:$A,Heron!$A$5,Xero!$E:$E,Heron!$A34)</f>
        <v/>
      </c>
      <c r="AA34" s="109">
        <f>SUMIFS(Xero!$F:$F,Xero!$B:$B,Heron!AA$9,Xero!$A:$A,Heron!$A$4,Xero!$E:$E,Heron!$A34)+SUMIFS(Xero!$F:$F,Xero!$B:$B,Heron!AA$9,Xero!$A:$A,Heron!$A$5,Xero!$E:$E,Heron!$A34)</f>
        <v/>
      </c>
      <c r="AB34" s="109">
        <f>SUMIFS(Xero!$F:$F,Xero!$B:$B,Heron!AB$9,Xero!$A:$A,Heron!$A$4,Xero!$E:$E,Heron!$A34)+SUMIFS(Xero!$F:$F,Xero!$B:$B,Heron!AB$9,Xero!$A:$A,Heron!$A$5,Xero!$E:$E,Heron!$A34)</f>
        <v/>
      </c>
      <c r="AC34" s="109">
        <f>SUMIFS(Xero!$F:$F,Xero!$B:$B,Heron!AC$9,Xero!$A:$A,Heron!$A$4,Xero!$E:$E,Heron!$A34)+SUMIFS(Xero!$F:$F,Xero!$B:$B,Heron!AC$9,Xero!$A:$A,Heron!$A$5,Xero!$E:$E,Heron!$A34)</f>
        <v/>
      </c>
      <c r="AD34" s="109">
        <f>SUMIFS(Xero!$F:$F,Xero!$B:$B,Heron!AD$9,Xero!$A:$A,Heron!$A$4,Xero!$E:$E,Heron!$A34)+SUMIFS(Xero!$F:$F,Xero!$B:$B,Heron!AD$9,Xero!$A:$A,Heron!$A$5,Xero!$E:$E,Heron!$A34)</f>
        <v/>
      </c>
      <c r="AE34" s="109">
        <f>SUMIFS(Xero!$F:$F,Xero!$B:$B,Heron!AE$9,Xero!$A:$A,Heron!$A$4,Xero!$E:$E,Heron!$A34)+SUMIFS(Xero!$F:$F,Xero!$B:$B,Heron!AE$9,Xero!$A:$A,Heron!$A$5,Xero!$E:$E,Heron!$A34)</f>
        <v/>
      </c>
      <c r="AF34" s="109">
        <f>SUMIFS(Xero!$F:$F,Xero!$B:$B,Heron!AF$9,Xero!$A:$A,Heron!$A$4,Xero!$E:$E,Heron!$A34)+SUMIFS(Xero!$F:$F,Xero!$B:$B,Heron!AF$9,Xero!$A:$A,Heron!$A$5,Xero!$E:$E,Heron!$A34)</f>
        <v/>
      </c>
      <c r="AG34" s="109">
        <f>SUMIFS(Xero!$F:$F,Xero!$B:$B,Heron!AG$9,Xero!$A:$A,Heron!$A$4,Xero!$E:$E,Heron!$A34)+SUMIFS(Xero!$F:$F,Xero!$B:$B,Heron!AG$9,Xero!$A:$A,Heron!$A$5,Xero!$E:$E,Heron!$A34)</f>
        <v/>
      </c>
      <c r="AH34" s="109">
        <f>SUMIFS(Xero!$F:$F,Xero!$B:$B,Heron!AH$9,Xero!$A:$A,Heron!$A$4,Xero!$E:$E,Heron!$A34)+SUMIFS(Xero!$F:$F,Xero!$B:$B,Heron!AH$9,Xero!$A:$A,Heron!$A$5,Xero!$E:$E,Heron!$A34)</f>
        <v/>
      </c>
      <c r="AI34" s="109">
        <f>SUMIFS(Xero!$F:$F,Xero!$B:$B,Heron!AI$9,Xero!$A:$A,Heron!$A$4,Xero!$E:$E,Heron!$A34)+SUMIFS(Xero!$F:$F,Xero!$B:$B,Heron!AI$9,Xero!$A:$A,Heron!$A$5,Xero!$E:$E,Heron!$A34)</f>
        <v/>
      </c>
      <c r="AJ34" s="109">
        <f>SUMIFS(Xero!$F:$F,Xero!$B:$B,Heron!AJ$9,Xero!$A:$A,Heron!$A$4,Xero!$E:$E,Heron!$A34)+SUMIFS(Xero!$F:$F,Xero!$B:$B,Heron!AJ$9,Xero!$A:$A,Heron!$A$5,Xero!$E:$E,Heron!$A34)</f>
        <v/>
      </c>
      <c r="AK34" s="109">
        <f>SUMIFS(Xero!$F:$F,Xero!$B:$B,Heron!AK$9,Xero!$A:$A,Heron!$A$4,Xero!$E:$E,Heron!$A34)+SUMIFS(Xero!$F:$F,Xero!$B:$B,Heron!AK$9,Xero!$A:$A,Heron!$A$5,Xero!$E:$E,Heron!$A34)</f>
        <v/>
      </c>
      <c r="AL34" s="109">
        <f>SUMIFS(Xero!$F:$F,Xero!$B:$B,Heron!AL$9,Xero!$A:$A,Heron!$A$4,Xero!$E:$E,Heron!$A34)+SUMIFS(Xero!$F:$F,Xero!$B:$B,Heron!AL$9,Xero!$A:$A,Heron!$A$5,Xero!$E:$E,Heron!$A34)</f>
        <v/>
      </c>
      <c r="AM34" s="109">
        <f>SUMIFS(Xero!$F:$F,Xero!$B:$B,Heron!AM$9,Xero!$A:$A,Heron!$A$4,Xero!$E:$E,Heron!$A34)+SUMIFS(Xero!$F:$F,Xero!$B:$B,Heron!AM$9,Xero!$A:$A,Heron!$A$5,Xero!$E:$E,Heron!$A34)</f>
        <v/>
      </c>
      <c r="AN34" s="109">
        <f>SUMIFS(Xero!$F:$F,Xero!$B:$B,Heron!AN$9,Xero!$A:$A,Heron!$A$4,Xero!$E:$E,Heron!$A34)+SUMIFS(Xero!$F:$F,Xero!$B:$B,Heron!AN$9,Xero!$A:$A,Heron!$A$5,Xero!$E:$E,Heron!$A34)</f>
        <v/>
      </c>
      <c r="AO34" s="109">
        <f>SUMIFS(Xero!$F:$F,Xero!$B:$B,Heron!AO$9,Xero!$A:$A,Heron!$A$4,Xero!$E:$E,Heron!$A34)+SUMIFS(Xero!$F:$F,Xero!$B:$B,Heron!AO$9,Xero!$A:$A,Heron!$A$5,Xero!$E:$E,Heron!$A34)</f>
        <v/>
      </c>
      <c r="AP34" s="109">
        <f>SUMIFS(Xero!$F:$F,Xero!$B:$B,Heron!AP$9,Xero!$A:$A,Heron!$A$4,Xero!$E:$E,Heron!$A34)+SUMIFS(Xero!$F:$F,Xero!$B:$B,Heron!AP$9,Xero!$A:$A,Heron!$A$5,Xero!$E:$E,Heron!$A34)</f>
        <v/>
      </c>
      <c r="AQ34" s="109">
        <f>SUMIFS(Xero!$F:$F,Xero!$B:$B,Heron!AQ$9,Xero!$A:$A,Heron!$A$4,Xero!$E:$E,Heron!$A34)+SUMIFS(Xero!$F:$F,Xero!$B:$B,Heron!AQ$9,Xero!$A:$A,Heron!$A$5,Xero!$E:$E,Heron!$A34)</f>
        <v/>
      </c>
      <c r="AR34" s="109">
        <f>SUMIFS(Xero!$F:$F,Xero!$B:$B,Heron!AR$9,Xero!$A:$A,Heron!$A$4,Xero!$E:$E,Heron!$A34)+SUMIFS(Xero!$F:$F,Xero!$B:$B,Heron!AR$9,Xero!$A:$A,Heron!$A$5,Xero!$E:$E,Heron!$A34)</f>
        <v/>
      </c>
      <c r="AS34" s="109">
        <f>SUMIFS(Xero!$F:$F,Xero!$B:$B,Heron!AS$9,Xero!$A:$A,Heron!$A$4,Xero!$E:$E,Heron!$A34)+SUMIFS(Xero!$F:$F,Xero!$B:$B,Heron!AS$9,Xero!$A:$A,Heron!$A$5,Xero!$E:$E,Heron!$A34)</f>
        <v/>
      </c>
      <c r="AT34" s="109">
        <f>SUMIFS(Xero!$F:$F,Xero!$B:$B,Heron!AT$9,Xero!$A:$A,Heron!$A$4,Xero!$E:$E,Heron!$A34)+SUMIFS(Xero!$F:$F,Xero!$B:$B,Heron!AT$9,Xero!$A:$A,Heron!$A$5,Xero!$E:$E,Heron!$A34)</f>
        <v/>
      </c>
      <c r="AU34" s="109">
        <f>SUMIFS(Xero!$F:$F,Xero!$B:$B,Heron!AU$9,Xero!$A:$A,Heron!$A$4,Xero!$E:$E,Heron!$A34)+SUMIFS(Xero!$F:$F,Xero!$B:$B,Heron!AU$9,Xero!$A:$A,Heron!$A$5,Xero!$E:$E,Heron!$A34)</f>
        <v/>
      </c>
      <c r="AV34" s="109">
        <f>SUMIFS(Xero!$F:$F,Xero!$B:$B,Heron!AV$9,Xero!$A:$A,Heron!$A$4,Xero!$E:$E,Heron!$A34)+SUMIFS(Xero!$F:$F,Xero!$B:$B,Heron!AV$9,Xero!$A:$A,Heron!$A$5,Xero!$E:$E,Heron!$A34)</f>
        <v/>
      </c>
      <c r="AW34" s="109">
        <f>SUMIFS(Xero!$F:$F,Xero!$B:$B,Heron!AW$9,Xero!$A:$A,Heron!$A$4,Xero!$E:$E,Heron!$A34)+SUMIFS(Xero!$F:$F,Xero!$B:$B,Heron!AW$9,Xero!$A:$A,Heron!$A$5,Xero!$E:$E,Heron!$A34)</f>
        <v/>
      </c>
      <c r="AX34" s="109">
        <f>SUMIFS(Xero!$F:$F,Xero!$B:$B,Heron!AX$9,Xero!$A:$A,Heron!$A$4,Xero!$E:$E,Heron!$A34)+SUMIFS(Xero!$F:$F,Xero!$B:$B,Heron!AX$9,Xero!$A:$A,Heron!$A$5,Xero!$E:$E,Heron!$A34)</f>
        <v/>
      </c>
      <c r="AY34" s="109">
        <f>SUMIFS(Xero!$F:$F,Xero!$B:$B,Heron!AY$9,Xero!$A:$A,Heron!$A$4,Xero!$E:$E,Heron!$A34)+SUMIFS(Xero!$F:$F,Xero!$B:$B,Heron!AY$9,Xero!$A:$A,Heron!$A$5,Xero!$E:$E,Heron!$A34)</f>
        <v/>
      </c>
      <c r="AZ34" s="109">
        <f>SUMIFS(Xero!$F:$F,Xero!$B:$B,Heron!AZ$9,Xero!$A:$A,Heron!$A$4,Xero!$E:$E,Heron!$A34)+SUMIFS(Xero!$F:$F,Xero!$B:$B,Heron!AZ$9,Xero!$A:$A,Heron!$A$5,Xero!$E:$E,Heron!$A34)</f>
        <v/>
      </c>
      <c r="BA34" s="109">
        <f>SUMIFS(Xero!$F:$F,Xero!$B:$B,Heron!BA$9,Xero!$A:$A,Heron!$A$4,Xero!$E:$E,Heron!$A34)+SUMIFS(Xero!$F:$F,Xero!$B:$B,Heron!BA$9,Xero!$A:$A,Heron!$A$5,Xero!$E:$E,Heron!$A34)</f>
        <v/>
      </c>
      <c r="BB34" s="109">
        <f>SUMIFS(Xero!$F:$F,Xero!$B:$B,Heron!BB$9,Xero!$A:$A,Heron!$A$4,Xero!$E:$E,Heron!$A34)+SUMIFS(Xero!$F:$F,Xero!$B:$B,Heron!BB$9,Xero!$A:$A,Heron!$A$5,Xero!$E:$E,Heron!$A34)</f>
        <v/>
      </c>
      <c r="BC34" s="109">
        <f>SUMIFS(Xero!$F:$F,Xero!$B:$B,Heron!BC$9,Xero!$A:$A,Heron!$A$4,Xero!$E:$E,Heron!$A34)+SUMIFS(Xero!$F:$F,Xero!$B:$B,Heron!BC$9,Xero!$A:$A,Heron!$A$5,Xero!$E:$E,Heron!$A34)</f>
        <v/>
      </c>
      <c r="BD34" s="109">
        <f>SUMIFS(Xero!$F:$F,Xero!$B:$B,Heron!BD$9,Xero!$A:$A,Heron!$A$4,Xero!$E:$E,Heron!$A34)+SUMIFS(Xero!$F:$F,Xero!$B:$B,Heron!BD$9,Xero!$A:$A,Heron!$A$5,Xero!$E:$E,Heron!$A34)</f>
        <v/>
      </c>
      <c r="BE34" s="109">
        <f>SUMIFS(Xero!$F:$F,Xero!$B:$B,Heron!BE$9,Xero!$A:$A,Heron!$A$4,Xero!$E:$E,Heron!$A34)+SUMIFS(Xero!$F:$F,Xero!$B:$B,Heron!BE$9,Xero!$A:$A,Heron!$A$5,Xero!$E:$E,Heron!$A34)</f>
        <v/>
      </c>
      <c r="BF34" s="109">
        <f>SUMIFS(Xero!$F:$F,Xero!$B:$B,Heron!BF$9,Xero!$A:$A,Heron!$A$4,Xero!$E:$E,Heron!$A34)+SUMIFS(Xero!$F:$F,Xero!$B:$B,Heron!BF$9,Xero!$A:$A,Heron!$A$5,Xero!$E:$E,Heron!$A34)</f>
        <v/>
      </c>
      <c r="BG34" s="109">
        <f>SUMIFS(Xero!$F:$F,Xero!$B:$B,Heron!BG$9,Xero!$A:$A,Heron!$A$4,Xero!$E:$E,Heron!$A34)+SUMIFS(Xero!$F:$F,Xero!$B:$B,Heron!BG$9,Xero!$A:$A,Heron!$A$5,Xero!$E:$E,Heron!$A34)</f>
        <v/>
      </c>
      <c r="BH34" s="109">
        <f>SUMIFS(Xero!$F:$F,Xero!$B:$B,Heron!BH$9,Xero!$A:$A,Heron!$A$4,Xero!$E:$E,Heron!$A34)+SUMIFS(Xero!$F:$F,Xero!$B:$B,Heron!BH$9,Xero!$A:$A,Heron!$A$5,Xero!$E:$E,Heron!$A34)</f>
        <v/>
      </c>
      <c r="BI34" s="109">
        <f>SUMIFS(Xero!$F:$F,Xero!$B:$B,Heron!BI$9,Xero!$A:$A,Heron!$A$4,Xero!$E:$E,Heron!$A34)+SUMIFS(Xero!$F:$F,Xero!$B:$B,Heron!BI$9,Xero!$A:$A,Heron!$A$5,Xero!$E:$E,Heron!$A34)</f>
        <v/>
      </c>
      <c r="BJ34" s="109">
        <f>SUMIFS(Xero!$F:$F,Xero!$B:$B,Heron!BJ$9,Xero!$A:$A,Heron!$A$4,Xero!$E:$E,Heron!$A34)+SUMIFS(Xero!$F:$F,Xero!$B:$B,Heron!BJ$9,Xero!$A:$A,Heron!$A$5,Xero!$E:$E,Heron!$A34)</f>
        <v/>
      </c>
      <c r="BK34" s="109">
        <f>SUMIFS(Xero!$F:$F,Xero!$B:$B,Heron!BK$9,Xero!$A:$A,Heron!$A$4,Xero!$E:$E,Heron!$A34)+SUMIFS(Xero!$F:$F,Xero!$B:$B,Heron!BK$9,Xero!$A:$A,Heron!$A$5,Xero!$E:$E,Heron!$A34)</f>
        <v/>
      </c>
      <c r="BL34" s="109">
        <f>sum(D34:BK34)</f>
        <v/>
      </c>
    </row>
    <row r="35">
      <c r="A35" s="108" t="inlineStr">
        <is>
          <t>Admin - MBA</t>
        </is>
      </c>
      <c r="D35" s="109">
        <f>SUMIFS(Xero!$F:$F,Xero!$B:$B,Heron!D$9,Xero!$A:$A,Heron!$A$4,Xero!$E:$E,Heron!$A35)+SUMIFS(Xero!$F:$F,Xero!$B:$B,Heron!D$9,Xero!$A:$A,Heron!$A$5,Xero!$E:$E,Heron!$A35)</f>
        <v/>
      </c>
      <c r="E35" s="109">
        <f>SUMIFS(Xero!$F:$F,Xero!$B:$B,Heron!E$9,Xero!$A:$A,Heron!$A$4,Xero!$E:$E,Heron!$A35)+SUMIFS(Xero!$F:$F,Xero!$B:$B,Heron!E$9,Xero!$A:$A,Heron!$A$5,Xero!$E:$E,Heron!$A35)</f>
        <v/>
      </c>
      <c r="F35" s="109">
        <f>SUMIFS(Xero!$F:$F,Xero!$B:$B,Heron!F$9,Xero!$A:$A,Heron!$A$4,Xero!$E:$E,Heron!$A35)+SUMIFS(Xero!$F:$F,Xero!$B:$B,Heron!F$9,Xero!$A:$A,Heron!$A$5,Xero!$E:$E,Heron!$A35)</f>
        <v/>
      </c>
      <c r="G35" s="109">
        <f>SUMIFS(Xero!$F:$F,Xero!$B:$B,Heron!G$9,Xero!$A:$A,Heron!$A$4,Xero!$E:$E,Heron!$A35)+SUMIFS(Xero!$F:$F,Xero!$B:$B,Heron!G$9,Xero!$A:$A,Heron!$A$5,Xero!$E:$E,Heron!$A35)</f>
        <v/>
      </c>
      <c r="H35" s="109">
        <f>SUMIFS(Xero!$F:$F,Xero!$B:$B,Heron!H$9,Xero!$A:$A,Heron!$A$4,Xero!$E:$E,Heron!$A35)+SUMIFS(Xero!$F:$F,Xero!$B:$B,Heron!H$9,Xero!$A:$A,Heron!$A$5,Xero!$E:$E,Heron!$A35)</f>
        <v/>
      </c>
      <c r="I35" s="109">
        <f>SUMIFS(Xero!$F:$F,Xero!$B:$B,Heron!I$9,Xero!$A:$A,Heron!$A$4,Xero!$E:$E,Heron!$A35)+SUMIFS(Xero!$F:$F,Xero!$B:$B,Heron!I$9,Xero!$A:$A,Heron!$A$5,Xero!$E:$E,Heron!$A35)</f>
        <v/>
      </c>
      <c r="J35" s="109">
        <f>SUMIFS(Xero!$F:$F,Xero!$B:$B,Heron!J$9,Xero!$A:$A,Heron!$A$4,Xero!$E:$E,Heron!$A35)+SUMIFS(Xero!$F:$F,Xero!$B:$B,Heron!J$9,Xero!$A:$A,Heron!$A$5,Xero!$E:$E,Heron!$A35)</f>
        <v/>
      </c>
      <c r="K35" s="109">
        <f>SUMIFS(Xero!$F:$F,Xero!$B:$B,Heron!K$9,Xero!$A:$A,Heron!$A$4,Xero!$E:$E,Heron!$A35)+SUMIFS(Xero!$F:$F,Xero!$B:$B,Heron!K$9,Xero!$A:$A,Heron!$A$5,Xero!$E:$E,Heron!$A35)</f>
        <v/>
      </c>
      <c r="L35" s="109">
        <f>SUMIFS(Xero!$F:$F,Xero!$B:$B,Heron!L$9,Xero!$A:$A,Heron!$A$4,Xero!$E:$E,Heron!$A35)+SUMIFS(Xero!$F:$F,Xero!$B:$B,Heron!L$9,Xero!$A:$A,Heron!$A$5,Xero!$E:$E,Heron!$A35)</f>
        <v/>
      </c>
      <c r="M35" s="109">
        <f>SUMIFS(Xero!$F:$F,Xero!$B:$B,Heron!M$9,Xero!$A:$A,Heron!$A$4,Xero!$E:$E,Heron!$A35)+SUMIFS(Xero!$F:$F,Xero!$B:$B,Heron!M$9,Xero!$A:$A,Heron!$A$5,Xero!$E:$E,Heron!$A35)</f>
        <v/>
      </c>
      <c r="N35" s="109">
        <f>SUMIFS(Xero!$F:$F,Xero!$B:$B,Heron!N$9,Xero!$A:$A,Heron!$A$4,Xero!$E:$E,Heron!$A35)+SUMIFS(Xero!$F:$F,Xero!$B:$B,Heron!N$9,Xero!$A:$A,Heron!$A$5,Xero!$E:$E,Heron!$A35)</f>
        <v/>
      </c>
      <c r="O35" s="109">
        <f>SUMIFS(Xero!$F:$F,Xero!$B:$B,Heron!O$9,Xero!$A:$A,Heron!$A$4,Xero!$E:$E,Heron!$A35)+SUMIFS(Xero!$F:$F,Xero!$B:$B,Heron!O$9,Xero!$A:$A,Heron!$A$5,Xero!$E:$E,Heron!$A35)</f>
        <v/>
      </c>
      <c r="P35" s="109">
        <f>SUMIFS(Xero!$F:$F,Xero!$B:$B,Heron!P$9,Xero!$A:$A,Heron!$A$4,Xero!$E:$E,Heron!$A35)+SUMIFS(Xero!$F:$F,Xero!$B:$B,Heron!P$9,Xero!$A:$A,Heron!$A$5,Xero!$E:$E,Heron!$A35)</f>
        <v/>
      </c>
      <c r="Q35" s="109">
        <f>SUMIFS(Xero!$F:$F,Xero!$B:$B,Heron!Q$9,Xero!$A:$A,Heron!$A$4,Xero!$E:$E,Heron!$A35)+SUMIFS(Xero!$F:$F,Xero!$B:$B,Heron!Q$9,Xero!$A:$A,Heron!$A$5,Xero!$E:$E,Heron!$A35)</f>
        <v/>
      </c>
      <c r="R35" s="109">
        <f>SUMIFS(Xero!$F:$F,Xero!$B:$B,Heron!R$9,Xero!$A:$A,Heron!$A$4,Xero!$E:$E,Heron!$A35)+SUMIFS(Xero!$F:$F,Xero!$B:$B,Heron!R$9,Xero!$A:$A,Heron!$A$5,Xero!$E:$E,Heron!$A35)</f>
        <v/>
      </c>
      <c r="S35" s="109">
        <f>SUMIFS(Xero!$F:$F,Xero!$B:$B,Heron!S$9,Xero!$A:$A,Heron!$A$4,Xero!$E:$E,Heron!$A35)+SUMIFS(Xero!$F:$F,Xero!$B:$B,Heron!S$9,Xero!$A:$A,Heron!$A$5,Xero!$E:$E,Heron!$A35)</f>
        <v/>
      </c>
      <c r="T35" s="109">
        <f>SUMIFS(Xero!$F:$F,Xero!$B:$B,Heron!T$9,Xero!$A:$A,Heron!$A$4,Xero!$E:$E,Heron!$A35)+SUMIFS(Xero!$F:$F,Xero!$B:$B,Heron!T$9,Xero!$A:$A,Heron!$A$5,Xero!$E:$E,Heron!$A35)</f>
        <v/>
      </c>
      <c r="U35" s="109">
        <f>SUMIFS(Xero!$F:$F,Xero!$B:$B,Heron!U$9,Xero!$A:$A,Heron!$A$4,Xero!$E:$E,Heron!$A35)+SUMIFS(Xero!$F:$F,Xero!$B:$B,Heron!U$9,Xero!$A:$A,Heron!$A$5,Xero!$E:$E,Heron!$A35)</f>
        <v/>
      </c>
      <c r="V35" s="109">
        <f>SUMIFS(Xero!$F:$F,Xero!$B:$B,Heron!V$9,Xero!$A:$A,Heron!$A$4,Xero!$E:$E,Heron!$A35)+SUMIFS(Xero!$F:$F,Xero!$B:$B,Heron!V$9,Xero!$A:$A,Heron!$A$5,Xero!$E:$E,Heron!$A35)</f>
        <v/>
      </c>
      <c r="W35" s="109">
        <f>SUMIFS(Xero!$F:$F,Xero!$B:$B,Heron!W$9,Xero!$A:$A,Heron!$A$4,Xero!$E:$E,Heron!$A35)+SUMIFS(Xero!$F:$F,Xero!$B:$B,Heron!W$9,Xero!$A:$A,Heron!$A$5,Xero!$E:$E,Heron!$A35)</f>
        <v/>
      </c>
      <c r="X35" s="109">
        <f>SUMIFS(Xero!$F:$F,Xero!$B:$B,Heron!X$9,Xero!$A:$A,Heron!$A$4,Xero!$E:$E,Heron!$A35)+SUMIFS(Xero!$F:$F,Xero!$B:$B,Heron!X$9,Xero!$A:$A,Heron!$A$5,Xero!$E:$E,Heron!$A35)</f>
        <v/>
      </c>
      <c r="Y35" s="109">
        <f>SUMIFS(Xero!$F:$F,Xero!$B:$B,Heron!Y$9,Xero!$A:$A,Heron!$A$4,Xero!$E:$E,Heron!$A35)+SUMIFS(Xero!$F:$F,Xero!$B:$B,Heron!Y$9,Xero!$A:$A,Heron!$A$5,Xero!$E:$E,Heron!$A35)</f>
        <v/>
      </c>
      <c r="Z35" s="109">
        <f>SUMIFS(Xero!$F:$F,Xero!$B:$B,Heron!Z$9,Xero!$A:$A,Heron!$A$4,Xero!$E:$E,Heron!$A35)+SUMIFS(Xero!$F:$F,Xero!$B:$B,Heron!Z$9,Xero!$A:$A,Heron!$A$5,Xero!$E:$E,Heron!$A35)</f>
        <v/>
      </c>
      <c r="AA35" s="109">
        <f>SUMIFS(Xero!$F:$F,Xero!$B:$B,Heron!AA$9,Xero!$A:$A,Heron!$A$4,Xero!$E:$E,Heron!$A35)+SUMIFS(Xero!$F:$F,Xero!$B:$B,Heron!AA$9,Xero!$A:$A,Heron!$A$5,Xero!$E:$E,Heron!$A35)</f>
        <v/>
      </c>
      <c r="AB35" s="109">
        <f>SUMIFS(Xero!$F:$F,Xero!$B:$B,Heron!AB$9,Xero!$A:$A,Heron!$A$4,Xero!$E:$E,Heron!$A35)+SUMIFS(Xero!$F:$F,Xero!$B:$B,Heron!AB$9,Xero!$A:$A,Heron!$A$5,Xero!$E:$E,Heron!$A35)</f>
        <v/>
      </c>
      <c r="AC35" s="109">
        <f>SUMIFS(Xero!$F:$F,Xero!$B:$B,Heron!AC$9,Xero!$A:$A,Heron!$A$4,Xero!$E:$E,Heron!$A35)+SUMIFS(Xero!$F:$F,Xero!$B:$B,Heron!AC$9,Xero!$A:$A,Heron!$A$5,Xero!$E:$E,Heron!$A35)</f>
        <v/>
      </c>
      <c r="AD35" s="109">
        <f>SUMIFS(Xero!$F:$F,Xero!$B:$B,Heron!AD$9,Xero!$A:$A,Heron!$A$4,Xero!$E:$E,Heron!$A35)+SUMIFS(Xero!$F:$F,Xero!$B:$B,Heron!AD$9,Xero!$A:$A,Heron!$A$5,Xero!$E:$E,Heron!$A35)</f>
        <v/>
      </c>
      <c r="AE35" s="109">
        <f>SUMIFS(Xero!$F:$F,Xero!$B:$B,Heron!AE$9,Xero!$A:$A,Heron!$A$4,Xero!$E:$E,Heron!$A35)+SUMIFS(Xero!$F:$F,Xero!$B:$B,Heron!AE$9,Xero!$A:$A,Heron!$A$5,Xero!$E:$E,Heron!$A35)</f>
        <v/>
      </c>
      <c r="AF35" s="109">
        <f>SUMIFS(Xero!$F:$F,Xero!$B:$B,Heron!AF$9,Xero!$A:$A,Heron!$A$4,Xero!$E:$E,Heron!$A35)+SUMIFS(Xero!$F:$F,Xero!$B:$B,Heron!AF$9,Xero!$A:$A,Heron!$A$5,Xero!$E:$E,Heron!$A35)</f>
        <v/>
      </c>
      <c r="AG35" s="109">
        <f>SUMIFS(Xero!$F:$F,Xero!$B:$B,Heron!AG$9,Xero!$A:$A,Heron!$A$4,Xero!$E:$E,Heron!$A35)+SUMIFS(Xero!$F:$F,Xero!$B:$B,Heron!AG$9,Xero!$A:$A,Heron!$A$5,Xero!$E:$E,Heron!$A35)</f>
        <v/>
      </c>
      <c r="AH35" s="109">
        <f>SUMIFS(Xero!$F:$F,Xero!$B:$B,Heron!AH$9,Xero!$A:$A,Heron!$A$4,Xero!$E:$E,Heron!$A35)+SUMIFS(Xero!$F:$F,Xero!$B:$B,Heron!AH$9,Xero!$A:$A,Heron!$A$5,Xero!$E:$E,Heron!$A35)</f>
        <v/>
      </c>
      <c r="AI35" s="109">
        <f>SUMIFS(Xero!$F:$F,Xero!$B:$B,Heron!AI$9,Xero!$A:$A,Heron!$A$4,Xero!$E:$E,Heron!$A35)+SUMIFS(Xero!$F:$F,Xero!$B:$B,Heron!AI$9,Xero!$A:$A,Heron!$A$5,Xero!$E:$E,Heron!$A35)</f>
        <v/>
      </c>
      <c r="AJ35" s="109">
        <f>SUMIFS(Xero!$F:$F,Xero!$B:$B,Heron!AJ$9,Xero!$A:$A,Heron!$A$4,Xero!$E:$E,Heron!$A35)+SUMIFS(Xero!$F:$F,Xero!$B:$B,Heron!AJ$9,Xero!$A:$A,Heron!$A$5,Xero!$E:$E,Heron!$A35)</f>
        <v/>
      </c>
      <c r="AK35" s="109">
        <f>SUMIFS(Xero!$F:$F,Xero!$B:$B,Heron!AK$9,Xero!$A:$A,Heron!$A$4,Xero!$E:$E,Heron!$A35)+SUMIFS(Xero!$F:$F,Xero!$B:$B,Heron!AK$9,Xero!$A:$A,Heron!$A$5,Xero!$E:$E,Heron!$A35)</f>
        <v/>
      </c>
      <c r="AL35" s="109">
        <f>SUMIFS(Xero!$F:$F,Xero!$B:$B,Heron!AL$9,Xero!$A:$A,Heron!$A$4,Xero!$E:$E,Heron!$A35)+SUMIFS(Xero!$F:$F,Xero!$B:$B,Heron!AL$9,Xero!$A:$A,Heron!$A$5,Xero!$E:$E,Heron!$A35)</f>
        <v/>
      </c>
      <c r="AM35" s="109">
        <f>SUMIFS(Xero!$F:$F,Xero!$B:$B,Heron!AM$9,Xero!$A:$A,Heron!$A$4,Xero!$E:$E,Heron!$A35)+SUMIFS(Xero!$F:$F,Xero!$B:$B,Heron!AM$9,Xero!$A:$A,Heron!$A$5,Xero!$E:$E,Heron!$A35)</f>
        <v/>
      </c>
      <c r="AN35" s="109">
        <f>SUMIFS(Xero!$F:$F,Xero!$B:$B,Heron!AN$9,Xero!$A:$A,Heron!$A$4,Xero!$E:$E,Heron!$A35)+SUMIFS(Xero!$F:$F,Xero!$B:$B,Heron!AN$9,Xero!$A:$A,Heron!$A$5,Xero!$E:$E,Heron!$A35)</f>
        <v/>
      </c>
      <c r="AO35" s="109">
        <f>SUMIFS(Xero!$F:$F,Xero!$B:$B,Heron!AO$9,Xero!$A:$A,Heron!$A$4,Xero!$E:$E,Heron!$A35)+SUMIFS(Xero!$F:$F,Xero!$B:$B,Heron!AO$9,Xero!$A:$A,Heron!$A$5,Xero!$E:$E,Heron!$A35)</f>
        <v/>
      </c>
      <c r="AP35" s="109">
        <f>SUMIFS(Xero!$F:$F,Xero!$B:$B,Heron!AP$9,Xero!$A:$A,Heron!$A$4,Xero!$E:$E,Heron!$A35)+SUMIFS(Xero!$F:$F,Xero!$B:$B,Heron!AP$9,Xero!$A:$A,Heron!$A$5,Xero!$E:$E,Heron!$A35)</f>
        <v/>
      </c>
      <c r="AQ35" s="109">
        <f>SUMIFS(Xero!$F:$F,Xero!$B:$B,Heron!AQ$9,Xero!$A:$A,Heron!$A$4,Xero!$E:$E,Heron!$A35)+SUMIFS(Xero!$F:$F,Xero!$B:$B,Heron!AQ$9,Xero!$A:$A,Heron!$A$5,Xero!$E:$E,Heron!$A35)</f>
        <v/>
      </c>
      <c r="AR35" s="109">
        <f>SUMIFS(Xero!$F:$F,Xero!$B:$B,Heron!AR$9,Xero!$A:$A,Heron!$A$4,Xero!$E:$E,Heron!$A35)+SUMIFS(Xero!$F:$F,Xero!$B:$B,Heron!AR$9,Xero!$A:$A,Heron!$A$5,Xero!$E:$E,Heron!$A35)</f>
        <v/>
      </c>
      <c r="AS35" s="109">
        <f>SUMIFS(Xero!$F:$F,Xero!$B:$B,Heron!AS$9,Xero!$A:$A,Heron!$A$4,Xero!$E:$E,Heron!$A35)+SUMIFS(Xero!$F:$F,Xero!$B:$B,Heron!AS$9,Xero!$A:$A,Heron!$A$5,Xero!$E:$E,Heron!$A35)</f>
        <v/>
      </c>
      <c r="AT35" s="109">
        <f>SUMIFS(Xero!$F:$F,Xero!$B:$B,Heron!AT$9,Xero!$A:$A,Heron!$A$4,Xero!$E:$E,Heron!$A35)+SUMIFS(Xero!$F:$F,Xero!$B:$B,Heron!AT$9,Xero!$A:$A,Heron!$A$5,Xero!$E:$E,Heron!$A35)</f>
        <v/>
      </c>
      <c r="AU35" s="109">
        <f>SUMIFS(Xero!$F:$F,Xero!$B:$B,Heron!AU$9,Xero!$A:$A,Heron!$A$4,Xero!$E:$E,Heron!$A35)+SUMIFS(Xero!$F:$F,Xero!$B:$B,Heron!AU$9,Xero!$A:$A,Heron!$A$5,Xero!$E:$E,Heron!$A35)</f>
        <v/>
      </c>
      <c r="AV35" s="109">
        <f>SUMIFS(Xero!$F:$F,Xero!$B:$B,Heron!AV$9,Xero!$A:$A,Heron!$A$4,Xero!$E:$E,Heron!$A35)+SUMIFS(Xero!$F:$F,Xero!$B:$B,Heron!AV$9,Xero!$A:$A,Heron!$A$5,Xero!$E:$E,Heron!$A35)</f>
        <v/>
      </c>
      <c r="AW35" s="109">
        <f>SUMIFS(Xero!$F:$F,Xero!$B:$B,Heron!AW$9,Xero!$A:$A,Heron!$A$4,Xero!$E:$E,Heron!$A35)+SUMIFS(Xero!$F:$F,Xero!$B:$B,Heron!AW$9,Xero!$A:$A,Heron!$A$5,Xero!$E:$E,Heron!$A35)</f>
        <v/>
      </c>
      <c r="AX35" s="109">
        <f>SUMIFS(Xero!$F:$F,Xero!$B:$B,Heron!AX$9,Xero!$A:$A,Heron!$A$4,Xero!$E:$E,Heron!$A35)+SUMIFS(Xero!$F:$F,Xero!$B:$B,Heron!AX$9,Xero!$A:$A,Heron!$A$5,Xero!$E:$E,Heron!$A35)</f>
        <v/>
      </c>
      <c r="AY35" s="109">
        <f>SUMIFS(Xero!$F:$F,Xero!$B:$B,Heron!AY$9,Xero!$A:$A,Heron!$A$4,Xero!$E:$E,Heron!$A35)+SUMIFS(Xero!$F:$F,Xero!$B:$B,Heron!AY$9,Xero!$A:$A,Heron!$A$5,Xero!$E:$E,Heron!$A35)</f>
        <v/>
      </c>
      <c r="AZ35" s="109">
        <f>SUMIFS(Xero!$F:$F,Xero!$B:$B,Heron!AZ$9,Xero!$A:$A,Heron!$A$4,Xero!$E:$E,Heron!$A35)+SUMIFS(Xero!$F:$F,Xero!$B:$B,Heron!AZ$9,Xero!$A:$A,Heron!$A$5,Xero!$E:$E,Heron!$A35)</f>
        <v/>
      </c>
      <c r="BA35" s="109">
        <f>SUMIFS(Xero!$F:$F,Xero!$B:$B,Heron!BA$9,Xero!$A:$A,Heron!$A$4,Xero!$E:$E,Heron!$A35)+SUMIFS(Xero!$F:$F,Xero!$B:$B,Heron!BA$9,Xero!$A:$A,Heron!$A$5,Xero!$E:$E,Heron!$A35)</f>
        <v/>
      </c>
      <c r="BB35" s="109">
        <f>SUMIFS(Xero!$F:$F,Xero!$B:$B,Heron!BB$9,Xero!$A:$A,Heron!$A$4,Xero!$E:$E,Heron!$A35)+SUMIFS(Xero!$F:$F,Xero!$B:$B,Heron!BB$9,Xero!$A:$A,Heron!$A$5,Xero!$E:$E,Heron!$A35)</f>
        <v/>
      </c>
      <c r="BC35" s="109">
        <f>SUMIFS(Xero!$F:$F,Xero!$B:$B,Heron!BC$9,Xero!$A:$A,Heron!$A$4,Xero!$E:$E,Heron!$A35)+SUMIFS(Xero!$F:$F,Xero!$B:$B,Heron!BC$9,Xero!$A:$A,Heron!$A$5,Xero!$E:$E,Heron!$A35)</f>
        <v/>
      </c>
      <c r="BD35" s="109">
        <f>SUMIFS(Xero!$F:$F,Xero!$B:$B,Heron!BD$9,Xero!$A:$A,Heron!$A$4,Xero!$E:$E,Heron!$A35)+SUMIFS(Xero!$F:$F,Xero!$B:$B,Heron!BD$9,Xero!$A:$A,Heron!$A$5,Xero!$E:$E,Heron!$A35)</f>
        <v/>
      </c>
      <c r="BE35" s="109">
        <f>SUMIFS(Xero!$F:$F,Xero!$B:$B,Heron!BE$9,Xero!$A:$A,Heron!$A$4,Xero!$E:$E,Heron!$A35)+SUMIFS(Xero!$F:$F,Xero!$B:$B,Heron!BE$9,Xero!$A:$A,Heron!$A$5,Xero!$E:$E,Heron!$A35)</f>
        <v/>
      </c>
      <c r="BF35" s="109">
        <f>SUMIFS(Xero!$F:$F,Xero!$B:$B,Heron!BF$9,Xero!$A:$A,Heron!$A$4,Xero!$E:$E,Heron!$A35)+SUMIFS(Xero!$F:$F,Xero!$B:$B,Heron!BF$9,Xero!$A:$A,Heron!$A$5,Xero!$E:$E,Heron!$A35)</f>
        <v/>
      </c>
      <c r="BG35" s="109">
        <f>SUMIFS(Xero!$F:$F,Xero!$B:$B,Heron!BG$9,Xero!$A:$A,Heron!$A$4,Xero!$E:$E,Heron!$A35)+SUMIFS(Xero!$F:$F,Xero!$B:$B,Heron!BG$9,Xero!$A:$A,Heron!$A$5,Xero!$E:$E,Heron!$A35)</f>
        <v/>
      </c>
      <c r="BH35" s="109">
        <f>SUMIFS(Xero!$F:$F,Xero!$B:$B,Heron!BH$9,Xero!$A:$A,Heron!$A$4,Xero!$E:$E,Heron!$A35)+SUMIFS(Xero!$F:$F,Xero!$B:$B,Heron!BH$9,Xero!$A:$A,Heron!$A$5,Xero!$E:$E,Heron!$A35)</f>
        <v/>
      </c>
      <c r="BI35" s="109">
        <f>SUMIFS(Xero!$F:$F,Xero!$B:$B,Heron!BI$9,Xero!$A:$A,Heron!$A$4,Xero!$E:$E,Heron!$A35)+SUMIFS(Xero!$F:$F,Xero!$B:$B,Heron!BI$9,Xero!$A:$A,Heron!$A$5,Xero!$E:$E,Heron!$A35)</f>
        <v/>
      </c>
      <c r="BJ35" s="109">
        <f>SUMIFS(Xero!$F:$F,Xero!$B:$B,Heron!BJ$9,Xero!$A:$A,Heron!$A$4,Xero!$E:$E,Heron!$A35)+SUMIFS(Xero!$F:$F,Xero!$B:$B,Heron!BJ$9,Xero!$A:$A,Heron!$A$5,Xero!$E:$E,Heron!$A35)</f>
        <v/>
      </c>
      <c r="BK35" s="109">
        <f>SUMIFS(Xero!$F:$F,Xero!$B:$B,Heron!BK$9,Xero!$A:$A,Heron!$A$4,Xero!$E:$E,Heron!$A35)+SUMIFS(Xero!$F:$F,Xero!$B:$B,Heron!BK$9,Xero!$A:$A,Heron!$A$5,Xero!$E:$E,Heron!$A35)</f>
        <v/>
      </c>
      <c r="BL35" s="109">
        <f>sum(D35:BK35)</f>
        <v/>
      </c>
    </row>
    <row r="36">
      <c r="A36" s="108" t="inlineStr">
        <is>
          <t>Advertising - Media24</t>
        </is>
      </c>
      <c r="D36" s="109">
        <f>SUMIFS(Xero!$F:$F,Xero!$B:$B,Heron!D$9,Xero!$A:$A,Heron!$A$4,Xero!$E:$E,Heron!$A36)+SUMIFS(Xero!$F:$F,Xero!$B:$B,Heron!D$9,Xero!$A:$A,Heron!$A$5,Xero!$E:$E,Heron!$A36)</f>
        <v/>
      </c>
      <c r="E36" s="109">
        <f>SUMIFS(Xero!$F:$F,Xero!$B:$B,Heron!E$9,Xero!$A:$A,Heron!$A$4,Xero!$E:$E,Heron!$A36)+SUMIFS(Xero!$F:$F,Xero!$B:$B,Heron!E$9,Xero!$A:$A,Heron!$A$5,Xero!$E:$E,Heron!$A36)</f>
        <v/>
      </c>
      <c r="F36" s="109">
        <f>SUMIFS(Xero!$F:$F,Xero!$B:$B,Heron!F$9,Xero!$A:$A,Heron!$A$4,Xero!$E:$E,Heron!$A36)+SUMIFS(Xero!$F:$F,Xero!$B:$B,Heron!F$9,Xero!$A:$A,Heron!$A$5,Xero!$E:$E,Heron!$A36)</f>
        <v/>
      </c>
      <c r="G36" s="109">
        <f>SUMIFS(Xero!$F:$F,Xero!$B:$B,Heron!G$9,Xero!$A:$A,Heron!$A$4,Xero!$E:$E,Heron!$A36)+SUMIFS(Xero!$F:$F,Xero!$B:$B,Heron!G$9,Xero!$A:$A,Heron!$A$5,Xero!$E:$E,Heron!$A36)</f>
        <v/>
      </c>
      <c r="H36" s="109">
        <f>SUMIFS(Xero!$F:$F,Xero!$B:$B,Heron!H$9,Xero!$A:$A,Heron!$A$4,Xero!$E:$E,Heron!$A36)+SUMIFS(Xero!$F:$F,Xero!$B:$B,Heron!H$9,Xero!$A:$A,Heron!$A$5,Xero!$E:$E,Heron!$A36)</f>
        <v/>
      </c>
      <c r="I36" s="109">
        <f>SUMIFS(Xero!$F:$F,Xero!$B:$B,Heron!I$9,Xero!$A:$A,Heron!$A$4,Xero!$E:$E,Heron!$A36)+SUMIFS(Xero!$F:$F,Xero!$B:$B,Heron!I$9,Xero!$A:$A,Heron!$A$5,Xero!$E:$E,Heron!$A36)</f>
        <v/>
      </c>
      <c r="J36" s="109">
        <f>SUMIFS(Xero!$F:$F,Xero!$B:$B,Heron!J$9,Xero!$A:$A,Heron!$A$4,Xero!$E:$E,Heron!$A36)+SUMIFS(Xero!$F:$F,Xero!$B:$B,Heron!J$9,Xero!$A:$A,Heron!$A$5,Xero!$E:$E,Heron!$A36)</f>
        <v/>
      </c>
      <c r="K36" s="109">
        <f>SUMIFS(Xero!$F:$F,Xero!$B:$B,Heron!K$9,Xero!$A:$A,Heron!$A$4,Xero!$E:$E,Heron!$A36)+SUMIFS(Xero!$F:$F,Xero!$B:$B,Heron!K$9,Xero!$A:$A,Heron!$A$5,Xero!$E:$E,Heron!$A36)</f>
        <v/>
      </c>
      <c r="L36" s="109">
        <f>SUMIFS(Xero!$F:$F,Xero!$B:$B,Heron!L$9,Xero!$A:$A,Heron!$A$4,Xero!$E:$E,Heron!$A36)+SUMIFS(Xero!$F:$F,Xero!$B:$B,Heron!L$9,Xero!$A:$A,Heron!$A$5,Xero!$E:$E,Heron!$A36)</f>
        <v/>
      </c>
      <c r="M36" s="109">
        <f>SUMIFS(Xero!$F:$F,Xero!$B:$B,Heron!M$9,Xero!$A:$A,Heron!$A$4,Xero!$E:$E,Heron!$A36)+SUMIFS(Xero!$F:$F,Xero!$B:$B,Heron!M$9,Xero!$A:$A,Heron!$A$5,Xero!$E:$E,Heron!$A36)</f>
        <v/>
      </c>
      <c r="N36" s="109">
        <f>SUMIFS(Xero!$F:$F,Xero!$B:$B,Heron!N$9,Xero!$A:$A,Heron!$A$4,Xero!$E:$E,Heron!$A36)+SUMIFS(Xero!$F:$F,Xero!$B:$B,Heron!N$9,Xero!$A:$A,Heron!$A$5,Xero!$E:$E,Heron!$A36)</f>
        <v/>
      </c>
      <c r="O36" s="109">
        <f>SUMIFS(Xero!$F:$F,Xero!$B:$B,Heron!O$9,Xero!$A:$A,Heron!$A$4,Xero!$E:$E,Heron!$A36)+SUMIFS(Xero!$F:$F,Xero!$B:$B,Heron!O$9,Xero!$A:$A,Heron!$A$5,Xero!$E:$E,Heron!$A36)</f>
        <v/>
      </c>
      <c r="P36" s="109">
        <f>SUMIFS(Xero!$F:$F,Xero!$B:$B,Heron!P$9,Xero!$A:$A,Heron!$A$4,Xero!$E:$E,Heron!$A36)+SUMIFS(Xero!$F:$F,Xero!$B:$B,Heron!P$9,Xero!$A:$A,Heron!$A$5,Xero!$E:$E,Heron!$A36)</f>
        <v/>
      </c>
      <c r="Q36" s="109">
        <f>SUMIFS(Xero!$F:$F,Xero!$B:$B,Heron!Q$9,Xero!$A:$A,Heron!$A$4,Xero!$E:$E,Heron!$A36)+SUMIFS(Xero!$F:$F,Xero!$B:$B,Heron!Q$9,Xero!$A:$A,Heron!$A$5,Xero!$E:$E,Heron!$A36)</f>
        <v/>
      </c>
      <c r="R36" s="109">
        <f>SUMIFS(Xero!$F:$F,Xero!$B:$B,Heron!R$9,Xero!$A:$A,Heron!$A$4,Xero!$E:$E,Heron!$A36)+SUMIFS(Xero!$F:$F,Xero!$B:$B,Heron!R$9,Xero!$A:$A,Heron!$A$5,Xero!$E:$E,Heron!$A36)</f>
        <v/>
      </c>
      <c r="S36" s="109">
        <f>SUMIFS(Xero!$F:$F,Xero!$B:$B,Heron!S$9,Xero!$A:$A,Heron!$A$4,Xero!$E:$E,Heron!$A36)+SUMIFS(Xero!$F:$F,Xero!$B:$B,Heron!S$9,Xero!$A:$A,Heron!$A$5,Xero!$E:$E,Heron!$A36)</f>
        <v/>
      </c>
      <c r="T36" s="109">
        <f>SUMIFS(Xero!$F:$F,Xero!$B:$B,Heron!T$9,Xero!$A:$A,Heron!$A$4,Xero!$E:$E,Heron!$A36)+SUMIFS(Xero!$F:$F,Xero!$B:$B,Heron!T$9,Xero!$A:$A,Heron!$A$5,Xero!$E:$E,Heron!$A36)</f>
        <v/>
      </c>
      <c r="U36" s="109">
        <f>SUMIFS(Xero!$F:$F,Xero!$B:$B,Heron!U$9,Xero!$A:$A,Heron!$A$4,Xero!$E:$E,Heron!$A36)+SUMIFS(Xero!$F:$F,Xero!$B:$B,Heron!U$9,Xero!$A:$A,Heron!$A$5,Xero!$E:$E,Heron!$A36)</f>
        <v/>
      </c>
      <c r="V36" s="109">
        <f>SUMIFS(Xero!$F:$F,Xero!$B:$B,Heron!V$9,Xero!$A:$A,Heron!$A$4,Xero!$E:$E,Heron!$A36)+SUMIFS(Xero!$F:$F,Xero!$B:$B,Heron!V$9,Xero!$A:$A,Heron!$A$5,Xero!$E:$E,Heron!$A36)</f>
        <v/>
      </c>
      <c r="W36" s="109">
        <f>SUMIFS(Xero!$F:$F,Xero!$B:$B,Heron!W$9,Xero!$A:$A,Heron!$A$4,Xero!$E:$E,Heron!$A36)+SUMIFS(Xero!$F:$F,Xero!$B:$B,Heron!W$9,Xero!$A:$A,Heron!$A$5,Xero!$E:$E,Heron!$A36)</f>
        <v/>
      </c>
      <c r="X36" s="109">
        <f>SUMIFS(Xero!$F:$F,Xero!$B:$B,Heron!X$9,Xero!$A:$A,Heron!$A$4,Xero!$E:$E,Heron!$A36)+SUMIFS(Xero!$F:$F,Xero!$B:$B,Heron!X$9,Xero!$A:$A,Heron!$A$5,Xero!$E:$E,Heron!$A36)</f>
        <v/>
      </c>
      <c r="Y36" s="109">
        <f>SUMIFS(Xero!$F:$F,Xero!$B:$B,Heron!Y$9,Xero!$A:$A,Heron!$A$4,Xero!$E:$E,Heron!$A36)+SUMIFS(Xero!$F:$F,Xero!$B:$B,Heron!Y$9,Xero!$A:$A,Heron!$A$5,Xero!$E:$E,Heron!$A36)</f>
        <v/>
      </c>
      <c r="Z36" s="109">
        <f>SUMIFS(Xero!$F:$F,Xero!$B:$B,Heron!Z$9,Xero!$A:$A,Heron!$A$4,Xero!$E:$E,Heron!$A36)+SUMIFS(Xero!$F:$F,Xero!$B:$B,Heron!Z$9,Xero!$A:$A,Heron!$A$5,Xero!$E:$E,Heron!$A36)</f>
        <v/>
      </c>
      <c r="AA36" s="109">
        <f>SUMIFS(Xero!$F:$F,Xero!$B:$B,Heron!AA$9,Xero!$A:$A,Heron!$A$4,Xero!$E:$E,Heron!$A36)+SUMIFS(Xero!$F:$F,Xero!$B:$B,Heron!AA$9,Xero!$A:$A,Heron!$A$5,Xero!$E:$E,Heron!$A36)</f>
        <v/>
      </c>
      <c r="AB36" s="109">
        <f>SUMIFS(Xero!$F:$F,Xero!$B:$B,Heron!AB$9,Xero!$A:$A,Heron!$A$4,Xero!$E:$E,Heron!$A36)+SUMIFS(Xero!$F:$F,Xero!$B:$B,Heron!AB$9,Xero!$A:$A,Heron!$A$5,Xero!$E:$E,Heron!$A36)</f>
        <v/>
      </c>
      <c r="AC36" s="109">
        <f>SUMIFS(Xero!$F:$F,Xero!$B:$B,Heron!AC$9,Xero!$A:$A,Heron!$A$4,Xero!$E:$E,Heron!$A36)+SUMIFS(Xero!$F:$F,Xero!$B:$B,Heron!AC$9,Xero!$A:$A,Heron!$A$5,Xero!$E:$E,Heron!$A36)</f>
        <v/>
      </c>
      <c r="AD36" s="109">
        <f>SUMIFS(Xero!$F:$F,Xero!$B:$B,Heron!AD$9,Xero!$A:$A,Heron!$A$4,Xero!$E:$E,Heron!$A36)+SUMIFS(Xero!$F:$F,Xero!$B:$B,Heron!AD$9,Xero!$A:$A,Heron!$A$5,Xero!$E:$E,Heron!$A36)</f>
        <v/>
      </c>
      <c r="AE36" s="109">
        <f>SUMIFS(Xero!$F:$F,Xero!$B:$B,Heron!AE$9,Xero!$A:$A,Heron!$A$4,Xero!$E:$E,Heron!$A36)+SUMIFS(Xero!$F:$F,Xero!$B:$B,Heron!AE$9,Xero!$A:$A,Heron!$A$5,Xero!$E:$E,Heron!$A36)</f>
        <v/>
      </c>
      <c r="AF36" s="109">
        <f>SUMIFS(Xero!$F:$F,Xero!$B:$B,Heron!AF$9,Xero!$A:$A,Heron!$A$4,Xero!$E:$E,Heron!$A36)+SUMIFS(Xero!$F:$F,Xero!$B:$B,Heron!AF$9,Xero!$A:$A,Heron!$A$5,Xero!$E:$E,Heron!$A36)</f>
        <v/>
      </c>
      <c r="AG36" s="109">
        <f>SUMIFS(Xero!$F:$F,Xero!$B:$B,Heron!AG$9,Xero!$A:$A,Heron!$A$4,Xero!$E:$E,Heron!$A36)+SUMIFS(Xero!$F:$F,Xero!$B:$B,Heron!AG$9,Xero!$A:$A,Heron!$A$5,Xero!$E:$E,Heron!$A36)</f>
        <v/>
      </c>
      <c r="AH36" s="109">
        <f>SUMIFS(Xero!$F:$F,Xero!$B:$B,Heron!AH$9,Xero!$A:$A,Heron!$A$4,Xero!$E:$E,Heron!$A36)+SUMIFS(Xero!$F:$F,Xero!$B:$B,Heron!AH$9,Xero!$A:$A,Heron!$A$5,Xero!$E:$E,Heron!$A36)</f>
        <v/>
      </c>
      <c r="AI36" s="109">
        <f>SUMIFS(Xero!$F:$F,Xero!$B:$B,Heron!AI$9,Xero!$A:$A,Heron!$A$4,Xero!$E:$E,Heron!$A36)+SUMIFS(Xero!$F:$F,Xero!$B:$B,Heron!AI$9,Xero!$A:$A,Heron!$A$5,Xero!$E:$E,Heron!$A36)</f>
        <v/>
      </c>
      <c r="AJ36" s="109">
        <f>SUMIFS(Xero!$F:$F,Xero!$B:$B,Heron!AJ$9,Xero!$A:$A,Heron!$A$4,Xero!$E:$E,Heron!$A36)+SUMIFS(Xero!$F:$F,Xero!$B:$B,Heron!AJ$9,Xero!$A:$A,Heron!$A$5,Xero!$E:$E,Heron!$A36)</f>
        <v/>
      </c>
      <c r="AK36" s="109">
        <f>SUMIFS(Xero!$F:$F,Xero!$B:$B,Heron!AK$9,Xero!$A:$A,Heron!$A$4,Xero!$E:$E,Heron!$A36)+SUMIFS(Xero!$F:$F,Xero!$B:$B,Heron!AK$9,Xero!$A:$A,Heron!$A$5,Xero!$E:$E,Heron!$A36)</f>
        <v/>
      </c>
      <c r="AL36" s="109">
        <f>SUMIFS(Xero!$F:$F,Xero!$B:$B,Heron!AL$9,Xero!$A:$A,Heron!$A$4,Xero!$E:$E,Heron!$A36)+SUMIFS(Xero!$F:$F,Xero!$B:$B,Heron!AL$9,Xero!$A:$A,Heron!$A$5,Xero!$E:$E,Heron!$A36)</f>
        <v/>
      </c>
      <c r="AM36" s="109">
        <f>SUMIFS(Xero!$F:$F,Xero!$B:$B,Heron!AM$9,Xero!$A:$A,Heron!$A$4,Xero!$E:$E,Heron!$A36)+SUMIFS(Xero!$F:$F,Xero!$B:$B,Heron!AM$9,Xero!$A:$A,Heron!$A$5,Xero!$E:$E,Heron!$A36)</f>
        <v/>
      </c>
      <c r="AN36" s="109">
        <f>SUMIFS(Xero!$F:$F,Xero!$B:$B,Heron!AN$9,Xero!$A:$A,Heron!$A$4,Xero!$E:$E,Heron!$A36)+SUMIFS(Xero!$F:$F,Xero!$B:$B,Heron!AN$9,Xero!$A:$A,Heron!$A$5,Xero!$E:$E,Heron!$A36)</f>
        <v/>
      </c>
      <c r="AO36" s="109">
        <f>SUMIFS(Xero!$F:$F,Xero!$B:$B,Heron!AO$9,Xero!$A:$A,Heron!$A$4,Xero!$E:$E,Heron!$A36)+SUMIFS(Xero!$F:$F,Xero!$B:$B,Heron!AO$9,Xero!$A:$A,Heron!$A$5,Xero!$E:$E,Heron!$A36)</f>
        <v/>
      </c>
      <c r="AP36" s="109">
        <f>SUMIFS(Xero!$F:$F,Xero!$B:$B,Heron!AP$9,Xero!$A:$A,Heron!$A$4,Xero!$E:$E,Heron!$A36)+SUMIFS(Xero!$F:$F,Xero!$B:$B,Heron!AP$9,Xero!$A:$A,Heron!$A$5,Xero!$E:$E,Heron!$A36)</f>
        <v/>
      </c>
      <c r="AQ36" s="109">
        <f>SUMIFS(Xero!$F:$F,Xero!$B:$B,Heron!AQ$9,Xero!$A:$A,Heron!$A$4,Xero!$E:$E,Heron!$A36)+SUMIFS(Xero!$F:$F,Xero!$B:$B,Heron!AQ$9,Xero!$A:$A,Heron!$A$5,Xero!$E:$E,Heron!$A36)</f>
        <v/>
      </c>
      <c r="AR36" s="109">
        <f>SUMIFS(Xero!$F:$F,Xero!$B:$B,Heron!AR$9,Xero!$A:$A,Heron!$A$4,Xero!$E:$E,Heron!$A36)+SUMIFS(Xero!$F:$F,Xero!$B:$B,Heron!AR$9,Xero!$A:$A,Heron!$A$5,Xero!$E:$E,Heron!$A36)</f>
        <v/>
      </c>
      <c r="AS36" s="109">
        <f>SUMIFS(Xero!$F:$F,Xero!$B:$B,Heron!AS$9,Xero!$A:$A,Heron!$A$4,Xero!$E:$E,Heron!$A36)+SUMIFS(Xero!$F:$F,Xero!$B:$B,Heron!AS$9,Xero!$A:$A,Heron!$A$5,Xero!$E:$E,Heron!$A36)</f>
        <v/>
      </c>
      <c r="AT36" s="109">
        <f>SUMIFS(Xero!$F:$F,Xero!$B:$B,Heron!AT$9,Xero!$A:$A,Heron!$A$4,Xero!$E:$E,Heron!$A36)+SUMIFS(Xero!$F:$F,Xero!$B:$B,Heron!AT$9,Xero!$A:$A,Heron!$A$5,Xero!$E:$E,Heron!$A36)</f>
        <v/>
      </c>
      <c r="AU36" s="109">
        <f>SUMIFS(Xero!$F:$F,Xero!$B:$B,Heron!AU$9,Xero!$A:$A,Heron!$A$4,Xero!$E:$E,Heron!$A36)+SUMIFS(Xero!$F:$F,Xero!$B:$B,Heron!AU$9,Xero!$A:$A,Heron!$A$5,Xero!$E:$E,Heron!$A36)</f>
        <v/>
      </c>
      <c r="AV36" s="109">
        <f>SUMIFS(Xero!$F:$F,Xero!$B:$B,Heron!AV$9,Xero!$A:$A,Heron!$A$4,Xero!$E:$E,Heron!$A36)+SUMIFS(Xero!$F:$F,Xero!$B:$B,Heron!AV$9,Xero!$A:$A,Heron!$A$5,Xero!$E:$E,Heron!$A36)</f>
        <v/>
      </c>
      <c r="AW36" s="109">
        <f>SUMIFS(Xero!$F:$F,Xero!$B:$B,Heron!AW$9,Xero!$A:$A,Heron!$A$4,Xero!$E:$E,Heron!$A36)+SUMIFS(Xero!$F:$F,Xero!$B:$B,Heron!AW$9,Xero!$A:$A,Heron!$A$5,Xero!$E:$E,Heron!$A36)</f>
        <v/>
      </c>
      <c r="AX36" s="109">
        <f>SUMIFS(Xero!$F:$F,Xero!$B:$B,Heron!AX$9,Xero!$A:$A,Heron!$A$4,Xero!$E:$E,Heron!$A36)+SUMIFS(Xero!$F:$F,Xero!$B:$B,Heron!AX$9,Xero!$A:$A,Heron!$A$5,Xero!$E:$E,Heron!$A36)</f>
        <v/>
      </c>
      <c r="AY36" s="109">
        <f>SUMIFS(Xero!$F:$F,Xero!$B:$B,Heron!AY$9,Xero!$A:$A,Heron!$A$4,Xero!$E:$E,Heron!$A36)+SUMIFS(Xero!$F:$F,Xero!$B:$B,Heron!AY$9,Xero!$A:$A,Heron!$A$5,Xero!$E:$E,Heron!$A36)</f>
        <v/>
      </c>
      <c r="AZ36" s="109">
        <f>SUMIFS(Xero!$F:$F,Xero!$B:$B,Heron!AZ$9,Xero!$A:$A,Heron!$A$4,Xero!$E:$E,Heron!$A36)+SUMIFS(Xero!$F:$F,Xero!$B:$B,Heron!AZ$9,Xero!$A:$A,Heron!$A$5,Xero!$E:$E,Heron!$A36)</f>
        <v/>
      </c>
      <c r="BA36" s="109">
        <f>SUMIFS(Xero!$F:$F,Xero!$B:$B,Heron!BA$9,Xero!$A:$A,Heron!$A$4,Xero!$E:$E,Heron!$A36)+SUMIFS(Xero!$F:$F,Xero!$B:$B,Heron!BA$9,Xero!$A:$A,Heron!$A$5,Xero!$E:$E,Heron!$A36)</f>
        <v/>
      </c>
      <c r="BB36" s="109">
        <f>SUMIFS(Xero!$F:$F,Xero!$B:$B,Heron!BB$9,Xero!$A:$A,Heron!$A$4,Xero!$E:$E,Heron!$A36)+SUMIFS(Xero!$F:$F,Xero!$B:$B,Heron!BB$9,Xero!$A:$A,Heron!$A$5,Xero!$E:$E,Heron!$A36)</f>
        <v/>
      </c>
      <c r="BC36" s="109">
        <f>SUMIFS(Xero!$F:$F,Xero!$B:$B,Heron!BC$9,Xero!$A:$A,Heron!$A$4,Xero!$E:$E,Heron!$A36)+SUMIFS(Xero!$F:$F,Xero!$B:$B,Heron!BC$9,Xero!$A:$A,Heron!$A$5,Xero!$E:$E,Heron!$A36)</f>
        <v/>
      </c>
      <c r="BD36" s="109">
        <f>SUMIFS(Xero!$F:$F,Xero!$B:$B,Heron!BD$9,Xero!$A:$A,Heron!$A$4,Xero!$E:$E,Heron!$A36)+SUMIFS(Xero!$F:$F,Xero!$B:$B,Heron!BD$9,Xero!$A:$A,Heron!$A$5,Xero!$E:$E,Heron!$A36)</f>
        <v/>
      </c>
      <c r="BE36" s="109">
        <f>SUMIFS(Xero!$F:$F,Xero!$B:$B,Heron!BE$9,Xero!$A:$A,Heron!$A$4,Xero!$E:$E,Heron!$A36)+SUMIFS(Xero!$F:$F,Xero!$B:$B,Heron!BE$9,Xero!$A:$A,Heron!$A$5,Xero!$E:$E,Heron!$A36)</f>
        <v/>
      </c>
      <c r="BF36" s="109">
        <f>SUMIFS(Xero!$F:$F,Xero!$B:$B,Heron!BF$9,Xero!$A:$A,Heron!$A$4,Xero!$E:$E,Heron!$A36)+SUMIFS(Xero!$F:$F,Xero!$B:$B,Heron!BF$9,Xero!$A:$A,Heron!$A$5,Xero!$E:$E,Heron!$A36)</f>
        <v/>
      </c>
      <c r="BG36" s="109">
        <f>SUMIFS(Xero!$F:$F,Xero!$B:$B,Heron!BG$9,Xero!$A:$A,Heron!$A$4,Xero!$E:$E,Heron!$A36)+SUMIFS(Xero!$F:$F,Xero!$B:$B,Heron!BG$9,Xero!$A:$A,Heron!$A$5,Xero!$E:$E,Heron!$A36)</f>
        <v/>
      </c>
      <c r="BH36" s="109">
        <f>SUMIFS(Xero!$F:$F,Xero!$B:$B,Heron!BH$9,Xero!$A:$A,Heron!$A$4,Xero!$E:$E,Heron!$A36)+SUMIFS(Xero!$F:$F,Xero!$B:$B,Heron!BH$9,Xero!$A:$A,Heron!$A$5,Xero!$E:$E,Heron!$A36)</f>
        <v/>
      </c>
      <c r="BI36" s="109">
        <f>SUMIFS(Xero!$F:$F,Xero!$B:$B,Heron!BI$9,Xero!$A:$A,Heron!$A$4,Xero!$E:$E,Heron!$A36)+SUMIFS(Xero!$F:$F,Xero!$B:$B,Heron!BI$9,Xero!$A:$A,Heron!$A$5,Xero!$E:$E,Heron!$A36)</f>
        <v/>
      </c>
      <c r="BJ36" s="109">
        <f>SUMIFS(Xero!$F:$F,Xero!$B:$B,Heron!BJ$9,Xero!$A:$A,Heron!$A$4,Xero!$E:$E,Heron!$A36)+SUMIFS(Xero!$F:$F,Xero!$B:$B,Heron!BJ$9,Xero!$A:$A,Heron!$A$5,Xero!$E:$E,Heron!$A36)</f>
        <v/>
      </c>
      <c r="BK36" s="109">
        <f>SUMIFS(Xero!$F:$F,Xero!$B:$B,Heron!BK$9,Xero!$A:$A,Heron!$A$4,Xero!$E:$E,Heron!$A36)+SUMIFS(Xero!$F:$F,Xero!$B:$B,Heron!BK$9,Xero!$A:$A,Heron!$A$5,Xero!$E:$E,Heron!$A36)</f>
        <v/>
      </c>
      <c r="BL36" s="109">
        <f>sum(D36:BK36)</f>
        <v/>
      </c>
    </row>
    <row r="37">
      <c r="A37" s="108" t="inlineStr">
        <is>
          <t>Advertising - Property24</t>
        </is>
      </c>
      <c r="D37" s="109">
        <f>SUMIFS(Xero!$F:$F,Xero!$B:$B,Heron!D$9,Xero!$A:$A,Heron!$A$4,Xero!$E:$E,Heron!$A37)+SUMIFS(Xero!$F:$F,Xero!$B:$B,Heron!D$9,Xero!$A:$A,Heron!$A$5,Xero!$E:$E,Heron!$A37)</f>
        <v/>
      </c>
      <c r="E37" s="109">
        <f>SUMIFS(Xero!$F:$F,Xero!$B:$B,Heron!E$9,Xero!$A:$A,Heron!$A$4,Xero!$E:$E,Heron!$A37)+SUMIFS(Xero!$F:$F,Xero!$B:$B,Heron!E$9,Xero!$A:$A,Heron!$A$5,Xero!$E:$E,Heron!$A37)</f>
        <v/>
      </c>
      <c r="F37" s="109">
        <f>SUMIFS(Xero!$F:$F,Xero!$B:$B,Heron!F$9,Xero!$A:$A,Heron!$A$4,Xero!$E:$E,Heron!$A37)+SUMIFS(Xero!$F:$F,Xero!$B:$B,Heron!F$9,Xero!$A:$A,Heron!$A$5,Xero!$E:$E,Heron!$A37)</f>
        <v/>
      </c>
      <c r="G37" s="109">
        <f>SUMIFS(Xero!$F:$F,Xero!$B:$B,Heron!G$9,Xero!$A:$A,Heron!$A$4,Xero!$E:$E,Heron!$A37)+SUMIFS(Xero!$F:$F,Xero!$B:$B,Heron!G$9,Xero!$A:$A,Heron!$A$5,Xero!$E:$E,Heron!$A37)</f>
        <v/>
      </c>
      <c r="H37" s="109">
        <f>SUMIFS(Xero!$F:$F,Xero!$B:$B,Heron!H$9,Xero!$A:$A,Heron!$A$4,Xero!$E:$E,Heron!$A37)+SUMIFS(Xero!$F:$F,Xero!$B:$B,Heron!H$9,Xero!$A:$A,Heron!$A$5,Xero!$E:$E,Heron!$A37)</f>
        <v/>
      </c>
      <c r="I37" s="109">
        <f>SUMIFS(Xero!$F:$F,Xero!$B:$B,Heron!I$9,Xero!$A:$A,Heron!$A$4,Xero!$E:$E,Heron!$A37)+SUMIFS(Xero!$F:$F,Xero!$B:$B,Heron!I$9,Xero!$A:$A,Heron!$A$5,Xero!$E:$E,Heron!$A37)</f>
        <v/>
      </c>
      <c r="J37" s="109">
        <f>SUMIFS(Xero!$F:$F,Xero!$B:$B,Heron!J$9,Xero!$A:$A,Heron!$A$4,Xero!$E:$E,Heron!$A37)+SUMIFS(Xero!$F:$F,Xero!$B:$B,Heron!J$9,Xero!$A:$A,Heron!$A$5,Xero!$E:$E,Heron!$A37)</f>
        <v/>
      </c>
      <c r="K37" s="109">
        <f>SUMIFS(Xero!$F:$F,Xero!$B:$B,Heron!K$9,Xero!$A:$A,Heron!$A$4,Xero!$E:$E,Heron!$A37)+SUMIFS(Xero!$F:$F,Xero!$B:$B,Heron!K$9,Xero!$A:$A,Heron!$A$5,Xero!$E:$E,Heron!$A37)</f>
        <v/>
      </c>
      <c r="L37" s="109">
        <f>SUMIFS(Xero!$F:$F,Xero!$B:$B,Heron!L$9,Xero!$A:$A,Heron!$A$4,Xero!$E:$E,Heron!$A37)+SUMIFS(Xero!$F:$F,Xero!$B:$B,Heron!L$9,Xero!$A:$A,Heron!$A$5,Xero!$E:$E,Heron!$A37)</f>
        <v/>
      </c>
      <c r="M37" s="109">
        <f>SUMIFS(Xero!$F:$F,Xero!$B:$B,Heron!M$9,Xero!$A:$A,Heron!$A$4,Xero!$E:$E,Heron!$A37)+SUMIFS(Xero!$F:$F,Xero!$B:$B,Heron!M$9,Xero!$A:$A,Heron!$A$5,Xero!$E:$E,Heron!$A37)</f>
        <v/>
      </c>
      <c r="N37" s="109">
        <f>SUMIFS(Xero!$F:$F,Xero!$B:$B,Heron!N$9,Xero!$A:$A,Heron!$A$4,Xero!$E:$E,Heron!$A37)+SUMIFS(Xero!$F:$F,Xero!$B:$B,Heron!N$9,Xero!$A:$A,Heron!$A$5,Xero!$E:$E,Heron!$A37)</f>
        <v/>
      </c>
      <c r="O37" s="109">
        <f>SUMIFS(Xero!$F:$F,Xero!$B:$B,Heron!O$9,Xero!$A:$A,Heron!$A$4,Xero!$E:$E,Heron!$A37)+SUMIFS(Xero!$F:$F,Xero!$B:$B,Heron!O$9,Xero!$A:$A,Heron!$A$5,Xero!$E:$E,Heron!$A37)</f>
        <v/>
      </c>
      <c r="P37" s="109">
        <f>SUMIFS(Xero!$F:$F,Xero!$B:$B,Heron!P$9,Xero!$A:$A,Heron!$A$4,Xero!$E:$E,Heron!$A37)+SUMIFS(Xero!$F:$F,Xero!$B:$B,Heron!P$9,Xero!$A:$A,Heron!$A$5,Xero!$E:$E,Heron!$A37)</f>
        <v/>
      </c>
      <c r="Q37" s="109">
        <f>SUMIFS(Xero!$F:$F,Xero!$B:$B,Heron!Q$9,Xero!$A:$A,Heron!$A$4,Xero!$E:$E,Heron!$A37)+SUMIFS(Xero!$F:$F,Xero!$B:$B,Heron!Q$9,Xero!$A:$A,Heron!$A$5,Xero!$E:$E,Heron!$A37)</f>
        <v/>
      </c>
      <c r="R37" s="109">
        <f>SUMIFS(Xero!$F:$F,Xero!$B:$B,Heron!R$9,Xero!$A:$A,Heron!$A$4,Xero!$E:$E,Heron!$A37)+SUMIFS(Xero!$F:$F,Xero!$B:$B,Heron!R$9,Xero!$A:$A,Heron!$A$5,Xero!$E:$E,Heron!$A37)</f>
        <v/>
      </c>
      <c r="S37" s="109">
        <f>SUMIFS(Xero!$F:$F,Xero!$B:$B,Heron!S$9,Xero!$A:$A,Heron!$A$4,Xero!$E:$E,Heron!$A37)+SUMIFS(Xero!$F:$F,Xero!$B:$B,Heron!S$9,Xero!$A:$A,Heron!$A$5,Xero!$E:$E,Heron!$A37)</f>
        <v/>
      </c>
      <c r="T37" s="109">
        <f>SUMIFS(Xero!$F:$F,Xero!$B:$B,Heron!T$9,Xero!$A:$A,Heron!$A$4,Xero!$E:$E,Heron!$A37)+SUMIFS(Xero!$F:$F,Xero!$B:$B,Heron!T$9,Xero!$A:$A,Heron!$A$5,Xero!$E:$E,Heron!$A37)</f>
        <v/>
      </c>
      <c r="U37" s="109">
        <f>SUMIFS(Xero!$F:$F,Xero!$B:$B,Heron!U$9,Xero!$A:$A,Heron!$A$4,Xero!$E:$E,Heron!$A37)+SUMIFS(Xero!$F:$F,Xero!$B:$B,Heron!U$9,Xero!$A:$A,Heron!$A$5,Xero!$E:$E,Heron!$A37)</f>
        <v/>
      </c>
      <c r="V37" s="109">
        <f>SUMIFS(Xero!$F:$F,Xero!$B:$B,Heron!V$9,Xero!$A:$A,Heron!$A$4,Xero!$E:$E,Heron!$A37)+SUMIFS(Xero!$F:$F,Xero!$B:$B,Heron!V$9,Xero!$A:$A,Heron!$A$5,Xero!$E:$E,Heron!$A37)</f>
        <v/>
      </c>
      <c r="W37" s="109">
        <f>SUMIFS(Xero!$F:$F,Xero!$B:$B,Heron!W$9,Xero!$A:$A,Heron!$A$4,Xero!$E:$E,Heron!$A37)+SUMIFS(Xero!$F:$F,Xero!$B:$B,Heron!W$9,Xero!$A:$A,Heron!$A$5,Xero!$E:$E,Heron!$A37)</f>
        <v/>
      </c>
      <c r="X37" s="109">
        <f>SUMIFS(Xero!$F:$F,Xero!$B:$B,Heron!X$9,Xero!$A:$A,Heron!$A$4,Xero!$E:$E,Heron!$A37)+SUMIFS(Xero!$F:$F,Xero!$B:$B,Heron!X$9,Xero!$A:$A,Heron!$A$5,Xero!$E:$E,Heron!$A37)</f>
        <v/>
      </c>
      <c r="Y37" s="109">
        <f>SUMIFS(Xero!$F:$F,Xero!$B:$B,Heron!Y$9,Xero!$A:$A,Heron!$A$4,Xero!$E:$E,Heron!$A37)+SUMIFS(Xero!$F:$F,Xero!$B:$B,Heron!Y$9,Xero!$A:$A,Heron!$A$5,Xero!$E:$E,Heron!$A37)</f>
        <v/>
      </c>
      <c r="Z37" s="109">
        <f>SUMIFS(Xero!$F:$F,Xero!$B:$B,Heron!Z$9,Xero!$A:$A,Heron!$A$4,Xero!$E:$E,Heron!$A37)+SUMIFS(Xero!$F:$F,Xero!$B:$B,Heron!Z$9,Xero!$A:$A,Heron!$A$5,Xero!$E:$E,Heron!$A37)</f>
        <v/>
      </c>
      <c r="AA37" s="109">
        <f>SUMIFS(Xero!$F:$F,Xero!$B:$B,Heron!AA$9,Xero!$A:$A,Heron!$A$4,Xero!$E:$E,Heron!$A37)+SUMIFS(Xero!$F:$F,Xero!$B:$B,Heron!AA$9,Xero!$A:$A,Heron!$A$5,Xero!$E:$E,Heron!$A37)</f>
        <v/>
      </c>
      <c r="AB37" s="109">
        <f>SUMIFS(Xero!$F:$F,Xero!$B:$B,Heron!AB$9,Xero!$A:$A,Heron!$A$4,Xero!$E:$E,Heron!$A37)+SUMIFS(Xero!$F:$F,Xero!$B:$B,Heron!AB$9,Xero!$A:$A,Heron!$A$5,Xero!$E:$E,Heron!$A37)</f>
        <v/>
      </c>
      <c r="AC37" s="109">
        <f>SUMIFS(Xero!$F:$F,Xero!$B:$B,Heron!AC$9,Xero!$A:$A,Heron!$A$4,Xero!$E:$E,Heron!$A37)+SUMIFS(Xero!$F:$F,Xero!$B:$B,Heron!AC$9,Xero!$A:$A,Heron!$A$5,Xero!$E:$E,Heron!$A37)</f>
        <v/>
      </c>
      <c r="AD37" s="109">
        <f>SUMIFS(Xero!$F:$F,Xero!$B:$B,Heron!AD$9,Xero!$A:$A,Heron!$A$4,Xero!$E:$E,Heron!$A37)+SUMIFS(Xero!$F:$F,Xero!$B:$B,Heron!AD$9,Xero!$A:$A,Heron!$A$5,Xero!$E:$E,Heron!$A37)</f>
        <v/>
      </c>
      <c r="AE37" s="109">
        <f>SUMIFS(Xero!$F:$F,Xero!$B:$B,Heron!AE$9,Xero!$A:$A,Heron!$A$4,Xero!$E:$E,Heron!$A37)+SUMIFS(Xero!$F:$F,Xero!$B:$B,Heron!AE$9,Xero!$A:$A,Heron!$A$5,Xero!$E:$E,Heron!$A37)</f>
        <v/>
      </c>
      <c r="AF37" s="109">
        <f>SUMIFS(Xero!$F:$F,Xero!$B:$B,Heron!AF$9,Xero!$A:$A,Heron!$A$4,Xero!$E:$E,Heron!$A37)+SUMIFS(Xero!$F:$F,Xero!$B:$B,Heron!AF$9,Xero!$A:$A,Heron!$A$5,Xero!$E:$E,Heron!$A37)</f>
        <v/>
      </c>
      <c r="AG37" s="109">
        <f>SUMIFS(Xero!$F:$F,Xero!$B:$B,Heron!AG$9,Xero!$A:$A,Heron!$A$4,Xero!$E:$E,Heron!$A37)+SUMIFS(Xero!$F:$F,Xero!$B:$B,Heron!AG$9,Xero!$A:$A,Heron!$A$5,Xero!$E:$E,Heron!$A37)</f>
        <v/>
      </c>
      <c r="AH37" s="109">
        <f>SUMIFS(Xero!$F:$F,Xero!$B:$B,Heron!AH$9,Xero!$A:$A,Heron!$A$4,Xero!$E:$E,Heron!$A37)+SUMIFS(Xero!$F:$F,Xero!$B:$B,Heron!AH$9,Xero!$A:$A,Heron!$A$5,Xero!$E:$E,Heron!$A37)</f>
        <v/>
      </c>
      <c r="AI37" s="109">
        <f>SUMIFS(Xero!$F:$F,Xero!$B:$B,Heron!AI$9,Xero!$A:$A,Heron!$A$4,Xero!$E:$E,Heron!$A37)+SUMIFS(Xero!$F:$F,Xero!$B:$B,Heron!AI$9,Xero!$A:$A,Heron!$A$5,Xero!$E:$E,Heron!$A37)</f>
        <v/>
      </c>
      <c r="AJ37" s="109">
        <f>SUMIFS(Xero!$F:$F,Xero!$B:$B,Heron!AJ$9,Xero!$A:$A,Heron!$A$4,Xero!$E:$E,Heron!$A37)+SUMIFS(Xero!$F:$F,Xero!$B:$B,Heron!AJ$9,Xero!$A:$A,Heron!$A$5,Xero!$E:$E,Heron!$A37)</f>
        <v/>
      </c>
      <c r="AK37" s="109">
        <f>SUMIFS(Xero!$F:$F,Xero!$B:$B,Heron!AK$9,Xero!$A:$A,Heron!$A$4,Xero!$E:$E,Heron!$A37)+SUMIFS(Xero!$F:$F,Xero!$B:$B,Heron!AK$9,Xero!$A:$A,Heron!$A$5,Xero!$E:$E,Heron!$A37)</f>
        <v/>
      </c>
      <c r="AL37" s="109">
        <f>SUMIFS(Xero!$F:$F,Xero!$B:$B,Heron!AL$9,Xero!$A:$A,Heron!$A$4,Xero!$E:$E,Heron!$A37)+SUMIFS(Xero!$F:$F,Xero!$B:$B,Heron!AL$9,Xero!$A:$A,Heron!$A$5,Xero!$E:$E,Heron!$A37)</f>
        <v/>
      </c>
      <c r="AM37" s="109">
        <f>SUMIFS(Xero!$F:$F,Xero!$B:$B,Heron!AM$9,Xero!$A:$A,Heron!$A$4,Xero!$E:$E,Heron!$A37)+SUMIFS(Xero!$F:$F,Xero!$B:$B,Heron!AM$9,Xero!$A:$A,Heron!$A$5,Xero!$E:$E,Heron!$A37)</f>
        <v/>
      </c>
      <c r="AN37" s="109">
        <f>SUMIFS(Xero!$F:$F,Xero!$B:$B,Heron!AN$9,Xero!$A:$A,Heron!$A$4,Xero!$E:$E,Heron!$A37)+SUMIFS(Xero!$F:$F,Xero!$B:$B,Heron!AN$9,Xero!$A:$A,Heron!$A$5,Xero!$E:$E,Heron!$A37)</f>
        <v/>
      </c>
      <c r="AO37" s="109">
        <f>SUMIFS(Xero!$F:$F,Xero!$B:$B,Heron!AO$9,Xero!$A:$A,Heron!$A$4,Xero!$E:$E,Heron!$A37)+SUMIFS(Xero!$F:$F,Xero!$B:$B,Heron!AO$9,Xero!$A:$A,Heron!$A$5,Xero!$E:$E,Heron!$A37)</f>
        <v/>
      </c>
      <c r="AP37" s="109">
        <f>SUMIFS(Xero!$F:$F,Xero!$B:$B,Heron!AP$9,Xero!$A:$A,Heron!$A$4,Xero!$E:$E,Heron!$A37)+SUMIFS(Xero!$F:$F,Xero!$B:$B,Heron!AP$9,Xero!$A:$A,Heron!$A$5,Xero!$E:$E,Heron!$A37)</f>
        <v/>
      </c>
      <c r="AQ37" s="109">
        <f>SUMIFS(Xero!$F:$F,Xero!$B:$B,Heron!AQ$9,Xero!$A:$A,Heron!$A$4,Xero!$E:$E,Heron!$A37)+SUMIFS(Xero!$F:$F,Xero!$B:$B,Heron!AQ$9,Xero!$A:$A,Heron!$A$5,Xero!$E:$E,Heron!$A37)</f>
        <v/>
      </c>
      <c r="AR37" s="109">
        <f>SUMIFS(Xero!$F:$F,Xero!$B:$B,Heron!AR$9,Xero!$A:$A,Heron!$A$4,Xero!$E:$E,Heron!$A37)+SUMIFS(Xero!$F:$F,Xero!$B:$B,Heron!AR$9,Xero!$A:$A,Heron!$A$5,Xero!$E:$E,Heron!$A37)</f>
        <v/>
      </c>
      <c r="AS37" s="109">
        <f>SUMIFS(Xero!$F:$F,Xero!$B:$B,Heron!AS$9,Xero!$A:$A,Heron!$A$4,Xero!$E:$E,Heron!$A37)+SUMIFS(Xero!$F:$F,Xero!$B:$B,Heron!AS$9,Xero!$A:$A,Heron!$A$5,Xero!$E:$E,Heron!$A37)</f>
        <v/>
      </c>
      <c r="AT37" s="109">
        <f>SUMIFS(Xero!$F:$F,Xero!$B:$B,Heron!AT$9,Xero!$A:$A,Heron!$A$4,Xero!$E:$E,Heron!$A37)+SUMIFS(Xero!$F:$F,Xero!$B:$B,Heron!AT$9,Xero!$A:$A,Heron!$A$5,Xero!$E:$E,Heron!$A37)</f>
        <v/>
      </c>
      <c r="AU37" s="109">
        <f>SUMIFS(Xero!$F:$F,Xero!$B:$B,Heron!AU$9,Xero!$A:$A,Heron!$A$4,Xero!$E:$E,Heron!$A37)+SUMIFS(Xero!$F:$F,Xero!$B:$B,Heron!AU$9,Xero!$A:$A,Heron!$A$5,Xero!$E:$E,Heron!$A37)</f>
        <v/>
      </c>
      <c r="AV37" s="109">
        <f>SUMIFS(Xero!$F:$F,Xero!$B:$B,Heron!AV$9,Xero!$A:$A,Heron!$A$4,Xero!$E:$E,Heron!$A37)+SUMIFS(Xero!$F:$F,Xero!$B:$B,Heron!AV$9,Xero!$A:$A,Heron!$A$5,Xero!$E:$E,Heron!$A37)</f>
        <v/>
      </c>
      <c r="AW37" s="109">
        <f>SUMIFS(Xero!$F:$F,Xero!$B:$B,Heron!AW$9,Xero!$A:$A,Heron!$A$4,Xero!$E:$E,Heron!$A37)+SUMIFS(Xero!$F:$F,Xero!$B:$B,Heron!AW$9,Xero!$A:$A,Heron!$A$5,Xero!$E:$E,Heron!$A37)</f>
        <v/>
      </c>
      <c r="AX37" s="109">
        <f>SUMIFS(Xero!$F:$F,Xero!$B:$B,Heron!AX$9,Xero!$A:$A,Heron!$A$4,Xero!$E:$E,Heron!$A37)+SUMIFS(Xero!$F:$F,Xero!$B:$B,Heron!AX$9,Xero!$A:$A,Heron!$A$5,Xero!$E:$E,Heron!$A37)</f>
        <v/>
      </c>
      <c r="AY37" s="109">
        <f>SUMIFS(Xero!$F:$F,Xero!$B:$B,Heron!AY$9,Xero!$A:$A,Heron!$A$4,Xero!$E:$E,Heron!$A37)+SUMIFS(Xero!$F:$F,Xero!$B:$B,Heron!AY$9,Xero!$A:$A,Heron!$A$5,Xero!$E:$E,Heron!$A37)</f>
        <v/>
      </c>
      <c r="AZ37" s="109">
        <f>SUMIFS(Xero!$F:$F,Xero!$B:$B,Heron!AZ$9,Xero!$A:$A,Heron!$A$4,Xero!$E:$E,Heron!$A37)+SUMIFS(Xero!$F:$F,Xero!$B:$B,Heron!AZ$9,Xero!$A:$A,Heron!$A$5,Xero!$E:$E,Heron!$A37)</f>
        <v/>
      </c>
      <c r="BA37" s="109">
        <f>SUMIFS(Xero!$F:$F,Xero!$B:$B,Heron!BA$9,Xero!$A:$A,Heron!$A$4,Xero!$E:$E,Heron!$A37)+SUMIFS(Xero!$F:$F,Xero!$B:$B,Heron!BA$9,Xero!$A:$A,Heron!$A$5,Xero!$E:$E,Heron!$A37)</f>
        <v/>
      </c>
      <c r="BB37" s="109">
        <f>SUMIFS(Xero!$F:$F,Xero!$B:$B,Heron!BB$9,Xero!$A:$A,Heron!$A$4,Xero!$E:$E,Heron!$A37)+SUMIFS(Xero!$F:$F,Xero!$B:$B,Heron!BB$9,Xero!$A:$A,Heron!$A$5,Xero!$E:$E,Heron!$A37)</f>
        <v/>
      </c>
      <c r="BC37" s="109">
        <f>SUMIFS(Xero!$F:$F,Xero!$B:$B,Heron!BC$9,Xero!$A:$A,Heron!$A$4,Xero!$E:$E,Heron!$A37)+SUMIFS(Xero!$F:$F,Xero!$B:$B,Heron!BC$9,Xero!$A:$A,Heron!$A$5,Xero!$E:$E,Heron!$A37)</f>
        <v/>
      </c>
      <c r="BD37" s="109">
        <f>SUMIFS(Xero!$F:$F,Xero!$B:$B,Heron!BD$9,Xero!$A:$A,Heron!$A$4,Xero!$E:$E,Heron!$A37)+SUMIFS(Xero!$F:$F,Xero!$B:$B,Heron!BD$9,Xero!$A:$A,Heron!$A$5,Xero!$E:$E,Heron!$A37)</f>
        <v/>
      </c>
      <c r="BE37" s="109">
        <f>SUMIFS(Xero!$F:$F,Xero!$B:$B,Heron!BE$9,Xero!$A:$A,Heron!$A$4,Xero!$E:$E,Heron!$A37)+SUMIFS(Xero!$F:$F,Xero!$B:$B,Heron!BE$9,Xero!$A:$A,Heron!$A$5,Xero!$E:$E,Heron!$A37)</f>
        <v/>
      </c>
      <c r="BF37" s="109">
        <f>SUMIFS(Xero!$F:$F,Xero!$B:$B,Heron!BF$9,Xero!$A:$A,Heron!$A$4,Xero!$E:$E,Heron!$A37)+SUMIFS(Xero!$F:$F,Xero!$B:$B,Heron!BF$9,Xero!$A:$A,Heron!$A$5,Xero!$E:$E,Heron!$A37)</f>
        <v/>
      </c>
      <c r="BG37" s="109">
        <f>SUMIFS(Xero!$F:$F,Xero!$B:$B,Heron!BG$9,Xero!$A:$A,Heron!$A$4,Xero!$E:$E,Heron!$A37)+SUMIFS(Xero!$F:$F,Xero!$B:$B,Heron!BG$9,Xero!$A:$A,Heron!$A$5,Xero!$E:$E,Heron!$A37)</f>
        <v/>
      </c>
      <c r="BH37" s="109">
        <f>SUMIFS(Xero!$F:$F,Xero!$B:$B,Heron!BH$9,Xero!$A:$A,Heron!$A$4,Xero!$E:$E,Heron!$A37)+SUMIFS(Xero!$F:$F,Xero!$B:$B,Heron!BH$9,Xero!$A:$A,Heron!$A$5,Xero!$E:$E,Heron!$A37)</f>
        <v/>
      </c>
      <c r="BI37" s="109">
        <f>SUMIFS(Xero!$F:$F,Xero!$B:$B,Heron!BI$9,Xero!$A:$A,Heron!$A$4,Xero!$E:$E,Heron!$A37)+SUMIFS(Xero!$F:$F,Xero!$B:$B,Heron!BI$9,Xero!$A:$A,Heron!$A$5,Xero!$E:$E,Heron!$A37)</f>
        <v/>
      </c>
      <c r="BJ37" s="109">
        <f>SUMIFS(Xero!$F:$F,Xero!$B:$B,Heron!BJ$9,Xero!$A:$A,Heron!$A$4,Xero!$E:$E,Heron!$A37)+SUMIFS(Xero!$F:$F,Xero!$B:$B,Heron!BJ$9,Xero!$A:$A,Heron!$A$5,Xero!$E:$E,Heron!$A37)</f>
        <v/>
      </c>
      <c r="BK37" s="109">
        <f>SUMIFS(Xero!$F:$F,Xero!$B:$B,Heron!BK$9,Xero!$A:$A,Heron!$A$4,Xero!$E:$E,Heron!$A37)+SUMIFS(Xero!$F:$F,Xero!$B:$B,Heron!BK$9,Xero!$A:$A,Heron!$A$5,Xero!$E:$E,Heron!$A37)</f>
        <v/>
      </c>
      <c r="BL37" s="109">
        <f>sum(D37:BK37)</f>
        <v/>
      </c>
    </row>
    <row r="38">
      <c r="A38" s="108" t="inlineStr">
        <is>
          <t>Advertising - Pure Brand Activation</t>
        </is>
      </c>
      <c r="D38" s="109">
        <f>SUMIFS(Xero!$F:$F,Xero!$B:$B,Heron!D$9,Xero!$A:$A,Heron!$A$4,Xero!$E:$E,Heron!$A38)+SUMIFS(Xero!$F:$F,Xero!$B:$B,Heron!D$9,Xero!$A:$A,Heron!$A$5,Xero!$E:$E,Heron!$A38)</f>
        <v/>
      </c>
      <c r="E38" s="109">
        <f>SUMIFS(Xero!$F:$F,Xero!$B:$B,Heron!E$9,Xero!$A:$A,Heron!$A$4,Xero!$E:$E,Heron!$A38)+SUMIFS(Xero!$F:$F,Xero!$B:$B,Heron!E$9,Xero!$A:$A,Heron!$A$5,Xero!$E:$E,Heron!$A38)</f>
        <v/>
      </c>
      <c r="F38" s="109">
        <f>SUMIFS(Xero!$F:$F,Xero!$B:$B,Heron!F$9,Xero!$A:$A,Heron!$A$4,Xero!$E:$E,Heron!$A38)+SUMIFS(Xero!$F:$F,Xero!$B:$B,Heron!F$9,Xero!$A:$A,Heron!$A$5,Xero!$E:$E,Heron!$A38)</f>
        <v/>
      </c>
      <c r="G38" s="109">
        <f>SUMIFS(Xero!$F:$F,Xero!$B:$B,Heron!G$9,Xero!$A:$A,Heron!$A$4,Xero!$E:$E,Heron!$A38)+SUMIFS(Xero!$F:$F,Xero!$B:$B,Heron!G$9,Xero!$A:$A,Heron!$A$5,Xero!$E:$E,Heron!$A38)</f>
        <v/>
      </c>
      <c r="H38" s="109">
        <f>SUMIFS(Xero!$F:$F,Xero!$B:$B,Heron!H$9,Xero!$A:$A,Heron!$A$4,Xero!$E:$E,Heron!$A38)+SUMIFS(Xero!$F:$F,Xero!$B:$B,Heron!H$9,Xero!$A:$A,Heron!$A$5,Xero!$E:$E,Heron!$A38)</f>
        <v/>
      </c>
      <c r="I38" s="109">
        <f>SUMIFS(Xero!$F:$F,Xero!$B:$B,Heron!I$9,Xero!$A:$A,Heron!$A$4,Xero!$E:$E,Heron!$A38)+SUMIFS(Xero!$F:$F,Xero!$B:$B,Heron!I$9,Xero!$A:$A,Heron!$A$5,Xero!$E:$E,Heron!$A38)</f>
        <v/>
      </c>
      <c r="J38" s="109">
        <f>SUMIFS(Xero!$F:$F,Xero!$B:$B,Heron!J$9,Xero!$A:$A,Heron!$A$4,Xero!$E:$E,Heron!$A38)+SUMIFS(Xero!$F:$F,Xero!$B:$B,Heron!J$9,Xero!$A:$A,Heron!$A$5,Xero!$E:$E,Heron!$A38)</f>
        <v/>
      </c>
      <c r="K38" s="109">
        <f>SUMIFS(Xero!$F:$F,Xero!$B:$B,Heron!K$9,Xero!$A:$A,Heron!$A$4,Xero!$E:$E,Heron!$A38)+SUMIFS(Xero!$F:$F,Xero!$B:$B,Heron!K$9,Xero!$A:$A,Heron!$A$5,Xero!$E:$E,Heron!$A38)</f>
        <v/>
      </c>
      <c r="L38" s="109">
        <f>SUMIFS(Xero!$F:$F,Xero!$B:$B,Heron!L$9,Xero!$A:$A,Heron!$A$4,Xero!$E:$E,Heron!$A38)+SUMIFS(Xero!$F:$F,Xero!$B:$B,Heron!L$9,Xero!$A:$A,Heron!$A$5,Xero!$E:$E,Heron!$A38)</f>
        <v/>
      </c>
      <c r="M38" s="109">
        <f>SUMIFS(Xero!$F:$F,Xero!$B:$B,Heron!M$9,Xero!$A:$A,Heron!$A$4,Xero!$E:$E,Heron!$A38)+SUMIFS(Xero!$F:$F,Xero!$B:$B,Heron!M$9,Xero!$A:$A,Heron!$A$5,Xero!$E:$E,Heron!$A38)</f>
        <v/>
      </c>
      <c r="N38" s="109">
        <f>SUMIFS(Xero!$F:$F,Xero!$B:$B,Heron!N$9,Xero!$A:$A,Heron!$A$4,Xero!$E:$E,Heron!$A38)+SUMIFS(Xero!$F:$F,Xero!$B:$B,Heron!N$9,Xero!$A:$A,Heron!$A$5,Xero!$E:$E,Heron!$A38)</f>
        <v/>
      </c>
      <c r="O38" s="109">
        <f>SUMIFS(Xero!$F:$F,Xero!$B:$B,Heron!O$9,Xero!$A:$A,Heron!$A$4,Xero!$E:$E,Heron!$A38)+SUMIFS(Xero!$F:$F,Xero!$B:$B,Heron!O$9,Xero!$A:$A,Heron!$A$5,Xero!$E:$E,Heron!$A38)</f>
        <v/>
      </c>
      <c r="P38" s="109">
        <f>SUMIFS(Xero!$F:$F,Xero!$B:$B,Heron!P$9,Xero!$A:$A,Heron!$A$4,Xero!$E:$E,Heron!$A38)+SUMIFS(Xero!$F:$F,Xero!$B:$B,Heron!P$9,Xero!$A:$A,Heron!$A$5,Xero!$E:$E,Heron!$A38)</f>
        <v/>
      </c>
      <c r="Q38" s="109">
        <f>SUMIFS(Xero!$F:$F,Xero!$B:$B,Heron!Q$9,Xero!$A:$A,Heron!$A$4,Xero!$E:$E,Heron!$A38)+SUMIFS(Xero!$F:$F,Xero!$B:$B,Heron!Q$9,Xero!$A:$A,Heron!$A$5,Xero!$E:$E,Heron!$A38)</f>
        <v/>
      </c>
      <c r="R38" s="109">
        <f>SUMIFS(Xero!$F:$F,Xero!$B:$B,Heron!R$9,Xero!$A:$A,Heron!$A$4,Xero!$E:$E,Heron!$A38)+SUMIFS(Xero!$F:$F,Xero!$B:$B,Heron!R$9,Xero!$A:$A,Heron!$A$5,Xero!$E:$E,Heron!$A38)</f>
        <v/>
      </c>
      <c r="S38" s="109">
        <f>SUMIFS(Xero!$F:$F,Xero!$B:$B,Heron!S$9,Xero!$A:$A,Heron!$A$4,Xero!$E:$E,Heron!$A38)+SUMIFS(Xero!$F:$F,Xero!$B:$B,Heron!S$9,Xero!$A:$A,Heron!$A$5,Xero!$E:$E,Heron!$A38)</f>
        <v/>
      </c>
      <c r="T38" s="109">
        <f>SUMIFS(Xero!$F:$F,Xero!$B:$B,Heron!T$9,Xero!$A:$A,Heron!$A$4,Xero!$E:$E,Heron!$A38)+SUMIFS(Xero!$F:$F,Xero!$B:$B,Heron!T$9,Xero!$A:$A,Heron!$A$5,Xero!$E:$E,Heron!$A38)</f>
        <v/>
      </c>
      <c r="U38" s="109">
        <f>SUMIFS(Xero!$F:$F,Xero!$B:$B,Heron!U$9,Xero!$A:$A,Heron!$A$4,Xero!$E:$E,Heron!$A38)+SUMIFS(Xero!$F:$F,Xero!$B:$B,Heron!U$9,Xero!$A:$A,Heron!$A$5,Xero!$E:$E,Heron!$A38)</f>
        <v/>
      </c>
      <c r="V38" s="109">
        <f>SUMIFS(Xero!$F:$F,Xero!$B:$B,Heron!V$9,Xero!$A:$A,Heron!$A$4,Xero!$E:$E,Heron!$A38)+SUMIFS(Xero!$F:$F,Xero!$B:$B,Heron!V$9,Xero!$A:$A,Heron!$A$5,Xero!$E:$E,Heron!$A38)</f>
        <v/>
      </c>
      <c r="W38" s="109">
        <f>SUMIFS(Xero!$F:$F,Xero!$B:$B,Heron!W$9,Xero!$A:$A,Heron!$A$4,Xero!$E:$E,Heron!$A38)+SUMIFS(Xero!$F:$F,Xero!$B:$B,Heron!W$9,Xero!$A:$A,Heron!$A$5,Xero!$E:$E,Heron!$A38)</f>
        <v/>
      </c>
      <c r="X38" s="109">
        <f>SUMIFS(Xero!$F:$F,Xero!$B:$B,Heron!X$9,Xero!$A:$A,Heron!$A$4,Xero!$E:$E,Heron!$A38)+SUMIFS(Xero!$F:$F,Xero!$B:$B,Heron!X$9,Xero!$A:$A,Heron!$A$5,Xero!$E:$E,Heron!$A38)</f>
        <v/>
      </c>
      <c r="Y38" s="109">
        <f>SUMIFS(Xero!$F:$F,Xero!$B:$B,Heron!Y$9,Xero!$A:$A,Heron!$A$4,Xero!$E:$E,Heron!$A38)+SUMIFS(Xero!$F:$F,Xero!$B:$B,Heron!Y$9,Xero!$A:$A,Heron!$A$5,Xero!$E:$E,Heron!$A38)</f>
        <v/>
      </c>
      <c r="Z38" s="109">
        <f>SUMIFS(Xero!$F:$F,Xero!$B:$B,Heron!Z$9,Xero!$A:$A,Heron!$A$4,Xero!$E:$E,Heron!$A38)+SUMIFS(Xero!$F:$F,Xero!$B:$B,Heron!Z$9,Xero!$A:$A,Heron!$A$5,Xero!$E:$E,Heron!$A38)</f>
        <v/>
      </c>
      <c r="AA38" s="109">
        <f>SUMIFS(Xero!$F:$F,Xero!$B:$B,Heron!AA$9,Xero!$A:$A,Heron!$A$4,Xero!$E:$E,Heron!$A38)+SUMIFS(Xero!$F:$F,Xero!$B:$B,Heron!AA$9,Xero!$A:$A,Heron!$A$5,Xero!$E:$E,Heron!$A38)</f>
        <v/>
      </c>
      <c r="AB38" s="109">
        <f>SUMIFS(Xero!$F:$F,Xero!$B:$B,Heron!AB$9,Xero!$A:$A,Heron!$A$4,Xero!$E:$E,Heron!$A38)+SUMIFS(Xero!$F:$F,Xero!$B:$B,Heron!AB$9,Xero!$A:$A,Heron!$A$5,Xero!$E:$E,Heron!$A38)</f>
        <v/>
      </c>
      <c r="AC38" s="109">
        <f>SUMIFS(Xero!$F:$F,Xero!$B:$B,Heron!AC$9,Xero!$A:$A,Heron!$A$4,Xero!$E:$E,Heron!$A38)+SUMIFS(Xero!$F:$F,Xero!$B:$B,Heron!AC$9,Xero!$A:$A,Heron!$A$5,Xero!$E:$E,Heron!$A38)</f>
        <v/>
      </c>
      <c r="AD38" s="109">
        <f>SUMIFS(Xero!$F:$F,Xero!$B:$B,Heron!AD$9,Xero!$A:$A,Heron!$A$4,Xero!$E:$E,Heron!$A38)+SUMIFS(Xero!$F:$F,Xero!$B:$B,Heron!AD$9,Xero!$A:$A,Heron!$A$5,Xero!$E:$E,Heron!$A38)</f>
        <v/>
      </c>
      <c r="AE38" s="109">
        <f>SUMIFS(Xero!$F:$F,Xero!$B:$B,Heron!AE$9,Xero!$A:$A,Heron!$A$4,Xero!$E:$E,Heron!$A38)+SUMIFS(Xero!$F:$F,Xero!$B:$B,Heron!AE$9,Xero!$A:$A,Heron!$A$5,Xero!$E:$E,Heron!$A38)</f>
        <v/>
      </c>
      <c r="AF38" s="109">
        <f>SUMIFS(Xero!$F:$F,Xero!$B:$B,Heron!AF$9,Xero!$A:$A,Heron!$A$4,Xero!$E:$E,Heron!$A38)+SUMIFS(Xero!$F:$F,Xero!$B:$B,Heron!AF$9,Xero!$A:$A,Heron!$A$5,Xero!$E:$E,Heron!$A38)</f>
        <v/>
      </c>
      <c r="AG38" s="109">
        <f>SUMIFS(Xero!$F:$F,Xero!$B:$B,Heron!AG$9,Xero!$A:$A,Heron!$A$4,Xero!$E:$E,Heron!$A38)+SUMIFS(Xero!$F:$F,Xero!$B:$B,Heron!AG$9,Xero!$A:$A,Heron!$A$5,Xero!$E:$E,Heron!$A38)</f>
        <v/>
      </c>
      <c r="AH38" s="109">
        <f>SUMIFS(Xero!$F:$F,Xero!$B:$B,Heron!AH$9,Xero!$A:$A,Heron!$A$4,Xero!$E:$E,Heron!$A38)+SUMIFS(Xero!$F:$F,Xero!$B:$B,Heron!AH$9,Xero!$A:$A,Heron!$A$5,Xero!$E:$E,Heron!$A38)</f>
        <v/>
      </c>
      <c r="AI38" s="109">
        <f>SUMIFS(Xero!$F:$F,Xero!$B:$B,Heron!AI$9,Xero!$A:$A,Heron!$A$4,Xero!$E:$E,Heron!$A38)+SUMIFS(Xero!$F:$F,Xero!$B:$B,Heron!AI$9,Xero!$A:$A,Heron!$A$5,Xero!$E:$E,Heron!$A38)</f>
        <v/>
      </c>
      <c r="AJ38" s="109">
        <f>SUMIFS(Xero!$F:$F,Xero!$B:$B,Heron!AJ$9,Xero!$A:$A,Heron!$A$4,Xero!$E:$E,Heron!$A38)+SUMIFS(Xero!$F:$F,Xero!$B:$B,Heron!AJ$9,Xero!$A:$A,Heron!$A$5,Xero!$E:$E,Heron!$A38)</f>
        <v/>
      </c>
      <c r="AK38" s="109">
        <f>SUMIFS(Xero!$F:$F,Xero!$B:$B,Heron!AK$9,Xero!$A:$A,Heron!$A$4,Xero!$E:$E,Heron!$A38)+SUMIFS(Xero!$F:$F,Xero!$B:$B,Heron!AK$9,Xero!$A:$A,Heron!$A$5,Xero!$E:$E,Heron!$A38)</f>
        <v/>
      </c>
      <c r="AL38" s="109">
        <f>SUMIFS(Xero!$F:$F,Xero!$B:$B,Heron!AL$9,Xero!$A:$A,Heron!$A$4,Xero!$E:$E,Heron!$A38)+SUMIFS(Xero!$F:$F,Xero!$B:$B,Heron!AL$9,Xero!$A:$A,Heron!$A$5,Xero!$E:$E,Heron!$A38)</f>
        <v/>
      </c>
      <c r="AM38" s="109">
        <f>SUMIFS(Xero!$F:$F,Xero!$B:$B,Heron!AM$9,Xero!$A:$A,Heron!$A$4,Xero!$E:$E,Heron!$A38)+SUMIFS(Xero!$F:$F,Xero!$B:$B,Heron!AM$9,Xero!$A:$A,Heron!$A$5,Xero!$E:$E,Heron!$A38)</f>
        <v/>
      </c>
      <c r="AN38" s="109">
        <f>SUMIFS(Xero!$F:$F,Xero!$B:$B,Heron!AN$9,Xero!$A:$A,Heron!$A$4,Xero!$E:$E,Heron!$A38)+SUMIFS(Xero!$F:$F,Xero!$B:$B,Heron!AN$9,Xero!$A:$A,Heron!$A$5,Xero!$E:$E,Heron!$A38)</f>
        <v/>
      </c>
      <c r="AO38" s="109">
        <f>SUMIFS(Xero!$F:$F,Xero!$B:$B,Heron!AO$9,Xero!$A:$A,Heron!$A$4,Xero!$E:$E,Heron!$A38)+SUMIFS(Xero!$F:$F,Xero!$B:$B,Heron!AO$9,Xero!$A:$A,Heron!$A$5,Xero!$E:$E,Heron!$A38)</f>
        <v/>
      </c>
      <c r="AP38" s="109">
        <f>SUMIFS(Xero!$F:$F,Xero!$B:$B,Heron!AP$9,Xero!$A:$A,Heron!$A$4,Xero!$E:$E,Heron!$A38)+SUMIFS(Xero!$F:$F,Xero!$B:$B,Heron!AP$9,Xero!$A:$A,Heron!$A$5,Xero!$E:$E,Heron!$A38)</f>
        <v/>
      </c>
      <c r="AQ38" s="109">
        <f>SUMIFS(Xero!$F:$F,Xero!$B:$B,Heron!AQ$9,Xero!$A:$A,Heron!$A$4,Xero!$E:$E,Heron!$A38)+SUMIFS(Xero!$F:$F,Xero!$B:$B,Heron!AQ$9,Xero!$A:$A,Heron!$A$5,Xero!$E:$E,Heron!$A38)</f>
        <v/>
      </c>
      <c r="AR38" s="109">
        <f>SUMIFS(Xero!$F:$F,Xero!$B:$B,Heron!AR$9,Xero!$A:$A,Heron!$A$4,Xero!$E:$E,Heron!$A38)+SUMIFS(Xero!$F:$F,Xero!$B:$B,Heron!AR$9,Xero!$A:$A,Heron!$A$5,Xero!$E:$E,Heron!$A38)</f>
        <v/>
      </c>
      <c r="AS38" s="109">
        <f>SUMIFS(Xero!$F:$F,Xero!$B:$B,Heron!AS$9,Xero!$A:$A,Heron!$A$4,Xero!$E:$E,Heron!$A38)+SUMIFS(Xero!$F:$F,Xero!$B:$B,Heron!AS$9,Xero!$A:$A,Heron!$A$5,Xero!$E:$E,Heron!$A38)</f>
        <v/>
      </c>
      <c r="AT38" s="109">
        <f>SUMIFS(Xero!$F:$F,Xero!$B:$B,Heron!AT$9,Xero!$A:$A,Heron!$A$4,Xero!$E:$E,Heron!$A38)+SUMIFS(Xero!$F:$F,Xero!$B:$B,Heron!AT$9,Xero!$A:$A,Heron!$A$5,Xero!$E:$E,Heron!$A38)</f>
        <v/>
      </c>
      <c r="AU38" s="109">
        <f>SUMIFS(Xero!$F:$F,Xero!$B:$B,Heron!AU$9,Xero!$A:$A,Heron!$A$4,Xero!$E:$E,Heron!$A38)+SUMIFS(Xero!$F:$F,Xero!$B:$B,Heron!AU$9,Xero!$A:$A,Heron!$A$5,Xero!$E:$E,Heron!$A38)</f>
        <v/>
      </c>
      <c r="AV38" s="109">
        <f>SUMIFS(Xero!$F:$F,Xero!$B:$B,Heron!AV$9,Xero!$A:$A,Heron!$A$4,Xero!$E:$E,Heron!$A38)+SUMIFS(Xero!$F:$F,Xero!$B:$B,Heron!AV$9,Xero!$A:$A,Heron!$A$5,Xero!$E:$E,Heron!$A38)</f>
        <v/>
      </c>
      <c r="AW38" s="109">
        <f>SUMIFS(Xero!$F:$F,Xero!$B:$B,Heron!AW$9,Xero!$A:$A,Heron!$A$4,Xero!$E:$E,Heron!$A38)+SUMIFS(Xero!$F:$F,Xero!$B:$B,Heron!AW$9,Xero!$A:$A,Heron!$A$5,Xero!$E:$E,Heron!$A38)</f>
        <v/>
      </c>
      <c r="AX38" s="109">
        <f>SUMIFS(Xero!$F:$F,Xero!$B:$B,Heron!AX$9,Xero!$A:$A,Heron!$A$4,Xero!$E:$E,Heron!$A38)+SUMIFS(Xero!$F:$F,Xero!$B:$B,Heron!AX$9,Xero!$A:$A,Heron!$A$5,Xero!$E:$E,Heron!$A38)</f>
        <v/>
      </c>
      <c r="AY38" s="109">
        <f>SUMIFS(Xero!$F:$F,Xero!$B:$B,Heron!AY$9,Xero!$A:$A,Heron!$A$4,Xero!$E:$E,Heron!$A38)+SUMIFS(Xero!$F:$F,Xero!$B:$B,Heron!AY$9,Xero!$A:$A,Heron!$A$5,Xero!$E:$E,Heron!$A38)</f>
        <v/>
      </c>
      <c r="AZ38" s="109">
        <f>SUMIFS(Xero!$F:$F,Xero!$B:$B,Heron!AZ$9,Xero!$A:$A,Heron!$A$4,Xero!$E:$E,Heron!$A38)+SUMIFS(Xero!$F:$F,Xero!$B:$B,Heron!AZ$9,Xero!$A:$A,Heron!$A$5,Xero!$E:$E,Heron!$A38)</f>
        <v/>
      </c>
      <c r="BA38" s="109">
        <f>SUMIFS(Xero!$F:$F,Xero!$B:$B,Heron!BA$9,Xero!$A:$A,Heron!$A$4,Xero!$E:$E,Heron!$A38)+SUMIFS(Xero!$F:$F,Xero!$B:$B,Heron!BA$9,Xero!$A:$A,Heron!$A$5,Xero!$E:$E,Heron!$A38)</f>
        <v/>
      </c>
      <c r="BB38" s="109">
        <f>SUMIFS(Xero!$F:$F,Xero!$B:$B,Heron!BB$9,Xero!$A:$A,Heron!$A$4,Xero!$E:$E,Heron!$A38)+SUMIFS(Xero!$F:$F,Xero!$B:$B,Heron!BB$9,Xero!$A:$A,Heron!$A$5,Xero!$E:$E,Heron!$A38)</f>
        <v/>
      </c>
      <c r="BC38" s="109">
        <f>SUMIFS(Xero!$F:$F,Xero!$B:$B,Heron!BC$9,Xero!$A:$A,Heron!$A$4,Xero!$E:$E,Heron!$A38)+SUMIFS(Xero!$F:$F,Xero!$B:$B,Heron!BC$9,Xero!$A:$A,Heron!$A$5,Xero!$E:$E,Heron!$A38)</f>
        <v/>
      </c>
      <c r="BD38" s="109">
        <f>SUMIFS(Xero!$F:$F,Xero!$B:$B,Heron!BD$9,Xero!$A:$A,Heron!$A$4,Xero!$E:$E,Heron!$A38)+SUMIFS(Xero!$F:$F,Xero!$B:$B,Heron!BD$9,Xero!$A:$A,Heron!$A$5,Xero!$E:$E,Heron!$A38)</f>
        <v/>
      </c>
      <c r="BE38" s="109">
        <f>SUMIFS(Xero!$F:$F,Xero!$B:$B,Heron!BE$9,Xero!$A:$A,Heron!$A$4,Xero!$E:$E,Heron!$A38)+SUMIFS(Xero!$F:$F,Xero!$B:$B,Heron!BE$9,Xero!$A:$A,Heron!$A$5,Xero!$E:$E,Heron!$A38)</f>
        <v/>
      </c>
      <c r="BF38" s="109">
        <f>SUMIFS(Xero!$F:$F,Xero!$B:$B,Heron!BF$9,Xero!$A:$A,Heron!$A$4,Xero!$E:$E,Heron!$A38)+SUMIFS(Xero!$F:$F,Xero!$B:$B,Heron!BF$9,Xero!$A:$A,Heron!$A$5,Xero!$E:$E,Heron!$A38)</f>
        <v/>
      </c>
      <c r="BG38" s="109">
        <f>SUMIFS(Xero!$F:$F,Xero!$B:$B,Heron!BG$9,Xero!$A:$A,Heron!$A$4,Xero!$E:$E,Heron!$A38)+SUMIFS(Xero!$F:$F,Xero!$B:$B,Heron!BG$9,Xero!$A:$A,Heron!$A$5,Xero!$E:$E,Heron!$A38)</f>
        <v/>
      </c>
      <c r="BH38" s="109">
        <f>SUMIFS(Xero!$F:$F,Xero!$B:$B,Heron!BH$9,Xero!$A:$A,Heron!$A$4,Xero!$E:$E,Heron!$A38)+SUMIFS(Xero!$F:$F,Xero!$B:$B,Heron!BH$9,Xero!$A:$A,Heron!$A$5,Xero!$E:$E,Heron!$A38)</f>
        <v/>
      </c>
      <c r="BI38" s="109">
        <f>SUMIFS(Xero!$F:$F,Xero!$B:$B,Heron!BI$9,Xero!$A:$A,Heron!$A$4,Xero!$E:$E,Heron!$A38)+SUMIFS(Xero!$F:$F,Xero!$B:$B,Heron!BI$9,Xero!$A:$A,Heron!$A$5,Xero!$E:$E,Heron!$A38)</f>
        <v/>
      </c>
      <c r="BJ38" s="109">
        <f>SUMIFS(Xero!$F:$F,Xero!$B:$B,Heron!BJ$9,Xero!$A:$A,Heron!$A$4,Xero!$E:$E,Heron!$A38)+SUMIFS(Xero!$F:$F,Xero!$B:$B,Heron!BJ$9,Xero!$A:$A,Heron!$A$5,Xero!$E:$E,Heron!$A38)</f>
        <v/>
      </c>
      <c r="BK38" s="109">
        <f>SUMIFS(Xero!$F:$F,Xero!$B:$B,Heron!BK$9,Xero!$A:$A,Heron!$A$4,Xero!$E:$E,Heron!$A38)+SUMIFS(Xero!$F:$F,Xero!$B:$B,Heron!BK$9,Xero!$A:$A,Heron!$A$5,Xero!$E:$E,Heron!$A38)</f>
        <v/>
      </c>
      <c r="BL38" s="109">
        <f>sum(D38:BK38)</f>
        <v/>
      </c>
    </row>
    <row r="39">
      <c r="A39" s="108" t="inlineStr">
        <is>
          <t>Advertising - Real Marketing</t>
        </is>
      </c>
      <c r="D39" s="109">
        <f>SUMIFS(Xero!$F:$F,Xero!$B:$B,Heron!D$9,Xero!$A:$A,Heron!$A$4,Xero!$E:$E,Heron!$A39)+SUMIFS(Xero!$F:$F,Xero!$B:$B,Heron!D$9,Xero!$A:$A,Heron!$A$5,Xero!$E:$E,Heron!$A39)</f>
        <v/>
      </c>
      <c r="E39" s="109">
        <f>SUMIFS(Xero!$F:$F,Xero!$B:$B,Heron!E$9,Xero!$A:$A,Heron!$A$4,Xero!$E:$E,Heron!$A39)+SUMIFS(Xero!$F:$F,Xero!$B:$B,Heron!E$9,Xero!$A:$A,Heron!$A$5,Xero!$E:$E,Heron!$A39)</f>
        <v/>
      </c>
      <c r="F39" s="109">
        <f>SUMIFS(Xero!$F:$F,Xero!$B:$B,Heron!F$9,Xero!$A:$A,Heron!$A$4,Xero!$E:$E,Heron!$A39)+SUMIFS(Xero!$F:$F,Xero!$B:$B,Heron!F$9,Xero!$A:$A,Heron!$A$5,Xero!$E:$E,Heron!$A39)</f>
        <v/>
      </c>
      <c r="G39" s="109">
        <f>SUMIFS(Xero!$F:$F,Xero!$B:$B,Heron!G$9,Xero!$A:$A,Heron!$A$4,Xero!$E:$E,Heron!$A39)+SUMIFS(Xero!$F:$F,Xero!$B:$B,Heron!G$9,Xero!$A:$A,Heron!$A$5,Xero!$E:$E,Heron!$A39)</f>
        <v/>
      </c>
      <c r="H39" s="109">
        <f>SUMIFS(Xero!$F:$F,Xero!$B:$B,Heron!H$9,Xero!$A:$A,Heron!$A$4,Xero!$E:$E,Heron!$A39)+SUMIFS(Xero!$F:$F,Xero!$B:$B,Heron!H$9,Xero!$A:$A,Heron!$A$5,Xero!$E:$E,Heron!$A39)</f>
        <v/>
      </c>
      <c r="I39" s="109">
        <f>SUMIFS(Xero!$F:$F,Xero!$B:$B,Heron!I$9,Xero!$A:$A,Heron!$A$4,Xero!$E:$E,Heron!$A39)+SUMIFS(Xero!$F:$F,Xero!$B:$B,Heron!I$9,Xero!$A:$A,Heron!$A$5,Xero!$E:$E,Heron!$A39)</f>
        <v/>
      </c>
      <c r="J39" s="109">
        <f>SUMIFS(Xero!$F:$F,Xero!$B:$B,Heron!J$9,Xero!$A:$A,Heron!$A$4,Xero!$E:$E,Heron!$A39)+SUMIFS(Xero!$F:$F,Xero!$B:$B,Heron!J$9,Xero!$A:$A,Heron!$A$5,Xero!$E:$E,Heron!$A39)</f>
        <v/>
      </c>
      <c r="K39" s="109">
        <f>SUMIFS(Xero!$F:$F,Xero!$B:$B,Heron!K$9,Xero!$A:$A,Heron!$A$4,Xero!$E:$E,Heron!$A39)+SUMIFS(Xero!$F:$F,Xero!$B:$B,Heron!K$9,Xero!$A:$A,Heron!$A$5,Xero!$E:$E,Heron!$A39)</f>
        <v/>
      </c>
      <c r="L39" s="109">
        <f>SUMIFS(Xero!$F:$F,Xero!$B:$B,Heron!L$9,Xero!$A:$A,Heron!$A$4,Xero!$E:$E,Heron!$A39)+SUMIFS(Xero!$F:$F,Xero!$B:$B,Heron!L$9,Xero!$A:$A,Heron!$A$5,Xero!$E:$E,Heron!$A39)</f>
        <v/>
      </c>
      <c r="M39" s="109">
        <f>SUMIFS(Xero!$F:$F,Xero!$B:$B,Heron!M$9,Xero!$A:$A,Heron!$A$4,Xero!$E:$E,Heron!$A39)+SUMIFS(Xero!$F:$F,Xero!$B:$B,Heron!M$9,Xero!$A:$A,Heron!$A$5,Xero!$E:$E,Heron!$A39)</f>
        <v/>
      </c>
      <c r="N39" s="109">
        <f>SUMIFS(Xero!$F:$F,Xero!$B:$B,Heron!N$9,Xero!$A:$A,Heron!$A$4,Xero!$E:$E,Heron!$A39)+SUMIFS(Xero!$F:$F,Xero!$B:$B,Heron!N$9,Xero!$A:$A,Heron!$A$5,Xero!$E:$E,Heron!$A39)</f>
        <v/>
      </c>
      <c r="O39" s="109">
        <f>SUMIFS(Xero!$F:$F,Xero!$B:$B,Heron!O$9,Xero!$A:$A,Heron!$A$4,Xero!$E:$E,Heron!$A39)+SUMIFS(Xero!$F:$F,Xero!$B:$B,Heron!O$9,Xero!$A:$A,Heron!$A$5,Xero!$E:$E,Heron!$A39)</f>
        <v/>
      </c>
      <c r="P39" s="109">
        <f>SUMIFS(Xero!$F:$F,Xero!$B:$B,Heron!P$9,Xero!$A:$A,Heron!$A$4,Xero!$E:$E,Heron!$A39)+SUMIFS(Xero!$F:$F,Xero!$B:$B,Heron!P$9,Xero!$A:$A,Heron!$A$5,Xero!$E:$E,Heron!$A39)</f>
        <v/>
      </c>
      <c r="Q39" s="109">
        <f>SUMIFS(Xero!$F:$F,Xero!$B:$B,Heron!Q$9,Xero!$A:$A,Heron!$A$4,Xero!$E:$E,Heron!$A39)+SUMIFS(Xero!$F:$F,Xero!$B:$B,Heron!Q$9,Xero!$A:$A,Heron!$A$5,Xero!$E:$E,Heron!$A39)</f>
        <v/>
      </c>
      <c r="R39" s="109">
        <f>SUMIFS(Xero!$F:$F,Xero!$B:$B,Heron!R$9,Xero!$A:$A,Heron!$A$4,Xero!$E:$E,Heron!$A39)+SUMIFS(Xero!$F:$F,Xero!$B:$B,Heron!R$9,Xero!$A:$A,Heron!$A$5,Xero!$E:$E,Heron!$A39)</f>
        <v/>
      </c>
      <c r="S39" s="109">
        <f>SUMIFS(Xero!$F:$F,Xero!$B:$B,Heron!S$9,Xero!$A:$A,Heron!$A$4,Xero!$E:$E,Heron!$A39)+SUMIFS(Xero!$F:$F,Xero!$B:$B,Heron!S$9,Xero!$A:$A,Heron!$A$5,Xero!$E:$E,Heron!$A39)</f>
        <v/>
      </c>
      <c r="T39" s="109">
        <f>SUMIFS(Xero!$F:$F,Xero!$B:$B,Heron!T$9,Xero!$A:$A,Heron!$A$4,Xero!$E:$E,Heron!$A39)+SUMIFS(Xero!$F:$F,Xero!$B:$B,Heron!T$9,Xero!$A:$A,Heron!$A$5,Xero!$E:$E,Heron!$A39)</f>
        <v/>
      </c>
      <c r="U39" s="109">
        <f>SUMIFS(Xero!$F:$F,Xero!$B:$B,Heron!U$9,Xero!$A:$A,Heron!$A$4,Xero!$E:$E,Heron!$A39)+SUMIFS(Xero!$F:$F,Xero!$B:$B,Heron!U$9,Xero!$A:$A,Heron!$A$5,Xero!$E:$E,Heron!$A39)</f>
        <v/>
      </c>
      <c r="V39" s="109">
        <f>SUMIFS(Xero!$F:$F,Xero!$B:$B,Heron!V$9,Xero!$A:$A,Heron!$A$4,Xero!$E:$E,Heron!$A39)+SUMIFS(Xero!$F:$F,Xero!$B:$B,Heron!V$9,Xero!$A:$A,Heron!$A$5,Xero!$E:$E,Heron!$A39)</f>
        <v/>
      </c>
      <c r="W39" s="109">
        <f>SUMIFS(Xero!$F:$F,Xero!$B:$B,Heron!W$9,Xero!$A:$A,Heron!$A$4,Xero!$E:$E,Heron!$A39)+SUMIFS(Xero!$F:$F,Xero!$B:$B,Heron!W$9,Xero!$A:$A,Heron!$A$5,Xero!$E:$E,Heron!$A39)</f>
        <v/>
      </c>
      <c r="X39" s="109">
        <f>SUMIFS(Xero!$F:$F,Xero!$B:$B,Heron!X$9,Xero!$A:$A,Heron!$A$4,Xero!$E:$E,Heron!$A39)+SUMIFS(Xero!$F:$F,Xero!$B:$B,Heron!X$9,Xero!$A:$A,Heron!$A$5,Xero!$E:$E,Heron!$A39)</f>
        <v/>
      </c>
      <c r="Y39" s="109">
        <f>SUMIFS(Xero!$F:$F,Xero!$B:$B,Heron!Y$9,Xero!$A:$A,Heron!$A$4,Xero!$E:$E,Heron!$A39)+SUMIFS(Xero!$F:$F,Xero!$B:$B,Heron!Y$9,Xero!$A:$A,Heron!$A$5,Xero!$E:$E,Heron!$A39)</f>
        <v/>
      </c>
      <c r="Z39" s="109">
        <f>SUMIFS(Xero!$F:$F,Xero!$B:$B,Heron!Z$9,Xero!$A:$A,Heron!$A$4,Xero!$E:$E,Heron!$A39)+SUMIFS(Xero!$F:$F,Xero!$B:$B,Heron!Z$9,Xero!$A:$A,Heron!$A$5,Xero!$E:$E,Heron!$A39)</f>
        <v/>
      </c>
      <c r="AA39" s="109">
        <f>SUMIFS(Xero!$F:$F,Xero!$B:$B,Heron!AA$9,Xero!$A:$A,Heron!$A$4,Xero!$E:$E,Heron!$A39)+SUMIFS(Xero!$F:$F,Xero!$B:$B,Heron!AA$9,Xero!$A:$A,Heron!$A$5,Xero!$E:$E,Heron!$A39)</f>
        <v/>
      </c>
      <c r="AB39" s="109">
        <f>SUMIFS(Xero!$F:$F,Xero!$B:$B,Heron!AB$9,Xero!$A:$A,Heron!$A$4,Xero!$E:$E,Heron!$A39)+SUMIFS(Xero!$F:$F,Xero!$B:$B,Heron!AB$9,Xero!$A:$A,Heron!$A$5,Xero!$E:$E,Heron!$A39)</f>
        <v/>
      </c>
      <c r="AC39" s="109">
        <f>SUMIFS(Xero!$F:$F,Xero!$B:$B,Heron!AC$9,Xero!$A:$A,Heron!$A$4,Xero!$E:$E,Heron!$A39)+SUMIFS(Xero!$F:$F,Xero!$B:$B,Heron!AC$9,Xero!$A:$A,Heron!$A$5,Xero!$E:$E,Heron!$A39)</f>
        <v/>
      </c>
      <c r="AD39" s="109">
        <f>SUMIFS(Xero!$F:$F,Xero!$B:$B,Heron!AD$9,Xero!$A:$A,Heron!$A$4,Xero!$E:$E,Heron!$A39)+SUMIFS(Xero!$F:$F,Xero!$B:$B,Heron!AD$9,Xero!$A:$A,Heron!$A$5,Xero!$E:$E,Heron!$A39)</f>
        <v/>
      </c>
      <c r="AE39" s="109">
        <f>SUMIFS(Xero!$F:$F,Xero!$B:$B,Heron!AE$9,Xero!$A:$A,Heron!$A$4,Xero!$E:$E,Heron!$A39)+SUMIFS(Xero!$F:$F,Xero!$B:$B,Heron!AE$9,Xero!$A:$A,Heron!$A$5,Xero!$E:$E,Heron!$A39)</f>
        <v/>
      </c>
      <c r="AF39" s="109">
        <f>SUMIFS(Xero!$F:$F,Xero!$B:$B,Heron!AF$9,Xero!$A:$A,Heron!$A$4,Xero!$E:$E,Heron!$A39)+SUMIFS(Xero!$F:$F,Xero!$B:$B,Heron!AF$9,Xero!$A:$A,Heron!$A$5,Xero!$E:$E,Heron!$A39)</f>
        <v/>
      </c>
      <c r="AG39" s="109">
        <f>SUMIFS(Xero!$F:$F,Xero!$B:$B,Heron!AG$9,Xero!$A:$A,Heron!$A$4,Xero!$E:$E,Heron!$A39)+SUMIFS(Xero!$F:$F,Xero!$B:$B,Heron!AG$9,Xero!$A:$A,Heron!$A$5,Xero!$E:$E,Heron!$A39)</f>
        <v/>
      </c>
      <c r="AH39" s="109">
        <f>SUMIFS(Xero!$F:$F,Xero!$B:$B,Heron!AH$9,Xero!$A:$A,Heron!$A$4,Xero!$E:$E,Heron!$A39)+SUMIFS(Xero!$F:$F,Xero!$B:$B,Heron!AH$9,Xero!$A:$A,Heron!$A$5,Xero!$E:$E,Heron!$A39)</f>
        <v/>
      </c>
      <c r="AI39" s="109">
        <f>SUMIFS(Xero!$F:$F,Xero!$B:$B,Heron!AI$9,Xero!$A:$A,Heron!$A$4,Xero!$E:$E,Heron!$A39)+SUMIFS(Xero!$F:$F,Xero!$B:$B,Heron!AI$9,Xero!$A:$A,Heron!$A$5,Xero!$E:$E,Heron!$A39)</f>
        <v/>
      </c>
      <c r="AJ39" s="109">
        <f>SUMIFS(Xero!$F:$F,Xero!$B:$B,Heron!AJ$9,Xero!$A:$A,Heron!$A$4,Xero!$E:$E,Heron!$A39)+SUMIFS(Xero!$F:$F,Xero!$B:$B,Heron!AJ$9,Xero!$A:$A,Heron!$A$5,Xero!$E:$E,Heron!$A39)</f>
        <v/>
      </c>
      <c r="AK39" s="109">
        <f>SUMIFS(Xero!$F:$F,Xero!$B:$B,Heron!AK$9,Xero!$A:$A,Heron!$A$4,Xero!$E:$E,Heron!$A39)+SUMIFS(Xero!$F:$F,Xero!$B:$B,Heron!AK$9,Xero!$A:$A,Heron!$A$5,Xero!$E:$E,Heron!$A39)</f>
        <v/>
      </c>
      <c r="AL39" s="109">
        <f>SUMIFS(Xero!$F:$F,Xero!$B:$B,Heron!AL$9,Xero!$A:$A,Heron!$A$4,Xero!$E:$E,Heron!$A39)+SUMIFS(Xero!$F:$F,Xero!$B:$B,Heron!AL$9,Xero!$A:$A,Heron!$A$5,Xero!$E:$E,Heron!$A39)</f>
        <v/>
      </c>
      <c r="AM39" s="109">
        <f>SUMIFS(Xero!$F:$F,Xero!$B:$B,Heron!AM$9,Xero!$A:$A,Heron!$A$4,Xero!$E:$E,Heron!$A39)+SUMIFS(Xero!$F:$F,Xero!$B:$B,Heron!AM$9,Xero!$A:$A,Heron!$A$5,Xero!$E:$E,Heron!$A39)</f>
        <v/>
      </c>
      <c r="AN39" s="109">
        <f>SUMIFS(Xero!$F:$F,Xero!$B:$B,Heron!AN$9,Xero!$A:$A,Heron!$A$4,Xero!$E:$E,Heron!$A39)+SUMIFS(Xero!$F:$F,Xero!$B:$B,Heron!AN$9,Xero!$A:$A,Heron!$A$5,Xero!$E:$E,Heron!$A39)</f>
        <v/>
      </c>
      <c r="AO39" s="109">
        <f>SUMIFS(Xero!$F:$F,Xero!$B:$B,Heron!AO$9,Xero!$A:$A,Heron!$A$4,Xero!$E:$E,Heron!$A39)+SUMIFS(Xero!$F:$F,Xero!$B:$B,Heron!AO$9,Xero!$A:$A,Heron!$A$5,Xero!$E:$E,Heron!$A39)</f>
        <v/>
      </c>
      <c r="AP39" s="109">
        <f>SUMIFS(Xero!$F:$F,Xero!$B:$B,Heron!AP$9,Xero!$A:$A,Heron!$A$4,Xero!$E:$E,Heron!$A39)+SUMIFS(Xero!$F:$F,Xero!$B:$B,Heron!AP$9,Xero!$A:$A,Heron!$A$5,Xero!$E:$E,Heron!$A39)</f>
        <v/>
      </c>
      <c r="AQ39" s="109">
        <f>SUMIFS(Xero!$F:$F,Xero!$B:$B,Heron!AQ$9,Xero!$A:$A,Heron!$A$4,Xero!$E:$E,Heron!$A39)+SUMIFS(Xero!$F:$F,Xero!$B:$B,Heron!AQ$9,Xero!$A:$A,Heron!$A$5,Xero!$E:$E,Heron!$A39)</f>
        <v/>
      </c>
      <c r="AR39" s="109">
        <f>SUMIFS(Xero!$F:$F,Xero!$B:$B,Heron!AR$9,Xero!$A:$A,Heron!$A$4,Xero!$E:$E,Heron!$A39)+SUMIFS(Xero!$F:$F,Xero!$B:$B,Heron!AR$9,Xero!$A:$A,Heron!$A$5,Xero!$E:$E,Heron!$A39)</f>
        <v/>
      </c>
      <c r="AS39" s="109">
        <f>SUMIFS(Xero!$F:$F,Xero!$B:$B,Heron!AS$9,Xero!$A:$A,Heron!$A$4,Xero!$E:$E,Heron!$A39)+SUMIFS(Xero!$F:$F,Xero!$B:$B,Heron!AS$9,Xero!$A:$A,Heron!$A$5,Xero!$E:$E,Heron!$A39)</f>
        <v/>
      </c>
      <c r="AT39" s="109">
        <f>SUMIFS(Xero!$F:$F,Xero!$B:$B,Heron!AT$9,Xero!$A:$A,Heron!$A$4,Xero!$E:$E,Heron!$A39)+SUMIFS(Xero!$F:$F,Xero!$B:$B,Heron!AT$9,Xero!$A:$A,Heron!$A$5,Xero!$E:$E,Heron!$A39)</f>
        <v/>
      </c>
      <c r="AU39" s="109">
        <f>SUMIFS(Xero!$F:$F,Xero!$B:$B,Heron!AU$9,Xero!$A:$A,Heron!$A$4,Xero!$E:$E,Heron!$A39)+SUMIFS(Xero!$F:$F,Xero!$B:$B,Heron!AU$9,Xero!$A:$A,Heron!$A$5,Xero!$E:$E,Heron!$A39)</f>
        <v/>
      </c>
      <c r="AV39" s="109">
        <f>SUMIFS(Xero!$F:$F,Xero!$B:$B,Heron!AV$9,Xero!$A:$A,Heron!$A$4,Xero!$E:$E,Heron!$A39)+SUMIFS(Xero!$F:$F,Xero!$B:$B,Heron!AV$9,Xero!$A:$A,Heron!$A$5,Xero!$E:$E,Heron!$A39)</f>
        <v/>
      </c>
      <c r="AW39" s="109">
        <f>SUMIFS(Xero!$F:$F,Xero!$B:$B,Heron!AW$9,Xero!$A:$A,Heron!$A$4,Xero!$E:$E,Heron!$A39)+SUMIFS(Xero!$F:$F,Xero!$B:$B,Heron!AW$9,Xero!$A:$A,Heron!$A$5,Xero!$E:$E,Heron!$A39)</f>
        <v/>
      </c>
      <c r="AX39" s="109">
        <f>SUMIFS(Xero!$F:$F,Xero!$B:$B,Heron!AX$9,Xero!$A:$A,Heron!$A$4,Xero!$E:$E,Heron!$A39)+SUMIFS(Xero!$F:$F,Xero!$B:$B,Heron!AX$9,Xero!$A:$A,Heron!$A$5,Xero!$E:$E,Heron!$A39)</f>
        <v/>
      </c>
      <c r="AY39" s="109">
        <f>SUMIFS(Xero!$F:$F,Xero!$B:$B,Heron!AY$9,Xero!$A:$A,Heron!$A$4,Xero!$E:$E,Heron!$A39)+SUMIFS(Xero!$F:$F,Xero!$B:$B,Heron!AY$9,Xero!$A:$A,Heron!$A$5,Xero!$E:$E,Heron!$A39)</f>
        <v/>
      </c>
      <c r="AZ39" s="109">
        <f>SUMIFS(Xero!$F:$F,Xero!$B:$B,Heron!AZ$9,Xero!$A:$A,Heron!$A$4,Xero!$E:$E,Heron!$A39)+SUMIFS(Xero!$F:$F,Xero!$B:$B,Heron!AZ$9,Xero!$A:$A,Heron!$A$5,Xero!$E:$E,Heron!$A39)</f>
        <v/>
      </c>
      <c r="BA39" s="109">
        <f>SUMIFS(Xero!$F:$F,Xero!$B:$B,Heron!BA$9,Xero!$A:$A,Heron!$A$4,Xero!$E:$E,Heron!$A39)+SUMIFS(Xero!$F:$F,Xero!$B:$B,Heron!BA$9,Xero!$A:$A,Heron!$A$5,Xero!$E:$E,Heron!$A39)</f>
        <v/>
      </c>
      <c r="BB39" s="109">
        <f>SUMIFS(Xero!$F:$F,Xero!$B:$B,Heron!BB$9,Xero!$A:$A,Heron!$A$4,Xero!$E:$E,Heron!$A39)+SUMIFS(Xero!$F:$F,Xero!$B:$B,Heron!BB$9,Xero!$A:$A,Heron!$A$5,Xero!$E:$E,Heron!$A39)</f>
        <v/>
      </c>
      <c r="BC39" s="109">
        <f>SUMIFS(Xero!$F:$F,Xero!$B:$B,Heron!BC$9,Xero!$A:$A,Heron!$A$4,Xero!$E:$E,Heron!$A39)+SUMIFS(Xero!$F:$F,Xero!$B:$B,Heron!BC$9,Xero!$A:$A,Heron!$A$5,Xero!$E:$E,Heron!$A39)</f>
        <v/>
      </c>
      <c r="BD39" s="109">
        <f>SUMIFS(Xero!$F:$F,Xero!$B:$B,Heron!BD$9,Xero!$A:$A,Heron!$A$4,Xero!$E:$E,Heron!$A39)+SUMIFS(Xero!$F:$F,Xero!$B:$B,Heron!BD$9,Xero!$A:$A,Heron!$A$5,Xero!$E:$E,Heron!$A39)</f>
        <v/>
      </c>
      <c r="BE39" s="109">
        <f>SUMIFS(Xero!$F:$F,Xero!$B:$B,Heron!BE$9,Xero!$A:$A,Heron!$A$4,Xero!$E:$E,Heron!$A39)+SUMIFS(Xero!$F:$F,Xero!$B:$B,Heron!BE$9,Xero!$A:$A,Heron!$A$5,Xero!$E:$E,Heron!$A39)</f>
        <v/>
      </c>
      <c r="BF39" s="109">
        <f>SUMIFS(Xero!$F:$F,Xero!$B:$B,Heron!BF$9,Xero!$A:$A,Heron!$A$4,Xero!$E:$E,Heron!$A39)+SUMIFS(Xero!$F:$F,Xero!$B:$B,Heron!BF$9,Xero!$A:$A,Heron!$A$5,Xero!$E:$E,Heron!$A39)</f>
        <v/>
      </c>
      <c r="BG39" s="109">
        <f>SUMIFS(Xero!$F:$F,Xero!$B:$B,Heron!BG$9,Xero!$A:$A,Heron!$A$4,Xero!$E:$E,Heron!$A39)+SUMIFS(Xero!$F:$F,Xero!$B:$B,Heron!BG$9,Xero!$A:$A,Heron!$A$5,Xero!$E:$E,Heron!$A39)</f>
        <v/>
      </c>
      <c r="BH39" s="109">
        <f>SUMIFS(Xero!$F:$F,Xero!$B:$B,Heron!BH$9,Xero!$A:$A,Heron!$A$4,Xero!$E:$E,Heron!$A39)+SUMIFS(Xero!$F:$F,Xero!$B:$B,Heron!BH$9,Xero!$A:$A,Heron!$A$5,Xero!$E:$E,Heron!$A39)</f>
        <v/>
      </c>
      <c r="BI39" s="109">
        <f>SUMIFS(Xero!$F:$F,Xero!$B:$B,Heron!BI$9,Xero!$A:$A,Heron!$A$4,Xero!$E:$E,Heron!$A39)+SUMIFS(Xero!$F:$F,Xero!$B:$B,Heron!BI$9,Xero!$A:$A,Heron!$A$5,Xero!$E:$E,Heron!$A39)</f>
        <v/>
      </c>
      <c r="BJ39" s="109">
        <f>SUMIFS(Xero!$F:$F,Xero!$B:$B,Heron!BJ$9,Xero!$A:$A,Heron!$A$4,Xero!$E:$E,Heron!$A39)+SUMIFS(Xero!$F:$F,Xero!$B:$B,Heron!BJ$9,Xero!$A:$A,Heron!$A$5,Xero!$E:$E,Heron!$A39)</f>
        <v/>
      </c>
      <c r="BK39" s="109">
        <f>SUMIFS(Xero!$F:$F,Xero!$B:$B,Heron!BK$9,Xero!$A:$A,Heron!$A$4,Xero!$E:$E,Heron!$A39)+SUMIFS(Xero!$F:$F,Xero!$B:$B,Heron!BK$9,Xero!$A:$A,Heron!$A$5,Xero!$E:$E,Heron!$A39)</f>
        <v/>
      </c>
      <c r="BL39" s="109">
        <f>sum(D39:BK39)</f>
        <v/>
      </c>
    </row>
    <row r="40">
      <c r="A40" s="108" t="inlineStr">
        <is>
          <t>Advertising - Thinkink</t>
        </is>
      </c>
      <c r="D40" s="109">
        <f>SUMIFS(Xero!$F:$F,Xero!$B:$B,Heron!D$9,Xero!$A:$A,Heron!$A$4,Xero!$E:$E,Heron!$A40)+SUMIFS(Xero!$F:$F,Xero!$B:$B,Heron!D$9,Xero!$A:$A,Heron!$A$5,Xero!$E:$E,Heron!$A40)</f>
        <v/>
      </c>
      <c r="E40" s="109">
        <f>SUMIFS(Xero!$F:$F,Xero!$B:$B,Heron!E$9,Xero!$A:$A,Heron!$A$4,Xero!$E:$E,Heron!$A40)+SUMIFS(Xero!$F:$F,Xero!$B:$B,Heron!E$9,Xero!$A:$A,Heron!$A$5,Xero!$E:$E,Heron!$A40)</f>
        <v/>
      </c>
      <c r="F40" s="109">
        <f>SUMIFS(Xero!$F:$F,Xero!$B:$B,Heron!F$9,Xero!$A:$A,Heron!$A$4,Xero!$E:$E,Heron!$A40)+SUMIFS(Xero!$F:$F,Xero!$B:$B,Heron!F$9,Xero!$A:$A,Heron!$A$5,Xero!$E:$E,Heron!$A40)</f>
        <v/>
      </c>
      <c r="G40" s="109">
        <f>SUMIFS(Xero!$F:$F,Xero!$B:$B,Heron!G$9,Xero!$A:$A,Heron!$A$4,Xero!$E:$E,Heron!$A40)+SUMIFS(Xero!$F:$F,Xero!$B:$B,Heron!G$9,Xero!$A:$A,Heron!$A$5,Xero!$E:$E,Heron!$A40)</f>
        <v/>
      </c>
      <c r="H40" s="109">
        <f>SUMIFS(Xero!$F:$F,Xero!$B:$B,Heron!H$9,Xero!$A:$A,Heron!$A$4,Xero!$E:$E,Heron!$A40)+SUMIFS(Xero!$F:$F,Xero!$B:$B,Heron!H$9,Xero!$A:$A,Heron!$A$5,Xero!$E:$E,Heron!$A40)</f>
        <v/>
      </c>
      <c r="I40" s="109">
        <f>SUMIFS(Xero!$F:$F,Xero!$B:$B,Heron!I$9,Xero!$A:$A,Heron!$A$4,Xero!$E:$E,Heron!$A40)+SUMIFS(Xero!$F:$F,Xero!$B:$B,Heron!I$9,Xero!$A:$A,Heron!$A$5,Xero!$E:$E,Heron!$A40)</f>
        <v/>
      </c>
      <c r="J40" s="109">
        <f>SUMIFS(Xero!$F:$F,Xero!$B:$B,Heron!J$9,Xero!$A:$A,Heron!$A$4,Xero!$E:$E,Heron!$A40)+SUMIFS(Xero!$F:$F,Xero!$B:$B,Heron!J$9,Xero!$A:$A,Heron!$A$5,Xero!$E:$E,Heron!$A40)</f>
        <v/>
      </c>
      <c r="K40" s="109">
        <f>SUMIFS(Xero!$F:$F,Xero!$B:$B,Heron!K$9,Xero!$A:$A,Heron!$A$4,Xero!$E:$E,Heron!$A40)+SUMIFS(Xero!$F:$F,Xero!$B:$B,Heron!K$9,Xero!$A:$A,Heron!$A$5,Xero!$E:$E,Heron!$A40)</f>
        <v/>
      </c>
      <c r="L40" s="109">
        <f>SUMIFS(Xero!$F:$F,Xero!$B:$B,Heron!L$9,Xero!$A:$A,Heron!$A$4,Xero!$E:$E,Heron!$A40)+SUMIFS(Xero!$F:$F,Xero!$B:$B,Heron!L$9,Xero!$A:$A,Heron!$A$5,Xero!$E:$E,Heron!$A40)</f>
        <v/>
      </c>
      <c r="M40" s="109">
        <f>SUMIFS(Xero!$F:$F,Xero!$B:$B,Heron!M$9,Xero!$A:$A,Heron!$A$4,Xero!$E:$E,Heron!$A40)+SUMIFS(Xero!$F:$F,Xero!$B:$B,Heron!M$9,Xero!$A:$A,Heron!$A$5,Xero!$E:$E,Heron!$A40)</f>
        <v/>
      </c>
      <c r="N40" s="109">
        <f>SUMIFS(Xero!$F:$F,Xero!$B:$B,Heron!N$9,Xero!$A:$A,Heron!$A$4,Xero!$E:$E,Heron!$A40)+SUMIFS(Xero!$F:$F,Xero!$B:$B,Heron!N$9,Xero!$A:$A,Heron!$A$5,Xero!$E:$E,Heron!$A40)</f>
        <v/>
      </c>
      <c r="O40" s="109">
        <f>SUMIFS(Xero!$F:$F,Xero!$B:$B,Heron!O$9,Xero!$A:$A,Heron!$A$4,Xero!$E:$E,Heron!$A40)+SUMIFS(Xero!$F:$F,Xero!$B:$B,Heron!O$9,Xero!$A:$A,Heron!$A$5,Xero!$E:$E,Heron!$A40)</f>
        <v/>
      </c>
      <c r="P40" s="109">
        <f>SUMIFS(Xero!$F:$F,Xero!$B:$B,Heron!P$9,Xero!$A:$A,Heron!$A$4,Xero!$E:$E,Heron!$A40)+SUMIFS(Xero!$F:$F,Xero!$B:$B,Heron!P$9,Xero!$A:$A,Heron!$A$5,Xero!$E:$E,Heron!$A40)</f>
        <v/>
      </c>
      <c r="Q40" s="109">
        <f>SUMIFS(Xero!$F:$F,Xero!$B:$B,Heron!Q$9,Xero!$A:$A,Heron!$A$4,Xero!$E:$E,Heron!$A40)+SUMIFS(Xero!$F:$F,Xero!$B:$B,Heron!Q$9,Xero!$A:$A,Heron!$A$5,Xero!$E:$E,Heron!$A40)</f>
        <v/>
      </c>
      <c r="R40" s="109">
        <f>SUMIFS(Xero!$F:$F,Xero!$B:$B,Heron!R$9,Xero!$A:$A,Heron!$A$4,Xero!$E:$E,Heron!$A40)+SUMIFS(Xero!$F:$F,Xero!$B:$B,Heron!R$9,Xero!$A:$A,Heron!$A$5,Xero!$E:$E,Heron!$A40)</f>
        <v/>
      </c>
      <c r="S40" s="109">
        <f>SUMIFS(Xero!$F:$F,Xero!$B:$B,Heron!S$9,Xero!$A:$A,Heron!$A$4,Xero!$E:$E,Heron!$A40)+SUMIFS(Xero!$F:$F,Xero!$B:$B,Heron!S$9,Xero!$A:$A,Heron!$A$5,Xero!$E:$E,Heron!$A40)</f>
        <v/>
      </c>
      <c r="T40" s="109">
        <f>SUMIFS(Xero!$F:$F,Xero!$B:$B,Heron!T$9,Xero!$A:$A,Heron!$A$4,Xero!$E:$E,Heron!$A40)+SUMIFS(Xero!$F:$F,Xero!$B:$B,Heron!T$9,Xero!$A:$A,Heron!$A$5,Xero!$E:$E,Heron!$A40)</f>
        <v/>
      </c>
      <c r="U40" s="109">
        <f>SUMIFS(Xero!$F:$F,Xero!$B:$B,Heron!U$9,Xero!$A:$A,Heron!$A$4,Xero!$E:$E,Heron!$A40)+SUMIFS(Xero!$F:$F,Xero!$B:$B,Heron!U$9,Xero!$A:$A,Heron!$A$5,Xero!$E:$E,Heron!$A40)</f>
        <v/>
      </c>
      <c r="V40" s="109">
        <f>SUMIFS(Xero!$F:$F,Xero!$B:$B,Heron!V$9,Xero!$A:$A,Heron!$A$4,Xero!$E:$E,Heron!$A40)+SUMIFS(Xero!$F:$F,Xero!$B:$B,Heron!V$9,Xero!$A:$A,Heron!$A$5,Xero!$E:$E,Heron!$A40)</f>
        <v/>
      </c>
      <c r="W40" s="109">
        <f>SUMIFS(Xero!$F:$F,Xero!$B:$B,Heron!W$9,Xero!$A:$A,Heron!$A$4,Xero!$E:$E,Heron!$A40)+SUMIFS(Xero!$F:$F,Xero!$B:$B,Heron!W$9,Xero!$A:$A,Heron!$A$5,Xero!$E:$E,Heron!$A40)</f>
        <v/>
      </c>
      <c r="X40" s="109">
        <f>SUMIFS(Xero!$F:$F,Xero!$B:$B,Heron!X$9,Xero!$A:$A,Heron!$A$4,Xero!$E:$E,Heron!$A40)+SUMIFS(Xero!$F:$F,Xero!$B:$B,Heron!X$9,Xero!$A:$A,Heron!$A$5,Xero!$E:$E,Heron!$A40)</f>
        <v/>
      </c>
      <c r="Y40" s="109">
        <f>SUMIFS(Xero!$F:$F,Xero!$B:$B,Heron!Y$9,Xero!$A:$A,Heron!$A$4,Xero!$E:$E,Heron!$A40)+SUMIFS(Xero!$F:$F,Xero!$B:$B,Heron!Y$9,Xero!$A:$A,Heron!$A$5,Xero!$E:$E,Heron!$A40)</f>
        <v/>
      </c>
      <c r="Z40" s="109">
        <f>SUMIFS(Xero!$F:$F,Xero!$B:$B,Heron!Z$9,Xero!$A:$A,Heron!$A$4,Xero!$E:$E,Heron!$A40)+SUMIFS(Xero!$F:$F,Xero!$B:$B,Heron!Z$9,Xero!$A:$A,Heron!$A$5,Xero!$E:$E,Heron!$A40)</f>
        <v/>
      </c>
      <c r="AA40" s="109">
        <f>SUMIFS(Xero!$F:$F,Xero!$B:$B,Heron!AA$9,Xero!$A:$A,Heron!$A$4,Xero!$E:$E,Heron!$A40)+SUMIFS(Xero!$F:$F,Xero!$B:$B,Heron!AA$9,Xero!$A:$A,Heron!$A$5,Xero!$E:$E,Heron!$A40)</f>
        <v/>
      </c>
      <c r="AB40" s="109">
        <f>SUMIFS(Xero!$F:$F,Xero!$B:$B,Heron!AB$9,Xero!$A:$A,Heron!$A$4,Xero!$E:$E,Heron!$A40)+SUMIFS(Xero!$F:$F,Xero!$B:$B,Heron!AB$9,Xero!$A:$A,Heron!$A$5,Xero!$E:$E,Heron!$A40)</f>
        <v/>
      </c>
      <c r="AC40" s="109">
        <f>SUMIFS(Xero!$F:$F,Xero!$B:$B,Heron!AC$9,Xero!$A:$A,Heron!$A$4,Xero!$E:$E,Heron!$A40)+SUMIFS(Xero!$F:$F,Xero!$B:$B,Heron!AC$9,Xero!$A:$A,Heron!$A$5,Xero!$E:$E,Heron!$A40)</f>
        <v/>
      </c>
      <c r="AD40" s="109">
        <f>SUMIFS(Xero!$F:$F,Xero!$B:$B,Heron!AD$9,Xero!$A:$A,Heron!$A$4,Xero!$E:$E,Heron!$A40)+SUMIFS(Xero!$F:$F,Xero!$B:$B,Heron!AD$9,Xero!$A:$A,Heron!$A$5,Xero!$E:$E,Heron!$A40)</f>
        <v/>
      </c>
      <c r="AE40" s="109">
        <f>SUMIFS(Xero!$F:$F,Xero!$B:$B,Heron!AE$9,Xero!$A:$A,Heron!$A$4,Xero!$E:$E,Heron!$A40)+SUMIFS(Xero!$F:$F,Xero!$B:$B,Heron!AE$9,Xero!$A:$A,Heron!$A$5,Xero!$E:$E,Heron!$A40)</f>
        <v/>
      </c>
      <c r="AF40" s="109">
        <f>SUMIFS(Xero!$F:$F,Xero!$B:$B,Heron!AF$9,Xero!$A:$A,Heron!$A$4,Xero!$E:$E,Heron!$A40)+SUMIFS(Xero!$F:$F,Xero!$B:$B,Heron!AF$9,Xero!$A:$A,Heron!$A$5,Xero!$E:$E,Heron!$A40)</f>
        <v/>
      </c>
      <c r="AG40" s="109">
        <f>SUMIFS(Xero!$F:$F,Xero!$B:$B,Heron!AG$9,Xero!$A:$A,Heron!$A$4,Xero!$E:$E,Heron!$A40)+SUMIFS(Xero!$F:$F,Xero!$B:$B,Heron!AG$9,Xero!$A:$A,Heron!$A$5,Xero!$E:$E,Heron!$A40)</f>
        <v/>
      </c>
      <c r="AH40" s="109">
        <f>SUMIFS(Xero!$F:$F,Xero!$B:$B,Heron!AH$9,Xero!$A:$A,Heron!$A$4,Xero!$E:$E,Heron!$A40)+SUMIFS(Xero!$F:$F,Xero!$B:$B,Heron!AH$9,Xero!$A:$A,Heron!$A$5,Xero!$E:$E,Heron!$A40)</f>
        <v/>
      </c>
      <c r="AI40" s="109">
        <f>SUMIFS(Xero!$F:$F,Xero!$B:$B,Heron!AI$9,Xero!$A:$A,Heron!$A$4,Xero!$E:$E,Heron!$A40)+SUMIFS(Xero!$F:$F,Xero!$B:$B,Heron!AI$9,Xero!$A:$A,Heron!$A$5,Xero!$E:$E,Heron!$A40)</f>
        <v/>
      </c>
      <c r="AJ40" s="109">
        <f>SUMIFS(Xero!$F:$F,Xero!$B:$B,Heron!AJ$9,Xero!$A:$A,Heron!$A$4,Xero!$E:$E,Heron!$A40)+SUMIFS(Xero!$F:$F,Xero!$B:$B,Heron!AJ$9,Xero!$A:$A,Heron!$A$5,Xero!$E:$E,Heron!$A40)</f>
        <v/>
      </c>
      <c r="AK40" s="109">
        <f>SUMIFS(Xero!$F:$F,Xero!$B:$B,Heron!AK$9,Xero!$A:$A,Heron!$A$4,Xero!$E:$E,Heron!$A40)+SUMIFS(Xero!$F:$F,Xero!$B:$B,Heron!AK$9,Xero!$A:$A,Heron!$A$5,Xero!$E:$E,Heron!$A40)</f>
        <v/>
      </c>
      <c r="AL40" s="109">
        <f>SUMIFS(Xero!$F:$F,Xero!$B:$B,Heron!AL$9,Xero!$A:$A,Heron!$A$4,Xero!$E:$E,Heron!$A40)+SUMIFS(Xero!$F:$F,Xero!$B:$B,Heron!AL$9,Xero!$A:$A,Heron!$A$5,Xero!$E:$E,Heron!$A40)</f>
        <v/>
      </c>
      <c r="AM40" s="109">
        <f>SUMIFS(Xero!$F:$F,Xero!$B:$B,Heron!AM$9,Xero!$A:$A,Heron!$A$4,Xero!$E:$E,Heron!$A40)+SUMIFS(Xero!$F:$F,Xero!$B:$B,Heron!AM$9,Xero!$A:$A,Heron!$A$5,Xero!$E:$E,Heron!$A40)</f>
        <v/>
      </c>
      <c r="AN40" s="109">
        <f>SUMIFS(Xero!$F:$F,Xero!$B:$B,Heron!AN$9,Xero!$A:$A,Heron!$A$4,Xero!$E:$E,Heron!$A40)+SUMIFS(Xero!$F:$F,Xero!$B:$B,Heron!AN$9,Xero!$A:$A,Heron!$A$5,Xero!$E:$E,Heron!$A40)</f>
        <v/>
      </c>
      <c r="AO40" s="109">
        <f>SUMIFS(Xero!$F:$F,Xero!$B:$B,Heron!AO$9,Xero!$A:$A,Heron!$A$4,Xero!$E:$E,Heron!$A40)+SUMIFS(Xero!$F:$F,Xero!$B:$B,Heron!AO$9,Xero!$A:$A,Heron!$A$5,Xero!$E:$E,Heron!$A40)</f>
        <v/>
      </c>
      <c r="AP40" s="109">
        <f>SUMIFS(Xero!$F:$F,Xero!$B:$B,Heron!AP$9,Xero!$A:$A,Heron!$A$4,Xero!$E:$E,Heron!$A40)+SUMIFS(Xero!$F:$F,Xero!$B:$B,Heron!AP$9,Xero!$A:$A,Heron!$A$5,Xero!$E:$E,Heron!$A40)</f>
        <v/>
      </c>
      <c r="AQ40" s="109">
        <f>SUMIFS(Xero!$F:$F,Xero!$B:$B,Heron!AQ$9,Xero!$A:$A,Heron!$A$4,Xero!$E:$E,Heron!$A40)+SUMIFS(Xero!$F:$F,Xero!$B:$B,Heron!AQ$9,Xero!$A:$A,Heron!$A$5,Xero!$E:$E,Heron!$A40)</f>
        <v/>
      </c>
      <c r="AR40" s="109">
        <f>SUMIFS(Xero!$F:$F,Xero!$B:$B,Heron!AR$9,Xero!$A:$A,Heron!$A$4,Xero!$E:$E,Heron!$A40)+SUMIFS(Xero!$F:$F,Xero!$B:$B,Heron!AR$9,Xero!$A:$A,Heron!$A$5,Xero!$E:$E,Heron!$A40)</f>
        <v/>
      </c>
      <c r="AS40" s="109">
        <f>SUMIFS(Xero!$F:$F,Xero!$B:$B,Heron!AS$9,Xero!$A:$A,Heron!$A$4,Xero!$E:$E,Heron!$A40)+SUMIFS(Xero!$F:$F,Xero!$B:$B,Heron!AS$9,Xero!$A:$A,Heron!$A$5,Xero!$E:$E,Heron!$A40)</f>
        <v/>
      </c>
      <c r="AT40" s="109">
        <f>SUMIFS(Xero!$F:$F,Xero!$B:$B,Heron!AT$9,Xero!$A:$A,Heron!$A$4,Xero!$E:$E,Heron!$A40)+SUMIFS(Xero!$F:$F,Xero!$B:$B,Heron!AT$9,Xero!$A:$A,Heron!$A$5,Xero!$E:$E,Heron!$A40)</f>
        <v/>
      </c>
      <c r="AU40" s="109">
        <f>SUMIFS(Xero!$F:$F,Xero!$B:$B,Heron!AU$9,Xero!$A:$A,Heron!$A$4,Xero!$E:$E,Heron!$A40)+SUMIFS(Xero!$F:$F,Xero!$B:$B,Heron!AU$9,Xero!$A:$A,Heron!$A$5,Xero!$E:$E,Heron!$A40)</f>
        <v/>
      </c>
      <c r="AV40" s="109">
        <f>SUMIFS(Xero!$F:$F,Xero!$B:$B,Heron!AV$9,Xero!$A:$A,Heron!$A$4,Xero!$E:$E,Heron!$A40)+SUMIFS(Xero!$F:$F,Xero!$B:$B,Heron!AV$9,Xero!$A:$A,Heron!$A$5,Xero!$E:$E,Heron!$A40)</f>
        <v/>
      </c>
      <c r="AW40" s="109">
        <f>SUMIFS(Xero!$F:$F,Xero!$B:$B,Heron!AW$9,Xero!$A:$A,Heron!$A$4,Xero!$E:$E,Heron!$A40)+SUMIFS(Xero!$F:$F,Xero!$B:$B,Heron!AW$9,Xero!$A:$A,Heron!$A$5,Xero!$E:$E,Heron!$A40)</f>
        <v/>
      </c>
      <c r="AX40" s="109">
        <f>SUMIFS(Xero!$F:$F,Xero!$B:$B,Heron!AX$9,Xero!$A:$A,Heron!$A$4,Xero!$E:$E,Heron!$A40)+SUMIFS(Xero!$F:$F,Xero!$B:$B,Heron!AX$9,Xero!$A:$A,Heron!$A$5,Xero!$E:$E,Heron!$A40)</f>
        <v/>
      </c>
      <c r="AY40" s="109">
        <f>SUMIFS(Xero!$F:$F,Xero!$B:$B,Heron!AY$9,Xero!$A:$A,Heron!$A$4,Xero!$E:$E,Heron!$A40)+SUMIFS(Xero!$F:$F,Xero!$B:$B,Heron!AY$9,Xero!$A:$A,Heron!$A$5,Xero!$E:$E,Heron!$A40)</f>
        <v/>
      </c>
      <c r="AZ40" s="109">
        <f>SUMIFS(Xero!$F:$F,Xero!$B:$B,Heron!AZ$9,Xero!$A:$A,Heron!$A$4,Xero!$E:$E,Heron!$A40)+SUMIFS(Xero!$F:$F,Xero!$B:$B,Heron!AZ$9,Xero!$A:$A,Heron!$A$5,Xero!$E:$E,Heron!$A40)</f>
        <v/>
      </c>
      <c r="BA40" s="109">
        <f>SUMIFS(Xero!$F:$F,Xero!$B:$B,Heron!BA$9,Xero!$A:$A,Heron!$A$4,Xero!$E:$E,Heron!$A40)+SUMIFS(Xero!$F:$F,Xero!$B:$B,Heron!BA$9,Xero!$A:$A,Heron!$A$5,Xero!$E:$E,Heron!$A40)</f>
        <v/>
      </c>
      <c r="BB40" s="109">
        <f>SUMIFS(Xero!$F:$F,Xero!$B:$B,Heron!BB$9,Xero!$A:$A,Heron!$A$4,Xero!$E:$E,Heron!$A40)+SUMIFS(Xero!$F:$F,Xero!$B:$B,Heron!BB$9,Xero!$A:$A,Heron!$A$5,Xero!$E:$E,Heron!$A40)</f>
        <v/>
      </c>
      <c r="BC40" s="109">
        <f>SUMIFS(Xero!$F:$F,Xero!$B:$B,Heron!BC$9,Xero!$A:$A,Heron!$A$4,Xero!$E:$E,Heron!$A40)+SUMIFS(Xero!$F:$F,Xero!$B:$B,Heron!BC$9,Xero!$A:$A,Heron!$A$5,Xero!$E:$E,Heron!$A40)</f>
        <v/>
      </c>
      <c r="BD40" s="109">
        <f>SUMIFS(Xero!$F:$F,Xero!$B:$B,Heron!BD$9,Xero!$A:$A,Heron!$A$4,Xero!$E:$E,Heron!$A40)+SUMIFS(Xero!$F:$F,Xero!$B:$B,Heron!BD$9,Xero!$A:$A,Heron!$A$5,Xero!$E:$E,Heron!$A40)</f>
        <v/>
      </c>
      <c r="BE40" s="109">
        <f>SUMIFS(Xero!$F:$F,Xero!$B:$B,Heron!BE$9,Xero!$A:$A,Heron!$A$4,Xero!$E:$E,Heron!$A40)+SUMIFS(Xero!$F:$F,Xero!$B:$B,Heron!BE$9,Xero!$A:$A,Heron!$A$5,Xero!$E:$E,Heron!$A40)</f>
        <v/>
      </c>
      <c r="BF40" s="109">
        <f>SUMIFS(Xero!$F:$F,Xero!$B:$B,Heron!BF$9,Xero!$A:$A,Heron!$A$4,Xero!$E:$E,Heron!$A40)+SUMIFS(Xero!$F:$F,Xero!$B:$B,Heron!BF$9,Xero!$A:$A,Heron!$A$5,Xero!$E:$E,Heron!$A40)</f>
        <v/>
      </c>
      <c r="BG40" s="109">
        <f>SUMIFS(Xero!$F:$F,Xero!$B:$B,Heron!BG$9,Xero!$A:$A,Heron!$A$4,Xero!$E:$E,Heron!$A40)+SUMIFS(Xero!$F:$F,Xero!$B:$B,Heron!BG$9,Xero!$A:$A,Heron!$A$5,Xero!$E:$E,Heron!$A40)</f>
        <v/>
      </c>
      <c r="BH40" s="109">
        <f>SUMIFS(Xero!$F:$F,Xero!$B:$B,Heron!BH$9,Xero!$A:$A,Heron!$A$4,Xero!$E:$E,Heron!$A40)+SUMIFS(Xero!$F:$F,Xero!$B:$B,Heron!BH$9,Xero!$A:$A,Heron!$A$5,Xero!$E:$E,Heron!$A40)</f>
        <v/>
      </c>
      <c r="BI40" s="109">
        <f>SUMIFS(Xero!$F:$F,Xero!$B:$B,Heron!BI$9,Xero!$A:$A,Heron!$A$4,Xero!$E:$E,Heron!$A40)+SUMIFS(Xero!$F:$F,Xero!$B:$B,Heron!BI$9,Xero!$A:$A,Heron!$A$5,Xero!$E:$E,Heron!$A40)</f>
        <v/>
      </c>
      <c r="BJ40" s="109">
        <f>SUMIFS(Xero!$F:$F,Xero!$B:$B,Heron!BJ$9,Xero!$A:$A,Heron!$A$4,Xero!$E:$E,Heron!$A40)+SUMIFS(Xero!$F:$F,Xero!$B:$B,Heron!BJ$9,Xero!$A:$A,Heron!$A$5,Xero!$E:$E,Heron!$A40)</f>
        <v/>
      </c>
      <c r="BK40" s="109">
        <f>SUMIFS(Xero!$F:$F,Xero!$B:$B,Heron!BK$9,Xero!$A:$A,Heron!$A$4,Xero!$E:$E,Heron!$A40)+SUMIFS(Xero!$F:$F,Xero!$B:$B,Heron!BK$9,Xero!$A:$A,Heron!$A$5,Xero!$E:$E,Heron!$A40)</f>
        <v/>
      </c>
      <c r="BL40" s="109">
        <f>sum(D40:BK40)</f>
        <v/>
      </c>
    </row>
    <row r="41">
      <c r="A41" s="108" t="inlineStr">
        <is>
          <t>Advertising _AND_ Promotions</t>
        </is>
      </c>
      <c r="D41" s="109">
        <f>SUMIFS(Xero!$F:$F,Xero!$B:$B,Heron!D$9,Xero!$A:$A,Heron!$A$4,Xero!$E:$E,Heron!$A41)+SUMIFS(Xero!$F:$F,Xero!$B:$B,Heron!D$9,Xero!$A:$A,Heron!$A$5,Xero!$E:$E,Heron!$A41)</f>
        <v/>
      </c>
      <c r="E41" s="109">
        <f>SUMIFS(Xero!$F:$F,Xero!$B:$B,Heron!E$9,Xero!$A:$A,Heron!$A$4,Xero!$E:$E,Heron!$A41)+SUMIFS(Xero!$F:$F,Xero!$B:$B,Heron!E$9,Xero!$A:$A,Heron!$A$5,Xero!$E:$E,Heron!$A41)</f>
        <v/>
      </c>
      <c r="F41" s="109">
        <f>SUMIFS(Xero!$F:$F,Xero!$B:$B,Heron!F$9,Xero!$A:$A,Heron!$A$4,Xero!$E:$E,Heron!$A41)+SUMIFS(Xero!$F:$F,Xero!$B:$B,Heron!F$9,Xero!$A:$A,Heron!$A$5,Xero!$E:$E,Heron!$A41)</f>
        <v/>
      </c>
      <c r="G41" s="109">
        <f>SUMIFS(Xero!$F:$F,Xero!$B:$B,Heron!G$9,Xero!$A:$A,Heron!$A$4,Xero!$E:$E,Heron!$A41)+SUMIFS(Xero!$F:$F,Xero!$B:$B,Heron!G$9,Xero!$A:$A,Heron!$A$5,Xero!$E:$E,Heron!$A41)</f>
        <v/>
      </c>
      <c r="H41" s="109">
        <f>SUMIFS(Xero!$F:$F,Xero!$B:$B,Heron!H$9,Xero!$A:$A,Heron!$A$4,Xero!$E:$E,Heron!$A41)+SUMIFS(Xero!$F:$F,Xero!$B:$B,Heron!H$9,Xero!$A:$A,Heron!$A$5,Xero!$E:$E,Heron!$A41)</f>
        <v/>
      </c>
      <c r="I41" s="109">
        <f>SUMIFS(Xero!$F:$F,Xero!$B:$B,Heron!I$9,Xero!$A:$A,Heron!$A$4,Xero!$E:$E,Heron!$A41)+SUMIFS(Xero!$F:$F,Xero!$B:$B,Heron!I$9,Xero!$A:$A,Heron!$A$5,Xero!$E:$E,Heron!$A41)</f>
        <v/>
      </c>
      <c r="J41" s="109">
        <f>SUMIFS(Xero!$F:$F,Xero!$B:$B,Heron!J$9,Xero!$A:$A,Heron!$A$4,Xero!$E:$E,Heron!$A41)+SUMIFS(Xero!$F:$F,Xero!$B:$B,Heron!J$9,Xero!$A:$A,Heron!$A$5,Xero!$E:$E,Heron!$A41)</f>
        <v/>
      </c>
      <c r="K41" s="109">
        <f>SUMIFS(Xero!$F:$F,Xero!$B:$B,Heron!K$9,Xero!$A:$A,Heron!$A$4,Xero!$E:$E,Heron!$A41)+SUMIFS(Xero!$F:$F,Xero!$B:$B,Heron!K$9,Xero!$A:$A,Heron!$A$5,Xero!$E:$E,Heron!$A41)</f>
        <v/>
      </c>
      <c r="L41" s="109">
        <f>SUMIFS(Xero!$F:$F,Xero!$B:$B,Heron!L$9,Xero!$A:$A,Heron!$A$4,Xero!$E:$E,Heron!$A41)+SUMIFS(Xero!$F:$F,Xero!$B:$B,Heron!L$9,Xero!$A:$A,Heron!$A$5,Xero!$E:$E,Heron!$A41)</f>
        <v/>
      </c>
      <c r="M41" s="109">
        <f>SUMIFS(Xero!$F:$F,Xero!$B:$B,Heron!M$9,Xero!$A:$A,Heron!$A$4,Xero!$E:$E,Heron!$A41)+SUMIFS(Xero!$F:$F,Xero!$B:$B,Heron!M$9,Xero!$A:$A,Heron!$A$5,Xero!$E:$E,Heron!$A41)</f>
        <v/>
      </c>
      <c r="N41" s="109">
        <f>SUMIFS(Xero!$F:$F,Xero!$B:$B,Heron!N$9,Xero!$A:$A,Heron!$A$4,Xero!$E:$E,Heron!$A41)+SUMIFS(Xero!$F:$F,Xero!$B:$B,Heron!N$9,Xero!$A:$A,Heron!$A$5,Xero!$E:$E,Heron!$A41)</f>
        <v/>
      </c>
      <c r="O41" s="109">
        <f>SUMIFS(Xero!$F:$F,Xero!$B:$B,Heron!O$9,Xero!$A:$A,Heron!$A$4,Xero!$E:$E,Heron!$A41)+SUMIFS(Xero!$F:$F,Xero!$B:$B,Heron!O$9,Xero!$A:$A,Heron!$A$5,Xero!$E:$E,Heron!$A41)</f>
        <v/>
      </c>
      <c r="P41" s="109">
        <f>SUMIFS(Xero!$F:$F,Xero!$B:$B,Heron!P$9,Xero!$A:$A,Heron!$A$4,Xero!$E:$E,Heron!$A41)+SUMIFS(Xero!$F:$F,Xero!$B:$B,Heron!P$9,Xero!$A:$A,Heron!$A$5,Xero!$E:$E,Heron!$A41)</f>
        <v/>
      </c>
      <c r="Q41" s="109">
        <f>SUMIFS(Xero!$F:$F,Xero!$B:$B,Heron!Q$9,Xero!$A:$A,Heron!$A$4,Xero!$E:$E,Heron!$A41)+SUMIFS(Xero!$F:$F,Xero!$B:$B,Heron!Q$9,Xero!$A:$A,Heron!$A$5,Xero!$E:$E,Heron!$A41)</f>
        <v/>
      </c>
      <c r="R41" s="109">
        <f>SUMIFS(Xero!$F:$F,Xero!$B:$B,Heron!R$9,Xero!$A:$A,Heron!$A$4,Xero!$E:$E,Heron!$A41)+SUMIFS(Xero!$F:$F,Xero!$B:$B,Heron!R$9,Xero!$A:$A,Heron!$A$5,Xero!$E:$E,Heron!$A41)</f>
        <v/>
      </c>
      <c r="S41" s="109">
        <f>SUMIFS(Xero!$F:$F,Xero!$B:$B,Heron!S$9,Xero!$A:$A,Heron!$A$4,Xero!$E:$E,Heron!$A41)+SUMIFS(Xero!$F:$F,Xero!$B:$B,Heron!S$9,Xero!$A:$A,Heron!$A$5,Xero!$E:$E,Heron!$A41)</f>
        <v/>
      </c>
      <c r="T41" s="109">
        <f>SUMIFS(Xero!$F:$F,Xero!$B:$B,Heron!T$9,Xero!$A:$A,Heron!$A$4,Xero!$E:$E,Heron!$A41)+SUMIFS(Xero!$F:$F,Xero!$B:$B,Heron!T$9,Xero!$A:$A,Heron!$A$5,Xero!$E:$E,Heron!$A41)</f>
        <v/>
      </c>
      <c r="U41" s="109">
        <f>SUMIFS(Xero!$F:$F,Xero!$B:$B,Heron!U$9,Xero!$A:$A,Heron!$A$4,Xero!$E:$E,Heron!$A41)+SUMIFS(Xero!$F:$F,Xero!$B:$B,Heron!U$9,Xero!$A:$A,Heron!$A$5,Xero!$E:$E,Heron!$A41)</f>
        <v/>
      </c>
      <c r="V41" s="109">
        <f>SUMIFS(Xero!$F:$F,Xero!$B:$B,Heron!V$9,Xero!$A:$A,Heron!$A$4,Xero!$E:$E,Heron!$A41)+SUMIFS(Xero!$F:$F,Xero!$B:$B,Heron!V$9,Xero!$A:$A,Heron!$A$5,Xero!$E:$E,Heron!$A41)</f>
        <v/>
      </c>
      <c r="W41" s="109">
        <f>SUMIFS(Xero!$F:$F,Xero!$B:$B,Heron!W$9,Xero!$A:$A,Heron!$A$4,Xero!$E:$E,Heron!$A41)+SUMIFS(Xero!$F:$F,Xero!$B:$B,Heron!W$9,Xero!$A:$A,Heron!$A$5,Xero!$E:$E,Heron!$A41)</f>
        <v/>
      </c>
      <c r="X41" s="109">
        <f>SUMIFS(Xero!$F:$F,Xero!$B:$B,Heron!X$9,Xero!$A:$A,Heron!$A$4,Xero!$E:$E,Heron!$A41)+SUMIFS(Xero!$F:$F,Xero!$B:$B,Heron!X$9,Xero!$A:$A,Heron!$A$5,Xero!$E:$E,Heron!$A41)</f>
        <v/>
      </c>
      <c r="Y41" s="109">
        <f>SUMIFS(Xero!$F:$F,Xero!$B:$B,Heron!Y$9,Xero!$A:$A,Heron!$A$4,Xero!$E:$E,Heron!$A41)+SUMIFS(Xero!$F:$F,Xero!$B:$B,Heron!Y$9,Xero!$A:$A,Heron!$A$5,Xero!$E:$E,Heron!$A41)</f>
        <v/>
      </c>
      <c r="Z41" s="109">
        <f>SUMIFS(Xero!$F:$F,Xero!$B:$B,Heron!Z$9,Xero!$A:$A,Heron!$A$4,Xero!$E:$E,Heron!$A41)+SUMIFS(Xero!$F:$F,Xero!$B:$B,Heron!Z$9,Xero!$A:$A,Heron!$A$5,Xero!$E:$E,Heron!$A41)</f>
        <v/>
      </c>
      <c r="AA41" s="109">
        <f>SUMIFS(Xero!$F:$F,Xero!$B:$B,Heron!AA$9,Xero!$A:$A,Heron!$A$4,Xero!$E:$E,Heron!$A41)+SUMIFS(Xero!$F:$F,Xero!$B:$B,Heron!AA$9,Xero!$A:$A,Heron!$A$5,Xero!$E:$E,Heron!$A41)</f>
        <v/>
      </c>
      <c r="AB41" s="109">
        <f>SUMIFS(Xero!$F:$F,Xero!$B:$B,Heron!AB$9,Xero!$A:$A,Heron!$A$4,Xero!$E:$E,Heron!$A41)+SUMIFS(Xero!$F:$F,Xero!$B:$B,Heron!AB$9,Xero!$A:$A,Heron!$A$5,Xero!$E:$E,Heron!$A41)</f>
        <v/>
      </c>
      <c r="AC41" s="109">
        <f>SUMIFS(Xero!$F:$F,Xero!$B:$B,Heron!AC$9,Xero!$A:$A,Heron!$A$4,Xero!$E:$E,Heron!$A41)+SUMIFS(Xero!$F:$F,Xero!$B:$B,Heron!AC$9,Xero!$A:$A,Heron!$A$5,Xero!$E:$E,Heron!$A41)</f>
        <v/>
      </c>
      <c r="AD41" s="109">
        <f>SUMIFS(Xero!$F:$F,Xero!$B:$B,Heron!AD$9,Xero!$A:$A,Heron!$A$4,Xero!$E:$E,Heron!$A41)+SUMIFS(Xero!$F:$F,Xero!$B:$B,Heron!AD$9,Xero!$A:$A,Heron!$A$5,Xero!$E:$E,Heron!$A41)</f>
        <v/>
      </c>
      <c r="AE41" s="109">
        <f>SUMIFS(Xero!$F:$F,Xero!$B:$B,Heron!AE$9,Xero!$A:$A,Heron!$A$4,Xero!$E:$E,Heron!$A41)+SUMIFS(Xero!$F:$F,Xero!$B:$B,Heron!AE$9,Xero!$A:$A,Heron!$A$5,Xero!$E:$E,Heron!$A41)</f>
        <v/>
      </c>
      <c r="AF41" s="109">
        <f>SUMIFS(Xero!$F:$F,Xero!$B:$B,Heron!AF$9,Xero!$A:$A,Heron!$A$4,Xero!$E:$E,Heron!$A41)+SUMIFS(Xero!$F:$F,Xero!$B:$B,Heron!AF$9,Xero!$A:$A,Heron!$A$5,Xero!$E:$E,Heron!$A41)</f>
        <v/>
      </c>
      <c r="AG41" s="109">
        <f>SUMIFS(Xero!$F:$F,Xero!$B:$B,Heron!AG$9,Xero!$A:$A,Heron!$A$4,Xero!$E:$E,Heron!$A41)+SUMIFS(Xero!$F:$F,Xero!$B:$B,Heron!AG$9,Xero!$A:$A,Heron!$A$5,Xero!$E:$E,Heron!$A41)</f>
        <v/>
      </c>
      <c r="AH41" s="109">
        <f>SUMIFS(Xero!$F:$F,Xero!$B:$B,Heron!AH$9,Xero!$A:$A,Heron!$A$4,Xero!$E:$E,Heron!$A41)+SUMIFS(Xero!$F:$F,Xero!$B:$B,Heron!AH$9,Xero!$A:$A,Heron!$A$5,Xero!$E:$E,Heron!$A41)</f>
        <v/>
      </c>
      <c r="AI41" s="109">
        <f>SUMIFS(Xero!$F:$F,Xero!$B:$B,Heron!AI$9,Xero!$A:$A,Heron!$A$4,Xero!$E:$E,Heron!$A41)+SUMIFS(Xero!$F:$F,Xero!$B:$B,Heron!AI$9,Xero!$A:$A,Heron!$A$5,Xero!$E:$E,Heron!$A41)</f>
        <v/>
      </c>
      <c r="AJ41" s="109">
        <f>SUMIFS(Xero!$F:$F,Xero!$B:$B,Heron!AJ$9,Xero!$A:$A,Heron!$A$4,Xero!$E:$E,Heron!$A41)+SUMIFS(Xero!$F:$F,Xero!$B:$B,Heron!AJ$9,Xero!$A:$A,Heron!$A$5,Xero!$E:$E,Heron!$A41)</f>
        <v/>
      </c>
      <c r="AK41" s="109">
        <f>SUMIFS(Xero!$F:$F,Xero!$B:$B,Heron!AK$9,Xero!$A:$A,Heron!$A$4,Xero!$E:$E,Heron!$A41)+SUMIFS(Xero!$F:$F,Xero!$B:$B,Heron!AK$9,Xero!$A:$A,Heron!$A$5,Xero!$E:$E,Heron!$A41)</f>
        <v/>
      </c>
      <c r="AL41" s="109">
        <f>SUMIFS(Xero!$F:$F,Xero!$B:$B,Heron!AL$9,Xero!$A:$A,Heron!$A$4,Xero!$E:$E,Heron!$A41)+SUMIFS(Xero!$F:$F,Xero!$B:$B,Heron!AL$9,Xero!$A:$A,Heron!$A$5,Xero!$E:$E,Heron!$A41)</f>
        <v/>
      </c>
      <c r="AM41" s="109">
        <f>SUMIFS(Xero!$F:$F,Xero!$B:$B,Heron!AM$9,Xero!$A:$A,Heron!$A$4,Xero!$E:$E,Heron!$A41)+SUMIFS(Xero!$F:$F,Xero!$B:$B,Heron!AM$9,Xero!$A:$A,Heron!$A$5,Xero!$E:$E,Heron!$A41)</f>
        <v/>
      </c>
      <c r="AN41" s="109">
        <f>SUMIFS(Xero!$F:$F,Xero!$B:$B,Heron!AN$9,Xero!$A:$A,Heron!$A$4,Xero!$E:$E,Heron!$A41)+SUMIFS(Xero!$F:$F,Xero!$B:$B,Heron!AN$9,Xero!$A:$A,Heron!$A$5,Xero!$E:$E,Heron!$A41)</f>
        <v/>
      </c>
      <c r="AO41" s="109">
        <f>SUMIFS(Xero!$F:$F,Xero!$B:$B,Heron!AO$9,Xero!$A:$A,Heron!$A$4,Xero!$E:$E,Heron!$A41)+SUMIFS(Xero!$F:$F,Xero!$B:$B,Heron!AO$9,Xero!$A:$A,Heron!$A$5,Xero!$E:$E,Heron!$A41)</f>
        <v/>
      </c>
      <c r="AP41" s="109">
        <f>SUMIFS(Xero!$F:$F,Xero!$B:$B,Heron!AP$9,Xero!$A:$A,Heron!$A$4,Xero!$E:$E,Heron!$A41)+SUMIFS(Xero!$F:$F,Xero!$B:$B,Heron!AP$9,Xero!$A:$A,Heron!$A$5,Xero!$E:$E,Heron!$A41)</f>
        <v/>
      </c>
      <c r="AQ41" s="109">
        <f>SUMIFS(Xero!$F:$F,Xero!$B:$B,Heron!AQ$9,Xero!$A:$A,Heron!$A$4,Xero!$E:$E,Heron!$A41)+SUMIFS(Xero!$F:$F,Xero!$B:$B,Heron!AQ$9,Xero!$A:$A,Heron!$A$5,Xero!$E:$E,Heron!$A41)</f>
        <v/>
      </c>
      <c r="AR41" s="109">
        <f>SUMIFS(Xero!$F:$F,Xero!$B:$B,Heron!AR$9,Xero!$A:$A,Heron!$A$4,Xero!$E:$E,Heron!$A41)+SUMIFS(Xero!$F:$F,Xero!$B:$B,Heron!AR$9,Xero!$A:$A,Heron!$A$5,Xero!$E:$E,Heron!$A41)</f>
        <v/>
      </c>
      <c r="AS41" s="109">
        <f>SUMIFS(Xero!$F:$F,Xero!$B:$B,Heron!AS$9,Xero!$A:$A,Heron!$A$4,Xero!$E:$E,Heron!$A41)+SUMIFS(Xero!$F:$F,Xero!$B:$B,Heron!AS$9,Xero!$A:$A,Heron!$A$5,Xero!$E:$E,Heron!$A41)</f>
        <v/>
      </c>
      <c r="AT41" s="109">
        <f>SUMIFS(Xero!$F:$F,Xero!$B:$B,Heron!AT$9,Xero!$A:$A,Heron!$A$4,Xero!$E:$E,Heron!$A41)+SUMIFS(Xero!$F:$F,Xero!$B:$B,Heron!AT$9,Xero!$A:$A,Heron!$A$5,Xero!$E:$E,Heron!$A41)</f>
        <v/>
      </c>
      <c r="AU41" s="109">
        <f>SUMIFS(Xero!$F:$F,Xero!$B:$B,Heron!AU$9,Xero!$A:$A,Heron!$A$4,Xero!$E:$E,Heron!$A41)+SUMIFS(Xero!$F:$F,Xero!$B:$B,Heron!AU$9,Xero!$A:$A,Heron!$A$5,Xero!$E:$E,Heron!$A41)</f>
        <v/>
      </c>
      <c r="AV41" s="109">
        <f>SUMIFS(Xero!$F:$F,Xero!$B:$B,Heron!AV$9,Xero!$A:$A,Heron!$A$4,Xero!$E:$E,Heron!$A41)+SUMIFS(Xero!$F:$F,Xero!$B:$B,Heron!AV$9,Xero!$A:$A,Heron!$A$5,Xero!$E:$E,Heron!$A41)</f>
        <v/>
      </c>
      <c r="AW41" s="109">
        <f>SUMIFS(Xero!$F:$F,Xero!$B:$B,Heron!AW$9,Xero!$A:$A,Heron!$A$4,Xero!$E:$E,Heron!$A41)+SUMIFS(Xero!$F:$F,Xero!$B:$B,Heron!AW$9,Xero!$A:$A,Heron!$A$5,Xero!$E:$E,Heron!$A41)</f>
        <v/>
      </c>
      <c r="AX41" s="109">
        <f>SUMIFS(Xero!$F:$F,Xero!$B:$B,Heron!AX$9,Xero!$A:$A,Heron!$A$4,Xero!$E:$E,Heron!$A41)+SUMIFS(Xero!$F:$F,Xero!$B:$B,Heron!AX$9,Xero!$A:$A,Heron!$A$5,Xero!$E:$E,Heron!$A41)</f>
        <v/>
      </c>
      <c r="AY41" s="109">
        <f>SUMIFS(Xero!$F:$F,Xero!$B:$B,Heron!AY$9,Xero!$A:$A,Heron!$A$4,Xero!$E:$E,Heron!$A41)+SUMIFS(Xero!$F:$F,Xero!$B:$B,Heron!AY$9,Xero!$A:$A,Heron!$A$5,Xero!$E:$E,Heron!$A41)</f>
        <v/>
      </c>
      <c r="AZ41" s="109">
        <f>SUMIFS(Xero!$F:$F,Xero!$B:$B,Heron!AZ$9,Xero!$A:$A,Heron!$A$4,Xero!$E:$E,Heron!$A41)+SUMIFS(Xero!$F:$F,Xero!$B:$B,Heron!AZ$9,Xero!$A:$A,Heron!$A$5,Xero!$E:$E,Heron!$A41)</f>
        <v/>
      </c>
      <c r="BA41" s="109">
        <f>SUMIFS(Xero!$F:$F,Xero!$B:$B,Heron!BA$9,Xero!$A:$A,Heron!$A$4,Xero!$E:$E,Heron!$A41)+SUMIFS(Xero!$F:$F,Xero!$B:$B,Heron!BA$9,Xero!$A:$A,Heron!$A$5,Xero!$E:$E,Heron!$A41)</f>
        <v/>
      </c>
      <c r="BB41" s="109">
        <f>SUMIFS(Xero!$F:$F,Xero!$B:$B,Heron!BB$9,Xero!$A:$A,Heron!$A$4,Xero!$E:$E,Heron!$A41)+SUMIFS(Xero!$F:$F,Xero!$B:$B,Heron!BB$9,Xero!$A:$A,Heron!$A$5,Xero!$E:$E,Heron!$A41)</f>
        <v/>
      </c>
      <c r="BC41" s="109">
        <f>SUMIFS(Xero!$F:$F,Xero!$B:$B,Heron!BC$9,Xero!$A:$A,Heron!$A$4,Xero!$E:$E,Heron!$A41)+SUMIFS(Xero!$F:$F,Xero!$B:$B,Heron!BC$9,Xero!$A:$A,Heron!$A$5,Xero!$E:$E,Heron!$A41)</f>
        <v/>
      </c>
      <c r="BD41" s="109">
        <f>SUMIFS(Xero!$F:$F,Xero!$B:$B,Heron!BD$9,Xero!$A:$A,Heron!$A$4,Xero!$E:$E,Heron!$A41)+SUMIFS(Xero!$F:$F,Xero!$B:$B,Heron!BD$9,Xero!$A:$A,Heron!$A$5,Xero!$E:$E,Heron!$A41)</f>
        <v/>
      </c>
      <c r="BE41" s="109">
        <f>SUMIFS(Xero!$F:$F,Xero!$B:$B,Heron!BE$9,Xero!$A:$A,Heron!$A$4,Xero!$E:$E,Heron!$A41)+SUMIFS(Xero!$F:$F,Xero!$B:$B,Heron!BE$9,Xero!$A:$A,Heron!$A$5,Xero!$E:$E,Heron!$A41)</f>
        <v/>
      </c>
      <c r="BF41" s="109">
        <f>SUMIFS(Xero!$F:$F,Xero!$B:$B,Heron!BF$9,Xero!$A:$A,Heron!$A$4,Xero!$E:$E,Heron!$A41)+SUMIFS(Xero!$F:$F,Xero!$B:$B,Heron!BF$9,Xero!$A:$A,Heron!$A$5,Xero!$E:$E,Heron!$A41)</f>
        <v/>
      </c>
      <c r="BG41" s="109">
        <f>SUMIFS(Xero!$F:$F,Xero!$B:$B,Heron!BG$9,Xero!$A:$A,Heron!$A$4,Xero!$E:$E,Heron!$A41)+SUMIFS(Xero!$F:$F,Xero!$B:$B,Heron!BG$9,Xero!$A:$A,Heron!$A$5,Xero!$E:$E,Heron!$A41)</f>
        <v/>
      </c>
      <c r="BH41" s="109">
        <f>SUMIFS(Xero!$F:$F,Xero!$B:$B,Heron!BH$9,Xero!$A:$A,Heron!$A$4,Xero!$E:$E,Heron!$A41)+SUMIFS(Xero!$F:$F,Xero!$B:$B,Heron!BH$9,Xero!$A:$A,Heron!$A$5,Xero!$E:$E,Heron!$A41)</f>
        <v/>
      </c>
      <c r="BI41" s="109">
        <f>SUMIFS(Xero!$F:$F,Xero!$B:$B,Heron!BI$9,Xero!$A:$A,Heron!$A$4,Xero!$E:$E,Heron!$A41)+SUMIFS(Xero!$F:$F,Xero!$B:$B,Heron!BI$9,Xero!$A:$A,Heron!$A$5,Xero!$E:$E,Heron!$A41)</f>
        <v/>
      </c>
      <c r="BJ41" s="109">
        <f>SUMIFS(Xero!$F:$F,Xero!$B:$B,Heron!BJ$9,Xero!$A:$A,Heron!$A$4,Xero!$E:$E,Heron!$A41)+SUMIFS(Xero!$F:$F,Xero!$B:$B,Heron!BJ$9,Xero!$A:$A,Heron!$A$5,Xero!$E:$E,Heron!$A41)</f>
        <v/>
      </c>
      <c r="BK41" s="109">
        <f>SUMIFS(Xero!$F:$F,Xero!$B:$B,Heron!BK$9,Xero!$A:$A,Heron!$A$4,Xero!$E:$E,Heron!$A41)+SUMIFS(Xero!$F:$F,Xero!$B:$B,Heron!BK$9,Xero!$A:$A,Heron!$A$5,Xero!$E:$E,Heron!$A41)</f>
        <v/>
      </c>
      <c r="BL41" s="109">
        <f>sum(D41:BK41)</f>
        <v/>
      </c>
    </row>
    <row r="42">
      <c r="A42" s="108" t="inlineStr">
        <is>
          <t>Bank Charges</t>
        </is>
      </c>
      <c r="D42" s="109">
        <f>SUMIFS(Xero!$F:$F,Xero!$B:$B,Heron!D$9,Xero!$A:$A,Heron!$A$4,Xero!$E:$E,Heron!$A42)+SUMIFS(Xero!$F:$F,Xero!$B:$B,Heron!D$9,Xero!$A:$A,Heron!$A$5,Xero!$E:$E,Heron!$A42)</f>
        <v/>
      </c>
      <c r="E42" s="109">
        <f>SUMIFS(Xero!$F:$F,Xero!$B:$B,Heron!E$9,Xero!$A:$A,Heron!$A$4,Xero!$E:$E,Heron!$A42)+SUMIFS(Xero!$F:$F,Xero!$B:$B,Heron!E$9,Xero!$A:$A,Heron!$A$5,Xero!$E:$E,Heron!$A42)</f>
        <v/>
      </c>
      <c r="F42" s="109">
        <f>SUMIFS(Xero!$F:$F,Xero!$B:$B,Heron!F$9,Xero!$A:$A,Heron!$A$4,Xero!$E:$E,Heron!$A42)+SUMIFS(Xero!$F:$F,Xero!$B:$B,Heron!F$9,Xero!$A:$A,Heron!$A$5,Xero!$E:$E,Heron!$A42)</f>
        <v/>
      </c>
      <c r="G42" s="109">
        <f>SUMIFS(Xero!$F:$F,Xero!$B:$B,Heron!G$9,Xero!$A:$A,Heron!$A$4,Xero!$E:$E,Heron!$A42)+SUMIFS(Xero!$F:$F,Xero!$B:$B,Heron!G$9,Xero!$A:$A,Heron!$A$5,Xero!$E:$E,Heron!$A42)</f>
        <v/>
      </c>
      <c r="H42" s="109">
        <f>SUMIFS(Xero!$F:$F,Xero!$B:$B,Heron!H$9,Xero!$A:$A,Heron!$A$4,Xero!$E:$E,Heron!$A42)+SUMIFS(Xero!$F:$F,Xero!$B:$B,Heron!H$9,Xero!$A:$A,Heron!$A$5,Xero!$E:$E,Heron!$A42)</f>
        <v/>
      </c>
      <c r="I42" s="109">
        <f>SUMIFS(Xero!$F:$F,Xero!$B:$B,Heron!I$9,Xero!$A:$A,Heron!$A$4,Xero!$E:$E,Heron!$A42)+SUMIFS(Xero!$F:$F,Xero!$B:$B,Heron!I$9,Xero!$A:$A,Heron!$A$5,Xero!$E:$E,Heron!$A42)</f>
        <v/>
      </c>
      <c r="J42" s="109">
        <f>SUMIFS(Xero!$F:$F,Xero!$B:$B,Heron!J$9,Xero!$A:$A,Heron!$A$4,Xero!$E:$E,Heron!$A42)+SUMIFS(Xero!$F:$F,Xero!$B:$B,Heron!J$9,Xero!$A:$A,Heron!$A$5,Xero!$E:$E,Heron!$A42)</f>
        <v/>
      </c>
      <c r="K42" s="109">
        <f>SUMIFS(Xero!$F:$F,Xero!$B:$B,Heron!K$9,Xero!$A:$A,Heron!$A$4,Xero!$E:$E,Heron!$A42)+SUMIFS(Xero!$F:$F,Xero!$B:$B,Heron!K$9,Xero!$A:$A,Heron!$A$5,Xero!$E:$E,Heron!$A42)</f>
        <v/>
      </c>
      <c r="L42" s="109">
        <f>SUMIFS(Xero!$F:$F,Xero!$B:$B,Heron!L$9,Xero!$A:$A,Heron!$A$4,Xero!$E:$E,Heron!$A42)+SUMIFS(Xero!$F:$F,Xero!$B:$B,Heron!L$9,Xero!$A:$A,Heron!$A$5,Xero!$E:$E,Heron!$A42)</f>
        <v/>
      </c>
      <c r="M42" s="109">
        <f>SUMIFS(Xero!$F:$F,Xero!$B:$B,Heron!M$9,Xero!$A:$A,Heron!$A$4,Xero!$E:$E,Heron!$A42)+SUMIFS(Xero!$F:$F,Xero!$B:$B,Heron!M$9,Xero!$A:$A,Heron!$A$5,Xero!$E:$E,Heron!$A42)</f>
        <v/>
      </c>
      <c r="N42" s="109">
        <f>SUMIFS(Xero!$F:$F,Xero!$B:$B,Heron!N$9,Xero!$A:$A,Heron!$A$4,Xero!$E:$E,Heron!$A42)+SUMIFS(Xero!$F:$F,Xero!$B:$B,Heron!N$9,Xero!$A:$A,Heron!$A$5,Xero!$E:$E,Heron!$A42)</f>
        <v/>
      </c>
      <c r="O42" s="109">
        <f>SUMIFS(Xero!$F:$F,Xero!$B:$B,Heron!O$9,Xero!$A:$A,Heron!$A$4,Xero!$E:$E,Heron!$A42)+SUMIFS(Xero!$F:$F,Xero!$B:$B,Heron!O$9,Xero!$A:$A,Heron!$A$5,Xero!$E:$E,Heron!$A42)</f>
        <v/>
      </c>
      <c r="P42" s="109">
        <f>SUMIFS(Xero!$F:$F,Xero!$B:$B,Heron!P$9,Xero!$A:$A,Heron!$A$4,Xero!$E:$E,Heron!$A42)+SUMIFS(Xero!$F:$F,Xero!$B:$B,Heron!P$9,Xero!$A:$A,Heron!$A$5,Xero!$E:$E,Heron!$A42)</f>
        <v/>
      </c>
      <c r="Q42" s="109">
        <f>SUMIFS(Xero!$F:$F,Xero!$B:$B,Heron!Q$9,Xero!$A:$A,Heron!$A$4,Xero!$E:$E,Heron!$A42)+SUMIFS(Xero!$F:$F,Xero!$B:$B,Heron!Q$9,Xero!$A:$A,Heron!$A$5,Xero!$E:$E,Heron!$A42)</f>
        <v/>
      </c>
      <c r="R42" s="109">
        <f>SUMIFS(Xero!$F:$F,Xero!$B:$B,Heron!R$9,Xero!$A:$A,Heron!$A$4,Xero!$E:$E,Heron!$A42)+SUMIFS(Xero!$F:$F,Xero!$B:$B,Heron!R$9,Xero!$A:$A,Heron!$A$5,Xero!$E:$E,Heron!$A42)</f>
        <v/>
      </c>
      <c r="S42" s="109">
        <f>SUMIFS(Xero!$F:$F,Xero!$B:$B,Heron!S$9,Xero!$A:$A,Heron!$A$4,Xero!$E:$E,Heron!$A42)+SUMIFS(Xero!$F:$F,Xero!$B:$B,Heron!S$9,Xero!$A:$A,Heron!$A$5,Xero!$E:$E,Heron!$A42)</f>
        <v/>
      </c>
      <c r="T42" s="109">
        <f>SUMIFS(Xero!$F:$F,Xero!$B:$B,Heron!T$9,Xero!$A:$A,Heron!$A$4,Xero!$E:$E,Heron!$A42)+SUMIFS(Xero!$F:$F,Xero!$B:$B,Heron!T$9,Xero!$A:$A,Heron!$A$5,Xero!$E:$E,Heron!$A42)</f>
        <v/>
      </c>
      <c r="U42" s="109">
        <f>SUMIFS(Xero!$F:$F,Xero!$B:$B,Heron!U$9,Xero!$A:$A,Heron!$A$4,Xero!$E:$E,Heron!$A42)+SUMIFS(Xero!$F:$F,Xero!$B:$B,Heron!U$9,Xero!$A:$A,Heron!$A$5,Xero!$E:$E,Heron!$A42)</f>
        <v/>
      </c>
      <c r="V42" s="109">
        <f>SUMIFS(Xero!$F:$F,Xero!$B:$B,Heron!V$9,Xero!$A:$A,Heron!$A$4,Xero!$E:$E,Heron!$A42)+SUMIFS(Xero!$F:$F,Xero!$B:$B,Heron!V$9,Xero!$A:$A,Heron!$A$5,Xero!$E:$E,Heron!$A42)</f>
        <v/>
      </c>
      <c r="W42" s="109">
        <f>SUMIFS(Xero!$F:$F,Xero!$B:$B,Heron!W$9,Xero!$A:$A,Heron!$A$4,Xero!$E:$E,Heron!$A42)+SUMIFS(Xero!$F:$F,Xero!$B:$B,Heron!W$9,Xero!$A:$A,Heron!$A$5,Xero!$E:$E,Heron!$A42)</f>
        <v/>
      </c>
      <c r="X42" s="109">
        <f>SUMIFS(Xero!$F:$F,Xero!$B:$B,Heron!X$9,Xero!$A:$A,Heron!$A$4,Xero!$E:$E,Heron!$A42)+SUMIFS(Xero!$F:$F,Xero!$B:$B,Heron!X$9,Xero!$A:$A,Heron!$A$5,Xero!$E:$E,Heron!$A42)</f>
        <v/>
      </c>
      <c r="Y42" s="109">
        <f>SUMIFS(Xero!$F:$F,Xero!$B:$B,Heron!Y$9,Xero!$A:$A,Heron!$A$4,Xero!$E:$E,Heron!$A42)+SUMIFS(Xero!$F:$F,Xero!$B:$B,Heron!Y$9,Xero!$A:$A,Heron!$A$5,Xero!$E:$E,Heron!$A42)</f>
        <v/>
      </c>
      <c r="Z42" s="109">
        <f>SUMIFS(Xero!$F:$F,Xero!$B:$B,Heron!Z$9,Xero!$A:$A,Heron!$A$4,Xero!$E:$E,Heron!$A42)+SUMIFS(Xero!$F:$F,Xero!$B:$B,Heron!Z$9,Xero!$A:$A,Heron!$A$5,Xero!$E:$E,Heron!$A42)</f>
        <v/>
      </c>
      <c r="AA42" s="109">
        <f>SUMIFS(Xero!$F:$F,Xero!$B:$B,Heron!AA$9,Xero!$A:$A,Heron!$A$4,Xero!$E:$E,Heron!$A42)+SUMIFS(Xero!$F:$F,Xero!$B:$B,Heron!AA$9,Xero!$A:$A,Heron!$A$5,Xero!$E:$E,Heron!$A42)</f>
        <v/>
      </c>
      <c r="AB42" s="109">
        <f>SUMIFS(Xero!$F:$F,Xero!$B:$B,Heron!AB$9,Xero!$A:$A,Heron!$A$4,Xero!$E:$E,Heron!$A42)+SUMIFS(Xero!$F:$F,Xero!$B:$B,Heron!AB$9,Xero!$A:$A,Heron!$A$5,Xero!$E:$E,Heron!$A42)</f>
        <v/>
      </c>
      <c r="AC42" s="109">
        <f>SUMIFS(Xero!$F:$F,Xero!$B:$B,Heron!AC$9,Xero!$A:$A,Heron!$A$4,Xero!$E:$E,Heron!$A42)+SUMIFS(Xero!$F:$F,Xero!$B:$B,Heron!AC$9,Xero!$A:$A,Heron!$A$5,Xero!$E:$E,Heron!$A42)</f>
        <v/>
      </c>
      <c r="AD42" s="109">
        <f>SUMIFS(Xero!$F:$F,Xero!$B:$B,Heron!AD$9,Xero!$A:$A,Heron!$A$4,Xero!$E:$E,Heron!$A42)+SUMIFS(Xero!$F:$F,Xero!$B:$B,Heron!AD$9,Xero!$A:$A,Heron!$A$5,Xero!$E:$E,Heron!$A42)</f>
        <v/>
      </c>
      <c r="AE42" s="109">
        <f>SUMIFS(Xero!$F:$F,Xero!$B:$B,Heron!AE$9,Xero!$A:$A,Heron!$A$4,Xero!$E:$E,Heron!$A42)+SUMIFS(Xero!$F:$F,Xero!$B:$B,Heron!AE$9,Xero!$A:$A,Heron!$A$5,Xero!$E:$E,Heron!$A42)</f>
        <v/>
      </c>
      <c r="AF42" s="109">
        <f>SUMIFS(Xero!$F:$F,Xero!$B:$B,Heron!AF$9,Xero!$A:$A,Heron!$A$4,Xero!$E:$E,Heron!$A42)+SUMIFS(Xero!$F:$F,Xero!$B:$B,Heron!AF$9,Xero!$A:$A,Heron!$A$5,Xero!$E:$E,Heron!$A42)</f>
        <v/>
      </c>
      <c r="AG42" s="109">
        <f>SUMIFS(Xero!$F:$F,Xero!$B:$B,Heron!AG$9,Xero!$A:$A,Heron!$A$4,Xero!$E:$E,Heron!$A42)+SUMIFS(Xero!$F:$F,Xero!$B:$B,Heron!AG$9,Xero!$A:$A,Heron!$A$5,Xero!$E:$E,Heron!$A42)</f>
        <v/>
      </c>
      <c r="AH42" s="109">
        <f>SUMIFS(Xero!$F:$F,Xero!$B:$B,Heron!AH$9,Xero!$A:$A,Heron!$A$4,Xero!$E:$E,Heron!$A42)+SUMIFS(Xero!$F:$F,Xero!$B:$B,Heron!AH$9,Xero!$A:$A,Heron!$A$5,Xero!$E:$E,Heron!$A42)</f>
        <v/>
      </c>
      <c r="AI42" s="109">
        <f>SUMIFS(Xero!$F:$F,Xero!$B:$B,Heron!AI$9,Xero!$A:$A,Heron!$A$4,Xero!$E:$E,Heron!$A42)+SUMIFS(Xero!$F:$F,Xero!$B:$B,Heron!AI$9,Xero!$A:$A,Heron!$A$5,Xero!$E:$E,Heron!$A42)</f>
        <v/>
      </c>
      <c r="AJ42" s="109">
        <f>SUMIFS(Xero!$F:$F,Xero!$B:$B,Heron!AJ$9,Xero!$A:$A,Heron!$A$4,Xero!$E:$E,Heron!$A42)+SUMIFS(Xero!$F:$F,Xero!$B:$B,Heron!AJ$9,Xero!$A:$A,Heron!$A$5,Xero!$E:$E,Heron!$A42)</f>
        <v/>
      </c>
      <c r="AK42" s="109">
        <f>SUMIFS(Xero!$F:$F,Xero!$B:$B,Heron!AK$9,Xero!$A:$A,Heron!$A$4,Xero!$E:$E,Heron!$A42)+SUMIFS(Xero!$F:$F,Xero!$B:$B,Heron!AK$9,Xero!$A:$A,Heron!$A$5,Xero!$E:$E,Heron!$A42)</f>
        <v/>
      </c>
      <c r="AL42" s="109">
        <f>SUMIFS(Xero!$F:$F,Xero!$B:$B,Heron!AL$9,Xero!$A:$A,Heron!$A$4,Xero!$E:$E,Heron!$A42)+SUMIFS(Xero!$F:$F,Xero!$B:$B,Heron!AL$9,Xero!$A:$A,Heron!$A$5,Xero!$E:$E,Heron!$A42)</f>
        <v/>
      </c>
      <c r="AM42" s="109">
        <f>SUMIFS(Xero!$F:$F,Xero!$B:$B,Heron!AM$9,Xero!$A:$A,Heron!$A$4,Xero!$E:$E,Heron!$A42)+SUMIFS(Xero!$F:$F,Xero!$B:$B,Heron!AM$9,Xero!$A:$A,Heron!$A$5,Xero!$E:$E,Heron!$A42)</f>
        <v/>
      </c>
      <c r="AN42" s="109">
        <f>SUMIFS(Xero!$F:$F,Xero!$B:$B,Heron!AN$9,Xero!$A:$A,Heron!$A$4,Xero!$E:$E,Heron!$A42)+SUMIFS(Xero!$F:$F,Xero!$B:$B,Heron!AN$9,Xero!$A:$A,Heron!$A$5,Xero!$E:$E,Heron!$A42)</f>
        <v/>
      </c>
      <c r="AO42" s="109">
        <f>SUMIFS(Xero!$F:$F,Xero!$B:$B,Heron!AO$9,Xero!$A:$A,Heron!$A$4,Xero!$E:$E,Heron!$A42)+SUMIFS(Xero!$F:$F,Xero!$B:$B,Heron!AO$9,Xero!$A:$A,Heron!$A$5,Xero!$E:$E,Heron!$A42)</f>
        <v/>
      </c>
      <c r="AP42" s="109">
        <f>SUMIFS(Xero!$F:$F,Xero!$B:$B,Heron!AP$9,Xero!$A:$A,Heron!$A$4,Xero!$E:$E,Heron!$A42)+SUMIFS(Xero!$F:$F,Xero!$B:$B,Heron!AP$9,Xero!$A:$A,Heron!$A$5,Xero!$E:$E,Heron!$A42)</f>
        <v/>
      </c>
      <c r="AQ42" s="109">
        <f>SUMIFS(Xero!$F:$F,Xero!$B:$B,Heron!AQ$9,Xero!$A:$A,Heron!$A$4,Xero!$E:$E,Heron!$A42)+SUMIFS(Xero!$F:$F,Xero!$B:$B,Heron!AQ$9,Xero!$A:$A,Heron!$A$5,Xero!$E:$E,Heron!$A42)</f>
        <v/>
      </c>
      <c r="AR42" s="109">
        <f>SUMIFS(Xero!$F:$F,Xero!$B:$B,Heron!AR$9,Xero!$A:$A,Heron!$A$4,Xero!$E:$E,Heron!$A42)+SUMIFS(Xero!$F:$F,Xero!$B:$B,Heron!AR$9,Xero!$A:$A,Heron!$A$5,Xero!$E:$E,Heron!$A42)</f>
        <v/>
      </c>
      <c r="AS42" s="109">
        <f>SUMIFS(Xero!$F:$F,Xero!$B:$B,Heron!AS$9,Xero!$A:$A,Heron!$A$4,Xero!$E:$E,Heron!$A42)+SUMIFS(Xero!$F:$F,Xero!$B:$B,Heron!AS$9,Xero!$A:$A,Heron!$A$5,Xero!$E:$E,Heron!$A42)</f>
        <v/>
      </c>
      <c r="AT42" s="109">
        <f>SUMIFS(Xero!$F:$F,Xero!$B:$B,Heron!AT$9,Xero!$A:$A,Heron!$A$4,Xero!$E:$E,Heron!$A42)+SUMIFS(Xero!$F:$F,Xero!$B:$B,Heron!AT$9,Xero!$A:$A,Heron!$A$5,Xero!$E:$E,Heron!$A42)</f>
        <v/>
      </c>
      <c r="AU42" s="109">
        <f>SUMIFS(Xero!$F:$F,Xero!$B:$B,Heron!AU$9,Xero!$A:$A,Heron!$A$4,Xero!$E:$E,Heron!$A42)+SUMIFS(Xero!$F:$F,Xero!$B:$B,Heron!AU$9,Xero!$A:$A,Heron!$A$5,Xero!$E:$E,Heron!$A42)</f>
        <v/>
      </c>
      <c r="AV42" s="109">
        <f>SUMIFS(Xero!$F:$F,Xero!$B:$B,Heron!AV$9,Xero!$A:$A,Heron!$A$4,Xero!$E:$E,Heron!$A42)+SUMIFS(Xero!$F:$F,Xero!$B:$B,Heron!AV$9,Xero!$A:$A,Heron!$A$5,Xero!$E:$E,Heron!$A42)</f>
        <v/>
      </c>
      <c r="AW42" s="109">
        <f>SUMIFS(Xero!$F:$F,Xero!$B:$B,Heron!AW$9,Xero!$A:$A,Heron!$A$4,Xero!$E:$E,Heron!$A42)+SUMIFS(Xero!$F:$F,Xero!$B:$B,Heron!AW$9,Xero!$A:$A,Heron!$A$5,Xero!$E:$E,Heron!$A42)</f>
        <v/>
      </c>
      <c r="AX42" s="109">
        <f>SUMIFS(Xero!$F:$F,Xero!$B:$B,Heron!AX$9,Xero!$A:$A,Heron!$A$4,Xero!$E:$E,Heron!$A42)+SUMIFS(Xero!$F:$F,Xero!$B:$B,Heron!AX$9,Xero!$A:$A,Heron!$A$5,Xero!$E:$E,Heron!$A42)</f>
        <v/>
      </c>
      <c r="AY42" s="109">
        <f>SUMIFS(Xero!$F:$F,Xero!$B:$B,Heron!AY$9,Xero!$A:$A,Heron!$A$4,Xero!$E:$E,Heron!$A42)+SUMIFS(Xero!$F:$F,Xero!$B:$B,Heron!AY$9,Xero!$A:$A,Heron!$A$5,Xero!$E:$E,Heron!$A42)</f>
        <v/>
      </c>
      <c r="AZ42" s="109">
        <f>SUMIFS(Xero!$F:$F,Xero!$B:$B,Heron!AZ$9,Xero!$A:$A,Heron!$A$4,Xero!$E:$E,Heron!$A42)+SUMIFS(Xero!$F:$F,Xero!$B:$B,Heron!AZ$9,Xero!$A:$A,Heron!$A$5,Xero!$E:$E,Heron!$A42)</f>
        <v/>
      </c>
      <c r="BA42" s="109">
        <f>SUMIFS(Xero!$F:$F,Xero!$B:$B,Heron!BA$9,Xero!$A:$A,Heron!$A$4,Xero!$E:$E,Heron!$A42)+SUMIFS(Xero!$F:$F,Xero!$B:$B,Heron!BA$9,Xero!$A:$A,Heron!$A$5,Xero!$E:$E,Heron!$A42)</f>
        <v/>
      </c>
      <c r="BB42" s="109">
        <f>SUMIFS(Xero!$F:$F,Xero!$B:$B,Heron!BB$9,Xero!$A:$A,Heron!$A$4,Xero!$E:$E,Heron!$A42)+SUMIFS(Xero!$F:$F,Xero!$B:$B,Heron!BB$9,Xero!$A:$A,Heron!$A$5,Xero!$E:$E,Heron!$A42)</f>
        <v/>
      </c>
      <c r="BC42" s="109">
        <f>SUMIFS(Xero!$F:$F,Xero!$B:$B,Heron!BC$9,Xero!$A:$A,Heron!$A$4,Xero!$E:$E,Heron!$A42)+SUMIFS(Xero!$F:$F,Xero!$B:$B,Heron!BC$9,Xero!$A:$A,Heron!$A$5,Xero!$E:$E,Heron!$A42)</f>
        <v/>
      </c>
      <c r="BD42" s="109">
        <f>SUMIFS(Xero!$F:$F,Xero!$B:$B,Heron!BD$9,Xero!$A:$A,Heron!$A$4,Xero!$E:$E,Heron!$A42)+SUMIFS(Xero!$F:$F,Xero!$B:$B,Heron!BD$9,Xero!$A:$A,Heron!$A$5,Xero!$E:$E,Heron!$A42)</f>
        <v/>
      </c>
      <c r="BE42" s="109">
        <f>SUMIFS(Xero!$F:$F,Xero!$B:$B,Heron!BE$9,Xero!$A:$A,Heron!$A$4,Xero!$E:$E,Heron!$A42)+SUMIFS(Xero!$F:$F,Xero!$B:$B,Heron!BE$9,Xero!$A:$A,Heron!$A$5,Xero!$E:$E,Heron!$A42)</f>
        <v/>
      </c>
      <c r="BF42" s="109">
        <f>SUMIFS(Xero!$F:$F,Xero!$B:$B,Heron!BF$9,Xero!$A:$A,Heron!$A$4,Xero!$E:$E,Heron!$A42)+SUMIFS(Xero!$F:$F,Xero!$B:$B,Heron!BF$9,Xero!$A:$A,Heron!$A$5,Xero!$E:$E,Heron!$A42)</f>
        <v/>
      </c>
      <c r="BG42" s="109">
        <f>SUMIFS(Xero!$F:$F,Xero!$B:$B,Heron!BG$9,Xero!$A:$A,Heron!$A$4,Xero!$E:$E,Heron!$A42)+SUMIFS(Xero!$F:$F,Xero!$B:$B,Heron!BG$9,Xero!$A:$A,Heron!$A$5,Xero!$E:$E,Heron!$A42)</f>
        <v/>
      </c>
      <c r="BH42" s="109">
        <f>SUMIFS(Xero!$F:$F,Xero!$B:$B,Heron!BH$9,Xero!$A:$A,Heron!$A$4,Xero!$E:$E,Heron!$A42)+SUMIFS(Xero!$F:$F,Xero!$B:$B,Heron!BH$9,Xero!$A:$A,Heron!$A$5,Xero!$E:$E,Heron!$A42)</f>
        <v/>
      </c>
      <c r="BI42" s="109">
        <f>SUMIFS(Xero!$F:$F,Xero!$B:$B,Heron!BI$9,Xero!$A:$A,Heron!$A$4,Xero!$E:$E,Heron!$A42)+SUMIFS(Xero!$F:$F,Xero!$B:$B,Heron!BI$9,Xero!$A:$A,Heron!$A$5,Xero!$E:$E,Heron!$A42)</f>
        <v/>
      </c>
      <c r="BJ42" s="109">
        <f>SUMIFS(Xero!$F:$F,Xero!$B:$B,Heron!BJ$9,Xero!$A:$A,Heron!$A$4,Xero!$E:$E,Heron!$A42)+SUMIFS(Xero!$F:$F,Xero!$B:$B,Heron!BJ$9,Xero!$A:$A,Heron!$A$5,Xero!$E:$E,Heron!$A42)</f>
        <v/>
      </c>
      <c r="BK42" s="109">
        <f>SUMIFS(Xero!$F:$F,Xero!$B:$B,Heron!BK$9,Xero!$A:$A,Heron!$A$4,Xero!$E:$E,Heron!$A42)+SUMIFS(Xero!$F:$F,Xero!$B:$B,Heron!BK$9,Xero!$A:$A,Heron!$A$5,Xero!$E:$E,Heron!$A42)</f>
        <v/>
      </c>
      <c r="BL42" s="109">
        <f>sum(D42:BK42)</f>
        <v/>
      </c>
    </row>
    <row r="43">
      <c r="A43" s="108" t="inlineStr">
        <is>
          <t>COCT: Developers Rates &amp; Refuse Acc: 236356811</t>
        </is>
      </c>
      <c r="D43" s="109">
        <f>SUMIFS(Xero!$F:$F,Xero!$B:$B,Heron!D$9,Xero!$A:$A,Heron!$A$4,Xero!$E:$E,Heron!$A43)+SUMIFS(Xero!$F:$F,Xero!$B:$B,Heron!D$9,Xero!$A:$A,Heron!$A$5,Xero!$E:$E,Heron!$A43)</f>
        <v/>
      </c>
      <c r="E43" s="109">
        <f>SUMIFS(Xero!$F:$F,Xero!$B:$B,Heron!E$9,Xero!$A:$A,Heron!$A$4,Xero!$E:$E,Heron!$A43)+SUMIFS(Xero!$F:$F,Xero!$B:$B,Heron!E$9,Xero!$A:$A,Heron!$A$5,Xero!$E:$E,Heron!$A43)</f>
        <v/>
      </c>
      <c r="F43" s="109">
        <f>SUMIFS(Xero!$F:$F,Xero!$B:$B,Heron!F$9,Xero!$A:$A,Heron!$A$4,Xero!$E:$E,Heron!$A43)+SUMIFS(Xero!$F:$F,Xero!$B:$B,Heron!F$9,Xero!$A:$A,Heron!$A$5,Xero!$E:$E,Heron!$A43)</f>
        <v/>
      </c>
      <c r="G43" s="109">
        <f>SUMIFS(Xero!$F:$F,Xero!$B:$B,Heron!G$9,Xero!$A:$A,Heron!$A$4,Xero!$E:$E,Heron!$A43)+SUMIFS(Xero!$F:$F,Xero!$B:$B,Heron!G$9,Xero!$A:$A,Heron!$A$5,Xero!$E:$E,Heron!$A43)</f>
        <v/>
      </c>
      <c r="H43" s="109">
        <f>SUMIFS(Xero!$F:$F,Xero!$B:$B,Heron!H$9,Xero!$A:$A,Heron!$A$4,Xero!$E:$E,Heron!$A43)+SUMIFS(Xero!$F:$F,Xero!$B:$B,Heron!H$9,Xero!$A:$A,Heron!$A$5,Xero!$E:$E,Heron!$A43)</f>
        <v/>
      </c>
      <c r="I43" s="109">
        <f>SUMIFS(Xero!$F:$F,Xero!$B:$B,Heron!I$9,Xero!$A:$A,Heron!$A$4,Xero!$E:$E,Heron!$A43)+SUMIFS(Xero!$F:$F,Xero!$B:$B,Heron!I$9,Xero!$A:$A,Heron!$A$5,Xero!$E:$E,Heron!$A43)</f>
        <v/>
      </c>
      <c r="J43" s="109">
        <f>SUMIFS(Xero!$F:$F,Xero!$B:$B,Heron!J$9,Xero!$A:$A,Heron!$A$4,Xero!$E:$E,Heron!$A43)+SUMIFS(Xero!$F:$F,Xero!$B:$B,Heron!J$9,Xero!$A:$A,Heron!$A$5,Xero!$E:$E,Heron!$A43)</f>
        <v/>
      </c>
      <c r="K43" s="109">
        <f>SUMIFS(Xero!$F:$F,Xero!$B:$B,Heron!K$9,Xero!$A:$A,Heron!$A$4,Xero!$E:$E,Heron!$A43)+SUMIFS(Xero!$F:$F,Xero!$B:$B,Heron!K$9,Xero!$A:$A,Heron!$A$5,Xero!$E:$E,Heron!$A43)</f>
        <v/>
      </c>
      <c r="L43" s="109">
        <f>SUMIFS(Xero!$F:$F,Xero!$B:$B,Heron!L$9,Xero!$A:$A,Heron!$A$4,Xero!$E:$E,Heron!$A43)+SUMIFS(Xero!$F:$F,Xero!$B:$B,Heron!L$9,Xero!$A:$A,Heron!$A$5,Xero!$E:$E,Heron!$A43)</f>
        <v/>
      </c>
      <c r="M43" s="109">
        <f>SUMIFS(Xero!$F:$F,Xero!$B:$B,Heron!M$9,Xero!$A:$A,Heron!$A$4,Xero!$E:$E,Heron!$A43)+SUMIFS(Xero!$F:$F,Xero!$B:$B,Heron!M$9,Xero!$A:$A,Heron!$A$5,Xero!$E:$E,Heron!$A43)</f>
        <v/>
      </c>
      <c r="N43" s="109">
        <f>SUMIFS(Xero!$F:$F,Xero!$B:$B,Heron!N$9,Xero!$A:$A,Heron!$A$4,Xero!$E:$E,Heron!$A43)+SUMIFS(Xero!$F:$F,Xero!$B:$B,Heron!N$9,Xero!$A:$A,Heron!$A$5,Xero!$E:$E,Heron!$A43)</f>
        <v/>
      </c>
      <c r="O43" s="109">
        <f>SUMIFS(Xero!$F:$F,Xero!$B:$B,Heron!O$9,Xero!$A:$A,Heron!$A$4,Xero!$E:$E,Heron!$A43)+SUMIFS(Xero!$F:$F,Xero!$B:$B,Heron!O$9,Xero!$A:$A,Heron!$A$5,Xero!$E:$E,Heron!$A43)</f>
        <v/>
      </c>
      <c r="P43" s="109">
        <f>SUMIFS(Xero!$F:$F,Xero!$B:$B,Heron!P$9,Xero!$A:$A,Heron!$A$4,Xero!$E:$E,Heron!$A43)+SUMIFS(Xero!$F:$F,Xero!$B:$B,Heron!P$9,Xero!$A:$A,Heron!$A$5,Xero!$E:$E,Heron!$A43)</f>
        <v/>
      </c>
      <c r="Q43" s="109">
        <f>SUMIFS(Xero!$F:$F,Xero!$B:$B,Heron!Q$9,Xero!$A:$A,Heron!$A$4,Xero!$E:$E,Heron!$A43)+SUMIFS(Xero!$F:$F,Xero!$B:$B,Heron!Q$9,Xero!$A:$A,Heron!$A$5,Xero!$E:$E,Heron!$A43)</f>
        <v/>
      </c>
      <c r="R43" s="109">
        <f>SUMIFS(Xero!$F:$F,Xero!$B:$B,Heron!R$9,Xero!$A:$A,Heron!$A$4,Xero!$E:$E,Heron!$A43)+SUMIFS(Xero!$F:$F,Xero!$B:$B,Heron!R$9,Xero!$A:$A,Heron!$A$5,Xero!$E:$E,Heron!$A43)</f>
        <v/>
      </c>
      <c r="S43" s="109">
        <f>SUMIFS(Xero!$F:$F,Xero!$B:$B,Heron!S$9,Xero!$A:$A,Heron!$A$4,Xero!$E:$E,Heron!$A43)+SUMIFS(Xero!$F:$F,Xero!$B:$B,Heron!S$9,Xero!$A:$A,Heron!$A$5,Xero!$E:$E,Heron!$A43)</f>
        <v/>
      </c>
      <c r="T43" s="109">
        <f>SUMIFS(Xero!$F:$F,Xero!$B:$B,Heron!T$9,Xero!$A:$A,Heron!$A$4,Xero!$E:$E,Heron!$A43)+SUMIFS(Xero!$F:$F,Xero!$B:$B,Heron!T$9,Xero!$A:$A,Heron!$A$5,Xero!$E:$E,Heron!$A43)</f>
        <v/>
      </c>
      <c r="U43" s="109">
        <f>SUMIFS(Xero!$F:$F,Xero!$B:$B,Heron!U$9,Xero!$A:$A,Heron!$A$4,Xero!$E:$E,Heron!$A43)+SUMIFS(Xero!$F:$F,Xero!$B:$B,Heron!U$9,Xero!$A:$A,Heron!$A$5,Xero!$E:$E,Heron!$A43)</f>
        <v/>
      </c>
      <c r="V43" s="109">
        <f>SUMIFS(Xero!$F:$F,Xero!$B:$B,Heron!V$9,Xero!$A:$A,Heron!$A$4,Xero!$E:$E,Heron!$A43)+SUMIFS(Xero!$F:$F,Xero!$B:$B,Heron!V$9,Xero!$A:$A,Heron!$A$5,Xero!$E:$E,Heron!$A43)</f>
        <v/>
      </c>
      <c r="W43" s="109">
        <f>SUMIFS(Xero!$F:$F,Xero!$B:$B,Heron!W$9,Xero!$A:$A,Heron!$A$4,Xero!$E:$E,Heron!$A43)+SUMIFS(Xero!$F:$F,Xero!$B:$B,Heron!W$9,Xero!$A:$A,Heron!$A$5,Xero!$E:$E,Heron!$A43)</f>
        <v/>
      </c>
      <c r="X43" s="109">
        <f>SUMIFS(Xero!$F:$F,Xero!$B:$B,Heron!X$9,Xero!$A:$A,Heron!$A$4,Xero!$E:$E,Heron!$A43)+SUMIFS(Xero!$F:$F,Xero!$B:$B,Heron!X$9,Xero!$A:$A,Heron!$A$5,Xero!$E:$E,Heron!$A43)</f>
        <v/>
      </c>
      <c r="Y43" s="109">
        <f>SUMIFS(Xero!$F:$F,Xero!$B:$B,Heron!Y$9,Xero!$A:$A,Heron!$A$4,Xero!$E:$E,Heron!$A43)+SUMIFS(Xero!$F:$F,Xero!$B:$B,Heron!Y$9,Xero!$A:$A,Heron!$A$5,Xero!$E:$E,Heron!$A43)</f>
        <v/>
      </c>
      <c r="Z43" s="109">
        <f>SUMIFS(Xero!$F:$F,Xero!$B:$B,Heron!Z$9,Xero!$A:$A,Heron!$A$4,Xero!$E:$E,Heron!$A43)+SUMIFS(Xero!$F:$F,Xero!$B:$B,Heron!Z$9,Xero!$A:$A,Heron!$A$5,Xero!$E:$E,Heron!$A43)</f>
        <v/>
      </c>
      <c r="AA43" s="109">
        <f>SUMIFS(Xero!$F:$F,Xero!$B:$B,Heron!AA$9,Xero!$A:$A,Heron!$A$4,Xero!$E:$E,Heron!$A43)+SUMIFS(Xero!$F:$F,Xero!$B:$B,Heron!AA$9,Xero!$A:$A,Heron!$A$5,Xero!$E:$E,Heron!$A43)</f>
        <v/>
      </c>
      <c r="AB43" s="109">
        <f>SUMIFS(Xero!$F:$F,Xero!$B:$B,Heron!AB$9,Xero!$A:$A,Heron!$A$4,Xero!$E:$E,Heron!$A43)+SUMIFS(Xero!$F:$F,Xero!$B:$B,Heron!AB$9,Xero!$A:$A,Heron!$A$5,Xero!$E:$E,Heron!$A43)</f>
        <v/>
      </c>
      <c r="AC43" s="109">
        <f>SUMIFS(Xero!$F:$F,Xero!$B:$B,Heron!AC$9,Xero!$A:$A,Heron!$A$4,Xero!$E:$E,Heron!$A43)+SUMIFS(Xero!$F:$F,Xero!$B:$B,Heron!AC$9,Xero!$A:$A,Heron!$A$5,Xero!$E:$E,Heron!$A43)</f>
        <v/>
      </c>
      <c r="AD43" s="109">
        <f>SUMIFS(Xero!$F:$F,Xero!$B:$B,Heron!AD$9,Xero!$A:$A,Heron!$A$4,Xero!$E:$E,Heron!$A43)+SUMIFS(Xero!$F:$F,Xero!$B:$B,Heron!AD$9,Xero!$A:$A,Heron!$A$5,Xero!$E:$E,Heron!$A43)</f>
        <v/>
      </c>
      <c r="AE43" s="109">
        <f>SUMIFS(Xero!$F:$F,Xero!$B:$B,Heron!AE$9,Xero!$A:$A,Heron!$A$4,Xero!$E:$E,Heron!$A43)+SUMIFS(Xero!$F:$F,Xero!$B:$B,Heron!AE$9,Xero!$A:$A,Heron!$A$5,Xero!$E:$E,Heron!$A43)</f>
        <v/>
      </c>
      <c r="AF43" s="109">
        <f>SUMIFS(Xero!$F:$F,Xero!$B:$B,Heron!AF$9,Xero!$A:$A,Heron!$A$4,Xero!$E:$E,Heron!$A43)+SUMIFS(Xero!$F:$F,Xero!$B:$B,Heron!AF$9,Xero!$A:$A,Heron!$A$5,Xero!$E:$E,Heron!$A43)</f>
        <v/>
      </c>
      <c r="AG43" s="109">
        <f>SUMIFS(Xero!$F:$F,Xero!$B:$B,Heron!AG$9,Xero!$A:$A,Heron!$A$4,Xero!$E:$E,Heron!$A43)+SUMIFS(Xero!$F:$F,Xero!$B:$B,Heron!AG$9,Xero!$A:$A,Heron!$A$5,Xero!$E:$E,Heron!$A43)</f>
        <v/>
      </c>
      <c r="AH43" s="109">
        <f>SUMIFS(Xero!$F:$F,Xero!$B:$B,Heron!AH$9,Xero!$A:$A,Heron!$A$4,Xero!$E:$E,Heron!$A43)+SUMIFS(Xero!$F:$F,Xero!$B:$B,Heron!AH$9,Xero!$A:$A,Heron!$A$5,Xero!$E:$E,Heron!$A43)</f>
        <v/>
      </c>
      <c r="AI43" s="109">
        <f>SUMIFS(Xero!$F:$F,Xero!$B:$B,Heron!AI$9,Xero!$A:$A,Heron!$A$4,Xero!$E:$E,Heron!$A43)+SUMIFS(Xero!$F:$F,Xero!$B:$B,Heron!AI$9,Xero!$A:$A,Heron!$A$5,Xero!$E:$E,Heron!$A43)</f>
        <v/>
      </c>
      <c r="AJ43" s="109">
        <f>SUMIFS(Xero!$F:$F,Xero!$B:$B,Heron!AJ$9,Xero!$A:$A,Heron!$A$4,Xero!$E:$E,Heron!$A43)+SUMIFS(Xero!$F:$F,Xero!$B:$B,Heron!AJ$9,Xero!$A:$A,Heron!$A$5,Xero!$E:$E,Heron!$A43)</f>
        <v/>
      </c>
      <c r="AK43" s="109">
        <f>SUMIFS(Xero!$F:$F,Xero!$B:$B,Heron!AK$9,Xero!$A:$A,Heron!$A$4,Xero!$E:$E,Heron!$A43)+SUMIFS(Xero!$F:$F,Xero!$B:$B,Heron!AK$9,Xero!$A:$A,Heron!$A$5,Xero!$E:$E,Heron!$A43)</f>
        <v/>
      </c>
      <c r="AL43" s="109">
        <f>SUMIFS(Xero!$F:$F,Xero!$B:$B,Heron!AL$9,Xero!$A:$A,Heron!$A$4,Xero!$E:$E,Heron!$A43)+SUMIFS(Xero!$F:$F,Xero!$B:$B,Heron!AL$9,Xero!$A:$A,Heron!$A$5,Xero!$E:$E,Heron!$A43)</f>
        <v/>
      </c>
      <c r="AM43" s="109">
        <f>SUMIFS(Xero!$F:$F,Xero!$B:$B,Heron!AM$9,Xero!$A:$A,Heron!$A$4,Xero!$E:$E,Heron!$A43)+SUMIFS(Xero!$F:$F,Xero!$B:$B,Heron!AM$9,Xero!$A:$A,Heron!$A$5,Xero!$E:$E,Heron!$A43)</f>
        <v/>
      </c>
      <c r="AN43" s="109">
        <f>SUMIFS(Xero!$F:$F,Xero!$B:$B,Heron!AN$9,Xero!$A:$A,Heron!$A$4,Xero!$E:$E,Heron!$A43)+SUMIFS(Xero!$F:$F,Xero!$B:$B,Heron!AN$9,Xero!$A:$A,Heron!$A$5,Xero!$E:$E,Heron!$A43)</f>
        <v/>
      </c>
      <c r="AO43" s="109">
        <f>SUMIFS(Xero!$F:$F,Xero!$B:$B,Heron!AO$9,Xero!$A:$A,Heron!$A$4,Xero!$E:$E,Heron!$A43)+SUMIFS(Xero!$F:$F,Xero!$B:$B,Heron!AO$9,Xero!$A:$A,Heron!$A$5,Xero!$E:$E,Heron!$A43)</f>
        <v/>
      </c>
      <c r="AP43" s="109">
        <f>SUMIFS(Xero!$F:$F,Xero!$B:$B,Heron!AP$9,Xero!$A:$A,Heron!$A$4,Xero!$E:$E,Heron!$A43)+SUMIFS(Xero!$F:$F,Xero!$B:$B,Heron!AP$9,Xero!$A:$A,Heron!$A$5,Xero!$E:$E,Heron!$A43)</f>
        <v/>
      </c>
      <c r="AQ43" s="109">
        <f>SUMIFS(Xero!$F:$F,Xero!$B:$B,Heron!AQ$9,Xero!$A:$A,Heron!$A$4,Xero!$E:$E,Heron!$A43)+SUMIFS(Xero!$F:$F,Xero!$B:$B,Heron!AQ$9,Xero!$A:$A,Heron!$A$5,Xero!$E:$E,Heron!$A43)</f>
        <v/>
      </c>
      <c r="AR43" s="109">
        <f>SUMIFS(Xero!$F:$F,Xero!$B:$B,Heron!AR$9,Xero!$A:$A,Heron!$A$4,Xero!$E:$E,Heron!$A43)+SUMIFS(Xero!$F:$F,Xero!$B:$B,Heron!AR$9,Xero!$A:$A,Heron!$A$5,Xero!$E:$E,Heron!$A43)</f>
        <v/>
      </c>
      <c r="AS43" s="109">
        <f>SUMIFS(Xero!$F:$F,Xero!$B:$B,Heron!AS$9,Xero!$A:$A,Heron!$A$4,Xero!$E:$E,Heron!$A43)+SUMIFS(Xero!$F:$F,Xero!$B:$B,Heron!AS$9,Xero!$A:$A,Heron!$A$5,Xero!$E:$E,Heron!$A43)</f>
        <v/>
      </c>
      <c r="AT43" s="109">
        <f>SUMIFS(Xero!$F:$F,Xero!$B:$B,Heron!AT$9,Xero!$A:$A,Heron!$A$4,Xero!$E:$E,Heron!$A43)+SUMIFS(Xero!$F:$F,Xero!$B:$B,Heron!AT$9,Xero!$A:$A,Heron!$A$5,Xero!$E:$E,Heron!$A43)</f>
        <v/>
      </c>
      <c r="AU43" s="109">
        <f>SUMIFS(Xero!$F:$F,Xero!$B:$B,Heron!AU$9,Xero!$A:$A,Heron!$A$4,Xero!$E:$E,Heron!$A43)+SUMIFS(Xero!$F:$F,Xero!$B:$B,Heron!AU$9,Xero!$A:$A,Heron!$A$5,Xero!$E:$E,Heron!$A43)</f>
        <v/>
      </c>
      <c r="AV43" s="109">
        <f>SUMIFS(Xero!$F:$F,Xero!$B:$B,Heron!AV$9,Xero!$A:$A,Heron!$A$4,Xero!$E:$E,Heron!$A43)+SUMIFS(Xero!$F:$F,Xero!$B:$B,Heron!AV$9,Xero!$A:$A,Heron!$A$5,Xero!$E:$E,Heron!$A43)</f>
        <v/>
      </c>
      <c r="AW43" s="109">
        <f>SUMIFS(Xero!$F:$F,Xero!$B:$B,Heron!AW$9,Xero!$A:$A,Heron!$A$4,Xero!$E:$E,Heron!$A43)+SUMIFS(Xero!$F:$F,Xero!$B:$B,Heron!AW$9,Xero!$A:$A,Heron!$A$5,Xero!$E:$E,Heron!$A43)</f>
        <v/>
      </c>
      <c r="AX43" s="109">
        <f>SUMIFS(Xero!$F:$F,Xero!$B:$B,Heron!AX$9,Xero!$A:$A,Heron!$A$4,Xero!$E:$E,Heron!$A43)+SUMIFS(Xero!$F:$F,Xero!$B:$B,Heron!AX$9,Xero!$A:$A,Heron!$A$5,Xero!$E:$E,Heron!$A43)</f>
        <v/>
      </c>
      <c r="AY43" s="109">
        <f>SUMIFS(Xero!$F:$F,Xero!$B:$B,Heron!AY$9,Xero!$A:$A,Heron!$A$4,Xero!$E:$E,Heron!$A43)+SUMIFS(Xero!$F:$F,Xero!$B:$B,Heron!AY$9,Xero!$A:$A,Heron!$A$5,Xero!$E:$E,Heron!$A43)</f>
        <v/>
      </c>
      <c r="AZ43" s="109">
        <f>SUMIFS(Xero!$F:$F,Xero!$B:$B,Heron!AZ$9,Xero!$A:$A,Heron!$A$4,Xero!$E:$E,Heron!$A43)+SUMIFS(Xero!$F:$F,Xero!$B:$B,Heron!AZ$9,Xero!$A:$A,Heron!$A$5,Xero!$E:$E,Heron!$A43)</f>
        <v/>
      </c>
      <c r="BA43" s="109">
        <f>SUMIFS(Xero!$F:$F,Xero!$B:$B,Heron!BA$9,Xero!$A:$A,Heron!$A$4,Xero!$E:$E,Heron!$A43)+SUMIFS(Xero!$F:$F,Xero!$B:$B,Heron!BA$9,Xero!$A:$A,Heron!$A$5,Xero!$E:$E,Heron!$A43)</f>
        <v/>
      </c>
      <c r="BB43" s="109">
        <f>SUMIFS(Xero!$F:$F,Xero!$B:$B,Heron!BB$9,Xero!$A:$A,Heron!$A$4,Xero!$E:$E,Heron!$A43)+SUMIFS(Xero!$F:$F,Xero!$B:$B,Heron!BB$9,Xero!$A:$A,Heron!$A$5,Xero!$E:$E,Heron!$A43)</f>
        <v/>
      </c>
      <c r="BC43" s="109">
        <f>SUMIFS(Xero!$F:$F,Xero!$B:$B,Heron!BC$9,Xero!$A:$A,Heron!$A$4,Xero!$E:$E,Heron!$A43)+SUMIFS(Xero!$F:$F,Xero!$B:$B,Heron!BC$9,Xero!$A:$A,Heron!$A$5,Xero!$E:$E,Heron!$A43)</f>
        <v/>
      </c>
      <c r="BD43" s="109">
        <f>SUMIFS(Xero!$F:$F,Xero!$B:$B,Heron!BD$9,Xero!$A:$A,Heron!$A$4,Xero!$E:$E,Heron!$A43)+SUMIFS(Xero!$F:$F,Xero!$B:$B,Heron!BD$9,Xero!$A:$A,Heron!$A$5,Xero!$E:$E,Heron!$A43)</f>
        <v/>
      </c>
      <c r="BE43" s="109">
        <f>SUMIFS(Xero!$F:$F,Xero!$B:$B,Heron!BE$9,Xero!$A:$A,Heron!$A$4,Xero!$E:$E,Heron!$A43)+SUMIFS(Xero!$F:$F,Xero!$B:$B,Heron!BE$9,Xero!$A:$A,Heron!$A$5,Xero!$E:$E,Heron!$A43)</f>
        <v/>
      </c>
      <c r="BF43" s="109">
        <f>SUMIFS(Xero!$F:$F,Xero!$B:$B,Heron!BF$9,Xero!$A:$A,Heron!$A$4,Xero!$E:$E,Heron!$A43)+SUMIFS(Xero!$F:$F,Xero!$B:$B,Heron!BF$9,Xero!$A:$A,Heron!$A$5,Xero!$E:$E,Heron!$A43)</f>
        <v/>
      </c>
      <c r="BG43" s="109">
        <f>SUMIFS(Xero!$F:$F,Xero!$B:$B,Heron!BG$9,Xero!$A:$A,Heron!$A$4,Xero!$E:$E,Heron!$A43)+SUMIFS(Xero!$F:$F,Xero!$B:$B,Heron!BG$9,Xero!$A:$A,Heron!$A$5,Xero!$E:$E,Heron!$A43)</f>
        <v/>
      </c>
      <c r="BH43" s="109">
        <f>SUMIFS(Xero!$F:$F,Xero!$B:$B,Heron!BH$9,Xero!$A:$A,Heron!$A$4,Xero!$E:$E,Heron!$A43)+SUMIFS(Xero!$F:$F,Xero!$B:$B,Heron!BH$9,Xero!$A:$A,Heron!$A$5,Xero!$E:$E,Heron!$A43)</f>
        <v/>
      </c>
      <c r="BI43" s="109">
        <f>SUMIFS(Xero!$F:$F,Xero!$B:$B,Heron!BI$9,Xero!$A:$A,Heron!$A$4,Xero!$E:$E,Heron!$A43)+SUMIFS(Xero!$F:$F,Xero!$B:$B,Heron!BI$9,Xero!$A:$A,Heron!$A$5,Xero!$E:$E,Heron!$A43)</f>
        <v/>
      </c>
      <c r="BJ43" s="109">
        <f>SUMIFS(Xero!$F:$F,Xero!$B:$B,Heron!BJ$9,Xero!$A:$A,Heron!$A$4,Xero!$E:$E,Heron!$A43)+SUMIFS(Xero!$F:$F,Xero!$B:$B,Heron!BJ$9,Xero!$A:$A,Heron!$A$5,Xero!$E:$E,Heron!$A43)</f>
        <v/>
      </c>
      <c r="BK43" s="109">
        <f>SUMIFS(Xero!$F:$F,Xero!$B:$B,Heron!BK$9,Xero!$A:$A,Heron!$A$4,Xero!$E:$E,Heron!$A43)+SUMIFS(Xero!$F:$F,Xero!$B:$B,Heron!BK$9,Xero!$A:$A,Heron!$A$5,Xero!$E:$E,Heron!$A43)</f>
        <v/>
      </c>
      <c r="BL43" s="109">
        <f>sum(D43:BK43)</f>
        <v/>
      </c>
    </row>
    <row r="44">
      <c r="A44" s="108" t="inlineStr">
        <is>
          <t>COS - Commission HF Units</t>
        </is>
      </c>
      <c r="D44" s="109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09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09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09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09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09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09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09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09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09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09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09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09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09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09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09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09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09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09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09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09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09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09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09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09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09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09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09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09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09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09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09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09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09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09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09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09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09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09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09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09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09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09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09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09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09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09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09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09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09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09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09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09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09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09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09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09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09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09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09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/>
      </c>
      <c r="BL44" s="109">
        <f>sum(D44:BK44)</f>
        <v/>
      </c>
    </row>
    <row r="45">
      <c r="A45" s="108" t="inlineStr">
        <is>
          <t>COS - Commission HV Units</t>
        </is>
      </c>
      <c r="D45" s="109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09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09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09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09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09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09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09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09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09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09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09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09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09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09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09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09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09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09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09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09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09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09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09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09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09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09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09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09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09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09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09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09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09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09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09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09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09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09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09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09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09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09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09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09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09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09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09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09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09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09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09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09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09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09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09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09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09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09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09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/>
      </c>
      <c r="BL45" s="109">
        <f>sum(D45:BK45)</f>
        <v/>
      </c>
    </row>
    <row r="46">
      <c r="A46" s="108" t="inlineStr">
        <is>
          <t>COS - Commission Heron Fields investors</t>
        </is>
      </c>
      <c r="D46" s="109">
        <f>SUMIFS(Xero!$F:$F,Xero!$B:$B,Heron!D$9,Xero!$A:$A,Heron!$A$4,Xero!$E:$E,Heron!$A46)+SUMIFS(Xero!$F:$F,Xero!$B:$B,Heron!D$9,Xero!$A:$A,Heron!$A$5,Xero!$E:$E,Heron!$A46)</f>
        <v/>
      </c>
      <c r="E46" s="109">
        <f>SUMIFS(Xero!$F:$F,Xero!$B:$B,Heron!E$9,Xero!$A:$A,Heron!$A$4,Xero!$E:$E,Heron!$A46)+SUMIFS(Xero!$F:$F,Xero!$B:$B,Heron!E$9,Xero!$A:$A,Heron!$A$5,Xero!$E:$E,Heron!$A46)</f>
        <v/>
      </c>
      <c r="F46" s="109">
        <f>SUMIFS(Xero!$F:$F,Xero!$B:$B,Heron!F$9,Xero!$A:$A,Heron!$A$4,Xero!$E:$E,Heron!$A46)+SUMIFS(Xero!$F:$F,Xero!$B:$B,Heron!F$9,Xero!$A:$A,Heron!$A$5,Xero!$E:$E,Heron!$A46)</f>
        <v/>
      </c>
      <c r="G46" s="109">
        <f>SUMIFS(Xero!$F:$F,Xero!$B:$B,Heron!G$9,Xero!$A:$A,Heron!$A$4,Xero!$E:$E,Heron!$A46)+SUMIFS(Xero!$F:$F,Xero!$B:$B,Heron!G$9,Xero!$A:$A,Heron!$A$5,Xero!$E:$E,Heron!$A46)</f>
        <v/>
      </c>
      <c r="H46" s="109">
        <f>SUMIFS(Xero!$F:$F,Xero!$B:$B,Heron!H$9,Xero!$A:$A,Heron!$A$4,Xero!$E:$E,Heron!$A46)+SUMIFS(Xero!$F:$F,Xero!$B:$B,Heron!H$9,Xero!$A:$A,Heron!$A$5,Xero!$E:$E,Heron!$A46)</f>
        <v/>
      </c>
      <c r="I46" s="109">
        <f>SUMIFS(Xero!$F:$F,Xero!$B:$B,Heron!I$9,Xero!$A:$A,Heron!$A$4,Xero!$E:$E,Heron!$A46)+SUMIFS(Xero!$F:$F,Xero!$B:$B,Heron!I$9,Xero!$A:$A,Heron!$A$5,Xero!$E:$E,Heron!$A46)</f>
        <v/>
      </c>
      <c r="J46" s="109">
        <f>SUMIFS(Xero!$F:$F,Xero!$B:$B,Heron!J$9,Xero!$A:$A,Heron!$A$4,Xero!$E:$E,Heron!$A46)+SUMIFS(Xero!$F:$F,Xero!$B:$B,Heron!J$9,Xero!$A:$A,Heron!$A$5,Xero!$E:$E,Heron!$A46)</f>
        <v/>
      </c>
      <c r="K46" s="109">
        <f>SUMIFS(Xero!$F:$F,Xero!$B:$B,Heron!K$9,Xero!$A:$A,Heron!$A$4,Xero!$E:$E,Heron!$A46)+SUMIFS(Xero!$F:$F,Xero!$B:$B,Heron!K$9,Xero!$A:$A,Heron!$A$5,Xero!$E:$E,Heron!$A46)</f>
        <v/>
      </c>
      <c r="L46" s="109">
        <f>SUMIFS(Xero!$F:$F,Xero!$B:$B,Heron!L$9,Xero!$A:$A,Heron!$A$4,Xero!$E:$E,Heron!$A46)+SUMIFS(Xero!$F:$F,Xero!$B:$B,Heron!L$9,Xero!$A:$A,Heron!$A$5,Xero!$E:$E,Heron!$A46)</f>
        <v/>
      </c>
      <c r="M46" s="109">
        <f>SUMIFS(Xero!$F:$F,Xero!$B:$B,Heron!M$9,Xero!$A:$A,Heron!$A$4,Xero!$E:$E,Heron!$A46)+SUMIFS(Xero!$F:$F,Xero!$B:$B,Heron!M$9,Xero!$A:$A,Heron!$A$5,Xero!$E:$E,Heron!$A46)</f>
        <v/>
      </c>
      <c r="N46" s="109">
        <f>SUMIFS(Xero!$F:$F,Xero!$B:$B,Heron!N$9,Xero!$A:$A,Heron!$A$4,Xero!$E:$E,Heron!$A46)+SUMIFS(Xero!$F:$F,Xero!$B:$B,Heron!N$9,Xero!$A:$A,Heron!$A$5,Xero!$E:$E,Heron!$A46)</f>
        <v/>
      </c>
      <c r="O46" s="109">
        <f>SUMIFS(Xero!$F:$F,Xero!$B:$B,Heron!O$9,Xero!$A:$A,Heron!$A$4,Xero!$E:$E,Heron!$A46)+SUMIFS(Xero!$F:$F,Xero!$B:$B,Heron!O$9,Xero!$A:$A,Heron!$A$5,Xero!$E:$E,Heron!$A46)</f>
        <v/>
      </c>
      <c r="P46" s="109">
        <f>SUMIFS(Xero!$F:$F,Xero!$B:$B,Heron!P$9,Xero!$A:$A,Heron!$A$4,Xero!$E:$E,Heron!$A46)+SUMIFS(Xero!$F:$F,Xero!$B:$B,Heron!P$9,Xero!$A:$A,Heron!$A$5,Xero!$E:$E,Heron!$A46)</f>
        <v/>
      </c>
      <c r="Q46" s="109">
        <f>SUMIFS(Xero!$F:$F,Xero!$B:$B,Heron!Q$9,Xero!$A:$A,Heron!$A$4,Xero!$E:$E,Heron!$A46)+SUMIFS(Xero!$F:$F,Xero!$B:$B,Heron!Q$9,Xero!$A:$A,Heron!$A$5,Xero!$E:$E,Heron!$A46)</f>
        <v/>
      </c>
      <c r="R46" s="109">
        <f>SUMIFS(Xero!$F:$F,Xero!$B:$B,Heron!R$9,Xero!$A:$A,Heron!$A$4,Xero!$E:$E,Heron!$A46)+SUMIFS(Xero!$F:$F,Xero!$B:$B,Heron!R$9,Xero!$A:$A,Heron!$A$5,Xero!$E:$E,Heron!$A46)</f>
        <v/>
      </c>
      <c r="S46" s="109">
        <f>SUMIFS(Xero!$F:$F,Xero!$B:$B,Heron!S$9,Xero!$A:$A,Heron!$A$4,Xero!$E:$E,Heron!$A46)+SUMIFS(Xero!$F:$F,Xero!$B:$B,Heron!S$9,Xero!$A:$A,Heron!$A$5,Xero!$E:$E,Heron!$A46)</f>
        <v/>
      </c>
      <c r="T46" s="109">
        <f>SUMIFS(Xero!$F:$F,Xero!$B:$B,Heron!T$9,Xero!$A:$A,Heron!$A$4,Xero!$E:$E,Heron!$A46)+SUMIFS(Xero!$F:$F,Xero!$B:$B,Heron!T$9,Xero!$A:$A,Heron!$A$5,Xero!$E:$E,Heron!$A46)</f>
        <v/>
      </c>
      <c r="U46" s="109">
        <f>SUMIFS(Xero!$F:$F,Xero!$B:$B,Heron!U$9,Xero!$A:$A,Heron!$A$4,Xero!$E:$E,Heron!$A46)+SUMIFS(Xero!$F:$F,Xero!$B:$B,Heron!U$9,Xero!$A:$A,Heron!$A$5,Xero!$E:$E,Heron!$A46)</f>
        <v/>
      </c>
      <c r="V46" s="109">
        <f>SUMIFS(Xero!$F:$F,Xero!$B:$B,Heron!V$9,Xero!$A:$A,Heron!$A$4,Xero!$E:$E,Heron!$A46)+SUMIFS(Xero!$F:$F,Xero!$B:$B,Heron!V$9,Xero!$A:$A,Heron!$A$5,Xero!$E:$E,Heron!$A46)</f>
        <v/>
      </c>
      <c r="W46" s="109">
        <f>SUMIFS(Xero!$F:$F,Xero!$B:$B,Heron!W$9,Xero!$A:$A,Heron!$A$4,Xero!$E:$E,Heron!$A46)+SUMIFS(Xero!$F:$F,Xero!$B:$B,Heron!W$9,Xero!$A:$A,Heron!$A$5,Xero!$E:$E,Heron!$A46)</f>
        <v/>
      </c>
      <c r="X46" s="109">
        <f>SUMIFS(Xero!$F:$F,Xero!$B:$B,Heron!X$9,Xero!$A:$A,Heron!$A$4,Xero!$E:$E,Heron!$A46)+SUMIFS(Xero!$F:$F,Xero!$B:$B,Heron!X$9,Xero!$A:$A,Heron!$A$5,Xero!$E:$E,Heron!$A46)</f>
        <v/>
      </c>
      <c r="Y46" s="109">
        <f>SUMIFS(Xero!$F:$F,Xero!$B:$B,Heron!Y$9,Xero!$A:$A,Heron!$A$4,Xero!$E:$E,Heron!$A46)+SUMIFS(Xero!$F:$F,Xero!$B:$B,Heron!Y$9,Xero!$A:$A,Heron!$A$5,Xero!$E:$E,Heron!$A46)</f>
        <v/>
      </c>
      <c r="Z46" s="109">
        <f>SUMIFS(Xero!$F:$F,Xero!$B:$B,Heron!Z$9,Xero!$A:$A,Heron!$A$4,Xero!$E:$E,Heron!$A46)+SUMIFS(Xero!$F:$F,Xero!$B:$B,Heron!Z$9,Xero!$A:$A,Heron!$A$5,Xero!$E:$E,Heron!$A46)</f>
        <v/>
      </c>
      <c r="AA46" s="109">
        <f>SUMIFS(Xero!$F:$F,Xero!$B:$B,Heron!AA$9,Xero!$A:$A,Heron!$A$4,Xero!$E:$E,Heron!$A46)+SUMIFS(Xero!$F:$F,Xero!$B:$B,Heron!AA$9,Xero!$A:$A,Heron!$A$5,Xero!$E:$E,Heron!$A46)</f>
        <v/>
      </c>
      <c r="AB46" s="109">
        <f>SUMIFS(Xero!$F:$F,Xero!$B:$B,Heron!AB$9,Xero!$A:$A,Heron!$A$4,Xero!$E:$E,Heron!$A46)+SUMIFS(Xero!$F:$F,Xero!$B:$B,Heron!AB$9,Xero!$A:$A,Heron!$A$5,Xero!$E:$E,Heron!$A46)</f>
        <v/>
      </c>
      <c r="AC46" s="109">
        <f>SUMIFS(Xero!$F:$F,Xero!$B:$B,Heron!AC$9,Xero!$A:$A,Heron!$A$4,Xero!$E:$E,Heron!$A46)+SUMIFS(Xero!$F:$F,Xero!$B:$B,Heron!AC$9,Xero!$A:$A,Heron!$A$5,Xero!$E:$E,Heron!$A46)</f>
        <v/>
      </c>
      <c r="AD46" s="109">
        <f>SUMIFS(Xero!$F:$F,Xero!$B:$B,Heron!AD$9,Xero!$A:$A,Heron!$A$4,Xero!$E:$E,Heron!$A46)+SUMIFS(Xero!$F:$F,Xero!$B:$B,Heron!AD$9,Xero!$A:$A,Heron!$A$5,Xero!$E:$E,Heron!$A46)</f>
        <v/>
      </c>
      <c r="AE46" s="109">
        <f>SUMIFS(Xero!$F:$F,Xero!$B:$B,Heron!AE$9,Xero!$A:$A,Heron!$A$4,Xero!$E:$E,Heron!$A46)+SUMIFS(Xero!$F:$F,Xero!$B:$B,Heron!AE$9,Xero!$A:$A,Heron!$A$5,Xero!$E:$E,Heron!$A46)</f>
        <v/>
      </c>
      <c r="AF46" s="109">
        <f>SUMIFS(Xero!$F:$F,Xero!$B:$B,Heron!AF$9,Xero!$A:$A,Heron!$A$4,Xero!$E:$E,Heron!$A46)+SUMIFS(Xero!$F:$F,Xero!$B:$B,Heron!AF$9,Xero!$A:$A,Heron!$A$5,Xero!$E:$E,Heron!$A46)</f>
        <v/>
      </c>
      <c r="AG46" s="109">
        <f>SUMIFS(Xero!$F:$F,Xero!$B:$B,Heron!AG$9,Xero!$A:$A,Heron!$A$4,Xero!$E:$E,Heron!$A46)+SUMIFS(Xero!$F:$F,Xero!$B:$B,Heron!AG$9,Xero!$A:$A,Heron!$A$5,Xero!$E:$E,Heron!$A46)</f>
        <v/>
      </c>
      <c r="AH46" s="109">
        <f>SUMIFS(Xero!$F:$F,Xero!$B:$B,Heron!AH$9,Xero!$A:$A,Heron!$A$4,Xero!$E:$E,Heron!$A46)+SUMIFS(Xero!$F:$F,Xero!$B:$B,Heron!AH$9,Xero!$A:$A,Heron!$A$5,Xero!$E:$E,Heron!$A46)</f>
        <v/>
      </c>
      <c r="AI46" s="109">
        <f>SUMIFS(Xero!$F:$F,Xero!$B:$B,Heron!AI$9,Xero!$A:$A,Heron!$A$4,Xero!$E:$E,Heron!$A46)+SUMIFS(Xero!$F:$F,Xero!$B:$B,Heron!AI$9,Xero!$A:$A,Heron!$A$5,Xero!$E:$E,Heron!$A46)</f>
        <v/>
      </c>
      <c r="AJ46" s="109">
        <f>SUMIFS(Xero!$F:$F,Xero!$B:$B,Heron!AJ$9,Xero!$A:$A,Heron!$A$4,Xero!$E:$E,Heron!$A46)+SUMIFS(Xero!$F:$F,Xero!$B:$B,Heron!AJ$9,Xero!$A:$A,Heron!$A$5,Xero!$E:$E,Heron!$A46)</f>
        <v/>
      </c>
      <c r="AK46" s="109">
        <f>SUMIFS(Xero!$F:$F,Xero!$B:$B,Heron!AK$9,Xero!$A:$A,Heron!$A$4,Xero!$E:$E,Heron!$A46)+SUMIFS(Xero!$F:$F,Xero!$B:$B,Heron!AK$9,Xero!$A:$A,Heron!$A$5,Xero!$E:$E,Heron!$A46)</f>
        <v/>
      </c>
      <c r="AL46" s="109">
        <f>SUMIFS(Xero!$F:$F,Xero!$B:$B,Heron!AL$9,Xero!$A:$A,Heron!$A$4,Xero!$E:$E,Heron!$A46)+SUMIFS(Xero!$F:$F,Xero!$B:$B,Heron!AL$9,Xero!$A:$A,Heron!$A$5,Xero!$E:$E,Heron!$A46)</f>
        <v/>
      </c>
      <c r="AM46" s="109">
        <f>SUMIFS(Xero!$F:$F,Xero!$B:$B,Heron!AM$9,Xero!$A:$A,Heron!$A$4,Xero!$E:$E,Heron!$A46)+SUMIFS(Xero!$F:$F,Xero!$B:$B,Heron!AM$9,Xero!$A:$A,Heron!$A$5,Xero!$E:$E,Heron!$A46)</f>
        <v/>
      </c>
      <c r="AN46" s="109">
        <f>SUMIFS(Xero!$F:$F,Xero!$B:$B,Heron!AN$9,Xero!$A:$A,Heron!$A$4,Xero!$E:$E,Heron!$A46)+SUMIFS(Xero!$F:$F,Xero!$B:$B,Heron!AN$9,Xero!$A:$A,Heron!$A$5,Xero!$E:$E,Heron!$A46)</f>
        <v/>
      </c>
      <c r="AO46" s="109">
        <f>SUMIFS(Xero!$F:$F,Xero!$B:$B,Heron!AO$9,Xero!$A:$A,Heron!$A$4,Xero!$E:$E,Heron!$A46)+SUMIFS(Xero!$F:$F,Xero!$B:$B,Heron!AO$9,Xero!$A:$A,Heron!$A$5,Xero!$E:$E,Heron!$A46)</f>
        <v/>
      </c>
      <c r="AP46" s="109">
        <f>SUMIFS(Xero!$F:$F,Xero!$B:$B,Heron!AP$9,Xero!$A:$A,Heron!$A$4,Xero!$E:$E,Heron!$A46)+SUMIFS(Xero!$F:$F,Xero!$B:$B,Heron!AP$9,Xero!$A:$A,Heron!$A$5,Xero!$E:$E,Heron!$A46)</f>
        <v/>
      </c>
      <c r="AQ46" s="109">
        <f>SUMIFS(Xero!$F:$F,Xero!$B:$B,Heron!AQ$9,Xero!$A:$A,Heron!$A$4,Xero!$E:$E,Heron!$A46)+SUMIFS(Xero!$F:$F,Xero!$B:$B,Heron!AQ$9,Xero!$A:$A,Heron!$A$5,Xero!$E:$E,Heron!$A46)</f>
        <v/>
      </c>
      <c r="AR46" s="109">
        <f>SUMIFS(Xero!$F:$F,Xero!$B:$B,Heron!AR$9,Xero!$A:$A,Heron!$A$4,Xero!$E:$E,Heron!$A46)+SUMIFS(Xero!$F:$F,Xero!$B:$B,Heron!AR$9,Xero!$A:$A,Heron!$A$5,Xero!$E:$E,Heron!$A46)</f>
        <v/>
      </c>
      <c r="AS46" s="109">
        <f>SUMIFS(Xero!$F:$F,Xero!$B:$B,Heron!AS$9,Xero!$A:$A,Heron!$A$4,Xero!$E:$E,Heron!$A46)+SUMIFS(Xero!$F:$F,Xero!$B:$B,Heron!AS$9,Xero!$A:$A,Heron!$A$5,Xero!$E:$E,Heron!$A46)</f>
        <v/>
      </c>
      <c r="AT46" s="109">
        <f>SUMIFS(Xero!$F:$F,Xero!$B:$B,Heron!AT$9,Xero!$A:$A,Heron!$A$4,Xero!$E:$E,Heron!$A46)+SUMIFS(Xero!$F:$F,Xero!$B:$B,Heron!AT$9,Xero!$A:$A,Heron!$A$5,Xero!$E:$E,Heron!$A46)</f>
        <v/>
      </c>
      <c r="AU46" s="109">
        <f>SUMIFS(Xero!$F:$F,Xero!$B:$B,Heron!AU$9,Xero!$A:$A,Heron!$A$4,Xero!$E:$E,Heron!$A46)+SUMIFS(Xero!$F:$F,Xero!$B:$B,Heron!AU$9,Xero!$A:$A,Heron!$A$5,Xero!$E:$E,Heron!$A46)</f>
        <v/>
      </c>
      <c r="AV46" s="109">
        <f>SUMIFS(Xero!$F:$F,Xero!$B:$B,Heron!AV$9,Xero!$A:$A,Heron!$A$4,Xero!$E:$E,Heron!$A46)+SUMIFS(Xero!$F:$F,Xero!$B:$B,Heron!AV$9,Xero!$A:$A,Heron!$A$5,Xero!$E:$E,Heron!$A46)</f>
        <v/>
      </c>
      <c r="AW46" s="109">
        <f>SUMIFS(Xero!$F:$F,Xero!$B:$B,Heron!AW$9,Xero!$A:$A,Heron!$A$4,Xero!$E:$E,Heron!$A46)+SUMIFS(Xero!$F:$F,Xero!$B:$B,Heron!AW$9,Xero!$A:$A,Heron!$A$5,Xero!$E:$E,Heron!$A46)</f>
        <v/>
      </c>
      <c r="AX46" s="109">
        <f>SUMIFS(Xero!$F:$F,Xero!$B:$B,Heron!AX$9,Xero!$A:$A,Heron!$A$4,Xero!$E:$E,Heron!$A46)+SUMIFS(Xero!$F:$F,Xero!$B:$B,Heron!AX$9,Xero!$A:$A,Heron!$A$5,Xero!$E:$E,Heron!$A46)</f>
        <v/>
      </c>
      <c r="AY46" s="109">
        <f>SUMIFS(Xero!$F:$F,Xero!$B:$B,Heron!AY$9,Xero!$A:$A,Heron!$A$4,Xero!$E:$E,Heron!$A46)+SUMIFS(Xero!$F:$F,Xero!$B:$B,Heron!AY$9,Xero!$A:$A,Heron!$A$5,Xero!$E:$E,Heron!$A46)</f>
        <v/>
      </c>
      <c r="AZ46" s="109">
        <f>SUMIFS(Xero!$F:$F,Xero!$B:$B,Heron!AZ$9,Xero!$A:$A,Heron!$A$4,Xero!$E:$E,Heron!$A46)+SUMIFS(Xero!$F:$F,Xero!$B:$B,Heron!AZ$9,Xero!$A:$A,Heron!$A$5,Xero!$E:$E,Heron!$A46)</f>
        <v/>
      </c>
      <c r="BA46" s="109">
        <f>SUMIFS(Xero!$F:$F,Xero!$B:$B,Heron!BA$9,Xero!$A:$A,Heron!$A$4,Xero!$E:$E,Heron!$A46)+SUMIFS(Xero!$F:$F,Xero!$B:$B,Heron!BA$9,Xero!$A:$A,Heron!$A$5,Xero!$E:$E,Heron!$A46)</f>
        <v/>
      </c>
      <c r="BB46" s="109">
        <f>SUMIFS(Xero!$F:$F,Xero!$B:$B,Heron!BB$9,Xero!$A:$A,Heron!$A$4,Xero!$E:$E,Heron!$A46)+SUMIFS(Xero!$F:$F,Xero!$B:$B,Heron!BB$9,Xero!$A:$A,Heron!$A$5,Xero!$E:$E,Heron!$A46)</f>
        <v/>
      </c>
      <c r="BC46" s="109">
        <f>SUMIFS(Xero!$F:$F,Xero!$B:$B,Heron!BC$9,Xero!$A:$A,Heron!$A$4,Xero!$E:$E,Heron!$A46)+SUMIFS(Xero!$F:$F,Xero!$B:$B,Heron!BC$9,Xero!$A:$A,Heron!$A$5,Xero!$E:$E,Heron!$A46)</f>
        <v/>
      </c>
      <c r="BD46" s="109">
        <f>SUMIFS(Xero!$F:$F,Xero!$B:$B,Heron!BD$9,Xero!$A:$A,Heron!$A$4,Xero!$E:$E,Heron!$A46)+SUMIFS(Xero!$F:$F,Xero!$B:$B,Heron!BD$9,Xero!$A:$A,Heron!$A$5,Xero!$E:$E,Heron!$A46)</f>
        <v/>
      </c>
      <c r="BE46" s="109">
        <f>SUMIFS(Xero!$F:$F,Xero!$B:$B,Heron!BE$9,Xero!$A:$A,Heron!$A$4,Xero!$E:$E,Heron!$A46)+SUMIFS(Xero!$F:$F,Xero!$B:$B,Heron!BE$9,Xero!$A:$A,Heron!$A$5,Xero!$E:$E,Heron!$A46)</f>
        <v/>
      </c>
      <c r="BF46" s="109">
        <f>SUMIFS(Xero!$F:$F,Xero!$B:$B,Heron!BF$9,Xero!$A:$A,Heron!$A$4,Xero!$E:$E,Heron!$A46)+SUMIFS(Xero!$F:$F,Xero!$B:$B,Heron!BF$9,Xero!$A:$A,Heron!$A$5,Xero!$E:$E,Heron!$A46)</f>
        <v/>
      </c>
      <c r="BG46" s="109">
        <f>SUMIFS(Xero!$F:$F,Xero!$B:$B,Heron!BG$9,Xero!$A:$A,Heron!$A$4,Xero!$E:$E,Heron!$A46)+SUMIFS(Xero!$F:$F,Xero!$B:$B,Heron!BG$9,Xero!$A:$A,Heron!$A$5,Xero!$E:$E,Heron!$A46)</f>
        <v/>
      </c>
      <c r="BH46" s="109">
        <f>SUMIFS(Xero!$F:$F,Xero!$B:$B,Heron!BH$9,Xero!$A:$A,Heron!$A$4,Xero!$E:$E,Heron!$A46)+SUMIFS(Xero!$F:$F,Xero!$B:$B,Heron!BH$9,Xero!$A:$A,Heron!$A$5,Xero!$E:$E,Heron!$A46)</f>
        <v/>
      </c>
      <c r="BI46" s="109">
        <f>SUMIFS(Xero!$F:$F,Xero!$B:$B,Heron!BI$9,Xero!$A:$A,Heron!$A$4,Xero!$E:$E,Heron!$A46)+SUMIFS(Xero!$F:$F,Xero!$B:$B,Heron!BI$9,Xero!$A:$A,Heron!$A$5,Xero!$E:$E,Heron!$A46)</f>
        <v/>
      </c>
      <c r="BJ46" s="109">
        <f>SUMIFS(Xero!$F:$F,Xero!$B:$B,Heron!BJ$9,Xero!$A:$A,Heron!$A$4,Xero!$E:$E,Heron!$A46)+SUMIFS(Xero!$F:$F,Xero!$B:$B,Heron!BJ$9,Xero!$A:$A,Heron!$A$5,Xero!$E:$E,Heron!$A46)</f>
        <v/>
      </c>
      <c r="BK46" s="109">
        <f>SUMIFS(Xero!$F:$F,Xero!$B:$B,Heron!BK$9,Xero!$A:$A,Heron!$A$4,Xero!$E:$E,Heron!$A46)+SUMIFS(Xero!$F:$F,Xero!$B:$B,Heron!BK$9,Xero!$A:$A,Heron!$A$5,Xero!$E:$E,Heron!$A46)</f>
        <v/>
      </c>
      <c r="BL46" s="109">
        <f>sum(D46:BK46)</f>
        <v/>
      </c>
    </row>
    <row r="47">
      <c r="A47" s="108" t="inlineStr">
        <is>
          <t>COS - Construction</t>
        </is>
      </c>
      <c r="D47" s="109">
        <f>SUMIFS(Xero!$F:$F,Xero!$B:$B,Heron!D$9,Xero!$A:$A,Heron!$A$4,Xero!$E:$E,Heron!$A47)+SUMIFS(Xero!$F:$F,Xero!$B:$B,Heron!D$9,Xero!$A:$A,Heron!$A$5,Xero!$E:$E,Heron!$A47)</f>
        <v/>
      </c>
      <c r="E47" s="109">
        <f>SUMIFS(Xero!$F:$F,Xero!$B:$B,Heron!E$9,Xero!$A:$A,Heron!$A$4,Xero!$E:$E,Heron!$A47)+SUMIFS(Xero!$F:$F,Xero!$B:$B,Heron!E$9,Xero!$A:$A,Heron!$A$5,Xero!$E:$E,Heron!$A47)</f>
        <v/>
      </c>
      <c r="F47" s="109">
        <f>SUMIFS(Xero!$F:$F,Xero!$B:$B,Heron!F$9,Xero!$A:$A,Heron!$A$4,Xero!$E:$E,Heron!$A47)+SUMIFS(Xero!$F:$F,Xero!$B:$B,Heron!F$9,Xero!$A:$A,Heron!$A$5,Xero!$E:$E,Heron!$A47)</f>
        <v/>
      </c>
      <c r="G47" s="109">
        <f>SUMIFS(Xero!$F:$F,Xero!$B:$B,Heron!G$9,Xero!$A:$A,Heron!$A$4,Xero!$E:$E,Heron!$A47)+SUMIFS(Xero!$F:$F,Xero!$B:$B,Heron!G$9,Xero!$A:$A,Heron!$A$5,Xero!$E:$E,Heron!$A47)</f>
        <v/>
      </c>
      <c r="H47" s="109">
        <f>SUMIFS(Xero!$F:$F,Xero!$B:$B,Heron!H$9,Xero!$A:$A,Heron!$A$4,Xero!$E:$E,Heron!$A47)+SUMIFS(Xero!$F:$F,Xero!$B:$B,Heron!H$9,Xero!$A:$A,Heron!$A$5,Xero!$E:$E,Heron!$A47)</f>
        <v/>
      </c>
      <c r="I47" s="109">
        <f>SUMIFS(Xero!$F:$F,Xero!$B:$B,Heron!I$9,Xero!$A:$A,Heron!$A$4,Xero!$E:$E,Heron!$A47)+SUMIFS(Xero!$F:$F,Xero!$B:$B,Heron!I$9,Xero!$A:$A,Heron!$A$5,Xero!$E:$E,Heron!$A47)</f>
        <v/>
      </c>
      <c r="J47" s="109">
        <f>SUMIFS(Xero!$F:$F,Xero!$B:$B,Heron!J$9,Xero!$A:$A,Heron!$A$4,Xero!$E:$E,Heron!$A47)+SUMIFS(Xero!$F:$F,Xero!$B:$B,Heron!J$9,Xero!$A:$A,Heron!$A$5,Xero!$E:$E,Heron!$A47)</f>
        <v/>
      </c>
      <c r="K47" s="109">
        <f>SUMIFS(Xero!$F:$F,Xero!$B:$B,Heron!K$9,Xero!$A:$A,Heron!$A$4,Xero!$E:$E,Heron!$A47)+SUMIFS(Xero!$F:$F,Xero!$B:$B,Heron!K$9,Xero!$A:$A,Heron!$A$5,Xero!$E:$E,Heron!$A47)</f>
        <v/>
      </c>
      <c r="L47" s="109">
        <f>SUMIFS(Xero!$F:$F,Xero!$B:$B,Heron!L$9,Xero!$A:$A,Heron!$A$4,Xero!$E:$E,Heron!$A47)+SUMIFS(Xero!$F:$F,Xero!$B:$B,Heron!L$9,Xero!$A:$A,Heron!$A$5,Xero!$E:$E,Heron!$A47)</f>
        <v/>
      </c>
      <c r="M47" s="109">
        <f>SUMIFS(Xero!$F:$F,Xero!$B:$B,Heron!M$9,Xero!$A:$A,Heron!$A$4,Xero!$E:$E,Heron!$A47)+SUMIFS(Xero!$F:$F,Xero!$B:$B,Heron!M$9,Xero!$A:$A,Heron!$A$5,Xero!$E:$E,Heron!$A47)</f>
        <v/>
      </c>
      <c r="N47" s="109">
        <f>SUMIFS(Xero!$F:$F,Xero!$B:$B,Heron!N$9,Xero!$A:$A,Heron!$A$4,Xero!$E:$E,Heron!$A47)+SUMIFS(Xero!$F:$F,Xero!$B:$B,Heron!N$9,Xero!$A:$A,Heron!$A$5,Xero!$E:$E,Heron!$A47)</f>
        <v/>
      </c>
      <c r="O47" s="109">
        <f>SUMIFS(Xero!$F:$F,Xero!$B:$B,Heron!O$9,Xero!$A:$A,Heron!$A$4,Xero!$E:$E,Heron!$A47)+SUMIFS(Xero!$F:$F,Xero!$B:$B,Heron!O$9,Xero!$A:$A,Heron!$A$5,Xero!$E:$E,Heron!$A47)</f>
        <v/>
      </c>
      <c r="P47" s="109">
        <f>SUMIFS(Xero!$F:$F,Xero!$B:$B,Heron!P$9,Xero!$A:$A,Heron!$A$4,Xero!$E:$E,Heron!$A47)+SUMIFS(Xero!$F:$F,Xero!$B:$B,Heron!P$9,Xero!$A:$A,Heron!$A$5,Xero!$E:$E,Heron!$A47)</f>
        <v/>
      </c>
      <c r="Q47" s="109">
        <f>SUMIFS(Xero!$F:$F,Xero!$B:$B,Heron!Q$9,Xero!$A:$A,Heron!$A$4,Xero!$E:$E,Heron!$A47)+SUMIFS(Xero!$F:$F,Xero!$B:$B,Heron!Q$9,Xero!$A:$A,Heron!$A$5,Xero!$E:$E,Heron!$A47)</f>
        <v/>
      </c>
      <c r="R47" s="109">
        <f>SUMIFS(Xero!$F:$F,Xero!$B:$B,Heron!R$9,Xero!$A:$A,Heron!$A$4,Xero!$E:$E,Heron!$A47)+SUMIFS(Xero!$F:$F,Xero!$B:$B,Heron!R$9,Xero!$A:$A,Heron!$A$5,Xero!$E:$E,Heron!$A47)</f>
        <v/>
      </c>
      <c r="S47" s="109">
        <f>SUMIFS(Xero!$F:$F,Xero!$B:$B,Heron!S$9,Xero!$A:$A,Heron!$A$4,Xero!$E:$E,Heron!$A47)+SUMIFS(Xero!$F:$F,Xero!$B:$B,Heron!S$9,Xero!$A:$A,Heron!$A$5,Xero!$E:$E,Heron!$A47)</f>
        <v/>
      </c>
      <c r="T47" s="109">
        <f>SUMIFS(Xero!$F:$F,Xero!$B:$B,Heron!T$9,Xero!$A:$A,Heron!$A$4,Xero!$E:$E,Heron!$A47)+SUMIFS(Xero!$F:$F,Xero!$B:$B,Heron!T$9,Xero!$A:$A,Heron!$A$5,Xero!$E:$E,Heron!$A47)</f>
        <v/>
      </c>
      <c r="U47" s="109">
        <f>SUMIFS(Xero!$F:$F,Xero!$B:$B,Heron!U$9,Xero!$A:$A,Heron!$A$4,Xero!$E:$E,Heron!$A47)+SUMIFS(Xero!$F:$F,Xero!$B:$B,Heron!U$9,Xero!$A:$A,Heron!$A$5,Xero!$E:$E,Heron!$A47)</f>
        <v/>
      </c>
      <c r="V47" s="109">
        <f>SUMIFS(Xero!$F:$F,Xero!$B:$B,Heron!V$9,Xero!$A:$A,Heron!$A$4,Xero!$E:$E,Heron!$A47)+SUMIFS(Xero!$F:$F,Xero!$B:$B,Heron!V$9,Xero!$A:$A,Heron!$A$5,Xero!$E:$E,Heron!$A47)</f>
        <v/>
      </c>
      <c r="W47" s="109">
        <f>SUMIFS(Xero!$F:$F,Xero!$B:$B,Heron!W$9,Xero!$A:$A,Heron!$A$4,Xero!$E:$E,Heron!$A47)+SUMIFS(Xero!$F:$F,Xero!$B:$B,Heron!W$9,Xero!$A:$A,Heron!$A$5,Xero!$E:$E,Heron!$A47)</f>
        <v/>
      </c>
      <c r="X47" s="109">
        <f>SUMIFS(Xero!$F:$F,Xero!$B:$B,Heron!X$9,Xero!$A:$A,Heron!$A$4,Xero!$E:$E,Heron!$A47)+SUMIFS(Xero!$F:$F,Xero!$B:$B,Heron!X$9,Xero!$A:$A,Heron!$A$5,Xero!$E:$E,Heron!$A47)</f>
        <v/>
      </c>
      <c r="Y47" s="109">
        <f>SUMIFS(Xero!$F:$F,Xero!$B:$B,Heron!Y$9,Xero!$A:$A,Heron!$A$4,Xero!$E:$E,Heron!$A47)+SUMIFS(Xero!$F:$F,Xero!$B:$B,Heron!Y$9,Xero!$A:$A,Heron!$A$5,Xero!$E:$E,Heron!$A47)</f>
        <v/>
      </c>
      <c r="Z47" s="109">
        <f>SUMIFS(Xero!$F:$F,Xero!$B:$B,Heron!Z$9,Xero!$A:$A,Heron!$A$4,Xero!$E:$E,Heron!$A47)+SUMIFS(Xero!$F:$F,Xero!$B:$B,Heron!Z$9,Xero!$A:$A,Heron!$A$5,Xero!$E:$E,Heron!$A47)</f>
        <v/>
      </c>
      <c r="AA47" s="109">
        <f>SUMIFS(Xero!$F:$F,Xero!$B:$B,Heron!AA$9,Xero!$A:$A,Heron!$A$4,Xero!$E:$E,Heron!$A47)+SUMIFS(Xero!$F:$F,Xero!$B:$B,Heron!AA$9,Xero!$A:$A,Heron!$A$5,Xero!$E:$E,Heron!$A47)</f>
        <v/>
      </c>
      <c r="AB47" s="109">
        <f>SUMIFS(Xero!$F:$F,Xero!$B:$B,Heron!AB$9,Xero!$A:$A,Heron!$A$4,Xero!$E:$E,Heron!$A47)+SUMIFS(Xero!$F:$F,Xero!$B:$B,Heron!AB$9,Xero!$A:$A,Heron!$A$5,Xero!$E:$E,Heron!$A47)</f>
        <v/>
      </c>
      <c r="AC47" s="109">
        <f>SUMIFS(Xero!$F:$F,Xero!$B:$B,Heron!AC$9,Xero!$A:$A,Heron!$A$4,Xero!$E:$E,Heron!$A47)+SUMIFS(Xero!$F:$F,Xero!$B:$B,Heron!AC$9,Xero!$A:$A,Heron!$A$5,Xero!$E:$E,Heron!$A47)</f>
        <v/>
      </c>
      <c r="AD47" s="109">
        <f>SUMIFS(Xero!$F:$F,Xero!$B:$B,Heron!AD$9,Xero!$A:$A,Heron!$A$4,Xero!$E:$E,Heron!$A47)+SUMIFS(Xero!$F:$F,Xero!$B:$B,Heron!AD$9,Xero!$A:$A,Heron!$A$5,Xero!$E:$E,Heron!$A47)</f>
        <v/>
      </c>
      <c r="AE47" s="109">
        <f>SUMIFS(Xero!$F:$F,Xero!$B:$B,Heron!AE$9,Xero!$A:$A,Heron!$A$4,Xero!$E:$E,Heron!$A47)+SUMIFS(Xero!$F:$F,Xero!$B:$B,Heron!AE$9,Xero!$A:$A,Heron!$A$5,Xero!$E:$E,Heron!$A47)</f>
        <v/>
      </c>
      <c r="AF47" s="109">
        <f>SUMIFS(Xero!$F:$F,Xero!$B:$B,Heron!AF$9,Xero!$A:$A,Heron!$A$4,Xero!$E:$E,Heron!$A47)+SUMIFS(Xero!$F:$F,Xero!$B:$B,Heron!AF$9,Xero!$A:$A,Heron!$A$5,Xero!$E:$E,Heron!$A47)</f>
        <v/>
      </c>
      <c r="AG47" s="109">
        <f>SUMIFS(Xero!$F:$F,Xero!$B:$B,Heron!AG$9,Xero!$A:$A,Heron!$A$4,Xero!$E:$E,Heron!$A47)+SUMIFS(Xero!$F:$F,Xero!$B:$B,Heron!AG$9,Xero!$A:$A,Heron!$A$5,Xero!$E:$E,Heron!$A47)</f>
        <v/>
      </c>
      <c r="AH47" s="109">
        <f>SUMIFS(Xero!$F:$F,Xero!$B:$B,Heron!AH$9,Xero!$A:$A,Heron!$A$4,Xero!$E:$E,Heron!$A47)+SUMIFS(Xero!$F:$F,Xero!$B:$B,Heron!AH$9,Xero!$A:$A,Heron!$A$5,Xero!$E:$E,Heron!$A47)</f>
        <v/>
      </c>
      <c r="AI47" s="109">
        <f>SUMIFS(Xero!$F:$F,Xero!$B:$B,Heron!AI$9,Xero!$A:$A,Heron!$A$4,Xero!$E:$E,Heron!$A47)+SUMIFS(Xero!$F:$F,Xero!$B:$B,Heron!AI$9,Xero!$A:$A,Heron!$A$5,Xero!$E:$E,Heron!$A47)</f>
        <v/>
      </c>
      <c r="AJ47" s="109">
        <f>SUMIFS(Xero!$F:$F,Xero!$B:$B,Heron!AJ$9,Xero!$A:$A,Heron!$A$4,Xero!$E:$E,Heron!$A47)+SUMIFS(Xero!$F:$F,Xero!$B:$B,Heron!AJ$9,Xero!$A:$A,Heron!$A$5,Xero!$E:$E,Heron!$A47)</f>
        <v/>
      </c>
      <c r="AK47" s="109">
        <f>SUMIFS(Xero!$F:$F,Xero!$B:$B,Heron!AK$9,Xero!$A:$A,Heron!$A$4,Xero!$E:$E,Heron!$A47)+SUMIFS(Xero!$F:$F,Xero!$B:$B,Heron!AK$9,Xero!$A:$A,Heron!$A$5,Xero!$E:$E,Heron!$A47)</f>
        <v/>
      </c>
      <c r="AL47" s="109">
        <f>SUMIFS(Xero!$F:$F,Xero!$B:$B,Heron!AL$9,Xero!$A:$A,Heron!$A$4,Xero!$E:$E,Heron!$A47)+SUMIFS(Xero!$F:$F,Xero!$B:$B,Heron!AL$9,Xero!$A:$A,Heron!$A$5,Xero!$E:$E,Heron!$A47)</f>
        <v/>
      </c>
      <c r="AM47" s="109">
        <f>SUMIFS(Xero!$F:$F,Xero!$B:$B,Heron!AM$9,Xero!$A:$A,Heron!$A$4,Xero!$E:$E,Heron!$A47)+SUMIFS(Xero!$F:$F,Xero!$B:$B,Heron!AM$9,Xero!$A:$A,Heron!$A$5,Xero!$E:$E,Heron!$A47)</f>
        <v/>
      </c>
      <c r="AN47" s="109">
        <f>SUMIFS(Xero!$F:$F,Xero!$B:$B,Heron!AN$9,Xero!$A:$A,Heron!$A$4,Xero!$E:$E,Heron!$A47)+SUMIFS(Xero!$F:$F,Xero!$B:$B,Heron!AN$9,Xero!$A:$A,Heron!$A$5,Xero!$E:$E,Heron!$A47)</f>
        <v/>
      </c>
      <c r="AO47" s="109">
        <f>SUMIFS(Xero!$F:$F,Xero!$B:$B,Heron!AO$9,Xero!$A:$A,Heron!$A$4,Xero!$E:$E,Heron!$A47)+SUMIFS(Xero!$F:$F,Xero!$B:$B,Heron!AO$9,Xero!$A:$A,Heron!$A$5,Xero!$E:$E,Heron!$A47)</f>
        <v/>
      </c>
      <c r="AP47" s="109">
        <f>SUMIFS(Xero!$F:$F,Xero!$B:$B,Heron!AP$9,Xero!$A:$A,Heron!$A$4,Xero!$E:$E,Heron!$A47)+SUMIFS(Xero!$F:$F,Xero!$B:$B,Heron!AP$9,Xero!$A:$A,Heron!$A$5,Xero!$E:$E,Heron!$A47)</f>
        <v/>
      </c>
      <c r="AQ47" s="109">
        <f>SUMIFS(Xero!$F:$F,Xero!$B:$B,Heron!AQ$9,Xero!$A:$A,Heron!$A$4,Xero!$E:$E,Heron!$A47)+SUMIFS(Xero!$F:$F,Xero!$B:$B,Heron!AQ$9,Xero!$A:$A,Heron!$A$5,Xero!$E:$E,Heron!$A47)</f>
        <v/>
      </c>
      <c r="AR47" s="109">
        <f>SUMIFS(Xero!$F:$F,Xero!$B:$B,Heron!AR$9,Xero!$A:$A,Heron!$A$4,Xero!$E:$E,Heron!$A47)+SUMIFS(Xero!$F:$F,Xero!$B:$B,Heron!AR$9,Xero!$A:$A,Heron!$A$5,Xero!$E:$E,Heron!$A47)</f>
        <v/>
      </c>
      <c r="AS47" s="109">
        <f>SUMIFS(Xero!$F:$F,Xero!$B:$B,Heron!AS$9,Xero!$A:$A,Heron!$A$4,Xero!$E:$E,Heron!$A47)+SUMIFS(Xero!$F:$F,Xero!$B:$B,Heron!AS$9,Xero!$A:$A,Heron!$A$5,Xero!$E:$E,Heron!$A47)</f>
        <v/>
      </c>
      <c r="AT47" s="109">
        <f>SUMIFS(Xero!$F:$F,Xero!$B:$B,Heron!AT$9,Xero!$A:$A,Heron!$A$4,Xero!$E:$E,Heron!$A47)+SUMIFS(Xero!$F:$F,Xero!$B:$B,Heron!AT$9,Xero!$A:$A,Heron!$A$5,Xero!$E:$E,Heron!$A47)</f>
        <v/>
      </c>
      <c r="AU47" s="109">
        <f>SUMIFS(Xero!$F:$F,Xero!$B:$B,Heron!AU$9,Xero!$A:$A,Heron!$A$4,Xero!$E:$E,Heron!$A47)+SUMIFS(Xero!$F:$F,Xero!$B:$B,Heron!AU$9,Xero!$A:$A,Heron!$A$5,Xero!$E:$E,Heron!$A47)</f>
        <v/>
      </c>
      <c r="AV47" s="109">
        <f>SUMIFS(Xero!$F:$F,Xero!$B:$B,Heron!AV$9,Xero!$A:$A,Heron!$A$4,Xero!$E:$E,Heron!$A47)+SUMIFS(Xero!$F:$F,Xero!$B:$B,Heron!AV$9,Xero!$A:$A,Heron!$A$5,Xero!$E:$E,Heron!$A47)</f>
        <v/>
      </c>
      <c r="AW47" s="109">
        <f>SUMIFS(Xero!$F:$F,Xero!$B:$B,Heron!AW$9,Xero!$A:$A,Heron!$A$4,Xero!$E:$E,Heron!$A47)+SUMIFS(Xero!$F:$F,Xero!$B:$B,Heron!AW$9,Xero!$A:$A,Heron!$A$5,Xero!$E:$E,Heron!$A47)</f>
        <v/>
      </c>
      <c r="AX47" s="109">
        <f>SUMIFS(Xero!$F:$F,Xero!$B:$B,Heron!AX$9,Xero!$A:$A,Heron!$A$4,Xero!$E:$E,Heron!$A47)+SUMIFS(Xero!$F:$F,Xero!$B:$B,Heron!AX$9,Xero!$A:$A,Heron!$A$5,Xero!$E:$E,Heron!$A47)</f>
        <v/>
      </c>
      <c r="AY47" s="109">
        <f>SUMIFS(Xero!$F:$F,Xero!$B:$B,Heron!AY$9,Xero!$A:$A,Heron!$A$4,Xero!$E:$E,Heron!$A47)+SUMIFS(Xero!$F:$F,Xero!$B:$B,Heron!AY$9,Xero!$A:$A,Heron!$A$5,Xero!$E:$E,Heron!$A47)</f>
        <v/>
      </c>
      <c r="AZ47" s="109">
        <f>SUMIFS(Xero!$F:$F,Xero!$B:$B,Heron!AZ$9,Xero!$A:$A,Heron!$A$4,Xero!$E:$E,Heron!$A47)+SUMIFS(Xero!$F:$F,Xero!$B:$B,Heron!AZ$9,Xero!$A:$A,Heron!$A$5,Xero!$E:$E,Heron!$A47)</f>
        <v/>
      </c>
      <c r="BA47" s="109">
        <f>SUMIFS(Xero!$F:$F,Xero!$B:$B,Heron!BA$9,Xero!$A:$A,Heron!$A$4,Xero!$E:$E,Heron!$A47)+SUMIFS(Xero!$F:$F,Xero!$B:$B,Heron!BA$9,Xero!$A:$A,Heron!$A$5,Xero!$E:$E,Heron!$A47)</f>
        <v/>
      </c>
      <c r="BB47" s="109">
        <f>SUMIFS(Xero!$F:$F,Xero!$B:$B,Heron!BB$9,Xero!$A:$A,Heron!$A$4,Xero!$E:$E,Heron!$A47)+SUMIFS(Xero!$F:$F,Xero!$B:$B,Heron!BB$9,Xero!$A:$A,Heron!$A$5,Xero!$E:$E,Heron!$A47)</f>
        <v/>
      </c>
      <c r="BC47" s="109">
        <f>SUMIFS(Xero!$F:$F,Xero!$B:$B,Heron!BC$9,Xero!$A:$A,Heron!$A$4,Xero!$E:$E,Heron!$A47)+SUMIFS(Xero!$F:$F,Xero!$B:$B,Heron!BC$9,Xero!$A:$A,Heron!$A$5,Xero!$E:$E,Heron!$A47)</f>
        <v/>
      </c>
      <c r="BD47" s="109">
        <f>SUMIFS(Xero!$F:$F,Xero!$B:$B,Heron!BD$9,Xero!$A:$A,Heron!$A$4,Xero!$E:$E,Heron!$A47)+SUMIFS(Xero!$F:$F,Xero!$B:$B,Heron!BD$9,Xero!$A:$A,Heron!$A$5,Xero!$E:$E,Heron!$A47)</f>
        <v/>
      </c>
      <c r="BE47" s="109">
        <f>SUMIFS(Xero!$F:$F,Xero!$B:$B,Heron!BE$9,Xero!$A:$A,Heron!$A$4,Xero!$E:$E,Heron!$A47)+SUMIFS(Xero!$F:$F,Xero!$B:$B,Heron!BE$9,Xero!$A:$A,Heron!$A$5,Xero!$E:$E,Heron!$A47)</f>
        <v/>
      </c>
      <c r="BF47" s="109">
        <f>SUMIFS(Xero!$F:$F,Xero!$B:$B,Heron!BF$9,Xero!$A:$A,Heron!$A$4,Xero!$E:$E,Heron!$A47)+SUMIFS(Xero!$F:$F,Xero!$B:$B,Heron!BF$9,Xero!$A:$A,Heron!$A$5,Xero!$E:$E,Heron!$A47)</f>
        <v/>
      </c>
      <c r="BG47" s="109">
        <f>SUMIFS(Xero!$F:$F,Xero!$B:$B,Heron!BG$9,Xero!$A:$A,Heron!$A$4,Xero!$E:$E,Heron!$A47)+SUMIFS(Xero!$F:$F,Xero!$B:$B,Heron!BG$9,Xero!$A:$A,Heron!$A$5,Xero!$E:$E,Heron!$A47)</f>
        <v/>
      </c>
      <c r="BH47" s="109">
        <f>SUMIFS(Xero!$F:$F,Xero!$B:$B,Heron!BH$9,Xero!$A:$A,Heron!$A$4,Xero!$E:$E,Heron!$A47)+SUMIFS(Xero!$F:$F,Xero!$B:$B,Heron!BH$9,Xero!$A:$A,Heron!$A$5,Xero!$E:$E,Heron!$A47)</f>
        <v/>
      </c>
      <c r="BI47" s="109">
        <f>SUMIFS(Xero!$F:$F,Xero!$B:$B,Heron!BI$9,Xero!$A:$A,Heron!$A$4,Xero!$E:$E,Heron!$A47)+SUMIFS(Xero!$F:$F,Xero!$B:$B,Heron!BI$9,Xero!$A:$A,Heron!$A$5,Xero!$E:$E,Heron!$A47)</f>
        <v/>
      </c>
      <c r="BJ47" s="109">
        <f>SUMIFS(Xero!$F:$F,Xero!$B:$B,Heron!BJ$9,Xero!$A:$A,Heron!$A$4,Xero!$E:$E,Heron!$A47)+SUMIFS(Xero!$F:$F,Xero!$B:$B,Heron!BJ$9,Xero!$A:$A,Heron!$A$5,Xero!$E:$E,Heron!$A47)</f>
        <v/>
      </c>
      <c r="BK47" s="109">
        <f>SUMIFS(Xero!$F:$F,Xero!$B:$B,Heron!BK$9,Xero!$A:$A,Heron!$A$4,Xero!$E:$E,Heron!$A47)+SUMIFS(Xero!$F:$F,Xero!$B:$B,Heron!BK$9,Xero!$A:$A,Heron!$A$5,Xero!$E:$E,Heron!$A47)</f>
        <v/>
      </c>
      <c r="BL47" s="109">
        <f>sum(D47:BK47)</f>
        <v/>
      </c>
    </row>
    <row r="48">
      <c r="A48" s="108" t="inlineStr">
        <is>
          <t>COS - Electricity</t>
        </is>
      </c>
      <c r="D48" s="109">
        <f>SUMIFS(Xero!$F:$F,Xero!$B:$B,Heron!D$9,Xero!$A:$A,Heron!$A$4,Xero!$E:$E,Heron!$A48)+SUMIFS(Xero!$F:$F,Xero!$B:$B,Heron!D$9,Xero!$A:$A,Heron!$A$5,Xero!$E:$E,Heron!$A48)</f>
        <v/>
      </c>
      <c r="E48" s="109">
        <f>SUMIFS(Xero!$F:$F,Xero!$B:$B,Heron!E$9,Xero!$A:$A,Heron!$A$4,Xero!$E:$E,Heron!$A48)+SUMIFS(Xero!$F:$F,Xero!$B:$B,Heron!E$9,Xero!$A:$A,Heron!$A$5,Xero!$E:$E,Heron!$A48)</f>
        <v/>
      </c>
      <c r="F48" s="109">
        <f>SUMIFS(Xero!$F:$F,Xero!$B:$B,Heron!F$9,Xero!$A:$A,Heron!$A$4,Xero!$E:$E,Heron!$A48)+SUMIFS(Xero!$F:$F,Xero!$B:$B,Heron!F$9,Xero!$A:$A,Heron!$A$5,Xero!$E:$E,Heron!$A48)</f>
        <v/>
      </c>
      <c r="G48" s="109">
        <f>SUMIFS(Xero!$F:$F,Xero!$B:$B,Heron!G$9,Xero!$A:$A,Heron!$A$4,Xero!$E:$E,Heron!$A48)+SUMIFS(Xero!$F:$F,Xero!$B:$B,Heron!G$9,Xero!$A:$A,Heron!$A$5,Xero!$E:$E,Heron!$A48)</f>
        <v/>
      </c>
      <c r="H48" s="109">
        <f>SUMIFS(Xero!$F:$F,Xero!$B:$B,Heron!H$9,Xero!$A:$A,Heron!$A$4,Xero!$E:$E,Heron!$A48)+SUMIFS(Xero!$F:$F,Xero!$B:$B,Heron!H$9,Xero!$A:$A,Heron!$A$5,Xero!$E:$E,Heron!$A48)</f>
        <v/>
      </c>
      <c r="I48" s="109">
        <f>SUMIFS(Xero!$F:$F,Xero!$B:$B,Heron!I$9,Xero!$A:$A,Heron!$A$4,Xero!$E:$E,Heron!$A48)+SUMIFS(Xero!$F:$F,Xero!$B:$B,Heron!I$9,Xero!$A:$A,Heron!$A$5,Xero!$E:$E,Heron!$A48)</f>
        <v/>
      </c>
      <c r="J48" s="109">
        <f>SUMIFS(Xero!$F:$F,Xero!$B:$B,Heron!J$9,Xero!$A:$A,Heron!$A$4,Xero!$E:$E,Heron!$A48)+SUMIFS(Xero!$F:$F,Xero!$B:$B,Heron!J$9,Xero!$A:$A,Heron!$A$5,Xero!$E:$E,Heron!$A48)</f>
        <v/>
      </c>
      <c r="K48" s="109">
        <f>SUMIFS(Xero!$F:$F,Xero!$B:$B,Heron!K$9,Xero!$A:$A,Heron!$A$4,Xero!$E:$E,Heron!$A48)+SUMIFS(Xero!$F:$F,Xero!$B:$B,Heron!K$9,Xero!$A:$A,Heron!$A$5,Xero!$E:$E,Heron!$A48)</f>
        <v/>
      </c>
      <c r="L48" s="109">
        <f>SUMIFS(Xero!$F:$F,Xero!$B:$B,Heron!L$9,Xero!$A:$A,Heron!$A$4,Xero!$E:$E,Heron!$A48)+SUMIFS(Xero!$F:$F,Xero!$B:$B,Heron!L$9,Xero!$A:$A,Heron!$A$5,Xero!$E:$E,Heron!$A48)</f>
        <v/>
      </c>
      <c r="M48" s="109">
        <f>SUMIFS(Xero!$F:$F,Xero!$B:$B,Heron!M$9,Xero!$A:$A,Heron!$A$4,Xero!$E:$E,Heron!$A48)+SUMIFS(Xero!$F:$F,Xero!$B:$B,Heron!M$9,Xero!$A:$A,Heron!$A$5,Xero!$E:$E,Heron!$A48)</f>
        <v/>
      </c>
      <c r="N48" s="109">
        <f>SUMIFS(Xero!$F:$F,Xero!$B:$B,Heron!N$9,Xero!$A:$A,Heron!$A$4,Xero!$E:$E,Heron!$A48)+SUMIFS(Xero!$F:$F,Xero!$B:$B,Heron!N$9,Xero!$A:$A,Heron!$A$5,Xero!$E:$E,Heron!$A48)</f>
        <v/>
      </c>
      <c r="O48" s="109">
        <f>SUMIFS(Xero!$F:$F,Xero!$B:$B,Heron!O$9,Xero!$A:$A,Heron!$A$4,Xero!$E:$E,Heron!$A48)+SUMIFS(Xero!$F:$F,Xero!$B:$B,Heron!O$9,Xero!$A:$A,Heron!$A$5,Xero!$E:$E,Heron!$A48)</f>
        <v/>
      </c>
      <c r="P48" s="109">
        <f>SUMIFS(Xero!$F:$F,Xero!$B:$B,Heron!P$9,Xero!$A:$A,Heron!$A$4,Xero!$E:$E,Heron!$A48)+SUMIFS(Xero!$F:$F,Xero!$B:$B,Heron!P$9,Xero!$A:$A,Heron!$A$5,Xero!$E:$E,Heron!$A48)</f>
        <v/>
      </c>
      <c r="Q48" s="109">
        <f>SUMIFS(Xero!$F:$F,Xero!$B:$B,Heron!Q$9,Xero!$A:$A,Heron!$A$4,Xero!$E:$E,Heron!$A48)+SUMIFS(Xero!$F:$F,Xero!$B:$B,Heron!Q$9,Xero!$A:$A,Heron!$A$5,Xero!$E:$E,Heron!$A48)</f>
        <v/>
      </c>
      <c r="R48" s="109">
        <f>SUMIFS(Xero!$F:$F,Xero!$B:$B,Heron!R$9,Xero!$A:$A,Heron!$A$4,Xero!$E:$E,Heron!$A48)+SUMIFS(Xero!$F:$F,Xero!$B:$B,Heron!R$9,Xero!$A:$A,Heron!$A$5,Xero!$E:$E,Heron!$A48)</f>
        <v/>
      </c>
      <c r="S48" s="109">
        <f>SUMIFS(Xero!$F:$F,Xero!$B:$B,Heron!S$9,Xero!$A:$A,Heron!$A$4,Xero!$E:$E,Heron!$A48)+SUMIFS(Xero!$F:$F,Xero!$B:$B,Heron!S$9,Xero!$A:$A,Heron!$A$5,Xero!$E:$E,Heron!$A48)</f>
        <v/>
      </c>
      <c r="T48" s="109">
        <f>SUMIFS(Xero!$F:$F,Xero!$B:$B,Heron!T$9,Xero!$A:$A,Heron!$A$4,Xero!$E:$E,Heron!$A48)+SUMIFS(Xero!$F:$F,Xero!$B:$B,Heron!T$9,Xero!$A:$A,Heron!$A$5,Xero!$E:$E,Heron!$A48)</f>
        <v/>
      </c>
      <c r="U48" s="109">
        <f>SUMIFS(Xero!$F:$F,Xero!$B:$B,Heron!U$9,Xero!$A:$A,Heron!$A$4,Xero!$E:$E,Heron!$A48)+SUMIFS(Xero!$F:$F,Xero!$B:$B,Heron!U$9,Xero!$A:$A,Heron!$A$5,Xero!$E:$E,Heron!$A48)</f>
        <v/>
      </c>
      <c r="V48" s="109">
        <f>SUMIFS(Xero!$F:$F,Xero!$B:$B,Heron!V$9,Xero!$A:$A,Heron!$A$4,Xero!$E:$E,Heron!$A48)+SUMIFS(Xero!$F:$F,Xero!$B:$B,Heron!V$9,Xero!$A:$A,Heron!$A$5,Xero!$E:$E,Heron!$A48)</f>
        <v/>
      </c>
      <c r="W48" s="109">
        <f>SUMIFS(Xero!$F:$F,Xero!$B:$B,Heron!W$9,Xero!$A:$A,Heron!$A$4,Xero!$E:$E,Heron!$A48)+SUMIFS(Xero!$F:$F,Xero!$B:$B,Heron!W$9,Xero!$A:$A,Heron!$A$5,Xero!$E:$E,Heron!$A48)</f>
        <v/>
      </c>
      <c r="X48" s="109">
        <f>SUMIFS(Xero!$F:$F,Xero!$B:$B,Heron!X$9,Xero!$A:$A,Heron!$A$4,Xero!$E:$E,Heron!$A48)+SUMIFS(Xero!$F:$F,Xero!$B:$B,Heron!X$9,Xero!$A:$A,Heron!$A$5,Xero!$E:$E,Heron!$A48)</f>
        <v/>
      </c>
      <c r="Y48" s="109">
        <f>SUMIFS(Xero!$F:$F,Xero!$B:$B,Heron!Y$9,Xero!$A:$A,Heron!$A$4,Xero!$E:$E,Heron!$A48)+SUMIFS(Xero!$F:$F,Xero!$B:$B,Heron!Y$9,Xero!$A:$A,Heron!$A$5,Xero!$E:$E,Heron!$A48)</f>
        <v/>
      </c>
      <c r="Z48" s="109">
        <f>SUMIFS(Xero!$F:$F,Xero!$B:$B,Heron!Z$9,Xero!$A:$A,Heron!$A$4,Xero!$E:$E,Heron!$A48)+SUMIFS(Xero!$F:$F,Xero!$B:$B,Heron!Z$9,Xero!$A:$A,Heron!$A$5,Xero!$E:$E,Heron!$A48)</f>
        <v/>
      </c>
      <c r="AA48" s="109">
        <f>SUMIFS(Xero!$F:$F,Xero!$B:$B,Heron!AA$9,Xero!$A:$A,Heron!$A$4,Xero!$E:$E,Heron!$A48)+SUMIFS(Xero!$F:$F,Xero!$B:$B,Heron!AA$9,Xero!$A:$A,Heron!$A$5,Xero!$E:$E,Heron!$A48)</f>
        <v/>
      </c>
      <c r="AB48" s="109">
        <f>SUMIFS(Xero!$F:$F,Xero!$B:$B,Heron!AB$9,Xero!$A:$A,Heron!$A$4,Xero!$E:$E,Heron!$A48)+SUMIFS(Xero!$F:$F,Xero!$B:$B,Heron!AB$9,Xero!$A:$A,Heron!$A$5,Xero!$E:$E,Heron!$A48)</f>
        <v/>
      </c>
      <c r="AC48" s="109">
        <f>SUMIFS(Xero!$F:$F,Xero!$B:$B,Heron!AC$9,Xero!$A:$A,Heron!$A$4,Xero!$E:$E,Heron!$A48)+SUMIFS(Xero!$F:$F,Xero!$B:$B,Heron!AC$9,Xero!$A:$A,Heron!$A$5,Xero!$E:$E,Heron!$A48)</f>
        <v/>
      </c>
      <c r="AD48" s="109">
        <f>SUMIFS(Xero!$F:$F,Xero!$B:$B,Heron!AD$9,Xero!$A:$A,Heron!$A$4,Xero!$E:$E,Heron!$A48)+SUMIFS(Xero!$F:$F,Xero!$B:$B,Heron!AD$9,Xero!$A:$A,Heron!$A$5,Xero!$E:$E,Heron!$A48)</f>
        <v/>
      </c>
      <c r="AE48" s="109">
        <f>SUMIFS(Xero!$F:$F,Xero!$B:$B,Heron!AE$9,Xero!$A:$A,Heron!$A$4,Xero!$E:$E,Heron!$A48)+SUMIFS(Xero!$F:$F,Xero!$B:$B,Heron!AE$9,Xero!$A:$A,Heron!$A$5,Xero!$E:$E,Heron!$A48)</f>
        <v/>
      </c>
      <c r="AF48" s="109">
        <f>SUMIFS(Xero!$F:$F,Xero!$B:$B,Heron!AF$9,Xero!$A:$A,Heron!$A$4,Xero!$E:$E,Heron!$A48)+SUMIFS(Xero!$F:$F,Xero!$B:$B,Heron!AF$9,Xero!$A:$A,Heron!$A$5,Xero!$E:$E,Heron!$A48)</f>
        <v/>
      </c>
      <c r="AG48" s="109">
        <f>SUMIFS(Xero!$F:$F,Xero!$B:$B,Heron!AG$9,Xero!$A:$A,Heron!$A$4,Xero!$E:$E,Heron!$A48)+SUMIFS(Xero!$F:$F,Xero!$B:$B,Heron!AG$9,Xero!$A:$A,Heron!$A$5,Xero!$E:$E,Heron!$A48)</f>
        <v/>
      </c>
      <c r="AH48" s="109">
        <f>SUMIFS(Xero!$F:$F,Xero!$B:$B,Heron!AH$9,Xero!$A:$A,Heron!$A$4,Xero!$E:$E,Heron!$A48)+SUMIFS(Xero!$F:$F,Xero!$B:$B,Heron!AH$9,Xero!$A:$A,Heron!$A$5,Xero!$E:$E,Heron!$A48)</f>
        <v/>
      </c>
      <c r="AI48" s="109">
        <f>SUMIFS(Xero!$F:$F,Xero!$B:$B,Heron!AI$9,Xero!$A:$A,Heron!$A$4,Xero!$E:$E,Heron!$A48)+SUMIFS(Xero!$F:$F,Xero!$B:$B,Heron!AI$9,Xero!$A:$A,Heron!$A$5,Xero!$E:$E,Heron!$A48)</f>
        <v/>
      </c>
      <c r="AJ48" s="109">
        <f>SUMIFS(Xero!$F:$F,Xero!$B:$B,Heron!AJ$9,Xero!$A:$A,Heron!$A$4,Xero!$E:$E,Heron!$A48)+SUMIFS(Xero!$F:$F,Xero!$B:$B,Heron!AJ$9,Xero!$A:$A,Heron!$A$5,Xero!$E:$E,Heron!$A48)</f>
        <v/>
      </c>
      <c r="AK48" s="109">
        <f>SUMIFS(Xero!$F:$F,Xero!$B:$B,Heron!AK$9,Xero!$A:$A,Heron!$A$4,Xero!$E:$E,Heron!$A48)+SUMIFS(Xero!$F:$F,Xero!$B:$B,Heron!AK$9,Xero!$A:$A,Heron!$A$5,Xero!$E:$E,Heron!$A48)</f>
        <v/>
      </c>
      <c r="AL48" s="109">
        <f>SUMIFS(Xero!$F:$F,Xero!$B:$B,Heron!AL$9,Xero!$A:$A,Heron!$A$4,Xero!$E:$E,Heron!$A48)+SUMIFS(Xero!$F:$F,Xero!$B:$B,Heron!AL$9,Xero!$A:$A,Heron!$A$5,Xero!$E:$E,Heron!$A48)</f>
        <v/>
      </c>
      <c r="AM48" s="109">
        <f>SUMIFS(Xero!$F:$F,Xero!$B:$B,Heron!AM$9,Xero!$A:$A,Heron!$A$4,Xero!$E:$E,Heron!$A48)+SUMIFS(Xero!$F:$F,Xero!$B:$B,Heron!AM$9,Xero!$A:$A,Heron!$A$5,Xero!$E:$E,Heron!$A48)</f>
        <v/>
      </c>
      <c r="AN48" s="109">
        <f>SUMIFS(Xero!$F:$F,Xero!$B:$B,Heron!AN$9,Xero!$A:$A,Heron!$A$4,Xero!$E:$E,Heron!$A48)+SUMIFS(Xero!$F:$F,Xero!$B:$B,Heron!AN$9,Xero!$A:$A,Heron!$A$5,Xero!$E:$E,Heron!$A48)</f>
        <v/>
      </c>
      <c r="AO48" s="109">
        <f>SUMIFS(Xero!$F:$F,Xero!$B:$B,Heron!AO$9,Xero!$A:$A,Heron!$A$4,Xero!$E:$E,Heron!$A48)+SUMIFS(Xero!$F:$F,Xero!$B:$B,Heron!AO$9,Xero!$A:$A,Heron!$A$5,Xero!$E:$E,Heron!$A48)</f>
        <v/>
      </c>
      <c r="AP48" s="109">
        <f>SUMIFS(Xero!$F:$F,Xero!$B:$B,Heron!AP$9,Xero!$A:$A,Heron!$A$4,Xero!$E:$E,Heron!$A48)+SUMIFS(Xero!$F:$F,Xero!$B:$B,Heron!AP$9,Xero!$A:$A,Heron!$A$5,Xero!$E:$E,Heron!$A48)</f>
        <v/>
      </c>
      <c r="AQ48" s="109">
        <f>SUMIFS(Xero!$F:$F,Xero!$B:$B,Heron!AQ$9,Xero!$A:$A,Heron!$A$4,Xero!$E:$E,Heron!$A48)+SUMIFS(Xero!$F:$F,Xero!$B:$B,Heron!AQ$9,Xero!$A:$A,Heron!$A$5,Xero!$E:$E,Heron!$A48)</f>
        <v/>
      </c>
      <c r="AR48" s="109">
        <f>SUMIFS(Xero!$F:$F,Xero!$B:$B,Heron!AR$9,Xero!$A:$A,Heron!$A$4,Xero!$E:$E,Heron!$A48)+SUMIFS(Xero!$F:$F,Xero!$B:$B,Heron!AR$9,Xero!$A:$A,Heron!$A$5,Xero!$E:$E,Heron!$A48)</f>
        <v/>
      </c>
      <c r="AS48" s="109">
        <f>SUMIFS(Xero!$F:$F,Xero!$B:$B,Heron!AS$9,Xero!$A:$A,Heron!$A$4,Xero!$E:$E,Heron!$A48)+SUMIFS(Xero!$F:$F,Xero!$B:$B,Heron!AS$9,Xero!$A:$A,Heron!$A$5,Xero!$E:$E,Heron!$A48)</f>
        <v/>
      </c>
      <c r="AT48" s="109">
        <f>SUMIFS(Xero!$F:$F,Xero!$B:$B,Heron!AT$9,Xero!$A:$A,Heron!$A$4,Xero!$E:$E,Heron!$A48)+SUMIFS(Xero!$F:$F,Xero!$B:$B,Heron!AT$9,Xero!$A:$A,Heron!$A$5,Xero!$E:$E,Heron!$A48)</f>
        <v/>
      </c>
      <c r="AU48" s="109">
        <f>SUMIFS(Xero!$F:$F,Xero!$B:$B,Heron!AU$9,Xero!$A:$A,Heron!$A$4,Xero!$E:$E,Heron!$A48)+SUMIFS(Xero!$F:$F,Xero!$B:$B,Heron!AU$9,Xero!$A:$A,Heron!$A$5,Xero!$E:$E,Heron!$A48)</f>
        <v/>
      </c>
      <c r="AV48" s="109">
        <f>SUMIFS(Xero!$F:$F,Xero!$B:$B,Heron!AV$9,Xero!$A:$A,Heron!$A$4,Xero!$E:$E,Heron!$A48)+SUMIFS(Xero!$F:$F,Xero!$B:$B,Heron!AV$9,Xero!$A:$A,Heron!$A$5,Xero!$E:$E,Heron!$A48)</f>
        <v/>
      </c>
      <c r="AW48" s="109">
        <f>SUMIFS(Xero!$F:$F,Xero!$B:$B,Heron!AW$9,Xero!$A:$A,Heron!$A$4,Xero!$E:$E,Heron!$A48)+SUMIFS(Xero!$F:$F,Xero!$B:$B,Heron!AW$9,Xero!$A:$A,Heron!$A$5,Xero!$E:$E,Heron!$A48)</f>
        <v/>
      </c>
      <c r="AX48" s="109">
        <f>SUMIFS(Xero!$F:$F,Xero!$B:$B,Heron!AX$9,Xero!$A:$A,Heron!$A$4,Xero!$E:$E,Heron!$A48)+SUMIFS(Xero!$F:$F,Xero!$B:$B,Heron!AX$9,Xero!$A:$A,Heron!$A$5,Xero!$E:$E,Heron!$A48)</f>
        <v/>
      </c>
      <c r="AY48" s="109">
        <f>SUMIFS(Xero!$F:$F,Xero!$B:$B,Heron!AY$9,Xero!$A:$A,Heron!$A$4,Xero!$E:$E,Heron!$A48)+SUMIFS(Xero!$F:$F,Xero!$B:$B,Heron!AY$9,Xero!$A:$A,Heron!$A$5,Xero!$E:$E,Heron!$A48)</f>
        <v/>
      </c>
      <c r="AZ48" s="109">
        <f>SUMIFS(Xero!$F:$F,Xero!$B:$B,Heron!AZ$9,Xero!$A:$A,Heron!$A$4,Xero!$E:$E,Heron!$A48)+SUMIFS(Xero!$F:$F,Xero!$B:$B,Heron!AZ$9,Xero!$A:$A,Heron!$A$5,Xero!$E:$E,Heron!$A48)</f>
        <v/>
      </c>
      <c r="BA48" s="109">
        <f>SUMIFS(Xero!$F:$F,Xero!$B:$B,Heron!BA$9,Xero!$A:$A,Heron!$A$4,Xero!$E:$E,Heron!$A48)+SUMIFS(Xero!$F:$F,Xero!$B:$B,Heron!BA$9,Xero!$A:$A,Heron!$A$5,Xero!$E:$E,Heron!$A48)</f>
        <v/>
      </c>
      <c r="BB48" s="109">
        <f>SUMIFS(Xero!$F:$F,Xero!$B:$B,Heron!BB$9,Xero!$A:$A,Heron!$A$4,Xero!$E:$E,Heron!$A48)+SUMIFS(Xero!$F:$F,Xero!$B:$B,Heron!BB$9,Xero!$A:$A,Heron!$A$5,Xero!$E:$E,Heron!$A48)</f>
        <v/>
      </c>
      <c r="BC48" s="109">
        <f>SUMIFS(Xero!$F:$F,Xero!$B:$B,Heron!BC$9,Xero!$A:$A,Heron!$A$4,Xero!$E:$E,Heron!$A48)+SUMIFS(Xero!$F:$F,Xero!$B:$B,Heron!BC$9,Xero!$A:$A,Heron!$A$5,Xero!$E:$E,Heron!$A48)</f>
        <v/>
      </c>
      <c r="BD48" s="109">
        <f>SUMIFS(Xero!$F:$F,Xero!$B:$B,Heron!BD$9,Xero!$A:$A,Heron!$A$4,Xero!$E:$E,Heron!$A48)+SUMIFS(Xero!$F:$F,Xero!$B:$B,Heron!BD$9,Xero!$A:$A,Heron!$A$5,Xero!$E:$E,Heron!$A48)</f>
        <v/>
      </c>
      <c r="BE48" s="109">
        <f>SUMIFS(Xero!$F:$F,Xero!$B:$B,Heron!BE$9,Xero!$A:$A,Heron!$A$4,Xero!$E:$E,Heron!$A48)+SUMIFS(Xero!$F:$F,Xero!$B:$B,Heron!BE$9,Xero!$A:$A,Heron!$A$5,Xero!$E:$E,Heron!$A48)</f>
        <v/>
      </c>
      <c r="BF48" s="109">
        <f>SUMIFS(Xero!$F:$F,Xero!$B:$B,Heron!BF$9,Xero!$A:$A,Heron!$A$4,Xero!$E:$E,Heron!$A48)+SUMIFS(Xero!$F:$F,Xero!$B:$B,Heron!BF$9,Xero!$A:$A,Heron!$A$5,Xero!$E:$E,Heron!$A48)</f>
        <v/>
      </c>
      <c r="BG48" s="109">
        <f>SUMIFS(Xero!$F:$F,Xero!$B:$B,Heron!BG$9,Xero!$A:$A,Heron!$A$4,Xero!$E:$E,Heron!$A48)+SUMIFS(Xero!$F:$F,Xero!$B:$B,Heron!BG$9,Xero!$A:$A,Heron!$A$5,Xero!$E:$E,Heron!$A48)</f>
        <v/>
      </c>
      <c r="BH48" s="109">
        <f>SUMIFS(Xero!$F:$F,Xero!$B:$B,Heron!BH$9,Xero!$A:$A,Heron!$A$4,Xero!$E:$E,Heron!$A48)+SUMIFS(Xero!$F:$F,Xero!$B:$B,Heron!BH$9,Xero!$A:$A,Heron!$A$5,Xero!$E:$E,Heron!$A48)</f>
        <v/>
      </c>
      <c r="BI48" s="109">
        <f>SUMIFS(Xero!$F:$F,Xero!$B:$B,Heron!BI$9,Xero!$A:$A,Heron!$A$4,Xero!$E:$E,Heron!$A48)+SUMIFS(Xero!$F:$F,Xero!$B:$B,Heron!BI$9,Xero!$A:$A,Heron!$A$5,Xero!$E:$E,Heron!$A48)</f>
        <v/>
      </c>
      <c r="BJ48" s="109">
        <f>SUMIFS(Xero!$F:$F,Xero!$B:$B,Heron!BJ$9,Xero!$A:$A,Heron!$A$4,Xero!$E:$E,Heron!$A48)+SUMIFS(Xero!$F:$F,Xero!$B:$B,Heron!BJ$9,Xero!$A:$A,Heron!$A$5,Xero!$E:$E,Heron!$A48)</f>
        <v/>
      </c>
      <c r="BK48" s="109">
        <f>SUMIFS(Xero!$F:$F,Xero!$B:$B,Heron!BK$9,Xero!$A:$A,Heron!$A$4,Xero!$E:$E,Heron!$A48)+SUMIFS(Xero!$F:$F,Xero!$B:$B,Heron!BK$9,Xero!$A:$A,Heron!$A$5,Xero!$E:$E,Heron!$A48)</f>
        <v/>
      </c>
      <c r="BL48" s="109">
        <f>sum(D48:BK48)</f>
        <v/>
      </c>
    </row>
    <row r="49">
      <c r="A49" s="108" t="inlineStr">
        <is>
          <t>COS - HV COCT Rates clearance</t>
        </is>
      </c>
      <c r="D49" s="109">
        <f>SUMIFS(Xero!$F:$F,Xero!$B:$B,Heron!D$9,Xero!$A:$A,Heron!$A$4,Xero!$E:$E,Heron!$A49)+SUMIFS(Xero!$F:$F,Xero!$B:$B,Heron!D$9,Xero!$A:$A,Heron!$A$5,Xero!$E:$E,Heron!$A49)</f>
        <v/>
      </c>
      <c r="E49" s="109">
        <f>SUMIFS(Xero!$F:$F,Xero!$B:$B,Heron!E$9,Xero!$A:$A,Heron!$A$4,Xero!$E:$E,Heron!$A49)+SUMIFS(Xero!$F:$F,Xero!$B:$B,Heron!E$9,Xero!$A:$A,Heron!$A$5,Xero!$E:$E,Heron!$A49)</f>
        <v/>
      </c>
      <c r="F49" s="109">
        <f>SUMIFS(Xero!$F:$F,Xero!$B:$B,Heron!F$9,Xero!$A:$A,Heron!$A$4,Xero!$E:$E,Heron!$A49)+SUMIFS(Xero!$F:$F,Xero!$B:$B,Heron!F$9,Xero!$A:$A,Heron!$A$5,Xero!$E:$E,Heron!$A49)</f>
        <v/>
      </c>
      <c r="G49" s="109">
        <f>SUMIFS(Xero!$F:$F,Xero!$B:$B,Heron!G$9,Xero!$A:$A,Heron!$A$4,Xero!$E:$E,Heron!$A49)+SUMIFS(Xero!$F:$F,Xero!$B:$B,Heron!G$9,Xero!$A:$A,Heron!$A$5,Xero!$E:$E,Heron!$A49)</f>
        <v/>
      </c>
      <c r="H49" s="109">
        <f>SUMIFS(Xero!$F:$F,Xero!$B:$B,Heron!H$9,Xero!$A:$A,Heron!$A$4,Xero!$E:$E,Heron!$A49)+SUMIFS(Xero!$F:$F,Xero!$B:$B,Heron!H$9,Xero!$A:$A,Heron!$A$5,Xero!$E:$E,Heron!$A49)</f>
        <v/>
      </c>
      <c r="I49" s="109">
        <f>SUMIFS(Xero!$F:$F,Xero!$B:$B,Heron!I$9,Xero!$A:$A,Heron!$A$4,Xero!$E:$E,Heron!$A49)+SUMIFS(Xero!$F:$F,Xero!$B:$B,Heron!I$9,Xero!$A:$A,Heron!$A$5,Xero!$E:$E,Heron!$A49)</f>
        <v/>
      </c>
      <c r="J49" s="109">
        <f>SUMIFS(Xero!$F:$F,Xero!$B:$B,Heron!J$9,Xero!$A:$A,Heron!$A$4,Xero!$E:$E,Heron!$A49)+SUMIFS(Xero!$F:$F,Xero!$B:$B,Heron!J$9,Xero!$A:$A,Heron!$A$5,Xero!$E:$E,Heron!$A49)</f>
        <v/>
      </c>
      <c r="K49" s="109">
        <f>SUMIFS(Xero!$F:$F,Xero!$B:$B,Heron!K$9,Xero!$A:$A,Heron!$A$4,Xero!$E:$E,Heron!$A49)+SUMIFS(Xero!$F:$F,Xero!$B:$B,Heron!K$9,Xero!$A:$A,Heron!$A$5,Xero!$E:$E,Heron!$A49)</f>
        <v/>
      </c>
      <c r="L49" s="109">
        <f>SUMIFS(Xero!$F:$F,Xero!$B:$B,Heron!L$9,Xero!$A:$A,Heron!$A$4,Xero!$E:$E,Heron!$A49)+SUMIFS(Xero!$F:$F,Xero!$B:$B,Heron!L$9,Xero!$A:$A,Heron!$A$5,Xero!$E:$E,Heron!$A49)</f>
        <v/>
      </c>
      <c r="M49" s="109">
        <f>SUMIFS(Xero!$F:$F,Xero!$B:$B,Heron!M$9,Xero!$A:$A,Heron!$A$4,Xero!$E:$E,Heron!$A49)+SUMIFS(Xero!$F:$F,Xero!$B:$B,Heron!M$9,Xero!$A:$A,Heron!$A$5,Xero!$E:$E,Heron!$A49)</f>
        <v/>
      </c>
      <c r="N49" s="109">
        <f>SUMIFS(Xero!$F:$F,Xero!$B:$B,Heron!N$9,Xero!$A:$A,Heron!$A$4,Xero!$E:$E,Heron!$A49)+SUMIFS(Xero!$F:$F,Xero!$B:$B,Heron!N$9,Xero!$A:$A,Heron!$A$5,Xero!$E:$E,Heron!$A49)</f>
        <v/>
      </c>
      <c r="O49" s="109">
        <f>SUMIFS(Xero!$F:$F,Xero!$B:$B,Heron!O$9,Xero!$A:$A,Heron!$A$4,Xero!$E:$E,Heron!$A49)+SUMIFS(Xero!$F:$F,Xero!$B:$B,Heron!O$9,Xero!$A:$A,Heron!$A$5,Xero!$E:$E,Heron!$A49)</f>
        <v/>
      </c>
      <c r="P49" s="109">
        <f>SUMIFS(Xero!$F:$F,Xero!$B:$B,Heron!P$9,Xero!$A:$A,Heron!$A$4,Xero!$E:$E,Heron!$A49)+SUMIFS(Xero!$F:$F,Xero!$B:$B,Heron!P$9,Xero!$A:$A,Heron!$A$5,Xero!$E:$E,Heron!$A49)</f>
        <v/>
      </c>
      <c r="Q49" s="109">
        <f>SUMIFS(Xero!$F:$F,Xero!$B:$B,Heron!Q$9,Xero!$A:$A,Heron!$A$4,Xero!$E:$E,Heron!$A49)+SUMIFS(Xero!$F:$F,Xero!$B:$B,Heron!Q$9,Xero!$A:$A,Heron!$A$5,Xero!$E:$E,Heron!$A49)</f>
        <v/>
      </c>
      <c r="R49" s="109">
        <f>SUMIFS(Xero!$F:$F,Xero!$B:$B,Heron!R$9,Xero!$A:$A,Heron!$A$4,Xero!$E:$E,Heron!$A49)+SUMIFS(Xero!$F:$F,Xero!$B:$B,Heron!R$9,Xero!$A:$A,Heron!$A$5,Xero!$E:$E,Heron!$A49)</f>
        <v/>
      </c>
      <c r="S49" s="109">
        <f>SUMIFS(Xero!$F:$F,Xero!$B:$B,Heron!S$9,Xero!$A:$A,Heron!$A$4,Xero!$E:$E,Heron!$A49)+SUMIFS(Xero!$F:$F,Xero!$B:$B,Heron!S$9,Xero!$A:$A,Heron!$A$5,Xero!$E:$E,Heron!$A49)</f>
        <v/>
      </c>
      <c r="T49" s="109">
        <f>SUMIFS(Xero!$F:$F,Xero!$B:$B,Heron!T$9,Xero!$A:$A,Heron!$A$4,Xero!$E:$E,Heron!$A49)+SUMIFS(Xero!$F:$F,Xero!$B:$B,Heron!T$9,Xero!$A:$A,Heron!$A$5,Xero!$E:$E,Heron!$A49)</f>
        <v/>
      </c>
      <c r="U49" s="109">
        <f>SUMIFS(Xero!$F:$F,Xero!$B:$B,Heron!U$9,Xero!$A:$A,Heron!$A$4,Xero!$E:$E,Heron!$A49)+SUMIFS(Xero!$F:$F,Xero!$B:$B,Heron!U$9,Xero!$A:$A,Heron!$A$5,Xero!$E:$E,Heron!$A49)</f>
        <v/>
      </c>
      <c r="V49" s="109">
        <f>SUMIFS(Xero!$F:$F,Xero!$B:$B,Heron!V$9,Xero!$A:$A,Heron!$A$4,Xero!$E:$E,Heron!$A49)+SUMIFS(Xero!$F:$F,Xero!$B:$B,Heron!V$9,Xero!$A:$A,Heron!$A$5,Xero!$E:$E,Heron!$A49)</f>
        <v/>
      </c>
      <c r="W49" s="109">
        <f>SUMIFS(Xero!$F:$F,Xero!$B:$B,Heron!W$9,Xero!$A:$A,Heron!$A$4,Xero!$E:$E,Heron!$A49)+SUMIFS(Xero!$F:$F,Xero!$B:$B,Heron!W$9,Xero!$A:$A,Heron!$A$5,Xero!$E:$E,Heron!$A49)</f>
        <v/>
      </c>
      <c r="X49" s="109">
        <f>SUMIFS(Xero!$F:$F,Xero!$B:$B,Heron!X$9,Xero!$A:$A,Heron!$A$4,Xero!$E:$E,Heron!$A49)+SUMIFS(Xero!$F:$F,Xero!$B:$B,Heron!X$9,Xero!$A:$A,Heron!$A$5,Xero!$E:$E,Heron!$A49)</f>
        <v/>
      </c>
      <c r="Y49" s="109">
        <f>SUMIFS(Xero!$F:$F,Xero!$B:$B,Heron!Y$9,Xero!$A:$A,Heron!$A$4,Xero!$E:$E,Heron!$A49)+SUMIFS(Xero!$F:$F,Xero!$B:$B,Heron!Y$9,Xero!$A:$A,Heron!$A$5,Xero!$E:$E,Heron!$A49)</f>
        <v/>
      </c>
      <c r="Z49" s="109">
        <f>SUMIFS(Xero!$F:$F,Xero!$B:$B,Heron!Z$9,Xero!$A:$A,Heron!$A$4,Xero!$E:$E,Heron!$A49)+SUMIFS(Xero!$F:$F,Xero!$B:$B,Heron!Z$9,Xero!$A:$A,Heron!$A$5,Xero!$E:$E,Heron!$A49)</f>
        <v/>
      </c>
      <c r="AA49" s="109">
        <f>SUMIFS(Xero!$F:$F,Xero!$B:$B,Heron!AA$9,Xero!$A:$A,Heron!$A$4,Xero!$E:$E,Heron!$A49)+SUMIFS(Xero!$F:$F,Xero!$B:$B,Heron!AA$9,Xero!$A:$A,Heron!$A$5,Xero!$E:$E,Heron!$A49)</f>
        <v/>
      </c>
      <c r="AB49" s="109">
        <f>SUMIFS(Xero!$F:$F,Xero!$B:$B,Heron!AB$9,Xero!$A:$A,Heron!$A$4,Xero!$E:$E,Heron!$A49)+SUMIFS(Xero!$F:$F,Xero!$B:$B,Heron!AB$9,Xero!$A:$A,Heron!$A$5,Xero!$E:$E,Heron!$A49)</f>
        <v/>
      </c>
      <c r="AC49" s="109">
        <f>SUMIFS(Xero!$F:$F,Xero!$B:$B,Heron!AC$9,Xero!$A:$A,Heron!$A$4,Xero!$E:$E,Heron!$A49)+SUMIFS(Xero!$F:$F,Xero!$B:$B,Heron!AC$9,Xero!$A:$A,Heron!$A$5,Xero!$E:$E,Heron!$A49)</f>
        <v/>
      </c>
      <c r="AD49" s="109">
        <f>SUMIFS(Xero!$F:$F,Xero!$B:$B,Heron!AD$9,Xero!$A:$A,Heron!$A$4,Xero!$E:$E,Heron!$A49)+SUMIFS(Xero!$F:$F,Xero!$B:$B,Heron!AD$9,Xero!$A:$A,Heron!$A$5,Xero!$E:$E,Heron!$A49)</f>
        <v/>
      </c>
      <c r="AE49" s="109">
        <f>SUMIFS(Xero!$F:$F,Xero!$B:$B,Heron!AE$9,Xero!$A:$A,Heron!$A$4,Xero!$E:$E,Heron!$A49)+SUMIFS(Xero!$F:$F,Xero!$B:$B,Heron!AE$9,Xero!$A:$A,Heron!$A$5,Xero!$E:$E,Heron!$A49)</f>
        <v/>
      </c>
      <c r="AF49" s="109">
        <f>SUMIFS(Xero!$F:$F,Xero!$B:$B,Heron!AF$9,Xero!$A:$A,Heron!$A$4,Xero!$E:$E,Heron!$A49)+SUMIFS(Xero!$F:$F,Xero!$B:$B,Heron!AF$9,Xero!$A:$A,Heron!$A$5,Xero!$E:$E,Heron!$A49)</f>
        <v/>
      </c>
      <c r="AG49" s="109">
        <f>SUMIFS(Xero!$F:$F,Xero!$B:$B,Heron!AG$9,Xero!$A:$A,Heron!$A$4,Xero!$E:$E,Heron!$A49)+SUMIFS(Xero!$F:$F,Xero!$B:$B,Heron!AG$9,Xero!$A:$A,Heron!$A$5,Xero!$E:$E,Heron!$A49)</f>
        <v/>
      </c>
      <c r="AH49" s="109">
        <f>SUMIFS(Xero!$F:$F,Xero!$B:$B,Heron!AH$9,Xero!$A:$A,Heron!$A$4,Xero!$E:$E,Heron!$A49)+SUMIFS(Xero!$F:$F,Xero!$B:$B,Heron!AH$9,Xero!$A:$A,Heron!$A$5,Xero!$E:$E,Heron!$A49)</f>
        <v/>
      </c>
      <c r="AI49" s="109">
        <f>SUMIFS(Xero!$F:$F,Xero!$B:$B,Heron!AI$9,Xero!$A:$A,Heron!$A$4,Xero!$E:$E,Heron!$A49)+SUMIFS(Xero!$F:$F,Xero!$B:$B,Heron!AI$9,Xero!$A:$A,Heron!$A$5,Xero!$E:$E,Heron!$A49)</f>
        <v/>
      </c>
      <c r="AJ49" s="109">
        <f>SUMIFS(Xero!$F:$F,Xero!$B:$B,Heron!AJ$9,Xero!$A:$A,Heron!$A$4,Xero!$E:$E,Heron!$A49)+SUMIFS(Xero!$F:$F,Xero!$B:$B,Heron!AJ$9,Xero!$A:$A,Heron!$A$5,Xero!$E:$E,Heron!$A49)</f>
        <v/>
      </c>
      <c r="AK49" s="109">
        <f>SUMIFS(Xero!$F:$F,Xero!$B:$B,Heron!AK$9,Xero!$A:$A,Heron!$A$4,Xero!$E:$E,Heron!$A49)+SUMIFS(Xero!$F:$F,Xero!$B:$B,Heron!AK$9,Xero!$A:$A,Heron!$A$5,Xero!$E:$E,Heron!$A49)</f>
        <v/>
      </c>
      <c r="AL49" s="109">
        <f>SUMIFS(Xero!$F:$F,Xero!$B:$B,Heron!AL$9,Xero!$A:$A,Heron!$A$4,Xero!$E:$E,Heron!$A49)+SUMIFS(Xero!$F:$F,Xero!$B:$B,Heron!AL$9,Xero!$A:$A,Heron!$A$5,Xero!$E:$E,Heron!$A49)</f>
        <v/>
      </c>
      <c r="AM49" s="109">
        <f>SUMIFS(Xero!$F:$F,Xero!$B:$B,Heron!AM$9,Xero!$A:$A,Heron!$A$4,Xero!$E:$E,Heron!$A49)+SUMIFS(Xero!$F:$F,Xero!$B:$B,Heron!AM$9,Xero!$A:$A,Heron!$A$5,Xero!$E:$E,Heron!$A49)</f>
        <v/>
      </c>
      <c r="AN49" s="109">
        <f>SUMIFS(Xero!$F:$F,Xero!$B:$B,Heron!AN$9,Xero!$A:$A,Heron!$A$4,Xero!$E:$E,Heron!$A49)+SUMIFS(Xero!$F:$F,Xero!$B:$B,Heron!AN$9,Xero!$A:$A,Heron!$A$5,Xero!$E:$E,Heron!$A49)</f>
        <v/>
      </c>
      <c r="AO49" s="109">
        <f>SUMIFS(Xero!$F:$F,Xero!$B:$B,Heron!AO$9,Xero!$A:$A,Heron!$A$4,Xero!$E:$E,Heron!$A49)+SUMIFS(Xero!$F:$F,Xero!$B:$B,Heron!AO$9,Xero!$A:$A,Heron!$A$5,Xero!$E:$E,Heron!$A49)</f>
        <v/>
      </c>
      <c r="AP49" s="109">
        <f>SUMIFS(Xero!$F:$F,Xero!$B:$B,Heron!AP$9,Xero!$A:$A,Heron!$A$4,Xero!$E:$E,Heron!$A49)+SUMIFS(Xero!$F:$F,Xero!$B:$B,Heron!AP$9,Xero!$A:$A,Heron!$A$5,Xero!$E:$E,Heron!$A49)</f>
        <v/>
      </c>
      <c r="AQ49" s="109">
        <f>SUMIFS(Xero!$F:$F,Xero!$B:$B,Heron!AQ$9,Xero!$A:$A,Heron!$A$4,Xero!$E:$E,Heron!$A49)+SUMIFS(Xero!$F:$F,Xero!$B:$B,Heron!AQ$9,Xero!$A:$A,Heron!$A$5,Xero!$E:$E,Heron!$A49)</f>
        <v/>
      </c>
      <c r="AR49" s="109">
        <f>SUMIFS(Xero!$F:$F,Xero!$B:$B,Heron!AR$9,Xero!$A:$A,Heron!$A$4,Xero!$E:$E,Heron!$A49)+SUMIFS(Xero!$F:$F,Xero!$B:$B,Heron!AR$9,Xero!$A:$A,Heron!$A$5,Xero!$E:$E,Heron!$A49)</f>
        <v/>
      </c>
      <c r="AS49" s="109">
        <f>SUMIFS(Xero!$F:$F,Xero!$B:$B,Heron!AS$9,Xero!$A:$A,Heron!$A$4,Xero!$E:$E,Heron!$A49)+SUMIFS(Xero!$F:$F,Xero!$B:$B,Heron!AS$9,Xero!$A:$A,Heron!$A$5,Xero!$E:$E,Heron!$A49)</f>
        <v/>
      </c>
      <c r="AT49" s="109">
        <f>SUMIFS(Xero!$F:$F,Xero!$B:$B,Heron!AT$9,Xero!$A:$A,Heron!$A$4,Xero!$E:$E,Heron!$A49)+SUMIFS(Xero!$F:$F,Xero!$B:$B,Heron!AT$9,Xero!$A:$A,Heron!$A$5,Xero!$E:$E,Heron!$A49)</f>
        <v/>
      </c>
      <c r="AU49" s="109">
        <f>SUMIFS(Xero!$F:$F,Xero!$B:$B,Heron!AU$9,Xero!$A:$A,Heron!$A$4,Xero!$E:$E,Heron!$A49)+SUMIFS(Xero!$F:$F,Xero!$B:$B,Heron!AU$9,Xero!$A:$A,Heron!$A$5,Xero!$E:$E,Heron!$A49)</f>
        <v/>
      </c>
      <c r="AV49" s="109">
        <f>SUMIFS(Xero!$F:$F,Xero!$B:$B,Heron!AV$9,Xero!$A:$A,Heron!$A$4,Xero!$E:$E,Heron!$A49)+SUMIFS(Xero!$F:$F,Xero!$B:$B,Heron!AV$9,Xero!$A:$A,Heron!$A$5,Xero!$E:$E,Heron!$A49)</f>
        <v/>
      </c>
      <c r="AW49" s="109">
        <f>SUMIFS(Xero!$F:$F,Xero!$B:$B,Heron!AW$9,Xero!$A:$A,Heron!$A$4,Xero!$E:$E,Heron!$A49)+SUMIFS(Xero!$F:$F,Xero!$B:$B,Heron!AW$9,Xero!$A:$A,Heron!$A$5,Xero!$E:$E,Heron!$A49)</f>
        <v/>
      </c>
      <c r="AX49" s="109">
        <f>SUMIFS(Xero!$F:$F,Xero!$B:$B,Heron!AX$9,Xero!$A:$A,Heron!$A$4,Xero!$E:$E,Heron!$A49)+SUMIFS(Xero!$F:$F,Xero!$B:$B,Heron!AX$9,Xero!$A:$A,Heron!$A$5,Xero!$E:$E,Heron!$A49)</f>
        <v/>
      </c>
      <c r="AY49" s="109">
        <f>SUMIFS(Xero!$F:$F,Xero!$B:$B,Heron!AY$9,Xero!$A:$A,Heron!$A$4,Xero!$E:$E,Heron!$A49)+SUMIFS(Xero!$F:$F,Xero!$B:$B,Heron!AY$9,Xero!$A:$A,Heron!$A$5,Xero!$E:$E,Heron!$A49)</f>
        <v/>
      </c>
      <c r="AZ49" s="109">
        <f>SUMIFS(Xero!$F:$F,Xero!$B:$B,Heron!AZ$9,Xero!$A:$A,Heron!$A$4,Xero!$E:$E,Heron!$A49)+SUMIFS(Xero!$F:$F,Xero!$B:$B,Heron!AZ$9,Xero!$A:$A,Heron!$A$5,Xero!$E:$E,Heron!$A49)</f>
        <v/>
      </c>
      <c r="BA49" s="109">
        <f>SUMIFS(Xero!$F:$F,Xero!$B:$B,Heron!BA$9,Xero!$A:$A,Heron!$A$4,Xero!$E:$E,Heron!$A49)+SUMIFS(Xero!$F:$F,Xero!$B:$B,Heron!BA$9,Xero!$A:$A,Heron!$A$5,Xero!$E:$E,Heron!$A49)</f>
        <v/>
      </c>
      <c r="BB49" s="109">
        <f>SUMIFS(Xero!$F:$F,Xero!$B:$B,Heron!BB$9,Xero!$A:$A,Heron!$A$4,Xero!$E:$E,Heron!$A49)+SUMIFS(Xero!$F:$F,Xero!$B:$B,Heron!BB$9,Xero!$A:$A,Heron!$A$5,Xero!$E:$E,Heron!$A49)</f>
        <v/>
      </c>
      <c r="BC49" s="109">
        <f>SUMIFS(Xero!$F:$F,Xero!$B:$B,Heron!BC$9,Xero!$A:$A,Heron!$A$4,Xero!$E:$E,Heron!$A49)+SUMIFS(Xero!$F:$F,Xero!$B:$B,Heron!BC$9,Xero!$A:$A,Heron!$A$5,Xero!$E:$E,Heron!$A49)</f>
        <v/>
      </c>
      <c r="BD49" s="109">
        <f>SUMIFS(Xero!$F:$F,Xero!$B:$B,Heron!BD$9,Xero!$A:$A,Heron!$A$4,Xero!$E:$E,Heron!$A49)+SUMIFS(Xero!$F:$F,Xero!$B:$B,Heron!BD$9,Xero!$A:$A,Heron!$A$5,Xero!$E:$E,Heron!$A49)</f>
        <v/>
      </c>
      <c r="BE49" s="109">
        <f>SUMIFS(Xero!$F:$F,Xero!$B:$B,Heron!BE$9,Xero!$A:$A,Heron!$A$4,Xero!$E:$E,Heron!$A49)+SUMIFS(Xero!$F:$F,Xero!$B:$B,Heron!BE$9,Xero!$A:$A,Heron!$A$5,Xero!$E:$E,Heron!$A49)</f>
        <v/>
      </c>
      <c r="BF49" s="109">
        <f>SUMIFS(Xero!$F:$F,Xero!$B:$B,Heron!BF$9,Xero!$A:$A,Heron!$A$4,Xero!$E:$E,Heron!$A49)+SUMIFS(Xero!$F:$F,Xero!$B:$B,Heron!BF$9,Xero!$A:$A,Heron!$A$5,Xero!$E:$E,Heron!$A49)</f>
        <v/>
      </c>
      <c r="BG49" s="109">
        <f>SUMIFS(Xero!$F:$F,Xero!$B:$B,Heron!BG$9,Xero!$A:$A,Heron!$A$4,Xero!$E:$E,Heron!$A49)+SUMIFS(Xero!$F:$F,Xero!$B:$B,Heron!BG$9,Xero!$A:$A,Heron!$A$5,Xero!$E:$E,Heron!$A49)</f>
        <v/>
      </c>
      <c r="BH49" s="109">
        <f>SUMIFS(Xero!$F:$F,Xero!$B:$B,Heron!BH$9,Xero!$A:$A,Heron!$A$4,Xero!$E:$E,Heron!$A49)+SUMIFS(Xero!$F:$F,Xero!$B:$B,Heron!BH$9,Xero!$A:$A,Heron!$A$5,Xero!$E:$E,Heron!$A49)</f>
        <v/>
      </c>
      <c r="BI49" s="109">
        <f>SUMIFS(Xero!$F:$F,Xero!$B:$B,Heron!BI$9,Xero!$A:$A,Heron!$A$4,Xero!$E:$E,Heron!$A49)+SUMIFS(Xero!$F:$F,Xero!$B:$B,Heron!BI$9,Xero!$A:$A,Heron!$A$5,Xero!$E:$E,Heron!$A49)</f>
        <v/>
      </c>
      <c r="BJ49" s="109">
        <f>SUMIFS(Xero!$F:$F,Xero!$B:$B,Heron!BJ$9,Xero!$A:$A,Heron!$A$4,Xero!$E:$E,Heron!$A49)+SUMIFS(Xero!$F:$F,Xero!$B:$B,Heron!BJ$9,Xero!$A:$A,Heron!$A$5,Xero!$E:$E,Heron!$A49)</f>
        <v/>
      </c>
      <c r="BK49" s="109">
        <f>SUMIFS(Xero!$F:$F,Xero!$B:$B,Heron!BK$9,Xero!$A:$A,Heron!$A$4,Xero!$E:$E,Heron!$A49)+SUMIFS(Xero!$F:$F,Xero!$B:$B,Heron!BK$9,Xero!$A:$A,Heron!$A$5,Xero!$E:$E,Heron!$A49)</f>
        <v/>
      </c>
      <c r="BL49" s="109">
        <f>sum(D49:BK49)</f>
        <v/>
      </c>
    </row>
    <row r="50">
      <c r="A50" s="108" t="inlineStr">
        <is>
          <t>COS - Heron View</t>
        </is>
      </c>
      <c r="D50" s="109">
        <f>SUMIFS(Xero!$F:$F,Xero!$B:$B,Heron!D$9,Xero!$A:$A,Heron!$A$4,Xero!$E:$E,Heron!$A50)+SUMIFS(Xero!$F:$F,Xero!$B:$B,Heron!D$9,Xero!$A:$A,Heron!$A$5,Xero!$E:$E,Heron!$A50)</f>
        <v/>
      </c>
      <c r="E50" s="109">
        <f>SUMIFS(Xero!$F:$F,Xero!$B:$B,Heron!E$9,Xero!$A:$A,Heron!$A$4,Xero!$E:$E,Heron!$A50)+SUMIFS(Xero!$F:$F,Xero!$B:$B,Heron!E$9,Xero!$A:$A,Heron!$A$5,Xero!$E:$E,Heron!$A50)</f>
        <v/>
      </c>
      <c r="F50" s="109">
        <f>SUMIFS(Xero!$F:$F,Xero!$B:$B,Heron!F$9,Xero!$A:$A,Heron!$A$4,Xero!$E:$E,Heron!$A50)+SUMIFS(Xero!$F:$F,Xero!$B:$B,Heron!F$9,Xero!$A:$A,Heron!$A$5,Xero!$E:$E,Heron!$A50)</f>
        <v/>
      </c>
      <c r="G50" s="109">
        <f>SUMIFS(Xero!$F:$F,Xero!$B:$B,Heron!G$9,Xero!$A:$A,Heron!$A$4,Xero!$E:$E,Heron!$A50)+SUMIFS(Xero!$F:$F,Xero!$B:$B,Heron!G$9,Xero!$A:$A,Heron!$A$5,Xero!$E:$E,Heron!$A50)</f>
        <v/>
      </c>
      <c r="H50" s="109">
        <f>SUMIFS(Xero!$F:$F,Xero!$B:$B,Heron!H$9,Xero!$A:$A,Heron!$A$4,Xero!$E:$E,Heron!$A50)+SUMIFS(Xero!$F:$F,Xero!$B:$B,Heron!H$9,Xero!$A:$A,Heron!$A$5,Xero!$E:$E,Heron!$A50)</f>
        <v/>
      </c>
      <c r="I50" s="109">
        <f>SUMIFS(Xero!$F:$F,Xero!$B:$B,Heron!I$9,Xero!$A:$A,Heron!$A$4,Xero!$E:$E,Heron!$A50)+SUMIFS(Xero!$F:$F,Xero!$B:$B,Heron!I$9,Xero!$A:$A,Heron!$A$5,Xero!$E:$E,Heron!$A50)</f>
        <v/>
      </c>
      <c r="J50" s="109">
        <f>SUMIFS(Xero!$F:$F,Xero!$B:$B,Heron!J$9,Xero!$A:$A,Heron!$A$4,Xero!$E:$E,Heron!$A50)+SUMIFS(Xero!$F:$F,Xero!$B:$B,Heron!J$9,Xero!$A:$A,Heron!$A$5,Xero!$E:$E,Heron!$A50)</f>
        <v/>
      </c>
      <c r="K50" s="109">
        <f>SUMIFS(Xero!$F:$F,Xero!$B:$B,Heron!K$9,Xero!$A:$A,Heron!$A$4,Xero!$E:$E,Heron!$A50)+SUMIFS(Xero!$F:$F,Xero!$B:$B,Heron!K$9,Xero!$A:$A,Heron!$A$5,Xero!$E:$E,Heron!$A50)</f>
        <v/>
      </c>
      <c r="L50" s="109">
        <f>SUMIFS(Xero!$F:$F,Xero!$B:$B,Heron!L$9,Xero!$A:$A,Heron!$A$4,Xero!$E:$E,Heron!$A50)+SUMIFS(Xero!$F:$F,Xero!$B:$B,Heron!L$9,Xero!$A:$A,Heron!$A$5,Xero!$E:$E,Heron!$A50)</f>
        <v/>
      </c>
      <c r="M50" s="109">
        <f>SUMIFS(Xero!$F:$F,Xero!$B:$B,Heron!M$9,Xero!$A:$A,Heron!$A$4,Xero!$E:$E,Heron!$A50)+SUMIFS(Xero!$F:$F,Xero!$B:$B,Heron!M$9,Xero!$A:$A,Heron!$A$5,Xero!$E:$E,Heron!$A50)</f>
        <v/>
      </c>
      <c r="N50" s="109">
        <f>SUMIFS(Xero!$F:$F,Xero!$B:$B,Heron!N$9,Xero!$A:$A,Heron!$A$4,Xero!$E:$E,Heron!$A50)+SUMIFS(Xero!$F:$F,Xero!$B:$B,Heron!N$9,Xero!$A:$A,Heron!$A$5,Xero!$E:$E,Heron!$A50)</f>
        <v/>
      </c>
      <c r="O50" s="109">
        <f>SUMIFS(Xero!$F:$F,Xero!$B:$B,Heron!O$9,Xero!$A:$A,Heron!$A$4,Xero!$E:$E,Heron!$A50)+SUMIFS(Xero!$F:$F,Xero!$B:$B,Heron!O$9,Xero!$A:$A,Heron!$A$5,Xero!$E:$E,Heron!$A50)</f>
        <v/>
      </c>
      <c r="P50" s="109">
        <f>SUMIFS(Xero!$F:$F,Xero!$B:$B,Heron!P$9,Xero!$A:$A,Heron!$A$4,Xero!$E:$E,Heron!$A50)+SUMIFS(Xero!$F:$F,Xero!$B:$B,Heron!P$9,Xero!$A:$A,Heron!$A$5,Xero!$E:$E,Heron!$A50)</f>
        <v/>
      </c>
      <c r="Q50" s="109">
        <f>SUMIFS(Xero!$F:$F,Xero!$B:$B,Heron!Q$9,Xero!$A:$A,Heron!$A$4,Xero!$E:$E,Heron!$A50)+SUMIFS(Xero!$F:$F,Xero!$B:$B,Heron!Q$9,Xero!$A:$A,Heron!$A$5,Xero!$E:$E,Heron!$A50)</f>
        <v/>
      </c>
      <c r="R50" s="109">
        <f>SUMIFS(Xero!$F:$F,Xero!$B:$B,Heron!R$9,Xero!$A:$A,Heron!$A$4,Xero!$E:$E,Heron!$A50)+SUMIFS(Xero!$F:$F,Xero!$B:$B,Heron!R$9,Xero!$A:$A,Heron!$A$5,Xero!$E:$E,Heron!$A50)</f>
        <v/>
      </c>
      <c r="S50" s="109">
        <f>SUMIFS(Xero!$F:$F,Xero!$B:$B,Heron!S$9,Xero!$A:$A,Heron!$A$4,Xero!$E:$E,Heron!$A50)+SUMIFS(Xero!$F:$F,Xero!$B:$B,Heron!S$9,Xero!$A:$A,Heron!$A$5,Xero!$E:$E,Heron!$A50)</f>
        <v/>
      </c>
      <c r="T50" s="109">
        <f>SUMIFS(Xero!$F:$F,Xero!$B:$B,Heron!T$9,Xero!$A:$A,Heron!$A$4,Xero!$E:$E,Heron!$A50)+SUMIFS(Xero!$F:$F,Xero!$B:$B,Heron!T$9,Xero!$A:$A,Heron!$A$5,Xero!$E:$E,Heron!$A50)</f>
        <v/>
      </c>
      <c r="U50" s="109">
        <f>SUMIFS(Xero!$F:$F,Xero!$B:$B,Heron!U$9,Xero!$A:$A,Heron!$A$4,Xero!$E:$E,Heron!$A50)+SUMIFS(Xero!$F:$F,Xero!$B:$B,Heron!U$9,Xero!$A:$A,Heron!$A$5,Xero!$E:$E,Heron!$A50)</f>
        <v/>
      </c>
      <c r="V50" s="109">
        <f>SUMIFS(Xero!$F:$F,Xero!$B:$B,Heron!V$9,Xero!$A:$A,Heron!$A$4,Xero!$E:$E,Heron!$A50)+SUMIFS(Xero!$F:$F,Xero!$B:$B,Heron!V$9,Xero!$A:$A,Heron!$A$5,Xero!$E:$E,Heron!$A50)</f>
        <v/>
      </c>
      <c r="W50" s="109">
        <f>SUMIFS(Xero!$F:$F,Xero!$B:$B,Heron!W$9,Xero!$A:$A,Heron!$A$4,Xero!$E:$E,Heron!$A50)+SUMIFS(Xero!$F:$F,Xero!$B:$B,Heron!W$9,Xero!$A:$A,Heron!$A$5,Xero!$E:$E,Heron!$A50)</f>
        <v/>
      </c>
      <c r="X50" s="109">
        <f>SUMIFS(Xero!$F:$F,Xero!$B:$B,Heron!X$9,Xero!$A:$A,Heron!$A$4,Xero!$E:$E,Heron!$A50)+SUMIFS(Xero!$F:$F,Xero!$B:$B,Heron!X$9,Xero!$A:$A,Heron!$A$5,Xero!$E:$E,Heron!$A50)</f>
        <v/>
      </c>
      <c r="Y50" s="109">
        <f>SUMIFS(Xero!$F:$F,Xero!$B:$B,Heron!Y$9,Xero!$A:$A,Heron!$A$4,Xero!$E:$E,Heron!$A50)+SUMIFS(Xero!$F:$F,Xero!$B:$B,Heron!Y$9,Xero!$A:$A,Heron!$A$5,Xero!$E:$E,Heron!$A50)</f>
        <v/>
      </c>
      <c r="Z50" s="109">
        <f>SUMIFS(Xero!$F:$F,Xero!$B:$B,Heron!Z$9,Xero!$A:$A,Heron!$A$4,Xero!$E:$E,Heron!$A50)+SUMIFS(Xero!$F:$F,Xero!$B:$B,Heron!Z$9,Xero!$A:$A,Heron!$A$5,Xero!$E:$E,Heron!$A50)</f>
        <v/>
      </c>
      <c r="AA50" s="109">
        <f>SUMIFS(Xero!$F:$F,Xero!$B:$B,Heron!AA$9,Xero!$A:$A,Heron!$A$4,Xero!$E:$E,Heron!$A50)+SUMIFS(Xero!$F:$F,Xero!$B:$B,Heron!AA$9,Xero!$A:$A,Heron!$A$5,Xero!$E:$E,Heron!$A50)</f>
        <v/>
      </c>
      <c r="AB50" s="109">
        <f>SUMIFS(Xero!$F:$F,Xero!$B:$B,Heron!AB$9,Xero!$A:$A,Heron!$A$4,Xero!$E:$E,Heron!$A50)+SUMIFS(Xero!$F:$F,Xero!$B:$B,Heron!AB$9,Xero!$A:$A,Heron!$A$5,Xero!$E:$E,Heron!$A50)</f>
        <v/>
      </c>
      <c r="AC50" s="109">
        <f>SUMIFS(Xero!$F:$F,Xero!$B:$B,Heron!AC$9,Xero!$A:$A,Heron!$A$4,Xero!$E:$E,Heron!$A50)+SUMIFS(Xero!$F:$F,Xero!$B:$B,Heron!AC$9,Xero!$A:$A,Heron!$A$5,Xero!$E:$E,Heron!$A50)</f>
        <v/>
      </c>
      <c r="AD50" s="109">
        <f>SUMIFS(Xero!$F:$F,Xero!$B:$B,Heron!AD$9,Xero!$A:$A,Heron!$A$4,Xero!$E:$E,Heron!$A50)+SUMIFS(Xero!$F:$F,Xero!$B:$B,Heron!AD$9,Xero!$A:$A,Heron!$A$5,Xero!$E:$E,Heron!$A50)</f>
        <v/>
      </c>
      <c r="AE50" s="109">
        <f>SUMIFS(Xero!$F:$F,Xero!$B:$B,Heron!AE$9,Xero!$A:$A,Heron!$A$4,Xero!$E:$E,Heron!$A50)+SUMIFS(Xero!$F:$F,Xero!$B:$B,Heron!AE$9,Xero!$A:$A,Heron!$A$5,Xero!$E:$E,Heron!$A50)</f>
        <v/>
      </c>
      <c r="AF50" s="109">
        <f>SUMIFS(Xero!$F:$F,Xero!$B:$B,Heron!AF$9,Xero!$A:$A,Heron!$A$4,Xero!$E:$E,Heron!$A50)+SUMIFS(Xero!$F:$F,Xero!$B:$B,Heron!AF$9,Xero!$A:$A,Heron!$A$5,Xero!$E:$E,Heron!$A50)</f>
        <v/>
      </c>
      <c r="AG50" s="109">
        <f>SUMIFS(Xero!$F:$F,Xero!$B:$B,Heron!AG$9,Xero!$A:$A,Heron!$A$4,Xero!$E:$E,Heron!$A50)+SUMIFS(Xero!$F:$F,Xero!$B:$B,Heron!AG$9,Xero!$A:$A,Heron!$A$5,Xero!$E:$E,Heron!$A50)</f>
        <v/>
      </c>
      <c r="AH50" s="109">
        <f>SUMIFS(Xero!$F:$F,Xero!$B:$B,Heron!AH$9,Xero!$A:$A,Heron!$A$4,Xero!$E:$E,Heron!$A50)+SUMIFS(Xero!$F:$F,Xero!$B:$B,Heron!AH$9,Xero!$A:$A,Heron!$A$5,Xero!$E:$E,Heron!$A50)</f>
        <v/>
      </c>
      <c r="AI50" s="109">
        <f>SUMIFS(Xero!$F:$F,Xero!$B:$B,Heron!AI$9,Xero!$A:$A,Heron!$A$4,Xero!$E:$E,Heron!$A50)+SUMIFS(Xero!$F:$F,Xero!$B:$B,Heron!AI$9,Xero!$A:$A,Heron!$A$5,Xero!$E:$E,Heron!$A50)</f>
        <v/>
      </c>
      <c r="AJ50" s="109">
        <f>SUMIFS(Xero!$F:$F,Xero!$B:$B,Heron!AJ$9,Xero!$A:$A,Heron!$A$4,Xero!$E:$E,Heron!$A50)+SUMIFS(Xero!$F:$F,Xero!$B:$B,Heron!AJ$9,Xero!$A:$A,Heron!$A$5,Xero!$E:$E,Heron!$A50)</f>
        <v/>
      </c>
      <c r="AK50" s="109">
        <f>SUMIFS(Xero!$F:$F,Xero!$B:$B,Heron!AK$9,Xero!$A:$A,Heron!$A$4,Xero!$E:$E,Heron!$A50)+SUMIFS(Xero!$F:$F,Xero!$B:$B,Heron!AK$9,Xero!$A:$A,Heron!$A$5,Xero!$E:$E,Heron!$A50)</f>
        <v/>
      </c>
      <c r="AL50" s="109">
        <f>SUMIFS(Xero!$F:$F,Xero!$B:$B,Heron!AL$9,Xero!$A:$A,Heron!$A$4,Xero!$E:$E,Heron!$A50)+SUMIFS(Xero!$F:$F,Xero!$B:$B,Heron!AL$9,Xero!$A:$A,Heron!$A$5,Xero!$E:$E,Heron!$A50)</f>
        <v/>
      </c>
      <c r="AM50" s="109">
        <f>SUMIFS(Xero!$F:$F,Xero!$B:$B,Heron!AM$9,Xero!$A:$A,Heron!$A$4,Xero!$E:$E,Heron!$A50)+SUMIFS(Xero!$F:$F,Xero!$B:$B,Heron!AM$9,Xero!$A:$A,Heron!$A$5,Xero!$E:$E,Heron!$A50)</f>
        <v/>
      </c>
      <c r="AN50" s="109">
        <f>SUMIFS(Xero!$F:$F,Xero!$B:$B,Heron!AN$9,Xero!$A:$A,Heron!$A$4,Xero!$E:$E,Heron!$A50)+SUMIFS(Xero!$F:$F,Xero!$B:$B,Heron!AN$9,Xero!$A:$A,Heron!$A$5,Xero!$E:$E,Heron!$A50)</f>
        <v/>
      </c>
      <c r="AO50" s="109">
        <f>SUMIFS(Xero!$F:$F,Xero!$B:$B,Heron!AO$9,Xero!$A:$A,Heron!$A$4,Xero!$E:$E,Heron!$A50)+SUMIFS(Xero!$F:$F,Xero!$B:$B,Heron!AO$9,Xero!$A:$A,Heron!$A$5,Xero!$E:$E,Heron!$A50)</f>
        <v/>
      </c>
      <c r="AP50" s="109">
        <f>SUMIFS(Xero!$F:$F,Xero!$B:$B,Heron!AP$9,Xero!$A:$A,Heron!$A$4,Xero!$E:$E,Heron!$A50)+SUMIFS(Xero!$F:$F,Xero!$B:$B,Heron!AP$9,Xero!$A:$A,Heron!$A$5,Xero!$E:$E,Heron!$A50)</f>
        <v/>
      </c>
      <c r="AQ50" s="109">
        <f>SUMIFS(Xero!$F:$F,Xero!$B:$B,Heron!AQ$9,Xero!$A:$A,Heron!$A$4,Xero!$E:$E,Heron!$A50)+SUMIFS(Xero!$F:$F,Xero!$B:$B,Heron!AQ$9,Xero!$A:$A,Heron!$A$5,Xero!$E:$E,Heron!$A50)</f>
        <v/>
      </c>
      <c r="AR50" s="109">
        <f>SUMIFS(Xero!$F:$F,Xero!$B:$B,Heron!AR$9,Xero!$A:$A,Heron!$A$4,Xero!$E:$E,Heron!$A50)+SUMIFS(Xero!$F:$F,Xero!$B:$B,Heron!AR$9,Xero!$A:$A,Heron!$A$5,Xero!$E:$E,Heron!$A50)</f>
        <v/>
      </c>
      <c r="AS50" s="109">
        <f>SUMIFS(Xero!$F:$F,Xero!$B:$B,Heron!AS$9,Xero!$A:$A,Heron!$A$4,Xero!$E:$E,Heron!$A50)+SUMIFS(Xero!$F:$F,Xero!$B:$B,Heron!AS$9,Xero!$A:$A,Heron!$A$5,Xero!$E:$E,Heron!$A50)</f>
        <v/>
      </c>
      <c r="AT50" s="109">
        <f>SUMIFS(Xero!$F:$F,Xero!$B:$B,Heron!AT$9,Xero!$A:$A,Heron!$A$4,Xero!$E:$E,Heron!$A50)+SUMIFS(Xero!$F:$F,Xero!$B:$B,Heron!AT$9,Xero!$A:$A,Heron!$A$5,Xero!$E:$E,Heron!$A50)</f>
        <v/>
      </c>
      <c r="AU50" s="109">
        <f>SUMIFS(Xero!$F:$F,Xero!$B:$B,Heron!AU$9,Xero!$A:$A,Heron!$A$4,Xero!$E:$E,Heron!$A50)+SUMIFS(Xero!$F:$F,Xero!$B:$B,Heron!AU$9,Xero!$A:$A,Heron!$A$5,Xero!$E:$E,Heron!$A50)</f>
        <v/>
      </c>
      <c r="AV50" s="109">
        <f>SUMIFS(Xero!$F:$F,Xero!$B:$B,Heron!AV$9,Xero!$A:$A,Heron!$A$4,Xero!$E:$E,Heron!$A50)+SUMIFS(Xero!$F:$F,Xero!$B:$B,Heron!AV$9,Xero!$A:$A,Heron!$A$5,Xero!$E:$E,Heron!$A50)</f>
        <v/>
      </c>
      <c r="AW50" s="109">
        <f>SUMIFS(Xero!$F:$F,Xero!$B:$B,Heron!AW$9,Xero!$A:$A,Heron!$A$4,Xero!$E:$E,Heron!$A50)+SUMIFS(Xero!$F:$F,Xero!$B:$B,Heron!AW$9,Xero!$A:$A,Heron!$A$5,Xero!$E:$E,Heron!$A50)</f>
        <v/>
      </c>
      <c r="AX50" s="109">
        <f>SUMIFS(Xero!$F:$F,Xero!$B:$B,Heron!AX$9,Xero!$A:$A,Heron!$A$4,Xero!$E:$E,Heron!$A50)+SUMIFS(Xero!$F:$F,Xero!$B:$B,Heron!AX$9,Xero!$A:$A,Heron!$A$5,Xero!$E:$E,Heron!$A50)</f>
        <v/>
      </c>
      <c r="AY50" s="109">
        <f>SUMIFS(Xero!$F:$F,Xero!$B:$B,Heron!AY$9,Xero!$A:$A,Heron!$A$4,Xero!$E:$E,Heron!$A50)+SUMIFS(Xero!$F:$F,Xero!$B:$B,Heron!AY$9,Xero!$A:$A,Heron!$A$5,Xero!$E:$E,Heron!$A50)</f>
        <v/>
      </c>
      <c r="AZ50" s="109">
        <f>SUMIFS(Xero!$F:$F,Xero!$B:$B,Heron!AZ$9,Xero!$A:$A,Heron!$A$4,Xero!$E:$E,Heron!$A50)+SUMIFS(Xero!$F:$F,Xero!$B:$B,Heron!AZ$9,Xero!$A:$A,Heron!$A$5,Xero!$E:$E,Heron!$A50)</f>
        <v/>
      </c>
      <c r="BA50" s="109">
        <f>SUMIFS(Xero!$F:$F,Xero!$B:$B,Heron!BA$9,Xero!$A:$A,Heron!$A$4,Xero!$E:$E,Heron!$A50)+SUMIFS(Xero!$F:$F,Xero!$B:$B,Heron!BA$9,Xero!$A:$A,Heron!$A$5,Xero!$E:$E,Heron!$A50)</f>
        <v/>
      </c>
      <c r="BB50" s="109">
        <f>SUMIFS(Xero!$F:$F,Xero!$B:$B,Heron!BB$9,Xero!$A:$A,Heron!$A$4,Xero!$E:$E,Heron!$A50)+SUMIFS(Xero!$F:$F,Xero!$B:$B,Heron!BB$9,Xero!$A:$A,Heron!$A$5,Xero!$E:$E,Heron!$A50)</f>
        <v/>
      </c>
      <c r="BC50" s="109">
        <f>SUMIFS(Xero!$F:$F,Xero!$B:$B,Heron!BC$9,Xero!$A:$A,Heron!$A$4,Xero!$E:$E,Heron!$A50)+SUMIFS(Xero!$F:$F,Xero!$B:$B,Heron!BC$9,Xero!$A:$A,Heron!$A$5,Xero!$E:$E,Heron!$A50)</f>
        <v/>
      </c>
      <c r="BD50" s="109">
        <f>SUMIFS(Xero!$F:$F,Xero!$B:$B,Heron!BD$9,Xero!$A:$A,Heron!$A$4,Xero!$E:$E,Heron!$A50)+SUMIFS(Xero!$F:$F,Xero!$B:$B,Heron!BD$9,Xero!$A:$A,Heron!$A$5,Xero!$E:$E,Heron!$A50)</f>
        <v/>
      </c>
      <c r="BE50" s="109">
        <f>SUMIFS(Xero!$F:$F,Xero!$B:$B,Heron!BE$9,Xero!$A:$A,Heron!$A$4,Xero!$E:$E,Heron!$A50)+SUMIFS(Xero!$F:$F,Xero!$B:$B,Heron!BE$9,Xero!$A:$A,Heron!$A$5,Xero!$E:$E,Heron!$A50)</f>
        <v/>
      </c>
      <c r="BF50" s="109">
        <f>SUMIFS(Xero!$F:$F,Xero!$B:$B,Heron!BF$9,Xero!$A:$A,Heron!$A$4,Xero!$E:$E,Heron!$A50)+SUMIFS(Xero!$F:$F,Xero!$B:$B,Heron!BF$9,Xero!$A:$A,Heron!$A$5,Xero!$E:$E,Heron!$A50)</f>
        <v/>
      </c>
      <c r="BG50" s="109">
        <f>SUMIFS(Xero!$F:$F,Xero!$B:$B,Heron!BG$9,Xero!$A:$A,Heron!$A$4,Xero!$E:$E,Heron!$A50)+SUMIFS(Xero!$F:$F,Xero!$B:$B,Heron!BG$9,Xero!$A:$A,Heron!$A$5,Xero!$E:$E,Heron!$A50)</f>
        <v/>
      </c>
      <c r="BH50" s="109">
        <f>SUMIFS(Xero!$F:$F,Xero!$B:$B,Heron!BH$9,Xero!$A:$A,Heron!$A$4,Xero!$E:$E,Heron!$A50)+SUMIFS(Xero!$F:$F,Xero!$B:$B,Heron!BH$9,Xero!$A:$A,Heron!$A$5,Xero!$E:$E,Heron!$A50)</f>
        <v/>
      </c>
      <c r="BI50" s="109">
        <f>SUMIFS(Xero!$F:$F,Xero!$B:$B,Heron!BI$9,Xero!$A:$A,Heron!$A$4,Xero!$E:$E,Heron!$A50)+SUMIFS(Xero!$F:$F,Xero!$B:$B,Heron!BI$9,Xero!$A:$A,Heron!$A$5,Xero!$E:$E,Heron!$A50)</f>
        <v/>
      </c>
      <c r="BJ50" s="109">
        <f>SUMIFS(Xero!$F:$F,Xero!$B:$B,Heron!BJ$9,Xero!$A:$A,Heron!$A$4,Xero!$E:$E,Heron!$A50)+SUMIFS(Xero!$F:$F,Xero!$B:$B,Heron!BJ$9,Xero!$A:$A,Heron!$A$5,Xero!$E:$E,Heron!$A50)</f>
        <v/>
      </c>
      <c r="BK50" s="109">
        <f>SUMIFS(Xero!$F:$F,Xero!$B:$B,Heron!BK$9,Xero!$A:$A,Heron!$A$4,Xero!$E:$E,Heron!$A50)+SUMIFS(Xero!$F:$F,Xero!$B:$B,Heron!BK$9,Xero!$A:$A,Heron!$A$5,Xero!$E:$E,Heron!$A50)</f>
        <v/>
      </c>
      <c r="BL50" s="109">
        <f>sum(D50:BK50)</f>
        <v/>
      </c>
    </row>
    <row r="51">
      <c r="A51" s="108" t="inlineStr">
        <is>
          <t>COS - Heron View Showhouse</t>
        </is>
      </c>
      <c r="D51" s="109">
        <f>SUMIFS(Xero!$F:$F,Xero!$B:$B,Heron!D$9,Xero!$A:$A,Heron!$A$4,Xero!$E:$E,Heron!$A51)+SUMIFS(Xero!$F:$F,Xero!$B:$B,Heron!D$9,Xero!$A:$A,Heron!$A$5,Xero!$E:$E,Heron!$A51)</f>
        <v/>
      </c>
      <c r="E51" s="109">
        <f>SUMIFS(Xero!$F:$F,Xero!$B:$B,Heron!E$9,Xero!$A:$A,Heron!$A$4,Xero!$E:$E,Heron!$A51)+SUMIFS(Xero!$F:$F,Xero!$B:$B,Heron!E$9,Xero!$A:$A,Heron!$A$5,Xero!$E:$E,Heron!$A51)</f>
        <v/>
      </c>
      <c r="F51" s="109">
        <f>SUMIFS(Xero!$F:$F,Xero!$B:$B,Heron!F$9,Xero!$A:$A,Heron!$A$4,Xero!$E:$E,Heron!$A51)+SUMIFS(Xero!$F:$F,Xero!$B:$B,Heron!F$9,Xero!$A:$A,Heron!$A$5,Xero!$E:$E,Heron!$A51)</f>
        <v/>
      </c>
      <c r="G51" s="109">
        <f>SUMIFS(Xero!$F:$F,Xero!$B:$B,Heron!G$9,Xero!$A:$A,Heron!$A$4,Xero!$E:$E,Heron!$A51)+SUMIFS(Xero!$F:$F,Xero!$B:$B,Heron!G$9,Xero!$A:$A,Heron!$A$5,Xero!$E:$E,Heron!$A51)</f>
        <v/>
      </c>
      <c r="H51" s="109">
        <f>SUMIFS(Xero!$F:$F,Xero!$B:$B,Heron!H$9,Xero!$A:$A,Heron!$A$4,Xero!$E:$E,Heron!$A51)+SUMIFS(Xero!$F:$F,Xero!$B:$B,Heron!H$9,Xero!$A:$A,Heron!$A$5,Xero!$E:$E,Heron!$A51)</f>
        <v/>
      </c>
      <c r="I51" s="109">
        <f>SUMIFS(Xero!$F:$F,Xero!$B:$B,Heron!I$9,Xero!$A:$A,Heron!$A$4,Xero!$E:$E,Heron!$A51)+SUMIFS(Xero!$F:$F,Xero!$B:$B,Heron!I$9,Xero!$A:$A,Heron!$A$5,Xero!$E:$E,Heron!$A51)</f>
        <v/>
      </c>
      <c r="J51" s="109">
        <f>SUMIFS(Xero!$F:$F,Xero!$B:$B,Heron!J$9,Xero!$A:$A,Heron!$A$4,Xero!$E:$E,Heron!$A51)+SUMIFS(Xero!$F:$F,Xero!$B:$B,Heron!J$9,Xero!$A:$A,Heron!$A$5,Xero!$E:$E,Heron!$A51)</f>
        <v/>
      </c>
      <c r="K51" s="109">
        <f>SUMIFS(Xero!$F:$F,Xero!$B:$B,Heron!K$9,Xero!$A:$A,Heron!$A$4,Xero!$E:$E,Heron!$A51)+SUMIFS(Xero!$F:$F,Xero!$B:$B,Heron!K$9,Xero!$A:$A,Heron!$A$5,Xero!$E:$E,Heron!$A51)</f>
        <v/>
      </c>
      <c r="L51" s="109">
        <f>SUMIFS(Xero!$F:$F,Xero!$B:$B,Heron!L$9,Xero!$A:$A,Heron!$A$4,Xero!$E:$E,Heron!$A51)+SUMIFS(Xero!$F:$F,Xero!$B:$B,Heron!L$9,Xero!$A:$A,Heron!$A$5,Xero!$E:$E,Heron!$A51)</f>
        <v/>
      </c>
      <c r="M51" s="109">
        <f>SUMIFS(Xero!$F:$F,Xero!$B:$B,Heron!M$9,Xero!$A:$A,Heron!$A$4,Xero!$E:$E,Heron!$A51)+SUMIFS(Xero!$F:$F,Xero!$B:$B,Heron!M$9,Xero!$A:$A,Heron!$A$5,Xero!$E:$E,Heron!$A51)</f>
        <v/>
      </c>
      <c r="N51" s="109">
        <f>SUMIFS(Xero!$F:$F,Xero!$B:$B,Heron!N$9,Xero!$A:$A,Heron!$A$4,Xero!$E:$E,Heron!$A51)+SUMIFS(Xero!$F:$F,Xero!$B:$B,Heron!N$9,Xero!$A:$A,Heron!$A$5,Xero!$E:$E,Heron!$A51)</f>
        <v/>
      </c>
      <c r="O51" s="109">
        <f>SUMIFS(Xero!$F:$F,Xero!$B:$B,Heron!O$9,Xero!$A:$A,Heron!$A$4,Xero!$E:$E,Heron!$A51)+SUMIFS(Xero!$F:$F,Xero!$B:$B,Heron!O$9,Xero!$A:$A,Heron!$A$5,Xero!$E:$E,Heron!$A51)</f>
        <v/>
      </c>
      <c r="P51" s="109">
        <f>SUMIFS(Xero!$F:$F,Xero!$B:$B,Heron!P$9,Xero!$A:$A,Heron!$A$4,Xero!$E:$E,Heron!$A51)+SUMIFS(Xero!$F:$F,Xero!$B:$B,Heron!P$9,Xero!$A:$A,Heron!$A$5,Xero!$E:$E,Heron!$A51)</f>
        <v/>
      </c>
      <c r="Q51" s="109">
        <f>SUMIFS(Xero!$F:$F,Xero!$B:$B,Heron!Q$9,Xero!$A:$A,Heron!$A$4,Xero!$E:$E,Heron!$A51)+SUMIFS(Xero!$F:$F,Xero!$B:$B,Heron!Q$9,Xero!$A:$A,Heron!$A$5,Xero!$E:$E,Heron!$A51)</f>
        <v/>
      </c>
      <c r="R51" s="109">
        <f>SUMIFS(Xero!$F:$F,Xero!$B:$B,Heron!R$9,Xero!$A:$A,Heron!$A$4,Xero!$E:$E,Heron!$A51)+SUMIFS(Xero!$F:$F,Xero!$B:$B,Heron!R$9,Xero!$A:$A,Heron!$A$5,Xero!$E:$E,Heron!$A51)</f>
        <v/>
      </c>
      <c r="S51" s="109">
        <f>SUMIFS(Xero!$F:$F,Xero!$B:$B,Heron!S$9,Xero!$A:$A,Heron!$A$4,Xero!$E:$E,Heron!$A51)+SUMIFS(Xero!$F:$F,Xero!$B:$B,Heron!S$9,Xero!$A:$A,Heron!$A$5,Xero!$E:$E,Heron!$A51)</f>
        <v/>
      </c>
      <c r="T51" s="109">
        <f>SUMIFS(Xero!$F:$F,Xero!$B:$B,Heron!T$9,Xero!$A:$A,Heron!$A$4,Xero!$E:$E,Heron!$A51)+SUMIFS(Xero!$F:$F,Xero!$B:$B,Heron!T$9,Xero!$A:$A,Heron!$A$5,Xero!$E:$E,Heron!$A51)</f>
        <v/>
      </c>
      <c r="U51" s="109">
        <f>SUMIFS(Xero!$F:$F,Xero!$B:$B,Heron!U$9,Xero!$A:$A,Heron!$A$4,Xero!$E:$E,Heron!$A51)+SUMIFS(Xero!$F:$F,Xero!$B:$B,Heron!U$9,Xero!$A:$A,Heron!$A$5,Xero!$E:$E,Heron!$A51)</f>
        <v/>
      </c>
      <c r="V51" s="109">
        <f>SUMIFS(Xero!$F:$F,Xero!$B:$B,Heron!V$9,Xero!$A:$A,Heron!$A$4,Xero!$E:$E,Heron!$A51)+SUMIFS(Xero!$F:$F,Xero!$B:$B,Heron!V$9,Xero!$A:$A,Heron!$A$5,Xero!$E:$E,Heron!$A51)</f>
        <v/>
      </c>
      <c r="W51" s="109">
        <f>SUMIFS(Xero!$F:$F,Xero!$B:$B,Heron!W$9,Xero!$A:$A,Heron!$A$4,Xero!$E:$E,Heron!$A51)+SUMIFS(Xero!$F:$F,Xero!$B:$B,Heron!W$9,Xero!$A:$A,Heron!$A$5,Xero!$E:$E,Heron!$A51)</f>
        <v/>
      </c>
      <c r="X51" s="109">
        <f>SUMIFS(Xero!$F:$F,Xero!$B:$B,Heron!X$9,Xero!$A:$A,Heron!$A$4,Xero!$E:$E,Heron!$A51)+SUMIFS(Xero!$F:$F,Xero!$B:$B,Heron!X$9,Xero!$A:$A,Heron!$A$5,Xero!$E:$E,Heron!$A51)</f>
        <v/>
      </c>
      <c r="Y51" s="109">
        <f>SUMIFS(Xero!$F:$F,Xero!$B:$B,Heron!Y$9,Xero!$A:$A,Heron!$A$4,Xero!$E:$E,Heron!$A51)+SUMIFS(Xero!$F:$F,Xero!$B:$B,Heron!Y$9,Xero!$A:$A,Heron!$A$5,Xero!$E:$E,Heron!$A51)</f>
        <v/>
      </c>
      <c r="Z51" s="109">
        <f>SUMIFS(Xero!$F:$F,Xero!$B:$B,Heron!Z$9,Xero!$A:$A,Heron!$A$4,Xero!$E:$E,Heron!$A51)+SUMIFS(Xero!$F:$F,Xero!$B:$B,Heron!Z$9,Xero!$A:$A,Heron!$A$5,Xero!$E:$E,Heron!$A51)</f>
        <v/>
      </c>
      <c r="AA51" s="109">
        <f>SUMIFS(Xero!$F:$F,Xero!$B:$B,Heron!AA$9,Xero!$A:$A,Heron!$A$4,Xero!$E:$E,Heron!$A51)+SUMIFS(Xero!$F:$F,Xero!$B:$B,Heron!AA$9,Xero!$A:$A,Heron!$A$5,Xero!$E:$E,Heron!$A51)</f>
        <v/>
      </c>
      <c r="AB51" s="109">
        <f>SUMIFS(Xero!$F:$F,Xero!$B:$B,Heron!AB$9,Xero!$A:$A,Heron!$A$4,Xero!$E:$E,Heron!$A51)+SUMIFS(Xero!$F:$F,Xero!$B:$B,Heron!AB$9,Xero!$A:$A,Heron!$A$5,Xero!$E:$E,Heron!$A51)</f>
        <v/>
      </c>
      <c r="AC51" s="109">
        <f>SUMIFS(Xero!$F:$F,Xero!$B:$B,Heron!AC$9,Xero!$A:$A,Heron!$A$4,Xero!$E:$E,Heron!$A51)+SUMIFS(Xero!$F:$F,Xero!$B:$B,Heron!AC$9,Xero!$A:$A,Heron!$A$5,Xero!$E:$E,Heron!$A51)</f>
        <v/>
      </c>
      <c r="AD51" s="109">
        <f>SUMIFS(Xero!$F:$F,Xero!$B:$B,Heron!AD$9,Xero!$A:$A,Heron!$A$4,Xero!$E:$E,Heron!$A51)+SUMIFS(Xero!$F:$F,Xero!$B:$B,Heron!AD$9,Xero!$A:$A,Heron!$A$5,Xero!$E:$E,Heron!$A51)</f>
        <v/>
      </c>
      <c r="AE51" s="109">
        <f>SUMIFS(Xero!$F:$F,Xero!$B:$B,Heron!AE$9,Xero!$A:$A,Heron!$A$4,Xero!$E:$E,Heron!$A51)+SUMIFS(Xero!$F:$F,Xero!$B:$B,Heron!AE$9,Xero!$A:$A,Heron!$A$5,Xero!$E:$E,Heron!$A51)</f>
        <v/>
      </c>
      <c r="AF51" s="109">
        <f>SUMIFS(Xero!$F:$F,Xero!$B:$B,Heron!AF$9,Xero!$A:$A,Heron!$A$4,Xero!$E:$E,Heron!$A51)+SUMIFS(Xero!$F:$F,Xero!$B:$B,Heron!AF$9,Xero!$A:$A,Heron!$A$5,Xero!$E:$E,Heron!$A51)</f>
        <v/>
      </c>
      <c r="AG51" s="109">
        <f>SUMIFS(Xero!$F:$F,Xero!$B:$B,Heron!AG$9,Xero!$A:$A,Heron!$A$4,Xero!$E:$E,Heron!$A51)+SUMIFS(Xero!$F:$F,Xero!$B:$B,Heron!AG$9,Xero!$A:$A,Heron!$A$5,Xero!$E:$E,Heron!$A51)</f>
        <v/>
      </c>
      <c r="AH51" s="109">
        <f>SUMIFS(Xero!$F:$F,Xero!$B:$B,Heron!AH$9,Xero!$A:$A,Heron!$A$4,Xero!$E:$E,Heron!$A51)+SUMIFS(Xero!$F:$F,Xero!$B:$B,Heron!AH$9,Xero!$A:$A,Heron!$A$5,Xero!$E:$E,Heron!$A51)</f>
        <v/>
      </c>
      <c r="AI51" s="109">
        <f>SUMIFS(Xero!$F:$F,Xero!$B:$B,Heron!AI$9,Xero!$A:$A,Heron!$A$4,Xero!$E:$E,Heron!$A51)+SUMIFS(Xero!$F:$F,Xero!$B:$B,Heron!AI$9,Xero!$A:$A,Heron!$A$5,Xero!$E:$E,Heron!$A51)</f>
        <v/>
      </c>
      <c r="AJ51" s="109">
        <f>SUMIFS(Xero!$F:$F,Xero!$B:$B,Heron!AJ$9,Xero!$A:$A,Heron!$A$4,Xero!$E:$E,Heron!$A51)+SUMIFS(Xero!$F:$F,Xero!$B:$B,Heron!AJ$9,Xero!$A:$A,Heron!$A$5,Xero!$E:$E,Heron!$A51)</f>
        <v/>
      </c>
      <c r="AK51" s="109">
        <f>SUMIFS(Xero!$F:$F,Xero!$B:$B,Heron!AK$9,Xero!$A:$A,Heron!$A$4,Xero!$E:$E,Heron!$A51)+SUMIFS(Xero!$F:$F,Xero!$B:$B,Heron!AK$9,Xero!$A:$A,Heron!$A$5,Xero!$E:$E,Heron!$A51)</f>
        <v/>
      </c>
      <c r="AL51" s="109">
        <f>SUMIFS(Xero!$F:$F,Xero!$B:$B,Heron!AL$9,Xero!$A:$A,Heron!$A$4,Xero!$E:$E,Heron!$A51)+SUMIFS(Xero!$F:$F,Xero!$B:$B,Heron!AL$9,Xero!$A:$A,Heron!$A$5,Xero!$E:$E,Heron!$A51)</f>
        <v/>
      </c>
      <c r="AM51" s="109">
        <f>SUMIFS(Xero!$F:$F,Xero!$B:$B,Heron!AM$9,Xero!$A:$A,Heron!$A$4,Xero!$E:$E,Heron!$A51)+SUMIFS(Xero!$F:$F,Xero!$B:$B,Heron!AM$9,Xero!$A:$A,Heron!$A$5,Xero!$E:$E,Heron!$A51)</f>
        <v/>
      </c>
      <c r="AN51" s="109">
        <f>SUMIFS(Xero!$F:$F,Xero!$B:$B,Heron!AN$9,Xero!$A:$A,Heron!$A$4,Xero!$E:$E,Heron!$A51)+SUMIFS(Xero!$F:$F,Xero!$B:$B,Heron!AN$9,Xero!$A:$A,Heron!$A$5,Xero!$E:$E,Heron!$A51)</f>
        <v/>
      </c>
      <c r="AO51" s="109">
        <f>SUMIFS(Xero!$F:$F,Xero!$B:$B,Heron!AO$9,Xero!$A:$A,Heron!$A$4,Xero!$E:$E,Heron!$A51)+SUMIFS(Xero!$F:$F,Xero!$B:$B,Heron!AO$9,Xero!$A:$A,Heron!$A$5,Xero!$E:$E,Heron!$A51)</f>
        <v/>
      </c>
      <c r="AP51" s="109">
        <f>SUMIFS(Xero!$F:$F,Xero!$B:$B,Heron!AP$9,Xero!$A:$A,Heron!$A$4,Xero!$E:$E,Heron!$A51)+SUMIFS(Xero!$F:$F,Xero!$B:$B,Heron!AP$9,Xero!$A:$A,Heron!$A$5,Xero!$E:$E,Heron!$A51)</f>
        <v/>
      </c>
      <c r="AQ51" s="109">
        <f>SUMIFS(Xero!$F:$F,Xero!$B:$B,Heron!AQ$9,Xero!$A:$A,Heron!$A$4,Xero!$E:$E,Heron!$A51)+SUMIFS(Xero!$F:$F,Xero!$B:$B,Heron!AQ$9,Xero!$A:$A,Heron!$A$5,Xero!$E:$E,Heron!$A51)</f>
        <v/>
      </c>
      <c r="AR51" s="109">
        <f>SUMIFS(Xero!$F:$F,Xero!$B:$B,Heron!AR$9,Xero!$A:$A,Heron!$A$4,Xero!$E:$E,Heron!$A51)+SUMIFS(Xero!$F:$F,Xero!$B:$B,Heron!AR$9,Xero!$A:$A,Heron!$A$5,Xero!$E:$E,Heron!$A51)</f>
        <v/>
      </c>
      <c r="AS51" s="109">
        <f>SUMIFS(Xero!$F:$F,Xero!$B:$B,Heron!AS$9,Xero!$A:$A,Heron!$A$4,Xero!$E:$E,Heron!$A51)+SUMIFS(Xero!$F:$F,Xero!$B:$B,Heron!AS$9,Xero!$A:$A,Heron!$A$5,Xero!$E:$E,Heron!$A51)</f>
        <v/>
      </c>
      <c r="AT51" s="109">
        <f>SUMIFS(Xero!$F:$F,Xero!$B:$B,Heron!AT$9,Xero!$A:$A,Heron!$A$4,Xero!$E:$E,Heron!$A51)+SUMIFS(Xero!$F:$F,Xero!$B:$B,Heron!AT$9,Xero!$A:$A,Heron!$A$5,Xero!$E:$E,Heron!$A51)</f>
        <v/>
      </c>
      <c r="AU51" s="109">
        <f>SUMIFS(Xero!$F:$F,Xero!$B:$B,Heron!AU$9,Xero!$A:$A,Heron!$A$4,Xero!$E:$E,Heron!$A51)+SUMIFS(Xero!$F:$F,Xero!$B:$B,Heron!AU$9,Xero!$A:$A,Heron!$A$5,Xero!$E:$E,Heron!$A51)</f>
        <v/>
      </c>
      <c r="AV51" s="109">
        <f>SUMIFS(Xero!$F:$F,Xero!$B:$B,Heron!AV$9,Xero!$A:$A,Heron!$A$4,Xero!$E:$E,Heron!$A51)+SUMIFS(Xero!$F:$F,Xero!$B:$B,Heron!AV$9,Xero!$A:$A,Heron!$A$5,Xero!$E:$E,Heron!$A51)</f>
        <v/>
      </c>
      <c r="AW51" s="109">
        <f>SUMIFS(Xero!$F:$F,Xero!$B:$B,Heron!AW$9,Xero!$A:$A,Heron!$A$4,Xero!$E:$E,Heron!$A51)+SUMIFS(Xero!$F:$F,Xero!$B:$B,Heron!AW$9,Xero!$A:$A,Heron!$A$5,Xero!$E:$E,Heron!$A51)</f>
        <v/>
      </c>
      <c r="AX51" s="109">
        <f>SUMIFS(Xero!$F:$F,Xero!$B:$B,Heron!AX$9,Xero!$A:$A,Heron!$A$4,Xero!$E:$E,Heron!$A51)+SUMIFS(Xero!$F:$F,Xero!$B:$B,Heron!AX$9,Xero!$A:$A,Heron!$A$5,Xero!$E:$E,Heron!$A51)</f>
        <v/>
      </c>
      <c r="AY51" s="109">
        <f>SUMIFS(Xero!$F:$F,Xero!$B:$B,Heron!AY$9,Xero!$A:$A,Heron!$A$4,Xero!$E:$E,Heron!$A51)+SUMIFS(Xero!$F:$F,Xero!$B:$B,Heron!AY$9,Xero!$A:$A,Heron!$A$5,Xero!$E:$E,Heron!$A51)</f>
        <v/>
      </c>
      <c r="AZ51" s="109">
        <f>SUMIFS(Xero!$F:$F,Xero!$B:$B,Heron!AZ$9,Xero!$A:$A,Heron!$A$4,Xero!$E:$E,Heron!$A51)+SUMIFS(Xero!$F:$F,Xero!$B:$B,Heron!AZ$9,Xero!$A:$A,Heron!$A$5,Xero!$E:$E,Heron!$A51)</f>
        <v/>
      </c>
      <c r="BA51" s="109">
        <f>SUMIFS(Xero!$F:$F,Xero!$B:$B,Heron!BA$9,Xero!$A:$A,Heron!$A$4,Xero!$E:$E,Heron!$A51)+SUMIFS(Xero!$F:$F,Xero!$B:$B,Heron!BA$9,Xero!$A:$A,Heron!$A$5,Xero!$E:$E,Heron!$A51)</f>
        <v/>
      </c>
      <c r="BB51" s="109">
        <f>SUMIFS(Xero!$F:$F,Xero!$B:$B,Heron!BB$9,Xero!$A:$A,Heron!$A$4,Xero!$E:$E,Heron!$A51)+SUMIFS(Xero!$F:$F,Xero!$B:$B,Heron!BB$9,Xero!$A:$A,Heron!$A$5,Xero!$E:$E,Heron!$A51)</f>
        <v/>
      </c>
      <c r="BC51" s="109">
        <f>SUMIFS(Xero!$F:$F,Xero!$B:$B,Heron!BC$9,Xero!$A:$A,Heron!$A$4,Xero!$E:$E,Heron!$A51)+SUMIFS(Xero!$F:$F,Xero!$B:$B,Heron!BC$9,Xero!$A:$A,Heron!$A$5,Xero!$E:$E,Heron!$A51)</f>
        <v/>
      </c>
      <c r="BD51" s="109">
        <f>SUMIFS(Xero!$F:$F,Xero!$B:$B,Heron!BD$9,Xero!$A:$A,Heron!$A$4,Xero!$E:$E,Heron!$A51)+SUMIFS(Xero!$F:$F,Xero!$B:$B,Heron!BD$9,Xero!$A:$A,Heron!$A$5,Xero!$E:$E,Heron!$A51)</f>
        <v/>
      </c>
      <c r="BE51" s="109">
        <f>SUMIFS(Xero!$F:$F,Xero!$B:$B,Heron!BE$9,Xero!$A:$A,Heron!$A$4,Xero!$E:$E,Heron!$A51)+SUMIFS(Xero!$F:$F,Xero!$B:$B,Heron!BE$9,Xero!$A:$A,Heron!$A$5,Xero!$E:$E,Heron!$A51)</f>
        <v/>
      </c>
      <c r="BF51" s="109">
        <f>SUMIFS(Xero!$F:$F,Xero!$B:$B,Heron!BF$9,Xero!$A:$A,Heron!$A$4,Xero!$E:$E,Heron!$A51)+SUMIFS(Xero!$F:$F,Xero!$B:$B,Heron!BF$9,Xero!$A:$A,Heron!$A$5,Xero!$E:$E,Heron!$A51)</f>
        <v/>
      </c>
      <c r="BG51" s="109">
        <f>SUMIFS(Xero!$F:$F,Xero!$B:$B,Heron!BG$9,Xero!$A:$A,Heron!$A$4,Xero!$E:$E,Heron!$A51)+SUMIFS(Xero!$F:$F,Xero!$B:$B,Heron!BG$9,Xero!$A:$A,Heron!$A$5,Xero!$E:$E,Heron!$A51)</f>
        <v/>
      </c>
      <c r="BH51" s="109">
        <f>SUMIFS(Xero!$F:$F,Xero!$B:$B,Heron!BH$9,Xero!$A:$A,Heron!$A$4,Xero!$E:$E,Heron!$A51)+SUMIFS(Xero!$F:$F,Xero!$B:$B,Heron!BH$9,Xero!$A:$A,Heron!$A$5,Xero!$E:$E,Heron!$A51)</f>
        <v/>
      </c>
      <c r="BI51" s="109">
        <f>SUMIFS(Xero!$F:$F,Xero!$B:$B,Heron!BI$9,Xero!$A:$A,Heron!$A$4,Xero!$E:$E,Heron!$A51)+SUMIFS(Xero!$F:$F,Xero!$B:$B,Heron!BI$9,Xero!$A:$A,Heron!$A$5,Xero!$E:$E,Heron!$A51)</f>
        <v/>
      </c>
      <c r="BJ51" s="109">
        <f>SUMIFS(Xero!$F:$F,Xero!$B:$B,Heron!BJ$9,Xero!$A:$A,Heron!$A$4,Xero!$E:$E,Heron!$A51)+SUMIFS(Xero!$F:$F,Xero!$B:$B,Heron!BJ$9,Xero!$A:$A,Heron!$A$5,Xero!$E:$E,Heron!$A51)</f>
        <v/>
      </c>
      <c r="BK51" s="109">
        <f>SUMIFS(Xero!$F:$F,Xero!$B:$B,Heron!BK$9,Xero!$A:$A,Heron!$A$4,Xero!$E:$E,Heron!$A51)+SUMIFS(Xero!$F:$F,Xero!$B:$B,Heron!BK$9,Xero!$A:$A,Heron!$A$5,Xero!$E:$E,Heron!$A51)</f>
        <v/>
      </c>
      <c r="BL51" s="109">
        <f>sum(D51:BK51)</f>
        <v/>
      </c>
    </row>
    <row r="52">
      <c r="A52" s="108" t="inlineStr">
        <is>
          <t>COS - Heron sales office</t>
        </is>
      </c>
      <c r="D52" s="109">
        <f>SUMIFS(Xero!$F:$F,Xero!$B:$B,Heron!D$9,Xero!$A:$A,Heron!$A$4,Xero!$E:$E,Heron!$A52)+SUMIFS(Xero!$F:$F,Xero!$B:$B,Heron!D$9,Xero!$A:$A,Heron!$A$5,Xero!$E:$E,Heron!$A52)</f>
        <v/>
      </c>
      <c r="E52" s="109">
        <f>SUMIFS(Xero!$F:$F,Xero!$B:$B,Heron!E$9,Xero!$A:$A,Heron!$A$4,Xero!$E:$E,Heron!$A52)+SUMIFS(Xero!$F:$F,Xero!$B:$B,Heron!E$9,Xero!$A:$A,Heron!$A$5,Xero!$E:$E,Heron!$A52)</f>
        <v/>
      </c>
      <c r="F52" s="109">
        <f>SUMIFS(Xero!$F:$F,Xero!$B:$B,Heron!F$9,Xero!$A:$A,Heron!$A$4,Xero!$E:$E,Heron!$A52)+SUMIFS(Xero!$F:$F,Xero!$B:$B,Heron!F$9,Xero!$A:$A,Heron!$A$5,Xero!$E:$E,Heron!$A52)</f>
        <v/>
      </c>
      <c r="G52" s="109">
        <f>SUMIFS(Xero!$F:$F,Xero!$B:$B,Heron!G$9,Xero!$A:$A,Heron!$A$4,Xero!$E:$E,Heron!$A52)+SUMIFS(Xero!$F:$F,Xero!$B:$B,Heron!G$9,Xero!$A:$A,Heron!$A$5,Xero!$E:$E,Heron!$A52)</f>
        <v/>
      </c>
      <c r="H52" s="109">
        <f>SUMIFS(Xero!$F:$F,Xero!$B:$B,Heron!H$9,Xero!$A:$A,Heron!$A$4,Xero!$E:$E,Heron!$A52)+SUMIFS(Xero!$F:$F,Xero!$B:$B,Heron!H$9,Xero!$A:$A,Heron!$A$5,Xero!$E:$E,Heron!$A52)</f>
        <v/>
      </c>
      <c r="I52" s="109">
        <f>SUMIFS(Xero!$F:$F,Xero!$B:$B,Heron!I$9,Xero!$A:$A,Heron!$A$4,Xero!$E:$E,Heron!$A52)+SUMIFS(Xero!$F:$F,Xero!$B:$B,Heron!I$9,Xero!$A:$A,Heron!$A$5,Xero!$E:$E,Heron!$A52)</f>
        <v/>
      </c>
      <c r="J52" s="109">
        <f>SUMIFS(Xero!$F:$F,Xero!$B:$B,Heron!J$9,Xero!$A:$A,Heron!$A$4,Xero!$E:$E,Heron!$A52)+SUMIFS(Xero!$F:$F,Xero!$B:$B,Heron!J$9,Xero!$A:$A,Heron!$A$5,Xero!$E:$E,Heron!$A52)</f>
        <v/>
      </c>
      <c r="K52" s="109">
        <f>SUMIFS(Xero!$F:$F,Xero!$B:$B,Heron!K$9,Xero!$A:$A,Heron!$A$4,Xero!$E:$E,Heron!$A52)+SUMIFS(Xero!$F:$F,Xero!$B:$B,Heron!K$9,Xero!$A:$A,Heron!$A$5,Xero!$E:$E,Heron!$A52)</f>
        <v/>
      </c>
      <c r="L52" s="109">
        <f>SUMIFS(Xero!$F:$F,Xero!$B:$B,Heron!L$9,Xero!$A:$A,Heron!$A$4,Xero!$E:$E,Heron!$A52)+SUMIFS(Xero!$F:$F,Xero!$B:$B,Heron!L$9,Xero!$A:$A,Heron!$A$5,Xero!$E:$E,Heron!$A52)</f>
        <v/>
      </c>
      <c r="M52" s="109">
        <f>SUMIFS(Xero!$F:$F,Xero!$B:$B,Heron!M$9,Xero!$A:$A,Heron!$A$4,Xero!$E:$E,Heron!$A52)+SUMIFS(Xero!$F:$F,Xero!$B:$B,Heron!M$9,Xero!$A:$A,Heron!$A$5,Xero!$E:$E,Heron!$A52)</f>
        <v/>
      </c>
      <c r="N52" s="109">
        <f>SUMIFS(Xero!$F:$F,Xero!$B:$B,Heron!N$9,Xero!$A:$A,Heron!$A$4,Xero!$E:$E,Heron!$A52)+SUMIFS(Xero!$F:$F,Xero!$B:$B,Heron!N$9,Xero!$A:$A,Heron!$A$5,Xero!$E:$E,Heron!$A52)</f>
        <v/>
      </c>
      <c r="O52" s="109">
        <f>SUMIFS(Xero!$F:$F,Xero!$B:$B,Heron!O$9,Xero!$A:$A,Heron!$A$4,Xero!$E:$E,Heron!$A52)+SUMIFS(Xero!$F:$F,Xero!$B:$B,Heron!O$9,Xero!$A:$A,Heron!$A$5,Xero!$E:$E,Heron!$A52)</f>
        <v/>
      </c>
      <c r="P52" s="109">
        <f>SUMIFS(Xero!$F:$F,Xero!$B:$B,Heron!P$9,Xero!$A:$A,Heron!$A$4,Xero!$E:$E,Heron!$A52)+SUMIFS(Xero!$F:$F,Xero!$B:$B,Heron!P$9,Xero!$A:$A,Heron!$A$5,Xero!$E:$E,Heron!$A52)</f>
        <v/>
      </c>
      <c r="Q52" s="109">
        <f>SUMIFS(Xero!$F:$F,Xero!$B:$B,Heron!Q$9,Xero!$A:$A,Heron!$A$4,Xero!$E:$E,Heron!$A52)+SUMIFS(Xero!$F:$F,Xero!$B:$B,Heron!Q$9,Xero!$A:$A,Heron!$A$5,Xero!$E:$E,Heron!$A52)</f>
        <v/>
      </c>
      <c r="R52" s="109">
        <f>SUMIFS(Xero!$F:$F,Xero!$B:$B,Heron!R$9,Xero!$A:$A,Heron!$A$4,Xero!$E:$E,Heron!$A52)+SUMIFS(Xero!$F:$F,Xero!$B:$B,Heron!R$9,Xero!$A:$A,Heron!$A$5,Xero!$E:$E,Heron!$A52)</f>
        <v/>
      </c>
      <c r="S52" s="109">
        <f>SUMIFS(Xero!$F:$F,Xero!$B:$B,Heron!S$9,Xero!$A:$A,Heron!$A$4,Xero!$E:$E,Heron!$A52)+SUMIFS(Xero!$F:$F,Xero!$B:$B,Heron!S$9,Xero!$A:$A,Heron!$A$5,Xero!$E:$E,Heron!$A52)</f>
        <v/>
      </c>
      <c r="T52" s="109">
        <f>SUMIFS(Xero!$F:$F,Xero!$B:$B,Heron!T$9,Xero!$A:$A,Heron!$A$4,Xero!$E:$E,Heron!$A52)+SUMIFS(Xero!$F:$F,Xero!$B:$B,Heron!T$9,Xero!$A:$A,Heron!$A$5,Xero!$E:$E,Heron!$A52)</f>
        <v/>
      </c>
      <c r="U52" s="109">
        <f>SUMIFS(Xero!$F:$F,Xero!$B:$B,Heron!U$9,Xero!$A:$A,Heron!$A$4,Xero!$E:$E,Heron!$A52)+SUMIFS(Xero!$F:$F,Xero!$B:$B,Heron!U$9,Xero!$A:$A,Heron!$A$5,Xero!$E:$E,Heron!$A52)</f>
        <v/>
      </c>
      <c r="V52" s="109">
        <f>SUMIFS(Xero!$F:$F,Xero!$B:$B,Heron!V$9,Xero!$A:$A,Heron!$A$4,Xero!$E:$E,Heron!$A52)+SUMIFS(Xero!$F:$F,Xero!$B:$B,Heron!V$9,Xero!$A:$A,Heron!$A$5,Xero!$E:$E,Heron!$A52)</f>
        <v/>
      </c>
      <c r="W52" s="109">
        <f>SUMIFS(Xero!$F:$F,Xero!$B:$B,Heron!W$9,Xero!$A:$A,Heron!$A$4,Xero!$E:$E,Heron!$A52)+SUMIFS(Xero!$F:$F,Xero!$B:$B,Heron!W$9,Xero!$A:$A,Heron!$A$5,Xero!$E:$E,Heron!$A52)</f>
        <v/>
      </c>
      <c r="X52" s="109">
        <f>SUMIFS(Xero!$F:$F,Xero!$B:$B,Heron!X$9,Xero!$A:$A,Heron!$A$4,Xero!$E:$E,Heron!$A52)+SUMIFS(Xero!$F:$F,Xero!$B:$B,Heron!X$9,Xero!$A:$A,Heron!$A$5,Xero!$E:$E,Heron!$A52)</f>
        <v/>
      </c>
      <c r="Y52" s="109">
        <f>SUMIFS(Xero!$F:$F,Xero!$B:$B,Heron!Y$9,Xero!$A:$A,Heron!$A$4,Xero!$E:$E,Heron!$A52)+SUMIFS(Xero!$F:$F,Xero!$B:$B,Heron!Y$9,Xero!$A:$A,Heron!$A$5,Xero!$E:$E,Heron!$A52)</f>
        <v/>
      </c>
      <c r="Z52" s="109">
        <f>SUMIFS(Xero!$F:$F,Xero!$B:$B,Heron!Z$9,Xero!$A:$A,Heron!$A$4,Xero!$E:$E,Heron!$A52)+SUMIFS(Xero!$F:$F,Xero!$B:$B,Heron!Z$9,Xero!$A:$A,Heron!$A$5,Xero!$E:$E,Heron!$A52)</f>
        <v/>
      </c>
      <c r="AA52" s="109">
        <f>SUMIFS(Xero!$F:$F,Xero!$B:$B,Heron!AA$9,Xero!$A:$A,Heron!$A$4,Xero!$E:$E,Heron!$A52)+SUMIFS(Xero!$F:$F,Xero!$B:$B,Heron!AA$9,Xero!$A:$A,Heron!$A$5,Xero!$E:$E,Heron!$A52)</f>
        <v/>
      </c>
      <c r="AB52" s="109">
        <f>SUMIFS(Xero!$F:$F,Xero!$B:$B,Heron!AB$9,Xero!$A:$A,Heron!$A$4,Xero!$E:$E,Heron!$A52)+SUMIFS(Xero!$F:$F,Xero!$B:$B,Heron!AB$9,Xero!$A:$A,Heron!$A$5,Xero!$E:$E,Heron!$A52)</f>
        <v/>
      </c>
      <c r="AC52" s="109">
        <f>SUMIFS(Xero!$F:$F,Xero!$B:$B,Heron!AC$9,Xero!$A:$A,Heron!$A$4,Xero!$E:$E,Heron!$A52)+SUMIFS(Xero!$F:$F,Xero!$B:$B,Heron!AC$9,Xero!$A:$A,Heron!$A$5,Xero!$E:$E,Heron!$A52)</f>
        <v/>
      </c>
      <c r="AD52" s="109">
        <f>SUMIFS(Xero!$F:$F,Xero!$B:$B,Heron!AD$9,Xero!$A:$A,Heron!$A$4,Xero!$E:$E,Heron!$A52)+SUMIFS(Xero!$F:$F,Xero!$B:$B,Heron!AD$9,Xero!$A:$A,Heron!$A$5,Xero!$E:$E,Heron!$A52)</f>
        <v/>
      </c>
      <c r="AE52" s="109">
        <f>SUMIFS(Xero!$F:$F,Xero!$B:$B,Heron!AE$9,Xero!$A:$A,Heron!$A$4,Xero!$E:$E,Heron!$A52)+SUMIFS(Xero!$F:$F,Xero!$B:$B,Heron!AE$9,Xero!$A:$A,Heron!$A$5,Xero!$E:$E,Heron!$A52)</f>
        <v/>
      </c>
      <c r="AF52" s="109">
        <f>SUMIFS(Xero!$F:$F,Xero!$B:$B,Heron!AF$9,Xero!$A:$A,Heron!$A$4,Xero!$E:$E,Heron!$A52)+SUMIFS(Xero!$F:$F,Xero!$B:$B,Heron!AF$9,Xero!$A:$A,Heron!$A$5,Xero!$E:$E,Heron!$A52)</f>
        <v/>
      </c>
      <c r="AG52" s="109">
        <f>SUMIFS(Xero!$F:$F,Xero!$B:$B,Heron!AG$9,Xero!$A:$A,Heron!$A$4,Xero!$E:$E,Heron!$A52)+SUMIFS(Xero!$F:$F,Xero!$B:$B,Heron!AG$9,Xero!$A:$A,Heron!$A$5,Xero!$E:$E,Heron!$A52)</f>
        <v/>
      </c>
      <c r="AH52" s="109">
        <f>SUMIFS(Xero!$F:$F,Xero!$B:$B,Heron!AH$9,Xero!$A:$A,Heron!$A$4,Xero!$E:$E,Heron!$A52)+SUMIFS(Xero!$F:$F,Xero!$B:$B,Heron!AH$9,Xero!$A:$A,Heron!$A$5,Xero!$E:$E,Heron!$A52)</f>
        <v/>
      </c>
      <c r="AI52" s="109">
        <f>SUMIFS(Xero!$F:$F,Xero!$B:$B,Heron!AI$9,Xero!$A:$A,Heron!$A$4,Xero!$E:$E,Heron!$A52)+SUMIFS(Xero!$F:$F,Xero!$B:$B,Heron!AI$9,Xero!$A:$A,Heron!$A$5,Xero!$E:$E,Heron!$A52)</f>
        <v/>
      </c>
      <c r="AJ52" s="109">
        <f>SUMIFS(Xero!$F:$F,Xero!$B:$B,Heron!AJ$9,Xero!$A:$A,Heron!$A$4,Xero!$E:$E,Heron!$A52)+SUMIFS(Xero!$F:$F,Xero!$B:$B,Heron!AJ$9,Xero!$A:$A,Heron!$A$5,Xero!$E:$E,Heron!$A52)</f>
        <v/>
      </c>
      <c r="AK52" s="109">
        <f>SUMIFS(Xero!$F:$F,Xero!$B:$B,Heron!AK$9,Xero!$A:$A,Heron!$A$4,Xero!$E:$E,Heron!$A52)+SUMIFS(Xero!$F:$F,Xero!$B:$B,Heron!AK$9,Xero!$A:$A,Heron!$A$5,Xero!$E:$E,Heron!$A52)</f>
        <v/>
      </c>
      <c r="AL52" s="109">
        <f>SUMIFS(Xero!$F:$F,Xero!$B:$B,Heron!AL$9,Xero!$A:$A,Heron!$A$4,Xero!$E:$E,Heron!$A52)+SUMIFS(Xero!$F:$F,Xero!$B:$B,Heron!AL$9,Xero!$A:$A,Heron!$A$5,Xero!$E:$E,Heron!$A52)</f>
        <v/>
      </c>
      <c r="AM52" s="109">
        <f>SUMIFS(Xero!$F:$F,Xero!$B:$B,Heron!AM$9,Xero!$A:$A,Heron!$A$4,Xero!$E:$E,Heron!$A52)+SUMIFS(Xero!$F:$F,Xero!$B:$B,Heron!AM$9,Xero!$A:$A,Heron!$A$5,Xero!$E:$E,Heron!$A52)</f>
        <v/>
      </c>
      <c r="AN52" s="109">
        <f>SUMIFS(Xero!$F:$F,Xero!$B:$B,Heron!AN$9,Xero!$A:$A,Heron!$A$4,Xero!$E:$E,Heron!$A52)+SUMIFS(Xero!$F:$F,Xero!$B:$B,Heron!AN$9,Xero!$A:$A,Heron!$A$5,Xero!$E:$E,Heron!$A52)</f>
        <v/>
      </c>
      <c r="AO52" s="109">
        <f>SUMIFS(Xero!$F:$F,Xero!$B:$B,Heron!AO$9,Xero!$A:$A,Heron!$A$4,Xero!$E:$E,Heron!$A52)+SUMIFS(Xero!$F:$F,Xero!$B:$B,Heron!AO$9,Xero!$A:$A,Heron!$A$5,Xero!$E:$E,Heron!$A52)</f>
        <v/>
      </c>
      <c r="AP52" s="109">
        <f>SUMIFS(Xero!$F:$F,Xero!$B:$B,Heron!AP$9,Xero!$A:$A,Heron!$A$4,Xero!$E:$E,Heron!$A52)+SUMIFS(Xero!$F:$F,Xero!$B:$B,Heron!AP$9,Xero!$A:$A,Heron!$A$5,Xero!$E:$E,Heron!$A52)</f>
        <v/>
      </c>
      <c r="AQ52" s="109">
        <f>SUMIFS(Xero!$F:$F,Xero!$B:$B,Heron!AQ$9,Xero!$A:$A,Heron!$A$4,Xero!$E:$E,Heron!$A52)+SUMIFS(Xero!$F:$F,Xero!$B:$B,Heron!AQ$9,Xero!$A:$A,Heron!$A$5,Xero!$E:$E,Heron!$A52)</f>
        <v/>
      </c>
      <c r="AR52" s="109">
        <f>SUMIFS(Xero!$F:$F,Xero!$B:$B,Heron!AR$9,Xero!$A:$A,Heron!$A$4,Xero!$E:$E,Heron!$A52)+SUMIFS(Xero!$F:$F,Xero!$B:$B,Heron!AR$9,Xero!$A:$A,Heron!$A$5,Xero!$E:$E,Heron!$A52)</f>
        <v/>
      </c>
      <c r="AS52" s="109">
        <f>SUMIFS(Xero!$F:$F,Xero!$B:$B,Heron!AS$9,Xero!$A:$A,Heron!$A$4,Xero!$E:$E,Heron!$A52)+SUMIFS(Xero!$F:$F,Xero!$B:$B,Heron!AS$9,Xero!$A:$A,Heron!$A$5,Xero!$E:$E,Heron!$A52)</f>
        <v/>
      </c>
      <c r="AT52" s="109">
        <f>SUMIFS(Xero!$F:$F,Xero!$B:$B,Heron!AT$9,Xero!$A:$A,Heron!$A$4,Xero!$E:$E,Heron!$A52)+SUMIFS(Xero!$F:$F,Xero!$B:$B,Heron!AT$9,Xero!$A:$A,Heron!$A$5,Xero!$E:$E,Heron!$A52)</f>
        <v/>
      </c>
      <c r="AU52" s="109">
        <f>SUMIFS(Xero!$F:$F,Xero!$B:$B,Heron!AU$9,Xero!$A:$A,Heron!$A$4,Xero!$E:$E,Heron!$A52)+SUMIFS(Xero!$F:$F,Xero!$B:$B,Heron!AU$9,Xero!$A:$A,Heron!$A$5,Xero!$E:$E,Heron!$A52)</f>
        <v/>
      </c>
      <c r="AV52" s="109">
        <f>SUMIFS(Xero!$F:$F,Xero!$B:$B,Heron!AV$9,Xero!$A:$A,Heron!$A$4,Xero!$E:$E,Heron!$A52)+SUMIFS(Xero!$F:$F,Xero!$B:$B,Heron!AV$9,Xero!$A:$A,Heron!$A$5,Xero!$E:$E,Heron!$A52)</f>
        <v/>
      </c>
      <c r="AW52" s="109">
        <f>SUMIFS(Xero!$F:$F,Xero!$B:$B,Heron!AW$9,Xero!$A:$A,Heron!$A$4,Xero!$E:$E,Heron!$A52)+SUMIFS(Xero!$F:$F,Xero!$B:$B,Heron!AW$9,Xero!$A:$A,Heron!$A$5,Xero!$E:$E,Heron!$A52)</f>
        <v/>
      </c>
      <c r="AX52" s="109">
        <f>SUMIFS(Xero!$F:$F,Xero!$B:$B,Heron!AX$9,Xero!$A:$A,Heron!$A$4,Xero!$E:$E,Heron!$A52)+SUMIFS(Xero!$F:$F,Xero!$B:$B,Heron!AX$9,Xero!$A:$A,Heron!$A$5,Xero!$E:$E,Heron!$A52)</f>
        <v/>
      </c>
      <c r="AY52" s="109">
        <f>SUMIFS(Xero!$F:$F,Xero!$B:$B,Heron!AY$9,Xero!$A:$A,Heron!$A$4,Xero!$E:$E,Heron!$A52)+SUMIFS(Xero!$F:$F,Xero!$B:$B,Heron!AY$9,Xero!$A:$A,Heron!$A$5,Xero!$E:$E,Heron!$A52)</f>
        <v/>
      </c>
      <c r="AZ52" s="109">
        <f>SUMIFS(Xero!$F:$F,Xero!$B:$B,Heron!AZ$9,Xero!$A:$A,Heron!$A$4,Xero!$E:$E,Heron!$A52)+SUMIFS(Xero!$F:$F,Xero!$B:$B,Heron!AZ$9,Xero!$A:$A,Heron!$A$5,Xero!$E:$E,Heron!$A52)</f>
        <v/>
      </c>
      <c r="BA52" s="109">
        <f>SUMIFS(Xero!$F:$F,Xero!$B:$B,Heron!BA$9,Xero!$A:$A,Heron!$A$4,Xero!$E:$E,Heron!$A52)+SUMIFS(Xero!$F:$F,Xero!$B:$B,Heron!BA$9,Xero!$A:$A,Heron!$A$5,Xero!$E:$E,Heron!$A52)</f>
        <v/>
      </c>
      <c r="BB52" s="109">
        <f>SUMIFS(Xero!$F:$F,Xero!$B:$B,Heron!BB$9,Xero!$A:$A,Heron!$A$4,Xero!$E:$E,Heron!$A52)+SUMIFS(Xero!$F:$F,Xero!$B:$B,Heron!BB$9,Xero!$A:$A,Heron!$A$5,Xero!$E:$E,Heron!$A52)</f>
        <v/>
      </c>
      <c r="BC52" s="109">
        <f>SUMIFS(Xero!$F:$F,Xero!$B:$B,Heron!BC$9,Xero!$A:$A,Heron!$A$4,Xero!$E:$E,Heron!$A52)+SUMIFS(Xero!$F:$F,Xero!$B:$B,Heron!BC$9,Xero!$A:$A,Heron!$A$5,Xero!$E:$E,Heron!$A52)</f>
        <v/>
      </c>
      <c r="BD52" s="109">
        <f>SUMIFS(Xero!$F:$F,Xero!$B:$B,Heron!BD$9,Xero!$A:$A,Heron!$A$4,Xero!$E:$E,Heron!$A52)+SUMIFS(Xero!$F:$F,Xero!$B:$B,Heron!BD$9,Xero!$A:$A,Heron!$A$5,Xero!$E:$E,Heron!$A52)</f>
        <v/>
      </c>
      <c r="BE52" s="109">
        <f>SUMIFS(Xero!$F:$F,Xero!$B:$B,Heron!BE$9,Xero!$A:$A,Heron!$A$4,Xero!$E:$E,Heron!$A52)+SUMIFS(Xero!$F:$F,Xero!$B:$B,Heron!BE$9,Xero!$A:$A,Heron!$A$5,Xero!$E:$E,Heron!$A52)</f>
        <v/>
      </c>
      <c r="BF52" s="109">
        <f>SUMIFS(Xero!$F:$F,Xero!$B:$B,Heron!BF$9,Xero!$A:$A,Heron!$A$4,Xero!$E:$E,Heron!$A52)+SUMIFS(Xero!$F:$F,Xero!$B:$B,Heron!BF$9,Xero!$A:$A,Heron!$A$5,Xero!$E:$E,Heron!$A52)</f>
        <v/>
      </c>
      <c r="BG52" s="109">
        <f>SUMIFS(Xero!$F:$F,Xero!$B:$B,Heron!BG$9,Xero!$A:$A,Heron!$A$4,Xero!$E:$E,Heron!$A52)+SUMIFS(Xero!$F:$F,Xero!$B:$B,Heron!BG$9,Xero!$A:$A,Heron!$A$5,Xero!$E:$E,Heron!$A52)</f>
        <v/>
      </c>
      <c r="BH52" s="109">
        <f>SUMIFS(Xero!$F:$F,Xero!$B:$B,Heron!BH$9,Xero!$A:$A,Heron!$A$4,Xero!$E:$E,Heron!$A52)+SUMIFS(Xero!$F:$F,Xero!$B:$B,Heron!BH$9,Xero!$A:$A,Heron!$A$5,Xero!$E:$E,Heron!$A52)</f>
        <v/>
      </c>
      <c r="BI52" s="109">
        <f>SUMIFS(Xero!$F:$F,Xero!$B:$B,Heron!BI$9,Xero!$A:$A,Heron!$A$4,Xero!$E:$E,Heron!$A52)+SUMIFS(Xero!$F:$F,Xero!$B:$B,Heron!BI$9,Xero!$A:$A,Heron!$A$5,Xero!$E:$E,Heron!$A52)</f>
        <v/>
      </c>
      <c r="BJ52" s="109">
        <f>SUMIFS(Xero!$F:$F,Xero!$B:$B,Heron!BJ$9,Xero!$A:$A,Heron!$A$4,Xero!$E:$E,Heron!$A52)+SUMIFS(Xero!$F:$F,Xero!$B:$B,Heron!BJ$9,Xero!$A:$A,Heron!$A$5,Xero!$E:$E,Heron!$A52)</f>
        <v/>
      </c>
      <c r="BK52" s="109">
        <f>SUMIFS(Xero!$F:$F,Xero!$B:$B,Heron!BK$9,Xero!$A:$A,Heron!$A$4,Xero!$E:$E,Heron!$A52)+SUMIFS(Xero!$F:$F,Xero!$B:$B,Heron!BK$9,Xero!$A:$A,Heron!$A$5,Xero!$E:$E,Heron!$A52)</f>
        <v/>
      </c>
      <c r="BL52" s="109">
        <f>sum(D52:BK52)</f>
        <v/>
      </c>
    </row>
    <row r="53">
      <c r="A53" s="108" t="inlineStr">
        <is>
          <t>COS - Inverters</t>
        </is>
      </c>
      <c r="D53" s="109">
        <f>SUMIFS(Xero!$F:$F,Xero!$B:$B,Heron!D$9,Xero!$A:$A,Heron!$A$4,Xero!$E:$E,Heron!$A53)+SUMIFS(Xero!$F:$F,Xero!$B:$B,Heron!D$9,Xero!$A:$A,Heron!$A$5,Xero!$E:$E,Heron!$A53)</f>
        <v/>
      </c>
      <c r="E53" s="109">
        <f>SUMIFS(Xero!$F:$F,Xero!$B:$B,Heron!E$9,Xero!$A:$A,Heron!$A$4,Xero!$E:$E,Heron!$A53)+SUMIFS(Xero!$F:$F,Xero!$B:$B,Heron!E$9,Xero!$A:$A,Heron!$A$5,Xero!$E:$E,Heron!$A53)</f>
        <v/>
      </c>
      <c r="F53" s="109">
        <f>SUMIFS(Xero!$F:$F,Xero!$B:$B,Heron!F$9,Xero!$A:$A,Heron!$A$4,Xero!$E:$E,Heron!$A53)+SUMIFS(Xero!$F:$F,Xero!$B:$B,Heron!F$9,Xero!$A:$A,Heron!$A$5,Xero!$E:$E,Heron!$A53)</f>
        <v/>
      </c>
      <c r="G53" s="109">
        <f>SUMIFS(Xero!$F:$F,Xero!$B:$B,Heron!G$9,Xero!$A:$A,Heron!$A$4,Xero!$E:$E,Heron!$A53)+SUMIFS(Xero!$F:$F,Xero!$B:$B,Heron!G$9,Xero!$A:$A,Heron!$A$5,Xero!$E:$E,Heron!$A53)</f>
        <v/>
      </c>
      <c r="H53" s="109">
        <f>SUMIFS(Xero!$F:$F,Xero!$B:$B,Heron!H$9,Xero!$A:$A,Heron!$A$4,Xero!$E:$E,Heron!$A53)+SUMIFS(Xero!$F:$F,Xero!$B:$B,Heron!H$9,Xero!$A:$A,Heron!$A$5,Xero!$E:$E,Heron!$A53)</f>
        <v/>
      </c>
      <c r="I53" s="109">
        <f>SUMIFS(Xero!$F:$F,Xero!$B:$B,Heron!I$9,Xero!$A:$A,Heron!$A$4,Xero!$E:$E,Heron!$A53)+SUMIFS(Xero!$F:$F,Xero!$B:$B,Heron!I$9,Xero!$A:$A,Heron!$A$5,Xero!$E:$E,Heron!$A53)</f>
        <v/>
      </c>
      <c r="J53" s="109">
        <f>SUMIFS(Xero!$F:$F,Xero!$B:$B,Heron!J$9,Xero!$A:$A,Heron!$A$4,Xero!$E:$E,Heron!$A53)+SUMIFS(Xero!$F:$F,Xero!$B:$B,Heron!J$9,Xero!$A:$A,Heron!$A$5,Xero!$E:$E,Heron!$A53)</f>
        <v/>
      </c>
      <c r="K53" s="109">
        <f>SUMIFS(Xero!$F:$F,Xero!$B:$B,Heron!K$9,Xero!$A:$A,Heron!$A$4,Xero!$E:$E,Heron!$A53)+SUMIFS(Xero!$F:$F,Xero!$B:$B,Heron!K$9,Xero!$A:$A,Heron!$A$5,Xero!$E:$E,Heron!$A53)</f>
        <v/>
      </c>
      <c r="L53" s="109">
        <f>SUMIFS(Xero!$F:$F,Xero!$B:$B,Heron!L$9,Xero!$A:$A,Heron!$A$4,Xero!$E:$E,Heron!$A53)+SUMIFS(Xero!$F:$F,Xero!$B:$B,Heron!L$9,Xero!$A:$A,Heron!$A$5,Xero!$E:$E,Heron!$A53)</f>
        <v/>
      </c>
      <c r="M53" s="109">
        <f>SUMIFS(Xero!$F:$F,Xero!$B:$B,Heron!M$9,Xero!$A:$A,Heron!$A$4,Xero!$E:$E,Heron!$A53)+SUMIFS(Xero!$F:$F,Xero!$B:$B,Heron!M$9,Xero!$A:$A,Heron!$A$5,Xero!$E:$E,Heron!$A53)</f>
        <v/>
      </c>
      <c r="N53" s="109">
        <f>SUMIFS(Xero!$F:$F,Xero!$B:$B,Heron!N$9,Xero!$A:$A,Heron!$A$4,Xero!$E:$E,Heron!$A53)+SUMIFS(Xero!$F:$F,Xero!$B:$B,Heron!N$9,Xero!$A:$A,Heron!$A$5,Xero!$E:$E,Heron!$A53)</f>
        <v/>
      </c>
      <c r="O53" s="109">
        <f>SUMIFS(Xero!$F:$F,Xero!$B:$B,Heron!O$9,Xero!$A:$A,Heron!$A$4,Xero!$E:$E,Heron!$A53)+SUMIFS(Xero!$F:$F,Xero!$B:$B,Heron!O$9,Xero!$A:$A,Heron!$A$5,Xero!$E:$E,Heron!$A53)</f>
        <v/>
      </c>
      <c r="P53" s="109">
        <f>SUMIFS(Xero!$F:$F,Xero!$B:$B,Heron!P$9,Xero!$A:$A,Heron!$A$4,Xero!$E:$E,Heron!$A53)+SUMIFS(Xero!$F:$F,Xero!$B:$B,Heron!P$9,Xero!$A:$A,Heron!$A$5,Xero!$E:$E,Heron!$A53)</f>
        <v/>
      </c>
      <c r="Q53" s="109">
        <f>SUMIFS(Xero!$F:$F,Xero!$B:$B,Heron!Q$9,Xero!$A:$A,Heron!$A$4,Xero!$E:$E,Heron!$A53)+SUMIFS(Xero!$F:$F,Xero!$B:$B,Heron!Q$9,Xero!$A:$A,Heron!$A$5,Xero!$E:$E,Heron!$A53)</f>
        <v/>
      </c>
      <c r="R53" s="109">
        <f>SUMIFS(Xero!$F:$F,Xero!$B:$B,Heron!R$9,Xero!$A:$A,Heron!$A$4,Xero!$E:$E,Heron!$A53)+SUMIFS(Xero!$F:$F,Xero!$B:$B,Heron!R$9,Xero!$A:$A,Heron!$A$5,Xero!$E:$E,Heron!$A53)</f>
        <v/>
      </c>
      <c r="S53" s="109">
        <f>SUMIFS(Xero!$F:$F,Xero!$B:$B,Heron!S$9,Xero!$A:$A,Heron!$A$4,Xero!$E:$E,Heron!$A53)+SUMIFS(Xero!$F:$F,Xero!$B:$B,Heron!S$9,Xero!$A:$A,Heron!$A$5,Xero!$E:$E,Heron!$A53)</f>
        <v/>
      </c>
      <c r="T53" s="109">
        <f>SUMIFS(Xero!$F:$F,Xero!$B:$B,Heron!T$9,Xero!$A:$A,Heron!$A$4,Xero!$E:$E,Heron!$A53)+SUMIFS(Xero!$F:$F,Xero!$B:$B,Heron!T$9,Xero!$A:$A,Heron!$A$5,Xero!$E:$E,Heron!$A53)</f>
        <v/>
      </c>
      <c r="U53" s="109">
        <f>SUMIFS(Xero!$F:$F,Xero!$B:$B,Heron!U$9,Xero!$A:$A,Heron!$A$4,Xero!$E:$E,Heron!$A53)+SUMIFS(Xero!$F:$F,Xero!$B:$B,Heron!U$9,Xero!$A:$A,Heron!$A$5,Xero!$E:$E,Heron!$A53)</f>
        <v/>
      </c>
      <c r="V53" s="109">
        <f>SUMIFS(Xero!$F:$F,Xero!$B:$B,Heron!V$9,Xero!$A:$A,Heron!$A$4,Xero!$E:$E,Heron!$A53)+SUMIFS(Xero!$F:$F,Xero!$B:$B,Heron!V$9,Xero!$A:$A,Heron!$A$5,Xero!$E:$E,Heron!$A53)</f>
        <v/>
      </c>
      <c r="W53" s="109">
        <f>SUMIFS(Xero!$F:$F,Xero!$B:$B,Heron!W$9,Xero!$A:$A,Heron!$A$4,Xero!$E:$E,Heron!$A53)+SUMIFS(Xero!$F:$F,Xero!$B:$B,Heron!W$9,Xero!$A:$A,Heron!$A$5,Xero!$E:$E,Heron!$A53)</f>
        <v/>
      </c>
      <c r="X53" s="109">
        <f>SUMIFS(Xero!$F:$F,Xero!$B:$B,Heron!X$9,Xero!$A:$A,Heron!$A$4,Xero!$E:$E,Heron!$A53)+SUMIFS(Xero!$F:$F,Xero!$B:$B,Heron!X$9,Xero!$A:$A,Heron!$A$5,Xero!$E:$E,Heron!$A53)</f>
        <v/>
      </c>
      <c r="Y53" s="109">
        <f>SUMIFS(Xero!$F:$F,Xero!$B:$B,Heron!Y$9,Xero!$A:$A,Heron!$A$4,Xero!$E:$E,Heron!$A53)+SUMIFS(Xero!$F:$F,Xero!$B:$B,Heron!Y$9,Xero!$A:$A,Heron!$A$5,Xero!$E:$E,Heron!$A53)</f>
        <v/>
      </c>
      <c r="Z53" s="109">
        <f>SUMIFS(Xero!$F:$F,Xero!$B:$B,Heron!Z$9,Xero!$A:$A,Heron!$A$4,Xero!$E:$E,Heron!$A53)+SUMIFS(Xero!$F:$F,Xero!$B:$B,Heron!Z$9,Xero!$A:$A,Heron!$A$5,Xero!$E:$E,Heron!$A53)</f>
        <v/>
      </c>
      <c r="AA53" s="109">
        <f>SUMIFS(Xero!$F:$F,Xero!$B:$B,Heron!AA$9,Xero!$A:$A,Heron!$A$4,Xero!$E:$E,Heron!$A53)+SUMIFS(Xero!$F:$F,Xero!$B:$B,Heron!AA$9,Xero!$A:$A,Heron!$A$5,Xero!$E:$E,Heron!$A53)</f>
        <v/>
      </c>
      <c r="AB53" s="109">
        <f>SUMIFS(Xero!$F:$F,Xero!$B:$B,Heron!AB$9,Xero!$A:$A,Heron!$A$4,Xero!$E:$E,Heron!$A53)+SUMIFS(Xero!$F:$F,Xero!$B:$B,Heron!AB$9,Xero!$A:$A,Heron!$A$5,Xero!$E:$E,Heron!$A53)</f>
        <v/>
      </c>
      <c r="AC53" s="109">
        <f>SUMIFS(Xero!$F:$F,Xero!$B:$B,Heron!AC$9,Xero!$A:$A,Heron!$A$4,Xero!$E:$E,Heron!$A53)+SUMIFS(Xero!$F:$F,Xero!$B:$B,Heron!AC$9,Xero!$A:$A,Heron!$A$5,Xero!$E:$E,Heron!$A53)</f>
        <v/>
      </c>
      <c r="AD53" s="109">
        <f>SUMIFS(Xero!$F:$F,Xero!$B:$B,Heron!AD$9,Xero!$A:$A,Heron!$A$4,Xero!$E:$E,Heron!$A53)+SUMIFS(Xero!$F:$F,Xero!$B:$B,Heron!AD$9,Xero!$A:$A,Heron!$A$5,Xero!$E:$E,Heron!$A53)</f>
        <v/>
      </c>
      <c r="AE53" s="109">
        <f>SUMIFS(Xero!$F:$F,Xero!$B:$B,Heron!AE$9,Xero!$A:$A,Heron!$A$4,Xero!$E:$E,Heron!$A53)+SUMIFS(Xero!$F:$F,Xero!$B:$B,Heron!AE$9,Xero!$A:$A,Heron!$A$5,Xero!$E:$E,Heron!$A53)</f>
        <v/>
      </c>
      <c r="AF53" s="109">
        <f>SUMIFS(Xero!$F:$F,Xero!$B:$B,Heron!AF$9,Xero!$A:$A,Heron!$A$4,Xero!$E:$E,Heron!$A53)+SUMIFS(Xero!$F:$F,Xero!$B:$B,Heron!AF$9,Xero!$A:$A,Heron!$A$5,Xero!$E:$E,Heron!$A53)</f>
        <v/>
      </c>
      <c r="AG53" s="109">
        <f>SUMIFS(Xero!$F:$F,Xero!$B:$B,Heron!AG$9,Xero!$A:$A,Heron!$A$4,Xero!$E:$E,Heron!$A53)+SUMIFS(Xero!$F:$F,Xero!$B:$B,Heron!AG$9,Xero!$A:$A,Heron!$A$5,Xero!$E:$E,Heron!$A53)</f>
        <v/>
      </c>
      <c r="AH53" s="109">
        <f>SUMIFS(Xero!$F:$F,Xero!$B:$B,Heron!AH$9,Xero!$A:$A,Heron!$A$4,Xero!$E:$E,Heron!$A53)+SUMIFS(Xero!$F:$F,Xero!$B:$B,Heron!AH$9,Xero!$A:$A,Heron!$A$5,Xero!$E:$E,Heron!$A53)</f>
        <v/>
      </c>
      <c r="AI53" s="109">
        <f>SUMIFS(Xero!$F:$F,Xero!$B:$B,Heron!AI$9,Xero!$A:$A,Heron!$A$4,Xero!$E:$E,Heron!$A53)+SUMIFS(Xero!$F:$F,Xero!$B:$B,Heron!AI$9,Xero!$A:$A,Heron!$A$5,Xero!$E:$E,Heron!$A53)</f>
        <v/>
      </c>
      <c r="AJ53" s="109">
        <f>SUMIFS(Xero!$F:$F,Xero!$B:$B,Heron!AJ$9,Xero!$A:$A,Heron!$A$4,Xero!$E:$E,Heron!$A53)+SUMIFS(Xero!$F:$F,Xero!$B:$B,Heron!AJ$9,Xero!$A:$A,Heron!$A$5,Xero!$E:$E,Heron!$A53)</f>
        <v/>
      </c>
      <c r="AK53" s="109">
        <f>SUMIFS(Xero!$F:$F,Xero!$B:$B,Heron!AK$9,Xero!$A:$A,Heron!$A$4,Xero!$E:$E,Heron!$A53)+SUMIFS(Xero!$F:$F,Xero!$B:$B,Heron!AK$9,Xero!$A:$A,Heron!$A$5,Xero!$E:$E,Heron!$A53)</f>
        <v/>
      </c>
      <c r="AL53" s="109">
        <f>SUMIFS(Xero!$F:$F,Xero!$B:$B,Heron!AL$9,Xero!$A:$A,Heron!$A$4,Xero!$E:$E,Heron!$A53)+SUMIFS(Xero!$F:$F,Xero!$B:$B,Heron!AL$9,Xero!$A:$A,Heron!$A$5,Xero!$E:$E,Heron!$A53)</f>
        <v/>
      </c>
      <c r="AM53" s="109">
        <f>SUMIFS(Xero!$F:$F,Xero!$B:$B,Heron!AM$9,Xero!$A:$A,Heron!$A$4,Xero!$E:$E,Heron!$A53)+SUMIFS(Xero!$F:$F,Xero!$B:$B,Heron!AM$9,Xero!$A:$A,Heron!$A$5,Xero!$E:$E,Heron!$A53)</f>
        <v/>
      </c>
      <c r="AN53" s="109">
        <f>SUMIFS(Xero!$F:$F,Xero!$B:$B,Heron!AN$9,Xero!$A:$A,Heron!$A$4,Xero!$E:$E,Heron!$A53)+SUMIFS(Xero!$F:$F,Xero!$B:$B,Heron!AN$9,Xero!$A:$A,Heron!$A$5,Xero!$E:$E,Heron!$A53)</f>
        <v/>
      </c>
      <c r="AO53" s="109">
        <f>SUMIFS(Xero!$F:$F,Xero!$B:$B,Heron!AO$9,Xero!$A:$A,Heron!$A$4,Xero!$E:$E,Heron!$A53)+SUMIFS(Xero!$F:$F,Xero!$B:$B,Heron!AO$9,Xero!$A:$A,Heron!$A$5,Xero!$E:$E,Heron!$A53)</f>
        <v/>
      </c>
      <c r="AP53" s="109">
        <f>SUMIFS(Xero!$F:$F,Xero!$B:$B,Heron!AP$9,Xero!$A:$A,Heron!$A$4,Xero!$E:$E,Heron!$A53)+SUMIFS(Xero!$F:$F,Xero!$B:$B,Heron!AP$9,Xero!$A:$A,Heron!$A$5,Xero!$E:$E,Heron!$A53)</f>
        <v/>
      </c>
      <c r="AQ53" s="109">
        <f>SUMIFS(Xero!$F:$F,Xero!$B:$B,Heron!AQ$9,Xero!$A:$A,Heron!$A$4,Xero!$E:$E,Heron!$A53)+SUMIFS(Xero!$F:$F,Xero!$B:$B,Heron!AQ$9,Xero!$A:$A,Heron!$A$5,Xero!$E:$E,Heron!$A53)</f>
        <v/>
      </c>
      <c r="AR53" s="109">
        <f>SUMIFS(Xero!$F:$F,Xero!$B:$B,Heron!AR$9,Xero!$A:$A,Heron!$A$4,Xero!$E:$E,Heron!$A53)+SUMIFS(Xero!$F:$F,Xero!$B:$B,Heron!AR$9,Xero!$A:$A,Heron!$A$5,Xero!$E:$E,Heron!$A53)</f>
        <v/>
      </c>
      <c r="AS53" s="109">
        <f>SUMIFS(Xero!$F:$F,Xero!$B:$B,Heron!AS$9,Xero!$A:$A,Heron!$A$4,Xero!$E:$E,Heron!$A53)+SUMIFS(Xero!$F:$F,Xero!$B:$B,Heron!AS$9,Xero!$A:$A,Heron!$A$5,Xero!$E:$E,Heron!$A53)</f>
        <v/>
      </c>
      <c r="AT53" s="109">
        <f>SUMIFS(Xero!$F:$F,Xero!$B:$B,Heron!AT$9,Xero!$A:$A,Heron!$A$4,Xero!$E:$E,Heron!$A53)+SUMIFS(Xero!$F:$F,Xero!$B:$B,Heron!AT$9,Xero!$A:$A,Heron!$A$5,Xero!$E:$E,Heron!$A53)</f>
        <v/>
      </c>
      <c r="AU53" s="109">
        <f>SUMIFS(Xero!$F:$F,Xero!$B:$B,Heron!AU$9,Xero!$A:$A,Heron!$A$4,Xero!$E:$E,Heron!$A53)+SUMIFS(Xero!$F:$F,Xero!$B:$B,Heron!AU$9,Xero!$A:$A,Heron!$A$5,Xero!$E:$E,Heron!$A53)</f>
        <v/>
      </c>
      <c r="AV53" s="109">
        <f>SUMIFS(Xero!$F:$F,Xero!$B:$B,Heron!AV$9,Xero!$A:$A,Heron!$A$4,Xero!$E:$E,Heron!$A53)+SUMIFS(Xero!$F:$F,Xero!$B:$B,Heron!AV$9,Xero!$A:$A,Heron!$A$5,Xero!$E:$E,Heron!$A53)</f>
        <v/>
      </c>
      <c r="AW53" s="109">
        <f>SUMIFS(Xero!$F:$F,Xero!$B:$B,Heron!AW$9,Xero!$A:$A,Heron!$A$4,Xero!$E:$E,Heron!$A53)+SUMIFS(Xero!$F:$F,Xero!$B:$B,Heron!AW$9,Xero!$A:$A,Heron!$A$5,Xero!$E:$E,Heron!$A53)</f>
        <v/>
      </c>
      <c r="AX53" s="109">
        <f>SUMIFS(Xero!$F:$F,Xero!$B:$B,Heron!AX$9,Xero!$A:$A,Heron!$A$4,Xero!$E:$E,Heron!$A53)+SUMIFS(Xero!$F:$F,Xero!$B:$B,Heron!AX$9,Xero!$A:$A,Heron!$A$5,Xero!$E:$E,Heron!$A53)</f>
        <v/>
      </c>
      <c r="AY53" s="109">
        <f>SUMIFS(Xero!$F:$F,Xero!$B:$B,Heron!AY$9,Xero!$A:$A,Heron!$A$4,Xero!$E:$E,Heron!$A53)+SUMIFS(Xero!$F:$F,Xero!$B:$B,Heron!AY$9,Xero!$A:$A,Heron!$A$5,Xero!$E:$E,Heron!$A53)</f>
        <v/>
      </c>
      <c r="AZ53" s="109">
        <f>SUMIFS(Xero!$F:$F,Xero!$B:$B,Heron!AZ$9,Xero!$A:$A,Heron!$A$4,Xero!$E:$E,Heron!$A53)+SUMIFS(Xero!$F:$F,Xero!$B:$B,Heron!AZ$9,Xero!$A:$A,Heron!$A$5,Xero!$E:$E,Heron!$A53)</f>
        <v/>
      </c>
      <c r="BA53" s="109">
        <f>SUMIFS(Xero!$F:$F,Xero!$B:$B,Heron!BA$9,Xero!$A:$A,Heron!$A$4,Xero!$E:$E,Heron!$A53)+SUMIFS(Xero!$F:$F,Xero!$B:$B,Heron!BA$9,Xero!$A:$A,Heron!$A$5,Xero!$E:$E,Heron!$A53)</f>
        <v/>
      </c>
      <c r="BB53" s="109">
        <f>SUMIFS(Xero!$F:$F,Xero!$B:$B,Heron!BB$9,Xero!$A:$A,Heron!$A$4,Xero!$E:$E,Heron!$A53)+SUMIFS(Xero!$F:$F,Xero!$B:$B,Heron!BB$9,Xero!$A:$A,Heron!$A$5,Xero!$E:$E,Heron!$A53)</f>
        <v/>
      </c>
      <c r="BC53" s="109">
        <f>SUMIFS(Xero!$F:$F,Xero!$B:$B,Heron!BC$9,Xero!$A:$A,Heron!$A$4,Xero!$E:$E,Heron!$A53)+SUMIFS(Xero!$F:$F,Xero!$B:$B,Heron!BC$9,Xero!$A:$A,Heron!$A$5,Xero!$E:$E,Heron!$A53)</f>
        <v/>
      </c>
      <c r="BD53" s="109">
        <f>SUMIFS(Xero!$F:$F,Xero!$B:$B,Heron!BD$9,Xero!$A:$A,Heron!$A$4,Xero!$E:$E,Heron!$A53)+SUMIFS(Xero!$F:$F,Xero!$B:$B,Heron!BD$9,Xero!$A:$A,Heron!$A$5,Xero!$E:$E,Heron!$A53)</f>
        <v/>
      </c>
      <c r="BE53" s="109">
        <f>SUMIFS(Xero!$F:$F,Xero!$B:$B,Heron!BE$9,Xero!$A:$A,Heron!$A$4,Xero!$E:$E,Heron!$A53)+SUMIFS(Xero!$F:$F,Xero!$B:$B,Heron!BE$9,Xero!$A:$A,Heron!$A$5,Xero!$E:$E,Heron!$A53)</f>
        <v/>
      </c>
      <c r="BF53" s="109">
        <f>SUMIFS(Xero!$F:$F,Xero!$B:$B,Heron!BF$9,Xero!$A:$A,Heron!$A$4,Xero!$E:$E,Heron!$A53)+SUMIFS(Xero!$F:$F,Xero!$B:$B,Heron!BF$9,Xero!$A:$A,Heron!$A$5,Xero!$E:$E,Heron!$A53)</f>
        <v/>
      </c>
      <c r="BG53" s="109">
        <f>SUMIFS(Xero!$F:$F,Xero!$B:$B,Heron!BG$9,Xero!$A:$A,Heron!$A$4,Xero!$E:$E,Heron!$A53)+SUMIFS(Xero!$F:$F,Xero!$B:$B,Heron!BG$9,Xero!$A:$A,Heron!$A$5,Xero!$E:$E,Heron!$A53)</f>
        <v/>
      </c>
      <c r="BH53" s="109">
        <f>SUMIFS(Xero!$F:$F,Xero!$B:$B,Heron!BH$9,Xero!$A:$A,Heron!$A$4,Xero!$E:$E,Heron!$A53)+SUMIFS(Xero!$F:$F,Xero!$B:$B,Heron!BH$9,Xero!$A:$A,Heron!$A$5,Xero!$E:$E,Heron!$A53)</f>
        <v/>
      </c>
      <c r="BI53" s="109">
        <f>SUMIFS(Xero!$F:$F,Xero!$B:$B,Heron!BI$9,Xero!$A:$A,Heron!$A$4,Xero!$E:$E,Heron!$A53)+SUMIFS(Xero!$F:$F,Xero!$B:$B,Heron!BI$9,Xero!$A:$A,Heron!$A$5,Xero!$E:$E,Heron!$A53)</f>
        <v/>
      </c>
      <c r="BJ53" s="109">
        <f>SUMIFS(Xero!$F:$F,Xero!$B:$B,Heron!BJ$9,Xero!$A:$A,Heron!$A$4,Xero!$E:$E,Heron!$A53)+SUMIFS(Xero!$F:$F,Xero!$B:$B,Heron!BJ$9,Xero!$A:$A,Heron!$A$5,Xero!$E:$E,Heron!$A53)</f>
        <v/>
      </c>
      <c r="BK53" s="109">
        <f>SUMIFS(Xero!$F:$F,Xero!$B:$B,Heron!BK$9,Xero!$A:$A,Heron!$A$4,Xero!$E:$E,Heron!$A53)+SUMIFS(Xero!$F:$F,Xero!$B:$B,Heron!BK$9,Xero!$A:$A,Heron!$A$5,Xero!$E:$E,Heron!$A53)</f>
        <v/>
      </c>
      <c r="BL53" s="109">
        <f>sum(D53:BK53)</f>
        <v/>
      </c>
    </row>
    <row r="54">
      <c r="A54" s="108" t="inlineStr">
        <is>
          <t>COS - Legal Fees</t>
        </is>
      </c>
      <c r="D54" s="109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09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09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09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09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09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09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09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09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09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09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09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09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09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09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09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09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09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09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09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09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09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09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09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09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09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09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09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09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09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09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09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09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09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09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09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09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09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09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09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09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09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09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09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09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09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09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09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09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09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09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09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09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09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09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09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09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09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09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09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/>
      </c>
      <c r="BL54" s="109">
        <f>sum(D54:BK54)</f>
        <v/>
      </c>
    </row>
    <row r="55">
      <c r="A55" s="108" t="inlineStr">
        <is>
          <t>COS - Legal Fees Opening of Sec Title Fees</t>
        </is>
      </c>
      <c r="D55" s="109">
        <f>SUMIFS(Xero!$F:$F,Xero!$B:$B,Heron!D$9,Xero!$A:$A,Heron!$A$4,Xero!$E:$E,Heron!$A55)+SUMIFS(Xero!$F:$F,Xero!$B:$B,Heron!D$9,Xero!$A:$A,Heron!$A$5,Xero!$E:$E,Heron!$A55)</f>
        <v/>
      </c>
      <c r="E55" s="109">
        <f>SUMIFS(Xero!$F:$F,Xero!$B:$B,Heron!E$9,Xero!$A:$A,Heron!$A$4,Xero!$E:$E,Heron!$A55)+SUMIFS(Xero!$F:$F,Xero!$B:$B,Heron!E$9,Xero!$A:$A,Heron!$A$5,Xero!$E:$E,Heron!$A55)</f>
        <v/>
      </c>
      <c r="F55" s="109">
        <f>SUMIFS(Xero!$F:$F,Xero!$B:$B,Heron!F$9,Xero!$A:$A,Heron!$A$4,Xero!$E:$E,Heron!$A55)+SUMIFS(Xero!$F:$F,Xero!$B:$B,Heron!F$9,Xero!$A:$A,Heron!$A$5,Xero!$E:$E,Heron!$A55)</f>
        <v/>
      </c>
      <c r="G55" s="109">
        <f>SUMIFS(Xero!$F:$F,Xero!$B:$B,Heron!G$9,Xero!$A:$A,Heron!$A$4,Xero!$E:$E,Heron!$A55)+SUMIFS(Xero!$F:$F,Xero!$B:$B,Heron!G$9,Xero!$A:$A,Heron!$A$5,Xero!$E:$E,Heron!$A55)</f>
        <v/>
      </c>
      <c r="H55" s="109">
        <f>SUMIFS(Xero!$F:$F,Xero!$B:$B,Heron!H$9,Xero!$A:$A,Heron!$A$4,Xero!$E:$E,Heron!$A55)+SUMIFS(Xero!$F:$F,Xero!$B:$B,Heron!H$9,Xero!$A:$A,Heron!$A$5,Xero!$E:$E,Heron!$A55)</f>
        <v/>
      </c>
      <c r="I55" s="109">
        <f>SUMIFS(Xero!$F:$F,Xero!$B:$B,Heron!I$9,Xero!$A:$A,Heron!$A$4,Xero!$E:$E,Heron!$A55)+SUMIFS(Xero!$F:$F,Xero!$B:$B,Heron!I$9,Xero!$A:$A,Heron!$A$5,Xero!$E:$E,Heron!$A55)</f>
        <v/>
      </c>
      <c r="J55" s="109">
        <f>SUMIFS(Xero!$F:$F,Xero!$B:$B,Heron!J$9,Xero!$A:$A,Heron!$A$4,Xero!$E:$E,Heron!$A55)+SUMIFS(Xero!$F:$F,Xero!$B:$B,Heron!J$9,Xero!$A:$A,Heron!$A$5,Xero!$E:$E,Heron!$A55)</f>
        <v/>
      </c>
      <c r="K55" s="109">
        <f>SUMIFS(Xero!$F:$F,Xero!$B:$B,Heron!K$9,Xero!$A:$A,Heron!$A$4,Xero!$E:$E,Heron!$A55)+SUMIFS(Xero!$F:$F,Xero!$B:$B,Heron!K$9,Xero!$A:$A,Heron!$A$5,Xero!$E:$E,Heron!$A55)</f>
        <v/>
      </c>
      <c r="L55" s="109">
        <f>SUMIFS(Xero!$F:$F,Xero!$B:$B,Heron!L$9,Xero!$A:$A,Heron!$A$4,Xero!$E:$E,Heron!$A55)+SUMIFS(Xero!$F:$F,Xero!$B:$B,Heron!L$9,Xero!$A:$A,Heron!$A$5,Xero!$E:$E,Heron!$A55)</f>
        <v/>
      </c>
      <c r="M55" s="109">
        <f>SUMIFS(Xero!$F:$F,Xero!$B:$B,Heron!M$9,Xero!$A:$A,Heron!$A$4,Xero!$E:$E,Heron!$A55)+SUMIFS(Xero!$F:$F,Xero!$B:$B,Heron!M$9,Xero!$A:$A,Heron!$A$5,Xero!$E:$E,Heron!$A55)</f>
        <v/>
      </c>
      <c r="N55" s="109">
        <f>SUMIFS(Xero!$F:$F,Xero!$B:$B,Heron!N$9,Xero!$A:$A,Heron!$A$4,Xero!$E:$E,Heron!$A55)+SUMIFS(Xero!$F:$F,Xero!$B:$B,Heron!N$9,Xero!$A:$A,Heron!$A$5,Xero!$E:$E,Heron!$A55)</f>
        <v/>
      </c>
      <c r="O55" s="109">
        <f>SUMIFS(Xero!$F:$F,Xero!$B:$B,Heron!O$9,Xero!$A:$A,Heron!$A$4,Xero!$E:$E,Heron!$A55)+SUMIFS(Xero!$F:$F,Xero!$B:$B,Heron!O$9,Xero!$A:$A,Heron!$A$5,Xero!$E:$E,Heron!$A55)</f>
        <v/>
      </c>
      <c r="P55" s="109">
        <f>SUMIFS(Xero!$F:$F,Xero!$B:$B,Heron!P$9,Xero!$A:$A,Heron!$A$4,Xero!$E:$E,Heron!$A55)+SUMIFS(Xero!$F:$F,Xero!$B:$B,Heron!P$9,Xero!$A:$A,Heron!$A$5,Xero!$E:$E,Heron!$A55)</f>
        <v/>
      </c>
      <c r="Q55" s="109">
        <f>SUMIFS(Xero!$F:$F,Xero!$B:$B,Heron!Q$9,Xero!$A:$A,Heron!$A$4,Xero!$E:$E,Heron!$A55)+SUMIFS(Xero!$F:$F,Xero!$B:$B,Heron!Q$9,Xero!$A:$A,Heron!$A$5,Xero!$E:$E,Heron!$A55)</f>
        <v/>
      </c>
      <c r="R55" s="109">
        <f>SUMIFS(Xero!$F:$F,Xero!$B:$B,Heron!R$9,Xero!$A:$A,Heron!$A$4,Xero!$E:$E,Heron!$A55)+SUMIFS(Xero!$F:$F,Xero!$B:$B,Heron!R$9,Xero!$A:$A,Heron!$A$5,Xero!$E:$E,Heron!$A55)</f>
        <v/>
      </c>
      <c r="S55" s="109">
        <f>SUMIFS(Xero!$F:$F,Xero!$B:$B,Heron!S$9,Xero!$A:$A,Heron!$A$4,Xero!$E:$E,Heron!$A55)+SUMIFS(Xero!$F:$F,Xero!$B:$B,Heron!S$9,Xero!$A:$A,Heron!$A$5,Xero!$E:$E,Heron!$A55)</f>
        <v/>
      </c>
      <c r="T55" s="109">
        <f>SUMIFS(Xero!$F:$F,Xero!$B:$B,Heron!T$9,Xero!$A:$A,Heron!$A$4,Xero!$E:$E,Heron!$A55)+SUMIFS(Xero!$F:$F,Xero!$B:$B,Heron!T$9,Xero!$A:$A,Heron!$A$5,Xero!$E:$E,Heron!$A55)</f>
        <v/>
      </c>
      <c r="U55" s="109">
        <f>SUMIFS(Xero!$F:$F,Xero!$B:$B,Heron!U$9,Xero!$A:$A,Heron!$A$4,Xero!$E:$E,Heron!$A55)+SUMIFS(Xero!$F:$F,Xero!$B:$B,Heron!U$9,Xero!$A:$A,Heron!$A$5,Xero!$E:$E,Heron!$A55)</f>
        <v/>
      </c>
      <c r="V55" s="109">
        <f>SUMIFS(Xero!$F:$F,Xero!$B:$B,Heron!V$9,Xero!$A:$A,Heron!$A$4,Xero!$E:$E,Heron!$A55)+SUMIFS(Xero!$F:$F,Xero!$B:$B,Heron!V$9,Xero!$A:$A,Heron!$A$5,Xero!$E:$E,Heron!$A55)</f>
        <v/>
      </c>
      <c r="W55" s="109">
        <f>SUMIFS(Xero!$F:$F,Xero!$B:$B,Heron!W$9,Xero!$A:$A,Heron!$A$4,Xero!$E:$E,Heron!$A55)+SUMIFS(Xero!$F:$F,Xero!$B:$B,Heron!W$9,Xero!$A:$A,Heron!$A$5,Xero!$E:$E,Heron!$A55)</f>
        <v/>
      </c>
      <c r="X55" s="109">
        <f>SUMIFS(Xero!$F:$F,Xero!$B:$B,Heron!X$9,Xero!$A:$A,Heron!$A$4,Xero!$E:$E,Heron!$A55)+SUMIFS(Xero!$F:$F,Xero!$B:$B,Heron!X$9,Xero!$A:$A,Heron!$A$5,Xero!$E:$E,Heron!$A55)</f>
        <v/>
      </c>
      <c r="Y55" s="109">
        <f>SUMIFS(Xero!$F:$F,Xero!$B:$B,Heron!Y$9,Xero!$A:$A,Heron!$A$4,Xero!$E:$E,Heron!$A55)+SUMIFS(Xero!$F:$F,Xero!$B:$B,Heron!Y$9,Xero!$A:$A,Heron!$A$5,Xero!$E:$E,Heron!$A55)</f>
        <v/>
      </c>
      <c r="Z55" s="109">
        <f>SUMIFS(Xero!$F:$F,Xero!$B:$B,Heron!Z$9,Xero!$A:$A,Heron!$A$4,Xero!$E:$E,Heron!$A55)+SUMIFS(Xero!$F:$F,Xero!$B:$B,Heron!Z$9,Xero!$A:$A,Heron!$A$5,Xero!$E:$E,Heron!$A55)</f>
        <v/>
      </c>
      <c r="AA55" s="109">
        <f>SUMIFS(Xero!$F:$F,Xero!$B:$B,Heron!AA$9,Xero!$A:$A,Heron!$A$4,Xero!$E:$E,Heron!$A55)+SUMIFS(Xero!$F:$F,Xero!$B:$B,Heron!AA$9,Xero!$A:$A,Heron!$A$5,Xero!$E:$E,Heron!$A55)</f>
        <v/>
      </c>
      <c r="AB55" s="109">
        <f>SUMIFS(Xero!$F:$F,Xero!$B:$B,Heron!AB$9,Xero!$A:$A,Heron!$A$4,Xero!$E:$E,Heron!$A55)+SUMIFS(Xero!$F:$F,Xero!$B:$B,Heron!AB$9,Xero!$A:$A,Heron!$A$5,Xero!$E:$E,Heron!$A55)</f>
        <v/>
      </c>
      <c r="AC55" s="109">
        <f>SUMIFS(Xero!$F:$F,Xero!$B:$B,Heron!AC$9,Xero!$A:$A,Heron!$A$4,Xero!$E:$E,Heron!$A55)+SUMIFS(Xero!$F:$F,Xero!$B:$B,Heron!AC$9,Xero!$A:$A,Heron!$A$5,Xero!$E:$E,Heron!$A55)</f>
        <v/>
      </c>
      <c r="AD55" s="109">
        <f>SUMIFS(Xero!$F:$F,Xero!$B:$B,Heron!AD$9,Xero!$A:$A,Heron!$A$4,Xero!$E:$E,Heron!$A55)+SUMIFS(Xero!$F:$F,Xero!$B:$B,Heron!AD$9,Xero!$A:$A,Heron!$A$5,Xero!$E:$E,Heron!$A55)</f>
        <v/>
      </c>
      <c r="AE55" s="109">
        <f>SUMIFS(Xero!$F:$F,Xero!$B:$B,Heron!AE$9,Xero!$A:$A,Heron!$A$4,Xero!$E:$E,Heron!$A55)+SUMIFS(Xero!$F:$F,Xero!$B:$B,Heron!AE$9,Xero!$A:$A,Heron!$A$5,Xero!$E:$E,Heron!$A55)</f>
        <v/>
      </c>
      <c r="AF55" s="109">
        <f>SUMIFS(Xero!$F:$F,Xero!$B:$B,Heron!AF$9,Xero!$A:$A,Heron!$A$4,Xero!$E:$E,Heron!$A55)+SUMIFS(Xero!$F:$F,Xero!$B:$B,Heron!AF$9,Xero!$A:$A,Heron!$A$5,Xero!$E:$E,Heron!$A55)</f>
        <v/>
      </c>
      <c r="AG55" s="109">
        <f>SUMIFS(Xero!$F:$F,Xero!$B:$B,Heron!AG$9,Xero!$A:$A,Heron!$A$4,Xero!$E:$E,Heron!$A55)+SUMIFS(Xero!$F:$F,Xero!$B:$B,Heron!AG$9,Xero!$A:$A,Heron!$A$5,Xero!$E:$E,Heron!$A55)</f>
        <v/>
      </c>
      <c r="AH55" s="109">
        <f>SUMIFS(Xero!$F:$F,Xero!$B:$B,Heron!AH$9,Xero!$A:$A,Heron!$A$4,Xero!$E:$E,Heron!$A55)+SUMIFS(Xero!$F:$F,Xero!$B:$B,Heron!AH$9,Xero!$A:$A,Heron!$A$5,Xero!$E:$E,Heron!$A55)</f>
        <v/>
      </c>
      <c r="AI55" s="109">
        <f>SUMIFS(Xero!$F:$F,Xero!$B:$B,Heron!AI$9,Xero!$A:$A,Heron!$A$4,Xero!$E:$E,Heron!$A55)+SUMIFS(Xero!$F:$F,Xero!$B:$B,Heron!AI$9,Xero!$A:$A,Heron!$A$5,Xero!$E:$E,Heron!$A55)</f>
        <v/>
      </c>
      <c r="AJ55" s="109">
        <f>SUMIFS(Xero!$F:$F,Xero!$B:$B,Heron!AJ$9,Xero!$A:$A,Heron!$A$4,Xero!$E:$E,Heron!$A55)+SUMIFS(Xero!$F:$F,Xero!$B:$B,Heron!AJ$9,Xero!$A:$A,Heron!$A$5,Xero!$E:$E,Heron!$A55)</f>
        <v/>
      </c>
      <c r="AK55" s="109">
        <f>SUMIFS(Xero!$F:$F,Xero!$B:$B,Heron!AK$9,Xero!$A:$A,Heron!$A$4,Xero!$E:$E,Heron!$A55)+SUMIFS(Xero!$F:$F,Xero!$B:$B,Heron!AK$9,Xero!$A:$A,Heron!$A$5,Xero!$E:$E,Heron!$A55)</f>
        <v/>
      </c>
      <c r="AL55" s="109">
        <f>SUMIFS(Xero!$F:$F,Xero!$B:$B,Heron!AL$9,Xero!$A:$A,Heron!$A$4,Xero!$E:$E,Heron!$A55)+SUMIFS(Xero!$F:$F,Xero!$B:$B,Heron!AL$9,Xero!$A:$A,Heron!$A$5,Xero!$E:$E,Heron!$A55)</f>
        <v/>
      </c>
      <c r="AM55" s="109">
        <f>SUMIFS(Xero!$F:$F,Xero!$B:$B,Heron!AM$9,Xero!$A:$A,Heron!$A$4,Xero!$E:$E,Heron!$A55)+SUMIFS(Xero!$F:$F,Xero!$B:$B,Heron!AM$9,Xero!$A:$A,Heron!$A$5,Xero!$E:$E,Heron!$A55)</f>
        <v/>
      </c>
      <c r="AN55" s="109">
        <f>SUMIFS(Xero!$F:$F,Xero!$B:$B,Heron!AN$9,Xero!$A:$A,Heron!$A$4,Xero!$E:$E,Heron!$A55)+SUMIFS(Xero!$F:$F,Xero!$B:$B,Heron!AN$9,Xero!$A:$A,Heron!$A$5,Xero!$E:$E,Heron!$A55)</f>
        <v/>
      </c>
      <c r="AO55" s="109">
        <f>SUMIFS(Xero!$F:$F,Xero!$B:$B,Heron!AO$9,Xero!$A:$A,Heron!$A$4,Xero!$E:$E,Heron!$A55)+SUMIFS(Xero!$F:$F,Xero!$B:$B,Heron!AO$9,Xero!$A:$A,Heron!$A$5,Xero!$E:$E,Heron!$A55)</f>
        <v/>
      </c>
      <c r="AP55" s="109">
        <f>SUMIFS(Xero!$F:$F,Xero!$B:$B,Heron!AP$9,Xero!$A:$A,Heron!$A$4,Xero!$E:$E,Heron!$A55)+SUMIFS(Xero!$F:$F,Xero!$B:$B,Heron!AP$9,Xero!$A:$A,Heron!$A$5,Xero!$E:$E,Heron!$A55)</f>
        <v/>
      </c>
      <c r="AQ55" s="109">
        <f>SUMIFS(Xero!$F:$F,Xero!$B:$B,Heron!AQ$9,Xero!$A:$A,Heron!$A$4,Xero!$E:$E,Heron!$A55)+SUMIFS(Xero!$F:$F,Xero!$B:$B,Heron!AQ$9,Xero!$A:$A,Heron!$A$5,Xero!$E:$E,Heron!$A55)</f>
        <v/>
      </c>
      <c r="AR55" s="109">
        <f>SUMIFS(Xero!$F:$F,Xero!$B:$B,Heron!AR$9,Xero!$A:$A,Heron!$A$4,Xero!$E:$E,Heron!$A55)+SUMIFS(Xero!$F:$F,Xero!$B:$B,Heron!AR$9,Xero!$A:$A,Heron!$A$5,Xero!$E:$E,Heron!$A55)</f>
        <v/>
      </c>
      <c r="AS55" s="109">
        <f>SUMIFS(Xero!$F:$F,Xero!$B:$B,Heron!AS$9,Xero!$A:$A,Heron!$A$4,Xero!$E:$E,Heron!$A55)+SUMIFS(Xero!$F:$F,Xero!$B:$B,Heron!AS$9,Xero!$A:$A,Heron!$A$5,Xero!$E:$E,Heron!$A55)</f>
        <v/>
      </c>
      <c r="AT55" s="109">
        <f>SUMIFS(Xero!$F:$F,Xero!$B:$B,Heron!AT$9,Xero!$A:$A,Heron!$A$4,Xero!$E:$E,Heron!$A55)+SUMIFS(Xero!$F:$F,Xero!$B:$B,Heron!AT$9,Xero!$A:$A,Heron!$A$5,Xero!$E:$E,Heron!$A55)</f>
        <v/>
      </c>
      <c r="AU55" s="109">
        <f>SUMIFS(Xero!$F:$F,Xero!$B:$B,Heron!AU$9,Xero!$A:$A,Heron!$A$4,Xero!$E:$E,Heron!$A55)+SUMIFS(Xero!$F:$F,Xero!$B:$B,Heron!AU$9,Xero!$A:$A,Heron!$A$5,Xero!$E:$E,Heron!$A55)</f>
        <v/>
      </c>
      <c r="AV55" s="109">
        <f>SUMIFS(Xero!$F:$F,Xero!$B:$B,Heron!AV$9,Xero!$A:$A,Heron!$A$4,Xero!$E:$E,Heron!$A55)+SUMIFS(Xero!$F:$F,Xero!$B:$B,Heron!AV$9,Xero!$A:$A,Heron!$A$5,Xero!$E:$E,Heron!$A55)</f>
        <v/>
      </c>
      <c r="AW55" s="109">
        <f>SUMIFS(Xero!$F:$F,Xero!$B:$B,Heron!AW$9,Xero!$A:$A,Heron!$A$4,Xero!$E:$E,Heron!$A55)+SUMIFS(Xero!$F:$F,Xero!$B:$B,Heron!AW$9,Xero!$A:$A,Heron!$A$5,Xero!$E:$E,Heron!$A55)</f>
        <v/>
      </c>
      <c r="AX55" s="109">
        <f>SUMIFS(Xero!$F:$F,Xero!$B:$B,Heron!AX$9,Xero!$A:$A,Heron!$A$4,Xero!$E:$E,Heron!$A55)+SUMIFS(Xero!$F:$F,Xero!$B:$B,Heron!AX$9,Xero!$A:$A,Heron!$A$5,Xero!$E:$E,Heron!$A55)</f>
        <v/>
      </c>
      <c r="AY55" s="109">
        <f>SUMIFS(Xero!$F:$F,Xero!$B:$B,Heron!AY$9,Xero!$A:$A,Heron!$A$4,Xero!$E:$E,Heron!$A55)+SUMIFS(Xero!$F:$F,Xero!$B:$B,Heron!AY$9,Xero!$A:$A,Heron!$A$5,Xero!$E:$E,Heron!$A55)</f>
        <v/>
      </c>
      <c r="AZ55" s="109">
        <f>SUMIFS(Xero!$F:$F,Xero!$B:$B,Heron!AZ$9,Xero!$A:$A,Heron!$A$4,Xero!$E:$E,Heron!$A55)+SUMIFS(Xero!$F:$F,Xero!$B:$B,Heron!AZ$9,Xero!$A:$A,Heron!$A$5,Xero!$E:$E,Heron!$A55)</f>
        <v/>
      </c>
      <c r="BA55" s="109">
        <f>SUMIFS(Xero!$F:$F,Xero!$B:$B,Heron!BA$9,Xero!$A:$A,Heron!$A$4,Xero!$E:$E,Heron!$A55)+SUMIFS(Xero!$F:$F,Xero!$B:$B,Heron!BA$9,Xero!$A:$A,Heron!$A$5,Xero!$E:$E,Heron!$A55)</f>
        <v/>
      </c>
      <c r="BB55" s="109">
        <f>SUMIFS(Xero!$F:$F,Xero!$B:$B,Heron!BB$9,Xero!$A:$A,Heron!$A$4,Xero!$E:$E,Heron!$A55)+SUMIFS(Xero!$F:$F,Xero!$B:$B,Heron!BB$9,Xero!$A:$A,Heron!$A$5,Xero!$E:$E,Heron!$A55)</f>
        <v/>
      </c>
      <c r="BC55" s="109">
        <f>SUMIFS(Xero!$F:$F,Xero!$B:$B,Heron!BC$9,Xero!$A:$A,Heron!$A$4,Xero!$E:$E,Heron!$A55)+SUMIFS(Xero!$F:$F,Xero!$B:$B,Heron!BC$9,Xero!$A:$A,Heron!$A$5,Xero!$E:$E,Heron!$A55)</f>
        <v/>
      </c>
      <c r="BD55" s="109">
        <f>SUMIFS(Xero!$F:$F,Xero!$B:$B,Heron!BD$9,Xero!$A:$A,Heron!$A$4,Xero!$E:$E,Heron!$A55)+SUMIFS(Xero!$F:$F,Xero!$B:$B,Heron!BD$9,Xero!$A:$A,Heron!$A$5,Xero!$E:$E,Heron!$A55)</f>
        <v/>
      </c>
      <c r="BE55" s="109">
        <f>SUMIFS(Xero!$F:$F,Xero!$B:$B,Heron!BE$9,Xero!$A:$A,Heron!$A$4,Xero!$E:$E,Heron!$A55)+SUMIFS(Xero!$F:$F,Xero!$B:$B,Heron!BE$9,Xero!$A:$A,Heron!$A$5,Xero!$E:$E,Heron!$A55)</f>
        <v/>
      </c>
      <c r="BF55" s="109">
        <f>SUMIFS(Xero!$F:$F,Xero!$B:$B,Heron!BF$9,Xero!$A:$A,Heron!$A$4,Xero!$E:$E,Heron!$A55)+SUMIFS(Xero!$F:$F,Xero!$B:$B,Heron!BF$9,Xero!$A:$A,Heron!$A$5,Xero!$E:$E,Heron!$A55)</f>
        <v/>
      </c>
      <c r="BG55" s="109">
        <f>SUMIFS(Xero!$F:$F,Xero!$B:$B,Heron!BG$9,Xero!$A:$A,Heron!$A$4,Xero!$E:$E,Heron!$A55)+SUMIFS(Xero!$F:$F,Xero!$B:$B,Heron!BG$9,Xero!$A:$A,Heron!$A$5,Xero!$E:$E,Heron!$A55)</f>
        <v/>
      </c>
      <c r="BH55" s="109">
        <f>SUMIFS(Xero!$F:$F,Xero!$B:$B,Heron!BH$9,Xero!$A:$A,Heron!$A$4,Xero!$E:$E,Heron!$A55)+SUMIFS(Xero!$F:$F,Xero!$B:$B,Heron!BH$9,Xero!$A:$A,Heron!$A$5,Xero!$E:$E,Heron!$A55)</f>
        <v/>
      </c>
      <c r="BI55" s="109">
        <f>SUMIFS(Xero!$F:$F,Xero!$B:$B,Heron!BI$9,Xero!$A:$A,Heron!$A$4,Xero!$E:$E,Heron!$A55)+SUMIFS(Xero!$F:$F,Xero!$B:$B,Heron!BI$9,Xero!$A:$A,Heron!$A$5,Xero!$E:$E,Heron!$A55)</f>
        <v/>
      </c>
      <c r="BJ55" s="109">
        <f>SUMIFS(Xero!$F:$F,Xero!$B:$B,Heron!BJ$9,Xero!$A:$A,Heron!$A$4,Xero!$E:$E,Heron!$A55)+SUMIFS(Xero!$F:$F,Xero!$B:$B,Heron!BJ$9,Xero!$A:$A,Heron!$A$5,Xero!$E:$E,Heron!$A55)</f>
        <v/>
      </c>
      <c r="BK55" s="109">
        <f>SUMIFS(Xero!$F:$F,Xero!$B:$B,Heron!BK$9,Xero!$A:$A,Heron!$A$4,Xero!$E:$E,Heron!$A55)+SUMIFS(Xero!$F:$F,Xero!$B:$B,Heron!BK$9,Xero!$A:$A,Heron!$A$5,Xero!$E:$E,Heron!$A55)</f>
        <v/>
      </c>
      <c r="BL55" s="109">
        <f>sum(D55:BK55)</f>
        <v/>
      </c>
    </row>
    <row r="56">
      <c r="A56" s="108" t="inlineStr">
        <is>
          <t>COS - Legal Fees Opening of Sec Title Scheme</t>
        </is>
      </c>
      <c r="D56" s="109">
        <f>SUMIFS(Xero!$F:$F,Xero!$B:$B,Heron!D$9,Xero!$A:$A,Heron!$A$4,Xero!$E:$E,Heron!$A56)+SUMIFS(Xero!$F:$F,Xero!$B:$B,Heron!D$9,Xero!$A:$A,Heron!$A$5,Xero!$E:$E,Heron!$A56)</f>
        <v/>
      </c>
      <c r="E56" s="109">
        <f>SUMIFS(Xero!$F:$F,Xero!$B:$B,Heron!E$9,Xero!$A:$A,Heron!$A$4,Xero!$E:$E,Heron!$A56)+SUMIFS(Xero!$F:$F,Xero!$B:$B,Heron!E$9,Xero!$A:$A,Heron!$A$5,Xero!$E:$E,Heron!$A56)</f>
        <v/>
      </c>
      <c r="F56" s="109">
        <f>SUMIFS(Xero!$F:$F,Xero!$B:$B,Heron!F$9,Xero!$A:$A,Heron!$A$4,Xero!$E:$E,Heron!$A56)+SUMIFS(Xero!$F:$F,Xero!$B:$B,Heron!F$9,Xero!$A:$A,Heron!$A$5,Xero!$E:$E,Heron!$A56)</f>
        <v/>
      </c>
      <c r="G56" s="109">
        <f>SUMIFS(Xero!$F:$F,Xero!$B:$B,Heron!G$9,Xero!$A:$A,Heron!$A$4,Xero!$E:$E,Heron!$A56)+SUMIFS(Xero!$F:$F,Xero!$B:$B,Heron!G$9,Xero!$A:$A,Heron!$A$5,Xero!$E:$E,Heron!$A56)</f>
        <v/>
      </c>
      <c r="H56" s="109">
        <f>SUMIFS(Xero!$F:$F,Xero!$B:$B,Heron!H$9,Xero!$A:$A,Heron!$A$4,Xero!$E:$E,Heron!$A56)+SUMIFS(Xero!$F:$F,Xero!$B:$B,Heron!H$9,Xero!$A:$A,Heron!$A$5,Xero!$E:$E,Heron!$A56)</f>
        <v/>
      </c>
      <c r="I56" s="109">
        <f>SUMIFS(Xero!$F:$F,Xero!$B:$B,Heron!I$9,Xero!$A:$A,Heron!$A$4,Xero!$E:$E,Heron!$A56)+SUMIFS(Xero!$F:$F,Xero!$B:$B,Heron!I$9,Xero!$A:$A,Heron!$A$5,Xero!$E:$E,Heron!$A56)</f>
        <v/>
      </c>
      <c r="J56" s="109">
        <f>SUMIFS(Xero!$F:$F,Xero!$B:$B,Heron!J$9,Xero!$A:$A,Heron!$A$4,Xero!$E:$E,Heron!$A56)+SUMIFS(Xero!$F:$F,Xero!$B:$B,Heron!J$9,Xero!$A:$A,Heron!$A$5,Xero!$E:$E,Heron!$A56)</f>
        <v/>
      </c>
      <c r="K56" s="109">
        <f>SUMIFS(Xero!$F:$F,Xero!$B:$B,Heron!K$9,Xero!$A:$A,Heron!$A$4,Xero!$E:$E,Heron!$A56)+SUMIFS(Xero!$F:$F,Xero!$B:$B,Heron!K$9,Xero!$A:$A,Heron!$A$5,Xero!$E:$E,Heron!$A56)</f>
        <v/>
      </c>
      <c r="L56" s="109">
        <f>SUMIFS(Xero!$F:$F,Xero!$B:$B,Heron!L$9,Xero!$A:$A,Heron!$A$4,Xero!$E:$E,Heron!$A56)+SUMIFS(Xero!$F:$F,Xero!$B:$B,Heron!L$9,Xero!$A:$A,Heron!$A$5,Xero!$E:$E,Heron!$A56)</f>
        <v/>
      </c>
      <c r="M56" s="109">
        <f>SUMIFS(Xero!$F:$F,Xero!$B:$B,Heron!M$9,Xero!$A:$A,Heron!$A$4,Xero!$E:$E,Heron!$A56)+SUMIFS(Xero!$F:$F,Xero!$B:$B,Heron!M$9,Xero!$A:$A,Heron!$A$5,Xero!$E:$E,Heron!$A56)</f>
        <v/>
      </c>
      <c r="N56" s="109">
        <f>SUMIFS(Xero!$F:$F,Xero!$B:$B,Heron!N$9,Xero!$A:$A,Heron!$A$4,Xero!$E:$E,Heron!$A56)+SUMIFS(Xero!$F:$F,Xero!$B:$B,Heron!N$9,Xero!$A:$A,Heron!$A$5,Xero!$E:$E,Heron!$A56)</f>
        <v/>
      </c>
      <c r="O56" s="109">
        <f>SUMIFS(Xero!$F:$F,Xero!$B:$B,Heron!O$9,Xero!$A:$A,Heron!$A$4,Xero!$E:$E,Heron!$A56)+SUMIFS(Xero!$F:$F,Xero!$B:$B,Heron!O$9,Xero!$A:$A,Heron!$A$5,Xero!$E:$E,Heron!$A56)</f>
        <v/>
      </c>
      <c r="P56" s="109">
        <f>SUMIFS(Xero!$F:$F,Xero!$B:$B,Heron!P$9,Xero!$A:$A,Heron!$A$4,Xero!$E:$E,Heron!$A56)+SUMIFS(Xero!$F:$F,Xero!$B:$B,Heron!P$9,Xero!$A:$A,Heron!$A$5,Xero!$E:$E,Heron!$A56)</f>
        <v/>
      </c>
      <c r="Q56" s="109">
        <f>SUMIFS(Xero!$F:$F,Xero!$B:$B,Heron!Q$9,Xero!$A:$A,Heron!$A$4,Xero!$E:$E,Heron!$A56)+SUMIFS(Xero!$F:$F,Xero!$B:$B,Heron!Q$9,Xero!$A:$A,Heron!$A$5,Xero!$E:$E,Heron!$A56)</f>
        <v/>
      </c>
      <c r="R56" s="109">
        <f>SUMIFS(Xero!$F:$F,Xero!$B:$B,Heron!R$9,Xero!$A:$A,Heron!$A$4,Xero!$E:$E,Heron!$A56)+SUMIFS(Xero!$F:$F,Xero!$B:$B,Heron!R$9,Xero!$A:$A,Heron!$A$5,Xero!$E:$E,Heron!$A56)</f>
        <v/>
      </c>
      <c r="S56" s="109">
        <f>SUMIFS(Xero!$F:$F,Xero!$B:$B,Heron!S$9,Xero!$A:$A,Heron!$A$4,Xero!$E:$E,Heron!$A56)+SUMIFS(Xero!$F:$F,Xero!$B:$B,Heron!S$9,Xero!$A:$A,Heron!$A$5,Xero!$E:$E,Heron!$A56)</f>
        <v/>
      </c>
      <c r="T56" s="109">
        <f>SUMIFS(Xero!$F:$F,Xero!$B:$B,Heron!T$9,Xero!$A:$A,Heron!$A$4,Xero!$E:$E,Heron!$A56)+SUMIFS(Xero!$F:$F,Xero!$B:$B,Heron!T$9,Xero!$A:$A,Heron!$A$5,Xero!$E:$E,Heron!$A56)</f>
        <v/>
      </c>
      <c r="U56" s="109">
        <f>SUMIFS(Xero!$F:$F,Xero!$B:$B,Heron!U$9,Xero!$A:$A,Heron!$A$4,Xero!$E:$E,Heron!$A56)+SUMIFS(Xero!$F:$F,Xero!$B:$B,Heron!U$9,Xero!$A:$A,Heron!$A$5,Xero!$E:$E,Heron!$A56)</f>
        <v/>
      </c>
      <c r="V56" s="109">
        <f>SUMIFS(Xero!$F:$F,Xero!$B:$B,Heron!V$9,Xero!$A:$A,Heron!$A$4,Xero!$E:$E,Heron!$A56)+SUMIFS(Xero!$F:$F,Xero!$B:$B,Heron!V$9,Xero!$A:$A,Heron!$A$5,Xero!$E:$E,Heron!$A56)</f>
        <v/>
      </c>
      <c r="W56" s="109">
        <f>SUMIFS(Xero!$F:$F,Xero!$B:$B,Heron!W$9,Xero!$A:$A,Heron!$A$4,Xero!$E:$E,Heron!$A56)+SUMIFS(Xero!$F:$F,Xero!$B:$B,Heron!W$9,Xero!$A:$A,Heron!$A$5,Xero!$E:$E,Heron!$A56)</f>
        <v/>
      </c>
      <c r="X56" s="109">
        <f>SUMIFS(Xero!$F:$F,Xero!$B:$B,Heron!X$9,Xero!$A:$A,Heron!$A$4,Xero!$E:$E,Heron!$A56)+SUMIFS(Xero!$F:$F,Xero!$B:$B,Heron!X$9,Xero!$A:$A,Heron!$A$5,Xero!$E:$E,Heron!$A56)</f>
        <v/>
      </c>
      <c r="Y56" s="109">
        <f>SUMIFS(Xero!$F:$F,Xero!$B:$B,Heron!Y$9,Xero!$A:$A,Heron!$A$4,Xero!$E:$E,Heron!$A56)+SUMIFS(Xero!$F:$F,Xero!$B:$B,Heron!Y$9,Xero!$A:$A,Heron!$A$5,Xero!$E:$E,Heron!$A56)</f>
        <v/>
      </c>
      <c r="Z56" s="109">
        <f>SUMIFS(Xero!$F:$F,Xero!$B:$B,Heron!Z$9,Xero!$A:$A,Heron!$A$4,Xero!$E:$E,Heron!$A56)+SUMIFS(Xero!$F:$F,Xero!$B:$B,Heron!Z$9,Xero!$A:$A,Heron!$A$5,Xero!$E:$E,Heron!$A56)</f>
        <v/>
      </c>
      <c r="AA56" s="109">
        <f>SUMIFS(Xero!$F:$F,Xero!$B:$B,Heron!AA$9,Xero!$A:$A,Heron!$A$4,Xero!$E:$E,Heron!$A56)+SUMIFS(Xero!$F:$F,Xero!$B:$B,Heron!AA$9,Xero!$A:$A,Heron!$A$5,Xero!$E:$E,Heron!$A56)</f>
        <v/>
      </c>
      <c r="AB56" s="109">
        <f>SUMIFS(Xero!$F:$F,Xero!$B:$B,Heron!AB$9,Xero!$A:$A,Heron!$A$4,Xero!$E:$E,Heron!$A56)+SUMIFS(Xero!$F:$F,Xero!$B:$B,Heron!AB$9,Xero!$A:$A,Heron!$A$5,Xero!$E:$E,Heron!$A56)</f>
        <v/>
      </c>
      <c r="AC56" s="109">
        <f>SUMIFS(Xero!$F:$F,Xero!$B:$B,Heron!AC$9,Xero!$A:$A,Heron!$A$4,Xero!$E:$E,Heron!$A56)+SUMIFS(Xero!$F:$F,Xero!$B:$B,Heron!AC$9,Xero!$A:$A,Heron!$A$5,Xero!$E:$E,Heron!$A56)</f>
        <v/>
      </c>
      <c r="AD56" s="109">
        <f>SUMIFS(Xero!$F:$F,Xero!$B:$B,Heron!AD$9,Xero!$A:$A,Heron!$A$4,Xero!$E:$E,Heron!$A56)+SUMIFS(Xero!$F:$F,Xero!$B:$B,Heron!AD$9,Xero!$A:$A,Heron!$A$5,Xero!$E:$E,Heron!$A56)</f>
        <v/>
      </c>
      <c r="AE56" s="109">
        <f>SUMIFS(Xero!$F:$F,Xero!$B:$B,Heron!AE$9,Xero!$A:$A,Heron!$A$4,Xero!$E:$E,Heron!$A56)+SUMIFS(Xero!$F:$F,Xero!$B:$B,Heron!AE$9,Xero!$A:$A,Heron!$A$5,Xero!$E:$E,Heron!$A56)</f>
        <v/>
      </c>
      <c r="AF56" s="109">
        <f>SUMIFS(Xero!$F:$F,Xero!$B:$B,Heron!AF$9,Xero!$A:$A,Heron!$A$4,Xero!$E:$E,Heron!$A56)+SUMIFS(Xero!$F:$F,Xero!$B:$B,Heron!AF$9,Xero!$A:$A,Heron!$A$5,Xero!$E:$E,Heron!$A56)</f>
        <v/>
      </c>
      <c r="AG56" s="109">
        <f>SUMIFS(Xero!$F:$F,Xero!$B:$B,Heron!AG$9,Xero!$A:$A,Heron!$A$4,Xero!$E:$E,Heron!$A56)+SUMIFS(Xero!$F:$F,Xero!$B:$B,Heron!AG$9,Xero!$A:$A,Heron!$A$5,Xero!$E:$E,Heron!$A56)</f>
        <v/>
      </c>
      <c r="AH56" s="109">
        <f>SUMIFS(Xero!$F:$F,Xero!$B:$B,Heron!AH$9,Xero!$A:$A,Heron!$A$4,Xero!$E:$E,Heron!$A56)+SUMIFS(Xero!$F:$F,Xero!$B:$B,Heron!AH$9,Xero!$A:$A,Heron!$A$5,Xero!$E:$E,Heron!$A56)</f>
        <v/>
      </c>
      <c r="AI56" s="109">
        <f>SUMIFS(Xero!$F:$F,Xero!$B:$B,Heron!AI$9,Xero!$A:$A,Heron!$A$4,Xero!$E:$E,Heron!$A56)+SUMIFS(Xero!$F:$F,Xero!$B:$B,Heron!AI$9,Xero!$A:$A,Heron!$A$5,Xero!$E:$E,Heron!$A56)</f>
        <v/>
      </c>
      <c r="AJ56" s="109">
        <f>SUMIFS(Xero!$F:$F,Xero!$B:$B,Heron!AJ$9,Xero!$A:$A,Heron!$A$4,Xero!$E:$E,Heron!$A56)+SUMIFS(Xero!$F:$F,Xero!$B:$B,Heron!AJ$9,Xero!$A:$A,Heron!$A$5,Xero!$E:$E,Heron!$A56)</f>
        <v/>
      </c>
      <c r="AK56" s="109">
        <f>SUMIFS(Xero!$F:$F,Xero!$B:$B,Heron!AK$9,Xero!$A:$A,Heron!$A$4,Xero!$E:$E,Heron!$A56)+SUMIFS(Xero!$F:$F,Xero!$B:$B,Heron!AK$9,Xero!$A:$A,Heron!$A$5,Xero!$E:$E,Heron!$A56)</f>
        <v/>
      </c>
      <c r="AL56" s="109">
        <f>SUMIFS(Xero!$F:$F,Xero!$B:$B,Heron!AL$9,Xero!$A:$A,Heron!$A$4,Xero!$E:$E,Heron!$A56)+SUMIFS(Xero!$F:$F,Xero!$B:$B,Heron!AL$9,Xero!$A:$A,Heron!$A$5,Xero!$E:$E,Heron!$A56)</f>
        <v/>
      </c>
      <c r="AM56" s="109">
        <f>SUMIFS(Xero!$F:$F,Xero!$B:$B,Heron!AM$9,Xero!$A:$A,Heron!$A$4,Xero!$E:$E,Heron!$A56)+SUMIFS(Xero!$F:$F,Xero!$B:$B,Heron!AM$9,Xero!$A:$A,Heron!$A$5,Xero!$E:$E,Heron!$A56)</f>
        <v/>
      </c>
      <c r="AN56" s="109">
        <f>SUMIFS(Xero!$F:$F,Xero!$B:$B,Heron!AN$9,Xero!$A:$A,Heron!$A$4,Xero!$E:$E,Heron!$A56)+SUMIFS(Xero!$F:$F,Xero!$B:$B,Heron!AN$9,Xero!$A:$A,Heron!$A$5,Xero!$E:$E,Heron!$A56)</f>
        <v/>
      </c>
      <c r="AO56" s="109">
        <f>SUMIFS(Xero!$F:$F,Xero!$B:$B,Heron!AO$9,Xero!$A:$A,Heron!$A$4,Xero!$E:$E,Heron!$A56)+SUMIFS(Xero!$F:$F,Xero!$B:$B,Heron!AO$9,Xero!$A:$A,Heron!$A$5,Xero!$E:$E,Heron!$A56)</f>
        <v/>
      </c>
      <c r="AP56" s="109">
        <f>SUMIFS(Xero!$F:$F,Xero!$B:$B,Heron!AP$9,Xero!$A:$A,Heron!$A$4,Xero!$E:$E,Heron!$A56)+SUMIFS(Xero!$F:$F,Xero!$B:$B,Heron!AP$9,Xero!$A:$A,Heron!$A$5,Xero!$E:$E,Heron!$A56)</f>
        <v/>
      </c>
      <c r="AQ56" s="109">
        <f>SUMIFS(Xero!$F:$F,Xero!$B:$B,Heron!AQ$9,Xero!$A:$A,Heron!$A$4,Xero!$E:$E,Heron!$A56)+SUMIFS(Xero!$F:$F,Xero!$B:$B,Heron!AQ$9,Xero!$A:$A,Heron!$A$5,Xero!$E:$E,Heron!$A56)</f>
        <v/>
      </c>
      <c r="AR56" s="109">
        <f>SUMIFS(Xero!$F:$F,Xero!$B:$B,Heron!AR$9,Xero!$A:$A,Heron!$A$4,Xero!$E:$E,Heron!$A56)+SUMIFS(Xero!$F:$F,Xero!$B:$B,Heron!AR$9,Xero!$A:$A,Heron!$A$5,Xero!$E:$E,Heron!$A56)</f>
        <v/>
      </c>
      <c r="AS56" s="109">
        <f>SUMIFS(Xero!$F:$F,Xero!$B:$B,Heron!AS$9,Xero!$A:$A,Heron!$A$4,Xero!$E:$E,Heron!$A56)+SUMIFS(Xero!$F:$F,Xero!$B:$B,Heron!AS$9,Xero!$A:$A,Heron!$A$5,Xero!$E:$E,Heron!$A56)</f>
        <v/>
      </c>
      <c r="AT56" s="109">
        <f>SUMIFS(Xero!$F:$F,Xero!$B:$B,Heron!AT$9,Xero!$A:$A,Heron!$A$4,Xero!$E:$E,Heron!$A56)+SUMIFS(Xero!$F:$F,Xero!$B:$B,Heron!AT$9,Xero!$A:$A,Heron!$A$5,Xero!$E:$E,Heron!$A56)</f>
        <v/>
      </c>
      <c r="AU56" s="109">
        <f>SUMIFS(Xero!$F:$F,Xero!$B:$B,Heron!AU$9,Xero!$A:$A,Heron!$A$4,Xero!$E:$E,Heron!$A56)+SUMIFS(Xero!$F:$F,Xero!$B:$B,Heron!AU$9,Xero!$A:$A,Heron!$A$5,Xero!$E:$E,Heron!$A56)</f>
        <v/>
      </c>
      <c r="AV56" s="109">
        <f>SUMIFS(Xero!$F:$F,Xero!$B:$B,Heron!AV$9,Xero!$A:$A,Heron!$A$4,Xero!$E:$E,Heron!$A56)+SUMIFS(Xero!$F:$F,Xero!$B:$B,Heron!AV$9,Xero!$A:$A,Heron!$A$5,Xero!$E:$E,Heron!$A56)</f>
        <v/>
      </c>
      <c r="AW56" s="109">
        <f>SUMIFS(Xero!$F:$F,Xero!$B:$B,Heron!AW$9,Xero!$A:$A,Heron!$A$4,Xero!$E:$E,Heron!$A56)+SUMIFS(Xero!$F:$F,Xero!$B:$B,Heron!AW$9,Xero!$A:$A,Heron!$A$5,Xero!$E:$E,Heron!$A56)</f>
        <v/>
      </c>
      <c r="AX56" s="109">
        <f>SUMIFS(Xero!$F:$F,Xero!$B:$B,Heron!AX$9,Xero!$A:$A,Heron!$A$4,Xero!$E:$E,Heron!$A56)+SUMIFS(Xero!$F:$F,Xero!$B:$B,Heron!AX$9,Xero!$A:$A,Heron!$A$5,Xero!$E:$E,Heron!$A56)</f>
        <v/>
      </c>
      <c r="AY56" s="109">
        <f>SUMIFS(Xero!$F:$F,Xero!$B:$B,Heron!AY$9,Xero!$A:$A,Heron!$A$4,Xero!$E:$E,Heron!$A56)+SUMIFS(Xero!$F:$F,Xero!$B:$B,Heron!AY$9,Xero!$A:$A,Heron!$A$5,Xero!$E:$E,Heron!$A56)</f>
        <v/>
      </c>
      <c r="AZ56" s="109">
        <f>SUMIFS(Xero!$F:$F,Xero!$B:$B,Heron!AZ$9,Xero!$A:$A,Heron!$A$4,Xero!$E:$E,Heron!$A56)+SUMIFS(Xero!$F:$F,Xero!$B:$B,Heron!AZ$9,Xero!$A:$A,Heron!$A$5,Xero!$E:$E,Heron!$A56)</f>
        <v/>
      </c>
      <c r="BA56" s="109">
        <f>SUMIFS(Xero!$F:$F,Xero!$B:$B,Heron!BA$9,Xero!$A:$A,Heron!$A$4,Xero!$E:$E,Heron!$A56)+SUMIFS(Xero!$F:$F,Xero!$B:$B,Heron!BA$9,Xero!$A:$A,Heron!$A$5,Xero!$E:$E,Heron!$A56)</f>
        <v/>
      </c>
      <c r="BB56" s="109">
        <f>SUMIFS(Xero!$F:$F,Xero!$B:$B,Heron!BB$9,Xero!$A:$A,Heron!$A$4,Xero!$E:$E,Heron!$A56)+SUMIFS(Xero!$F:$F,Xero!$B:$B,Heron!BB$9,Xero!$A:$A,Heron!$A$5,Xero!$E:$E,Heron!$A56)</f>
        <v/>
      </c>
      <c r="BC56" s="109">
        <f>SUMIFS(Xero!$F:$F,Xero!$B:$B,Heron!BC$9,Xero!$A:$A,Heron!$A$4,Xero!$E:$E,Heron!$A56)+SUMIFS(Xero!$F:$F,Xero!$B:$B,Heron!BC$9,Xero!$A:$A,Heron!$A$5,Xero!$E:$E,Heron!$A56)</f>
        <v/>
      </c>
      <c r="BD56" s="109">
        <f>SUMIFS(Xero!$F:$F,Xero!$B:$B,Heron!BD$9,Xero!$A:$A,Heron!$A$4,Xero!$E:$E,Heron!$A56)+SUMIFS(Xero!$F:$F,Xero!$B:$B,Heron!BD$9,Xero!$A:$A,Heron!$A$5,Xero!$E:$E,Heron!$A56)</f>
        <v/>
      </c>
      <c r="BE56" s="109">
        <f>SUMIFS(Xero!$F:$F,Xero!$B:$B,Heron!BE$9,Xero!$A:$A,Heron!$A$4,Xero!$E:$E,Heron!$A56)+SUMIFS(Xero!$F:$F,Xero!$B:$B,Heron!BE$9,Xero!$A:$A,Heron!$A$5,Xero!$E:$E,Heron!$A56)</f>
        <v/>
      </c>
      <c r="BF56" s="109">
        <f>SUMIFS(Xero!$F:$F,Xero!$B:$B,Heron!BF$9,Xero!$A:$A,Heron!$A$4,Xero!$E:$E,Heron!$A56)+SUMIFS(Xero!$F:$F,Xero!$B:$B,Heron!BF$9,Xero!$A:$A,Heron!$A$5,Xero!$E:$E,Heron!$A56)</f>
        <v/>
      </c>
      <c r="BG56" s="109">
        <f>SUMIFS(Xero!$F:$F,Xero!$B:$B,Heron!BG$9,Xero!$A:$A,Heron!$A$4,Xero!$E:$E,Heron!$A56)+SUMIFS(Xero!$F:$F,Xero!$B:$B,Heron!BG$9,Xero!$A:$A,Heron!$A$5,Xero!$E:$E,Heron!$A56)</f>
        <v/>
      </c>
      <c r="BH56" s="109">
        <f>SUMIFS(Xero!$F:$F,Xero!$B:$B,Heron!BH$9,Xero!$A:$A,Heron!$A$4,Xero!$E:$E,Heron!$A56)+SUMIFS(Xero!$F:$F,Xero!$B:$B,Heron!BH$9,Xero!$A:$A,Heron!$A$5,Xero!$E:$E,Heron!$A56)</f>
        <v/>
      </c>
      <c r="BI56" s="109">
        <f>SUMIFS(Xero!$F:$F,Xero!$B:$B,Heron!BI$9,Xero!$A:$A,Heron!$A$4,Xero!$E:$E,Heron!$A56)+SUMIFS(Xero!$F:$F,Xero!$B:$B,Heron!BI$9,Xero!$A:$A,Heron!$A$5,Xero!$E:$E,Heron!$A56)</f>
        <v/>
      </c>
      <c r="BJ56" s="109">
        <f>SUMIFS(Xero!$F:$F,Xero!$B:$B,Heron!BJ$9,Xero!$A:$A,Heron!$A$4,Xero!$E:$E,Heron!$A56)+SUMIFS(Xero!$F:$F,Xero!$B:$B,Heron!BJ$9,Xero!$A:$A,Heron!$A$5,Xero!$E:$E,Heron!$A56)</f>
        <v/>
      </c>
      <c r="BK56" s="109">
        <f>SUMIFS(Xero!$F:$F,Xero!$B:$B,Heron!BK$9,Xero!$A:$A,Heron!$A$4,Xero!$E:$E,Heron!$A56)+SUMIFS(Xero!$F:$F,Xero!$B:$B,Heron!BK$9,Xero!$A:$A,Heron!$A$5,Xero!$E:$E,Heron!$A56)</f>
        <v/>
      </c>
      <c r="BL56" s="109">
        <f>sum(D56:BK56)</f>
        <v/>
      </c>
    </row>
    <row r="57">
      <c r="A57" s="108" t="inlineStr">
        <is>
          <t>COS - Levies</t>
        </is>
      </c>
      <c r="D57" s="109">
        <f>SUMIFS(Xero!$F:$F,Xero!$B:$B,Heron!D$9,Xero!$A:$A,Heron!$A$4,Xero!$E:$E,Heron!$A57)+SUMIFS(Xero!$F:$F,Xero!$B:$B,Heron!D$9,Xero!$A:$A,Heron!$A$5,Xero!$E:$E,Heron!$A57)</f>
        <v/>
      </c>
      <c r="E57" s="109">
        <f>SUMIFS(Xero!$F:$F,Xero!$B:$B,Heron!E$9,Xero!$A:$A,Heron!$A$4,Xero!$E:$E,Heron!$A57)+SUMIFS(Xero!$F:$F,Xero!$B:$B,Heron!E$9,Xero!$A:$A,Heron!$A$5,Xero!$E:$E,Heron!$A57)</f>
        <v/>
      </c>
      <c r="F57" s="109">
        <f>SUMIFS(Xero!$F:$F,Xero!$B:$B,Heron!F$9,Xero!$A:$A,Heron!$A$4,Xero!$E:$E,Heron!$A57)+SUMIFS(Xero!$F:$F,Xero!$B:$B,Heron!F$9,Xero!$A:$A,Heron!$A$5,Xero!$E:$E,Heron!$A57)</f>
        <v/>
      </c>
      <c r="G57" s="109">
        <f>SUMIFS(Xero!$F:$F,Xero!$B:$B,Heron!G$9,Xero!$A:$A,Heron!$A$4,Xero!$E:$E,Heron!$A57)+SUMIFS(Xero!$F:$F,Xero!$B:$B,Heron!G$9,Xero!$A:$A,Heron!$A$5,Xero!$E:$E,Heron!$A57)</f>
        <v/>
      </c>
      <c r="H57" s="109">
        <f>SUMIFS(Xero!$F:$F,Xero!$B:$B,Heron!H$9,Xero!$A:$A,Heron!$A$4,Xero!$E:$E,Heron!$A57)+SUMIFS(Xero!$F:$F,Xero!$B:$B,Heron!H$9,Xero!$A:$A,Heron!$A$5,Xero!$E:$E,Heron!$A57)</f>
        <v/>
      </c>
      <c r="I57" s="109">
        <f>SUMIFS(Xero!$F:$F,Xero!$B:$B,Heron!I$9,Xero!$A:$A,Heron!$A$4,Xero!$E:$E,Heron!$A57)+SUMIFS(Xero!$F:$F,Xero!$B:$B,Heron!I$9,Xero!$A:$A,Heron!$A$5,Xero!$E:$E,Heron!$A57)</f>
        <v/>
      </c>
      <c r="J57" s="109">
        <f>SUMIFS(Xero!$F:$F,Xero!$B:$B,Heron!J$9,Xero!$A:$A,Heron!$A$4,Xero!$E:$E,Heron!$A57)+SUMIFS(Xero!$F:$F,Xero!$B:$B,Heron!J$9,Xero!$A:$A,Heron!$A$5,Xero!$E:$E,Heron!$A57)</f>
        <v/>
      </c>
      <c r="K57" s="109">
        <f>SUMIFS(Xero!$F:$F,Xero!$B:$B,Heron!K$9,Xero!$A:$A,Heron!$A$4,Xero!$E:$E,Heron!$A57)+SUMIFS(Xero!$F:$F,Xero!$B:$B,Heron!K$9,Xero!$A:$A,Heron!$A$5,Xero!$E:$E,Heron!$A57)</f>
        <v/>
      </c>
      <c r="L57" s="109">
        <f>SUMIFS(Xero!$F:$F,Xero!$B:$B,Heron!L$9,Xero!$A:$A,Heron!$A$4,Xero!$E:$E,Heron!$A57)+SUMIFS(Xero!$F:$F,Xero!$B:$B,Heron!L$9,Xero!$A:$A,Heron!$A$5,Xero!$E:$E,Heron!$A57)</f>
        <v/>
      </c>
      <c r="M57" s="109">
        <f>SUMIFS(Xero!$F:$F,Xero!$B:$B,Heron!M$9,Xero!$A:$A,Heron!$A$4,Xero!$E:$E,Heron!$A57)+SUMIFS(Xero!$F:$F,Xero!$B:$B,Heron!M$9,Xero!$A:$A,Heron!$A$5,Xero!$E:$E,Heron!$A57)</f>
        <v/>
      </c>
      <c r="N57" s="109">
        <f>SUMIFS(Xero!$F:$F,Xero!$B:$B,Heron!N$9,Xero!$A:$A,Heron!$A$4,Xero!$E:$E,Heron!$A57)+SUMIFS(Xero!$F:$F,Xero!$B:$B,Heron!N$9,Xero!$A:$A,Heron!$A$5,Xero!$E:$E,Heron!$A57)</f>
        <v/>
      </c>
      <c r="O57" s="109">
        <f>SUMIFS(Xero!$F:$F,Xero!$B:$B,Heron!O$9,Xero!$A:$A,Heron!$A$4,Xero!$E:$E,Heron!$A57)+SUMIFS(Xero!$F:$F,Xero!$B:$B,Heron!O$9,Xero!$A:$A,Heron!$A$5,Xero!$E:$E,Heron!$A57)</f>
        <v/>
      </c>
      <c r="P57" s="109">
        <f>SUMIFS(Xero!$F:$F,Xero!$B:$B,Heron!P$9,Xero!$A:$A,Heron!$A$4,Xero!$E:$E,Heron!$A57)+SUMIFS(Xero!$F:$F,Xero!$B:$B,Heron!P$9,Xero!$A:$A,Heron!$A$5,Xero!$E:$E,Heron!$A57)</f>
        <v/>
      </c>
      <c r="Q57" s="109">
        <f>SUMIFS(Xero!$F:$F,Xero!$B:$B,Heron!Q$9,Xero!$A:$A,Heron!$A$4,Xero!$E:$E,Heron!$A57)+SUMIFS(Xero!$F:$F,Xero!$B:$B,Heron!Q$9,Xero!$A:$A,Heron!$A$5,Xero!$E:$E,Heron!$A57)</f>
        <v/>
      </c>
      <c r="R57" s="109">
        <f>SUMIFS(Xero!$F:$F,Xero!$B:$B,Heron!R$9,Xero!$A:$A,Heron!$A$4,Xero!$E:$E,Heron!$A57)+SUMIFS(Xero!$F:$F,Xero!$B:$B,Heron!R$9,Xero!$A:$A,Heron!$A$5,Xero!$E:$E,Heron!$A57)</f>
        <v/>
      </c>
      <c r="S57" s="109">
        <f>SUMIFS(Xero!$F:$F,Xero!$B:$B,Heron!S$9,Xero!$A:$A,Heron!$A$4,Xero!$E:$E,Heron!$A57)+SUMIFS(Xero!$F:$F,Xero!$B:$B,Heron!S$9,Xero!$A:$A,Heron!$A$5,Xero!$E:$E,Heron!$A57)</f>
        <v/>
      </c>
      <c r="T57" s="109">
        <f>SUMIFS(Xero!$F:$F,Xero!$B:$B,Heron!T$9,Xero!$A:$A,Heron!$A$4,Xero!$E:$E,Heron!$A57)+SUMIFS(Xero!$F:$F,Xero!$B:$B,Heron!T$9,Xero!$A:$A,Heron!$A$5,Xero!$E:$E,Heron!$A57)</f>
        <v/>
      </c>
      <c r="U57" s="109">
        <f>SUMIFS(Xero!$F:$F,Xero!$B:$B,Heron!U$9,Xero!$A:$A,Heron!$A$4,Xero!$E:$E,Heron!$A57)+SUMIFS(Xero!$F:$F,Xero!$B:$B,Heron!U$9,Xero!$A:$A,Heron!$A$5,Xero!$E:$E,Heron!$A57)</f>
        <v/>
      </c>
      <c r="V57" s="109">
        <f>SUMIFS(Xero!$F:$F,Xero!$B:$B,Heron!V$9,Xero!$A:$A,Heron!$A$4,Xero!$E:$E,Heron!$A57)+SUMIFS(Xero!$F:$F,Xero!$B:$B,Heron!V$9,Xero!$A:$A,Heron!$A$5,Xero!$E:$E,Heron!$A57)</f>
        <v/>
      </c>
      <c r="W57" s="109">
        <f>SUMIFS(Xero!$F:$F,Xero!$B:$B,Heron!W$9,Xero!$A:$A,Heron!$A$4,Xero!$E:$E,Heron!$A57)+SUMIFS(Xero!$F:$F,Xero!$B:$B,Heron!W$9,Xero!$A:$A,Heron!$A$5,Xero!$E:$E,Heron!$A57)</f>
        <v/>
      </c>
      <c r="X57" s="109">
        <f>SUMIFS(Xero!$F:$F,Xero!$B:$B,Heron!X$9,Xero!$A:$A,Heron!$A$4,Xero!$E:$E,Heron!$A57)+SUMIFS(Xero!$F:$F,Xero!$B:$B,Heron!X$9,Xero!$A:$A,Heron!$A$5,Xero!$E:$E,Heron!$A57)</f>
        <v/>
      </c>
      <c r="Y57" s="109">
        <f>SUMIFS(Xero!$F:$F,Xero!$B:$B,Heron!Y$9,Xero!$A:$A,Heron!$A$4,Xero!$E:$E,Heron!$A57)+SUMIFS(Xero!$F:$F,Xero!$B:$B,Heron!Y$9,Xero!$A:$A,Heron!$A$5,Xero!$E:$E,Heron!$A57)</f>
        <v/>
      </c>
      <c r="Z57" s="109">
        <f>SUMIFS(Xero!$F:$F,Xero!$B:$B,Heron!Z$9,Xero!$A:$A,Heron!$A$4,Xero!$E:$E,Heron!$A57)+SUMIFS(Xero!$F:$F,Xero!$B:$B,Heron!Z$9,Xero!$A:$A,Heron!$A$5,Xero!$E:$E,Heron!$A57)</f>
        <v/>
      </c>
      <c r="AA57" s="109">
        <f>SUMIFS(Xero!$F:$F,Xero!$B:$B,Heron!AA$9,Xero!$A:$A,Heron!$A$4,Xero!$E:$E,Heron!$A57)+SUMIFS(Xero!$F:$F,Xero!$B:$B,Heron!AA$9,Xero!$A:$A,Heron!$A$5,Xero!$E:$E,Heron!$A57)</f>
        <v/>
      </c>
      <c r="AB57" s="109">
        <f>SUMIFS(Xero!$F:$F,Xero!$B:$B,Heron!AB$9,Xero!$A:$A,Heron!$A$4,Xero!$E:$E,Heron!$A57)+SUMIFS(Xero!$F:$F,Xero!$B:$B,Heron!AB$9,Xero!$A:$A,Heron!$A$5,Xero!$E:$E,Heron!$A57)</f>
        <v/>
      </c>
      <c r="AC57" s="109">
        <f>SUMIFS(Xero!$F:$F,Xero!$B:$B,Heron!AC$9,Xero!$A:$A,Heron!$A$4,Xero!$E:$E,Heron!$A57)+SUMIFS(Xero!$F:$F,Xero!$B:$B,Heron!AC$9,Xero!$A:$A,Heron!$A$5,Xero!$E:$E,Heron!$A57)</f>
        <v/>
      </c>
      <c r="AD57" s="109">
        <f>SUMIFS(Xero!$F:$F,Xero!$B:$B,Heron!AD$9,Xero!$A:$A,Heron!$A$4,Xero!$E:$E,Heron!$A57)+SUMIFS(Xero!$F:$F,Xero!$B:$B,Heron!AD$9,Xero!$A:$A,Heron!$A$5,Xero!$E:$E,Heron!$A57)</f>
        <v/>
      </c>
      <c r="AE57" s="109">
        <f>SUMIFS(Xero!$F:$F,Xero!$B:$B,Heron!AE$9,Xero!$A:$A,Heron!$A$4,Xero!$E:$E,Heron!$A57)+SUMIFS(Xero!$F:$F,Xero!$B:$B,Heron!AE$9,Xero!$A:$A,Heron!$A$5,Xero!$E:$E,Heron!$A57)</f>
        <v/>
      </c>
      <c r="AF57" s="109">
        <f>SUMIFS(Xero!$F:$F,Xero!$B:$B,Heron!AF$9,Xero!$A:$A,Heron!$A$4,Xero!$E:$E,Heron!$A57)+SUMIFS(Xero!$F:$F,Xero!$B:$B,Heron!AF$9,Xero!$A:$A,Heron!$A$5,Xero!$E:$E,Heron!$A57)</f>
        <v/>
      </c>
      <c r="AG57" s="109">
        <f>SUMIFS(Xero!$F:$F,Xero!$B:$B,Heron!AG$9,Xero!$A:$A,Heron!$A$4,Xero!$E:$E,Heron!$A57)+SUMIFS(Xero!$F:$F,Xero!$B:$B,Heron!AG$9,Xero!$A:$A,Heron!$A$5,Xero!$E:$E,Heron!$A57)</f>
        <v/>
      </c>
      <c r="AH57" s="109">
        <f>SUMIFS(Xero!$F:$F,Xero!$B:$B,Heron!AH$9,Xero!$A:$A,Heron!$A$4,Xero!$E:$E,Heron!$A57)+SUMIFS(Xero!$F:$F,Xero!$B:$B,Heron!AH$9,Xero!$A:$A,Heron!$A$5,Xero!$E:$E,Heron!$A57)</f>
        <v/>
      </c>
      <c r="AI57" s="109">
        <f>SUMIFS(Xero!$F:$F,Xero!$B:$B,Heron!AI$9,Xero!$A:$A,Heron!$A$4,Xero!$E:$E,Heron!$A57)+SUMIFS(Xero!$F:$F,Xero!$B:$B,Heron!AI$9,Xero!$A:$A,Heron!$A$5,Xero!$E:$E,Heron!$A57)</f>
        <v/>
      </c>
      <c r="AJ57" s="109">
        <f>SUMIFS(Xero!$F:$F,Xero!$B:$B,Heron!AJ$9,Xero!$A:$A,Heron!$A$4,Xero!$E:$E,Heron!$A57)+SUMIFS(Xero!$F:$F,Xero!$B:$B,Heron!AJ$9,Xero!$A:$A,Heron!$A$5,Xero!$E:$E,Heron!$A57)</f>
        <v/>
      </c>
      <c r="AK57" s="109">
        <f>SUMIFS(Xero!$F:$F,Xero!$B:$B,Heron!AK$9,Xero!$A:$A,Heron!$A$4,Xero!$E:$E,Heron!$A57)+SUMIFS(Xero!$F:$F,Xero!$B:$B,Heron!AK$9,Xero!$A:$A,Heron!$A$5,Xero!$E:$E,Heron!$A57)</f>
        <v/>
      </c>
      <c r="AL57" s="109">
        <f>SUMIFS(Xero!$F:$F,Xero!$B:$B,Heron!AL$9,Xero!$A:$A,Heron!$A$4,Xero!$E:$E,Heron!$A57)+SUMIFS(Xero!$F:$F,Xero!$B:$B,Heron!AL$9,Xero!$A:$A,Heron!$A$5,Xero!$E:$E,Heron!$A57)</f>
        <v/>
      </c>
      <c r="AM57" s="109">
        <f>SUMIFS(Xero!$F:$F,Xero!$B:$B,Heron!AM$9,Xero!$A:$A,Heron!$A$4,Xero!$E:$E,Heron!$A57)+SUMIFS(Xero!$F:$F,Xero!$B:$B,Heron!AM$9,Xero!$A:$A,Heron!$A$5,Xero!$E:$E,Heron!$A57)</f>
        <v/>
      </c>
      <c r="AN57" s="109">
        <f>SUMIFS(Xero!$F:$F,Xero!$B:$B,Heron!AN$9,Xero!$A:$A,Heron!$A$4,Xero!$E:$E,Heron!$A57)+SUMIFS(Xero!$F:$F,Xero!$B:$B,Heron!AN$9,Xero!$A:$A,Heron!$A$5,Xero!$E:$E,Heron!$A57)</f>
        <v/>
      </c>
      <c r="AO57" s="109">
        <f>SUMIFS(Xero!$F:$F,Xero!$B:$B,Heron!AO$9,Xero!$A:$A,Heron!$A$4,Xero!$E:$E,Heron!$A57)+SUMIFS(Xero!$F:$F,Xero!$B:$B,Heron!AO$9,Xero!$A:$A,Heron!$A$5,Xero!$E:$E,Heron!$A57)</f>
        <v/>
      </c>
      <c r="AP57" s="109">
        <f>SUMIFS(Xero!$F:$F,Xero!$B:$B,Heron!AP$9,Xero!$A:$A,Heron!$A$4,Xero!$E:$E,Heron!$A57)+SUMIFS(Xero!$F:$F,Xero!$B:$B,Heron!AP$9,Xero!$A:$A,Heron!$A$5,Xero!$E:$E,Heron!$A57)</f>
        <v/>
      </c>
      <c r="AQ57" s="109">
        <f>SUMIFS(Xero!$F:$F,Xero!$B:$B,Heron!AQ$9,Xero!$A:$A,Heron!$A$4,Xero!$E:$E,Heron!$A57)+SUMIFS(Xero!$F:$F,Xero!$B:$B,Heron!AQ$9,Xero!$A:$A,Heron!$A$5,Xero!$E:$E,Heron!$A57)</f>
        <v/>
      </c>
      <c r="AR57" s="109">
        <f>SUMIFS(Xero!$F:$F,Xero!$B:$B,Heron!AR$9,Xero!$A:$A,Heron!$A$4,Xero!$E:$E,Heron!$A57)+SUMIFS(Xero!$F:$F,Xero!$B:$B,Heron!AR$9,Xero!$A:$A,Heron!$A$5,Xero!$E:$E,Heron!$A57)</f>
        <v/>
      </c>
      <c r="AS57" s="109">
        <f>SUMIFS(Xero!$F:$F,Xero!$B:$B,Heron!AS$9,Xero!$A:$A,Heron!$A$4,Xero!$E:$E,Heron!$A57)+SUMIFS(Xero!$F:$F,Xero!$B:$B,Heron!AS$9,Xero!$A:$A,Heron!$A$5,Xero!$E:$E,Heron!$A57)</f>
        <v/>
      </c>
      <c r="AT57" s="109">
        <f>SUMIFS(Xero!$F:$F,Xero!$B:$B,Heron!AT$9,Xero!$A:$A,Heron!$A$4,Xero!$E:$E,Heron!$A57)+SUMIFS(Xero!$F:$F,Xero!$B:$B,Heron!AT$9,Xero!$A:$A,Heron!$A$5,Xero!$E:$E,Heron!$A57)</f>
        <v/>
      </c>
      <c r="AU57" s="109">
        <f>SUMIFS(Xero!$F:$F,Xero!$B:$B,Heron!AU$9,Xero!$A:$A,Heron!$A$4,Xero!$E:$E,Heron!$A57)+SUMIFS(Xero!$F:$F,Xero!$B:$B,Heron!AU$9,Xero!$A:$A,Heron!$A$5,Xero!$E:$E,Heron!$A57)</f>
        <v/>
      </c>
      <c r="AV57" s="109">
        <f>SUMIFS(Xero!$F:$F,Xero!$B:$B,Heron!AV$9,Xero!$A:$A,Heron!$A$4,Xero!$E:$E,Heron!$A57)+SUMIFS(Xero!$F:$F,Xero!$B:$B,Heron!AV$9,Xero!$A:$A,Heron!$A$5,Xero!$E:$E,Heron!$A57)</f>
        <v/>
      </c>
      <c r="AW57" s="109">
        <f>SUMIFS(Xero!$F:$F,Xero!$B:$B,Heron!AW$9,Xero!$A:$A,Heron!$A$4,Xero!$E:$E,Heron!$A57)+SUMIFS(Xero!$F:$F,Xero!$B:$B,Heron!AW$9,Xero!$A:$A,Heron!$A$5,Xero!$E:$E,Heron!$A57)</f>
        <v/>
      </c>
      <c r="AX57" s="109">
        <f>SUMIFS(Xero!$F:$F,Xero!$B:$B,Heron!AX$9,Xero!$A:$A,Heron!$A$4,Xero!$E:$E,Heron!$A57)+SUMIFS(Xero!$F:$F,Xero!$B:$B,Heron!AX$9,Xero!$A:$A,Heron!$A$5,Xero!$E:$E,Heron!$A57)</f>
        <v/>
      </c>
      <c r="AY57" s="109">
        <f>SUMIFS(Xero!$F:$F,Xero!$B:$B,Heron!AY$9,Xero!$A:$A,Heron!$A$4,Xero!$E:$E,Heron!$A57)+SUMIFS(Xero!$F:$F,Xero!$B:$B,Heron!AY$9,Xero!$A:$A,Heron!$A$5,Xero!$E:$E,Heron!$A57)</f>
        <v/>
      </c>
      <c r="AZ57" s="109">
        <f>SUMIFS(Xero!$F:$F,Xero!$B:$B,Heron!AZ$9,Xero!$A:$A,Heron!$A$4,Xero!$E:$E,Heron!$A57)+SUMIFS(Xero!$F:$F,Xero!$B:$B,Heron!AZ$9,Xero!$A:$A,Heron!$A$5,Xero!$E:$E,Heron!$A57)</f>
        <v/>
      </c>
      <c r="BA57" s="109">
        <f>SUMIFS(Xero!$F:$F,Xero!$B:$B,Heron!BA$9,Xero!$A:$A,Heron!$A$4,Xero!$E:$E,Heron!$A57)+SUMIFS(Xero!$F:$F,Xero!$B:$B,Heron!BA$9,Xero!$A:$A,Heron!$A$5,Xero!$E:$E,Heron!$A57)</f>
        <v/>
      </c>
      <c r="BB57" s="109">
        <f>SUMIFS(Xero!$F:$F,Xero!$B:$B,Heron!BB$9,Xero!$A:$A,Heron!$A$4,Xero!$E:$E,Heron!$A57)+SUMIFS(Xero!$F:$F,Xero!$B:$B,Heron!BB$9,Xero!$A:$A,Heron!$A$5,Xero!$E:$E,Heron!$A57)</f>
        <v/>
      </c>
      <c r="BC57" s="109">
        <f>SUMIFS(Xero!$F:$F,Xero!$B:$B,Heron!BC$9,Xero!$A:$A,Heron!$A$4,Xero!$E:$E,Heron!$A57)+SUMIFS(Xero!$F:$F,Xero!$B:$B,Heron!BC$9,Xero!$A:$A,Heron!$A$5,Xero!$E:$E,Heron!$A57)</f>
        <v/>
      </c>
      <c r="BD57" s="109">
        <f>SUMIFS(Xero!$F:$F,Xero!$B:$B,Heron!BD$9,Xero!$A:$A,Heron!$A$4,Xero!$E:$E,Heron!$A57)+SUMIFS(Xero!$F:$F,Xero!$B:$B,Heron!BD$9,Xero!$A:$A,Heron!$A$5,Xero!$E:$E,Heron!$A57)</f>
        <v/>
      </c>
      <c r="BE57" s="109">
        <f>SUMIFS(Xero!$F:$F,Xero!$B:$B,Heron!BE$9,Xero!$A:$A,Heron!$A$4,Xero!$E:$E,Heron!$A57)+SUMIFS(Xero!$F:$F,Xero!$B:$B,Heron!BE$9,Xero!$A:$A,Heron!$A$5,Xero!$E:$E,Heron!$A57)</f>
        <v/>
      </c>
      <c r="BF57" s="109">
        <f>SUMIFS(Xero!$F:$F,Xero!$B:$B,Heron!BF$9,Xero!$A:$A,Heron!$A$4,Xero!$E:$E,Heron!$A57)+SUMIFS(Xero!$F:$F,Xero!$B:$B,Heron!BF$9,Xero!$A:$A,Heron!$A$5,Xero!$E:$E,Heron!$A57)</f>
        <v/>
      </c>
      <c r="BG57" s="109">
        <f>SUMIFS(Xero!$F:$F,Xero!$B:$B,Heron!BG$9,Xero!$A:$A,Heron!$A$4,Xero!$E:$E,Heron!$A57)+SUMIFS(Xero!$F:$F,Xero!$B:$B,Heron!BG$9,Xero!$A:$A,Heron!$A$5,Xero!$E:$E,Heron!$A57)</f>
        <v/>
      </c>
      <c r="BH57" s="109">
        <f>SUMIFS(Xero!$F:$F,Xero!$B:$B,Heron!BH$9,Xero!$A:$A,Heron!$A$4,Xero!$E:$E,Heron!$A57)+SUMIFS(Xero!$F:$F,Xero!$B:$B,Heron!BH$9,Xero!$A:$A,Heron!$A$5,Xero!$E:$E,Heron!$A57)</f>
        <v/>
      </c>
      <c r="BI57" s="109">
        <f>SUMIFS(Xero!$F:$F,Xero!$B:$B,Heron!BI$9,Xero!$A:$A,Heron!$A$4,Xero!$E:$E,Heron!$A57)+SUMIFS(Xero!$F:$F,Xero!$B:$B,Heron!BI$9,Xero!$A:$A,Heron!$A$5,Xero!$E:$E,Heron!$A57)</f>
        <v/>
      </c>
      <c r="BJ57" s="109">
        <f>SUMIFS(Xero!$F:$F,Xero!$B:$B,Heron!BJ$9,Xero!$A:$A,Heron!$A$4,Xero!$E:$E,Heron!$A57)+SUMIFS(Xero!$F:$F,Xero!$B:$B,Heron!BJ$9,Xero!$A:$A,Heron!$A$5,Xero!$E:$E,Heron!$A57)</f>
        <v/>
      </c>
      <c r="BK57" s="109">
        <f>SUMIFS(Xero!$F:$F,Xero!$B:$B,Heron!BK$9,Xero!$A:$A,Heron!$A$4,Xero!$E:$E,Heron!$A57)+SUMIFS(Xero!$F:$F,Xero!$B:$B,Heron!BK$9,Xero!$A:$A,Heron!$A$5,Xero!$E:$E,Heron!$A57)</f>
        <v/>
      </c>
      <c r="BL57" s="109">
        <f>sum(D57:BK57)</f>
        <v/>
      </c>
    </row>
    <row r="58">
      <c r="A58" s="108" t="inlineStr">
        <is>
          <t>COS - Rates clearance</t>
        </is>
      </c>
      <c r="D58" s="109">
        <f>SUMIFS(Xero!$F:$F,Xero!$B:$B,Heron!D$9,Xero!$A:$A,Heron!$A$4,Xero!$E:$E,Heron!$A58)+SUMIFS(Xero!$F:$F,Xero!$B:$B,Heron!D$9,Xero!$A:$A,Heron!$A$5,Xero!$E:$E,Heron!$A58)</f>
        <v/>
      </c>
      <c r="E58" s="109">
        <f>SUMIFS(Xero!$F:$F,Xero!$B:$B,Heron!E$9,Xero!$A:$A,Heron!$A$4,Xero!$E:$E,Heron!$A58)+SUMIFS(Xero!$F:$F,Xero!$B:$B,Heron!E$9,Xero!$A:$A,Heron!$A$5,Xero!$E:$E,Heron!$A58)</f>
        <v/>
      </c>
      <c r="F58" s="109">
        <f>SUMIFS(Xero!$F:$F,Xero!$B:$B,Heron!F$9,Xero!$A:$A,Heron!$A$4,Xero!$E:$E,Heron!$A58)+SUMIFS(Xero!$F:$F,Xero!$B:$B,Heron!F$9,Xero!$A:$A,Heron!$A$5,Xero!$E:$E,Heron!$A58)</f>
        <v/>
      </c>
      <c r="G58" s="109">
        <f>SUMIFS(Xero!$F:$F,Xero!$B:$B,Heron!G$9,Xero!$A:$A,Heron!$A$4,Xero!$E:$E,Heron!$A58)+SUMIFS(Xero!$F:$F,Xero!$B:$B,Heron!G$9,Xero!$A:$A,Heron!$A$5,Xero!$E:$E,Heron!$A58)</f>
        <v/>
      </c>
      <c r="H58" s="109">
        <f>SUMIFS(Xero!$F:$F,Xero!$B:$B,Heron!H$9,Xero!$A:$A,Heron!$A$4,Xero!$E:$E,Heron!$A58)+SUMIFS(Xero!$F:$F,Xero!$B:$B,Heron!H$9,Xero!$A:$A,Heron!$A$5,Xero!$E:$E,Heron!$A58)</f>
        <v/>
      </c>
      <c r="I58" s="109">
        <f>SUMIFS(Xero!$F:$F,Xero!$B:$B,Heron!I$9,Xero!$A:$A,Heron!$A$4,Xero!$E:$E,Heron!$A58)+SUMIFS(Xero!$F:$F,Xero!$B:$B,Heron!I$9,Xero!$A:$A,Heron!$A$5,Xero!$E:$E,Heron!$A58)</f>
        <v/>
      </c>
      <c r="J58" s="109">
        <f>SUMIFS(Xero!$F:$F,Xero!$B:$B,Heron!J$9,Xero!$A:$A,Heron!$A$4,Xero!$E:$E,Heron!$A58)+SUMIFS(Xero!$F:$F,Xero!$B:$B,Heron!J$9,Xero!$A:$A,Heron!$A$5,Xero!$E:$E,Heron!$A58)</f>
        <v/>
      </c>
      <c r="K58" s="109">
        <f>SUMIFS(Xero!$F:$F,Xero!$B:$B,Heron!K$9,Xero!$A:$A,Heron!$A$4,Xero!$E:$E,Heron!$A58)+SUMIFS(Xero!$F:$F,Xero!$B:$B,Heron!K$9,Xero!$A:$A,Heron!$A$5,Xero!$E:$E,Heron!$A58)</f>
        <v/>
      </c>
      <c r="L58" s="109">
        <f>SUMIFS(Xero!$F:$F,Xero!$B:$B,Heron!L$9,Xero!$A:$A,Heron!$A$4,Xero!$E:$E,Heron!$A58)+SUMIFS(Xero!$F:$F,Xero!$B:$B,Heron!L$9,Xero!$A:$A,Heron!$A$5,Xero!$E:$E,Heron!$A58)</f>
        <v/>
      </c>
      <c r="M58" s="109">
        <f>SUMIFS(Xero!$F:$F,Xero!$B:$B,Heron!M$9,Xero!$A:$A,Heron!$A$4,Xero!$E:$E,Heron!$A58)+SUMIFS(Xero!$F:$F,Xero!$B:$B,Heron!M$9,Xero!$A:$A,Heron!$A$5,Xero!$E:$E,Heron!$A58)</f>
        <v/>
      </c>
      <c r="N58" s="109">
        <f>SUMIFS(Xero!$F:$F,Xero!$B:$B,Heron!N$9,Xero!$A:$A,Heron!$A$4,Xero!$E:$E,Heron!$A58)+SUMIFS(Xero!$F:$F,Xero!$B:$B,Heron!N$9,Xero!$A:$A,Heron!$A$5,Xero!$E:$E,Heron!$A58)</f>
        <v/>
      </c>
      <c r="O58" s="109">
        <f>SUMIFS(Xero!$F:$F,Xero!$B:$B,Heron!O$9,Xero!$A:$A,Heron!$A$4,Xero!$E:$E,Heron!$A58)+SUMIFS(Xero!$F:$F,Xero!$B:$B,Heron!O$9,Xero!$A:$A,Heron!$A$5,Xero!$E:$E,Heron!$A58)</f>
        <v/>
      </c>
      <c r="P58" s="109">
        <f>SUMIFS(Xero!$F:$F,Xero!$B:$B,Heron!P$9,Xero!$A:$A,Heron!$A$4,Xero!$E:$E,Heron!$A58)+SUMIFS(Xero!$F:$F,Xero!$B:$B,Heron!P$9,Xero!$A:$A,Heron!$A$5,Xero!$E:$E,Heron!$A58)</f>
        <v/>
      </c>
      <c r="Q58" s="109">
        <f>SUMIFS(Xero!$F:$F,Xero!$B:$B,Heron!Q$9,Xero!$A:$A,Heron!$A$4,Xero!$E:$E,Heron!$A58)+SUMIFS(Xero!$F:$F,Xero!$B:$B,Heron!Q$9,Xero!$A:$A,Heron!$A$5,Xero!$E:$E,Heron!$A58)</f>
        <v/>
      </c>
      <c r="R58" s="109">
        <f>SUMIFS(Xero!$F:$F,Xero!$B:$B,Heron!R$9,Xero!$A:$A,Heron!$A$4,Xero!$E:$E,Heron!$A58)+SUMIFS(Xero!$F:$F,Xero!$B:$B,Heron!R$9,Xero!$A:$A,Heron!$A$5,Xero!$E:$E,Heron!$A58)</f>
        <v/>
      </c>
      <c r="S58" s="109">
        <f>SUMIFS(Xero!$F:$F,Xero!$B:$B,Heron!S$9,Xero!$A:$A,Heron!$A$4,Xero!$E:$E,Heron!$A58)+SUMIFS(Xero!$F:$F,Xero!$B:$B,Heron!S$9,Xero!$A:$A,Heron!$A$5,Xero!$E:$E,Heron!$A58)</f>
        <v/>
      </c>
      <c r="T58" s="109">
        <f>SUMIFS(Xero!$F:$F,Xero!$B:$B,Heron!T$9,Xero!$A:$A,Heron!$A$4,Xero!$E:$E,Heron!$A58)+SUMIFS(Xero!$F:$F,Xero!$B:$B,Heron!T$9,Xero!$A:$A,Heron!$A$5,Xero!$E:$E,Heron!$A58)</f>
        <v/>
      </c>
      <c r="U58" s="109">
        <f>SUMIFS(Xero!$F:$F,Xero!$B:$B,Heron!U$9,Xero!$A:$A,Heron!$A$4,Xero!$E:$E,Heron!$A58)+SUMIFS(Xero!$F:$F,Xero!$B:$B,Heron!U$9,Xero!$A:$A,Heron!$A$5,Xero!$E:$E,Heron!$A58)</f>
        <v/>
      </c>
      <c r="V58" s="109">
        <f>SUMIFS(Xero!$F:$F,Xero!$B:$B,Heron!V$9,Xero!$A:$A,Heron!$A$4,Xero!$E:$E,Heron!$A58)+SUMIFS(Xero!$F:$F,Xero!$B:$B,Heron!V$9,Xero!$A:$A,Heron!$A$5,Xero!$E:$E,Heron!$A58)</f>
        <v/>
      </c>
      <c r="W58" s="109">
        <f>SUMIFS(Xero!$F:$F,Xero!$B:$B,Heron!W$9,Xero!$A:$A,Heron!$A$4,Xero!$E:$E,Heron!$A58)+SUMIFS(Xero!$F:$F,Xero!$B:$B,Heron!W$9,Xero!$A:$A,Heron!$A$5,Xero!$E:$E,Heron!$A58)</f>
        <v/>
      </c>
      <c r="X58" s="109">
        <f>SUMIFS(Xero!$F:$F,Xero!$B:$B,Heron!X$9,Xero!$A:$A,Heron!$A$4,Xero!$E:$E,Heron!$A58)+SUMIFS(Xero!$F:$F,Xero!$B:$B,Heron!X$9,Xero!$A:$A,Heron!$A$5,Xero!$E:$E,Heron!$A58)</f>
        <v/>
      </c>
      <c r="Y58" s="109">
        <f>SUMIFS(Xero!$F:$F,Xero!$B:$B,Heron!Y$9,Xero!$A:$A,Heron!$A$4,Xero!$E:$E,Heron!$A58)+SUMIFS(Xero!$F:$F,Xero!$B:$B,Heron!Y$9,Xero!$A:$A,Heron!$A$5,Xero!$E:$E,Heron!$A58)</f>
        <v/>
      </c>
      <c r="Z58" s="109">
        <f>SUMIFS(Xero!$F:$F,Xero!$B:$B,Heron!Z$9,Xero!$A:$A,Heron!$A$4,Xero!$E:$E,Heron!$A58)+SUMIFS(Xero!$F:$F,Xero!$B:$B,Heron!Z$9,Xero!$A:$A,Heron!$A$5,Xero!$E:$E,Heron!$A58)</f>
        <v/>
      </c>
      <c r="AA58" s="109">
        <f>SUMIFS(Xero!$F:$F,Xero!$B:$B,Heron!AA$9,Xero!$A:$A,Heron!$A$4,Xero!$E:$E,Heron!$A58)+SUMIFS(Xero!$F:$F,Xero!$B:$B,Heron!AA$9,Xero!$A:$A,Heron!$A$5,Xero!$E:$E,Heron!$A58)</f>
        <v/>
      </c>
      <c r="AB58" s="109">
        <f>SUMIFS(Xero!$F:$F,Xero!$B:$B,Heron!AB$9,Xero!$A:$A,Heron!$A$4,Xero!$E:$E,Heron!$A58)+SUMIFS(Xero!$F:$F,Xero!$B:$B,Heron!AB$9,Xero!$A:$A,Heron!$A$5,Xero!$E:$E,Heron!$A58)</f>
        <v/>
      </c>
      <c r="AC58" s="109">
        <f>SUMIFS(Xero!$F:$F,Xero!$B:$B,Heron!AC$9,Xero!$A:$A,Heron!$A$4,Xero!$E:$E,Heron!$A58)+SUMIFS(Xero!$F:$F,Xero!$B:$B,Heron!AC$9,Xero!$A:$A,Heron!$A$5,Xero!$E:$E,Heron!$A58)</f>
        <v/>
      </c>
      <c r="AD58" s="109">
        <f>SUMIFS(Xero!$F:$F,Xero!$B:$B,Heron!AD$9,Xero!$A:$A,Heron!$A$4,Xero!$E:$E,Heron!$A58)+SUMIFS(Xero!$F:$F,Xero!$B:$B,Heron!AD$9,Xero!$A:$A,Heron!$A$5,Xero!$E:$E,Heron!$A58)</f>
        <v/>
      </c>
      <c r="AE58" s="109">
        <f>SUMIFS(Xero!$F:$F,Xero!$B:$B,Heron!AE$9,Xero!$A:$A,Heron!$A$4,Xero!$E:$E,Heron!$A58)+SUMIFS(Xero!$F:$F,Xero!$B:$B,Heron!AE$9,Xero!$A:$A,Heron!$A$5,Xero!$E:$E,Heron!$A58)</f>
        <v/>
      </c>
      <c r="AF58" s="109">
        <f>SUMIFS(Xero!$F:$F,Xero!$B:$B,Heron!AF$9,Xero!$A:$A,Heron!$A$4,Xero!$E:$E,Heron!$A58)+SUMIFS(Xero!$F:$F,Xero!$B:$B,Heron!AF$9,Xero!$A:$A,Heron!$A$5,Xero!$E:$E,Heron!$A58)</f>
        <v/>
      </c>
      <c r="AG58" s="109">
        <f>SUMIFS(Xero!$F:$F,Xero!$B:$B,Heron!AG$9,Xero!$A:$A,Heron!$A$4,Xero!$E:$E,Heron!$A58)+SUMIFS(Xero!$F:$F,Xero!$B:$B,Heron!AG$9,Xero!$A:$A,Heron!$A$5,Xero!$E:$E,Heron!$A58)</f>
        <v/>
      </c>
      <c r="AH58" s="109">
        <f>SUMIFS(Xero!$F:$F,Xero!$B:$B,Heron!AH$9,Xero!$A:$A,Heron!$A$4,Xero!$E:$E,Heron!$A58)+SUMIFS(Xero!$F:$F,Xero!$B:$B,Heron!AH$9,Xero!$A:$A,Heron!$A$5,Xero!$E:$E,Heron!$A58)</f>
        <v/>
      </c>
      <c r="AI58" s="109">
        <f>SUMIFS(Xero!$F:$F,Xero!$B:$B,Heron!AI$9,Xero!$A:$A,Heron!$A$4,Xero!$E:$E,Heron!$A58)+SUMIFS(Xero!$F:$F,Xero!$B:$B,Heron!AI$9,Xero!$A:$A,Heron!$A$5,Xero!$E:$E,Heron!$A58)</f>
        <v/>
      </c>
      <c r="AJ58" s="109">
        <f>SUMIFS(Xero!$F:$F,Xero!$B:$B,Heron!AJ$9,Xero!$A:$A,Heron!$A$4,Xero!$E:$E,Heron!$A58)+SUMIFS(Xero!$F:$F,Xero!$B:$B,Heron!AJ$9,Xero!$A:$A,Heron!$A$5,Xero!$E:$E,Heron!$A58)</f>
        <v/>
      </c>
      <c r="AK58" s="109">
        <f>SUMIFS(Xero!$F:$F,Xero!$B:$B,Heron!AK$9,Xero!$A:$A,Heron!$A$4,Xero!$E:$E,Heron!$A58)+SUMIFS(Xero!$F:$F,Xero!$B:$B,Heron!AK$9,Xero!$A:$A,Heron!$A$5,Xero!$E:$E,Heron!$A58)</f>
        <v/>
      </c>
      <c r="AL58" s="109">
        <f>SUMIFS(Xero!$F:$F,Xero!$B:$B,Heron!AL$9,Xero!$A:$A,Heron!$A$4,Xero!$E:$E,Heron!$A58)+SUMIFS(Xero!$F:$F,Xero!$B:$B,Heron!AL$9,Xero!$A:$A,Heron!$A$5,Xero!$E:$E,Heron!$A58)</f>
        <v/>
      </c>
      <c r="AM58" s="109">
        <f>SUMIFS(Xero!$F:$F,Xero!$B:$B,Heron!AM$9,Xero!$A:$A,Heron!$A$4,Xero!$E:$E,Heron!$A58)+SUMIFS(Xero!$F:$F,Xero!$B:$B,Heron!AM$9,Xero!$A:$A,Heron!$A$5,Xero!$E:$E,Heron!$A58)</f>
        <v/>
      </c>
      <c r="AN58" s="109">
        <f>SUMIFS(Xero!$F:$F,Xero!$B:$B,Heron!AN$9,Xero!$A:$A,Heron!$A$4,Xero!$E:$E,Heron!$A58)+SUMIFS(Xero!$F:$F,Xero!$B:$B,Heron!AN$9,Xero!$A:$A,Heron!$A$5,Xero!$E:$E,Heron!$A58)</f>
        <v/>
      </c>
      <c r="AO58" s="109">
        <f>SUMIFS(Xero!$F:$F,Xero!$B:$B,Heron!AO$9,Xero!$A:$A,Heron!$A$4,Xero!$E:$E,Heron!$A58)+SUMIFS(Xero!$F:$F,Xero!$B:$B,Heron!AO$9,Xero!$A:$A,Heron!$A$5,Xero!$E:$E,Heron!$A58)</f>
        <v/>
      </c>
      <c r="AP58" s="109">
        <f>SUMIFS(Xero!$F:$F,Xero!$B:$B,Heron!AP$9,Xero!$A:$A,Heron!$A$4,Xero!$E:$E,Heron!$A58)+SUMIFS(Xero!$F:$F,Xero!$B:$B,Heron!AP$9,Xero!$A:$A,Heron!$A$5,Xero!$E:$E,Heron!$A58)</f>
        <v/>
      </c>
      <c r="AQ58" s="109">
        <f>SUMIFS(Xero!$F:$F,Xero!$B:$B,Heron!AQ$9,Xero!$A:$A,Heron!$A$4,Xero!$E:$E,Heron!$A58)+SUMIFS(Xero!$F:$F,Xero!$B:$B,Heron!AQ$9,Xero!$A:$A,Heron!$A$5,Xero!$E:$E,Heron!$A58)</f>
        <v/>
      </c>
      <c r="AR58" s="109">
        <f>SUMIFS(Xero!$F:$F,Xero!$B:$B,Heron!AR$9,Xero!$A:$A,Heron!$A$4,Xero!$E:$E,Heron!$A58)+SUMIFS(Xero!$F:$F,Xero!$B:$B,Heron!AR$9,Xero!$A:$A,Heron!$A$5,Xero!$E:$E,Heron!$A58)</f>
        <v/>
      </c>
      <c r="AS58" s="109">
        <f>SUMIFS(Xero!$F:$F,Xero!$B:$B,Heron!AS$9,Xero!$A:$A,Heron!$A$4,Xero!$E:$E,Heron!$A58)+SUMIFS(Xero!$F:$F,Xero!$B:$B,Heron!AS$9,Xero!$A:$A,Heron!$A$5,Xero!$E:$E,Heron!$A58)</f>
        <v/>
      </c>
      <c r="AT58" s="109">
        <f>SUMIFS(Xero!$F:$F,Xero!$B:$B,Heron!AT$9,Xero!$A:$A,Heron!$A$4,Xero!$E:$E,Heron!$A58)+SUMIFS(Xero!$F:$F,Xero!$B:$B,Heron!AT$9,Xero!$A:$A,Heron!$A$5,Xero!$E:$E,Heron!$A58)</f>
        <v/>
      </c>
      <c r="AU58" s="109">
        <f>SUMIFS(Xero!$F:$F,Xero!$B:$B,Heron!AU$9,Xero!$A:$A,Heron!$A$4,Xero!$E:$E,Heron!$A58)+SUMIFS(Xero!$F:$F,Xero!$B:$B,Heron!AU$9,Xero!$A:$A,Heron!$A$5,Xero!$E:$E,Heron!$A58)</f>
        <v/>
      </c>
      <c r="AV58" s="109">
        <f>SUMIFS(Xero!$F:$F,Xero!$B:$B,Heron!AV$9,Xero!$A:$A,Heron!$A$4,Xero!$E:$E,Heron!$A58)+SUMIFS(Xero!$F:$F,Xero!$B:$B,Heron!AV$9,Xero!$A:$A,Heron!$A$5,Xero!$E:$E,Heron!$A58)</f>
        <v/>
      </c>
      <c r="AW58" s="109">
        <f>SUMIFS(Xero!$F:$F,Xero!$B:$B,Heron!AW$9,Xero!$A:$A,Heron!$A$4,Xero!$E:$E,Heron!$A58)+SUMIFS(Xero!$F:$F,Xero!$B:$B,Heron!AW$9,Xero!$A:$A,Heron!$A$5,Xero!$E:$E,Heron!$A58)</f>
        <v/>
      </c>
      <c r="AX58" s="109">
        <f>SUMIFS(Xero!$F:$F,Xero!$B:$B,Heron!AX$9,Xero!$A:$A,Heron!$A$4,Xero!$E:$E,Heron!$A58)+SUMIFS(Xero!$F:$F,Xero!$B:$B,Heron!AX$9,Xero!$A:$A,Heron!$A$5,Xero!$E:$E,Heron!$A58)</f>
        <v/>
      </c>
      <c r="AY58" s="109">
        <f>SUMIFS(Xero!$F:$F,Xero!$B:$B,Heron!AY$9,Xero!$A:$A,Heron!$A$4,Xero!$E:$E,Heron!$A58)+SUMIFS(Xero!$F:$F,Xero!$B:$B,Heron!AY$9,Xero!$A:$A,Heron!$A$5,Xero!$E:$E,Heron!$A58)</f>
        <v/>
      </c>
      <c r="AZ58" s="109">
        <f>SUMIFS(Xero!$F:$F,Xero!$B:$B,Heron!AZ$9,Xero!$A:$A,Heron!$A$4,Xero!$E:$E,Heron!$A58)+SUMIFS(Xero!$F:$F,Xero!$B:$B,Heron!AZ$9,Xero!$A:$A,Heron!$A$5,Xero!$E:$E,Heron!$A58)</f>
        <v/>
      </c>
      <c r="BA58" s="109">
        <f>SUMIFS(Xero!$F:$F,Xero!$B:$B,Heron!BA$9,Xero!$A:$A,Heron!$A$4,Xero!$E:$E,Heron!$A58)+SUMIFS(Xero!$F:$F,Xero!$B:$B,Heron!BA$9,Xero!$A:$A,Heron!$A$5,Xero!$E:$E,Heron!$A58)</f>
        <v/>
      </c>
      <c r="BB58" s="109">
        <f>SUMIFS(Xero!$F:$F,Xero!$B:$B,Heron!BB$9,Xero!$A:$A,Heron!$A$4,Xero!$E:$E,Heron!$A58)+SUMIFS(Xero!$F:$F,Xero!$B:$B,Heron!BB$9,Xero!$A:$A,Heron!$A$5,Xero!$E:$E,Heron!$A58)</f>
        <v/>
      </c>
      <c r="BC58" s="109">
        <f>SUMIFS(Xero!$F:$F,Xero!$B:$B,Heron!BC$9,Xero!$A:$A,Heron!$A$4,Xero!$E:$E,Heron!$A58)+SUMIFS(Xero!$F:$F,Xero!$B:$B,Heron!BC$9,Xero!$A:$A,Heron!$A$5,Xero!$E:$E,Heron!$A58)</f>
        <v/>
      </c>
      <c r="BD58" s="109">
        <f>SUMIFS(Xero!$F:$F,Xero!$B:$B,Heron!BD$9,Xero!$A:$A,Heron!$A$4,Xero!$E:$E,Heron!$A58)+SUMIFS(Xero!$F:$F,Xero!$B:$B,Heron!BD$9,Xero!$A:$A,Heron!$A$5,Xero!$E:$E,Heron!$A58)</f>
        <v/>
      </c>
      <c r="BE58" s="109">
        <f>SUMIFS(Xero!$F:$F,Xero!$B:$B,Heron!BE$9,Xero!$A:$A,Heron!$A$4,Xero!$E:$E,Heron!$A58)+SUMIFS(Xero!$F:$F,Xero!$B:$B,Heron!BE$9,Xero!$A:$A,Heron!$A$5,Xero!$E:$E,Heron!$A58)</f>
        <v/>
      </c>
      <c r="BF58" s="109">
        <f>SUMIFS(Xero!$F:$F,Xero!$B:$B,Heron!BF$9,Xero!$A:$A,Heron!$A$4,Xero!$E:$E,Heron!$A58)+SUMIFS(Xero!$F:$F,Xero!$B:$B,Heron!BF$9,Xero!$A:$A,Heron!$A$5,Xero!$E:$E,Heron!$A58)</f>
        <v/>
      </c>
      <c r="BG58" s="109">
        <f>SUMIFS(Xero!$F:$F,Xero!$B:$B,Heron!BG$9,Xero!$A:$A,Heron!$A$4,Xero!$E:$E,Heron!$A58)+SUMIFS(Xero!$F:$F,Xero!$B:$B,Heron!BG$9,Xero!$A:$A,Heron!$A$5,Xero!$E:$E,Heron!$A58)</f>
        <v/>
      </c>
      <c r="BH58" s="109">
        <f>SUMIFS(Xero!$F:$F,Xero!$B:$B,Heron!BH$9,Xero!$A:$A,Heron!$A$4,Xero!$E:$E,Heron!$A58)+SUMIFS(Xero!$F:$F,Xero!$B:$B,Heron!BH$9,Xero!$A:$A,Heron!$A$5,Xero!$E:$E,Heron!$A58)</f>
        <v/>
      </c>
      <c r="BI58" s="109">
        <f>SUMIFS(Xero!$F:$F,Xero!$B:$B,Heron!BI$9,Xero!$A:$A,Heron!$A$4,Xero!$E:$E,Heron!$A58)+SUMIFS(Xero!$F:$F,Xero!$B:$B,Heron!BI$9,Xero!$A:$A,Heron!$A$5,Xero!$E:$E,Heron!$A58)</f>
        <v/>
      </c>
      <c r="BJ58" s="109">
        <f>SUMIFS(Xero!$F:$F,Xero!$B:$B,Heron!BJ$9,Xero!$A:$A,Heron!$A$4,Xero!$E:$E,Heron!$A58)+SUMIFS(Xero!$F:$F,Xero!$B:$B,Heron!BJ$9,Xero!$A:$A,Heron!$A$5,Xero!$E:$E,Heron!$A58)</f>
        <v/>
      </c>
      <c r="BK58" s="109">
        <f>SUMIFS(Xero!$F:$F,Xero!$B:$B,Heron!BK$9,Xero!$A:$A,Heron!$A$4,Xero!$E:$E,Heron!$A58)+SUMIFS(Xero!$F:$F,Xero!$B:$B,Heron!BK$9,Xero!$A:$A,Heron!$A$5,Xero!$E:$E,Heron!$A58)</f>
        <v/>
      </c>
      <c r="BL58" s="109">
        <f>sum(D58:BK58)</f>
        <v/>
      </c>
    </row>
    <row r="59">
      <c r="A59" s="108" t="inlineStr">
        <is>
          <t>COS - Showhouse - HF</t>
        </is>
      </c>
      <c r="D59" s="109">
        <f>SUMIFS(Xero!$F:$F,Xero!$B:$B,Heron!D$9,Xero!$A:$A,Heron!$A$4,Xero!$E:$E,Heron!$A59)+SUMIFS(Xero!$F:$F,Xero!$B:$B,Heron!D$9,Xero!$A:$A,Heron!$A$5,Xero!$E:$E,Heron!$A59)</f>
        <v/>
      </c>
      <c r="E59" s="109">
        <f>SUMIFS(Xero!$F:$F,Xero!$B:$B,Heron!E$9,Xero!$A:$A,Heron!$A$4,Xero!$E:$E,Heron!$A59)+SUMIFS(Xero!$F:$F,Xero!$B:$B,Heron!E$9,Xero!$A:$A,Heron!$A$5,Xero!$E:$E,Heron!$A59)</f>
        <v/>
      </c>
      <c r="F59" s="109">
        <f>SUMIFS(Xero!$F:$F,Xero!$B:$B,Heron!F$9,Xero!$A:$A,Heron!$A$4,Xero!$E:$E,Heron!$A59)+SUMIFS(Xero!$F:$F,Xero!$B:$B,Heron!F$9,Xero!$A:$A,Heron!$A$5,Xero!$E:$E,Heron!$A59)</f>
        <v/>
      </c>
      <c r="G59" s="109">
        <f>SUMIFS(Xero!$F:$F,Xero!$B:$B,Heron!G$9,Xero!$A:$A,Heron!$A$4,Xero!$E:$E,Heron!$A59)+SUMIFS(Xero!$F:$F,Xero!$B:$B,Heron!G$9,Xero!$A:$A,Heron!$A$5,Xero!$E:$E,Heron!$A59)</f>
        <v/>
      </c>
      <c r="H59" s="109">
        <f>SUMIFS(Xero!$F:$F,Xero!$B:$B,Heron!H$9,Xero!$A:$A,Heron!$A$4,Xero!$E:$E,Heron!$A59)+SUMIFS(Xero!$F:$F,Xero!$B:$B,Heron!H$9,Xero!$A:$A,Heron!$A$5,Xero!$E:$E,Heron!$A59)</f>
        <v/>
      </c>
      <c r="I59" s="109">
        <f>SUMIFS(Xero!$F:$F,Xero!$B:$B,Heron!I$9,Xero!$A:$A,Heron!$A$4,Xero!$E:$E,Heron!$A59)+SUMIFS(Xero!$F:$F,Xero!$B:$B,Heron!I$9,Xero!$A:$A,Heron!$A$5,Xero!$E:$E,Heron!$A59)</f>
        <v/>
      </c>
      <c r="J59" s="109">
        <f>SUMIFS(Xero!$F:$F,Xero!$B:$B,Heron!J$9,Xero!$A:$A,Heron!$A$4,Xero!$E:$E,Heron!$A59)+SUMIFS(Xero!$F:$F,Xero!$B:$B,Heron!J$9,Xero!$A:$A,Heron!$A$5,Xero!$E:$E,Heron!$A59)</f>
        <v/>
      </c>
      <c r="K59" s="109">
        <f>SUMIFS(Xero!$F:$F,Xero!$B:$B,Heron!K$9,Xero!$A:$A,Heron!$A$4,Xero!$E:$E,Heron!$A59)+SUMIFS(Xero!$F:$F,Xero!$B:$B,Heron!K$9,Xero!$A:$A,Heron!$A$5,Xero!$E:$E,Heron!$A59)</f>
        <v/>
      </c>
      <c r="L59" s="109">
        <f>SUMIFS(Xero!$F:$F,Xero!$B:$B,Heron!L$9,Xero!$A:$A,Heron!$A$4,Xero!$E:$E,Heron!$A59)+SUMIFS(Xero!$F:$F,Xero!$B:$B,Heron!L$9,Xero!$A:$A,Heron!$A$5,Xero!$E:$E,Heron!$A59)</f>
        <v/>
      </c>
      <c r="M59" s="109">
        <f>SUMIFS(Xero!$F:$F,Xero!$B:$B,Heron!M$9,Xero!$A:$A,Heron!$A$4,Xero!$E:$E,Heron!$A59)+SUMIFS(Xero!$F:$F,Xero!$B:$B,Heron!M$9,Xero!$A:$A,Heron!$A$5,Xero!$E:$E,Heron!$A59)</f>
        <v/>
      </c>
      <c r="N59" s="109">
        <f>SUMIFS(Xero!$F:$F,Xero!$B:$B,Heron!N$9,Xero!$A:$A,Heron!$A$4,Xero!$E:$E,Heron!$A59)+SUMIFS(Xero!$F:$F,Xero!$B:$B,Heron!N$9,Xero!$A:$A,Heron!$A$5,Xero!$E:$E,Heron!$A59)</f>
        <v/>
      </c>
      <c r="O59" s="109">
        <f>SUMIFS(Xero!$F:$F,Xero!$B:$B,Heron!O$9,Xero!$A:$A,Heron!$A$4,Xero!$E:$E,Heron!$A59)+SUMIFS(Xero!$F:$F,Xero!$B:$B,Heron!O$9,Xero!$A:$A,Heron!$A$5,Xero!$E:$E,Heron!$A59)</f>
        <v/>
      </c>
      <c r="P59" s="109">
        <f>SUMIFS(Xero!$F:$F,Xero!$B:$B,Heron!P$9,Xero!$A:$A,Heron!$A$4,Xero!$E:$E,Heron!$A59)+SUMIFS(Xero!$F:$F,Xero!$B:$B,Heron!P$9,Xero!$A:$A,Heron!$A$5,Xero!$E:$E,Heron!$A59)</f>
        <v/>
      </c>
      <c r="Q59" s="109">
        <f>SUMIFS(Xero!$F:$F,Xero!$B:$B,Heron!Q$9,Xero!$A:$A,Heron!$A$4,Xero!$E:$E,Heron!$A59)+SUMIFS(Xero!$F:$F,Xero!$B:$B,Heron!Q$9,Xero!$A:$A,Heron!$A$5,Xero!$E:$E,Heron!$A59)</f>
        <v/>
      </c>
      <c r="R59" s="109">
        <f>SUMIFS(Xero!$F:$F,Xero!$B:$B,Heron!R$9,Xero!$A:$A,Heron!$A$4,Xero!$E:$E,Heron!$A59)+SUMIFS(Xero!$F:$F,Xero!$B:$B,Heron!R$9,Xero!$A:$A,Heron!$A$5,Xero!$E:$E,Heron!$A59)</f>
        <v/>
      </c>
      <c r="S59" s="109">
        <f>SUMIFS(Xero!$F:$F,Xero!$B:$B,Heron!S$9,Xero!$A:$A,Heron!$A$4,Xero!$E:$E,Heron!$A59)+SUMIFS(Xero!$F:$F,Xero!$B:$B,Heron!S$9,Xero!$A:$A,Heron!$A$5,Xero!$E:$E,Heron!$A59)</f>
        <v/>
      </c>
      <c r="T59" s="109">
        <f>SUMIFS(Xero!$F:$F,Xero!$B:$B,Heron!T$9,Xero!$A:$A,Heron!$A$4,Xero!$E:$E,Heron!$A59)+SUMIFS(Xero!$F:$F,Xero!$B:$B,Heron!T$9,Xero!$A:$A,Heron!$A$5,Xero!$E:$E,Heron!$A59)</f>
        <v/>
      </c>
      <c r="U59" s="109">
        <f>SUMIFS(Xero!$F:$F,Xero!$B:$B,Heron!U$9,Xero!$A:$A,Heron!$A$4,Xero!$E:$E,Heron!$A59)+SUMIFS(Xero!$F:$F,Xero!$B:$B,Heron!U$9,Xero!$A:$A,Heron!$A$5,Xero!$E:$E,Heron!$A59)</f>
        <v/>
      </c>
      <c r="V59" s="109">
        <f>SUMIFS(Xero!$F:$F,Xero!$B:$B,Heron!V$9,Xero!$A:$A,Heron!$A$4,Xero!$E:$E,Heron!$A59)+SUMIFS(Xero!$F:$F,Xero!$B:$B,Heron!V$9,Xero!$A:$A,Heron!$A$5,Xero!$E:$E,Heron!$A59)</f>
        <v/>
      </c>
      <c r="W59" s="109">
        <f>SUMIFS(Xero!$F:$F,Xero!$B:$B,Heron!W$9,Xero!$A:$A,Heron!$A$4,Xero!$E:$E,Heron!$A59)+SUMIFS(Xero!$F:$F,Xero!$B:$B,Heron!W$9,Xero!$A:$A,Heron!$A$5,Xero!$E:$E,Heron!$A59)</f>
        <v/>
      </c>
      <c r="X59" s="109">
        <f>SUMIFS(Xero!$F:$F,Xero!$B:$B,Heron!X$9,Xero!$A:$A,Heron!$A$4,Xero!$E:$E,Heron!$A59)+SUMIFS(Xero!$F:$F,Xero!$B:$B,Heron!X$9,Xero!$A:$A,Heron!$A$5,Xero!$E:$E,Heron!$A59)</f>
        <v/>
      </c>
      <c r="Y59" s="109">
        <f>SUMIFS(Xero!$F:$F,Xero!$B:$B,Heron!Y$9,Xero!$A:$A,Heron!$A$4,Xero!$E:$E,Heron!$A59)+SUMIFS(Xero!$F:$F,Xero!$B:$B,Heron!Y$9,Xero!$A:$A,Heron!$A$5,Xero!$E:$E,Heron!$A59)</f>
        <v/>
      </c>
      <c r="Z59" s="109">
        <f>SUMIFS(Xero!$F:$F,Xero!$B:$B,Heron!Z$9,Xero!$A:$A,Heron!$A$4,Xero!$E:$E,Heron!$A59)+SUMIFS(Xero!$F:$F,Xero!$B:$B,Heron!Z$9,Xero!$A:$A,Heron!$A$5,Xero!$E:$E,Heron!$A59)</f>
        <v/>
      </c>
      <c r="AA59" s="109">
        <f>SUMIFS(Xero!$F:$F,Xero!$B:$B,Heron!AA$9,Xero!$A:$A,Heron!$A$4,Xero!$E:$E,Heron!$A59)+SUMIFS(Xero!$F:$F,Xero!$B:$B,Heron!AA$9,Xero!$A:$A,Heron!$A$5,Xero!$E:$E,Heron!$A59)</f>
        <v/>
      </c>
      <c r="AB59" s="109">
        <f>SUMIFS(Xero!$F:$F,Xero!$B:$B,Heron!AB$9,Xero!$A:$A,Heron!$A$4,Xero!$E:$E,Heron!$A59)+SUMIFS(Xero!$F:$F,Xero!$B:$B,Heron!AB$9,Xero!$A:$A,Heron!$A$5,Xero!$E:$E,Heron!$A59)</f>
        <v/>
      </c>
      <c r="AC59" s="109">
        <f>SUMIFS(Xero!$F:$F,Xero!$B:$B,Heron!AC$9,Xero!$A:$A,Heron!$A$4,Xero!$E:$E,Heron!$A59)+SUMIFS(Xero!$F:$F,Xero!$B:$B,Heron!AC$9,Xero!$A:$A,Heron!$A$5,Xero!$E:$E,Heron!$A59)</f>
        <v/>
      </c>
      <c r="AD59" s="109">
        <f>SUMIFS(Xero!$F:$F,Xero!$B:$B,Heron!AD$9,Xero!$A:$A,Heron!$A$4,Xero!$E:$E,Heron!$A59)+SUMIFS(Xero!$F:$F,Xero!$B:$B,Heron!AD$9,Xero!$A:$A,Heron!$A$5,Xero!$E:$E,Heron!$A59)</f>
        <v/>
      </c>
      <c r="AE59" s="109">
        <f>SUMIFS(Xero!$F:$F,Xero!$B:$B,Heron!AE$9,Xero!$A:$A,Heron!$A$4,Xero!$E:$E,Heron!$A59)+SUMIFS(Xero!$F:$F,Xero!$B:$B,Heron!AE$9,Xero!$A:$A,Heron!$A$5,Xero!$E:$E,Heron!$A59)</f>
        <v/>
      </c>
      <c r="AF59" s="109">
        <f>SUMIFS(Xero!$F:$F,Xero!$B:$B,Heron!AF$9,Xero!$A:$A,Heron!$A$4,Xero!$E:$E,Heron!$A59)+SUMIFS(Xero!$F:$F,Xero!$B:$B,Heron!AF$9,Xero!$A:$A,Heron!$A$5,Xero!$E:$E,Heron!$A59)</f>
        <v/>
      </c>
      <c r="AG59" s="109">
        <f>SUMIFS(Xero!$F:$F,Xero!$B:$B,Heron!AG$9,Xero!$A:$A,Heron!$A$4,Xero!$E:$E,Heron!$A59)+SUMIFS(Xero!$F:$F,Xero!$B:$B,Heron!AG$9,Xero!$A:$A,Heron!$A$5,Xero!$E:$E,Heron!$A59)</f>
        <v/>
      </c>
      <c r="AH59" s="109">
        <f>SUMIFS(Xero!$F:$F,Xero!$B:$B,Heron!AH$9,Xero!$A:$A,Heron!$A$4,Xero!$E:$E,Heron!$A59)+SUMIFS(Xero!$F:$F,Xero!$B:$B,Heron!AH$9,Xero!$A:$A,Heron!$A$5,Xero!$E:$E,Heron!$A59)</f>
        <v/>
      </c>
      <c r="AI59" s="109">
        <f>SUMIFS(Xero!$F:$F,Xero!$B:$B,Heron!AI$9,Xero!$A:$A,Heron!$A$4,Xero!$E:$E,Heron!$A59)+SUMIFS(Xero!$F:$F,Xero!$B:$B,Heron!AI$9,Xero!$A:$A,Heron!$A$5,Xero!$E:$E,Heron!$A59)</f>
        <v/>
      </c>
      <c r="AJ59" s="109">
        <f>SUMIFS(Xero!$F:$F,Xero!$B:$B,Heron!AJ$9,Xero!$A:$A,Heron!$A$4,Xero!$E:$E,Heron!$A59)+SUMIFS(Xero!$F:$F,Xero!$B:$B,Heron!AJ$9,Xero!$A:$A,Heron!$A$5,Xero!$E:$E,Heron!$A59)</f>
        <v/>
      </c>
      <c r="AK59" s="109">
        <f>SUMIFS(Xero!$F:$F,Xero!$B:$B,Heron!AK$9,Xero!$A:$A,Heron!$A$4,Xero!$E:$E,Heron!$A59)+SUMIFS(Xero!$F:$F,Xero!$B:$B,Heron!AK$9,Xero!$A:$A,Heron!$A$5,Xero!$E:$E,Heron!$A59)</f>
        <v/>
      </c>
      <c r="AL59" s="109">
        <f>SUMIFS(Xero!$F:$F,Xero!$B:$B,Heron!AL$9,Xero!$A:$A,Heron!$A$4,Xero!$E:$E,Heron!$A59)+SUMIFS(Xero!$F:$F,Xero!$B:$B,Heron!AL$9,Xero!$A:$A,Heron!$A$5,Xero!$E:$E,Heron!$A59)</f>
        <v/>
      </c>
      <c r="AM59" s="109">
        <f>SUMIFS(Xero!$F:$F,Xero!$B:$B,Heron!AM$9,Xero!$A:$A,Heron!$A$4,Xero!$E:$E,Heron!$A59)+SUMIFS(Xero!$F:$F,Xero!$B:$B,Heron!AM$9,Xero!$A:$A,Heron!$A$5,Xero!$E:$E,Heron!$A59)</f>
        <v/>
      </c>
      <c r="AN59" s="109">
        <f>SUMIFS(Xero!$F:$F,Xero!$B:$B,Heron!AN$9,Xero!$A:$A,Heron!$A$4,Xero!$E:$E,Heron!$A59)+SUMIFS(Xero!$F:$F,Xero!$B:$B,Heron!AN$9,Xero!$A:$A,Heron!$A$5,Xero!$E:$E,Heron!$A59)</f>
        <v/>
      </c>
      <c r="AO59" s="109">
        <f>SUMIFS(Xero!$F:$F,Xero!$B:$B,Heron!AO$9,Xero!$A:$A,Heron!$A$4,Xero!$E:$E,Heron!$A59)+SUMIFS(Xero!$F:$F,Xero!$B:$B,Heron!AO$9,Xero!$A:$A,Heron!$A$5,Xero!$E:$E,Heron!$A59)</f>
        <v/>
      </c>
      <c r="AP59" s="109">
        <f>SUMIFS(Xero!$F:$F,Xero!$B:$B,Heron!AP$9,Xero!$A:$A,Heron!$A$4,Xero!$E:$E,Heron!$A59)+SUMIFS(Xero!$F:$F,Xero!$B:$B,Heron!AP$9,Xero!$A:$A,Heron!$A$5,Xero!$E:$E,Heron!$A59)</f>
        <v/>
      </c>
      <c r="AQ59" s="109">
        <f>SUMIFS(Xero!$F:$F,Xero!$B:$B,Heron!AQ$9,Xero!$A:$A,Heron!$A$4,Xero!$E:$E,Heron!$A59)+SUMIFS(Xero!$F:$F,Xero!$B:$B,Heron!AQ$9,Xero!$A:$A,Heron!$A$5,Xero!$E:$E,Heron!$A59)</f>
        <v/>
      </c>
      <c r="AR59" s="109">
        <f>SUMIFS(Xero!$F:$F,Xero!$B:$B,Heron!AR$9,Xero!$A:$A,Heron!$A$4,Xero!$E:$E,Heron!$A59)+SUMIFS(Xero!$F:$F,Xero!$B:$B,Heron!AR$9,Xero!$A:$A,Heron!$A$5,Xero!$E:$E,Heron!$A59)</f>
        <v/>
      </c>
      <c r="AS59" s="109">
        <f>SUMIFS(Xero!$F:$F,Xero!$B:$B,Heron!AS$9,Xero!$A:$A,Heron!$A$4,Xero!$E:$E,Heron!$A59)+SUMIFS(Xero!$F:$F,Xero!$B:$B,Heron!AS$9,Xero!$A:$A,Heron!$A$5,Xero!$E:$E,Heron!$A59)</f>
        <v/>
      </c>
      <c r="AT59" s="109">
        <f>SUMIFS(Xero!$F:$F,Xero!$B:$B,Heron!AT$9,Xero!$A:$A,Heron!$A$4,Xero!$E:$E,Heron!$A59)+SUMIFS(Xero!$F:$F,Xero!$B:$B,Heron!AT$9,Xero!$A:$A,Heron!$A$5,Xero!$E:$E,Heron!$A59)</f>
        <v/>
      </c>
      <c r="AU59" s="109">
        <f>SUMIFS(Xero!$F:$F,Xero!$B:$B,Heron!AU$9,Xero!$A:$A,Heron!$A$4,Xero!$E:$E,Heron!$A59)+SUMIFS(Xero!$F:$F,Xero!$B:$B,Heron!AU$9,Xero!$A:$A,Heron!$A$5,Xero!$E:$E,Heron!$A59)</f>
        <v/>
      </c>
      <c r="AV59" s="109">
        <f>SUMIFS(Xero!$F:$F,Xero!$B:$B,Heron!AV$9,Xero!$A:$A,Heron!$A$4,Xero!$E:$E,Heron!$A59)+SUMIFS(Xero!$F:$F,Xero!$B:$B,Heron!AV$9,Xero!$A:$A,Heron!$A$5,Xero!$E:$E,Heron!$A59)</f>
        <v/>
      </c>
      <c r="AW59" s="109">
        <f>SUMIFS(Xero!$F:$F,Xero!$B:$B,Heron!AW$9,Xero!$A:$A,Heron!$A$4,Xero!$E:$E,Heron!$A59)+SUMIFS(Xero!$F:$F,Xero!$B:$B,Heron!AW$9,Xero!$A:$A,Heron!$A$5,Xero!$E:$E,Heron!$A59)</f>
        <v/>
      </c>
      <c r="AX59" s="109">
        <f>SUMIFS(Xero!$F:$F,Xero!$B:$B,Heron!AX$9,Xero!$A:$A,Heron!$A$4,Xero!$E:$E,Heron!$A59)+SUMIFS(Xero!$F:$F,Xero!$B:$B,Heron!AX$9,Xero!$A:$A,Heron!$A$5,Xero!$E:$E,Heron!$A59)</f>
        <v/>
      </c>
      <c r="AY59" s="109">
        <f>SUMIFS(Xero!$F:$F,Xero!$B:$B,Heron!AY$9,Xero!$A:$A,Heron!$A$4,Xero!$E:$E,Heron!$A59)+SUMIFS(Xero!$F:$F,Xero!$B:$B,Heron!AY$9,Xero!$A:$A,Heron!$A$5,Xero!$E:$E,Heron!$A59)</f>
        <v/>
      </c>
      <c r="AZ59" s="109">
        <f>SUMIFS(Xero!$F:$F,Xero!$B:$B,Heron!AZ$9,Xero!$A:$A,Heron!$A$4,Xero!$E:$E,Heron!$A59)+SUMIFS(Xero!$F:$F,Xero!$B:$B,Heron!AZ$9,Xero!$A:$A,Heron!$A$5,Xero!$E:$E,Heron!$A59)</f>
        <v/>
      </c>
      <c r="BA59" s="109">
        <f>SUMIFS(Xero!$F:$F,Xero!$B:$B,Heron!BA$9,Xero!$A:$A,Heron!$A$4,Xero!$E:$E,Heron!$A59)+SUMIFS(Xero!$F:$F,Xero!$B:$B,Heron!BA$9,Xero!$A:$A,Heron!$A$5,Xero!$E:$E,Heron!$A59)</f>
        <v/>
      </c>
      <c r="BB59" s="109">
        <f>SUMIFS(Xero!$F:$F,Xero!$B:$B,Heron!BB$9,Xero!$A:$A,Heron!$A$4,Xero!$E:$E,Heron!$A59)+SUMIFS(Xero!$F:$F,Xero!$B:$B,Heron!BB$9,Xero!$A:$A,Heron!$A$5,Xero!$E:$E,Heron!$A59)</f>
        <v/>
      </c>
      <c r="BC59" s="109">
        <f>SUMIFS(Xero!$F:$F,Xero!$B:$B,Heron!BC$9,Xero!$A:$A,Heron!$A$4,Xero!$E:$E,Heron!$A59)+SUMIFS(Xero!$F:$F,Xero!$B:$B,Heron!BC$9,Xero!$A:$A,Heron!$A$5,Xero!$E:$E,Heron!$A59)</f>
        <v/>
      </c>
      <c r="BD59" s="109">
        <f>SUMIFS(Xero!$F:$F,Xero!$B:$B,Heron!BD$9,Xero!$A:$A,Heron!$A$4,Xero!$E:$E,Heron!$A59)+SUMIFS(Xero!$F:$F,Xero!$B:$B,Heron!BD$9,Xero!$A:$A,Heron!$A$5,Xero!$E:$E,Heron!$A59)</f>
        <v/>
      </c>
      <c r="BE59" s="109">
        <f>SUMIFS(Xero!$F:$F,Xero!$B:$B,Heron!BE$9,Xero!$A:$A,Heron!$A$4,Xero!$E:$E,Heron!$A59)+SUMIFS(Xero!$F:$F,Xero!$B:$B,Heron!BE$9,Xero!$A:$A,Heron!$A$5,Xero!$E:$E,Heron!$A59)</f>
        <v/>
      </c>
      <c r="BF59" s="109">
        <f>SUMIFS(Xero!$F:$F,Xero!$B:$B,Heron!BF$9,Xero!$A:$A,Heron!$A$4,Xero!$E:$E,Heron!$A59)+SUMIFS(Xero!$F:$F,Xero!$B:$B,Heron!BF$9,Xero!$A:$A,Heron!$A$5,Xero!$E:$E,Heron!$A59)</f>
        <v/>
      </c>
      <c r="BG59" s="109">
        <f>SUMIFS(Xero!$F:$F,Xero!$B:$B,Heron!BG$9,Xero!$A:$A,Heron!$A$4,Xero!$E:$E,Heron!$A59)+SUMIFS(Xero!$F:$F,Xero!$B:$B,Heron!BG$9,Xero!$A:$A,Heron!$A$5,Xero!$E:$E,Heron!$A59)</f>
        <v/>
      </c>
      <c r="BH59" s="109">
        <f>SUMIFS(Xero!$F:$F,Xero!$B:$B,Heron!BH$9,Xero!$A:$A,Heron!$A$4,Xero!$E:$E,Heron!$A59)+SUMIFS(Xero!$F:$F,Xero!$B:$B,Heron!BH$9,Xero!$A:$A,Heron!$A$5,Xero!$E:$E,Heron!$A59)</f>
        <v/>
      </c>
      <c r="BI59" s="109">
        <f>SUMIFS(Xero!$F:$F,Xero!$B:$B,Heron!BI$9,Xero!$A:$A,Heron!$A$4,Xero!$E:$E,Heron!$A59)+SUMIFS(Xero!$F:$F,Xero!$B:$B,Heron!BI$9,Xero!$A:$A,Heron!$A$5,Xero!$E:$E,Heron!$A59)</f>
        <v/>
      </c>
      <c r="BJ59" s="109">
        <f>SUMIFS(Xero!$F:$F,Xero!$B:$B,Heron!BJ$9,Xero!$A:$A,Heron!$A$4,Xero!$E:$E,Heron!$A59)+SUMIFS(Xero!$F:$F,Xero!$B:$B,Heron!BJ$9,Xero!$A:$A,Heron!$A$5,Xero!$E:$E,Heron!$A59)</f>
        <v/>
      </c>
      <c r="BK59" s="109">
        <f>SUMIFS(Xero!$F:$F,Xero!$B:$B,Heron!BK$9,Xero!$A:$A,Heron!$A$4,Xero!$E:$E,Heron!$A59)+SUMIFS(Xero!$F:$F,Xero!$B:$B,Heron!BK$9,Xero!$A:$A,Heron!$A$5,Xero!$E:$E,Heron!$A59)</f>
        <v/>
      </c>
      <c r="BL59" s="109">
        <f>sum(D59:BK59)</f>
        <v/>
      </c>
    </row>
    <row r="60">
      <c r="A60" s="108" t="inlineStr">
        <is>
          <t>COS - Showhouse - HV</t>
        </is>
      </c>
      <c r="D60" s="109">
        <f>SUMIFS(Xero!$F:$F,Xero!$B:$B,Heron!D$9,Xero!$A:$A,Heron!$A$4,Xero!$E:$E,Heron!$A60)+SUMIFS(Xero!$F:$F,Xero!$B:$B,Heron!D$9,Xero!$A:$A,Heron!$A$5,Xero!$E:$E,Heron!$A60)</f>
        <v/>
      </c>
      <c r="E60" s="109">
        <f>SUMIFS(Xero!$F:$F,Xero!$B:$B,Heron!E$9,Xero!$A:$A,Heron!$A$4,Xero!$E:$E,Heron!$A60)+SUMIFS(Xero!$F:$F,Xero!$B:$B,Heron!E$9,Xero!$A:$A,Heron!$A$5,Xero!$E:$E,Heron!$A60)</f>
        <v/>
      </c>
      <c r="F60" s="109">
        <f>SUMIFS(Xero!$F:$F,Xero!$B:$B,Heron!F$9,Xero!$A:$A,Heron!$A$4,Xero!$E:$E,Heron!$A60)+SUMIFS(Xero!$F:$F,Xero!$B:$B,Heron!F$9,Xero!$A:$A,Heron!$A$5,Xero!$E:$E,Heron!$A60)</f>
        <v/>
      </c>
      <c r="G60" s="109">
        <f>SUMIFS(Xero!$F:$F,Xero!$B:$B,Heron!G$9,Xero!$A:$A,Heron!$A$4,Xero!$E:$E,Heron!$A60)+SUMIFS(Xero!$F:$F,Xero!$B:$B,Heron!G$9,Xero!$A:$A,Heron!$A$5,Xero!$E:$E,Heron!$A60)</f>
        <v/>
      </c>
      <c r="H60" s="109">
        <f>SUMIFS(Xero!$F:$F,Xero!$B:$B,Heron!H$9,Xero!$A:$A,Heron!$A$4,Xero!$E:$E,Heron!$A60)+SUMIFS(Xero!$F:$F,Xero!$B:$B,Heron!H$9,Xero!$A:$A,Heron!$A$5,Xero!$E:$E,Heron!$A60)</f>
        <v/>
      </c>
      <c r="I60" s="109">
        <f>SUMIFS(Xero!$F:$F,Xero!$B:$B,Heron!I$9,Xero!$A:$A,Heron!$A$4,Xero!$E:$E,Heron!$A60)+SUMIFS(Xero!$F:$F,Xero!$B:$B,Heron!I$9,Xero!$A:$A,Heron!$A$5,Xero!$E:$E,Heron!$A60)</f>
        <v/>
      </c>
      <c r="J60" s="109">
        <f>SUMIFS(Xero!$F:$F,Xero!$B:$B,Heron!J$9,Xero!$A:$A,Heron!$A$4,Xero!$E:$E,Heron!$A60)+SUMIFS(Xero!$F:$F,Xero!$B:$B,Heron!J$9,Xero!$A:$A,Heron!$A$5,Xero!$E:$E,Heron!$A60)</f>
        <v/>
      </c>
      <c r="K60" s="109">
        <f>SUMIFS(Xero!$F:$F,Xero!$B:$B,Heron!K$9,Xero!$A:$A,Heron!$A$4,Xero!$E:$E,Heron!$A60)+SUMIFS(Xero!$F:$F,Xero!$B:$B,Heron!K$9,Xero!$A:$A,Heron!$A$5,Xero!$E:$E,Heron!$A60)</f>
        <v/>
      </c>
      <c r="L60" s="109">
        <f>SUMIFS(Xero!$F:$F,Xero!$B:$B,Heron!L$9,Xero!$A:$A,Heron!$A$4,Xero!$E:$E,Heron!$A60)+SUMIFS(Xero!$F:$F,Xero!$B:$B,Heron!L$9,Xero!$A:$A,Heron!$A$5,Xero!$E:$E,Heron!$A60)</f>
        <v/>
      </c>
      <c r="M60" s="109">
        <f>SUMIFS(Xero!$F:$F,Xero!$B:$B,Heron!M$9,Xero!$A:$A,Heron!$A$4,Xero!$E:$E,Heron!$A60)+SUMIFS(Xero!$F:$F,Xero!$B:$B,Heron!M$9,Xero!$A:$A,Heron!$A$5,Xero!$E:$E,Heron!$A60)</f>
        <v/>
      </c>
      <c r="N60" s="109">
        <f>SUMIFS(Xero!$F:$F,Xero!$B:$B,Heron!N$9,Xero!$A:$A,Heron!$A$4,Xero!$E:$E,Heron!$A60)+SUMIFS(Xero!$F:$F,Xero!$B:$B,Heron!N$9,Xero!$A:$A,Heron!$A$5,Xero!$E:$E,Heron!$A60)</f>
        <v/>
      </c>
      <c r="O60" s="109">
        <f>SUMIFS(Xero!$F:$F,Xero!$B:$B,Heron!O$9,Xero!$A:$A,Heron!$A$4,Xero!$E:$E,Heron!$A60)+SUMIFS(Xero!$F:$F,Xero!$B:$B,Heron!O$9,Xero!$A:$A,Heron!$A$5,Xero!$E:$E,Heron!$A60)</f>
        <v/>
      </c>
      <c r="P60" s="109">
        <f>SUMIFS(Xero!$F:$F,Xero!$B:$B,Heron!P$9,Xero!$A:$A,Heron!$A$4,Xero!$E:$E,Heron!$A60)+SUMIFS(Xero!$F:$F,Xero!$B:$B,Heron!P$9,Xero!$A:$A,Heron!$A$5,Xero!$E:$E,Heron!$A60)</f>
        <v/>
      </c>
      <c r="Q60" s="109">
        <f>SUMIFS(Xero!$F:$F,Xero!$B:$B,Heron!Q$9,Xero!$A:$A,Heron!$A$4,Xero!$E:$E,Heron!$A60)+SUMIFS(Xero!$F:$F,Xero!$B:$B,Heron!Q$9,Xero!$A:$A,Heron!$A$5,Xero!$E:$E,Heron!$A60)</f>
        <v/>
      </c>
      <c r="R60" s="109">
        <f>SUMIFS(Xero!$F:$F,Xero!$B:$B,Heron!R$9,Xero!$A:$A,Heron!$A$4,Xero!$E:$E,Heron!$A60)+SUMIFS(Xero!$F:$F,Xero!$B:$B,Heron!R$9,Xero!$A:$A,Heron!$A$5,Xero!$E:$E,Heron!$A60)</f>
        <v/>
      </c>
      <c r="S60" s="109">
        <f>SUMIFS(Xero!$F:$F,Xero!$B:$B,Heron!S$9,Xero!$A:$A,Heron!$A$4,Xero!$E:$E,Heron!$A60)+SUMIFS(Xero!$F:$F,Xero!$B:$B,Heron!S$9,Xero!$A:$A,Heron!$A$5,Xero!$E:$E,Heron!$A60)</f>
        <v/>
      </c>
      <c r="T60" s="109">
        <f>SUMIFS(Xero!$F:$F,Xero!$B:$B,Heron!T$9,Xero!$A:$A,Heron!$A$4,Xero!$E:$E,Heron!$A60)+SUMIFS(Xero!$F:$F,Xero!$B:$B,Heron!T$9,Xero!$A:$A,Heron!$A$5,Xero!$E:$E,Heron!$A60)</f>
        <v/>
      </c>
      <c r="U60" s="109">
        <f>SUMIFS(Xero!$F:$F,Xero!$B:$B,Heron!U$9,Xero!$A:$A,Heron!$A$4,Xero!$E:$E,Heron!$A60)+SUMIFS(Xero!$F:$F,Xero!$B:$B,Heron!U$9,Xero!$A:$A,Heron!$A$5,Xero!$E:$E,Heron!$A60)</f>
        <v/>
      </c>
      <c r="V60" s="109">
        <f>SUMIFS(Xero!$F:$F,Xero!$B:$B,Heron!V$9,Xero!$A:$A,Heron!$A$4,Xero!$E:$E,Heron!$A60)+SUMIFS(Xero!$F:$F,Xero!$B:$B,Heron!V$9,Xero!$A:$A,Heron!$A$5,Xero!$E:$E,Heron!$A60)</f>
        <v/>
      </c>
      <c r="W60" s="109">
        <f>SUMIFS(Xero!$F:$F,Xero!$B:$B,Heron!W$9,Xero!$A:$A,Heron!$A$4,Xero!$E:$E,Heron!$A60)+SUMIFS(Xero!$F:$F,Xero!$B:$B,Heron!W$9,Xero!$A:$A,Heron!$A$5,Xero!$E:$E,Heron!$A60)</f>
        <v/>
      </c>
      <c r="X60" s="109">
        <f>SUMIFS(Xero!$F:$F,Xero!$B:$B,Heron!X$9,Xero!$A:$A,Heron!$A$4,Xero!$E:$E,Heron!$A60)+SUMIFS(Xero!$F:$F,Xero!$B:$B,Heron!X$9,Xero!$A:$A,Heron!$A$5,Xero!$E:$E,Heron!$A60)</f>
        <v/>
      </c>
      <c r="Y60" s="109">
        <f>SUMIFS(Xero!$F:$F,Xero!$B:$B,Heron!Y$9,Xero!$A:$A,Heron!$A$4,Xero!$E:$E,Heron!$A60)+SUMIFS(Xero!$F:$F,Xero!$B:$B,Heron!Y$9,Xero!$A:$A,Heron!$A$5,Xero!$E:$E,Heron!$A60)</f>
        <v/>
      </c>
      <c r="Z60" s="109">
        <f>SUMIFS(Xero!$F:$F,Xero!$B:$B,Heron!Z$9,Xero!$A:$A,Heron!$A$4,Xero!$E:$E,Heron!$A60)+SUMIFS(Xero!$F:$F,Xero!$B:$B,Heron!Z$9,Xero!$A:$A,Heron!$A$5,Xero!$E:$E,Heron!$A60)</f>
        <v/>
      </c>
      <c r="AA60" s="109">
        <f>SUMIFS(Xero!$F:$F,Xero!$B:$B,Heron!AA$9,Xero!$A:$A,Heron!$A$4,Xero!$E:$E,Heron!$A60)+SUMIFS(Xero!$F:$F,Xero!$B:$B,Heron!AA$9,Xero!$A:$A,Heron!$A$5,Xero!$E:$E,Heron!$A60)</f>
        <v/>
      </c>
      <c r="AB60" s="109">
        <f>SUMIFS(Xero!$F:$F,Xero!$B:$B,Heron!AB$9,Xero!$A:$A,Heron!$A$4,Xero!$E:$E,Heron!$A60)+SUMIFS(Xero!$F:$F,Xero!$B:$B,Heron!AB$9,Xero!$A:$A,Heron!$A$5,Xero!$E:$E,Heron!$A60)</f>
        <v/>
      </c>
      <c r="AC60" s="109">
        <f>SUMIFS(Xero!$F:$F,Xero!$B:$B,Heron!AC$9,Xero!$A:$A,Heron!$A$4,Xero!$E:$E,Heron!$A60)+SUMIFS(Xero!$F:$F,Xero!$B:$B,Heron!AC$9,Xero!$A:$A,Heron!$A$5,Xero!$E:$E,Heron!$A60)</f>
        <v/>
      </c>
      <c r="AD60" s="109">
        <f>SUMIFS(Xero!$F:$F,Xero!$B:$B,Heron!AD$9,Xero!$A:$A,Heron!$A$4,Xero!$E:$E,Heron!$A60)+SUMIFS(Xero!$F:$F,Xero!$B:$B,Heron!AD$9,Xero!$A:$A,Heron!$A$5,Xero!$E:$E,Heron!$A60)</f>
        <v/>
      </c>
      <c r="AE60" s="109">
        <f>SUMIFS(Xero!$F:$F,Xero!$B:$B,Heron!AE$9,Xero!$A:$A,Heron!$A$4,Xero!$E:$E,Heron!$A60)+SUMIFS(Xero!$F:$F,Xero!$B:$B,Heron!AE$9,Xero!$A:$A,Heron!$A$5,Xero!$E:$E,Heron!$A60)</f>
        <v/>
      </c>
      <c r="AF60" s="109">
        <f>SUMIFS(Xero!$F:$F,Xero!$B:$B,Heron!AF$9,Xero!$A:$A,Heron!$A$4,Xero!$E:$E,Heron!$A60)+SUMIFS(Xero!$F:$F,Xero!$B:$B,Heron!AF$9,Xero!$A:$A,Heron!$A$5,Xero!$E:$E,Heron!$A60)</f>
        <v/>
      </c>
      <c r="AG60" s="109">
        <f>SUMIFS(Xero!$F:$F,Xero!$B:$B,Heron!AG$9,Xero!$A:$A,Heron!$A$4,Xero!$E:$E,Heron!$A60)+SUMIFS(Xero!$F:$F,Xero!$B:$B,Heron!AG$9,Xero!$A:$A,Heron!$A$5,Xero!$E:$E,Heron!$A60)</f>
        <v/>
      </c>
      <c r="AH60" s="109">
        <f>SUMIFS(Xero!$F:$F,Xero!$B:$B,Heron!AH$9,Xero!$A:$A,Heron!$A$4,Xero!$E:$E,Heron!$A60)+SUMIFS(Xero!$F:$F,Xero!$B:$B,Heron!AH$9,Xero!$A:$A,Heron!$A$5,Xero!$E:$E,Heron!$A60)</f>
        <v/>
      </c>
      <c r="AI60" s="109">
        <f>SUMIFS(Xero!$F:$F,Xero!$B:$B,Heron!AI$9,Xero!$A:$A,Heron!$A$4,Xero!$E:$E,Heron!$A60)+SUMIFS(Xero!$F:$F,Xero!$B:$B,Heron!AI$9,Xero!$A:$A,Heron!$A$5,Xero!$E:$E,Heron!$A60)</f>
        <v/>
      </c>
      <c r="AJ60" s="109">
        <f>SUMIFS(Xero!$F:$F,Xero!$B:$B,Heron!AJ$9,Xero!$A:$A,Heron!$A$4,Xero!$E:$E,Heron!$A60)+SUMIFS(Xero!$F:$F,Xero!$B:$B,Heron!AJ$9,Xero!$A:$A,Heron!$A$5,Xero!$E:$E,Heron!$A60)</f>
        <v/>
      </c>
      <c r="AK60" s="109">
        <f>SUMIFS(Xero!$F:$F,Xero!$B:$B,Heron!AK$9,Xero!$A:$A,Heron!$A$4,Xero!$E:$E,Heron!$A60)+SUMIFS(Xero!$F:$F,Xero!$B:$B,Heron!AK$9,Xero!$A:$A,Heron!$A$5,Xero!$E:$E,Heron!$A60)</f>
        <v/>
      </c>
      <c r="AL60" s="109">
        <f>SUMIFS(Xero!$F:$F,Xero!$B:$B,Heron!AL$9,Xero!$A:$A,Heron!$A$4,Xero!$E:$E,Heron!$A60)+SUMIFS(Xero!$F:$F,Xero!$B:$B,Heron!AL$9,Xero!$A:$A,Heron!$A$5,Xero!$E:$E,Heron!$A60)</f>
        <v/>
      </c>
      <c r="AM60" s="109">
        <f>SUMIFS(Xero!$F:$F,Xero!$B:$B,Heron!AM$9,Xero!$A:$A,Heron!$A$4,Xero!$E:$E,Heron!$A60)+SUMIFS(Xero!$F:$F,Xero!$B:$B,Heron!AM$9,Xero!$A:$A,Heron!$A$5,Xero!$E:$E,Heron!$A60)</f>
        <v/>
      </c>
      <c r="AN60" s="109">
        <f>SUMIFS(Xero!$F:$F,Xero!$B:$B,Heron!AN$9,Xero!$A:$A,Heron!$A$4,Xero!$E:$E,Heron!$A60)+SUMIFS(Xero!$F:$F,Xero!$B:$B,Heron!AN$9,Xero!$A:$A,Heron!$A$5,Xero!$E:$E,Heron!$A60)</f>
        <v/>
      </c>
      <c r="AO60" s="109">
        <f>SUMIFS(Xero!$F:$F,Xero!$B:$B,Heron!AO$9,Xero!$A:$A,Heron!$A$4,Xero!$E:$E,Heron!$A60)+SUMIFS(Xero!$F:$F,Xero!$B:$B,Heron!AO$9,Xero!$A:$A,Heron!$A$5,Xero!$E:$E,Heron!$A60)</f>
        <v/>
      </c>
      <c r="AP60" s="109">
        <f>SUMIFS(Xero!$F:$F,Xero!$B:$B,Heron!AP$9,Xero!$A:$A,Heron!$A$4,Xero!$E:$E,Heron!$A60)+SUMIFS(Xero!$F:$F,Xero!$B:$B,Heron!AP$9,Xero!$A:$A,Heron!$A$5,Xero!$E:$E,Heron!$A60)</f>
        <v/>
      </c>
      <c r="AQ60" s="109">
        <f>SUMIFS(Xero!$F:$F,Xero!$B:$B,Heron!AQ$9,Xero!$A:$A,Heron!$A$4,Xero!$E:$E,Heron!$A60)+SUMIFS(Xero!$F:$F,Xero!$B:$B,Heron!AQ$9,Xero!$A:$A,Heron!$A$5,Xero!$E:$E,Heron!$A60)</f>
        <v/>
      </c>
      <c r="AR60" s="109">
        <f>SUMIFS(Xero!$F:$F,Xero!$B:$B,Heron!AR$9,Xero!$A:$A,Heron!$A$4,Xero!$E:$E,Heron!$A60)+SUMIFS(Xero!$F:$F,Xero!$B:$B,Heron!AR$9,Xero!$A:$A,Heron!$A$5,Xero!$E:$E,Heron!$A60)</f>
        <v/>
      </c>
      <c r="AS60" s="109">
        <f>SUMIFS(Xero!$F:$F,Xero!$B:$B,Heron!AS$9,Xero!$A:$A,Heron!$A$4,Xero!$E:$E,Heron!$A60)+SUMIFS(Xero!$F:$F,Xero!$B:$B,Heron!AS$9,Xero!$A:$A,Heron!$A$5,Xero!$E:$E,Heron!$A60)</f>
        <v/>
      </c>
      <c r="AT60" s="109">
        <f>SUMIFS(Xero!$F:$F,Xero!$B:$B,Heron!AT$9,Xero!$A:$A,Heron!$A$4,Xero!$E:$E,Heron!$A60)+SUMIFS(Xero!$F:$F,Xero!$B:$B,Heron!AT$9,Xero!$A:$A,Heron!$A$5,Xero!$E:$E,Heron!$A60)</f>
        <v/>
      </c>
      <c r="AU60" s="109">
        <f>SUMIFS(Xero!$F:$F,Xero!$B:$B,Heron!AU$9,Xero!$A:$A,Heron!$A$4,Xero!$E:$E,Heron!$A60)+SUMIFS(Xero!$F:$F,Xero!$B:$B,Heron!AU$9,Xero!$A:$A,Heron!$A$5,Xero!$E:$E,Heron!$A60)</f>
        <v/>
      </c>
      <c r="AV60" s="109">
        <f>SUMIFS(Xero!$F:$F,Xero!$B:$B,Heron!AV$9,Xero!$A:$A,Heron!$A$4,Xero!$E:$E,Heron!$A60)+SUMIFS(Xero!$F:$F,Xero!$B:$B,Heron!AV$9,Xero!$A:$A,Heron!$A$5,Xero!$E:$E,Heron!$A60)</f>
        <v/>
      </c>
      <c r="AW60" s="109">
        <f>SUMIFS(Xero!$F:$F,Xero!$B:$B,Heron!AW$9,Xero!$A:$A,Heron!$A$4,Xero!$E:$E,Heron!$A60)+SUMIFS(Xero!$F:$F,Xero!$B:$B,Heron!AW$9,Xero!$A:$A,Heron!$A$5,Xero!$E:$E,Heron!$A60)</f>
        <v/>
      </c>
      <c r="AX60" s="109">
        <f>SUMIFS(Xero!$F:$F,Xero!$B:$B,Heron!AX$9,Xero!$A:$A,Heron!$A$4,Xero!$E:$E,Heron!$A60)+SUMIFS(Xero!$F:$F,Xero!$B:$B,Heron!AX$9,Xero!$A:$A,Heron!$A$5,Xero!$E:$E,Heron!$A60)</f>
        <v/>
      </c>
      <c r="AY60" s="109">
        <f>SUMIFS(Xero!$F:$F,Xero!$B:$B,Heron!AY$9,Xero!$A:$A,Heron!$A$4,Xero!$E:$E,Heron!$A60)+SUMIFS(Xero!$F:$F,Xero!$B:$B,Heron!AY$9,Xero!$A:$A,Heron!$A$5,Xero!$E:$E,Heron!$A60)</f>
        <v/>
      </c>
      <c r="AZ60" s="109">
        <f>SUMIFS(Xero!$F:$F,Xero!$B:$B,Heron!AZ$9,Xero!$A:$A,Heron!$A$4,Xero!$E:$E,Heron!$A60)+SUMIFS(Xero!$F:$F,Xero!$B:$B,Heron!AZ$9,Xero!$A:$A,Heron!$A$5,Xero!$E:$E,Heron!$A60)</f>
        <v/>
      </c>
      <c r="BA60" s="109">
        <f>SUMIFS(Xero!$F:$F,Xero!$B:$B,Heron!BA$9,Xero!$A:$A,Heron!$A$4,Xero!$E:$E,Heron!$A60)+SUMIFS(Xero!$F:$F,Xero!$B:$B,Heron!BA$9,Xero!$A:$A,Heron!$A$5,Xero!$E:$E,Heron!$A60)</f>
        <v/>
      </c>
      <c r="BB60" s="109">
        <f>SUMIFS(Xero!$F:$F,Xero!$B:$B,Heron!BB$9,Xero!$A:$A,Heron!$A$4,Xero!$E:$E,Heron!$A60)+SUMIFS(Xero!$F:$F,Xero!$B:$B,Heron!BB$9,Xero!$A:$A,Heron!$A$5,Xero!$E:$E,Heron!$A60)</f>
        <v/>
      </c>
      <c r="BC60" s="109">
        <f>SUMIFS(Xero!$F:$F,Xero!$B:$B,Heron!BC$9,Xero!$A:$A,Heron!$A$4,Xero!$E:$E,Heron!$A60)+SUMIFS(Xero!$F:$F,Xero!$B:$B,Heron!BC$9,Xero!$A:$A,Heron!$A$5,Xero!$E:$E,Heron!$A60)</f>
        <v/>
      </c>
      <c r="BD60" s="109">
        <f>SUMIFS(Xero!$F:$F,Xero!$B:$B,Heron!BD$9,Xero!$A:$A,Heron!$A$4,Xero!$E:$E,Heron!$A60)+SUMIFS(Xero!$F:$F,Xero!$B:$B,Heron!BD$9,Xero!$A:$A,Heron!$A$5,Xero!$E:$E,Heron!$A60)</f>
        <v/>
      </c>
      <c r="BE60" s="109">
        <f>SUMIFS(Xero!$F:$F,Xero!$B:$B,Heron!BE$9,Xero!$A:$A,Heron!$A$4,Xero!$E:$E,Heron!$A60)+SUMIFS(Xero!$F:$F,Xero!$B:$B,Heron!BE$9,Xero!$A:$A,Heron!$A$5,Xero!$E:$E,Heron!$A60)</f>
        <v/>
      </c>
      <c r="BF60" s="109">
        <f>SUMIFS(Xero!$F:$F,Xero!$B:$B,Heron!BF$9,Xero!$A:$A,Heron!$A$4,Xero!$E:$E,Heron!$A60)+SUMIFS(Xero!$F:$F,Xero!$B:$B,Heron!BF$9,Xero!$A:$A,Heron!$A$5,Xero!$E:$E,Heron!$A60)</f>
        <v/>
      </c>
      <c r="BG60" s="109">
        <f>SUMIFS(Xero!$F:$F,Xero!$B:$B,Heron!BG$9,Xero!$A:$A,Heron!$A$4,Xero!$E:$E,Heron!$A60)+SUMIFS(Xero!$F:$F,Xero!$B:$B,Heron!BG$9,Xero!$A:$A,Heron!$A$5,Xero!$E:$E,Heron!$A60)</f>
        <v/>
      </c>
      <c r="BH60" s="109">
        <f>SUMIFS(Xero!$F:$F,Xero!$B:$B,Heron!BH$9,Xero!$A:$A,Heron!$A$4,Xero!$E:$E,Heron!$A60)+SUMIFS(Xero!$F:$F,Xero!$B:$B,Heron!BH$9,Xero!$A:$A,Heron!$A$5,Xero!$E:$E,Heron!$A60)</f>
        <v/>
      </c>
      <c r="BI60" s="109">
        <f>SUMIFS(Xero!$F:$F,Xero!$B:$B,Heron!BI$9,Xero!$A:$A,Heron!$A$4,Xero!$E:$E,Heron!$A60)+SUMIFS(Xero!$F:$F,Xero!$B:$B,Heron!BI$9,Xero!$A:$A,Heron!$A$5,Xero!$E:$E,Heron!$A60)</f>
        <v/>
      </c>
      <c r="BJ60" s="109">
        <f>SUMIFS(Xero!$F:$F,Xero!$B:$B,Heron!BJ$9,Xero!$A:$A,Heron!$A$4,Xero!$E:$E,Heron!$A60)+SUMIFS(Xero!$F:$F,Xero!$B:$B,Heron!BJ$9,Xero!$A:$A,Heron!$A$5,Xero!$E:$E,Heron!$A60)</f>
        <v/>
      </c>
      <c r="BK60" s="109">
        <f>SUMIFS(Xero!$F:$F,Xero!$B:$B,Heron!BK$9,Xero!$A:$A,Heron!$A$4,Xero!$E:$E,Heron!$A60)+SUMIFS(Xero!$F:$F,Xero!$B:$B,Heron!BK$9,Xero!$A:$A,Heron!$A$5,Xero!$E:$E,Heron!$A60)</f>
        <v/>
      </c>
      <c r="BL60" s="109">
        <f>sum(D60:BK60)</f>
        <v/>
      </c>
    </row>
    <row r="61">
      <c r="A61" s="108" t="inlineStr">
        <is>
          <t>Cleaning</t>
        </is>
      </c>
      <c r="D61" s="109">
        <f>SUMIFS(Xero!$F:$F,Xero!$B:$B,Heron!D$9,Xero!$A:$A,Heron!$A$4,Xero!$E:$E,Heron!$A61)+SUMIFS(Xero!$F:$F,Xero!$B:$B,Heron!D$9,Xero!$A:$A,Heron!$A$5,Xero!$E:$E,Heron!$A61)</f>
        <v/>
      </c>
      <c r="E61" s="109">
        <f>SUMIFS(Xero!$F:$F,Xero!$B:$B,Heron!E$9,Xero!$A:$A,Heron!$A$4,Xero!$E:$E,Heron!$A61)+SUMIFS(Xero!$F:$F,Xero!$B:$B,Heron!E$9,Xero!$A:$A,Heron!$A$5,Xero!$E:$E,Heron!$A61)</f>
        <v/>
      </c>
      <c r="F61" s="109">
        <f>SUMIFS(Xero!$F:$F,Xero!$B:$B,Heron!F$9,Xero!$A:$A,Heron!$A$4,Xero!$E:$E,Heron!$A61)+SUMIFS(Xero!$F:$F,Xero!$B:$B,Heron!F$9,Xero!$A:$A,Heron!$A$5,Xero!$E:$E,Heron!$A61)</f>
        <v/>
      </c>
      <c r="G61" s="109">
        <f>SUMIFS(Xero!$F:$F,Xero!$B:$B,Heron!G$9,Xero!$A:$A,Heron!$A$4,Xero!$E:$E,Heron!$A61)+SUMIFS(Xero!$F:$F,Xero!$B:$B,Heron!G$9,Xero!$A:$A,Heron!$A$5,Xero!$E:$E,Heron!$A61)</f>
        <v/>
      </c>
      <c r="H61" s="109">
        <f>SUMIFS(Xero!$F:$F,Xero!$B:$B,Heron!H$9,Xero!$A:$A,Heron!$A$4,Xero!$E:$E,Heron!$A61)+SUMIFS(Xero!$F:$F,Xero!$B:$B,Heron!H$9,Xero!$A:$A,Heron!$A$5,Xero!$E:$E,Heron!$A61)</f>
        <v/>
      </c>
      <c r="I61" s="109">
        <f>SUMIFS(Xero!$F:$F,Xero!$B:$B,Heron!I$9,Xero!$A:$A,Heron!$A$4,Xero!$E:$E,Heron!$A61)+SUMIFS(Xero!$F:$F,Xero!$B:$B,Heron!I$9,Xero!$A:$A,Heron!$A$5,Xero!$E:$E,Heron!$A61)</f>
        <v/>
      </c>
      <c r="J61" s="109">
        <f>SUMIFS(Xero!$F:$F,Xero!$B:$B,Heron!J$9,Xero!$A:$A,Heron!$A$4,Xero!$E:$E,Heron!$A61)+SUMIFS(Xero!$F:$F,Xero!$B:$B,Heron!J$9,Xero!$A:$A,Heron!$A$5,Xero!$E:$E,Heron!$A61)</f>
        <v/>
      </c>
      <c r="K61" s="109">
        <f>SUMIFS(Xero!$F:$F,Xero!$B:$B,Heron!K$9,Xero!$A:$A,Heron!$A$4,Xero!$E:$E,Heron!$A61)+SUMIFS(Xero!$F:$F,Xero!$B:$B,Heron!K$9,Xero!$A:$A,Heron!$A$5,Xero!$E:$E,Heron!$A61)</f>
        <v/>
      </c>
      <c r="L61" s="109">
        <f>SUMIFS(Xero!$F:$F,Xero!$B:$B,Heron!L$9,Xero!$A:$A,Heron!$A$4,Xero!$E:$E,Heron!$A61)+SUMIFS(Xero!$F:$F,Xero!$B:$B,Heron!L$9,Xero!$A:$A,Heron!$A$5,Xero!$E:$E,Heron!$A61)</f>
        <v/>
      </c>
      <c r="M61" s="109">
        <f>SUMIFS(Xero!$F:$F,Xero!$B:$B,Heron!M$9,Xero!$A:$A,Heron!$A$4,Xero!$E:$E,Heron!$A61)+SUMIFS(Xero!$F:$F,Xero!$B:$B,Heron!M$9,Xero!$A:$A,Heron!$A$5,Xero!$E:$E,Heron!$A61)</f>
        <v/>
      </c>
      <c r="N61" s="109">
        <f>SUMIFS(Xero!$F:$F,Xero!$B:$B,Heron!N$9,Xero!$A:$A,Heron!$A$4,Xero!$E:$E,Heron!$A61)+SUMIFS(Xero!$F:$F,Xero!$B:$B,Heron!N$9,Xero!$A:$A,Heron!$A$5,Xero!$E:$E,Heron!$A61)</f>
        <v/>
      </c>
      <c r="O61" s="109">
        <f>SUMIFS(Xero!$F:$F,Xero!$B:$B,Heron!O$9,Xero!$A:$A,Heron!$A$4,Xero!$E:$E,Heron!$A61)+SUMIFS(Xero!$F:$F,Xero!$B:$B,Heron!O$9,Xero!$A:$A,Heron!$A$5,Xero!$E:$E,Heron!$A61)</f>
        <v/>
      </c>
      <c r="P61" s="109">
        <f>SUMIFS(Xero!$F:$F,Xero!$B:$B,Heron!P$9,Xero!$A:$A,Heron!$A$4,Xero!$E:$E,Heron!$A61)+SUMIFS(Xero!$F:$F,Xero!$B:$B,Heron!P$9,Xero!$A:$A,Heron!$A$5,Xero!$E:$E,Heron!$A61)</f>
        <v/>
      </c>
      <c r="Q61" s="109">
        <f>SUMIFS(Xero!$F:$F,Xero!$B:$B,Heron!Q$9,Xero!$A:$A,Heron!$A$4,Xero!$E:$E,Heron!$A61)+SUMIFS(Xero!$F:$F,Xero!$B:$B,Heron!Q$9,Xero!$A:$A,Heron!$A$5,Xero!$E:$E,Heron!$A61)</f>
        <v/>
      </c>
      <c r="R61" s="109">
        <f>SUMIFS(Xero!$F:$F,Xero!$B:$B,Heron!R$9,Xero!$A:$A,Heron!$A$4,Xero!$E:$E,Heron!$A61)+SUMIFS(Xero!$F:$F,Xero!$B:$B,Heron!R$9,Xero!$A:$A,Heron!$A$5,Xero!$E:$E,Heron!$A61)</f>
        <v/>
      </c>
      <c r="S61" s="109">
        <f>SUMIFS(Xero!$F:$F,Xero!$B:$B,Heron!S$9,Xero!$A:$A,Heron!$A$4,Xero!$E:$E,Heron!$A61)+SUMIFS(Xero!$F:$F,Xero!$B:$B,Heron!S$9,Xero!$A:$A,Heron!$A$5,Xero!$E:$E,Heron!$A61)</f>
        <v/>
      </c>
      <c r="T61" s="109">
        <f>SUMIFS(Xero!$F:$F,Xero!$B:$B,Heron!T$9,Xero!$A:$A,Heron!$A$4,Xero!$E:$E,Heron!$A61)+SUMIFS(Xero!$F:$F,Xero!$B:$B,Heron!T$9,Xero!$A:$A,Heron!$A$5,Xero!$E:$E,Heron!$A61)</f>
        <v/>
      </c>
      <c r="U61" s="109">
        <f>SUMIFS(Xero!$F:$F,Xero!$B:$B,Heron!U$9,Xero!$A:$A,Heron!$A$4,Xero!$E:$E,Heron!$A61)+SUMIFS(Xero!$F:$F,Xero!$B:$B,Heron!U$9,Xero!$A:$A,Heron!$A$5,Xero!$E:$E,Heron!$A61)</f>
        <v/>
      </c>
      <c r="V61" s="109">
        <f>SUMIFS(Xero!$F:$F,Xero!$B:$B,Heron!V$9,Xero!$A:$A,Heron!$A$4,Xero!$E:$E,Heron!$A61)+SUMIFS(Xero!$F:$F,Xero!$B:$B,Heron!V$9,Xero!$A:$A,Heron!$A$5,Xero!$E:$E,Heron!$A61)</f>
        <v/>
      </c>
      <c r="W61" s="109">
        <f>SUMIFS(Xero!$F:$F,Xero!$B:$B,Heron!W$9,Xero!$A:$A,Heron!$A$4,Xero!$E:$E,Heron!$A61)+SUMIFS(Xero!$F:$F,Xero!$B:$B,Heron!W$9,Xero!$A:$A,Heron!$A$5,Xero!$E:$E,Heron!$A61)</f>
        <v/>
      </c>
      <c r="X61" s="109">
        <f>SUMIFS(Xero!$F:$F,Xero!$B:$B,Heron!X$9,Xero!$A:$A,Heron!$A$4,Xero!$E:$E,Heron!$A61)+SUMIFS(Xero!$F:$F,Xero!$B:$B,Heron!X$9,Xero!$A:$A,Heron!$A$5,Xero!$E:$E,Heron!$A61)</f>
        <v/>
      </c>
      <c r="Y61" s="109">
        <f>SUMIFS(Xero!$F:$F,Xero!$B:$B,Heron!Y$9,Xero!$A:$A,Heron!$A$4,Xero!$E:$E,Heron!$A61)+SUMIFS(Xero!$F:$F,Xero!$B:$B,Heron!Y$9,Xero!$A:$A,Heron!$A$5,Xero!$E:$E,Heron!$A61)</f>
        <v/>
      </c>
      <c r="Z61" s="109">
        <f>SUMIFS(Xero!$F:$F,Xero!$B:$B,Heron!Z$9,Xero!$A:$A,Heron!$A$4,Xero!$E:$E,Heron!$A61)+SUMIFS(Xero!$F:$F,Xero!$B:$B,Heron!Z$9,Xero!$A:$A,Heron!$A$5,Xero!$E:$E,Heron!$A61)</f>
        <v/>
      </c>
      <c r="AA61" s="109">
        <f>SUMIFS(Xero!$F:$F,Xero!$B:$B,Heron!AA$9,Xero!$A:$A,Heron!$A$4,Xero!$E:$E,Heron!$A61)+SUMIFS(Xero!$F:$F,Xero!$B:$B,Heron!AA$9,Xero!$A:$A,Heron!$A$5,Xero!$E:$E,Heron!$A61)</f>
        <v/>
      </c>
      <c r="AB61" s="109">
        <f>SUMIFS(Xero!$F:$F,Xero!$B:$B,Heron!AB$9,Xero!$A:$A,Heron!$A$4,Xero!$E:$E,Heron!$A61)+SUMIFS(Xero!$F:$F,Xero!$B:$B,Heron!AB$9,Xero!$A:$A,Heron!$A$5,Xero!$E:$E,Heron!$A61)</f>
        <v/>
      </c>
      <c r="AC61" s="109">
        <f>SUMIFS(Xero!$F:$F,Xero!$B:$B,Heron!AC$9,Xero!$A:$A,Heron!$A$4,Xero!$E:$E,Heron!$A61)+SUMIFS(Xero!$F:$F,Xero!$B:$B,Heron!AC$9,Xero!$A:$A,Heron!$A$5,Xero!$E:$E,Heron!$A61)</f>
        <v/>
      </c>
      <c r="AD61" s="109">
        <f>SUMIFS(Xero!$F:$F,Xero!$B:$B,Heron!AD$9,Xero!$A:$A,Heron!$A$4,Xero!$E:$E,Heron!$A61)+SUMIFS(Xero!$F:$F,Xero!$B:$B,Heron!AD$9,Xero!$A:$A,Heron!$A$5,Xero!$E:$E,Heron!$A61)</f>
        <v/>
      </c>
      <c r="AE61" s="109">
        <f>SUMIFS(Xero!$F:$F,Xero!$B:$B,Heron!AE$9,Xero!$A:$A,Heron!$A$4,Xero!$E:$E,Heron!$A61)+SUMIFS(Xero!$F:$F,Xero!$B:$B,Heron!AE$9,Xero!$A:$A,Heron!$A$5,Xero!$E:$E,Heron!$A61)</f>
        <v/>
      </c>
      <c r="AF61" s="109">
        <f>SUMIFS(Xero!$F:$F,Xero!$B:$B,Heron!AF$9,Xero!$A:$A,Heron!$A$4,Xero!$E:$E,Heron!$A61)+SUMIFS(Xero!$F:$F,Xero!$B:$B,Heron!AF$9,Xero!$A:$A,Heron!$A$5,Xero!$E:$E,Heron!$A61)</f>
        <v/>
      </c>
      <c r="AG61" s="109">
        <f>SUMIFS(Xero!$F:$F,Xero!$B:$B,Heron!AG$9,Xero!$A:$A,Heron!$A$4,Xero!$E:$E,Heron!$A61)+SUMIFS(Xero!$F:$F,Xero!$B:$B,Heron!AG$9,Xero!$A:$A,Heron!$A$5,Xero!$E:$E,Heron!$A61)</f>
        <v/>
      </c>
      <c r="AH61" s="109">
        <f>SUMIFS(Xero!$F:$F,Xero!$B:$B,Heron!AH$9,Xero!$A:$A,Heron!$A$4,Xero!$E:$E,Heron!$A61)+SUMIFS(Xero!$F:$F,Xero!$B:$B,Heron!AH$9,Xero!$A:$A,Heron!$A$5,Xero!$E:$E,Heron!$A61)</f>
        <v/>
      </c>
      <c r="AI61" s="109">
        <f>SUMIFS(Xero!$F:$F,Xero!$B:$B,Heron!AI$9,Xero!$A:$A,Heron!$A$4,Xero!$E:$E,Heron!$A61)+SUMIFS(Xero!$F:$F,Xero!$B:$B,Heron!AI$9,Xero!$A:$A,Heron!$A$5,Xero!$E:$E,Heron!$A61)</f>
        <v/>
      </c>
      <c r="AJ61" s="109">
        <f>SUMIFS(Xero!$F:$F,Xero!$B:$B,Heron!AJ$9,Xero!$A:$A,Heron!$A$4,Xero!$E:$E,Heron!$A61)+SUMIFS(Xero!$F:$F,Xero!$B:$B,Heron!AJ$9,Xero!$A:$A,Heron!$A$5,Xero!$E:$E,Heron!$A61)</f>
        <v/>
      </c>
      <c r="AK61" s="109">
        <f>SUMIFS(Xero!$F:$F,Xero!$B:$B,Heron!AK$9,Xero!$A:$A,Heron!$A$4,Xero!$E:$E,Heron!$A61)+SUMIFS(Xero!$F:$F,Xero!$B:$B,Heron!AK$9,Xero!$A:$A,Heron!$A$5,Xero!$E:$E,Heron!$A61)</f>
        <v/>
      </c>
      <c r="AL61" s="109">
        <f>SUMIFS(Xero!$F:$F,Xero!$B:$B,Heron!AL$9,Xero!$A:$A,Heron!$A$4,Xero!$E:$E,Heron!$A61)+SUMIFS(Xero!$F:$F,Xero!$B:$B,Heron!AL$9,Xero!$A:$A,Heron!$A$5,Xero!$E:$E,Heron!$A61)</f>
        <v/>
      </c>
      <c r="AM61" s="109">
        <f>SUMIFS(Xero!$F:$F,Xero!$B:$B,Heron!AM$9,Xero!$A:$A,Heron!$A$4,Xero!$E:$E,Heron!$A61)+SUMIFS(Xero!$F:$F,Xero!$B:$B,Heron!AM$9,Xero!$A:$A,Heron!$A$5,Xero!$E:$E,Heron!$A61)</f>
        <v/>
      </c>
      <c r="AN61" s="109">
        <f>SUMIFS(Xero!$F:$F,Xero!$B:$B,Heron!AN$9,Xero!$A:$A,Heron!$A$4,Xero!$E:$E,Heron!$A61)+SUMIFS(Xero!$F:$F,Xero!$B:$B,Heron!AN$9,Xero!$A:$A,Heron!$A$5,Xero!$E:$E,Heron!$A61)</f>
        <v/>
      </c>
      <c r="AO61" s="109">
        <f>SUMIFS(Xero!$F:$F,Xero!$B:$B,Heron!AO$9,Xero!$A:$A,Heron!$A$4,Xero!$E:$E,Heron!$A61)+SUMIFS(Xero!$F:$F,Xero!$B:$B,Heron!AO$9,Xero!$A:$A,Heron!$A$5,Xero!$E:$E,Heron!$A61)</f>
        <v/>
      </c>
      <c r="AP61" s="109">
        <f>SUMIFS(Xero!$F:$F,Xero!$B:$B,Heron!AP$9,Xero!$A:$A,Heron!$A$4,Xero!$E:$E,Heron!$A61)+SUMIFS(Xero!$F:$F,Xero!$B:$B,Heron!AP$9,Xero!$A:$A,Heron!$A$5,Xero!$E:$E,Heron!$A61)</f>
        <v/>
      </c>
      <c r="AQ61" s="109">
        <f>SUMIFS(Xero!$F:$F,Xero!$B:$B,Heron!AQ$9,Xero!$A:$A,Heron!$A$4,Xero!$E:$E,Heron!$A61)+SUMIFS(Xero!$F:$F,Xero!$B:$B,Heron!AQ$9,Xero!$A:$A,Heron!$A$5,Xero!$E:$E,Heron!$A61)</f>
        <v/>
      </c>
      <c r="AR61" s="109">
        <f>SUMIFS(Xero!$F:$F,Xero!$B:$B,Heron!AR$9,Xero!$A:$A,Heron!$A$4,Xero!$E:$E,Heron!$A61)+SUMIFS(Xero!$F:$F,Xero!$B:$B,Heron!AR$9,Xero!$A:$A,Heron!$A$5,Xero!$E:$E,Heron!$A61)</f>
        <v/>
      </c>
      <c r="AS61" s="109">
        <f>SUMIFS(Xero!$F:$F,Xero!$B:$B,Heron!AS$9,Xero!$A:$A,Heron!$A$4,Xero!$E:$E,Heron!$A61)+SUMIFS(Xero!$F:$F,Xero!$B:$B,Heron!AS$9,Xero!$A:$A,Heron!$A$5,Xero!$E:$E,Heron!$A61)</f>
        <v/>
      </c>
      <c r="AT61" s="109">
        <f>SUMIFS(Xero!$F:$F,Xero!$B:$B,Heron!AT$9,Xero!$A:$A,Heron!$A$4,Xero!$E:$E,Heron!$A61)+SUMIFS(Xero!$F:$F,Xero!$B:$B,Heron!AT$9,Xero!$A:$A,Heron!$A$5,Xero!$E:$E,Heron!$A61)</f>
        <v/>
      </c>
      <c r="AU61" s="109">
        <f>SUMIFS(Xero!$F:$F,Xero!$B:$B,Heron!AU$9,Xero!$A:$A,Heron!$A$4,Xero!$E:$E,Heron!$A61)+SUMIFS(Xero!$F:$F,Xero!$B:$B,Heron!AU$9,Xero!$A:$A,Heron!$A$5,Xero!$E:$E,Heron!$A61)</f>
        <v/>
      </c>
      <c r="AV61" s="109">
        <f>SUMIFS(Xero!$F:$F,Xero!$B:$B,Heron!AV$9,Xero!$A:$A,Heron!$A$4,Xero!$E:$E,Heron!$A61)+SUMIFS(Xero!$F:$F,Xero!$B:$B,Heron!AV$9,Xero!$A:$A,Heron!$A$5,Xero!$E:$E,Heron!$A61)</f>
        <v/>
      </c>
      <c r="AW61" s="109">
        <f>SUMIFS(Xero!$F:$F,Xero!$B:$B,Heron!AW$9,Xero!$A:$A,Heron!$A$4,Xero!$E:$E,Heron!$A61)+SUMIFS(Xero!$F:$F,Xero!$B:$B,Heron!AW$9,Xero!$A:$A,Heron!$A$5,Xero!$E:$E,Heron!$A61)</f>
        <v/>
      </c>
      <c r="AX61" s="109">
        <f>SUMIFS(Xero!$F:$F,Xero!$B:$B,Heron!AX$9,Xero!$A:$A,Heron!$A$4,Xero!$E:$E,Heron!$A61)+SUMIFS(Xero!$F:$F,Xero!$B:$B,Heron!AX$9,Xero!$A:$A,Heron!$A$5,Xero!$E:$E,Heron!$A61)</f>
        <v/>
      </c>
      <c r="AY61" s="109">
        <f>SUMIFS(Xero!$F:$F,Xero!$B:$B,Heron!AY$9,Xero!$A:$A,Heron!$A$4,Xero!$E:$E,Heron!$A61)+SUMIFS(Xero!$F:$F,Xero!$B:$B,Heron!AY$9,Xero!$A:$A,Heron!$A$5,Xero!$E:$E,Heron!$A61)</f>
        <v/>
      </c>
      <c r="AZ61" s="109">
        <f>SUMIFS(Xero!$F:$F,Xero!$B:$B,Heron!AZ$9,Xero!$A:$A,Heron!$A$4,Xero!$E:$E,Heron!$A61)+SUMIFS(Xero!$F:$F,Xero!$B:$B,Heron!AZ$9,Xero!$A:$A,Heron!$A$5,Xero!$E:$E,Heron!$A61)</f>
        <v/>
      </c>
      <c r="BA61" s="109">
        <f>SUMIFS(Xero!$F:$F,Xero!$B:$B,Heron!BA$9,Xero!$A:$A,Heron!$A$4,Xero!$E:$E,Heron!$A61)+SUMIFS(Xero!$F:$F,Xero!$B:$B,Heron!BA$9,Xero!$A:$A,Heron!$A$5,Xero!$E:$E,Heron!$A61)</f>
        <v/>
      </c>
      <c r="BB61" s="109">
        <f>SUMIFS(Xero!$F:$F,Xero!$B:$B,Heron!BB$9,Xero!$A:$A,Heron!$A$4,Xero!$E:$E,Heron!$A61)+SUMIFS(Xero!$F:$F,Xero!$B:$B,Heron!BB$9,Xero!$A:$A,Heron!$A$5,Xero!$E:$E,Heron!$A61)</f>
        <v/>
      </c>
      <c r="BC61" s="109">
        <f>SUMIFS(Xero!$F:$F,Xero!$B:$B,Heron!BC$9,Xero!$A:$A,Heron!$A$4,Xero!$E:$E,Heron!$A61)+SUMIFS(Xero!$F:$F,Xero!$B:$B,Heron!BC$9,Xero!$A:$A,Heron!$A$5,Xero!$E:$E,Heron!$A61)</f>
        <v/>
      </c>
      <c r="BD61" s="109">
        <f>SUMIFS(Xero!$F:$F,Xero!$B:$B,Heron!BD$9,Xero!$A:$A,Heron!$A$4,Xero!$E:$E,Heron!$A61)+SUMIFS(Xero!$F:$F,Xero!$B:$B,Heron!BD$9,Xero!$A:$A,Heron!$A$5,Xero!$E:$E,Heron!$A61)</f>
        <v/>
      </c>
      <c r="BE61" s="109">
        <f>SUMIFS(Xero!$F:$F,Xero!$B:$B,Heron!BE$9,Xero!$A:$A,Heron!$A$4,Xero!$E:$E,Heron!$A61)+SUMIFS(Xero!$F:$F,Xero!$B:$B,Heron!BE$9,Xero!$A:$A,Heron!$A$5,Xero!$E:$E,Heron!$A61)</f>
        <v/>
      </c>
      <c r="BF61" s="109">
        <f>SUMIFS(Xero!$F:$F,Xero!$B:$B,Heron!BF$9,Xero!$A:$A,Heron!$A$4,Xero!$E:$E,Heron!$A61)+SUMIFS(Xero!$F:$F,Xero!$B:$B,Heron!BF$9,Xero!$A:$A,Heron!$A$5,Xero!$E:$E,Heron!$A61)</f>
        <v/>
      </c>
      <c r="BG61" s="109">
        <f>SUMIFS(Xero!$F:$F,Xero!$B:$B,Heron!BG$9,Xero!$A:$A,Heron!$A$4,Xero!$E:$E,Heron!$A61)+SUMIFS(Xero!$F:$F,Xero!$B:$B,Heron!BG$9,Xero!$A:$A,Heron!$A$5,Xero!$E:$E,Heron!$A61)</f>
        <v/>
      </c>
      <c r="BH61" s="109">
        <f>SUMIFS(Xero!$F:$F,Xero!$B:$B,Heron!BH$9,Xero!$A:$A,Heron!$A$4,Xero!$E:$E,Heron!$A61)+SUMIFS(Xero!$F:$F,Xero!$B:$B,Heron!BH$9,Xero!$A:$A,Heron!$A$5,Xero!$E:$E,Heron!$A61)</f>
        <v/>
      </c>
      <c r="BI61" s="109">
        <f>SUMIFS(Xero!$F:$F,Xero!$B:$B,Heron!BI$9,Xero!$A:$A,Heron!$A$4,Xero!$E:$E,Heron!$A61)+SUMIFS(Xero!$F:$F,Xero!$B:$B,Heron!BI$9,Xero!$A:$A,Heron!$A$5,Xero!$E:$E,Heron!$A61)</f>
        <v/>
      </c>
      <c r="BJ61" s="109">
        <f>SUMIFS(Xero!$F:$F,Xero!$B:$B,Heron!BJ$9,Xero!$A:$A,Heron!$A$4,Xero!$E:$E,Heron!$A61)+SUMIFS(Xero!$F:$F,Xero!$B:$B,Heron!BJ$9,Xero!$A:$A,Heron!$A$5,Xero!$E:$E,Heron!$A61)</f>
        <v/>
      </c>
      <c r="BK61" s="109">
        <f>SUMIFS(Xero!$F:$F,Xero!$B:$B,Heron!BK$9,Xero!$A:$A,Heron!$A$4,Xero!$E:$E,Heron!$A61)+SUMIFS(Xero!$F:$F,Xero!$B:$B,Heron!BK$9,Xero!$A:$A,Heron!$A$5,Xero!$E:$E,Heron!$A61)</f>
        <v/>
      </c>
      <c r="BL61" s="109">
        <f>sum(D61:BK61)</f>
        <v/>
      </c>
    </row>
    <row r="62">
      <c r="A62" s="108" t="inlineStr">
        <is>
          <t>CoCT - Electricity</t>
        </is>
      </c>
      <c r="D62" s="109">
        <f>SUMIFS(Xero!$F:$F,Xero!$B:$B,Heron!D$9,Xero!$A:$A,Heron!$A$4,Xero!$E:$E,Heron!$A62)+SUMIFS(Xero!$F:$F,Xero!$B:$B,Heron!D$9,Xero!$A:$A,Heron!$A$5,Xero!$E:$E,Heron!$A62)</f>
        <v/>
      </c>
      <c r="E62" s="109">
        <f>SUMIFS(Xero!$F:$F,Xero!$B:$B,Heron!E$9,Xero!$A:$A,Heron!$A$4,Xero!$E:$E,Heron!$A62)+SUMIFS(Xero!$F:$F,Xero!$B:$B,Heron!E$9,Xero!$A:$A,Heron!$A$5,Xero!$E:$E,Heron!$A62)</f>
        <v/>
      </c>
      <c r="F62" s="109">
        <f>SUMIFS(Xero!$F:$F,Xero!$B:$B,Heron!F$9,Xero!$A:$A,Heron!$A$4,Xero!$E:$E,Heron!$A62)+SUMIFS(Xero!$F:$F,Xero!$B:$B,Heron!F$9,Xero!$A:$A,Heron!$A$5,Xero!$E:$E,Heron!$A62)</f>
        <v/>
      </c>
      <c r="G62" s="109">
        <f>SUMIFS(Xero!$F:$F,Xero!$B:$B,Heron!G$9,Xero!$A:$A,Heron!$A$4,Xero!$E:$E,Heron!$A62)+SUMIFS(Xero!$F:$F,Xero!$B:$B,Heron!G$9,Xero!$A:$A,Heron!$A$5,Xero!$E:$E,Heron!$A62)</f>
        <v/>
      </c>
      <c r="H62" s="109">
        <f>SUMIFS(Xero!$F:$F,Xero!$B:$B,Heron!H$9,Xero!$A:$A,Heron!$A$4,Xero!$E:$E,Heron!$A62)+SUMIFS(Xero!$F:$F,Xero!$B:$B,Heron!H$9,Xero!$A:$A,Heron!$A$5,Xero!$E:$E,Heron!$A62)</f>
        <v/>
      </c>
      <c r="I62" s="109">
        <f>SUMIFS(Xero!$F:$F,Xero!$B:$B,Heron!I$9,Xero!$A:$A,Heron!$A$4,Xero!$E:$E,Heron!$A62)+SUMIFS(Xero!$F:$F,Xero!$B:$B,Heron!I$9,Xero!$A:$A,Heron!$A$5,Xero!$E:$E,Heron!$A62)</f>
        <v/>
      </c>
      <c r="J62" s="109">
        <f>SUMIFS(Xero!$F:$F,Xero!$B:$B,Heron!J$9,Xero!$A:$A,Heron!$A$4,Xero!$E:$E,Heron!$A62)+SUMIFS(Xero!$F:$F,Xero!$B:$B,Heron!J$9,Xero!$A:$A,Heron!$A$5,Xero!$E:$E,Heron!$A62)</f>
        <v/>
      </c>
      <c r="K62" s="109">
        <f>SUMIFS(Xero!$F:$F,Xero!$B:$B,Heron!K$9,Xero!$A:$A,Heron!$A$4,Xero!$E:$E,Heron!$A62)+SUMIFS(Xero!$F:$F,Xero!$B:$B,Heron!K$9,Xero!$A:$A,Heron!$A$5,Xero!$E:$E,Heron!$A62)</f>
        <v/>
      </c>
      <c r="L62" s="109">
        <f>SUMIFS(Xero!$F:$F,Xero!$B:$B,Heron!L$9,Xero!$A:$A,Heron!$A$4,Xero!$E:$E,Heron!$A62)+SUMIFS(Xero!$F:$F,Xero!$B:$B,Heron!L$9,Xero!$A:$A,Heron!$A$5,Xero!$E:$E,Heron!$A62)</f>
        <v/>
      </c>
      <c r="M62" s="109">
        <f>SUMIFS(Xero!$F:$F,Xero!$B:$B,Heron!M$9,Xero!$A:$A,Heron!$A$4,Xero!$E:$E,Heron!$A62)+SUMIFS(Xero!$F:$F,Xero!$B:$B,Heron!M$9,Xero!$A:$A,Heron!$A$5,Xero!$E:$E,Heron!$A62)</f>
        <v/>
      </c>
      <c r="N62" s="109">
        <f>SUMIFS(Xero!$F:$F,Xero!$B:$B,Heron!N$9,Xero!$A:$A,Heron!$A$4,Xero!$E:$E,Heron!$A62)+SUMIFS(Xero!$F:$F,Xero!$B:$B,Heron!N$9,Xero!$A:$A,Heron!$A$5,Xero!$E:$E,Heron!$A62)</f>
        <v/>
      </c>
      <c r="O62" s="109">
        <f>SUMIFS(Xero!$F:$F,Xero!$B:$B,Heron!O$9,Xero!$A:$A,Heron!$A$4,Xero!$E:$E,Heron!$A62)+SUMIFS(Xero!$F:$F,Xero!$B:$B,Heron!O$9,Xero!$A:$A,Heron!$A$5,Xero!$E:$E,Heron!$A62)</f>
        <v/>
      </c>
      <c r="P62" s="109">
        <f>SUMIFS(Xero!$F:$F,Xero!$B:$B,Heron!P$9,Xero!$A:$A,Heron!$A$4,Xero!$E:$E,Heron!$A62)+SUMIFS(Xero!$F:$F,Xero!$B:$B,Heron!P$9,Xero!$A:$A,Heron!$A$5,Xero!$E:$E,Heron!$A62)</f>
        <v/>
      </c>
      <c r="Q62" s="109">
        <f>SUMIFS(Xero!$F:$F,Xero!$B:$B,Heron!Q$9,Xero!$A:$A,Heron!$A$4,Xero!$E:$E,Heron!$A62)+SUMIFS(Xero!$F:$F,Xero!$B:$B,Heron!Q$9,Xero!$A:$A,Heron!$A$5,Xero!$E:$E,Heron!$A62)</f>
        <v/>
      </c>
      <c r="R62" s="109">
        <f>SUMIFS(Xero!$F:$F,Xero!$B:$B,Heron!R$9,Xero!$A:$A,Heron!$A$4,Xero!$E:$E,Heron!$A62)+SUMIFS(Xero!$F:$F,Xero!$B:$B,Heron!R$9,Xero!$A:$A,Heron!$A$5,Xero!$E:$E,Heron!$A62)</f>
        <v/>
      </c>
      <c r="S62" s="109">
        <f>SUMIFS(Xero!$F:$F,Xero!$B:$B,Heron!S$9,Xero!$A:$A,Heron!$A$4,Xero!$E:$E,Heron!$A62)+SUMIFS(Xero!$F:$F,Xero!$B:$B,Heron!S$9,Xero!$A:$A,Heron!$A$5,Xero!$E:$E,Heron!$A62)</f>
        <v/>
      </c>
      <c r="T62" s="109">
        <f>SUMIFS(Xero!$F:$F,Xero!$B:$B,Heron!T$9,Xero!$A:$A,Heron!$A$4,Xero!$E:$E,Heron!$A62)+SUMIFS(Xero!$F:$F,Xero!$B:$B,Heron!T$9,Xero!$A:$A,Heron!$A$5,Xero!$E:$E,Heron!$A62)</f>
        <v/>
      </c>
      <c r="U62" s="109">
        <f>SUMIFS(Xero!$F:$F,Xero!$B:$B,Heron!U$9,Xero!$A:$A,Heron!$A$4,Xero!$E:$E,Heron!$A62)+SUMIFS(Xero!$F:$F,Xero!$B:$B,Heron!U$9,Xero!$A:$A,Heron!$A$5,Xero!$E:$E,Heron!$A62)</f>
        <v/>
      </c>
      <c r="V62" s="109">
        <f>SUMIFS(Xero!$F:$F,Xero!$B:$B,Heron!V$9,Xero!$A:$A,Heron!$A$4,Xero!$E:$E,Heron!$A62)+SUMIFS(Xero!$F:$F,Xero!$B:$B,Heron!V$9,Xero!$A:$A,Heron!$A$5,Xero!$E:$E,Heron!$A62)</f>
        <v/>
      </c>
      <c r="W62" s="109">
        <f>SUMIFS(Xero!$F:$F,Xero!$B:$B,Heron!W$9,Xero!$A:$A,Heron!$A$4,Xero!$E:$E,Heron!$A62)+SUMIFS(Xero!$F:$F,Xero!$B:$B,Heron!W$9,Xero!$A:$A,Heron!$A$5,Xero!$E:$E,Heron!$A62)</f>
        <v/>
      </c>
      <c r="X62" s="109">
        <f>SUMIFS(Xero!$F:$F,Xero!$B:$B,Heron!X$9,Xero!$A:$A,Heron!$A$4,Xero!$E:$E,Heron!$A62)+SUMIFS(Xero!$F:$F,Xero!$B:$B,Heron!X$9,Xero!$A:$A,Heron!$A$5,Xero!$E:$E,Heron!$A62)</f>
        <v/>
      </c>
      <c r="Y62" s="109">
        <f>SUMIFS(Xero!$F:$F,Xero!$B:$B,Heron!Y$9,Xero!$A:$A,Heron!$A$4,Xero!$E:$E,Heron!$A62)+SUMIFS(Xero!$F:$F,Xero!$B:$B,Heron!Y$9,Xero!$A:$A,Heron!$A$5,Xero!$E:$E,Heron!$A62)</f>
        <v/>
      </c>
      <c r="Z62" s="109">
        <f>SUMIFS(Xero!$F:$F,Xero!$B:$B,Heron!Z$9,Xero!$A:$A,Heron!$A$4,Xero!$E:$E,Heron!$A62)+SUMIFS(Xero!$F:$F,Xero!$B:$B,Heron!Z$9,Xero!$A:$A,Heron!$A$5,Xero!$E:$E,Heron!$A62)</f>
        <v/>
      </c>
      <c r="AA62" s="109">
        <f>SUMIFS(Xero!$F:$F,Xero!$B:$B,Heron!AA$9,Xero!$A:$A,Heron!$A$4,Xero!$E:$E,Heron!$A62)+SUMIFS(Xero!$F:$F,Xero!$B:$B,Heron!AA$9,Xero!$A:$A,Heron!$A$5,Xero!$E:$E,Heron!$A62)</f>
        <v/>
      </c>
      <c r="AB62" s="109">
        <f>SUMIFS(Xero!$F:$F,Xero!$B:$B,Heron!AB$9,Xero!$A:$A,Heron!$A$4,Xero!$E:$E,Heron!$A62)+SUMIFS(Xero!$F:$F,Xero!$B:$B,Heron!AB$9,Xero!$A:$A,Heron!$A$5,Xero!$E:$E,Heron!$A62)</f>
        <v/>
      </c>
      <c r="AC62" s="109">
        <f>SUMIFS(Xero!$F:$F,Xero!$B:$B,Heron!AC$9,Xero!$A:$A,Heron!$A$4,Xero!$E:$E,Heron!$A62)+SUMIFS(Xero!$F:$F,Xero!$B:$B,Heron!AC$9,Xero!$A:$A,Heron!$A$5,Xero!$E:$E,Heron!$A62)</f>
        <v/>
      </c>
      <c r="AD62" s="109">
        <f>SUMIFS(Xero!$F:$F,Xero!$B:$B,Heron!AD$9,Xero!$A:$A,Heron!$A$4,Xero!$E:$E,Heron!$A62)+SUMIFS(Xero!$F:$F,Xero!$B:$B,Heron!AD$9,Xero!$A:$A,Heron!$A$5,Xero!$E:$E,Heron!$A62)</f>
        <v/>
      </c>
      <c r="AE62" s="109">
        <f>SUMIFS(Xero!$F:$F,Xero!$B:$B,Heron!AE$9,Xero!$A:$A,Heron!$A$4,Xero!$E:$E,Heron!$A62)+SUMIFS(Xero!$F:$F,Xero!$B:$B,Heron!AE$9,Xero!$A:$A,Heron!$A$5,Xero!$E:$E,Heron!$A62)</f>
        <v/>
      </c>
      <c r="AF62" s="109">
        <f>SUMIFS(Xero!$F:$F,Xero!$B:$B,Heron!AF$9,Xero!$A:$A,Heron!$A$4,Xero!$E:$E,Heron!$A62)+SUMIFS(Xero!$F:$F,Xero!$B:$B,Heron!AF$9,Xero!$A:$A,Heron!$A$5,Xero!$E:$E,Heron!$A62)</f>
        <v/>
      </c>
      <c r="AG62" s="109">
        <f>SUMIFS(Xero!$F:$F,Xero!$B:$B,Heron!AG$9,Xero!$A:$A,Heron!$A$4,Xero!$E:$E,Heron!$A62)+SUMIFS(Xero!$F:$F,Xero!$B:$B,Heron!AG$9,Xero!$A:$A,Heron!$A$5,Xero!$E:$E,Heron!$A62)</f>
        <v/>
      </c>
      <c r="AH62" s="109">
        <f>SUMIFS(Xero!$F:$F,Xero!$B:$B,Heron!AH$9,Xero!$A:$A,Heron!$A$4,Xero!$E:$E,Heron!$A62)+SUMIFS(Xero!$F:$F,Xero!$B:$B,Heron!AH$9,Xero!$A:$A,Heron!$A$5,Xero!$E:$E,Heron!$A62)</f>
        <v/>
      </c>
      <c r="AI62" s="109">
        <f>SUMIFS(Xero!$F:$F,Xero!$B:$B,Heron!AI$9,Xero!$A:$A,Heron!$A$4,Xero!$E:$E,Heron!$A62)+SUMIFS(Xero!$F:$F,Xero!$B:$B,Heron!AI$9,Xero!$A:$A,Heron!$A$5,Xero!$E:$E,Heron!$A62)</f>
        <v/>
      </c>
      <c r="AJ62" s="109">
        <f>SUMIFS(Xero!$F:$F,Xero!$B:$B,Heron!AJ$9,Xero!$A:$A,Heron!$A$4,Xero!$E:$E,Heron!$A62)+SUMIFS(Xero!$F:$F,Xero!$B:$B,Heron!AJ$9,Xero!$A:$A,Heron!$A$5,Xero!$E:$E,Heron!$A62)</f>
        <v/>
      </c>
      <c r="AK62" s="109">
        <f>SUMIFS(Xero!$F:$F,Xero!$B:$B,Heron!AK$9,Xero!$A:$A,Heron!$A$4,Xero!$E:$E,Heron!$A62)+SUMIFS(Xero!$F:$F,Xero!$B:$B,Heron!AK$9,Xero!$A:$A,Heron!$A$5,Xero!$E:$E,Heron!$A62)</f>
        <v/>
      </c>
      <c r="AL62" s="109">
        <f>SUMIFS(Xero!$F:$F,Xero!$B:$B,Heron!AL$9,Xero!$A:$A,Heron!$A$4,Xero!$E:$E,Heron!$A62)+SUMIFS(Xero!$F:$F,Xero!$B:$B,Heron!AL$9,Xero!$A:$A,Heron!$A$5,Xero!$E:$E,Heron!$A62)</f>
        <v/>
      </c>
      <c r="AM62" s="109">
        <f>SUMIFS(Xero!$F:$F,Xero!$B:$B,Heron!AM$9,Xero!$A:$A,Heron!$A$4,Xero!$E:$E,Heron!$A62)+SUMIFS(Xero!$F:$F,Xero!$B:$B,Heron!AM$9,Xero!$A:$A,Heron!$A$5,Xero!$E:$E,Heron!$A62)</f>
        <v/>
      </c>
      <c r="AN62" s="109">
        <f>SUMIFS(Xero!$F:$F,Xero!$B:$B,Heron!AN$9,Xero!$A:$A,Heron!$A$4,Xero!$E:$E,Heron!$A62)+SUMIFS(Xero!$F:$F,Xero!$B:$B,Heron!AN$9,Xero!$A:$A,Heron!$A$5,Xero!$E:$E,Heron!$A62)</f>
        <v/>
      </c>
      <c r="AO62" s="109">
        <f>SUMIFS(Xero!$F:$F,Xero!$B:$B,Heron!AO$9,Xero!$A:$A,Heron!$A$4,Xero!$E:$E,Heron!$A62)+SUMIFS(Xero!$F:$F,Xero!$B:$B,Heron!AO$9,Xero!$A:$A,Heron!$A$5,Xero!$E:$E,Heron!$A62)</f>
        <v/>
      </c>
      <c r="AP62" s="109">
        <f>SUMIFS(Xero!$F:$F,Xero!$B:$B,Heron!AP$9,Xero!$A:$A,Heron!$A$4,Xero!$E:$E,Heron!$A62)+SUMIFS(Xero!$F:$F,Xero!$B:$B,Heron!AP$9,Xero!$A:$A,Heron!$A$5,Xero!$E:$E,Heron!$A62)</f>
        <v/>
      </c>
      <c r="AQ62" s="109">
        <f>SUMIFS(Xero!$F:$F,Xero!$B:$B,Heron!AQ$9,Xero!$A:$A,Heron!$A$4,Xero!$E:$E,Heron!$A62)+SUMIFS(Xero!$F:$F,Xero!$B:$B,Heron!AQ$9,Xero!$A:$A,Heron!$A$5,Xero!$E:$E,Heron!$A62)</f>
        <v/>
      </c>
      <c r="AR62" s="109">
        <f>SUMIFS(Xero!$F:$F,Xero!$B:$B,Heron!AR$9,Xero!$A:$A,Heron!$A$4,Xero!$E:$E,Heron!$A62)+SUMIFS(Xero!$F:$F,Xero!$B:$B,Heron!AR$9,Xero!$A:$A,Heron!$A$5,Xero!$E:$E,Heron!$A62)</f>
        <v/>
      </c>
      <c r="AS62" s="109">
        <f>SUMIFS(Xero!$F:$F,Xero!$B:$B,Heron!AS$9,Xero!$A:$A,Heron!$A$4,Xero!$E:$E,Heron!$A62)+SUMIFS(Xero!$F:$F,Xero!$B:$B,Heron!AS$9,Xero!$A:$A,Heron!$A$5,Xero!$E:$E,Heron!$A62)</f>
        <v/>
      </c>
      <c r="AT62" s="109">
        <f>SUMIFS(Xero!$F:$F,Xero!$B:$B,Heron!AT$9,Xero!$A:$A,Heron!$A$4,Xero!$E:$E,Heron!$A62)+SUMIFS(Xero!$F:$F,Xero!$B:$B,Heron!AT$9,Xero!$A:$A,Heron!$A$5,Xero!$E:$E,Heron!$A62)</f>
        <v/>
      </c>
      <c r="AU62" s="109">
        <f>SUMIFS(Xero!$F:$F,Xero!$B:$B,Heron!AU$9,Xero!$A:$A,Heron!$A$4,Xero!$E:$E,Heron!$A62)+SUMIFS(Xero!$F:$F,Xero!$B:$B,Heron!AU$9,Xero!$A:$A,Heron!$A$5,Xero!$E:$E,Heron!$A62)</f>
        <v/>
      </c>
      <c r="AV62" s="109">
        <f>SUMIFS(Xero!$F:$F,Xero!$B:$B,Heron!AV$9,Xero!$A:$A,Heron!$A$4,Xero!$E:$E,Heron!$A62)+SUMIFS(Xero!$F:$F,Xero!$B:$B,Heron!AV$9,Xero!$A:$A,Heron!$A$5,Xero!$E:$E,Heron!$A62)</f>
        <v/>
      </c>
      <c r="AW62" s="109">
        <f>SUMIFS(Xero!$F:$F,Xero!$B:$B,Heron!AW$9,Xero!$A:$A,Heron!$A$4,Xero!$E:$E,Heron!$A62)+SUMIFS(Xero!$F:$F,Xero!$B:$B,Heron!AW$9,Xero!$A:$A,Heron!$A$5,Xero!$E:$E,Heron!$A62)</f>
        <v/>
      </c>
      <c r="AX62" s="109">
        <f>SUMIFS(Xero!$F:$F,Xero!$B:$B,Heron!AX$9,Xero!$A:$A,Heron!$A$4,Xero!$E:$E,Heron!$A62)+SUMIFS(Xero!$F:$F,Xero!$B:$B,Heron!AX$9,Xero!$A:$A,Heron!$A$5,Xero!$E:$E,Heron!$A62)</f>
        <v/>
      </c>
      <c r="AY62" s="109">
        <f>SUMIFS(Xero!$F:$F,Xero!$B:$B,Heron!AY$9,Xero!$A:$A,Heron!$A$4,Xero!$E:$E,Heron!$A62)+SUMIFS(Xero!$F:$F,Xero!$B:$B,Heron!AY$9,Xero!$A:$A,Heron!$A$5,Xero!$E:$E,Heron!$A62)</f>
        <v/>
      </c>
      <c r="AZ62" s="109">
        <f>SUMIFS(Xero!$F:$F,Xero!$B:$B,Heron!AZ$9,Xero!$A:$A,Heron!$A$4,Xero!$E:$E,Heron!$A62)+SUMIFS(Xero!$F:$F,Xero!$B:$B,Heron!AZ$9,Xero!$A:$A,Heron!$A$5,Xero!$E:$E,Heron!$A62)</f>
        <v/>
      </c>
      <c r="BA62" s="109">
        <f>SUMIFS(Xero!$F:$F,Xero!$B:$B,Heron!BA$9,Xero!$A:$A,Heron!$A$4,Xero!$E:$E,Heron!$A62)+SUMIFS(Xero!$F:$F,Xero!$B:$B,Heron!BA$9,Xero!$A:$A,Heron!$A$5,Xero!$E:$E,Heron!$A62)</f>
        <v/>
      </c>
      <c r="BB62" s="109">
        <f>SUMIFS(Xero!$F:$F,Xero!$B:$B,Heron!BB$9,Xero!$A:$A,Heron!$A$4,Xero!$E:$E,Heron!$A62)+SUMIFS(Xero!$F:$F,Xero!$B:$B,Heron!BB$9,Xero!$A:$A,Heron!$A$5,Xero!$E:$E,Heron!$A62)</f>
        <v/>
      </c>
      <c r="BC62" s="109">
        <f>SUMIFS(Xero!$F:$F,Xero!$B:$B,Heron!BC$9,Xero!$A:$A,Heron!$A$4,Xero!$E:$E,Heron!$A62)+SUMIFS(Xero!$F:$F,Xero!$B:$B,Heron!BC$9,Xero!$A:$A,Heron!$A$5,Xero!$E:$E,Heron!$A62)</f>
        <v/>
      </c>
      <c r="BD62" s="109">
        <f>SUMIFS(Xero!$F:$F,Xero!$B:$B,Heron!BD$9,Xero!$A:$A,Heron!$A$4,Xero!$E:$E,Heron!$A62)+SUMIFS(Xero!$F:$F,Xero!$B:$B,Heron!BD$9,Xero!$A:$A,Heron!$A$5,Xero!$E:$E,Heron!$A62)</f>
        <v/>
      </c>
      <c r="BE62" s="109">
        <f>SUMIFS(Xero!$F:$F,Xero!$B:$B,Heron!BE$9,Xero!$A:$A,Heron!$A$4,Xero!$E:$E,Heron!$A62)+SUMIFS(Xero!$F:$F,Xero!$B:$B,Heron!BE$9,Xero!$A:$A,Heron!$A$5,Xero!$E:$E,Heron!$A62)</f>
        <v/>
      </c>
      <c r="BF62" s="109">
        <f>SUMIFS(Xero!$F:$F,Xero!$B:$B,Heron!BF$9,Xero!$A:$A,Heron!$A$4,Xero!$E:$E,Heron!$A62)+SUMIFS(Xero!$F:$F,Xero!$B:$B,Heron!BF$9,Xero!$A:$A,Heron!$A$5,Xero!$E:$E,Heron!$A62)</f>
        <v/>
      </c>
      <c r="BG62" s="109">
        <f>SUMIFS(Xero!$F:$F,Xero!$B:$B,Heron!BG$9,Xero!$A:$A,Heron!$A$4,Xero!$E:$E,Heron!$A62)+SUMIFS(Xero!$F:$F,Xero!$B:$B,Heron!BG$9,Xero!$A:$A,Heron!$A$5,Xero!$E:$E,Heron!$A62)</f>
        <v/>
      </c>
      <c r="BH62" s="109">
        <f>SUMIFS(Xero!$F:$F,Xero!$B:$B,Heron!BH$9,Xero!$A:$A,Heron!$A$4,Xero!$E:$E,Heron!$A62)+SUMIFS(Xero!$F:$F,Xero!$B:$B,Heron!BH$9,Xero!$A:$A,Heron!$A$5,Xero!$E:$E,Heron!$A62)</f>
        <v/>
      </c>
      <c r="BI62" s="109">
        <f>SUMIFS(Xero!$F:$F,Xero!$B:$B,Heron!BI$9,Xero!$A:$A,Heron!$A$4,Xero!$E:$E,Heron!$A62)+SUMIFS(Xero!$F:$F,Xero!$B:$B,Heron!BI$9,Xero!$A:$A,Heron!$A$5,Xero!$E:$E,Heron!$A62)</f>
        <v/>
      </c>
      <c r="BJ62" s="109">
        <f>SUMIFS(Xero!$F:$F,Xero!$B:$B,Heron!BJ$9,Xero!$A:$A,Heron!$A$4,Xero!$E:$E,Heron!$A62)+SUMIFS(Xero!$F:$F,Xero!$B:$B,Heron!BJ$9,Xero!$A:$A,Heron!$A$5,Xero!$E:$E,Heron!$A62)</f>
        <v/>
      </c>
      <c r="BK62" s="109">
        <f>SUMIFS(Xero!$F:$F,Xero!$B:$B,Heron!BK$9,Xero!$A:$A,Heron!$A$4,Xero!$E:$E,Heron!$A62)+SUMIFS(Xero!$F:$F,Xero!$B:$B,Heron!BK$9,Xero!$A:$A,Heron!$A$5,Xero!$E:$E,Heron!$A62)</f>
        <v/>
      </c>
      <c r="BL62" s="109">
        <f>sum(D62:BK62)</f>
        <v/>
      </c>
    </row>
    <row r="63">
      <c r="A63" s="108" t="inlineStr">
        <is>
          <t>CoCT - Refuse</t>
        </is>
      </c>
      <c r="D63" s="109">
        <f>SUMIFS(Xero!$F:$F,Xero!$B:$B,Heron!D$9,Xero!$A:$A,Heron!$A$4,Xero!$E:$E,Heron!$A63)+SUMIFS(Xero!$F:$F,Xero!$B:$B,Heron!D$9,Xero!$A:$A,Heron!$A$5,Xero!$E:$E,Heron!$A63)</f>
        <v/>
      </c>
      <c r="E63" s="109">
        <f>SUMIFS(Xero!$F:$F,Xero!$B:$B,Heron!E$9,Xero!$A:$A,Heron!$A$4,Xero!$E:$E,Heron!$A63)+SUMIFS(Xero!$F:$F,Xero!$B:$B,Heron!E$9,Xero!$A:$A,Heron!$A$5,Xero!$E:$E,Heron!$A63)</f>
        <v/>
      </c>
      <c r="F63" s="109">
        <f>SUMIFS(Xero!$F:$F,Xero!$B:$B,Heron!F$9,Xero!$A:$A,Heron!$A$4,Xero!$E:$E,Heron!$A63)+SUMIFS(Xero!$F:$F,Xero!$B:$B,Heron!F$9,Xero!$A:$A,Heron!$A$5,Xero!$E:$E,Heron!$A63)</f>
        <v/>
      </c>
      <c r="G63" s="109">
        <f>SUMIFS(Xero!$F:$F,Xero!$B:$B,Heron!G$9,Xero!$A:$A,Heron!$A$4,Xero!$E:$E,Heron!$A63)+SUMIFS(Xero!$F:$F,Xero!$B:$B,Heron!G$9,Xero!$A:$A,Heron!$A$5,Xero!$E:$E,Heron!$A63)</f>
        <v/>
      </c>
      <c r="H63" s="109">
        <f>SUMIFS(Xero!$F:$F,Xero!$B:$B,Heron!H$9,Xero!$A:$A,Heron!$A$4,Xero!$E:$E,Heron!$A63)+SUMIFS(Xero!$F:$F,Xero!$B:$B,Heron!H$9,Xero!$A:$A,Heron!$A$5,Xero!$E:$E,Heron!$A63)</f>
        <v/>
      </c>
      <c r="I63" s="109">
        <f>SUMIFS(Xero!$F:$F,Xero!$B:$B,Heron!I$9,Xero!$A:$A,Heron!$A$4,Xero!$E:$E,Heron!$A63)+SUMIFS(Xero!$F:$F,Xero!$B:$B,Heron!I$9,Xero!$A:$A,Heron!$A$5,Xero!$E:$E,Heron!$A63)</f>
        <v/>
      </c>
      <c r="J63" s="109">
        <f>SUMIFS(Xero!$F:$F,Xero!$B:$B,Heron!J$9,Xero!$A:$A,Heron!$A$4,Xero!$E:$E,Heron!$A63)+SUMIFS(Xero!$F:$F,Xero!$B:$B,Heron!J$9,Xero!$A:$A,Heron!$A$5,Xero!$E:$E,Heron!$A63)</f>
        <v/>
      </c>
      <c r="K63" s="109">
        <f>SUMIFS(Xero!$F:$F,Xero!$B:$B,Heron!K$9,Xero!$A:$A,Heron!$A$4,Xero!$E:$E,Heron!$A63)+SUMIFS(Xero!$F:$F,Xero!$B:$B,Heron!K$9,Xero!$A:$A,Heron!$A$5,Xero!$E:$E,Heron!$A63)</f>
        <v/>
      </c>
      <c r="L63" s="109">
        <f>SUMIFS(Xero!$F:$F,Xero!$B:$B,Heron!L$9,Xero!$A:$A,Heron!$A$4,Xero!$E:$E,Heron!$A63)+SUMIFS(Xero!$F:$F,Xero!$B:$B,Heron!L$9,Xero!$A:$A,Heron!$A$5,Xero!$E:$E,Heron!$A63)</f>
        <v/>
      </c>
      <c r="M63" s="109">
        <f>SUMIFS(Xero!$F:$F,Xero!$B:$B,Heron!M$9,Xero!$A:$A,Heron!$A$4,Xero!$E:$E,Heron!$A63)+SUMIFS(Xero!$F:$F,Xero!$B:$B,Heron!M$9,Xero!$A:$A,Heron!$A$5,Xero!$E:$E,Heron!$A63)</f>
        <v/>
      </c>
      <c r="N63" s="109">
        <f>SUMIFS(Xero!$F:$F,Xero!$B:$B,Heron!N$9,Xero!$A:$A,Heron!$A$4,Xero!$E:$E,Heron!$A63)+SUMIFS(Xero!$F:$F,Xero!$B:$B,Heron!N$9,Xero!$A:$A,Heron!$A$5,Xero!$E:$E,Heron!$A63)</f>
        <v/>
      </c>
      <c r="O63" s="109">
        <f>SUMIFS(Xero!$F:$F,Xero!$B:$B,Heron!O$9,Xero!$A:$A,Heron!$A$4,Xero!$E:$E,Heron!$A63)+SUMIFS(Xero!$F:$F,Xero!$B:$B,Heron!O$9,Xero!$A:$A,Heron!$A$5,Xero!$E:$E,Heron!$A63)</f>
        <v/>
      </c>
      <c r="P63" s="109">
        <f>SUMIFS(Xero!$F:$F,Xero!$B:$B,Heron!P$9,Xero!$A:$A,Heron!$A$4,Xero!$E:$E,Heron!$A63)+SUMIFS(Xero!$F:$F,Xero!$B:$B,Heron!P$9,Xero!$A:$A,Heron!$A$5,Xero!$E:$E,Heron!$A63)</f>
        <v/>
      </c>
      <c r="Q63" s="109">
        <f>SUMIFS(Xero!$F:$F,Xero!$B:$B,Heron!Q$9,Xero!$A:$A,Heron!$A$4,Xero!$E:$E,Heron!$A63)+SUMIFS(Xero!$F:$F,Xero!$B:$B,Heron!Q$9,Xero!$A:$A,Heron!$A$5,Xero!$E:$E,Heron!$A63)</f>
        <v/>
      </c>
      <c r="R63" s="109">
        <f>SUMIFS(Xero!$F:$F,Xero!$B:$B,Heron!R$9,Xero!$A:$A,Heron!$A$4,Xero!$E:$E,Heron!$A63)+SUMIFS(Xero!$F:$F,Xero!$B:$B,Heron!R$9,Xero!$A:$A,Heron!$A$5,Xero!$E:$E,Heron!$A63)</f>
        <v/>
      </c>
      <c r="S63" s="109">
        <f>SUMIFS(Xero!$F:$F,Xero!$B:$B,Heron!S$9,Xero!$A:$A,Heron!$A$4,Xero!$E:$E,Heron!$A63)+SUMIFS(Xero!$F:$F,Xero!$B:$B,Heron!S$9,Xero!$A:$A,Heron!$A$5,Xero!$E:$E,Heron!$A63)</f>
        <v/>
      </c>
      <c r="T63" s="109">
        <f>SUMIFS(Xero!$F:$F,Xero!$B:$B,Heron!T$9,Xero!$A:$A,Heron!$A$4,Xero!$E:$E,Heron!$A63)+SUMIFS(Xero!$F:$F,Xero!$B:$B,Heron!T$9,Xero!$A:$A,Heron!$A$5,Xero!$E:$E,Heron!$A63)</f>
        <v/>
      </c>
      <c r="U63" s="109">
        <f>SUMIFS(Xero!$F:$F,Xero!$B:$B,Heron!U$9,Xero!$A:$A,Heron!$A$4,Xero!$E:$E,Heron!$A63)+SUMIFS(Xero!$F:$F,Xero!$B:$B,Heron!U$9,Xero!$A:$A,Heron!$A$5,Xero!$E:$E,Heron!$A63)</f>
        <v/>
      </c>
      <c r="V63" s="109">
        <f>SUMIFS(Xero!$F:$F,Xero!$B:$B,Heron!V$9,Xero!$A:$A,Heron!$A$4,Xero!$E:$E,Heron!$A63)+SUMIFS(Xero!$F:$F,Xero!$B:$B,Heron!V$9,Xero!$A:$A,Heron!$A$5,Xero!$E:$E,Heron!$A63)</f>
        <v/>
      </c>
      <c r="W63" s="109">
        <f>SUMIFS(Xero!$F:$F,Xero!$B:$B,Heron!W$9,Xero!$A:$A,Heron!$A$4,Xero!$E:$E,Heron!$A63)+SUMIFS(Xero!$F:$F,Xero!$B:$B,Heron!W$9,Xero!$A:$A,Heron!$A$5,Xero!$E:$E,Heron!$A63)</f>
        <v/>
      </c>
      <c r="X63" s="109">
        <f>SUMIFS(Xero!$F:$F,Xero!$B:$B,Heron!X$9,Xero!$A:$A,Heron!$A$4,Xero!$E:$E,Heron!$A63)+SUMIFS(Xero!$F:$F,Xero!$B:$B,Heron!X$9,Xero!$A:$A,Heron!$A$5,Xero!$E:$E,Heron!$A63)</f>
        <v/>
      </c>
      <c r="Y63" s="109">
        <f>SUMIFS(Xero!$F:$F,Xero!$B:$B,Heron!Y$9,Xero!$A:$A,Heron!$A$4,Xero!$E:$E,Heron!$A63)+SUMIFS(Xero!$F:$F,Xero!$B:$B,Heron!Y$9,Xero!$A:$A,Heron!$A$5,Xero!$E:$E,Heron!$A63)</f>
        <v/>
      </c>
      <c r="Z63" s="109">
        <f>SUMIFS(Xero!$F:$F,Xero!$B:$B,Heron!Z$9,Xero!$A:$A,Heron!$A$4,Xero!$E:$E,Heron!$A63)+SUMIFS(Xero!$F:$F,Xero!$B:$B,Heron!Z$9,Xero!$A:$A,Heron!$A$5,Xero!$E:$E,Heron!$A63)</f>
        <v/>
      </c>
      <c r="AA63" s="109">
        <f>SUMIFS(Xero!$F:$F,Xero!$B:$B,Heron!AA$9,Xero!$A:$A,Heron!$A$4,Xero!$E:$E,Heron!$A63)+SUMIFS(Xero!$F:$F,Xero!$B:$B,Heron!AA$9,Xero!$A:$A,Heron!$A$5,Xero!$E:$E,Heron!$A63)</f>
        <v/>
      </c>
      <c r="AB63" s="109">
        <f>SUMIFS(Xero!$F:$F,Xero!$B:$B,Heron!AB$9,Xero!$A:$A,Heron!$A$4,Xero!$E:$E,Heron!$A63)+SUMIFS(Xero!$F:$F,Xero!$B:$B,Heron!AB$9,Xero!$A:$A,Heron!$A$5,Xero!$E:$E,Heron!$A63)</f>
        <v/>
      </c>
      <c r="AC63" s="109">
        <f>SUMIFS(Xero!$F:$F,Xero!$B:$B,Heron!AC$9,Xero!$A:$A,Heron!$A$4,Xero!$E:$E,Heron!$A63)+SUMIFS(Xero!$F:$F,Xero!$B:$B,Heron!AC$9,Xero!$A:$A,Heron!$A$5,Xero!$E:$E,Heron!$A63)</f>
        <v/>
      </c>
      <c r="AD63" s="109">
        <f>SUMIFS(Xero!$F:$F,Xero!$B:$B,Heron!AD$9,Xero!$A:$A,Heron!$A$4,Xero!$E:$E,Heron!$A63)+SUMIFS(Xero!$F:$F,Xero!$B:$B,Heron!AD$9,Xero!$A:$A,Heron!$A$5,Xero!$E:$E,Heron!$A63)</f>
        <v/>
      </c>
      <c r="AE63" s="109">
        <f>SUMIFS(Xero!$F:$F,Xero!$B:$B,Heron!AE$9,Xero!$A:$A,Heron!$A$4,Xero!$E:$E,Heron!$A63)+SUMIFS(Xero!$F:$F,Xero!$B:$B,Heron!AE$9,Xero!$A:$A,Heron!$A$5,Xero!$E:$E,Heron!$A63)</f>
        <v/>
      </c>
      <c r="AF63" s="109">
        <f>SUMIFS(Xero!$F:$F,Xero!$B:$B,Heron!AF$9,Xero!$A:$A,Heron!$A$4,Xero!$E:$E,Heron!$A63)+SUMIFS(Xero!$F:$F,Xero!$B:$B,Heron!AF$9,Xero!$A:$A,Heron!$A$5,Xero!$E:$E,Heron!$A63)</f>
        <v/>
      </c>
      <c r="AG63" s="109">
        <f>SUMIFS(Xero!$F:$F,Xero!$B:$B,Heron!AG$9,Xero!$A:$A,Heron!$A$4,Xero!$E:$E,Heron!$A63)+SUMIFS(Xero!$F:$F,Xero!$B:$B,Heron!AG$9,Xero!$A:$A,Heron!$A$5,Xero!$E:$E,Heron!$A63)</f>
        <v/>
      </c>
      <c r="AH63" s="109">
        <f>SUMIFS(Xero!$F:$F,Xero!$B:$B,Heron!AH$9,Xero!$A:$A,Heron!$A$4,Xero!$E:$E,Heron!$A63)+SUMIFS(Xero!$F:$F,Xero!$B:$B,Heron!AH$9,Xero!$A:$A,Heron!$A$5,Xero!$E:$E,Heron!$A63)</f>
        <v/>
      </c>
      <c r="AI63" s="109">
        <f>SUMIFS(Xero!$F:$F,Xero!$B:$B,Heron!AI$9,Xero!$A:$A,Heron!$A$4,Xero!$E:$E,Heron!$A63)+SUMIFS(Xero!$F:$F,Xero!$B:$B,Heron!AI$9,Xero!$A:$A,Heron!$A$5,Xero!$E:$E,Heron!$A63)</f>
        <v/>
      </c>
      <c r="AJ63" s="109">
        <f>SUMIFS(Xero!$F:$F,Xero!$B:$B,Heron!AJ$9,Xero!$A:$A,Heron!$A$4,Xero!$E:$E,Heron!$A63)+SUMIFS(Xero!$F:$F,Xero!$B:$B,Heron!AJ$9,Xero!$A:$A,Heron!$A$5,Xero!$E:$E,Heron!$A63)</f>
        <v/>
      </c>
      <c r="AK63" s="109">
        <f>SUMIFS(Xero!$F:$F,Xero!$B:$B,Heron!AK$9,Xero!$A:$A,Heron!$A$4,Xero!$E:$E,Heron!$A63)+SUMIFS(Xero!$F:$F,Xero!$B:$B,Heron!AK$9,Xero!$A:$A,Heron!$A$5,Xero!$E:$E,Heron!$A63)</f>
        <v/>
      </c>
      <c r="AL63" s="109">
        <f>SUMIFS(Xero!$F:$F,Xero!$B:$B,Heron!AL$9,Xero!$A:$A,Heron!$A$4,Xero!$E:$E,Heron!$A63)+SUMIFS(Xero!$F:$F,Xero!$B:$B,Heron!AL$9,Xero!$A:$A,Heron!$A$5,Xero!$E:$E,Heron!$A63)</f>
        <v/>
      </c>
      <c r="AM63" s="109">
        <f>SUMIFS(Xero!$F:$F,Xero!$B:$B,Heron!AM$9,Xero!$A:$A,Heron!$A$4,Xero!$E:$E,Heron!$A63)+SUMIFS(Xero!$F:$F,Xero!$B:$B,Heron!AM$9,Xero!$A:$A,Heron!$A$5,Xero!$E:$E,Heron!$A63)</f>
        <v/>
      </c>
      <c r="AN63" s="109">
        <f>SUMIFS(Xero!$F:$F,Xero!$B:$B,Heron!AN$9,Xero!$A:$A,Heron!$A$4,Xero!$E:$E,Heron!$A63)+SUMIFS(Xero!$F:$F,Xero!$B:$B,Heron!AN$9,Xero!$A:$A,Heron!$A$5,Xero!$E:$E,Heron!$A63)</f>
        <v/>
      </c>
      <c r="AO63" s="109">
        <f>SUMIFS(Xero!$F:$F,Xero!$B:$B,Heron!AO$9,Xero!$A:$A,Heron!$A$4,Xero!$E:$E,Heron!$A63)+SUMIFS(Xero!$F:$F,Xero!$B:$B,Heron!AO$9,Xero!$A:$A,Heron!$A$5,Xero!$E:$E,Heron!$A63)</f>
        <v/>
      </c>
      <c r="AP63" s="109">
        <f>SUMIFS(Xero!$F:$F,Xero!$B:$B,Heron!AP$9,Xero!$A:$A,Heron!$A$4,Xero!$E:$E,Heron!$A63)+SUMIFS(Xero!$F:$F,Xero!$B:$B,Heron!AP$9,Xero!$A:$A,Heron!$A$5,Xero!$E:$E,Heron!$A63)</f>
        <v/>
      </c>
      <c r="AQ63" s="109">
        <f>SUMIFS(Xero!$F:$F,Xero!$B:$B,Heron!AQ$9,Xero!$A:$A,Heron!$A$4,Xero!$E:$E,Heron!$A63)+SUMIFS(Xero!$F:$F,Xero!$B:$B,Heron!AQ$9,Xero!$A:$A,Heron!$A$5,Xero!$E:$E,Heron!$A63)</f>
        <v/>
      </c>
      <c r="AR63" s="109">
        <f>SUMIFS(Xero!$F:$F,Xero!$B:$B,Heron!AR$9,Xero!$A:$A,Heron!$A$4,Xero!$E:$E,Heron!$A63)+SUMIFS(Xero!$F:$F,Xero!$B:$B,Heron!AR$9,Xero!$A:$A,Heron!$A$5,Xero!$E:$E,Heron!$A63)</f>
        <v/>
      </c>
      <c r="AS63" s="109">
        <f>SUMIFS(Xero!$F:$F,Xero!$B:$B,Heron!AS$9,Xero!$A:$A,Heron!$A$4,Xero!$E:$E,Heron!$A63)+SUMIFS(Xero!$F:$F,Xero!$B:$B,Heron!AS$9,Xero!$A:$A,Heron!$A$5,Xero!$E:$E,Heron!$A63)</f>
        <v/>
      </c>
      <c r="AT63" s="109">
        <f>SUMIFS(Xero!$F:$F,Xero!$B:$B,Heron!AT$9,Xero!$A:$A,Heron!$A$4,Xero!$E:$E,Heron!$A63)+SUMIFS(Xero!$F:$F,Xero!$B:$B,Heron!AT$9,Xero!$A:$A,Heron!$A$5,Xero!$E:$E,Heron!$A63)</f>
        <v/>
      </c>
      <c r="AU63" s="109">
        <f>SUMIFS(Xero!$F:$F,Xero!$B:$B,Heron!AU$9,Xero!$A:$A,Heron!$A$4,Xero!$E:$E,Heron!$A63)+SUMIFS(Xero!$F:$F,Xero!$B:$B,Heron!AU$9,Xero!$A:$A,Heron!$A$5,Xero!$E:$E,Heron!$A63)</f>
        <v/>
      </c>
      <c r="AV63" s="109">
        <f>SUMIFS(Xero!$F:$F,Xero!$B:$B,Heron!AV$9,Xero!$A:$A,Heron!$A$4,Xero!$E:$E,Heron!$A63)+SUMIFS(Xero!$F:$F,Xero!$B:$B,Heron!AV$9,Xero!$A:$A,Heron!$A$5,Xero!$E:$E,Heron!$A63)</f>
        <v/>
      </c>
      <c r="AW63" s="109">
        <f>SUMIFS(Xero!$F:$F,Xero!$B:$B,Heron!AW$9,Xero!$A:$A,Heron!$A$4,Xero!$E:$E,Heron!$A63)+SUMIFS(Xero!$F:$F,Xero!$B:$B,Heron!AW$9,Xero!$A:$A,Heron!$A$5,Xero!$E:$E,Heron!$A63)</f>
        <v/>
      </c>
      <c r="AX63" s="109">
        <f>SUMIFS(Xero!$F:$F,Xero!$B:$B,Heron!AX$9,Xero!$A:$A,Heron!$A$4,Xero!$E:$E,Heron!$A63)+SUMIFS(Xero!$F:$F,Xero!$B:$B,Heron!AX$9,Xero!$A:$A,Heron!$A$5,Xero!$E:$E,Heron!$A63)</f>
        <v/>
      </c>
      <c r="AY63" s="109">
        <f>SUMIFS(Xero!$F:$F,Xero!$B:$B,Heron!AY$9,Xero!$A:$A,Heron!$A$4,Xero!$E:$E,Heron!$A63)+SUMIFS(Xero!$F:$F,Xero!$B:$B,Heron!AY$9,Xero!$A:$A,Heron!$A$5,Xero!$E:$E,Heron!$A63)</f>
        <v/>
      </c>
      <c r="AZ63" s="109">
        <f>SUMIFS(Xero!$F:$F,Xero!$B:$B,Heron!AZ$9,Xero!$A:$A,Heron!$A$4,Xero!$E:$E,Heron!$A63)+SUMIFS(Xero!$F:$F,Xero!$B:$B,Heron!AZ$9,Xero!$A:$A,Heron!$A$5,Xero!$E:$E,Heron!$A63)</f>
        <v/>
      </c>
      <c r="BA63" s="109">
        <f>SUMIFS(Xero!$F:$F,Xero!$B:$B,Heron!BA$9,Xero!$A:$A,Heron!$A$4,Xero!$E:$E,Heron!$A63)+SUMIFS(Xero!$F:$F,Xero!$B:$B,Heron!BA$9,Xero!$A:$A,Heron!$A$5,Xero!$E:$E,Heron!$A63)</f>
        <v/>
      </c>
      <c r="BB63" s="109">
        <f>SUMIFS(Xero!$F:$F,Xero!$B:$B,Heron!BB$9,Xero!$A:$A,Heron!$A$4,Xero!$E:$E,Heron!$A63)+SUMIFS(Xero!$F:$F,Xero!$B:$B,Heron!BB$9,Xero!$A:$A,Heron!$A$5,Xero!$E:$E,Heron!$A63)</f>
        <v/>
      </c>
      <c r="BC63" s="109">
        <f>SUMIFS(Xero!$F:$F,Xero!$B:$B,Heron!BC$9,Xero!$A:$A,Heron!$A$4,Xero!$E:$E,Heron!$A63)+SUMIFS(Xero!$F:$F,Xero!$B:$B,Heron!BC$9,Xero!$A:$A,Heron!$A$5,Xero!$E:$E,Heron!$A63)</f>
        <v/>
      </c>
      <c r="BD63" s="109">
        <f>SUMIFS(Xero!$F:$F,Xero!$B:$B,Heron!BD$9,Xero!$A:$A,Heron!$A$4,Xero!$E:$E,Heron!$A63)+SUMIFS(Xero!$F:$F,Xero!$B:$B,Heron!BD$9,Xero!$A:$A,Heron!$A$5,Xero!$E:$E,Heron!$A63)</f>
        <v/>
      </c>
      <c r="BE63" s="109">
        <f>SUMIFS(Xero!$F:$F,Xero!$B:$B,Heron!BE$9,Xero!$A:$A,Heron!$A$4,Xero!$E:$E,Heron!$A63)+SUMIFS(Xero!$F:$F,Xero!$B:$B,Heron!BE$9,Xero!$A:$A,Heron!$A$5,Xero!$E:$E,Heron!$A63)</f>
        <v/>
      </c>
      <c r="BF63" s="109">
        <f>SUMIFS(Xero!$F:$F,Xero!$B:$B,Heron!BF$9,Xero!$A:$A,Heron!$A$4,Xero!$E:$E,Heron!$A63)+SUMIFS(Xero!$F:$F,Xero!$B:$B,Heron!BF$9,Xero!$A:$A,Heron!$A$5,Xero!$E:$E,Heron!$A63)</f>
        <v/>
      </c>
      <c r="BG63" s="109">
        <f>SUMIFS(Xero!$F:$F,Xero!$B:$B,Heron!BG$9,Xero!$A:$A,Heron!$A$4,Xero!$E:$E,Heron!$A63)+SUMIFS(Xero!$F:$F,Xero!$B:$B,Heron!BG$9,Xero!$A:$A,Heron!$A$5,Xero!$E:$E,Heron!$A63)</f>
        <v/>
      </c>
      <c r="BH63" s="109">
        <f>SUMIFS(Xero!$F:$F,Xero!$B:$B,Heron!BH$9,Xero!$A:$A,Heron!$A$4,Xero!$E:$E,Heron!$A63)+SUMIFS(Xero!$F:$F,Xero!$B:$B,Heron!BH$9,Xero!$A:$A,Heron!$A$5,Xero!$E:$E,Heron!$A63)</f>
        <v/>
      </c>
      <c r="BI63" s="109">
        <f>SUMIFS(Xero!$F:$F,Xero!$B:$B,Heron!BI$9,Xero!$A:$A,Heron!$A$4,Xero!$E:$E,Heron!$A63)+SUMIFS(Xero!$F:$F,Xero!$B:$B,Heron!BI$9,Xero!$A:$A,Heron!$A$5,Xero!$E:$E,Heron!$A63)</f>
        <v/>
      </c>
      <c r="BJ63" s="109">
        <f>SUMIFS(Xero!$F:$F,Xero!$B:$B,Heron!BJ$9,Xero!$A:$A,Heron!$A$4,Xero!$E:$E,Heron!$A63)+SUMIFS(Xero!$F:$F,Xero!$B:$B,Heron!BJ$9,Xero!$A:$A,Heron!$A$5,Xero!$E:$E,Heron!$A63)</f>
        <v/>
      </c>
      <c r="BK63" s="109">
        <f>SUMIFS(Xero!$F:$F,Xero!$B:$B,Heron!BK$9,Xero!$A:$A,Heron!$A$4,Xero!$E:$E,Heron!$A63)+SUMIFS(Xero!$F:$F,Xero!$B:$B,Heron!BK$9,Xero!$A:$A,Heron!$A$5,Xero!$E:$E,Heron!$A63)</f>
        <v/>
      </c>
      <c r="BL63" s="109">
        <f>sum(D63:BK63)</f>
        <v/>
      </c>
    </row>
    <row r="64">
      <c r="A64" s="108" t="inlineStr">
        <is>
          <t>CoCT - Water</t>
        </is>
      </c>
      <c r="D64" s="109">
        <f>SUMIFS(Xero!$F:$F,Xero!$B:$B,Heron!D$9,Xero!$A:$A,Heron!$A$4,Xero!$E:$E,Heron!$A64)+SUMIFS(Xero!$F:$F,Xero!$B:$B,Heron!D$9,Xero!$A:$A,Heron!$A$5,Xero!$E:$E,Heron!$A64)</f>
        <v/>
      </c>
      <c r="E64" s="109">
        <f>SUMIFS(Xero!$F:$F,Xero!$B:$B,Heron!E$9,Xero!$A:$A,Heron!$A$4,Xero!$E:$E,Heron!$A64)+SUMIFS(Xero!$F:$F,Xero!$B:$B,Heron!E$9,Xero!$A:$A,Heron!$A$5,Xero!$E:$E,Heron!$A64)</f>
        <v/>
      </c>
      <c r="F64" s="109">
        <f>SUMIFS(Xero!$F:$F,Xero!$B:$B,Heron!F$9,Xero!$A:$A,Heron!$A$4,Xero!$E:$E,Heron!$A64)+SUMIFS(Xero!$F:$F,Xero!$B:$B,Heron!F$9,Xero!$A:$A,Heron!$A$5,Xero!$E:$E,Heron!$A64)</f>
        <v/>
      </c>
      <c r="G64" s="109">
        <f>SUMIFS(Xero!$F:$F,Xero!$B:$B,Heron!G$9,Xero!$A:$A,Heron!$A$4,Xero!$E:$E,Heron!$A64)+SUMIFS(Xero!$F:$F,Xero!$B:$B,Heron!G$9,Xero!$A:$A,Heron!$A$5,Xero!$E:$E,Heron!$A64)</f>
        <v/>
      </c>
      <c r="H64" s="109">
        <f>SUMIFS(Xero!$F:$F,Xero!$B:$B,Heron!H$9,Xero!$A:$A,Heron!$A$4,Xero!$E:$E,Heron!$A64)+SUMIFS(Xero!$F:$F,Xero!$B:$B,Heron!H$9,Xero!$A:$A,Heron!$A$5,Xero!$E:$E,Heron!$A64)</f>
        <v/>
      </c>
      <c r="I64" s="109">
        <f>SUMIFS(Xero!$F:$F,Xero!$B:$B,Heron!I$9,Xero!$A:$A,Heron!$A$4,Xero!$E:$E,Heron!$A64)+SUMIFS(Xero!$F:$F,Xero!$B:$B,Heron!I$9,Xero!$A:$A,Heron!$A$5,Xero!$E:$E,Heron!$A64)</f>
        <v/>
      </c>
      <c r="J64" s="109">
        <f>SUMIFS(Xero!$F:$F,Xero!$B:$B,Heron!J$9,Xero!$A:$A,Heron!$A$4,Xero!$E:$E,Heron!$A64)+SUMIFS(Xero!$F:$F,Xero!$B:$B,Heron!J$9,Xero!$A:$A,Heron!$A$5,Xero!$E:$E,Heron!$A64)</f>
        <v/>
      </c>
      <c r="K64" s="109">
        <f>SUMIFS(Xero!$F:$F,Xero!$B:$B,Heron!K$9,Xero!$A:$A,Heron!$A$4,Xero!$E:$E,Heron!$A64)+SUMIFS(Xero!$F:$F,Xero!$B:$B,Heron!K$9,Xero!$A:$A,Heron!$A$5,Xero!$E:$E,Heron!$A64)</f>
        <v/>
      </c>
      <c r="L64" s="109">
        <f>SUMIFS(Xero!$F:$F,Xero!$B:$B,Heron!L$9,Xero!$A:$A,Heron!$A$4,Xero!$E:$E,Heron!$A64)+SUMIFS(Xero!$F:$F,Xero!$B:$B,Heron!L$9,Xero!$A:$A,Heron!$A$5,Xero!$E:$E,Heron!$A64)</f>
        <v/>
      </c>
      <c r="M64" s="109">
        <f>SUMIFS(Xero!$F:$F,Xero!$B:$B,Heron!M$9,Xero!$A:$A,Heron!$A$4,Xero!$E:$E,Heron!$A64)+SUMIFS(Xero!$F:$F,Xero!$B:$B,Heron!M$9,Xero!$A:$A,Heron!$A$5,Xero!$E:$E,Heron!$A64)</f>
        <v/>
      </c>
      <c r="N64" s="109">
        <f>SUMIFS(Xero!$F:$F,Xero!$B:$B,Heron!N$9,Xero!$A:$A,Heron!$A$4,Xero!$E:$E,Heron!$A64)+SUMIFS(Xero!$F:$F,Xero!$B:$B,Heron!N$9,Xero!$A:$A,Heron!$A$5,Xero!$E:$E,Heron!$A64)</f>
        <v/>
      </c>
      <c r="O64" s="109">
        <f>SUMIFS(Xero!$F:$F,Xero!$B:$B,Heron!O$9,Xero!$A:$A,Heron!$A$4,Xero!$E:$E,Heron!$A64)+SUMIFS(Xero!$F:$F,Xero!$B:$B,Heron!O$9,Xero!$A:$A,Heron!$A$5,Xero!$E:$E,Heron!$A64)</f>
        <v/>
      </c>
      <c r="P64" s="109">
        <f>SUMIFS(Xero!$F:$F,Xero!$B:$B,Heron!P$9,Xero!$A:$A,Heron!$A$4,Xero!$E:$E,Heron!$A64)+SUMIFS(Xero!$F:$F,Xero!$B:$B,Heron!P$9,Xero!$A:$A,Heron!$A$5,Xero!$E:$E,Heron!$A64)</f>
        <v/>
      </c>
      <c r="Q64" s="109">
        <f>SUMIFS(Xero!$F:$F,Xero!$B:$B,Heron!Q$9,Xero!$A:$A,Heron!$A$4,Xero!$E:$E,Heron!$A64)+SUMIFS(Xero!$F:$F,Xero!$B:$B,Heron!Q$9,Xero!$A:$A,Heron!$A$5,Xero!$E:$E,Heron!$A64)</f>
        <v/>
      </c>
      <c r="R64" s="109">
        <f>SUMIFS(Xero!$F:$F,Xero!$B:$B,Heron!R$9,Xero!$A:$A,Heron!$A$4,Xero!$E:$E,Heron!$A64)+SUMIFS(Xero!$F:$F,Xero!$B:$B,Heron!R$9,Xero!$A:$A,Heron!$A$5,Xero!$E:$E,Heron!$A64)</f>
        <v/>
      </c>
      <c r="S64" s="109">
        <f>SUMIFS(Xero!$F:$F,Xero!$B:$B,Heron!S$9,Xero!$A:$A,Heron!$A$4,Xero!$E:$E,Heron!$A64)+SUMIFS(Xero!$F:$F,Xero!$B:$B,Heron!S$9,Xero!$A:$A,Heron!$A$5,Xero!$E:$E,Heron!$A64)</f>
        <v/>
      </c>
      <c r="T64" s="109">
        <f>SUMIFS(Xero!$F:$F,Xero!$B:$B,Heron!T$9,Xero!$A:$A,Heron!$A$4,Xero!$E:$E,Heron!$A64)+SUMIFS(Xero!$F:$F,Xero!$B:$B,Heron!T$9,Xero!$A:$A,Heron!$A$5,Xero!$E:$E,Heron!$A64)</f>
        <v/>
      </c>
      <c r="U64" s="109">
        <f>SUMIFS(Xero!$F:$F,Xero!$B:$B,Heron!U$9,Xero!$A:$A,Heron!$A$4,Xero!$E:$E,Heron!$A64)+SUMIFS(Xero!$F:$F,Xero!$B:$B,Heron!U$9,Xero!$A:$A,Heron!$A$5,Xero!$E:$E,Heron!$A64)</f>
        <v/>
      </c>
      <c r="V64" s="109">
        <f>SUMIFS(Xero!$F:$F,Xero!$B:$B,Heron!V$9,Xero!$A:$A,Heron!$A$4,Xero!$E:$E,Heron!$A64)+SUMIFS(Xero!$F:$F,Xero!$B:$B,Heron!V$9,Xero!$A:$A,Heron!$A$5,Xero!$E:$E,Heron!$A64)</f>
        <v/>
      </c>
      <c r="W64" s="109">
        <f>SUMIFS(Xero!$F:$F,Xero!$B:$B,Heron!W$9,Xero!$A:$A,Heron!$A$4,Xero!$E:$E,Heron!$A64)+SUMIFS(Xero!$F:$F,Xero!$B:$B,Heron!W$9,Xero!$A:$A,Heron!$A$5,Xero!$E:$E,Heron!$A64)</f>
        <v/>
      </c>
      <c r="X64" s="109">
        <f>SUMIFS(Xero!$F:$F,Xero!$B:$B,Heron!X$9,Xero!$A:$A,Heron!$A$4,Xero!$E:$E,Heron!$A64)+SUMIFS(Xero!$F:$F,Xero!$B:$B,Heron!X$9,Xero!$A:$A,Heron!$A$5,Xero!$E:$E,Heron!$A64)</f>
        <v/>
      </c>
      <c r="Y64" s="109">
        <f>SUMIFS(Xero!$F:$F,Xero!$B:$B,Heron!Y$9,Xero!$A:$A,Heron!$A$4,Xero!$E:$E,Heron!$A64)+SUMIFS(Xero!$F:$F,Xero!$B:$B,Heron!Y$9,Xero!$A:$A,Heron!$A$5,Xero!$E:$E,Heron!$A64)</f>
        <v/>
      </c>
      <c r="Z64" s="109">
        <f>SUMIFS(Xero!$F:$F,Xero!$B:$B,Heron!Z$9,Xero!$A:$A,Heron!$A$4,Xero!$E:$E,Heron!$A64)+SUMIFS(Xero!$F:$F,Xero!$B:$B,Heron!Z$9,Xero!$A:$A,Heron!$A$5,Xero!$E:$E,Heron!$A64)</f>
        <v/>
      </c>
      <c r="AA64" s="109">
        <f>SUMIFS(Xero!$F:$F,Xero!$B:$B,Heron!AA$9,Xero!$A:$A,Heron!$A$4,Xero!$E:$E,Heron!$A64)+SUMIFS(Xero!$F:$F,Xero!$B:$B,Heron!AA$9,Xero!$A:$A,Heron!$A$5,Xero!$E:$E,Heron!$A64)</f>
        <v/>
      </c>
      <c r="AB64" s="109">
        <f>SUMIFS(Xero!$F:$F,Xero!$B:$B,Heron!AB$9,Xero!$A:$A,Heron!$A$4,Xero!$E:$E,Heron!$A64)+SUMIFS(Xero!$F:$F,Xero!$B:$B,Heron!AB$9,Xero!$A:$A,Heron!$A$5,Xero!$E:$E,Heron!$A64)</f>
        <v/>
      </c>
      <c r="AC64" s="109">
        <f>SUMIFS(Xero!$F:$F,Xero!$B:$B,Heron!AC$9,Xero!$A:$A,Heron!$A$4,Xero!$E:$E,Heron!$A64)+SUMIFS(Xero!$F:$F,Xero!$B:$B,Heron!AC$9,Xero!$A:$A,Heron!$A$5,Xero!$E:$E,Heron!$A64)</f>
        <v/>
      </c>
      <c r="AD64" s="109">
        <f>SUMIFS(Xero!$F:$F,Xero!$B:$B,Heron!AD$9,Xero!$A:$A,Heron!$A$4,Xero!$E:$E,Heron!$A64)+SUMIFS(Xero!$F:$F,Xero!$B:$B,Heron!AD$9,Xero!$A:$A,Heron!$A$5,Xero!$E:$E,Heron!$A64)</f>
        <v/>
      </c>
      <c r="AE64" s="109">
        <f>SUMIFS(Xero!$F:$F,Xero!$B:$B,Heron!AE$9,Xero!$A:$A,Heron!$A$4,Xero!$E:$E,Heron!$A64)+SUMIFS(Xero!$F:$F,Xero!$B:$B,Heron!AE$9,Xero!$A:$A,Heron!$A$5,Xero!$E:$E,Heron!$A64)</f>
        <v/>
      </c>
      <c r="AF64" s="109">
        <f>SUMIFS(Xero!$F:$F,Xero!$B:$B,Heron!AF$9,Xero!$A:$A,Heron!$A$4,Xero!$E:$E,Heron!$A64)+SUMIFS(Xero!$F:$F,Xero!$B:$B,Heron!AF$9,Xero!$A:$A,Heron!$A$5,Xero!$E:$E,Heron!$A64)</f>
        <v/>
      </c>
      <c r="AG64" s="109">
        <f>SUMIFS(Xero!$F:$F,Xero!$B:$B,Heron!AG$9,Xero!$A:$A,Heron!$A$4,Xero!$E:$E,Heron!$A64)+SUMIFS(Xero!$F:$F,Xero!$B:$B,Heron!AG$9,Xero!$A:$A,Heron!$A$5,Xero!$E:$E,Heron!$A64)</f>
        <v/>
      </c>
      <c r="AH64" s="109">
        <f>SUMIFS(Xero!$F:$F,Xero!$B:$B,Heron!AH$9,Xero!$A:$A,Heron!$A$4,Xero!$E:$E,Heron!$A64)+SUMIFS(Xero!$F:$F,Xero!$B:$B,Heron!AH$9,Xero!$A:$A,Heron!$A$5,Xero!$E:$E,Heron!$A64)</f>
        <v/>
      </c>
      <c r="AI64" s="109">
        <f>SUMIFS(Xero!$F:$F,Xero!$B:$B,Heron!AI$9,Xero!$A:$A,Heron!$A$4,Xero!$E:$E,Heron!$A64)+SUMIFS(Xero!$F:$F,Xero!$B:$B,Heron!AI$9,Xero!$A:$A,Heron!$A$5,Xero!$E:$E,Heron!$A64)</f>
        <v/>
      </c>
      <c r="AJ64" s="109">
        <f>SUMIFS(Xero!$F:$F,Xero!$B:$B,Heron!AJ$9,Xero!$A:$A,Heron!$A$4,Xero!$E:$E,Heron!$A64)+SUMIFS(Xero!$F:$F,Xero!$B:$B,Heron!AJ$9,Xero!$A:$A,Heron!$A$5,Xero!$E:$E,Heron!$A64)</f>
        <v/>
      </c>
      <c r="AK64" s="109">
        <f>SUMIFS(Xero!$F:$F,Xero!$B:$B,Heron!AK$9,Xero!$A:$A,Heron!$A$4,Xero!$E:$E,Heron!$A64)+SUMIFS(Xero!$F:$F,Xero!$B:$B,Heron!AK$9,Xero!$A:$A,Heron!$A$5,Xero!$E:$E,Heron!$A64)</f>
        <v/>
      </c>
      <c r="AL64" s="109">
        <f>SUMIFS(Xero!$F:$F,Xero!$B:$B,Heron!AL$9,Xero!$A:$A,Heron!$A$4,Xero!$E:$E,Heron!$A64)+SUMIFS(Xero!$F:$F,Xero!$B:$B,Heron!AL$9,Xero!$A:$A,Heron!$A$5,Xero!$E:$E,Heron!$A64)</f>
        <v/>
      </c>
      <c r="AM64" s="109">
        <f>SUMIFS(Xero!$F:$F,Xero!$B:$B,Heron!AM$9,Xero!$A:$A,Heron!$A$4,Xero!$E:$E,Heron!$A64)+SUMIFS(Xero!$F:$F,Xero!$B:$B,Heron!AM$9,Xero!$A:$A,Heron!$A$5,Xero!$E:$E,Heron!$A64)</f>
        <v/>
      </c>
      <c r="AN64" s="109">
        <f>SUMIFS(Xero!$F:$F,Xero!$B:$B,Heron!AN$9,Xero!$A:$A,Heron!$A$4,Xero!$E:$E,Heron!$A64)+SUMIFS(Xero!$F:$F,Xero!$B:$B,Heron!AN$9,Xero!$A:$A,Heron!$A$5,Xero!$E:$E,Heron!$A64)</f>
        <v/>
      </c>
      <c r="AO64" s="109">
        <f>SUMIFS(Xero!$F:$F,Xero!$B:$B,Heron!AO$9,Xero!$A:$A,Heron!$A$4,Xero!$E:$E,Heron!$A64)+SUMIFS(Xero!$F:$F,Xero!$B:$B,Heron!AO$9,Xero!$A:$A,Heron!$A$5,Xero!$E:$E,Heron!$A64)</f>
        <v/>
      </c>
      <c r="AP64" s="109">
        <f>SUMIFS(Xero!$F:$F,Xero!$B:$B,Heron!AP$9,Xero!$A:$A,Heron!$A$4,Xero!$E:$E,Heron!$A64)+SUMIFS(Xero!$F:$F,Xero!$B:$B,Heron!AP$9,Xero!$A:$A,Heron!$A$5,Xero!$E:$E,Heron!$A64)</f>
        <v/>
      </c>
      <c r="AQ64" s="109">
        <f>SUMIFS(Xero!$F:$F,Xero!$B:$B,Heron!AQ$9,Xero!$A:$A,Heron!$A$4,Xero!$E:$E,Heron!$A64)+SUMIFS(Xero!$F:$F,Xero!$B:$B,Heron!AQ$9,Xero!$A:$A,Heron!$A$5,Xero!$E:$E,Heron!$A64)</f>
        <v/>
      </c>
      <c r="AR64" s="109">
        <f>SUMIFS(Xero!$F:$F,Xero!$B:$B,Heron!AR$9,Xero!$A:$A,Heron!$A$4,Xero!$E:$E,Heron!$A64)+SUMIFS(Xero!$F:$F,Xero!$B:$B,Heron!AR$9,Xero!$A:$A,Heron!$A$5,Xero!$E:$E,Heron!$A64)</f>
        <v/>
      </c>
      <c r="AS64" s="109">
        <f>SUMIFS(Xero!$F:$F,Xero!$B:$B,Heron!AS$9,Xero!$A:$A,Heron!$A$4,Xero!$E:$E,Heron!$A64)+SUMIFS(Xero!$F:$F,Xero!$B:$B,Heron!AS$9,Xero!$A:$A,Heron!$A$5,Xero!$E:$E,Heron!$A64)</f>
        <v/>
      </c>
      <c r="AT64" s="109">
        <f>SUMIFS(Xero!$F:$F,Xero!$B:$B,Heron!AT$9,Xero!$A:$A,Heron!$A$4,Xero!$E:$E,Heron!$A64)+SUMIFS(Xero!$F:$F,Xero!$B:$B,Heron!AT$9,Xero!$A:$A,Heron!$A$5,Xero!$E:$E,Heron!$A64)</f>
        <v/>
      </c>
      <c r="AU64" s="109">
        <f>SUMIFS(Xero!$F:$F,Xero!$B:$B,Heron!AU$9,Xero!$A:$A,Heron!$A$4,Xero!$E:$E,Heron!$A64)+SUMIFS(Xero!$F:$F,Xero!$B:$B,Heron!AU$9,Xero!$A:$A,Heron!$A$5,Xero!$E:$E,Heron!$A64)</f>
        <v/>
      </c>
      <c r="AV64" s="109">
        <f>SUMIFS(Xero!$F:$F,Xero!$B:$B,Heron!AV$9,Xero!$A:$A,Heron!$A$4,Xero!$E:$E,Heron!$A64)+SUMIFS(Xero!$F:$F,Xero!$B:$B,Heron!AV$9,Xero!$A:$A,Heron!$A$5,Xero!$E:$E,Heron!$A64)</f>
        <v/>
      </c>
      <c r="AW64" s="109">
        <f>SUMIFS(Xero!$F:$F,Xero!$B:$B,Heron!AW$9,Xero!$A:$A,Heron!$A$4,Xero!$E:$E,Heron!$A64)+SUMIFS(Xero!$F:$F,Xero!$B:$B,Heron!AW$9,Xero!$A:$A,Heron!$A$5,Xero!$E:$E,Heron!$A64)</f>
        <v/>
      </c>
      <c r="AX64" s="109">
        <f>SUMIFS(Xero!$F:$F,Xero!$B:$B,Heron!AX$9,Xero!$A:$A,Heron!$A$4,Xero!$E:$E,Heron!$A64)+SUMIFS(Xero!$F:$F,Xero!$B:$B,Heron!AX$9,Xero!$A:$A,Heron!$A$5,Xero!$E:$E,Heron!$A64)</f>
        <v/>
      </c>
      <c r="AY64" s="109">
        <f>SUMIFS(Xero!$F:$F,Xero!$B:$B,Heron!AY$9,Xero!$A:$A,Heron!$A$4,Xero!$E:$E,Heron!$A64)+SUMIFS(Xero!$F:$F,Xero!$B:$B,Heron!AY$9,Xero!$A:$A,Heron!$A$5,Xero!$E:$E,Heron!$A64)</f>
        <v/>
      </c>
      <c r="AZ64" s="109">
        <f>SUMIFS(Xero!$F:$F,Xero!$B:$B,Heron!AZ$9,Xero!$A:$A,Heron!$A$4,Xero!$E:$E,Heron!$A64)+SUMIFS(Xero!$F:$F,Xero!$B:$B,Heron!AZ$9,Xero!$A:$A,Heron!$A$5,Xero!$E:$E,Heron!$A64)</f>
        <v/>
      </c>
      <c r="BA64" s="109">
        <f>SUMIFS(Xero!$F:$F,Xero!$B:$B,Heron!BA$9,Xero!$A:$A,Heron!$A$4,Xero!$E:$E,Heron!$A64)+SUMIFS(Xero!$F:$F,Xero!$B:$B,Heron!BA$9,Xero!$A:$A,Heron!$A$5,Xero!$E:$E,Heron!$A64)</f>
        <v/>
      </c>
      <c r="BB64" s="109">
        <f>SUMIFS(Xero!$F:$F,Xero!$B:$B,Heron!BB$9,Xero!$A:$A,Heron!$A$4,Xero!$E:$E,Heron!$A64)+SUMIFS(Xero!$F:$F,Xero!$B:$B,Heron!BB$9,Xero!$A:$A,Heron!$A$5,Xero!$E:$E,Heron!$A64)</f>
        <v/>
      </c>
      <c r="BC64" s="109">
        <f>SUMIFS(Xero!$F:$F,Xero!$B:$B,Heron!BC$9,Xero!$A:$A,Heron!$A$4,Xero!$E:$E,Heron!$A64)+SUMIFS(Xero!$F:$F,Xero!$B:$B,Heron!BC$9,Xero!$A:$A,Heron!$A$5,Xero!$E:$E,Heron!$A64)</f>
        <v/>
      </c>
      <c r="BD64" s="109">
        <f>SUMIFS(Xero!$F:$F,Xero!$B:$B,Heron!BD$9,Xero!$A:$A,Heron!$A$4,Xero!$E:$E,Heron!$A64)+SUMIFS(Xero!$F:$F,Xero!$B:$B,Heron!BD$9,Xero!$A:$A,Heron!$A$5,Xero!$E:$E,Heron!$A64)</f>
        <v/>
      </c>
      <c r="BE64" s="109">
        <f>SUMIFS(Xero!$F:$F,Xero!$B:$B,Heron!BE$9,Xero!$A:$A,Heron!$A$4,Xero!$E:$E,Heron!$A64)+SUMIFS(Xero!$F:$F,Xero!$B:$B,Heron!BE$9,Xero!$A:$A,Heron!$A$5,Xero!$E:$E,Heron!$A64)</f>
        <v/>
      </c>
      <c r="BF64" s="109">
        <f>SUMIFS(Xero!$F:$F,Xero!$B:$B,Heron!BF$9,Xero!$A:$A,Heron!$A$4,Xero!$E:$E,Heron!$A64)+SUMIFS(Xero!$F:$F,Xero!$B:$B,Heron!BF$9,Xero!$A:$A,Heron!$A$5,Xero!$E:$E,Heron!$A64)</f>
        <v/>
      </c>
      <c r="BG64" s="109">
        <f>SUMIFS(Xero!$F:$F,Xero!$B:$B,Heron!BG$9,Xero!$A:$A,Heron!$A$4,Xero!$E:$E,Heron!$A64)+SUMIFS(Xero!$F:$F,Xero!$B:$B,Heron!BG$9,Xero!$A:$A,Heron!$A$5,Xero!$E:$E,Heron!$A64)</f>
        <v/>
      </c>
      <c r="BH64" s="109">
        <f>SUMIFS(Xero!$F:$F,Xero!$B:$B,Heron!BH$9,Xero!$A:$A,Heron!$A$4,Xero!$E:$E,Heron!$A64)+SUMIFS(Xero!$F:$F,Xero!$B:$B,Heron!BH$9,Xero!$A:$A,Heron!$A$5,Xero!$E:$E,Heron!$A64)</f>
        <v/>
      </c>
      <c r="BI64" s="109">
        <f>SUMIFS(Xero!$F:$F,Xero!$B:$B,Heron!BI$9,Xero!$A:$A,Heron!$A$4,Xero!$E:$E,Heron!$A64)+SUMIFS(Xero!$F:$F,Xero!$B:$B,Heron!BI$9,Xero!$A:$A,Heron!$A$5,Xero!$E:$E,Heron!$A64)</f>
        <v/>
      </c>
      <c r="BJ64" s="109">
        <f>SUMIFS(Xero!$F:$F,Xero!$B:$B,Heron!BJ$9,Xero!$A:$A,Heron!$A$4,Xero!$E:$E,Heron!$A64)+SUMIFS(Xero!$F:$F,Xero!$B:$B,Heron!BJ$9,Xero!$A:$A,Heron!$A$5,Xero!$E:$E,Heron!$A64)</f>
        <v/>
      </c>
      <c r="BK64" s="109">
        <f>SUMIFS(Xero!$F:$F,Xero!$B:$B,Heron!BK$9,Xero!$A:$A,Heron!$A$4,Xero!$E:$E,Heron!$A64)+SUMIFS(Xero!$F:$F,Xero!$B:$B,Heron!BK$9,Xero!$A:$A,Heron!$A$5,Xero!$E:$E,Heron!$A64)</f>
        <v/>
      </c>
      <c r="BL64" s="109">
        <f>sum(D64:BK64)</f>
        <v/>
      </c>
    </row>
    <row r="65">
      <c r="A65" s="108" t="inlineStr">
        <is>
          <t>Computer Expenses - Xero</t>
        </is>
      </c>
      <c r="D65" s="109">
        <f>SUMIFS(Xero!$F:$F,Xero!$B:$B,Heron!D$9,Xero!$A:$A,Heron!$A$4,Xero!$E:$E,Heron!$A65)+SUMIFS(Xero!$F:$F,Xero!$B:$B,Heron!D$9,Xero!$A:$A,Heron!$A$5,Xero!$E:$E,Heron!$A65)</f>
        <v/>
      </c>
      <c r="E65" s="109">
        <f>SUMIFS(Xero!$F:$F,Xero!$B:$B,Heron!E$9,Xero!$A:$A,Heron!$A$4,Xero!$E:$E,Heron!$A65)+SUMIFS(Xero!$F:$F,Xero!$B:$B,Heron!E$9,Xero!$A:$A,Heron!$A$5,Xero!$E:$E,Heron!$A65)</f>
        <v/>
      </c>
      <c r="F65" s="109">
        <f>SUMIFS(Xero!$F:$F,Xero!$B:$B,Heron!F$9,Xero!$A:$A,Heron!$A$4,Xero!$E:$E,Heron!$A65)+SUMIFS(Xero!$F:$F,Xero!$B:$B,Heron!F$9,Xero!$A:$A,Heron!$A$5,Xero!$E:$E,Heron!$A65)</f>
        <v/>
      </c>
      <c r="G65" s="109">
        <f>SUMIFS(Xero!$F:$F,Xero!$B:$B,Heron!G$9,Xero!$A:$A,Heron!$A$4,Xero!$E:$E,Heron!$A65)+SUMIFS(Xero!$F:$F,Xero!$B:$B,Heron!G$9,Xero!$A:$A,Heron!$A$5,Xero!$E:$E,Heron!$A65)</f>
        <v/>
      </c>
      <c r="H65" s="109">
        <f>SUMIFS(Xero!$F:$F,Xero!$B:$B,Heron!H$9,Xero!$A:$A,Heron!$A$4,Xero!$E:$E,Heron!$A65)+SUMIFS(Xero!$F:$F,Xero!$B:$B,Heron!H$9,Xero!$A:$A,Heron!$A$5,Xero!$E:$E,Heron!$A65)</f>
        <v/>
      </c>
      <c r="I65" s="109">
        <f>SUMIFS(Xero!$F:$F,Xero!$B:$B,Heron!I$9,Xero!$A:$A,Heron!$A$4,Xero!$E:$E,Heron!$A65)+SUMIFS(Xero!$F:$F,Xero!$B:$B,Heron!I$9,Xero!$A:$A,Heron!$A$5,Xero!$E:$E,Heron!$A65)</f>
        <v/>
      </c>
      <c r="J65" s="109">
        <f>SUMIFS(Xero!$F:$F,Xero!$B:$B,Heron!J$9,Xero!$A:$A,Heron!$A$4,Xero!$E:$E,Heron!$A65)+SUMIFS(Xero!$F:$F,Xero!$B:$B,Heron!J$9,Xero!$A:$A,Heron!$A$5,Xero!$E:$E,Heron!$A65)</f>
        <v/>
      </c>
      <c r="K65" s="109">
        <f>SUMIFS(Xero!$F:$F,Xero!$B:$B,Heron!K$9,Xero!$A:$A,Heron!$A$4,Xero!$E:$E,Heron!$A65)+SUMIFS(Xero!$F:$F,Xero!$B:$B,Heron!K$9,Xero!$A:$A,Heron!$A$5,Xero!$E:$E,Heron!$A65)</f>
        <v/>
      </c>
      <c r="L65" s="109">
        <f>SUMIFS(Xero!$F:$F,Xero!$B:$B,Heron!L$9,Xero!$A:$A,Heron!$A$4,Xero!$E:$E,Heron!$A65)+SUMIFS(Xero!$F:$F,Xero!$B:$B,Heron!L$9,Xero!$A:$A,Heron!$A$5,Xero!$E:$E,Heron!$A65)</f>
        <v/>
      </c>
      <c r="M65" s="109">
        <f>SUMIFS(Xero!$F:$F,Xero!$B:$B,Heron!M$9,Xero!$A:$A,Heron!$A$4,Xero!$E:$E,Heron!$A65)+SUMIFS(Xero!$F:$F,Xero!$B:$B,Heron!M$9,Xero!$A:$A,Heron!$A$5,Xero!$E:$E,Heron!$A65)</f>
        <v/>
      </c>
      <c r="N65" s="109">
        <f>SUMIFS(Xero!$F:$F,Xero!$B:$B,Heron!N$9,Xero!$A:$A,Heron!$A$4,Xero!$E:$E,Heron!$A65)+SUMIFS(Xero!$F:$F,Xero!$B:$B,Heron!N$9,Xero!$A:$A,Heron!$A$5,Xero!$E:$E,Heron!$A65)</f>
        <v/>
      </c>
      <c r="O65" s="109">
        <f>SUMIFS(Xero!$F:$F,Xero!$B:$B,Heron!O$9,Xero!$A:$A,Heron!$A$4,Xero!$E:$E,Heron!$A65)+SUMIFS(Xero!$F:$F,Xero!$B:$B,Heron!O$9,Xero!$A:$A,Heron!$A$5,Xero!$E:$E,Heron!$A65)</f>
        <v/>
      </c>
      <c r="P65" s="109">
        <f>SUMIFS(Xero!$F:$F,Xero!$B:$B,Heron!P$9,Xero!$A:$A,Heron!$A$4,Xero!$E:$E,Heron!$A65)+SUMIFS(Xero!$F:$F,Xero!$B:$B,Heron!P$9,Xero!$A:$A,Heron!$A$5,Xero!$E:$E,Heron!$A65)</f>
        <v/>
      </c>
      <c r="Q65" s="109">
        <f>SUMIFS(Xero!$F:$F,Xero!$B:$B,Heron!Q$9,Xero!$A:$A,Heron!$A$4,Xero!$E:$E,Heron!$A65)+SUMIFS(Xero!$F:$F,Xero!$B:$B,Heron!Q$9,Xero!$A:$A,Heron!$A$5,Xero!$E:$E,Heron!$A65)</f>
        <v/>
      </c>
      <c r="R65" s="109">
        <f>SUMIFS(Xero!$F:$F,Xero!$B:$B,Heron!R$9,Xero!$A:$A,Heron!$A$4,Xero!$E:$E,Heron!$A65)+SUMIFS(Xero!$F:$F,Xero!$B:$B,Heron!R$9,Xero!$A:$A,Heron!$A$5,Xero!$E:$E,Heron!$A65)</f>
        <v/>
      </c>
      <c r="S65" s="109">
        <f>SUMIFS(Xero!$F:$F,Xero!$B:$B,Heron!S$9,Xero!$A:$A,Heron!$A$4,Xero!$E:$E,Heron!$A65)+SUMIFS(Xero!$F:$F,Xero!$B:$B,Heron!S$9,Xero!$A:$A,Heron!$A$5,Xero!$E:$E,Heron!$A65)</f>
        <v/>
      </c>
      <c r="T65" s="109">
        <f>SUMIFS(Xero!$F:$F,Xero!$B:$B,Heron!T$9,Xero!$A:$A,Heron!$A$4,Xero!$E:$E,Heron!$A65)+SUMIFS(Xero!$F:$F,Xero!$B:$B,Heron!T$9,Xero!$A:$A,Heron!$A$5,Xero!$E:$E,Heron!$A65)</f>
        <v/>
      </c>
      <c r="U65" s="109">
        <f>SUMIFS(Xero!$F:$F,Xero!$B:$B,Heron!U$9,Xero!$A:$A,Heron!$A$4,Xero!$E:$E,Heron!$A65)+SUMIFS(Xero!$F:$F,Xero!$B:$B,Heron!U$9,Xero!$A:$A,Heron!$A$5,Xero!$E:$E,Heron!$A65)</f>
        <v/>
      </c>
      <c r="V65" s="109">
        <f>SUMIFS(Xero!$F:$F,Xero!$B:$B,Heron!V$9,Xero!$A:$A,Heron!$A$4,Xero!$E:$E,Heron!$A65)+SUMIFS(Xero!$F:$F,Xero!$B:$B,Heron!V$9,Xero!$A:$A,Heron!$A$5,Xero!$E:$E,Heron!$A65)</f>
        <v/>
      </c>
      <c r="W65" s="109">
        <f>SUMIFS(Xero!$F:$F,Xero!$B:$B,Heron!W$9,Xero!$A:$A,Heron!$A$4,Xero!$E:$E,Heron!$A65)+SUMIFS(Xero!$F:$F,Xero!$B:$B,Heron!W$9,Xero!$A:$A,Heron!$A$5,Xero!$E:$E,Heron!$A65)</f>
        <v/>
      </c>
      <c r="X65" s="109">
        <f>SUMIFS(Xero!$F:$F,Xero!$B:$B,Heron!X$9,Xero!$A:$A,Heron!$A$4,Xero!$E:$E,Heron!$A65)+SUMIFS(Xero!$F:$F,Xero!$B:$B,Heron!X$9,Xero!$A:$A,Heron!$A$5,Xero!$E:$E,Heron!$A65)</f>
        <v/>
      </c>
      <c r="Y65" s="109">
        <f>SUMIFS(Xero!$F:$F,Xero!$B:$B,Heron!Y$9,Xero!$A:$A,Heron!$A$4,Xero!$E:$E,Heron!$A65)+SUMIFS(Xero!$F:$F,Xero!$B:$B,Heron!Y$9,Xero!$A:$A,Heron!$A$5,Xero!$E:$E,Heron!$A65)</f>
        <v/>
      </c>
      <c r="Z65" s="109">
        <f>SUMIFS(Xero!$F:$F,Xero!$B:$B,Heron!Z$9,Xero!$A:$A,Heron!$A$4,Xero!$E:$E,Heron!$A65)+SUMIFS(Xero!$F:$F,Xero!$B:$B,Heron!Z$9,Xero!$A:$A,Heron!$A$5,Xero!$E:$E,Heron!$A65)</f>
        <v/>
      </c>
      <c r="AA65" s="109">
        <f>SUMIFS(Xero!$F:$F,Xero!$B:$B,Heron!AA$9,Xero!$A:$A,Heron!$A$4,Xero!$E:$E,Heron!$A65)+SUMIFS(Xero!$F:$F,Xero!$B:$B,Heron!AA$9,Xero!$A:$A,Heron!$A$5,Xero!$E:$E,Heron!$A65)</f>
        <v/>
      </c>
      <c r="AB65" s="109">
        <f>SUMIFS(Xero!$F:$F,Xero!$B:$B,Heron!AB$9,Xero!$A:$A,Heron!$A$4,Xero!$E:$E,Heron!$A65)+SUMIFS(Xero!$F:$F,Xero!$B:$B,Heron!AB$9,Xero!$A:$A,Heron!$A$5,Xero!$E:$E,Heron!$A65)</f>
        <v/>
      </c>
      <c r="AC65" s="109">
        <f>SUMIFS(Xero!$F:$F,Xero!$B:$B,Heron!AC$9,Xero!$A:$A,Heron!$A$4,Xero!$E:$E,Heron!$A65)+SUMIFS(Xero!$F:$F,Xero!$B:$B,Heron!AC$9,Xero!$A:$A,Heron!$A$5,Xero!$E:$E,Heron!$A65)</f>
        <v/>
      </c>
      <c r="AD65" s="109">
        <f>SUMIFS(Xero!$F:$F,Xero!$B:$B,Heron!AD$9,Xero!$A:$A,Heron!$A$4,Xero!$E:$E,Heron!$A65)+SUMIFS(Xero!$F:$F,Xero!$B:$B,Heron!AD$9,Xero!$A:$A,Heron!$A$5,Xero!$E:$E,Heron!$A65)</f>
        <v/>
      </c>
      <c r="AE65" s="109">
        <f>SUMIFS(Xero!$F:$F,Xero!$B:$B,Heron!AE$9,Xero!$A:$A,Heron!$A$4,Xero!$E:$E,Heron!$A65)+SUMIFS(Xero!$F:$F,Xero!$B:$B,Heron!AE$9,Xero!$A:$A,Heron!$A$5,Xero!$E:$E,Heron!$A65)</f>
        <v/>
      </c>
      <c r="AF65" s="109">
        <f>SUMIFS(Xero!$F:$F,Xero!$B:$B,Heron!AF$9,Xero!$A:$A,Heron!$A$4,Xero!$E:$E,Heron!$A65)+SUMIFS(Xero!$F:$F,Xero!$B:$B,Heron!AF$9,Xero!$A:$A,Heron!$A$5,Xero!$E:$E,Heron!$A65)</f>
        <v/>
      </c>
      <c r="AG65" s="109">
        <f>SUMIFS(Xero!$F:$F,Xero!$B:$B,Heron!AG$9,Xero!$A:$A,Heron!$A$4,Xero!$E:$E,Heron!$A65)+SUMIFS(Xero!$F:$F,Xero!$B:$B,Heron!AG$9,Xero!$A:$A,Heron!$A$5,Xero!$E:$E,Heron!$A65)</f>
        <v/>
      </c>
      <c r="AH65" s="109">
        <f>SUMIFS(Xero!$F:$F,Xero!$B:$B,Heron!AH$9,Xero!$A:$A,Heron!$A$4,Xero!$E:$E,Heron!$A65)+SUMIFS(Xero!$F:$F,Xero!$B:$B,Heron!AH$9,Xero!$A:$A,Heron!$A$5,Xero!$E:$E,Heron!$A65)</f>
        <v/>
      </c>
      <c r="AI65" s="109">
        <f>SUMIFS(Xero!$F:$F,Xero!$B:$B,Heron!AI$9,Xero!$A:$A,Heron!$A$4,Xero!$E:$E,Heron!$A65)+SUMIFS(Xero!$F:$F,Xero!$B:$B,Heron!AI$9,Xero!$A:$A,Heron!$A$5,Xero!$E:$E,Heron!$A65)</f>
        <v/>
      </c>
      <c r="AJ65" s="109">
        <f>SUMIFS(Xero!$F:$F,Xero!$B:$B,Heron!AJ$9,Xero!$A:$A,Heron!$A$4,Xero!$E:$E,Heron!$A65)+SUMIFS(Xero!$F:$F,Xero!$B:$B,Heron!AJ$9,Xero!$A:$A,Heron!$A$5,Xero!$E:$E,Heron!$A65)</f>
        <v/>
      </c>
      <c r="AK65" s="109">
        <f>SUMIFS(Xero!$F:$F,Xero!$B:$B,Heron!AK$9,Xero!$A:$A,Heron!$A$4,Xero!$E:$E,Heron!$A65)+SUMIFS(Xero!$F:$F,Xero!$B:$B,Heron!AK$9,Xero!$A:$A,Heron!$A$5,Xero!$E:$E,Heron!$A65)</f>
        <v/>
      </c>
      <c r="AL65" s="109">
        <f>SUMIFS(Xero!$F:$F,Xero!$B:$B,Heron!AL$9,Xero!$A:$A,Heron!$A$4,Xero!$E:$E,Heron!$A65)+SUMIFS(Xero!$F:$F,Xero!$B:$B,Heron!AL$9,Xero!$A:$A,Heron!$A$5,Xero!$E:$E,Heron!$A65)</f>
        <v/>
      </c>
      <c r="AM65" s="109">
        <f>SUMIFS(Xero!$F:$F,Xero!$B:$B,Heron!AM$9,Xero!$A:$A,Heron!$A$4,Xero!$E:$E,Heron!$A65)+SUMIFS(Xero!$F:$F,Xero!$B:$B,Heron!AM$9,Xero!$A:$A,Heron!$A$5,Xero!$E:$E,Heron!$A65)</f>
        <v/>
      </c>
      <c r="AN65" s="109">
        <f>SUMIFS(Xero!$F:$F,Xero!$B:$B,Heron!AN$9,Xero!$A:$A,Heron!$A$4,Xero!$E:$E,Heron!$A65)+SUMIFS(Xero!$F:$F,Xero!$B:$B,Heron!AN$9,Xero!$A:$A,Heron!$A$5,Xero!$E:$E,Heron!$A65)</f>
        <v/>
      </c>
      <c r="AO65" s="109">
        <f>SUMIFS(Xero!$F:$F,Xero!$B:$B,Heron!AO$9,Xero!$A:$A,Heron!$A$4,Xero!$E:$E,Heron!$A65)+SUMIFS(Xero!$F:$F,Xero!$B:$B,Heron!AO$9,Xero!$A:$A,Heron!$A$5,Xero!$E:$E,Heron!$A65)</f>
        <v/>
      </c>
      <c r="AP65" s="109">
        <f>SUMIFS(Xero!$F:$F,Xero!$B:$B,Heron!AP$9,Xero!$A:$A,Heron!$A$4,Xero!$E:$E,Heron!$A65)+SUMIFS(Xero!$F:$F,Xero!$B:$B,Heron!AP$9,Xero!$A:$A,Heron!$A$5,Xero!$E:$E,Heron!$A65)</f>
        <v/>
      </c>
      <c r="AQ65" s="109">
        <f>SUMIFS(Xero!$F:$F,Xero!$B:$B,Heron!AQ$9,Xero!$A:$A,Heron!$A$4,Xero!$E:$E,Heron!$A65)+SUMIFS(Xero!$F:$F,Xero!$B:$B,Heron!AQ$9,Xero!$A:$A,Heron!$A$5,Xero!$E:$E,Heron!$A65)</f>
        <v/>
      </c>
      <c r="AR65" s="109">
        <f>SUMIFS(Xero!$F:$F,Xero!$B:$B,Heron!AR$9,Xero!$A:$A,Heron!$A$4,Xero!$E:$E,Heron!$A65)+SUMIFS(Xero!$F:$F,Xero!$B:$B,Heron!AR$9,Xero!$A:$A,Heron!$A$5,Xero!$E:$E,Heron!$A65)</f>
        <v/>
      </c>
      <c r="AS65" s="109">
        <f>SUMIFS(Xero!$F:$F,Xero!$B:$B,Heron!AS$9,Xero!$A:$A,Heron!$A$4,Xero!$E:$E,Heron!$A65)+SUMIFS(Xero!$F:$F,Xero!$B:$B,Heron!AS$9,Xero!$A:$A,Heron!$A$5,Xero!$E:$E,Heron!$A65)</f>
        <v/>
      </c>
      <c r="AT65" s="109">
        <f>SUMIFS(Xero!$F:$F,Xero!$B:$B,Heron!AT$9,Xero!$A:$A,Heron!$A$4,Xero!$E:$E,Heron!$A65)+SUMIFS(Xero!$F:$F,Xero!$B:$B,Heron!AT$9,Xero!$A:$A,Heron!$A$5,Xero!$E:$E,Heron!$A65)</f>
        <v/>
      </c>
      <c r="AU65" s="109">
        <f>SUMIFS(Xero!$F:$F,Xero!$B:$B,Heron!AU$9,Xero!$A:$A,Heron!$A$4,Xero!$E:$E,Heron!$A65)+SUMIFS(Xero!$F:$F,Xero!$B:$B,Heron!AU$9,Xero!$A:$A,Heron!$A$5,Xero!$E:$E,Heron!$A65)</f>
        <v/>
      </c>
      <c r="AV65" s="109">
        <f>SUMIFS(Xero!$F:$F,Xero!$B:$B,Heron!AV$9,Xero!$A:$A,Heron!$A$4,Xero!$E:$E,Heron!$A65)+SUMIFS(Xero!$F:$F,Xero!$B:$B,Heron!AV$9,Xero!$A:$A,Heron!$A$5,Xero!$E:$E,Heron!$A65)</f>
        <v/>
      </c>
      <c r="AW65" s="109">
        <f>SUMIFS(Xero!$F:$F,Xero!$B:$B,Heron!AW$9,Xero!$A:$A,Heron!$A$4,Xero!$E:$E,Heron!$A65)+SUMIFS(Xero!$F:$F,Xero!$B:$B,Heron!AW$9,Xero!$A:$A,Heron!$A$5,Xero!$E:$E,Heron!$A65)</f>
        <v/>
      </c>
      <c r="AX65" s="109">
        <f>SUMIFS(Xero!$F:$F,Xero!$B:$B,Heron!AX$9,Xero!$A:$A,Heron!$A$4,Xero!$E:$E,Heron!$A65)+SUMIFS(Xero!$F:$F,Xero!$B:$B,Heron!AX$9,Xero!$A:$A,Heron!$A$5,Xero!$E:$E,Heron!$A65)</f>
        <v/>
      </c>
      <c r="AY65" s="109">
        <f>SUMIFS(Xero!$F:$F,Xero!$B:$B,Heron!AY$9,Xero!$A:$A,Heron!$A$4,Xero!$E:$E,Heron!$A65)+SUMIFS(Xero!$F:$F,Xero!$B:$B,Heron!AY$9,Xero!$A:$A,Heron!$A$5,Xero!$E:$E,Heron!$A65)</f>
        <v/>
      </c>
      <c r="AZ65" s="109">
        <f>SUMIFS(Xero!$F:$F,Xero!$B:$B,Heron!AZ$9,Xero!$A:$A,Heron!$A$4,Xero!$E:$E,Heron!$A65)+SUMIFS(Xero!$F:$F,Xero!$B:$B,Heron!AZ$9,Xero!$A:$A,Heron!$A$5,Xero!$E:$E,Heron!$A65)</f>
        <v/>
      </c>
      <c r="BA65" s="109">
        <f>SUMIFS(Xero!$F:$F,Xero!$B:$B,Heron!BA$9,Xero!$A:$A,Heron!$A$4,Xero!$E:$E,Heron!$A65)+SUMIFS(Xero!$F:$F,Xero!$B:$B,Heron!BA$9,Xero!$A:$A,Heron!$A$5,Xero!$E:$E,Heron!$A65)</f>
        <v/>
      </c>
      <c r="BB65" s="109">
        <f>SUMIFS(Xero!$F:$F,Xero!$B:$B,Heron!BB$9,Xero!$A:$A,Heron!$A$4,Xero!$E:$E,Heron!$A65)+SUMIFS(Xero!$F:$F,Xero!$B:$B,Heron!BB$9,Xero!$A:$A,Heron!$A$5,Xero!$E:$E,Heron!$A65)</f>
        <v/>
      </c>
      <c r="BC65" s="109">
        <f>SUMIFS(Xero!$F:$F,Xero!$B:$B,Heron!BC$9,Xero!$A:$A,Heron!$A$4,Xero!$E:$E,Heron!$A65)+SUMIFS(Xero!$F:$F,Xero!$B:$B,Heron!BC$9,Xero!$A:$A,Heron!$A$5,Xero!$E:$E,Heron!$A65)</f>
        <v/>
      </c>
      <c r="BD65" s="109">
        <f>SUMIFS(Xero!$F:$F,Xero!$B:$B,Heron!BD$9,Xero!$A:$A,Heron!$A$4,Xero!$E:$E,Heron!$A65)+SUMIFS(Xero!$F:$F,Xero!$B:$B,Heron!BD$9,Xero!$A:$A,Heron!$A$5,Xero!$E:$E,Heron!$A65)</f>
        <v/>
      </c>
      <c r="BE65" s="109">
        <f>SUMIFS(Xero!$F:$F,Xero!$B:$B,Heron!BE$9,Xero!$A:$A,Heron!$A$4,Xero!$E:$E,Heron!$A65)+SUMIFS(Xero!$F:$F,Xero!$B:$B,Heron!BE$9,Xero!$A:$A,Heron!$A$5,Xero!$E:$E,Heron!$A65)</f>
        <v/>
      </c>
      <c r="BF65" s="109">
        <f>SUMIFS(Xero!$F:$F,Xero!$B:$B,Heron!BF$9,Xero!$A:$A,Heron!$A$4,Xero!$E:$E,Heron!$A65)+SUMIFS(Xero!$F:$F,Xero!$B:$B,Heron!BF$9,Xero!$A:$A,Heron!$A$5,Xero!$E:$E,Heron!$A65)</f>
        <v/>
      </c>
      <c r="BG65" s="109">
        <f>SUMIFS(Xero!$F:$F,Xero!$B:$B,Heron!BG$9,Xero!$A:$A,Heron!$A$4,Xero!$E:$E,Heron!$A65)+SUMIFS(Xero!$F:$F,Xero!$B:$B,Heron!BG$9,Xero!$A:$A,Heron!$A$5,Xero!$E:$E,Heron!$A65)</f>
        <v/>
      </c>
      <c r="BH65" s="109">
        <f>SUMIFS(Xero!$F:$F,Xero!$B:$B,Heron!BH$9,Xero!$A:$A,Heron!$A$4,Xero!$E:$E,Heron!$A65)+SUMIFS(Xero!$F:$F,Xero!$B:$B,Heron!BH$9,Xero!$A:$A,Heron!$A$5,Xero!$E:$E,Heron!$A65)</f>
        <v/>
      </c>
      <c r="BI65" s="109">
        <f>SUMIFS(Xero!$F:$F,Xero!$B:$B,Heron!BI$9,Xero!$A:$A,Heron!$A$4,Xero!$E:$E,Heron!$A65)+SUMIFS(Xero!$F:$F,Xero!$B:$B,Heron!BI$9,Xero!$A:$A,Heron!$A$5,Xero!$E:$E,Heron!$A65)</f>
        <v/>
      </c>
      <c r="BJ65" s="109">
        <f>SUMIFS(Xero!$F:$F,Xero!$B:$B,Heron!BJ$9,Xero!$A:$A,Heron!$A$4,Xero!$E:$E,Heron!$A65)+SUMIFS(Xero!$F:$F,Xero!$B:$B,Heron!BJ$9,Xero!$A:$A,Heron!$A$5,Xero!$E:$E,Heron!$A65)</f>
        <v/>
      </c>
      <c r="BK65" s="109">
        <f>SUMIFS(Xero!$F:$F,Xero!$B:$B,Heron!BK$9,Xero!$A:$A,Heron!$A$4,Xero!$E:$E,Heron!$A65)+SUMIFS(Xero!$F:$F,Xero!$B:$B,Heron!BK$9,Xero!$A:$A,Heron!$A$5,Xero!$E:$E,Heron!$A65)</f>
        <v/>
      </c>
      <c r="BL65" s="109">
        <f>sum(D65:BK65)</f>
        <v/>
      </c>
    </row>
    <row r="66">
      <c r="A66" s="108" t="inlineStr">
        <is>
          <t>Consulting Fees - Admin and Finance</t>
        </is>
      </c>
      <c r="D66" s="109">
        <f>SUMIFS(Xero!$F:$F,Xero!$B:$B,Heron!D$9,Xero!$A:$A,Heron!$A$4,Xero!$E:$E,Heron!$A66)+SUMIFS(Xero!$F:$F,Xero!$B:$B,Heron!D$9,Xero!$A:$A,Heron!$A$5,Xero!$E:$E,Heron!$A66)</f>
        <v/>
      </c>
      <c r="E66" s="109">
        <f>SUMIFS(Xero!$F:$F,Xero!$B:$B,Heron!E$9,Xero!$A:$A,Heron!$A$4,Xero!$E:$E,Heron!$A66)+SUMIFS(Xero!$F:$F,Xero!$B:$B,Heron!E$9,Xero!$A:$A,Heron!$A$5,Xero!$E:$E,Heron!$A66)</f>
        <v/>
      </c>
      <c r="F66" s="109">
        <f>SUMIFS(Xero!$F:$F,Xero!$B:$B,Heron!F$9,Xero!$A:$A,Heron!$A$4,Xero!$E:$E,Heron!$A66)+SUMIFS(Xero!$F:$F,Xero!$B:$B,Heron!F$9,Xero!$A:$A,Heron!$A$5,Xero!$E:$E,Heron!$A66)</f>
        <v/>
      </c>
      <c r="G66" s="109">
        <f>SUMIFS(Xero!$F:$F,Xero!$B:$B,Heron!G$9,Xero!$A:$A,Heron!$A$4,Xero!$E:$E,Heron!$A66)+SUMIFS(Xero!$F:$F,Xero!$B:$B,Heron!G$9,Xero!$A:$A,Heron!$A$5,Xero!$E:$E,Heron!$A66)</f>
        <v/>
      </c>
      <c r="H66" s="109">
        <f>SUMIFS(Xero!$F:$F,Xero!$B:$B,Heron!H$9,Xero!$A:$A,Heron!$A$4,Xero!$E:$E,Heron!$A66)+SUMIFS(Xero!$F:$F,Xero!$B:$B,Heron!H$9,Xero!$A:$A,Heron!$A$5,Xero!$E:$E,Heron!$A66)</f>
        <v/>
      </c>
      <c r="I66" s="109">
        <f>SUMIFS(Xero!$F:$F,Xero!$B:$B,Heron!I$9,Xero!$A:$A,Heron!$A$4,Xero!$E:$E,Heron!$A66)+SUMIFS(Xero!$F:$F,Xero!$B:$B,Heron!I$9,Xero!$A:$A,Heron!$A$5,Xero!$E:$E,Heron!$A66)</f>
        <v/>
      </c>
      <c r="J66" s="109">
        <f>SUMIFS(Xero!$F:$F,Xero!$B:$B,Heron!J$9,Xero!$A:$A,Heron!$A$4,Xero!$E:$E,Heron!$A66)+SUMIFS(Xero!$F:$F,Xero!$B:$B,Heron!J$9,Xero!$A:$A,Heron!$A$5,Xero!$E:$E,Heron!$A66)</f>
        <v/>
      </c>
      <c r="K66" s="109">
        <f>SUMIFS(Xero!$F:$F,Xero!$B:$B,Heron!K$9,Xero!$A:$A,Heron!$A$4,Xero!$E:$E,Heron!$A66)+SUMIFS(Xero!$F:$F,Xero!$B:$B,Heron!K$9,Xero!$A:$A,Heron!$A$5,Xero!$E:$E,Heron!$A66)</f>
        <v/>
      </c>
      <c r="L66" s="109">
        <f>SUMIFS(Xero!$F:$F,Xero!$B:$B,Heron!L$9,Xero!$A:$A,Heron!$A$4,Xero!$E:$E,Heron!$A66)+SUMIFS(Xero!$F:$F,Xero!$B:$B,Heron!L$9,Xero!$A:$A,Heron!$A$5,Xero!$E:$E,Heron!$A66)</f>
        <v/>
      </c>
      <c r="M66" s="109">
        <f>SUMIFS(Xero!$F:$F,Xero!$B:$B,Heron!M$9,Xero!$A:$A,Heron!$A$4,Xero!$E:$E,Heron!$A66)+SUMIFS(Xero!$F:$F,Xero!$B:$B,Heron!M$9,Xero!$A:$A,Heron!$A$5,Xero!$E:$E,Heron!$A66)</f>
        <v/>
      </c>
      <c r="N66" s="109">
        <f>SUMIFS(Xero!$F:$F,Xero!$B:$B,Heron!N$9,Xero!$A:$A,Heron!$A$4,Xero!$E:$E,Heron!$A66)+SUMIFS(Xero!$F:$F,Xero!$B:$B,Heron!N$9,Xero!$A:$A,Heron!$A$5,Xero!$E:$E,Heron!$A66)</f>
        <v/>
      </c>
      <c r="O66" s="109">
        <f>SUMIFS(Xero!$F:$F,Xero!$B:$B,Heron!O$9,Xero!$A:$A,Heron!$A$4,Xero!$E:$E,Heron!$A66)+SUMIFS(Xero!$F:$F,Xero!$B:$B,Heron!O$9,Xero!$A:$A,Heron!$A$5,Xero!$E:$E,Heron!$A66)</f>
        <v/>
      </c>
      <c r="P66" s="109">
        <f>SUMIFS(Xero!$F:$F,Xero!$B:$B,Heron!P$9,Xero!$A:$A,Heron!$A$4,Xero!$E:$E,Heron!$A66)+SUMIFS(Xero!$F:$F,Xero!$B:$B,Heron!P$9,Xero!$A:$A,Heron!$A$5,Xero!$E:$E,Heron!$A66)</f>
        <v/>
      </c>
      <c r="Q66" s="109">
        <f>SUMIFS(Xero!$F:$F,Xero!$B:$B,Heron!Q$9,Xero!$A:$A,Heron!$A$4,Xero!$E:$E,Heron!$A66)+SUMIFS(Xero!$F:$F,Xero!$B:$B,Heron!Q$9,Xero!$A:$A,Heron!$A$5,Xero!$E:$E,Heron!$A66)</f>
        <v/>
      </c>
      <c r="R66" s="109">
        <f>SUMIFS(Xero!$F:$F,Xero!$B:$B,Heron!R$9,Xero!$A:$A,Heron!$A$4,Xero!$E:$E,Heron!$A66)+SUMIFS(Xero!$F:$F,Xero!$B:$B,Heron!R$9,Xero!$A:$A,Heron!$A$5,Xero!$E:$E,Heron!$A66)</f>
        <v/>
      </c>
      <c r="S66" s="109">
        <f>SUMIFS(Xero!$F:$F,Xero!$B:$B,Heron!S$9,Xero!$A:$A,Heron!$A$4,Xero!$E:$E,Heron!$A66)+SUMIFS(Xero!$F:$F,Xero!$B:$B,Heron!S$9,Xero!$A:$A,Heron!$A$5,Xero!$E:$E,Heron!$A66)</f>
        <v/>
      </c>
      <c r="T66" s="109">
        <f>SUMIFS(Xero!$F:$F,Xero!$B:$B,Heron!T$9,Xero!$A:$A,Heron!$A$4,Xero!$E:$E,Heron!$A66)+SUMIFS(Xero!$F:$F,Xero!$B:$B,Heron!T$9,Xero!$A:$A,Heron!$A$5,Xero!$E:$E,Heron!$A66)</f>
        <v/>
      </c>
      <c r="U66" s="109">
        <f>SUMIFS(Xero!$F:$F,Xero!$B:$B,Heron!U$9,Xero!$A:$A,Heron!$A$4,Xero!$E:$E,Heron!$A66)+SUMIFS(Xero!$F:$F,Xero!$B:$B,Heron!U$9,Xero!$A:$A,Heron!$A$5,Xero!$E:$E,Heron!$A66)</f>
        <v/>
      </c>
      <c r="V66" s="109">
        <f>SUMIFS(Xero!$F:$F,Xero!$B:$B,Heron!V$9,Xero!$A:$A,Heron!$A$4,Xero!$E:$E,Heron!$A66)+SUMIFS(Xero!$F:$F,Xero!$B:$B,Heron!V$9,Xero!$A:$A,Heron!$A$5,Xero!$E:$E,Heron!$A66)</f>
        <v/>
      </c>
      <c r="W66" s="109">
        <f>SUMIFS(Xero!$F:$F,Xero!$B:$B,Heron!W$9,Xero!$A:$A,Heron!$A$4,Xero!$E:$E,Heron!$A66)+SUMIFS(Xero!$F:$F,Xero!$B:$B,Heron!W$9,Xero!$A:$A,Heron!$A$5,Xero!$E:$E,Heron!$A66)</f>
        <v/>
      </c>
      <c r="X66" s="109">
        <f>SUMIFS(Xero!$F:$F,Xero!$B:$B,Heron!X$9,Xero!$A:$A,Heron!$A$4,Xero!$E:$E,Heron!$A66)+SUMIFS(Xero!$F:$F,Xero!$B:$B,Heron!X$9,Xero!$A:$A,Heron!$A$5,Xero!$E:$E,Heron!$A66)</f>
        <v/>
      </c>
      <c r="Y66" s="109">
        <f>SUMIFS(Xero!$F:$F,Xero!$B:$B,Heron!Y$9,Xero!$A:$A,Heron!$A$4,Xero!$E:$E,Heron!$A66)+SUMIFS(Xero!$F:$F,Xero!$B:$B,Heron!Y$9,Xero!$A:$A,Heron!$A$5,Xero!$E:$E,Heron!$A66)</f>
        <v/>
      </c>
      <c r="Z66" s="109">
        <f>SUMIFS(Xero!$F:$F,Xero!$B:$B,Heron!Z$9,Xero!$A:$A,Heron!$A$4,Xero!$E:$E,Heron!$A66)+SUMIFS(Xero!$F:$F,Xero!$B:$B,Heron!Z$9,Xero!$A:$A,Heron!$A$5,Xero!$E:$E,Heron!$A66)</f>
        <v/>
      </c>
      <c r="AA66" s="109">
        <f>SUMIFS(Xero!$F:$F,Xero!$B:$B,Heron!AA$9,Xero!$A:$A,Heron!$A$4,Xero!$E:$E,Heron!$A66)+SUMIFS(Xero!$F:$F,Xero!$B:$B,Heron!AA$9,Xero!$A:$A,Heron!$A$5,Xero!$E:$E,Heron!$A66)</f>
        <v/>
      </c>
      <c r="AB66" s="109">
        <f>SUMIFS(Xero!$F:$F,Xero!$B:$B,Heron!AB$9,Xero!$A:$A,Heron!$A$4,Xero!$E:$E,Heron!$A66)+SUMIFS(Xero!$F:$F,Xero!$B:$B,Heron!AB$9,Xero!$A:$A,Heron!$A$5,Xero!$E:$E,Heron!$A66)</f>
        <v/>
      </c>
      <c r="AC66" s="109">
        <f>SUMIFS(Xero!$F:$F,Xero!$B:$B,Heron!AC$9,Xero!$A:$A,Heron!$A$4,Xero!$E:$E,Heron!$A66)+SUMIFS(Xero!$F:$F,Xero!$B:$B,Heron!AC$9,Xero!$A:$A,Heron!$A$5,Xero!$E:$E,Heron!$A66)</f>
        <v/>
      </c>
      <c r="AD66" s="109">
        <f>SUMIFS(Xero!$F:$F,Xero!$B:$B,Heron!AD$9,Xero!$A:$A,Heron!$A$4,Xero!$E:$E,Heron!$A66)+SUMIFS(Xero!$F:$F,Xero!$B:$B,Heron!AD$9,Xero!$A:$A,Heron!$A$5,Xero!$E:$E,Heron!$A66)</f>
        <v/>
      </c>
      <c r="AE66" s="109">
        <f>SUMIFS(Xero!$F:$F,Xero!$B:$B,Heron!AE$9,Xero!$A:$A,Heron!$A$4,Xero!$E:$E,Heron!$A66)+SUMIFS(Xero!$F:$F,Xero!$B:$B,Heron!AE$9,Xero!$A:$A,Heron!$A$5,Xero!$E:$E,Heron!$A66)</f>
        <v/>
      </c>
      <c r="AF66" s="109">
        <f>SUMIFS(Xero!$F:$F,Xero!$B:$B,Heron!AF$9,Xero!$A:$A,Heron!$A$4,Xero!$E:$E,Heron!$A66)+SUMIFS(Xero!$F:$F,Xero!$B:$B,Heron!AF$9,Xero!$A:$A,Heron!$A$5,Xero!$E:$E,Heron!$A66)</f>
        <v/>
      </c>
      <c r="AG66" s="109">
        <f>SUMIFS(Xero!$F:$F,Xero!$B:$B,Heron!AG$9,Xero!$A:$A,Heron!$A$4,Xero!$E:$E,Heron!$A66)+SUMIFS(Xero!$F:$F,Xero!$B:$B,Heron!AG$9,Xero!$A:$A,Heron!$A$5,Xero!$E:$E,Heron!$A66)</f>
        <v/>
      </c>
      <c r="AH66" s="109">
        <f>SUMIFS(Xero!$F:$F,Xero!$B:$B,Heron!AH$9,Xero!$A:$A,Heron!$A$4,Xero!$E:$E,Heron!$A66)+SUMIFS(Xero!$F:$F,Xero!$B:$B,Heron!AH$9,Xero!$A:$A,Heron!$A$5,Xero!$E:$E,Heron!$A66)</f>
        <v/>
      </c>
      <c r="AI66" s="109">
        <f>SUMIFS(Xero!$F:$F,Xero!$B:$B,Heron!AI$9,Xero!$A:$A,Heron!$A$4,Xero!$E:$E,Heron!$A66)+SUMIFS(Xero!$F:$F,Xero!$B:$B,Heron!AI$9,Xero!$A:$A,Heron!$A$5,Xero!$E:$E,Heron!$A66)</f>
        <v/>
      </c>
      <c r="AJ66" s="109">
        <f>SUMIFS(Xero!$F:$F,Xero!$B:$B,Heron!AJ$9,Xero!$A:$A,Heron!$A$4,Xero!$E:$E,Heron!$A66)+SUMIFS(Xero!$F:$F,Xero!$B:$B,Heron!AJ$9,Xero!$A:$A,Heron!$A$5,Xero!$E:$E,Heron!$A66)</f>
        <v/>
      </c>
      <c r="AK66" s="109">
        <f>SUMIFS(Xero!$F:$F,Xero!$B:$B,Heron!AK$9,Xero!$A:$A,Heron!$A$4,Xero!$E:$E,Heron!$A66)+SUMIFS(Xero!$F:$F,Xero!$B:$B,Heron!AK$9,Xero!$A:$A,Heron!$A$5,Xero!$E:$E,Heron!$A66)</f>
        <v/>
      </c>
      <c r="AL66" s="109">
        <f>SUMIFS(Xero!$F:$F,Xero!$B:$B,Heron!AL$9,Xero!$A:$A,Heron!$A$4,Xero!$E:$E,Heron!$A66)+SUMIFS(Xero!$F:$F,Xero!$B:$B,Heron!AL$9,Xero!$A:$A,Heron!$A$5,Xero!$E:$E,Heron!$A66)</f>
        <v/>
      </c>
      <c r="AM66" s="109">
        <f>SUMIFS(Xero!$F:$F,Xero!$B:$B,Heron!AM$9,Xero!$A:$A,Heron!$A$4,Xero!$E:$E,Heron!$A66)+SUMIFS(Xero!$F:$F,Xero!$B:$B,Heron!AM$9,Xero!$A:$A,Heron!$A$5,Xero!$E:$E,Heron!$A66)</f>
        <v/>
      </c>
      <c r="AN66" s="109">
        <f>SUMIFS(Xero!$F:$F,Xero!$B:$B,Heron!AN$9,Xero!$A:$A,Heron!$A$4,Xero!$E:$E,Heron!$A66)+SUMIFS(Xero!$F:$F,Xero!$B:$B,Heron!AN$9,Xero!$A:$A,Heron!$A$5,Xero!$E:$E,Heron!$A66)</f>
        <v/>
      </c>
      <c r="AO66" s="109">
        <f>SUMIFS(Xero!$F:$F,Xero!$B:$B,Heron!AO$9,Xero!$A:$A,Heron!$A$4,Xero!$E:$E,Heron!$A66)+SUMIFS(Xero!$F:$F,Xero!$B:$B,Heron!AO$9,Xero!$A:$A,Heron!$A$5,Xero!$E:$E,Heron!$A66)</f>
        <v/>
      </c>
      <c r="AP66" s="109">
        <f>SUMIFS(Xero!$F:$F,Xero!$B:$B,Heron!AP$9,Xero!$A:$A,Heron!$A$4,Xero!$E:$E,Heron!$A66)+SUMIFS(Xero!$F:$F,Xero!$B:$B,Heron!AP$9,Xero!$A:$A,Heron!$A$5,Xero!$E:$E,Heron!$A66)</f>
        <v/>
      </c>
      <c r="AQ66" s="109">
        <f>SUMIFS(Xero!$F:$F,Xero!$B:$B,Heron!AQ$9,Xero!$A:$A,Heron!$A$4,Xero!$E:$E,Heron!$A66)+SUMIFS(Xero!$F:$F,Xero!$B:$B,Heron!AQ$9,Xero!$A:$A,Heron!$A$5,Xero!$E:$E,Heron!$A66)</f>
        <v/>
      </c>
      <c r="AR66" s="109">
        <f>SUMIFS(Xero!$F:$F,Xero!$B:$B,Heron!AR$9,Xero!$A:$A,Heron!$A$4,Xero!$E:$E,Heron!$A66)+SUMIFS(Xero!$F:$F,Xero!$B:$B,Heron!AR$9,Xero!$A:$A,Heron!$A$5,Xero!$E:$E,Heron!$A66)</f>
        <v/>
      </c>
      <c r="AS66" s="109">
        <f>SUMIFS(Xero!$F:$F,Xero!$B:$B,Heron!AS$9,Xero!$A:$A,Heron!$A$4,Xero!$E:$E,Heron!$A66)+SUMIFS(Xero!$F:$F,Xero!$B:$B,Heron!AS$9,Xero!$A:$A,Heron!$A$5,Xero!$E:$E,Heron!$A66)</f>
        <v/>
      </c>
      <c r="AT66" s="109">
        <f>SUMIFS(Xero!$F:$F,Xero!$B:$B,Heron!AT$9,Xero!$A:$A,Heron!$A$4,Xero!$E:$E,Heron!$A66)+SUMIFS(Xero!$F:$F,Xero!$B:$B,Heron!AT$9,Xero!$A:$A,Heron!$A$5,Xero!$E:$E,Heron!$A66)</f>
        <v/>
      </c>
      <c r="AU66" s="109">
        <f>SUMIFS(Xero!$F:$F,Xero!$B:$B,Heron!AU$9,Xero!$A:$A,Heron!$A$4,Xero!$E:$E,Heron!$A66)+SUMIFS(Xero!$F:$F,Xero!$B:$B,Heron!AU$9,Xero!$A:$A,Heron!$A$5,Xero!$E:$E,Heron!$A66)</f>
        <v/>
      </c>
      <c r="AV66" s="109">
        <f>SUMIFS(Xero!$F:$F,Xero!$B:$B,Heron!AV$9,Xero!$A:$A,Heron!$A$4,Xero!$E:$E,Heron!$A66)+SUMIFS(Xero!$F:$F,Xero!$B:$B,Heron!AV$9,Xero!$A:$A,Heron!$A$5,Xero!$E:$E,Heron!$A66)</f>
        <v/>
      </c>
      <c r="AW66" s="109">
        <f>SUMIFS(Xero!$F:$F,Xero!$B:$B,Heron!AW$9,Xero!$A:$A,Heron!$A$4,Xero!$E:$E,Heron!$A66)+SUMIFS(Xero!$F:$F,Xero!$B:$B,Heron!AW$9,Xero!$A:$A,Heron!$A$5,Xero!$E:$E,Heron!$A66)</f>
        <v/>
      </c>
      <c r="AX66" s="109">
        <f>SUMIFS(Xero!$F:$F,Xero!$B:$B,Heron!AX$9,Xero!$A:$A,Heron!$A$4,Xero!$E:$E,Heron!$A66)+SUMIFS(Xero!$F:$F,Xero!$B:$B,Heron!AX$9,Xero!$A:$A,Heron!$A$5,Xero!$E:$E,Heron!$A66)</f>
        <v/>
      </c>
      <c r="AY66" s="109">
        <f>SUMIFS(Xero!$F:$F,Xero!$B:$B,Heron!AY$9,Xero!$A:$A,Heron!$A$4,Xero!$E:$E,Heron!$A66)+SUMIFS(Xero!$F:$F,Xero!$B:$B,Heron!AY$9,Xero!$A:$A,Heron!$A$5,Xero!$E:$E,Heron!$A66)</f>
        <v/>
      </c>
      <c r="AZ66" s="109">
        <f>SUMIFS(Xero!$F:$F,Xero!$B:$B,Heron!AZ$9,Xero!$A:$A,Heron!$A$4,Xero!$E:$E,Heron!$A66)+SUMIFS(Xero!$F:$F,Xero!$B:$B,Heron!AZ$9,Xero!$A:$A,Heron!$A$5,Xero!$E:$E,Heron!$A66)</f>
        <v/>
      </c>
      <c r="BA66" s="109">
        <f>SUMIFS(Xero!$F:$F,Xero!$B:$B,Heron!BA$9,Xero!$A:$A,Heron!$A$4,Xero!$E:$E,Heron!$A66)+SUMIFS(Xero!$F:$F,Xero!$B:$B,Heron!BA$9,Xero!$A:$A,Heron!$A$5,Xero!$E:$E,Heron!$A66)</f>
        <v/>
      </c>
      <c r="BB66" s="109">
        <f>SUMIFS(Xero!$F:$F,Xero!$B:$B,Heron!BB$9,Xero!$A:$A,Heron!$A$4,Xero!$E:$E,Heron!$A66)+SUMIFS(Xero!$F:$F,Xero!$B:$B,Heron!BB$9,Xero!$A:$A,Heron!$A$5,Xero!$E:$E,Heron!$A66)</f>
        <v/>
      </c>
      <c r="BC66" s="109">
        <f>SUMIFS(Xero!$F:$F,Xero!$B:$B,Heron!BC$9,Xero!$A:$A,Heron!$A$4,Xero!$E:$E,Heron!$A66)+SUMIFS(Xero!$F:$F,Xero!$B:$B,Heron!BC$9,Xero!$A:$A,Heron!$A$5,Xero!$E:$E,Heron!$A66)</f>
        <v/>
      </c>
      <c r="BD66" s="109">
        <f>SUMIFS(Xero!$F:$F,Xero!$B:$B,Heron!BD$9,Xero!$A:$A,Heron!$A$4,Xero!$E:$E,Heron!$A66)+SUMIFS(Xero!$F:$F,Xero!$B:$B,Heron!BD$9,Xero!$A:$A,Heron!$A$5,Xero!$E:$E,Heron!$A66)</f>
        <v/>
      </c>
      <c r="BE66" s="109">
        <f>SUMIFS(Xero!$F:$F,Xero!$B:$B,Heron!BE$9,Xero!$A:$A,Heron!$A$4,Xero!$E:$E,Heron!$A66)+SUMIFS(Xero!$F:$F,Xero!$B:$B,Heron!BE$9,Xero!$A:$A,Heron!$A$5,Xero!$E:$E,Heron!$A66)</f>
        <v/>
      </c>
      <c r="BF66" s="109">
        <f>SUMIFS(Xero!$F:$F,Xero!$B:$B,Heron!BF$9,Xero!$A:$A,Heron!$A$4,Xero!$E:$E,Heron!$A66)+SUMIFS(Xero!$F:$F,Xero!$B:$B,Heron!BF$9,Xero!$A:$A,Heron!$A$5,Xero!$E:$E,Heron!$A66)</f>
        <v/>
      </c>
      <c r="BG66" s="109">
        <f>SUMIFS(Xero!$F:$F,Xero!$B:$B,Heron!BG$9,Xero!$A:$A,Heron!$A$4,Xero!$E:$E,Heron!$A66)+SUMIFS(Xero!$F:$F,Xero!$B:$B,Heron!BG$9,Xero!$A:$A,Heron!$A$5,Xero!$E:$E,Heron!$A66)</f>
        <v/>
      </c>
      <c r="BH66" s="109">
        <f>SUMIFS(Xero!$F:$F,Xero!$B:$B,Heron!BH$9,Xero!$A:$A,Heron!$A$4,Xero!$E:$E,Heron!$A66)+SUMIFS(Xero!$F:$F,Xero!$B:$B,Heron!BH$9,Xero!$A:$A,Heron!$A$5,Xero!$E:$E,Heron!$A66)</f>
        <v/>
      </c>
      <c r="BI66" s="109">
        <f>SUMIFS(Xero!$F:$F,Xero!$B:$B,Heron!BI$9,Xero!$A:$A,Heron!$A$4,Xero!$E:$E,Heron!$A66)+SUMIFS(Xero!$F:$F,Xero!$B:$B,Heron!BI$9,Xero!$A:$A,Heron!$A$5,Xero!$E:$E,Heron!$A66)</f>
        <v/>
      </c>
      <c r="BJ66" s="109">
        <f>SUMIFS(Xero!$F:$F,Xero!$B:$B,Heron!BJ$9,Xero!$A:$A,Heron!$A$4,Xero!$E:$E,Heron!$A66)+SUMIFS(Xero!$F:$F,Xero!$B:$B,Heron!BJ$9,Xero!$A:$A,Heron!$A$5,Xero!$E:$E,Heron!$A66)</f>
        <v/>
      </c>
      <c r="BK66" s="109">
        <f>SUMIFS(Xero!$F:$F,Xero!$B:$B,Heron!BK$9,Xero!$A:$A,Heron!$A$4,Xero!$E:$E,Heron!$A66)+SUMIFS(Xero!$F:$F,Xero!$B:$B,Heron!BK$9,Xero!$A:$A,Heron!$A$5,Xero!$E:$E,Heron!$A66)</f>
        <v/>
      </c>
      <c r="BL66" s="109">
        <f>sum(D66:BK66)</f>
        <v/>
      </c>
    </row>
    <row r="67">
      <c r="A67" s="108" t="inlineStr">
        <is>
          <t>Consulting fees - Trustee</t>
        </is>
      </c>
      <c r="D67" s="109">
        <f>SUMIFS(Xero!$F:$F,Xero!$B:$B,Heron!D$9,Xero!$A:$A,Heron!$A$4,Xero!$E:$E,Heron!$A67)+SUMIFS(Xero!$F:$F,Xero!$B:$B,Heron!D$9,Xero!$A:$A,Heron!$A$5,Xero!$E:$E,Heron!$A67)</f>
        <v/>
      </c>
      <c r="E67" s="109">
        <f>SUMIFS(Xero!$F:$F,Xero!$B:$B,Heron!E$9,Xero!$A:$A,Heron!$A$4,Xero!$E:$E,Heron!$A67)+SUMIFS(Xero!$F:$F,Xero!$B:$B,Heron!E$9,Xero!$A:$A,Heron!$A$5,Xero!$E:$E,Heron!$A67)</f>
        <v/>
      </c>
      <c r="F67" s="109">
        <f>SUMIFS(Xero!$F:$F,Xero!$B:$B,Heron!F$9,Xero!$A:$A,Heron!$A$4,Xero!$E:$E,Heron!$A67)+SUMIFS(Xero!$F:$F,Xero!$B:$B,Heron!F$9,Xero!$A:$A,Heron!$A$5,Xero!$E:$E,Heron!$A67)</f>
        <v/>
      </c>
      <c r="G67" s="109">
        <f>SUMIFS(Xero!$F:$F,Xero!$B:$B,Heron!G$9,Xero!$A:$A,Heron!$A$4,Xero!$E:$E,Heron!$A67)+SUMIFS(Xero!$F:$F,Xero!$B:$B,Heron!G$9,Xero!$A:$A,Heron!$A$5,Xero!$E:$E,Heron!$A67)</f>
        <v/>
      </c>
      <c r="H67" s="109">
        <f>SUMIFS(Xero!$F:$F,Xero!$B:$B,Heron!H$9,Xero!$A:$A,Heron!$A$4,Xero!$E:$E,Heron!$A67)+SUMIFS(Xero!$F:$F,Xero!$B:$B,Heron!H$9,Xero!$A:$A,Heron!$A$5,Xero!$E:$E,Heron!$A67)</f>
        <v/>
      </c>
      <c r="I67" s="109">
        <f>SUMIFS(Xero!$F:$F,Xero!$B:$B,Heron!I$9,Xero!$A:$A,Heron!$A$4,Xero!$E:$E,Heron!$A67)+SUMIFS(Xero!$F:$F,Xero!$B:$B,Heron!I$9,Xero!$A:$A,Heron!$A$5,Xero!$E:$E,Heron!$A67)</f>
        <v/>
      </c>
      <c r="J67" s="109">
        <f>SUMIFS(Xero!$F:$F,Xero!$B:$B,Heron!J$9,Xero!$A:$A,Heron!$A$4,Xero!$E:$E,Heron!$A67)+SUMIFS(Xero!$F:$F,Xero!$B:$B,Heron!J$9,Xero!$A:$A,Heron!$A$5,Xero!$E:$E,Heron!$A67)</f>
        <v/>
      </c>
      <c r="K67" s="109">
        <f>SUMIFS(Xero!$F:$F,Xero!$B:$B,Heron!K$9,Xero!$A:$A,Heron!$A$4,Xero!$E:$E,Heron!$A67)+SUMIFS(Xero!$F:$F,Xero!$B:$B,Heron!K$9,Xero!$A:$A,Heron!$A$5,Xero!$E:$E,Heron!$A67)</f>
        <v/>
      </c>
      <c r="L67" s="109">
        <f>SUMIFS(Xero!$F:$F,Xero!$B:$B,Heron!L$9,Xero!$A:$A,Heron!$A$4,Xero!$E:$E,Heron!$A67)+SUMIFS(Xero!$F:$F,Xero!$B:$B,Heron!L$9,Xero!$A:$A,Heron!$A$5,Xero!$E:$E,Heron!$A67)</f>
        <v/>
      </c>
      <c r="M67" s="109">
        <f>SUMIFS(Xero!$F:$F,Xero!$B:$B,Heron!M$9,Xero!$A:$A,Heron!$A$4,Xero!$E:$E,Heron!$A67)+SUMIFS(Xero!$F:$F,Xero!$B:$B,Heron!M$9,Xero!$A:$A,Heron!$A$5,Xero!$E:$E,Heron!$A67)</f>
        <v/>
      </c>
      <c r="N67" s="109">
        <f>SUMIFS(Xero!$F:$F,Xero!$B:$B,Heron!N$9,Xero!$A:$A,Heron!$A$4,Xero!$E:$E,Heron!$A67)+SUMIFS(Xero!$F:$F,Xero!$B:$B,Heron!N$9,Xero!$A:$A,Heron!$A$5,Xero!$E:$E,Heron!$A67)</f>
        <v/>
      </c>
      <c r="O67" s="109">
        <f>SUMIFS(Xero!$F:$F,Xero!$B:$B,Heron!O$9,Xero!$A:$A,Heron!$A$4,Xero!$E:$E,Heron!$A67)+SUMIFS(Xero!$F:$F,Xero!$B:$B,Heron!O$9,Xero!$A:$A,Heron!$A$5,Xero!$E:$E,Heron!$A67)</f>
        <v/>
      </c>
      <c r="P67" s="109">
        <f>SUMIFS(Xero!$F:$F,Xero!$B:$B,Heron!P$9,Xero!$A:$A,Heron!$A$4,Xero!$E:$E,Heron!$A67)+SUMIFS(Xero!$F:$F,Xero!$B:$B,Heron!P$9,Xero!$A:$A,Heron!$A$5,Xero!$E:$E,Heron!$A67)</f>
        <v/>
      </c>
      <c r="Q67" s="109">
        <f>SUMIFS(Xero!$F:$F,Xero!$B:$B,Heron!Q$9,Xero!$A:$A,Heron!$A$4,Xero!$E:$E,Heron!$A67)+SUMIFS(Xero!$F:$F,Xero!$B:$B,Heron!Q$9,Xero!$A:$A,Heron!$A$5,Xero!$E:$E,Heron!$A67)</f>
        <v/>
      </c>
      <c r="R67" s="109">
        <f>SUMIFS(Xero!$F:$F,Xero!$B:$B,Heron!R$9,Xero!$A:$A,Heron!$A$4,Xero!$E:$E,Heron!$A67)+SUMIFS(Xero!$F:$F,Xero!$B:$B,Heron!R$9,Xero!$A:$A,Heron!$A$5,Xero!$E:$E,Heron!$A67)</f>
        <v/>
      </c>
      <c r="S67" s="109">
        <f>SUMIFS(Xero!$F:$F,Xero!$B:$B,Heron!S$9,Xero!$A:$A,Heron!$A$4,Xero!$E:$E,Heron!$A67)+SUMIFS(Xero!$F:$F,Xero!$B:$B,Heron!S$9,Xero!$A:$A,Heron!$A$5,Xero!$E:$E,Heron!$A67)</f>
        <v/>
      </c>
      <c r="T67" s="109">
        <f>SUMIFS(Xero!$F:$F,Xero!$B:$B,Heron!T$9,Xero!$A:$A,Heron!$A$4,Xero!$E:$E,Heron!$A67)+SUMIFS(Xero!$F:$F,Xero!$B:$B,Heron!T$9,Xero!$A:$A,Heron!$A$5,Xero!$E:$E,Heron!$A67)</f>
        <v/>
      </c>
      <c r="U67" s="109">
        <f>SUMIFS(Xero!$F:$F,Xero!$B:$B,Heron!U$9,Xero!$A:$A,Heron!$A$4,Xero!$E:$E,Heron!$A67)+SUMIFS(Xero!$F:$F,Xero!$B:$B,Heron!U$9,Xero!$A:$A,Heron!$A$5,Xero!$E:$E,Heron!$A67)</f>
        <v/>
      </c>
      <c r="V67" s="109">
        <f>SUMIFS(Xero!$F:$F,Xero!$B:$B,Heron!V$9,Xero!$A:$A,Heron!$A$4,Xero!$E:$E,Heron!$A67)+SUMIFS(Xero!$F:$F,Xero!$B:$B,Heron!V$9,Xero!$A:$A,Heron!$A$5,Xero!$E:$E,Heron!$A67)</f>
        <v/>
      </c>
      <c r="W67" s="109">
        <f>SUMIFS(Xero!$F:$F,Xero!$B:$B,Heron!W$9,Xero!$A:$A,Heron!$A$4,Xero!$E:$E,Heron!$A67)+SUMIFS(Xero!$F:$F,Xero!$B:$B,Heron!W$9,Xero!$A:$A,Heron!$A$5,Xero!$E:$E,Heron!$A67)</f>
        <v/>
      </c>
      <c r="X67" s="109">
        <f>SUMIFS(Xero!$F:$F,Xero!$B:$B,Heron!X$9,Xero!$A:$A,Heron!$A$4,Xero!$E:$E,Heron!$A67)+SUMIFS(Xero!$F:$F,Xero!$B:$B,Heron!X$9,Xero!$A:$A,Heron!$A$5,Xero!$E:$E,Heron!$A67)</f>
        <v/>
      </c>
      <c r="Y67" s="109">
        <f>SUMIFS(Xero!$F:$F,Xero!$B:$B,Heron!Y$9,Xero!$A:$A,Heron!$A$4,Xero!$E:$E,Heron!$A67)+SUMIFS(Xero!$F:$F,Xero!$B:$B,Heron!Y$9,Xero!$A:$A,Heron!$A$5,Xero!$E:$E,Heron!$A67)</f>
        <v/>
      </c>
      <c r="Z67" s="109">
        <f>SUMIFS(Xero!$F:$F,Xero!$B:$B,Heron!Z$9,Xero!$A:$A,Heron!$A$4,Xero!$E:$E,Heron!$A67)+SUMIFS(Xero!$F:$F,Xero!$B:$B,Heron!Z$9,Xero!$A:$A,Heron!$A$5,Xero!$E:$E,Heron!$A67)</f>
        <v/>
      </c>
      <c r="AA67" s="109">
        <f>SUMIFS(Xero!$F:$F,Xero!$B:$B,Heron!AA$9,Xero!$A:$A,Heron!$A$4,Xero!$E:$E,Heron!$A67)+SUMIFS(Xero!$F:$F,Xero!$B:$B,Heron!AA$9,Xero!$A:$A,Heron!$A$5,Xero!$E:$E,Heron!$A67)</f>
        <v/>
      </c>
      <c r="AB67" s="109">
        <f>SUMIFS(Xero!$F:$F,Xero!$B:$B,Heron!AB$9,Xero!$A:$A,Heron!$A$4,Xero!$E:$E,Heron!$A67)+SUMIFS(Xero!$F:$F,Xero!$B:$B,Heron!AB$9,Xero!$A:$A,Heron!$A$5,Xero!$E:$E,Heron!$A67)</f>
        <v/>
      </c>
      <c r="AC67" s="109">
        <f>SUMIFS(Xero!$F:$F,Xero!$B:$B,Heron!AC$9,Xero!$A:$A,Heron!$A$4,Xero!$E:$E,Heron!$A67)+SUMIFS(Xero!$F:$F,Xero!$B:$B,Heron!AC$9,Xero!$A:$A,Heron!$A$5,Xero!$E:$E,Heron!$A67)</f>
        <v/>
      </c>
      <c r="AD67" s="109">
        <f>SUMIFS(Xero!$F:$F,Xero!$B:$B,Heron!AD$9,Xero!$A:$A,Heron!$A$4,Xero!$E:$E,Heron!$A67)+SUMIFS(Xero!$F:$F,Xero!$B:$B,Heron!AD$9,Xero!$A:$A,Heron!$A$5,Xero!$E:$E,Heron!$A67)</f>
        <v/>
      </c>
      <c r="AE67" s="109">
        <f>SUMIFS(Xero!$F:$F,Xero!$B:$B,Heron!AE$9,Xero!$A:$A,Heron!$A$4,Xero!$E:$E,Heron!$A67)+SUMIFS(Xero!$F:$F,Xero!$B:$B,Heron!AE$9,Xero!$A:$A,Heron!$A$5,Xero!$E:$E,Heron!$A67)</f>
        <v/>
      </c>
      <c r="AF67" s="109">
        <f>SUMIFS(Xero!$F:$F,Xero!$B:$B,Heron!AF$9,Xero!$A:$A,Heron!$A$4,Xero!$E:$E,Heron!$A67)+SUMIFS(Xero!$F:$F,Xero!$B:$B,Heron!AF$9,Xero!$A:$A,Heron!$A$5,Xero!$E:$E,Heron!$A67)</f>
        <v/>
      </c>
      <c r="AG67" s="109">
        <f>SUMIFS(Xero!$F:$F,Xero!$B:$B,Heron!AG$9,Xero!$A:$A,Heron!$A$4,Xero!$E:$E,Heron!$A67)+SUMIFS(Xero!$F:$F,Xero!$B:$B,Heron!AG$9,Xero!$A:$A,Heron!$A$5,Xero!$E:$E,Heron!$A67)</f>
        <v/>
      </c>
      <c r="AH67" s="109">
        <f>SUMIFS(Xero!$F:$F,Xero!$B:$B,Heron!AH$9,Xero!$A:$A,Heron!$A$4,Xero!$E:$E,Heron!$A67)+SUMIFS(Xero!$F:$F,Xero!$B:$B,Heron!AH$9,Xero!$A:$A,Heron!$A$5,Xero!$E:$E,Heron!$A67)</f>
        <v/>
      </c>
      <c r="AI67" s="109">
        <f>SUMIFS(Xero!$F:$F,Xero!$B:$B,Heron!AI$9,Xero!$A:$A,Heron!$A$4,Xero!$E:$E,Heron!$A67)+SUMIFS(Xero!$F:$F,Xero!$B:$B,Heron!AI$9,Xero!$A:$A,Heron!$A$5,Xero!$E:$E,Heron!$A67)</f>
        <v/>
      </c>
      <c r="AJ67" s="109">
        <f>SUMIFS(Xero!$F:$F,Xero!$B:$B,Heron!AJ$9,Xero!$A:$A,Heron!$A$4,Xero!$E:$E,Heron!$A67)+SUMIFS(Xero!$F:$F,Xero!$B:$B,Heron!AJ$9,Xero!$A:$A,Heron!$A$5,Xero!$E:$E,Heron!$A67)</f>
        <v/>
      </c>
      <c r="AK67" s="109">
        <f>SUMIFS(Xero!$F:$F,Xero!$B:$B,Heron!AK$9,Xero!$A:$A,Heron!$A$4,Xero!$E:$E,Heron!$A67)+SUMIFS(Xero!$F:$F,Xero!$B:$B,Heron!AK$9,Xero!$A:$A,Heron!$A$5,Xero!$E:$E,Heron!$A67)</f>
        <v/>
      </c>
      <c r="AL67" s="109">
        <f>SUMIFS(Xero!$F:$F,Xero!$B:$B,Heron!AL$9,Xero!$A:$A,Heron!$A$4,Xero!$E:$E,Heron!$A67)+SUMIFS(Xero!$F:$F,Xero!$B:$B,Heron!AL$9,Xero!$A:$A,Heron!$A$5,Xero!$E:$E,Heron!$A67)</f>
        <v/>
      </c>
      <c r="AM67" s="109">
        <f>SUMIFS(Xero!$F:$F,Xero!$B:$B,Heron!AM$9,Xero!$A:$A,Heron!$A$4,Xero!$E:$E,Heron!$A67)+SUMIFS(Xero!$F:$F,Xero!$B:$B,Heron!AM$9,Xero!$A:$A,Heron!$A$5,Xero!$E:$E,Heron!$A67)</f>
        <v/>
      </c>
      <c r="AN67" s="109">
        <f>SUMIFS(Xero!$F:$F,Xero!$B:$B,Heron!AN$9,Xero!$A:$A,Heron!$A$4,Xero!$E:$E,Heron!$A67)+SUMIFS(Xero!$F:$F,Xero!$B:$B,Heron!AN$9,Xero!$A:$A,Heron!$A$5,Xero!$E:$E,Heron!$A67)</f>
        <v/>
      </c>
      <c r="AO67" s="109">
        <f>SUMIFS(Xero!$F:$F,Xero!$B:$B,Heron!AO$9,Xero!$A:$A,Heron!$A$4,Xero!$E:$E,Heron!$A67)+SUMIFS(Xero!$F:$F,Xero!$B:$B,Heron!AO$9,Xero!$A:$A,Heron!$A$5,Xero!$E:$E,Heron!$A67)</f>
        <v/>
      </c>
      <c r="AP67" s="109">
        <f>SUMIFS(Xero!$F:$F,Xero!$B:$B,Heron!AP$9,Xero!$A:$A,Heron!$A$4,Xero!$E:$E,Heron!$A67)+SUMIFS(Xero!$F:$F,Xero!$B:$B,Heron!AP$9,Xero!$A:$A,Heron!$A$5,Xero!$E:$E,Heron!$A67)</f>
        <v/>
      </c>
      <c r="AQ67" s="109">
        <f>SUMIFS(Xero!$F:$F,Xero!$B:$B,Heron!AQ$9,Xero!$A:$A,Heron!$A$4,Xero!$E:$E,Heron!$A67)+SUMIFS(Xero!$F:$F,Xero!$B:$B,Heron!AQ$9,Xero!$A:$A,Heron!$A$5,Xero!$E:$E,Heron!$A67)</f>
        <v/>
      </c>
      <c r="AR67" s="109">
        <f>SUMIFS(Xero!$F:$F,Xero!$B:$B,Heron!AR$9,Xero!$A:$A,Heron!$A$4,Xero!$E:$E,Heron!$A67)+SUMIFS(Xero!$F:$F,Xero!$B:$B,Heron!AR$9,Xero!$A:$A,Heron!$A$5,Xero!$E:$E,Heron!$A67)</f>
        <v/>
      </c>
      <c r="AS67" s="109">
        <f>SUMIFS(Xero!$F:$F,Xero!$B:$B,Heron!AS$9,Xero!$A:$A,Heron!$A$4,Xero!$E:$E,Heron!$A67)+SUMIFS(Xero!$F:$F,Xero!$B:$B,Heron!AS$9,Xero!$A:$A,Heron!$A$5,Xero!$E:$E,Heron!$A67)</f>
        <v/>
      </c>
      <c r="AT67" s="109">
        <f>SUMIFS(Xero!$F:$F,Xero!$B:$B,Heron!AT$9,Xero!$A:$A,Heron!$A$4,Xero!$E:$E,Heron!$A67)+SUMIFS(Xero!$F:$F,Xero!$B:$B,Heron!AT$9,Xero!$A:$A,Heron!$A$5,Xero!$E:$E,Heron!$A67)</f>
        <v/>
      </c>
      <c r="AU67" s="109">
        <f>SUMIFS(Xero!$F:$F,Xero!$B:$B,Heron!AU$9,Xero!$A:$A,Heron!$A$4,Xero!$E:$E,Heron!$A67)+SUMIFS(Xero!$F:$F,Xero!$B:$B,Heron!AU$9,Xero!$A:$A,Heron!$A$5,Xero!$E:$E,Heron!$A67)</f>
        <v/>
      </c>
      <c r="AV67" s="109">
        <f>SUMIFS(Xero!$F:$F,Xero!$B:$B,Heron!AV$9,Xero!$A:$A,Heron!$A$4,Xero!$E:$E,Heron!$A67)+SUMIFS(Xero!$F:$F,Xero!$B:$B,Heron!AV$9,Xero!$A:$A,Heron!$A$5,Xero!$E:$E,Heron!$A67)</f>
        <v/>
      </c>
      <c r="AW67" s="109">
        <f>SUMIFS(Xero!$F:$F,Xero!$B:$B,Heron!AW$9,Xero!$A:$A,Heron!$A$4,Xero!$E:$E,Heron!$A67)+SUMIFS(Xero!$F:$F,Xero!$B:$B,Heron!AW$9,Xero!$A:$A,Heron!$A$5,Xero!$E:$E,Heron!$A67)</f>
        <v/>
      </c>
      <c r="AX67" s="109">
        <f>SUMIFS(Xero!$F:$F,Xero!$B:$B,Heron!AX$9,Xero!$A:$A,Heron!$A$4,Xero!$E:$E,Heron!$A67)+SUMIFS(Xero!$F:$F,Xero!$B:$B,Heron!AX$9,Xero!$A:$A,Heron!$A$5,Xero!$E:$E,Heron!$A67)</f>
        <v/>
      </c>
      <c r="AY67" s="109">
        <f>SUMIFS(Xero!$F:$F,Xero!$B:$B,Heron!AY$9,Xero!$A:$A,Heron!$A$4,Xero!$E:$E,Heron!$A67)+SUMIFS(Xero!$F:$F,Xero!$B:$B,Heron!AY$9,Xero!$A:$A,Heron!$A$5,Xero!$E:$E,Heron!$A67)</f>
        <v/>
      </c>
      <c r="AZ67" s="109">
        <f>SUMIFS(Xero!$F:$F,Xero!$B:$B,Heron!AZ$9,Xero!$A:$A,Heron!$A$4,Xero!$E:$E,Heron!$A67)+SUMIFS(Xero!$F:$F,Xero!$B:$B,Heron!AZ$9,Xero!$A:$A,Heron!$A$5,Xero!$E:$E,Heron!$A67)</f>
        <v/>
      </c>
      <c r="BA67" s="109">
        <f>SUMIFS(Xero!$F:$F,Xero!$B:$B,Heron!BA$9,Xero!$A:$A,Heron!$A$4,Xero!$E:$E,Heron!$A67)+SUMIFS(Xero!$F:$F,Xero!$B:$B,Heron!BA$9,Xero!$A:$A,Heron!$A$5,Xero!$E:$E,Heron!$A67)</f>
        <v/>
      </c>
      <c r="BB67" s="109">
        <f>SUMIFS(Xero!$F:$F,Xero!$B:$B,Heron!BB$9,Xero!$A:$A,Heron!$A$4,Xero!$E:$E,Heron!$A67)+SUMIFS(Xero!$F:$F,Xero!$B:$B,Heron!BB$9,Xero!$A:$A,Heron!$A$5,Xero!$E:$E,Heron!$A67)</f>
        <v/>
      </c>
      <c r="BC67" s="109">
        <f>SUMIFS(Xero!$F:$F,Xero!$B:$B,Heron!BC$9,Xero!$A:$A,Heron!$A$4,Xero!$E:$E,Heron!$A67)+SUMIFS(Xero!$F:$F,Xero!$B:$B,Heron!BC$9,Xero!$A:$A,Heron!$A$5,Xero!$E:$E,Heron!$A67)</f>
        <v/>
      </c>
      <c r="BD67" s="109">
        <f>SUMIFS(Xero!$F:$F,Xero!$B:$B,Heron!BD$9,Xero!$A:$A,Heron!$A$4,Xero!$E:$E,Heron!$A67)+SUMIFS(Xero!$F:$F,Xero!$B:$B,Heron!BD$9,Xero!$A:$A,Heron!$A$5,Xero!$E:$E,Heron!$A67)</f>
        <v/>
      </c>
      <c r="BE67" s="109">
        <f>SUMIFS(Xero!$F:$F,Xero!$B:$B,Heron!BE$9,Xero!$A:$A,Heron!$A$4,Xero!$E:$E,Heron!$A67)+SUMIFS(Xero!$F:$F,Xero!$B:$B,Heron!BE$9,Xero!$A:$A,Heron!$A$5,Xero!$E:$E,Heron!$A67)</f>
        <v/>
      </c>
      <c r="BF67" s="109">
        <f>SUMIFS(Xero!$F:$F,Xero!$B:$B,Heron!BF$9,Xero!$A:$A,Heron!$A$4,Xero!$E:$E,Heron!$A67)+SUMIFS(Xero!$F:$F,Xero!$B:$B,Heron!BF$9,Xero!$A:$A,Heron!$A$5,Xero!$E:$E,Heron!$A67)</f>
        <v/>
      </c>
      <c r="BG67" s="109">
        <f>SUMIFS(Xero!$F:$F,Xero!$B:$B,Heron!BG$9,Xero!$A:$A,Heron!$A$4,Xero!$E:$E,Heron!$A67)+SUMIFS(Xero!$F:$F,Xero!$B:$B,Heron!BG$9,Xero!$A:$A,Heron!$A$5,Xero!$E:$E,Heron!$A67)</f>
        <v/>
      </c>
      <c r="BH67" s="109">
        <f>SUMIFS(Xero!$F:$F,Xero!$B:$B,Heron!BH$9,Xero!$A:$A,Heron!$A$4,Xero!$E:$E,Heron!$A67)+SUMIFS(Xero!$F:$F,Xero!$B:$B,Heron!BH$9,Xero!$A:$A,Heron!$A$5,Xero!$E:$E,Heron!$A67)</f>
        <v/>
      </c>
      <c r="BI67" s="109">
        <f>SUMIFS(Xero!$F:$F,Xero!$B:$B,Heron!BI$9,Xero!$A:$A,Heron!$A$4,Xero!$E:$E,Heron!$A67)+SUMIFS(Xero!$F:$F,Xero!$B:$B,Heron!BI$9,Xero!$A:$A,Heron!$A$5,Xero!$E:$E,Heron!$A67)</f>
        <v/>
      </c>
      <c r="BJ67" s="109">
        <f>SUMIFS(Xero!$F:$F,Xero!$B:$B,Heron!BJ$9,Xero!$A:$A,Heron!$A$4,Xero!$E:$E,Heron!$A67)+SUMIFS(Xero!$F:$F,Xero!$B:$B,Heron!BJ$9,Xero!$A:$A,Heron!$A$5,Xero!$E:$E,Heron!$A67)</f>
        <v/>
      </c>
      <c r="BK67" s="109">
        <f>SUMIFS(Xero!$F:$F,Xero!$B:$B,Heron!BK$9,Xero!$A:$A,Heron!$A$4,Xero!$E:$E,Heron!$A67)+SUMIFS(Xero!$F:$F,Xero!$B:$B,Heron!BK$9,Xero!$A:$A,Heron!$A$5,Xero!$E:$E,Heron!$A67)</f>
        <v/>
      </c>
      <c r="BL67" s="109">
        <f>sum(D67:BK67)</f>
        <v/>
      </c>
    </row>
    <row r="68">
      <c r="A68" s="108" t="inlineStr">
        <is>
          <t>Developers Levies</t>
        </is>
      </c>
      <c r="D68" s="109">
        <f>SUMIFS(Xero!$F:$F,Xero!$B:$B,Heron!D$9,Xero!$A:$A,Heron!$A$4,Xero!$E:$E,Heron!$A68)+SUMIFS(Xero!$F:$F,Xero!$B:$B,Heron!D$9,Xero!$A:$A,Heron!$A$5,Xero!$E:$E,Heron!$A68)</f>
        <v/>
      </c>
      <c r="E68" s="109">
        <f>SUMIFS(Xero!$F:$F,Xero!$B:$B,Heron!E$9,Xero!$A:$A,Heron!$A$4,Xero!$E:$E,Heron!$A68)+SUMIFS(Xero!$F:$F,Xero!$B:$B,Heron!E$9,Xero!$A:$A,Heron!$A$5,Xero!$E:$E,Heron!$A68)</f>
        <v/>
      </c>
      <c r="F68" s="109">
        <f>SUMIFS(Xero!$F:$F,Xero!$B:$B,Heron!F$9,Xero!$A:$A,Heron!$A$4,Xero!$E:$E,Heron!$A68)+SUMIFS(Xero!$F:$F,Xero!$B:$B,Heron!F$9,Xero!$A:$A,Heron!$A$5,Xero!$E:$E,Heron!$A68)</f>
        <v/>
      </c>
      <c r="G68" s="109">
        <f>SUMIFS(Xero!$F:$F,Xero!$B:$B,Heron!G$9,Xero!$A:$A,Heron!$A$4,Xero!$E:$E,Heron!$A68)+SUMIFS(Xero!$F:$F,Xero!$B:$B,Heron!G$9,Xero!$A:$A,Heron!$A$5,Xero!$E:$E,Heron!$A68)</f>
        <v/>
      </c>
      <c r="H68" s="109">
        <f>SUMIFS(Xero!$F:$F,Xero!$B:$B,Heron!H$9,Xero!$A:$A,Heron!$A$4,Xero!$E:$E,Heron!$A68)+SUMIFS(Xero!$F:$F,Xero!$B:$B,Heron!H$9,Xero!$A:$A,Heron!$A$5,Xero!$E:$E,Heron!$A68)</f>
        <v/>
      </c>
      <c r="I68" s="109">
        <f>SUMIFS(Xero!$F:$F,Xero!$B:$B,Heron!I$9,Xero!$A:$A,Heron!$A$4,Xero!$E:$E,Heron!$A68)+SUMIFS(Xero!$F:$F,Xero!$B:$B,Heron!I$9,Xero!$A:$A,Heron!$A$5,Xero!$E:$E,Heron!$A68)</f>
        <v/>
      </c>
      <c r="J68" s="109">
        <f>SUMIFS(Xero!$F:$F,Xero!$B:$B,Heron!J$9,Xero!$A:$A,Heron!$A$4,Xero!$E:$E,Heron!$A68)+SUMIFS(Xero!$F:$F,Xero!$B:$B,Heron!J$9,Xero!$A:$A,Heron!$A$5,Xero!$E:$E,Heron!$A68)</f>
        <v/>
      </c>
      <c r="K68" s="109">
        <f>SUMIFS(Xero!$F:$F,Xero!$B:$B,Heron!K$9,Xero!$A:$A,Heron!$A$4,Xero!$E:$E,Heron!$A68)+SUMIFS(Xero!$F:$F,Xero!$B:$B,Heron!K$9,Xero!$A:$A,Heron!$A$5,Xero!$E:$E,Heron!$A68)</f>
        <v/>
      </c>
      <c r="L68" s="109">
        <f>SUMIFS(Xero!$F:$F,Xero!$B:$B,Heron!L$9,Xero!$A:$A,Heron!$A$4,Xero!$E:$E,Heron!$A68)+SUMIFS(Xero!$F:$F,Xero!$B:$B,Heron!L$9,Xero!$A:$A,Heron!$A$5,Xero!$E:$E,Heron!$A68)</f>
        <v/>
      </c>
      <c r="M68" s="109">
        <f>SUMIFS(Xero!$F:$F,Xero!$B:$B,Heron!M$9,Xero!$A:$A,Heron!$A$4,Xero!$E:$E,Heron!$A68)+SUMIFS(Xero!$F:$F,Xero!$B:$B,Heron!M$9,Xero!$A:$A,Heron!$A$5,Xero!$E:$E,Heron!$A68)</f>
        <v/>
      </c>
      <c r="N68" s="109">
        <f>SUMIFS(Xero!$F:$F,Xero!$B:$B,Heron!N$9,Xero!$A:$A,Heron!$A$4,Xero!$E:$E,Heron!$A68)+SUMIFS(Xero!$F:$F,Xero!$B:$B,Heron!N$9,Xero!$A:$A,Heron!$A$5,Xero!$E:$E,Heron!$A68)</f>
        <v/>
      </c>
      <c r="O68" s="109">
        <f>SUMIFS(Xero!$F:$F,Xero!$B:$B,Heron!O$9,Xero!$A:$A,Heron!$A$4,Xero!$E:$E,Heron!$A68)+SUMIFS(Xero!$F:$F,Xero!$B:$B,Heron!O$9,Xero!$A:$A,Heron!$A$5,Xero!$E:$E,Heron!$A68)</f>
        <v/>
      </c>
      <c r="P68" s="109">
        <f>SUMIFS(Xero!$F:$F,Xero!$B:$B,Heron!P$9,Xero!$A:$A,Heron!$A$4,Xero!$E:$E,Heron!$A68)+SUMIFS(Xero!$F:$F,Xero!$B:$B,Heron!P$9,Xero!$A:$A,Heron!$A$5,Xero!$E:$E,Heron!$A68)</f>
        <v/>
      </c>
      <c r="Q68" s="109">
        <f>SUMIFS(Xero!$F:$F,Xero!$B:$B,Heron!Q$9,Xero!$A:$A,Heron!$A$4,Xero!$E:$E,Heron!$A68)+SUMIFS(Xero!$F:$F,Xero!$B:$B,Heron!Q$9,Xero!$A:$A,Heron!$A$5,Xero!$E:$E,Heron!$A68)</f>
        <v/>
      </c>
      <c r="R68" s="109">
        <f>SUMIFS(Xero!$F:$F,Xero!$B:$B,Heron!R$9,Xero!$A:$A,Heron!$A$4,Xero!$E:$E,Heron!$A68)+SUMIFS(Xero!$F:$F,Xero!$B:$B,Heron!R$9,Xero!$A:$A,Heron!$A$5,Xero!$E:$E,Heron!$A68)</f>
        <v/>
      </c>
      <c r="S68" s="109">
        <f>SUMIFS(Xero!$F:$F,Xero!$B:$B,Heron!S$9,Xero!$A:$A,Heron!$A$4,Xero!$E:$E,Heron!$A68)+SUMIFS(Xero!$F:$F,Xero!$B:$B,Heron!S$9,Xero!$A:$A,Heron!$A$5,Xero!$E:$E,Heron!$A68)</f>
        <v/>
      </c>
      <c r="T68" s="109">
        <f>SUMIFS(Xero!$F:$F,Xero!$B:$B,Heron!T$9,Xero!$A:$A,Heron!$A$4,Xero!$E:$E,Heron!$A68)+SUMIFS(Xero!$F:$F,Xero!$B:$B,Heron!T$9,Xero!$A:$A,Heron!$A$5,Xero!$E:$E,Heron!$A68)</f>
        <v/>
      </c>
      <c r="U68" s="109">
        <f>SUMIFS(Xero!$F:$F,Xero!$B:$B,Heron!U$9,Xero!$A:$A,Heron!$A$4,Xero!$E:$E,Heron!$A68)+SUMIFS(Xero!$F:$F,Xero!$B:$B,Heron!U$9,Xero!$A:$A,Heron!$A$5,Xero!$E:$E,Heron!$A68)</f>
        <v/>
      </c>
      <c r="V68" s="109">
        <f>SUMIFS(Xero!$F:$F,Xero!$B:$B,Heron!V$9,Xero!$A:$A,Heron!$A$4,Xero!$E:$E,Heron!$A68)+SUMIFS(Xero!$F:$F,Xero!$B:$B,Heron!V$9,Xero!$A:$A,Heron!$A$5,Xero!$E:$E,Heron!$A68)</f>
        <v/>
      </c>
      <c r="W68" s="109">
        <f>SUMIFS(Xero!$F:$F,Xero!$B:$B,Heron!W$9,Xero!$A:$A,Heron!$A$4,Xero!$E:$E,Heron!$A68)+SUMIFS(Xero!$F:$F,Xero!$B:$B,Heron!W$9,Xero!$A:$A,Heron!$A$5,Xero!$E:$E,Heron!$A68)</f>
        <v/>
      </c>
      <c r="X68" s="109">
        <f>SUMIFS(Xero!$F:$F,Xero!$B:$B,Heron!X$9,Xero!$A:$A,Heron!$A$4,Xero!$E:$E,Heron!$A68)+SUMIFS(Xero!$F:$F,Xero!$B:$B,Heron!X$9,Xero!$A:$A,Heron!$A$5,Xero!$E:$E,Heron!$A68)</f>
        <v/>
      </c>
      <c r="Y68" s="109">
        <f>SUMIFS(Xero!$F:$F,Xero!$B:$B,Heron!Y$9,Xero!$A:$A,Heron!$A$4,Xero!$E:$E,Heron!$A68)+SUMIFS(Xero!$F:$F,Xero!$B:$B,Heron!Y$9,Xero!$A:$A,Heron!$A$5,Xero!$E:$E,Heron!$A68)</f>
        <v/>
      </c>
      <c r="Z68" s="109">
        <f>SUMIFS(Xero!$F:$F,Xero!$B:$B,Heron!Z$9,Xero!$A:$A,Heron!$A$4,Xero!$E:$E,Heron!$A68)+SUMIFS(Xero!$F:$F,Xero!$B:$B,Heron!Z$9,Xero!$A:$A,Heron!$A$5,Xero!$E:$E,Heron!$A68)</f>
        <v/>
      </c>
      <c r="AA68" s="109">
        <f>SUMIFS(Xero!$F:$F,Xero!$B:$B,Heron!AA$9,Xero!$A:$A,Heron!$A$4,Xero!$E:$E,Heron!$A68)+SUMIFS(Xero!$F:$F,Xero!$B:$B,Heron!AA$9,Xero!$A:$A,Heron!$A$5,Xero!$E:$E,Heron!$A68)</f>
        <v/>
      </c>
      <c r="AB68" s="109">
        <f>SUMIFS(Xero!$F:$F,Xero!$B:$B,Heron!AB$9,Xero!$A:$A,Heron!$A$4,Xero!$E:$E,Heron!$A68)+SUMIFS(Xero!$F:$F,Xero!$B:$B,Heron!AB$9,Xero!$A:$A,Heron!$A$5,Xero!$E:$E,Heron!$A68)</f>
        <v/>
      </c>
      <c r="AC68" s="109">
        <f>SUMIFS(Xero!$F:$F,Xero!$B:$B,Heron!AC$9,Xero!$A:$A,Heron!$A$4,Xero!$E:$E,Heron!$A68)+SUMIFS(Xero!$F:$F,Xero!$B:$B,Heron!AC$9,Xero!$A:$A,Heron!$A$5,Xero!$E:$E,Heron!$A68)</f>
        <v/>
      </c>
      <c r="AD68" s="109">
        <f>SUMIFS(Xero!$F:$F,Xero!$B:$B,Heron!AD$9,Xero!$A:$A,Heron!$A$4,Xero!$E:$E,Heron!$A68)+SUMIFS(Xero!$F:$F,Xero!$B:$B,Heron!AD$9,Xero!$A:$A,Heron!$A$5,Xero!$E:$E,Heron!$A68)</f>
        <v/>
      </c>
      <c r="AE68" s="109">
        <f>SUMIFS(Xero!$F:$F,Xero!$B:$B,Heron!AE$9,Xero!$A:$A,Heron!$A$4,Xero!$E:$E,Heron!$A68)+SUMIFS(Xero!$F:$F,Xero!$B:$B,Heron!AE$9,Xero!$A:$A,Heron!$A$5,Xero!$E:$E,Heron!$A68)</f>
        <v/>
      </c>
      <c r="AF68" s="109">
        <f>SUMIFS(Xero!$F:$F,Xero!$B:$B,Heron!AF$9,Xero!$A:$A,Heron!$A$4,Xero!$E:$E,Heron!$A68)+SUMIFS(Xero!$F:$F,Xero!$B:$B,Heron!AF$9,Xero!$A:$A,Heron!$A$5,Xero!$E:$E,Heron!$A68)</f>
        <v/>
      </c>
      <c r="AG68" s="109">
        <f>SUMIFS(Xero!$F:$F,Xero!$B:$B,Heron!AG$9,Xero!$A:$A,Heron!$A$4,Xero!$E:$E,Heron!$A68)+SUMIFS(Xero!$F:$F,Xero!$B:$B,Heron!AG$9,Xero!$A:$A,Heron!$A$5,Xero!$E:$E,Heron!$A68)</f>
        <v/>
      </c>
      <c r="AH68" s="109">
        <f>SUMIFS(Xero!$F:$F,Xero!$B:$B,Heron!AH$9,Xero!$A:$A,Heron!$A$4,Xero!$E:$E,Heron!$A68)+SUMIFS(Xero!$F:$F,Xero!$B:$B,Heron!AH$9,Xero!$A:$A,Heron!$A$5,Xero!$E:$E,Heron!$A68)</f>
        <v/>
      </c>
      <c r="AI68" s="109">
        <f>SUMIFS(Xero!$F:$F,Xero!$B:$B,Heron!AI$9,Xero!$A:$A,Heron!$A$4,Xero!$E:$E,Heron!$A68)+SUMIFS(Xero!$F:$F,Xero!$B:$B,Heron!AI$9,Xero!$A:$A,Heron!$A$5,Xero!$E:$E,Heron!$A68)</f>
        <v/>
      </c>
      <c r="AJ68" s="109">
        <f>SUMIFS(Xero!$F:$F,Xero!$B:$B,Heron!AJ$9,Xero!$A:$A,Heron!$A$4,Xero!$E:$E,Heron!$A68)+SUMIFS(Xero!$F:$F,Xero!$B:$B,Heron!AJ$9,Xero!$A:$A,Heron!$A$5,Xero!$E:$E,Heron!$A68)</f>
        <v/>
      </c>
      <c r="AK68" s="109">
        <f>SUMIFS(Xero!$F:$F,Xero!$B:$B,Heron!AK$9,Xero!$A:$A,Heron!$A$4,Xero!$E:$E,Heron!$A68)+SUMIFS(Xero!$F:$F,Xero!$B:$B,Heron!AK$9,Xero!$A:$A,Heron!$A$5,Xero!$E:$E,Heron!$A68)</f>
        <v/>
      </c>
      <c r="AL68" s="109">
        <f>SUMIFS(Xero!$F:$F,Xero!$B:$B,Heron!AL$9,Xero!$A:$A,Heron!$A$4,Xero!$E:$E,Heron!$A68)+SUMIFS(Xero!$F:$F,Xero!$B:$B,Heron!AL$9,Xero!$A:$A,Heron!$A$5,Xero!$E:$E,Heron!$A68)</f>
        <v/>
      </c>
      <c r="AM68" s="109">
        <f>SUMIFS(Xero!$F:$F,Xero!$B:$B,Heron!AM$9,Xero!$A:$A,Heron!$A$4,Xero!$E:$E,Heron!$A68)+SUMIFS(Xero!$F:$F,Xero!$B:$B,Heron!AM$9,Xero!$A:$A,Heron!$A$5,Xero!$E:$E,Heron!$A68)</f>
        <v/>
      </c>
      <c r="AN68" s="109">
        <f>SUMIFS(Xero!$F:$F,Xero!$B:$B,Heron!AN$9,Xero!$A:$A,Heron!$A$4,Xero!$E:$E,Heron!$A68)+SUMIFS(Xero!$F:$F,Xero!$B:$B,Heron!AN$9,Xero!$A:$A,Heron!$A$5,Xero!$E:$E,Heron!$A68)</f>
        <v/>
      </c>
      <c r="AO68" s="109">
        <f>SUMIFS(Xero!$F:$F,Xero!$B:$B,Heron!AO$9,Xero!$A:$A,Heron!$A$4,Xero!$E:$E,Heron!$A68)+SUMIFS(Xero!$F:$F,Xero!$B:$B,Heron!AO$9,Xero!$A:$A,Heron!$A$5,Xero!$E:$E,Heron!$A68)</f>
        <v/>
      </c>
      <c r="AP68" s="109">
        <f>SUMIFS(Xero!$F:$F,Xero!$B:$B,Heron!AP$9,Xero!$A:$A,Heron!$A$4,Xero!$E:$E,Heron!$A68)+SUMIFS(Xero!$F:$F,Xero!$B:$B,Heron!AP$9,Xero!$A:$A,Heron!$A$5,Xero!$E:$E,Heron!$A68)</f>
        <v/>
      </c>
      <c r="AQ68" s="109">
        <f>SUMIFS(Xero!$F:$F,Xero!$B:$B,Heron!AQ$9,Xero!$A:$A,Heron!$A$4,Xero!$E:$E,Heron!$A68)+SUMIFS(Xero!$F:$F,Xero!$B:$B,Heron!AQ$9,Xero!$A:$A,Heron!$A$5,Xero!$E:$E,Heron!$A68)</f>
        <v/>
      </c>
      <c r="AR68" s="109">
        <f>SUMIFS(Xero!$F:$F,Xero!$B:$B,Heron!AR$9,Xero!$A:$A,Heron!$A$4,Xero!$E:$E,Heron!$A68)+SUMIFS(Xero!$F:$F,Xero!$B:$B,Heron!AR$9,Xero!$A:$A,Heron!$A$5,Xero!$E:$E,Heron!$A68)</f>
        <v/>
      </c>
      <c r="AS68" s="109">
        <f>SUMIFS(Xero!$F:$F,Xero!$B:$B,Heron!AS$9,Xero!$A:$A,Heron!$A$4,Xero!$E:$E,Heron!$A68)+SUMIFS(Xero!$F:$F,Xero!$B:$B,Heron!AS$9,Xero!$A:$A,Heron!$A$5,Xero!$E:$E,Heron!$A68)</f>
        <v/>
      </c>
      <c r="AT68" s="109">
        <f>SUMIFS(Xero!$F:$F,Xero!$B:$B,Heron!AT$9,Xero!$A:$A,Heron!$A$4,Xero!$E:$E,Heron!$A68)+SUMIFS(Xero!$F:$F,Xero!$B:$B,Heron!AT$9,Xero!$A:$A,Heron!$A$5,Xero!$E:$E,Heron!$A68)</f>
        <v/>
      </c>
      <c r="AU68" s="109">
        <f>SUMIFS(Xero!$F:$F,Xero!$B:$B,Heron!AU$9,Xero!$A:$A,Heron!$A$4,Xero!$E:$E,Heron!$A68)+SUMIFS(Xero!$F:$F,Xero!$B:$B,Heron!AU$9,Xero!$A:$A,Heron!$A$5,Xero!$E:$E,Heron!$A68)</f>
        <v/>
      </c>
      <c r="AV68" s="109">
        <f>SUMIFS(Xero!$F:$F,Xero!$B:$B,Heron!AV$9,Xero!$A:$A,Heron!$A$4,Xero!$E:$E,Heron!$A68)+SUMIFS(Xero!$F:$F,Xero!$B:$B,Heron!AV$9,Xero!$A:$A,Heron!$A$5,Xero!$E:$E,Heron!$A68)</f>
        <v/>
      </c>
      <c r="AW68" s="109">
        <f>SUMIFS(Xero!$F:$F,Xero!$B:$B,Heron!AW$9,Xero!$A:$A,Heron!$A$4,Xero!$E:$E,Heron!$A68)+SUMIFS(Xero!$F:$F,Xero!$B:$B,Heron!AW$9,Xero!$A:$A,Heron!$A$5,Xero!$E:$E,Heron!$A68)</f>
        <v/>
      </c>
      <c r="AX68" s="109">
        <f>SUMIFS(Xero!$F:$F,Xero!$B:$B,Heron!AX$9,Xero!$A:$A,Heron!$A$4,Xero!$E:$E,Heron!$A68)+SUMIFS(Xero!$F:$F,Xero!$B:$B,Heron!AX$9,Xero!$A:$A,Heron!$A$5,Xero!$E:$E,Heron!$A68)</f>
        <v/>
      </c>
      <c r="AY68" s="109">
        <f>SUMIFS(Xero!$F:$F,Xero!$B:$B,Heron!AY$9,Xero!$A:$A,Heron!$A$4,Xero!$E:$E,Heron!$A68)+SUMIFS(Xero!$F:$F,Xero!$B:$B,Heron!AY$9,Xero!$A:$A,Heron!$A$5,Xero!$E:$E,Heron!$A68)</f>
        <v/>
      </c>
      <c r="AZ68" s="109">
        <f>SUMIFS(Xero!$F:$F,Xero!$B:$B,Heron!AZ$9,Xero!$A:$A,Heron!$A$4,Xero!$E:$E,Heron!$A68)+SUMIFS(Xero!$F:$F,Xero!$B:$B,Heron!AZ$9,Xero!$A:$A,Heron!$A$5,Xero!$E:$E,Heron!$A68)</f>
        <v/>
      </c>
      <c r="BA68" s="109">
        <f>SUMIFS(Xero!$F:$F,Xero!$B:$B,Heron!BA$9,Xero!$A:$A,Heron!$A$4,Xero!$E:$E,Heron!$A68)+SUMIFS(Xero!$F:$F,Xero!$B:$B,Heron!BA$9,Xero!$A:$A,Heron!$A$5,Xero!$E:$E,Heron!$A68)</f>
        <v/>
      </c>
      <c r="BB68" s="109">
        <f>SUMIFS(Xero!$F:$F,Xero!$B:$B,Heron!BB$9,Xero!$A:$A,Heron!$A$4,Xero!$E:$E,Heron!$A68)+SUMIFS(Xero!$F:$F,Xero!$B:$B,Heron!BB$9,Xero!$A:$A,Heron!$A$5,Xero!$E:$E,Heron!$A68)</f>
        <v/>
      </c>
      <c r="BC68" s="109">
        <f>SUMIFS(Xero!$F:$F,Xero!$B:$B,Heron!BC$9,Xero!$A:$A,Heron!$A$4,Xero!$E:$E,Heron!$A68)+SUMIFS(Xero!$F:$F,Xero!$B:$B,Heron!BC$9,Xero!$A:$A,Heron!$A$5,Xero!$E:$E,Heron!$A68)</f>
        <v/>
      </c>
      <c r="BD68" s="109">
        <f>SUMIFS(Xero!$F:$F,Xero!$B:$B,Heron!BD$9,Xero!$A:$A,Heron!$A$4,Xero!$E:$E,Heron!$A68)+SUMIFS(Xero!$F:$F,Xero!$B:$B,Heron!BD$9,Xero!$A:$A,Heron!$A$5,Xero!$E:$E,Heron!$A68)</f>
        <v/>
      </c>
      <c r="BE68" s="109">
        <f>SUMIFS(Xero!$F:$F,Xero!$B:$B,Heron!BE$9,Xero!$A:$A,Heron!$A$4,Xero!$E:$E,Heron!$A68)+SUMIFS(Xero!$F:$F,Xero!$B:$B,Heron!BE$9,Xero!$A:$A,Heron!$A$5,Xero!$E:$E,Heron!$A68)</f>
        <v/>
      </c>
      <c r="BF68" s="109">
        <f>SUMIFS(Xero!$F:$F,Xero!$B:$B,Heron!BF$9,Xero!$A:$A,Heron!$A$4,Xero!$E:$E,Heron!$A68)+SUMIFS(Xero!$F:$F,Xero!$B:$B,Heron!BF$9,Xero!$A:$A,Heron!$A$5,Xero!$E:$E,Heron!$A68)</f>
        <v/>
      </c>
      <c r="BG68" s="109">
        <f>SUMIFS(Xero!$F:$F,Xero!$B:$B,Heron!BG$9,Xero!$A:$A,Heron!$A$4,Xero!$E:$E,Heron!$A68)+SUMIFS(Xero!$F:$F,Xero!$B:$B,Heron!BG$9,Xero!$A:$A,Heron!$A$5,Xero!$E:$E,Heron!$A68)</f>
        <v/>
      </c>
      <c r="BH68" s="109">
        <f>SUMIFS(Xero!$F:$F,Xero!$B:$B,Heron!BH$9,Xero!$A:$A,Heron!$A$4,Xero!$E:$E,Heron!$A68)+SUMIFS(Xero!$F:$F,Xero!$B:$B,Heron!BH$9,Xero!$A:$A,Heron!$A$5,Xero!$E:$E,Heron!$A68)</f>
        <v/>
      </c>
      <c r="BI68" s="109">
        <f>SUMIFS(Xero!$F:$F,Xero!$B:$B,Heron!BI$9,Xero!$A:$A,Heron!$A$4,Xero!$E:$E,Heron!$A68)+SUMIFS(Xero!$F:$F,Xero!$B:$B,Heron!BI$9,Xero!$A:$A,Heron!$A$5,Xero!$E:$E,Heron!$A68)</f>
        <v/>
      </c>
      <c r="BJ68" s="109">
        <f>SUMIFS(Xero!$F:$F,Xero!$B:$B,Heron!BJ$9,Xero!$A:$A,Heron!$A$4,Xero!$E:$E,Heron!$A68)+SUMIFS(Xero!$F:$F,Xero!$B:$B,Heron!BJ$9,Xero!$A:$A,Heron!$A$5,Xero!$E:$E,Heron!$A68)</f>
        <v/>
      </c>
      <c r="BK68" s="109">
        <f>SUMIFS(Xero!$F:$F,Xero!$B:$B,Heron!BK$9,Xero!$A:$A,Heron!$A$4,Xero!$E:$E,Heron!$A68)+SUMIFS(Xero!$F:$F,Xero!$B:$B,Heron!BK$9,Xero!$A:$A,Heron!$A$5,Xero!$E:$E,Heron!$A68)</f>
        <v/>
      </c>
      <c r="BL68" s="109">
        <f>sum(D68:BK68)</f>
        <v/>
      </c>
    </row>
    <row r="69">
      <c r="A69" s="108" t="inlineStr">
        <is>
          <t>Electricity</t>
        </is>
      </c>
      <c r="D69" s="109">
        <f>SUMIFS(Xero!$F:$F,Xero!$B:$B,Heron!D$9,Xero!$A:$A,Heron!$A$4,Xero!$E:$E,Heron!$A69)+SUMIFS(Xero!$F:$F,Xero!$B:$B,Heron!D$9,Xero!$A:$A,Heron!$A$5,Xero!$E:$E,Heron!$A69)</f>
        <v/>
      </c>
      <c r="E69" s="109">
        <f>SUMIFS(Xero!$F:$F,Xero!$B:$B,Heron!E$9,Xero!$A:$A,Heron!$A$4,Xero!$E:$E,Heron!$A69)+SUMIFS(Xero!$F:$F,Xero!$B:$B,Heron!E$9,Xero!$A:$A,Heron!$A$5,Xero!$E:$E,Heron!$A69)</f>
        <v/>
      </c>
      <c r="F69" s="109">
        <f>SUMIFS(Xero!$F:$F,Xero!$B:$B,Heron!F$9,Xero!$A:$A,Heron!$A$4,Xero!$E:$E,Heron!$A69)+SUMIFS(Xero!$F:$F,Xero!$B:$B,Heron!F$9,Xero!$A:$A,Heron!$A$5,Xero!$E:$E,Heron!$A69)</f>
        <v/>
      </c>
      <c r="G69" s="109">
        <f>SUMIFS(Xero!$F:$F,Xero!$B:$B,Heron!G$9,Xero!$A:$A,Heron!$A$4,Xero!$E:$E,Heron!$A69)+SUMIFS(Xero!$F:$F,Xero!$B:$B,Heron!G$9,Xero!$A:$A,Heron!$A$5,Xero!$E:$E,Heron!$A69)</f>
        <v/>
      </c>
      <c r="H69" s="109">
        <f>SUMIFS(Xero!$F:$F,Xero!$B:$B,Heron!H$9,Xero!$A:$A,Heron!$A$4,Xero!$E:$E,Heron!$A69)+SUMIFS(Xero!$F:$F,Xero!$B:$B,Heron!H$9,Xero!$A:$A,Heron!$A$5,Xero!$E:$E,Heron!$A69)</f>
        <v/>
      </c>
      <c r="I69" s="109">
        <f>SUMIFS(Xero!$F:$F,Xero!$B:$B,Heron!I$9,Xero!$A:$A,Heron!$A$4,Xero!$E:$E,Heron!$A69)+SUMIFS(Xero!$F:$F,Xero!$B:$B,Heron!I$9,Xero!$A:$A,Heron!$A$5,Xero!$E:$E,Heron!$A69)</f>
        <v/>
      </c>
      <c r="J69" s="109">
        <f>SUMIFS(Xero!$F:$F,Xero!$B:$B,Heron!J$9,Xero!$A:$A,Heron!$A$4,Xero!$E:$E,Heron!$A69)+SUMIFS(Xero!$F:$F,Xero!$B:$B,Heron!J$9,Xero!$A:$A,Heron!$A$5,Xero!$E:$E,Heron!$A69)</f>
        <v/>
      </c>
      <c r="K69" s="109">
        <f>SUMIFS(Xero!$F:$F,Xero!$B:$B,Heron!K$9,Xero!$A:$A,Heron!$A$4,Xero!$E:$E,Heron!$A69)+SUMIFS(Xero!$F:$F,Xero!$B:$B,Heron!K$9,Xero!$A:$A,Heron!$A$5,Xero!$E:$E,Heron!$A69)</f>
        <v/>
      </c>
      <c r="L69" s="109">
        <f>SUMIFS(Xero!$F:$F,Xero!$B:$B,Heron!L$9,Xero!$A:$A,Heron!$A$4,Xero!$E:$E,Heron!$A69)+SUMIFS(Xero!$F:$F,Xero!$B:$B,Heron!L$9,Xero!$A:$A,Heron!$A$5,Xero!$E:$E,Heron!$A69)</f>
        <v/>
      </c>
      <c r="M69" s="109">
        <f>SUMIFS(Xero!$F:$F,Xero!$B:$B,Heron!M$9,Xero!$A:$A,Heron!$A$4,Xero!$E:$E,Heron!$A69)+SUMIFS(Xero!$F:$F,Xero!$B:$B,Heron!M$9,Xero!$A:$A,Heron!$A$5,Xero!$E:$E,Heron!$A69)</f>
        <v/>
      </c>
      <c r="N69" s="109">
        <f>SUMIFS(Xero!$F:$F,Xero!$B:$B,Heron!N$9,Xero!$A:$A,Heron!$A$4,Xero!$E:$E,Heron!$A69)+SUMIFS(Xero!$F:$F,Xero!$B:$B,Heron!N$9,Xero!$A:$A,Heron!$A$5,Xero!$E:$E,Heron!$A69)</f>
        <v/>
      </c>
      <c r="O69" s="109">
        <f>SUMIFS(Xero!$F:$F,Xero!$B:$B,Heron!O$9,Xero!$A:$A,Heron!$A$4,Xero!$E:$E,Heron!$A69)+SUMIFS(Xero!$F:$F,Xero!$B:$B,Heron!O$9,Xero!$A:$A,Heron!$A$5,Xero!$E:$E,Heron!$A69)</f>
        <v/>
      </c>
      <c r="P69" s="109">
        <f>SUMIFS(Xero!$F:$F,Xero!$B:$B,Heron!P$9,Xero!$A:$A,Heron!$A$4,Xero!$E:$E,Heron!$A69)+SUMIFS(Xero!$F:$F,Xero!$B:$B,Heron!P$9,Xero!$A:$A,Heron!$A$5,Xero!$E:$E,Heron!$A69)</f>
        <v/>
      </c>
      <c r="Q69" s="109">
        <f>SUMIFS(Xero!$F:$F,Xero!$B:$B,Heron!Q$9,Xero!$A:$A,Heron!$A$4,Xero!$E:$E,Heron!$A69)+SUMIFS(Xero!$F:$F,Xero!$B:$B,Heron!Q$9,Xero!$A:$A,Heron!$A$5,Xero!$E:$E,Heron!$A69)</f>
        <v/>
      </c>
      <c r="R69" s="109">
        <f>SUMIFS(Xero!$F:$F,Xero!$B:$B,Heron!R$9,Xero!$A:$A,Heron!$A$4,Xero!$E:$E,Heron!$A69)+SUMIFS(Xero!$F:$F,Xero!$B:$B,Heron!R$9,Xero!$A:$A,Heron!$A$5,Xero!$E:$E,Heron!$A69)</f>
        <v/>
      </c>
      <c r="S69" s="109">
        <f>SUMIFS(Xero!$F:$F,Xero!$B:$B,Heron!S$9,Xero!$A:$A,Heron!$A$4,Xero!$E:$E,Heron!$A69)+SUMIFS(Xero!$F:$F,Xero!$B:$B,Heron!S$9,Xero!$A:$A,Heron!$A$5,Xero!$E:$E,Heron!$A69)</f>
        <v/>
      </c>
      <c r="T69" s="109">
        <f>SUMIFS(Xero!$F:$F,Xero!$B:$B,Heron!T$9,Xero!$A:$A,Heron!$A$4,Xero!$E:$E,Heron!$A69)+SUMIFS(Xero!$F:$F,Xero!$B:$B,Heron!T$9,Xero!$A:$A,Heron!$A$5,Xero!$E:$E,Heron!$A69)</f>
        <v/>
      </c>
      <c r="U69" s="109">
        <f>SUMIFS(Xero!$F:$F,Xero!$B:$B,Heron!U$9,Xero!$A:$A,Heron!$A$4,Xero!$E:$E,Heron!$A69)+SUMIFS(Xero!$F:$F,Xero!$B:$B,Heron!U$9,Xero!$A:$A,Heron!$A$5,Xero!$E:$E,Heron!$A69)</f>
        <v/>
      </c>
      <c r="V69" s="109">
        <f>SUMIFS(Xero!$F:$F,Xero!$B:$B,Heron!V$9,Xero!$A:$A,Heron!$A$4,Xero!$E:$E,Heron!$A69)+SUMIFS(Xero!$F:$F,Xero!$B:$B,Heron!V$9,Xero!$A:$A,Heron!$A$5,Xero!$E:$E,Heron!$A69)</f>
        <v/>
      </c>
      <c r="W69" s="109">
        <f>SUMIFS(Xero!$F:$F,Xero!$B:$B,Heron!W$9,Xero!$A:$A,Heron!$A$4,Xero!$E:$E,Heron!$A69)+SUMIFS(Xero!$F:$F,Xero!$B:$B,Heron!W$9,Xero!$A:$A,Heron!$A$5,Xero!$E:$E,Heron!$A69)</f>
        <v/>
      </c>
      <c r="X69" s="109">
        <f>SUMIFS(Xero!$F:$F,Xero!$B:$B,Heron!X$9,Xero!$A:$A,Heron!$A$4,Xero!$E:$E,Heron!$A69)+SUMIFS(Xero!$F:$F,Xero!$B:$B,Heron!X$9,Xero!$A:$A,Heron!$A$5,Xero!$E:$E,Heron!$A69)</f>
        <v/>
      </c>
      <c r="Y69" s="109">
        <f>SUMIFS(Xero!$F:$F,Xero!$B:$B,Heron!Y$9,Xero!$A:$A,Heron!$A$4,Xero!$E:$E,Heron!$A69)+SUMIFS(Xero!$F:$F,Xero!$B:$B,Heron!Y$9,Xero!$A:$A,Heron!$A$5,Xero!$E:$E,Heron!$A69)</f>
        <v/>
      </c>
      <c r="Z69" s="109">
        <f>SUMIFS(Xero!$F:$F,Xero!$B:$B,Heron!Z$9,Xero!$A:$A,Heron!$A$4,Xero!$E:$E,Heron!$A69)+SUMIFS(Xero!$F:$F,Xero!$B:$B,Heron!Z$9,Xero!$A:$A,Heron!$A$5,Xero!$E:$E,Heron!$A69)</f>
        <v/>
      </c>
      <c r="AA69" s="109">
        <f>SUMIFS(Xero!$F:$F,Xero!$B:$B,Heron!AA$9,Xero!$A:$A,Heron!$A$4,Xero!$E:$E,Heron!$A69)+SUMIFS(Xero!$F:$F,Xero!$B:$B,Heron!AA$9,Xero!$A:$A,Heron!$A$5,Xero!$E:$E,Heron!$A69)</f>
        <v/>
      </c>
      <c r="AB69" s="109">
        <f>SUMIFS(Xero!$F:$F,Xero!$B:$B,Heron!AB$9,Xero!$A:$A,Heron!$A$4,Xero!$E:$E,Heron!$A69)+SUMIFS(Xero!$F:$F,Xero!$B:$B,Heron!AB$9,Xero!$A:$A,Heron!$A$5,Xero!$E:$E,Heron!$A69)</f>
        <v/>
      </c>
      <c r="AC69" s="109">
        <f>SUMIFS(Xero!$F:$F,Xero!$B:$B,Heron!AC$9,Xero!$A:$A,Heron!$A$4,Xero!$E:$E,Heron!$A69)+SUMIFS(Xero!$F:$F,Xero!$B:$B,Heron!AC$9,Xero!$A:$A,Heron!$A$5,Xero!$E:$E,Heron!$A69)</f>
        <v/>
      </c>
      <c r="AD69" s="109">
        <f>SUMIFS(Xero!$F:$F,Xero!$B:$B,Heron!AD$9,Xero!$A:$A,Heron!$A$4,Xero!$E:$E,Heron!$A69)+SUMIFS(Xero!$F:$F,Xero!$B:$B,Heron!AD$9,Xero!$A:$A,Heron!$A$5,Xero!$E:$E,Heron!$A69)</f>
        <v/>
      </c>
      <c r="AE69" s="109">
        <f>SUMIFS(Xero!$F:$F,Xero!$B:$B,Heron!AE$9,Xero!$A:$A,Heron!$A$4,Xero!$E:$E,Heron!$A69)+SUMIFS(Xero!$F:$F,Xero!$B:$B,Heron!AE$9,Xero!$A:$A,Heron!$A$5,Xero!$E:$E,Heron!$A69)</f>
        <v/>
      </c>
      <c r="AF69" s="109">
        <f>SUMIFS(Xero!$F:$F,Xero!$B:$B,Heron!AF$9,Xero!$A:$A,Heron!$A$4,Xero!$E:$E,Heron!$A69)+SUMIFS(Xero!$F:$F,Xero!$B:$B,Heron!AF$9,Xero!$A:$A,Heron!$A$5,Xero!$E:$E,Heron!$A69)</f>
        <v/>
      </c>
      <c r="AG69" s="109">
        <f>SUMIFS(Xero!$F:$F,Xero!$B:$B,Heron!AG$9,Xero!$A:$A,Heron!$A$4,Xero!$E:$E,Heron!$A69)+SUMIFS(Xero!$F:$F,Xero!$B:$B,Heron!AG$9,Xero!$A:$A,Heron!$A$5,Xero!$E:$E,Heron!$A69)</f>
        <v/>
      </c>
      <c r="AH69" s="109">
        <f>SUMIFS(Xero!$F:$F,Xero!$B:$B,Heron!AH$9,Xero!$A:$A,Heron!$A$4,Xero!$E:$E,Heron!$A69)+SUMIFS(Xero!$F:$F,Xero!$B:$B,Heron!AH$9,Xero!$A:$A,Heron!$A$5,Xero!$E:$E,Heron!$A69)</f>
        <v/>
      </c>
      <c r="AI69" s="109">
        <f>SUMIFS(Xero!$F:$F,Xero!$B:$B,Heron!AI$9,Xero!$A:$A,Heron!$A$4,Xero!$E:$E,Heron!$A69)+SUMIFS(Xero!$F:$F,Xero!$B:$B,Heron!AI$9,Xero!$A:$A,Heron!$A$5,Xero!$E:$E,Heron!$A69)</f>
        <v/>
      </c>
      <c r="AJ69" s="109">
        <f>SUMIFS(Xero!$F:$F,Xero!$B:$B,Heron!AJ$9,Xero!$A:$A,Heron!$A$4,Xero!$E:$E,Heron!$A69)+SUMIFS(Xero!$F:$F,Xero!$B:$B,Heron!AJ$9,Xero!$A:$A,Heron!$A$5,Xero!$E:$E,Heron!$A69)</f>
        <v/>
      </c>
      <c r="AK69" s="109">
        <f>SUMIFS(Xero!$F:$F,Xero!$B:$B,Heron!AK$9,Xero!$A:$A,Heron!$A$4,Xero!$E:$E,Heron!$A69)+SUMIFS(Xero!$F:$F,Xero!$B:$B,Heron!AK$9,Xero!$A:$A,Heron!$A$5,Xero!$E:$E,Heron!$A69)</f>
        <v/>
      </c>
      <c r="AL69" s="109">
        <f>SUMIFS(Xero!$F:$F,Xero!$B:$B,Heron!AL$9,Xero!$A:$A,Heron!$A$4,Xero!$E:$E,Heron!$A69)+SUMIFS(Xero!$F:$F,Xero!$B:$B,Heron!AL$9,Xero!$A:$A,Heron!$A$5,Xero!$E:$E,Heron!$A69)</f>
        <v/>
      </c>
      <c r="AM69" s="109">
        <f>SUMIFS(Xero!$F:$F,Xero!$B:$B,Heron!AM$9,Xero!$A:$A,Heron!$A$4,Xero!$E:$E,Heron!$A69)+SUMIFS(Xero!$F:$F,Xero!$B:$B,Heron!AM$9,Xero!$A:$A,Heron!$A$5,Xero!$E:$E,Heron!$A69)</f>
        <v/>
      </c>
      <c r="AN69" s="109">
        <f>SUMIFS(Xero!$F:$F,Xero!$B:$B,Heron!AN$9,Xero!$A:$A,Heron!$A$4,Xero!$E:$E,Heron!$A69)+SUMIFS(Xero!$F:$F,Xero!$B:$B,Heron!AN$9,Xero!$A:$A,Heron!$A$5,Xero!$E:$E,Heron!$A69)</f>
        <v/>
      </c>
      <c r="AO69" s="109">
        <f>SUMIFS(Xero!$F:$F,Xero!$B:$B,Heron!AO$9,Xero!$A:$A,Heron!$A$4,Xero!$E:$E,Heron!$A69)+SUMIFS(Xero!$F:$F,Xero!$B:$B,Heron!AO$9,Xero!$A:$A,Heron!$A$5,Xero!$E:$E,Heron!$A69)</f>
        <v/>
      </c>
      <c r="AP69" s="109">
        <f>SUMIFS(Xero!$F:$F,Xero!$B:$B,Heron!AP$9,Xero!$A:$A,Heron!$A$4,Xero!$E:$E,Heron!$A69)+SUMIFS(Xero!$F:$F,Xero!$B:$B,Heron!AP$9,Xero!$A:$A,Heron!$A$5,Xero!$E:$E,Heron!$A69)</f>
        <v/>
      </c>
      <c r="AQ69" s="109">
        <f>SUMIFS(Xero!$F:$F,Xero!$B:$B,Heron!AQ$9,Xero!$A:$A,Heron!$A$4,Xero!$E:$E,Heron!$A69)+SUMIFS(Xero!$F:$F,Xero!$B:$B,Heron!AQ$9,Xero!$A:$A,Heron!$A$5,Xero!$E:$E,Heron!$A69)</f>
        <v/>
      </c>
      <c r="AR69" s="109">
        <f>SUMIFS(Xero!$F:$F,Xero!$B:$B,Heron!AR$9,Xero!$A:$A,Heron!$A$4,Xero!$E:$E,Heron!$A69)+SUMIFS(Xero!$F:$F,Xero!$B:$B,Heron!AR$9,Xero!$A:$A,Heron!$A$5,Xero!$E:$E,Heron!$A69)</f>
        <v/>
      </c>
      <c r="AS69" s="109">
        <f>SUMIFS(Xero!$F:$F,Xero!$B:$B,Heron!AS$9,Xero!$A:$A,Heron!$A$4,Xero!$E:$E,Heron!$A69)+SUMIFS(Xero!$F:$F,Xero!$B:$B,Heron!AS$9,Xero!$A:$A,Heron!$A$5,Xero!$E:$E,Heron!$A69)</f>
        <v/>
      </c>
      <c r="AT69" s="109">
        <f>SUMIFS(Xero!$F:$F,Xero!$B:$B,Heron!AT$9,Xero!$A:$A,Heron!$A$4,Xero!$E:$E,Heron!$A69)+SUMIFS(Xero!$F:$F,Xero!$B:$B,Heron!AT$9,Xero!$A:$A,Heron!$A$5,Xero!$E:$E,Heron!$A69)</f>
        <v/>
      </c>
      <c r="AU69" s="109">
        <f>SUMIFS(Xero!$F:$F,Xero!$B:$B,Heron!AU$9,Xero!$A:$A,Heron!$A$4,Xero!$E:$E,Heron!$A69)+SUMIFS(Xero!$F:$F,Xero!$B:$B,Heron!AU$9,Xero!$A:$A,Heron!$A$5,Xero!$E:$E,Heron!$A69)</f>
        <v/>
      </c>
      <c r="AV69" s="109">
        <f>SUMIFS(Xero!$F:$F,Xero!$B:$B,Heron!AV$9,Xero!$A:$A,Heron!$A$4,Xero!$E:$E,Heron!$A69)+SUMIFS(Xero!$F:$F,Xero!$B:$B,Heron!AV$9,Xero!$A:$A,Heron!$A$5,Xero!$E:$E,Heron!$A69)</f>
        <v/>
      </c>
      <c r="AW69" s="109">
        <f>SUMIFS(Xero!$F:$F,Xero!$B:$B,Heron!AW$9,Xero!$A:$A,Heron!$A$4,Xero!$E:$E,Heron!$A69)+SUMIFS(Xero!$F:$F,Xero!$B:$B,Heron!AW$9,Xero!$A:$A,Heron!$A$5,Xero!$E:$E,Heron!$A69)</f>
        <v/>
      </c>
      <c r="AX69" s="109">
        <f>SUMIFS(Xero!$F:$F,Xero!$B:$B,Heron!AX$9,Xero!$A:$A,Heron!$A$4,Xero!$E:$E,Heron!$A69)+SUMIFS(Xero!$F:$F,Xero!$B:$B,Heron!AX$9,Xero!$A:$A,Heron!$A$5,Xero!$E:$E,Heron!$A69)</f>
        <v/>
      </c>
      <c r="AY69" s="109">
        <f>SUMIFS(Xero!$F:$F,Xero!$B:$B,Heron!AY$9,Xero!$A:$A,Heron!$A$4,Xero!$E:$E,Heron!$A69)+SUMIFS(Xero!$F:$F,Xero!$B:$B,Heron!AY$9,Xero!$A:$A,Heron!$A$5,Xero!$E:$E,Heron!$A69)</f>
        <v/>
      </c>
      <c r="AZ69" s="109">
        <f>SUMIFS(Xero!$F:$F,Xero!$B:$B,Heron!AZ$9,Xero!$A:$A,Heron!$A$4,Xero!$E:$E,Heron!$A69)+SUMIFS(Xero!$F:$F,Xero!$B:$B,Heron!AZ$9,Xero!$A:$A,Heron!$A$5,Xero!$E:$E,Heron!$A69)</f>
        <v/>
      </c>
      <c r="BA69" s="109">
        <f>SUMIFS(Xero!$F:$F,Xero!$B:$B,Heron!BA$9,Xero!$A:$A,Heron!$A$4,Xero!$E:$E,Heron!$A69)+SUMIFS(Xero!$F:$F,Xero!$B:$B,Heron!BA$9,Xero!$A:$A,Heron!$A$5,Xero!$E:$E,Heron!$A69)</f>
        <v/>
      </c>
      <c r="BB69" s="109">
        <f>SUMIFS(Xero!$F:$F,Xero!$B:$B,Heron!BB$9,Xero!$A:$A,Heron!$A$4,Xero!$E:$E,Heron!$A69)+SUMIFS(Xero!$F:$F,Xero!$B:$B,Heron!BB$9,Xero!$A:$A,Heron!$A$5,Xero!$E:$E,Heron!$A69)</f>
        <v/>
      </c>
      <c r="BC69" s="109">
        <f>SUMIFS(Xero!$F:$F,Xero!$B:$B,Heron!BC$9,Xero!$A:$A,Heron!$A$4,Xero!$E:$E,Heron!$A69)+SUMIFS(Xero!$F:$F,Xero!$B:$B,Heron!BC$9,Xero!$A:$A,Heron!$A$5,Xero!$E:$E,Heron!$A69)</f>
        <v/>
      </c>
      <c r="BD69" s="109">
        <f>SUMIFS(Xero!$F:$F,Xero!$B:$B,Heron!BD$9,Xero!$A:$A,Heron!$A$4,Xero!$E:$E,Heron!$A69)+SUMIFS(Xero!$F:$F,Xero!$B:$B,Heron!BD$9,Xero!$A:$A,Heron!$A$5,Xero!$E:$E,Heron!$A69)</f>
        <v/>
      </c>
      <c r="BE69" s="109">
        <f>SUMIFS(Xero!$F:$F,Xero!$B:$B,Heron!BE$9,Xero!$A:$A,Heron!$A$4,Xero!$E:$E,Heron!$A69)+SUMIFS(Xero!$F:$F,Xero!$B:$B,Heron!BE$9,Xero!$A:$A,Heron!$A$5,Xero!$E:$E,Heron!$A69)</f>
        <v/>
      </c>
      <c r="BF69" s="109">
        <f>SUMIFS(Xero!$F:$F,Xero!$B:$B,Heron!BF$9,Xero!$A:$A,Heron!$A$4,Xero!$E:$E,Heron!$A69)+SUMIFS(Xero!$F:$F,Xero!$B:$B,Heron!BF$9,Xero!$A:$A,Heron!$A$5,Xero!$E:$E,Heron!$A69)</f>
        <v/>
      </c>
      <c r="BG69" s="109">
        <f>SUMIFS(Xero!$F:$F,Xero!$B:$B,Heron!BG$9,Xero!$A:$A,Heron!$A$4,Xero!$E:$E,Heron!$A69)+SUMIFS(Xero!$F:$F,Xero!$B:$B,Heron!BG$9,Xero!$A:$A,Heron!$A$5,Xero!$E:$E,Heron!$A69)</f>
        <v/>
      </c>
      <c r="BH69" s="109">
        <f>SUMIFS(Xero!$F:$F,Xero!$B:$B,Heron!BH$9,Xero!$A:$A,Heron!$A$4,Xero!$E:$E,Heron!$A69)+SUMIFS(Xero!$F:$F,Xero!$B:$B,Heron!BH$9,Xero!$A:$A,Heron!$A$5,Xero!$E:$E,Heron!$A69)</f>
        <v/>
      </c>
      <c r="BI69" s="109">
        <f>SUMIFS(Xero!$F:$F,Xero!$B:$B,Heron!BI$9,Xero!$A:$A,Heron!$A$4,Xero!$E:$E,Heron!$A69)+SUMIFS(Xero!$F:$F,Xero!$B:$B,Heron!BI$9,Xero!$A:$A,Heron!$A$5,Xero!$E:$E,Heron!$A69)</f>
        <v/>
      </c>
      <c r="BJ69" s="109">
        <f>SUMIFS(Xero!$F:$F,Xero!$B:$B,Heron!BJ$9,Xero!$A:$A,Heron!$A$4,Xero!$E:$E,Heron!$A69)+SUMIFS(Xero!$F:$F,Xero!$B:$B,Heron!BJ$9,Xero!$A:$A,Heron!$A$5,Xero!$E:$E,Heron!$A69)</f>
        <v/>
      </c>
      <c r="BK69" s="109">
        <f>SUMIFS(Xero!$F:$F,Xero!$B:$B,Heron!BK$9,Xero!$A:$A,Heron!$A$4,Xero!$E:$E,Heron!$A69)+SUMIFS(Xero!$F:$F,Xero!$B:$B,Heron!BK$9,Xero!$A:$A,Heron!$A$5,Xero!$E:$E,Heron!$A69)</f>
        <v/>
      </c>
      <c r="BL69" s="109">
        <f>sum(D69:BK69)</f>
        <v/>
      </c>
    </row>
    <row r="70">
      <c r="A70" s="108" t="inlineStr">
        <is>
          <t>Entertainment Expenses</t>
        </is>
      </c>
      <c r="D70" s="109">
        <f>SUMIFS(Xero!$F:$F,Xero!$B:$B,Heron!D$9,Xero!$A:$A,Heron!$A$4,Xero!$E:$E,Heron!$A70)+SUMIFS(Xero!$F:$F,Xero!$B:$B,Heron!D$9,Xero!$A:$A,Heron!$A$5,Xero!$E:$E,Heron!$A70)</f>
        <v/>
      </c>
      <c r="E70" s="109">
        <f>SUMIFS(Xero!$F:$F,Xero!$B:$B,Heron!E$9,Xero!$A:$A,Heron!$A$4,Xero!$E:$E,Heron!$A70)+SUMIFS(Xero!$F:$F,Xero!$B:$B,Heron!E$9,Xero!$A:$A,Heron!$A$5,Xero!$E:$E,Heron!$A70)</f>
        <v/>
      </c>
      <c r="F70" s="109">
        <f>SUMIFS(Xero!$F:$F,Xero!$B:$B,Heron!F$9,Xero!$A:$A,Heron!$A$4,Xero!$E:$E,Heron!$A70)+SUMIFS(Xero!$F:$F,Xero!$B:$B,Heron!F$9,Xero!$A:$A,Heron!$A$5,Xero!$E:$E,Heron!$A70)</f>
        <v/>
      </c>
      <c r="G70" s="109">
        <f>SUMIFS(Xero!$F:$F,Xero!$B:$B,Heron!G$9,Xero!$A:$A,Heron!$A$4,Xero!$E:$E,Heron!$A70)+SUMIFS(Xero!$F:$F,Xero!$B:$B,Heron!G$9,Xero!$A:$A,Heron!$A$5,Xero!$E:$E,Heron!$A70)</f>
        <v/>
      </c>
      <c r="H70" s="109">
        <f>SUMIFS(Xero!$F:$F,Xero!$B:$B,Heron!H$9,Xero!$A:$A,Heron!$A$4,Xero!$E:$E,Heron!$A70)+SUMIFS(Xero!$F:$F,Xero!$B:$B,Heron!H$9,Xero!$A:$A,Heron!$A$5,Xero!$E:$E,Heron!$A70)</f>
        <v/>
      </c>
      <c r="I70" s="109">
        <f>SUMIFS(Xero!$F:$F,Xero!$B:$B,Heron!I$9,Xero!$A:$A,Heron!$A$4,Xero!$E:$E,Heron!$A70)+SUMIFS(Xero!$F:$F,Xero!$B:$B,Heron!I$9,Xero!$A:$A,Heron!$A$5,Xero!$E:$E,Heron!$A70)</f>
        <v/>
      </c>
      <c r="J70" s="109">
        <f>SUMIFS(Xero!$F:$F,Xero!$B:$B,Heron!J$9,Xero!$A:$A,Heron!$A$4,Xero!$E:$E,Heron!$A70)+SUMIFS(Xero!$F:$F,Xero!$B:$B,Heron!J$9,Xero!$A:$A,Heron!$A$5,Xero!$E:$E,Heron!$A70)</f>
        <v/>
      </c>
      <c r="K70" s="109">
        <f>SUMIFS(Xero!$F:$F,Xero!$B:$B,Heron!K$9,Xero!$A:$A,Heron!$A$4,Xero!$E:$E,Heron!$A70)+SUMIFS(Xero!$F:$F,Xero!$B:$B,Heron!K$9,Xero!$A:$A,Heron!$A$5,Xero!$E:$E,Heron!$A70)</f>
        <v/>
      </c>
      <c r="L70" s="109">
        <f>SUMIFS(Xero!$F:$F,Xero!$B:$B,Heron!L$9,Xero!$A:$A,Heron!$A$4,Xero!$E:$E,Heron!$A70)+SUMIFS(Xero!$F:$F,Xero!$B:$B,Heron!L$9,Xero!$A:$A,Heron!$A$5,Xero!$E:$E,Heron!$A70)</f>
        <v/>
      </c>
      <c r="M70" s="109">
        <f>SUMIFS(Xero!$F:$F,Xero!$B:$B,Heron!M$9,Xero!$A:$A,Heron!$A$4,Xero!$E:$E,Heron!$A70)+SUMIFS(Xero!$F:$F,Xero!$B:$B,Heron!M$9,Xero!$A:$A,Heron!$A$5,Xero!$E:$E,Heron!$A70)</f>
        <v/>
      </c>
      <c r="N70" s="109">
        <f>SUMIFS(Xero!$F:$F,Xero!$B:$B,Heron!N$9,Xero!$A:$A,Heron!$A$4,Xero!$E:$E,Heron!$A70)+SUMIFS(Xero!$F:$F,Xero!$B:$B,Heron!N$9,Xero!$A:$A,Heron!$A$5,Xero!$E:$E,Heron!$A70)</f>
        <v/>
      </c>
      <c r="O70" s="109">
        <f>SUMIFS(Xero!$F:$F,Xero!$B:$B,Heron!O$9,Xero!$A:$A,Heron!$A$4,Xero!$E:$E,Heron!$A70)+SUMIFS(Xero!$F:$F,Xero!$B:$B,Heron!O$9,Xero!$A:$A,Heron!$A$5,Xero!$E:$E,Heron!$A70)</f>
        <v/>
      </c>
      <c r="P70" s="109">
        <f>SUMIFS(Xero!$F:$F,Xero!$B:$B,Heron!P$9,Xero!$A:$A,Heron!$A$4,Xero!$E:$E,Heron!$A70)+SUMIFS(Xero!$F:$F,Xero!$B:$B,Heron!P$9,Xero!$A:$A,Heron!$A$5,Xero!$E:$E,Heron!$A70)</f>
        <v/>
      </c>
      <c r="Q70" s="109">
        <f>SUMIFS(Xero!$F:$F,Xero!$B:$B,Heron!Q$9,Xero!$A:$A,Heron!$A$4,Xero!$E:$E,Heron!$A70)+SUMIFS(Xero!$F:$F,Xero!$B:$B,Heron!Q$9,Xero!$A:$A,Heron!$A$5,Xero!$E:$E,Heron!$A70)</f>
        <v/>
      </c>
      <c r="R70" s="109">
        <f>SUMIFS(Xero!$F:$F,Xero!$B:$B,Heron!R$9,Xero!$A:$A,Heron!$A$4,Xero!$E:$E,Heron!$A70)+SUMIFS(Xero!$F:$F,Xero!$B:$B,Heron!R$9,Xero!$A:$A,Heron!$A$5,Xero!$E:$E,Heron!$A70)</f>
        <v/>
      </c>
      <c r="S70" s="109">
        <f>SUMIFS(Xero!$F:$F,Xero!$B:$B,Heron!S$9,Xero!$A:$A,Heron!$A$4,Xero!$E:$E,Heron!$A70)+SUMIFS(Xero!$F:$F,Xero!$B:$B,Heron!S$9,Xero!$A:$A,Heron!$A$5,Xero!$E:$E,Heron!$A70)</f>
        <v/>
      </c>
      <c r="T70" s="109">
        <f>SUMIFS(Xero!$F:$F,Xero!$B:$B,Heron!T$9,Xero!$A:$A,Heron!$A$4,Xero!$E:$E,Heron!$A70)+SUMIFS(Xero!$F:$F,Xero!$B:$B,Heron!T$9,Xero!$A:$A,Heron!$A$5,Xero!$E:$E,Heron!$A70)</f>
        <v/>
      </c>
      <c r="U70" s="109">
        <f>SUMIFS(Xero!$F:$F,Xero!$B:$B,Heron!U$9,Xero!$A:$A,Heron!$A$4,Xero!$E:$E,Heron!$A70)+SUMIFS(Xero!$F:$F,Xero!$B:$B,Heron!U$9,Xero!$A:$A,Heron!$A$5,Xero!$E:$E,Heron!$A70)</f>
        <v/>
      </c>
      <c r="V70" s="109">
        <f>SUMIFS(Xero!$F:$F,Xero!$B:$B,Heron!V$9,Xero!$A:$A,Heron!$A$4,Xero!$E:$E,Heron!$A70)+SUMIFS(Xero!$F:$F,Xero!$B:$B,Heron!V$9,Xero!$A:$A,Heron!$A$5,Xero!$E:$E,Heron!$A70)</f>
        <v/>
      </c>
      <c r="W70" s="109">
        <f>SUMIFS(Xero!$F:$F,Xero!$B:$B,Heron!W$9,Xero!$A:$A,Heron!$A$4,Xero!$E:$E,Heron!$A70)+SUMIFS(Xero!$F:$F,Xero!$B:$B,Heron!W$9,Xero!$A:$A,Heron!$A$5,Xero!$E:$E,Heron!$A70)</f>
        <v/>
      </c>
      <c r="X70" s="109">
        <f>SUMIFS(Xero!$F:$F,Xero!$B:$B,Heron!X$9,Xero!$A:$A,Heron!$A$4,Xero!$E:$E,Heron!$A70)+SUMIFS(Xero!$F:$F,Xero!$B:$B,Heron!X$9,Xero!$A:$A,Heron!$A$5,Xero!$E:$E,Heron!$A70)</f>
        <v/>
      </c>
      <c r="Y70" s="109">
        <f>SUMIFS(Xero!$F:$F,Xero!$B:$B,Heron!Y$9,Xero!$A:$A,Heron!$A$4,Xero!$E:$E,Heron!$A70)+SUMIFS(Xero!$F:$F,Xero!$B:$B,Heron!Y$9,Xero!$A:$A,Heron!$A$5,Xero!$E:$E,Heron!$A70)</f>
        <v/>
      </c>
      <c r="Z70" s="109">
        <f>SUMIFS(Xero!$F:$F,Xero!$B:$B,Heron!Z$9,Xero!$A:$A,Heron!$A$4,Xero!$E:$E,Heron!$A70)+SUMIFS(Xero!$F:$F,Xero!$B:$B,Heron!Z$9,Xero!$A:$A,Heron!$A$5,Xero!$E:$E,Heron!$A70)</f>
        <v/>
      </c>
      <c r="AA70" s="109">
        <f>SUMIFS(Xero!$F:$F,Xero!$B:$B,Heron!AA$9,Xero!$A:$A,Heron!$A$4,Xero!$E:$E,Heron!$A70)+SUMIFS(Xero!$F:$F,Xero!$B:$B,Heron!AA$9,Xero!$A:$A,Heron!$A$5,Xero!$E:$E,Heron!$A70)</f>
        <v/>
      </c>
      <c r="AB70" s="109">
        <f>SUMIFS(Xero!$F:$F,Xero!$B:$B,Heron!AB$9,Xero!$A:$A,Heron!$A$4,Xero!$E:$E,Heron!$A70)+SUMIFS(Xero!$F:$F,Xero!$B:$B,Heron!AB$9,Xero!$A:$A,Heron!$A$5,Xero!$E:$E,Heron!$A70)</f>
        <v/>
      </c>
      <c r="AC70" s="109">
        <f>SUMIFS(Xero!$F:$F,Xero!$B:$B,Heron!AC$9,Xero!$A:$A,Heron!$A$4,Xero!$E:$E,Heron!$A70)+SUMIFS(Xero!$F:$F,Xero!$B:$B,Heron!AC$9,Xero!$A:$A,Heron!$A$5,Xero!$E:$E,Heron!$A70)</f>
        <v/>
      </c>
      <c r="AD70" s="109">
        <f>SUMIFS(Xero!$F:$F,Xero!$B:$B,Heron!AD$9,Xero!$A:$A,Heron!$A$4,Xero!$E:$E,Heron!$A70)+SUMIFS(Xero!$F:$F,Xero!$B:$B,Heron!AD$9,Xero!$A:$A,Heron!$A$5,Xero!$E:$E,Heron!$A70)</f>
        <v/>
      </c>
      <c r="AE70" s="109">
        <f>SUMIFS(Xero!$F:$F,Xero!$B:$B,Heron!AE$9,Xero!$A:$A,Heron!$A$4,Xero!$E:$E,Heron!$A70)+SUMIFS(Xero!$F:$F,Xero!$B:$B,Heron!AE$9,Xero!$A:$A,Heron!$A$5,Xero!$E:$E,Heron!$A70)</f>
        <v/>
      </c>
      <c r="AF70" s="109">
        <f>SUMIFS(Xero!$F:$F,Xero!$B:$B,Heron!AF$9,Xero!$A:$A,Heron!$A$4,Xero!$E:$E,Heron!$A70)+SUMIFS(Xero!$F:$F,Xero!$B:$B,Heron!AF$9,Xero!$A:$A,Heron!$A$5,Xero!$E:$E,Heron!$A70)</f>
        <v/>
      </c>
      <c r="AG70" s="109">
        <f>SUMIFS(Xero!$F:$F,Xero!$B:$B,Heron!AG$9,Xero!$A:$A,Heron!$A$4,Xero!$E:$E,Heron!$A70)+SUMIFS(Xero!$F:$F,Xero!$B:$B,Heron!AG$9,Xero!$A:$A,Heron!$A$5,Xero!$E:$E,Heron!$A70)</f>
        <v/>
      </c>
      <c r="AH70" s="109">
        <f>SUMIFS(Xero!$F:$F,Xero!$B:$B,Heron!AH$9,Xero!$A:$A,Heron!$A$4,Xero!$E:$E,Heron!$A70)+SUMIFS(Xero!$F:$F,Xero!$B:$B,Heron!AH$9,Xero!$A:$A,Heron!$A$5,Xero!$E:$E,Heron!$A70)</f>
        <v/>
      </c>
      <c r="AI70" s="109">
        <f>SUMIFS(Xero!$F:$F,Xero!$B:$B,Heron!AI$9,Xero!$A:$A,Heron!$A$4,Xero!$E:$E,Heron!$A70)+SUMIFS(Xero!$F:$F,Xero!$B:$B,Heron!AI$9,Xero!$A:$A,Heron!$A$5,Xero!$E:$E,Heron!$A70)</f>
        <v/>
      </c>
      <c r="AJ70" s="109">
        <f>SUMIFS(Xero!$F:$F,Xero!$B:$B,Heron!AJ$9,Xero!$A:$A,Heron!$A$4,Xero!$E:$E,Heron!$A70)+SUMIFS(Xero!$F:$F,Xero!$B:$B,Heron!AJ$9,Xero!$A:$A,Heron!$A$5,Xero!$E:$E,Heron!$A70)</f>
        <v/>
      </c>
      <c r="AK70" s="109">
        <f>SUMIFS(Xero!$F:$F,Xero!$B:$B,Heron!AK$9,Xero!$A:$A,Heron!$A$4,Xero!$E:$E,Heron!$A70)+SUMIFS(Xero!$F:$F,Xero!$B:$B,Heron!AK$9,Xero!$A:$A,Heron!$A$5,Xero!$E:$E,Heron!$A70)</f>
        <v/>
      </c>
      <c r="AL70" s="109">
        <f>SUMIFS(Xero!$F:$F,Xero!$B:$B,Heron!AL$9,Xero!$A:$A,Heron!$A$4,Xero!$E:$E,Heron!$A70)+SUMIFS(Xero!$F:$F,Xero!$B:$B,Heron!AL$9,Xero!$A:$A,Heron!$A$5,Xero!$E:$E,Heron!$A70)</f>
        <v/>
      </c>
      <c r="AM70" s="109">
        <f>SUMIFS(Xero!$F:$F,Xero!$B:$B,Heron!AM$9,Xero!$A:$A,Heron!$A$4,Xero!$E:$E,Heron!$A70)+SUMIFS(Xero!$F:$F,Xero!$B:$B,Heron!AM$9,Xero!$A:$A,Heron!$A$5,Xero!$E:$E,Heron!$A70)</f>
        <v/>
      </c>
      <c r="AN70" s="109">
        <f>SUMIFS(Xero!$F:$F,Xero!$B:$B,Heron!AN$9,Xero!$A:$A,Heron!$A$4,Xero!$E:$E,Heron!$A70)+SUMIFS(Xero!$F:$F,Xero!$B:$B,Heron!AN$9,Xero!$A:$A,Heron!$A$5,Xero!$E:$E,Heron!$A70)</f>
        <v/>
      </c>
      <c r="AO70" s="109">
        <f>SUMIFS(Xero!$F:$F,Xero!$B:$B,Heron!AO$9,Xero!$A:$A,Heron!$A$4,Xero!$E:$E,Heron!$A70)+SUMIFS(Xero!$F:$F,Xero!$B:$B,Heron!AO$9,Xero!$A:$A,Heron!$A$5,Xero!$E:$E,Heron!$A70)</f>
        <v/>
      </c>
      <c r="AP70" s="109">
        <f>SUMIFS(Xero!$F:$F,Xero!$B:$B,Heron!AP$9,Xero!$A:$A,Heron!$A$4,Xero!$E:$E,Heron!$A70)+SUMIFS(Xero!$F:$F,Xero!$B:$B,Heron!AP$9,Xero!$A:$A,Heron!$A$5,Xero!$E:$E,Heron!$A70)</f>
        <v/>
      </c>
      <c r="AQ70" s="109">
        <f>SUMIFS(Xero!$F:$F,Xero!$B:$B,Heron!AQ$9,Xero!$A:$A,Heron!$A$4,Xero!$E:$E,Heron!$A70)+SUMIFS(Xero!$F:$F,Xero!$B:$B,Heron!AQ$9,Xero!$A:$A,Heron!$A$5,Xero!$E:$E,Heron!$A70)</f>
        <v/>
      </c>
      <c r="AR70" s="109">
        <f>SUMIFS(Xero!$F:$F,Xero!$B:$B,Heron!AR$9,Xero!$A:$A,Heron!$A$4,Xero!$E:$E,Heron!$A70)+SUMIFS(Xero!$F:$F,Xero!$B:$B,Heron!AR$9,Xero!$A:$A,Heron!$A$5,Xero!$E:$E,Heron!$A70)</f>
        <v/>
      </c>
      <c r="AS70" s="109">
        <f>SUMIFS(Xero!$F:$F,Xero!$B:$B,Heron!AS$9,Xero!$A:$A,Heron!$A$4,Xero!$E:$E,Heron!$A70)+SUMIFS(Xero!$F:$F,Xero!$B:$B,Heron!AS$9,Xero!$A:$A,Heron!$A$5,Xero!$E:$E,Heron!$A70)</f>
        <v/>
      </c>
      <c r="AT70" s="109">
        <f>SUMIFS(Xero!$F:$F,Xero!$B:$B,Heron!AT$9,Xero!$A:$A,Heron!$A$4,Xero!$E:$E,Heron!$A70)+SUMIFS(Xero!$F:$F,Xero!$B:$B,Heron!AT$9,Xero!$A:$A,Heron!$A$5,Xero!$E:$E,Heron!$A70)</f>
        <v/>
      </c>
      <c r="AU70" s="109">
        <f>SUMIFS(Xero!$F:$F,Xero!$B:$B,Heron!AU$9,Xero!$A:$A,Heron!$A$4,Xero!$E:$E,Heron!$A70)+SUMIFS(Xero!$F:$F,Xero!$B:$B,Heron!AU$9,Xero!$A:$A,Heron!$A$5,Xero!$E:$E,Heron!$A70)</f>
        <v/>
      </c>
      <c r="AV70" s="109">
        <f>SUMIFS(Xero!$F:$F,Xero!$B:$B,Heron!AV$9,Xero!$A:$A,Heron!$A$4,Xero!$E:$E,Heron!$A70)+SUMIFS(Xero!$F:$F,Xero!$B:$B,Heron!AV$9,Xero!$A:$A,Heron!$A$5,Xero!$E:$E,Heron!$A70)</f>
        <v/>
      </c>
      <c r="AW70" s="109">
        <f>SUMIFS(Xero!$F:$F,Xero!$B:$B,Heron!AW$9,Xero!$A:$A,Heron!$A$4,Xero!$E:$E,Heron!$A70)+SUMIFS(Xero!$F:$F,Xero!$B:$B,Heron!AW$9,Xero!$A:$A,Heron!$A$5,Xero!$E:$E,Heron!$A70)</f>
        <v/>
      </c>
      <c r="AX70" s="109">
        <f>SUMIFS(Xero!$F:$F,Xero!$B:$B,Heron!AX$9,Xero!$A:$A,Heron!$A$4,Xero!$E:$E,Heron!$A70)+SUMIFS(Xero!$F:$F,Xero!$B:$B,Heron!AX$9,Xero!$A:$A,Heron!$A$5,Xero!$E:$E,Heron!$A70)</f>
        <v/>
      </c>
      <c r="AY70" s="109">
        <f>SUMIFS(Xero!$F:$F,Xero!$B:$B,Heron!AY$9,Xero!$A:$A,Heron!$A$4,Xero!$E:$E,Heron!$A70)+SUMIFS(Xero!$F:$F,Xero!$B:$B,Heron!AY$9,Xero!$A:$A,Heron!$A$5,Xero!$E:$E,Heron!$A70)</f>
        <v/>
      </c>
      <c r="AZ70" s="109">
        <f>SUMIFS(Xero!$F:$F,Xero!$B:$B,Heron!AZ$9,Xero!$A:$A,Heron!$A$4,Xero!$E:$E,Heron!$A70)+SUMIFS(Xero!$F:$F,Xero!$B:$B,Heron!AZ$9,Xero!$A:$A,Heron!$A$5,Xero!$E:$E,Heron!$A70)</f>
        <v/>
      </c>
      <c r="BA70" s="109">
        <f>SUMIFS(Xero!$F:$F,Xero!$B:$B,Heron!BA$9,Xero!$A:$A,Heron!$A$4,Xero!$E:$E,Heron!$A70)+SUMIFS(Xero!$F:$F,Xero!$B:$B,Heron!BA$9,Xero!$A:$A,Heron!$A$5,Xero!$E:$E,Heron!$A70)</f>
        <v/>
      </c>
      <c r="BB70" s="109">
        <f>SUMIFS(Xero!$F:$F,Xero!$B:$B,Heron!BB$9,Xero!$A:$A,Heron!$A$4,Xero!$E:$E,Heron!$A70)+SUMIFS(Xero!$F:$F,Xero!$B:$B,Heron!BB$9,Xero!$A:$A,Heron!$A$5,Xero!$E:$E,Heron!$A70)</f>
        <v/>
      </c>
      <c r="BC70" s="109">
        <f>SUMIFS(Xero!$F:$F,Xero!$B:$B,Heron!BC$9,Xero!$A:$A,Heron!$A$4,Xero!$E:$E,Heron!$A70)+SUMIFS(Xero!$F:$F,Xero!$B:$B,Heron!BC$9,Xero!$A:$A,Heron!$A$5,Xero!$E:$E,Heron!$A70)</f>
        <v/>
      </c>
      <c r="BD70" s="109">
        <f>SUMIFS(Xero!$F:$F,Xero!$B:$B,Heron!BD$9,Xero!$A:$A,Heron!$A$4,Xero!$E:$E,Heron!$A70)+SUMIFS(Xero!$F:$F,Xero!$B:$B,Heron!BD$9,Xero!$A:$A,Heron!$A$5,Xero!$E:$E,Heron!$A70)</f>
        <v/>
      </c>
      <c r="BE70" s="109">
        <f>SUMIFS(Xero!$F:$F,Xero!$B:$B,Heron!BE$9,Xero!$A:$A,Heron!$A$4,Xero!$E:$E,Heron!$A70)+SUMIFS(Xero!$F:$F,Xero!$B:$B,Heron!BE$9,Xero!$A:$A,Heron!$A$5,Xero!$E:$E,Heron!$A70)</f>
        <v/>
      </c>
      <c r="BF70" s="109">
        <f>SUMIFS(Xero!$F:$F,Xero!$B:$B,Heron!BF$9,Xero!$A:$A,Heron!$A$4,Xero!$E:$E,Heron!$A70)+SUMIFS(Xero!$F:$F,Xero!$B:$B,Heron!BF$9,Xero!$A:$A,Heron!$A$5,Xero!$E:$E,Heron!$A70)</f>
        <v/>
      </c>
      <c r="BG70" s="109">
        <f>SUMIFS(Xero!$F:$F,Xero!$B:$B,Heron!BG$9,Xero!$A:$A,Heron!$A$4,Xero!$E:$E,Heron!$A70)+SUMIFS(Xero!$F:$F,Xero!$B:$B,Heron!BG$9,Xero!$A:$A,Heron!$A$5,Xero!$E:$E,Heron!$A70)</f>
        <v/>
      </c>
      <c r="BH70" s="109">
        <f>SUMIFS(Xero!$F:$F,Xero!$B:$B,Heron!BH$9,Xero!$A:$A,Heron!$A$4,Xero!$E:$E,Heron!$A70)+SUMIFS(Xero!$F:$F,Xero!$B:$B,Heron!BH$9,Xero!$A:$A,Heron!$A$5,Xero!$E:$E,Heron!$A70)</f>
        <v/>
      </c>
      <c r="BI70" s="109">
        <f>SUMIFS(Xero!$F:$F,Xero!$B:$B,Heron!BI$9,Xero!$A:$A,Heron!$A$4,Xero!$E:$E,Heron!$A70)+SUMIFS(Xero!$F:$F,Xero!$B:$B,Heron!BI$9,Xero!$A:$A,Heron!$A$5,Xero!$E:$E,Heron!$A70)</f>
        <v/>
      </c>
      <c r="BJ70" s="109">
        <f>SUMIFS(Xero!$F:$F,Xero!$B:$B,Heron!BJ$9,Xero!$A:$A,Heron!$A$4,Xero!$E:$E,Heron!$A70)+SUMIFS(Xero!$F:$F,Xero!$B:$B,Heron!BJ$9,Xero!$A:$A,Heron!$A$5,Xero!$E:$E,Heron!$A70)</f>
        <v/>
      </c>
      <c r="BK70" s="109">
        <f>SUMIFS(Xero!$F:$F,Xero!$B:$B,Heron!BK$9,Xero!$A:$A,Heron!$A$4,Xero!$E:$E,Heron!$A70)+SUMIFS(Xero!$F:$F,Xero!$B:$B,Heron!BK$9,Xero!$A:$A,Heron!$A$5,Xero!$E:$E,Heron!$A70)</f>
        <v/>
      </c>
      <c r="BL70" s="109">
        <f>sum(D70:BK70)</f>
        <v/>
      </c>
    </row>
    <row r="71">
      <c r="A71" s="108" t="inlineStr">
        <is>
          <t>General Expenses</t>
        </is>
      </c>
      <c r="D71" s="109">
        <f>SUMIFS(Xero!$F:$F,Xero!$B:$B,Heron!D$9,Xero!$A:$A,Heron!$A$4,Xero!$E:$E,Heron!$A71)+SUMIFS(Xero!$F:$F,Xero!$B:$B,Heron!D$9,Xero!$A:$A,Heron!$A$5,Xero!$E:$E,Heron!$A71)</f>
        <v/>
      </c>
      <c r="E71" s="109">
        <f>SUMIFS(Xero!$F:$F,Xero!$B:$B,Heron!E$9,Xero!$A:$A,Heron!$A$4,Xero!$E:$E,Heron!$A71)+SUMIFS(Xero!$F:$F,Xero!$B:$B,Heron!E$9,Xero!$A:$A,Heron!$A$5,Xero!$E:$E,Heron!$A71)</f>
        <v/>
      </c>
      <c r="F71" s="109">
        <f>SUMIFS(Xero!$F:$F,Xero!$B:$B,Heron!F$9,Xero!$A:$A,Heron!$A$4,Xero!$E:$E,Heron!$A71)+SUMIFS(Xero!$F:$F,Xero!$B:$B,Heron!F$9,Xero!$A:$A,Heron!$A$5,Xero!$E:$E,Heron!$A71)</f>
        <v/>
      </c>
      <c r="G71" s="109">
        <f>SUMIFS(Xero!$F:$F,Xero!$B:$B,Heron!G$9,Xero!$A:$A,Heron!$A$4,Xero!$E:$E,Heron!$A71)+SUMIFS(Xero!$F:$F,Xero!$B:$B,Heron!G$9,Xero!$A:$A,Heron!$A$5,Xero!$E:$E,Heron!$A71)</f>
        <v/>
      </c>
      <c r="H71" s="109">
        <f>SUMIFS(Xero!$F:$F,Xero!$B:$B,Heron!H$9,Xero!$A:$A,Heron!$A$4,Xero!$E:$E,Heron!$A71)+SUMIFS(Xero!$F:$F,Xero!$B:$B,Heron!H$9,Xero!$A:$A,Heron!$A$5,Xero!$E:$E,Heron!$A71)</f>
        <v/>
      </c>
      <c r="I71" s="109">
        <f>SUMIFS(Xero!$F:$F,Xero!$B:$B,Heron!I$9,Xero!$A:$A,Heron!$A$4,Xero!$E:$E,Heron!$A71)+SUMIFS(Xero!$F:$F,Xero!$B:$B,Heron!I$9,Xero!$A:$A,Heron!$A$5,Xero!$E:$E,Heron!$A71)</f>
        <v/>
      </c>
      <c r="J71" s="109">
        <f>SUMIFS(Xero!$F:$F,Xero!$B:$B,Heron!J$9,Xero!$A:$A,Heron!$A$4,Xero!$E:$E,Heron!$A71)+SUMIFS(Xero!$F:$F,Xero!$B:$B,Heron!J$9,Xero!$A:$A,Heron!$A$5,Xero!$E:$E,Heron!$A71)</f>
        <v/>
      </c>
      <c r="K71" s="109">
        <f>SUMIFS(Xero!$F:$F,Xero!$B:$B,Heron!K$9,Xero!$A:$A,Heron!$A$4,Xero!$E:$E,Heron!$A71)+SUMIFS(Xero!$F:$F,Xero!$B:$B,Heron!K$9,Xero!$A:$A,Heron!$A$5,Xero!$E:$E,Heron!$A71)</f>
        <v/>
      </c>
      <c r="L71" s="109">
        <f>SUMIFS(Xero!$F:$F,Xero!$B:$B,Heron!L$9,Xero!$A:$A,Heron!$A$4,Xero!$E:$E,Heron!$A71)+SUMIFS(Xero!$F:$F,Xero!$B:$B,Heron!L$9,Xero!$A:$A,Heron!$A$5,Xero!$E:$E,Heron!$A71)</f>
        <v/>
      </c>
      <c r="M71" s="109">
        <f>SUMIFS(Xero!$F:$F,Xero!$B:$B,Heron!M$9,Xero!$A:$A,Heron!$A$4,Xero!$E:$E,Heron!$A71)+SUMIFS(Xero!$F:$F,Xero!$B:$B,Heron!M$9,Xero!$A:$A,Heron!$A$5,Xero!$E:$E,Heron!$A71)</f>
        <v/>
      </c>
      <c r="N71" s="109">
        <f>SUMIFS(Xero!$F:$F,Xero!$B:$B,Heron!N$9,Xero!$A:$A,Heron!$A$4,Xero!$E:$E,Heron!$A71)+SUMIFS(Xero!$F:$F,Xero!$B:$B,Heron!N$9,Xero!$A:$A,Heron!$A$5,Xero!$E:$E,Heron!$A71)</f>
        <v/>
      </c>
      <c r="O71" s="109">
        <f>SUMIFS(Xero!$F:$F,Xero!$B:$B,Heron!O$9,Xero!$A:$A,Heron!$A$4,Xero!$E:$E,Heron!$A71)+SUMIFS(Xero!$F:$F,Xero!$B:$B,Heron!O$9,Xero!$A:$A,Heron!$A$5,Xero!$E:$E,Heron!$A71)</f>
        <v/>
      </c>
      <c r="P71" s="109">
        <f>SUMIFS(Xero!$F:$F,Xero!$B:$B,Heron!P$9,Xero!$A:$A,Heron!$A$4,Xero!$E:$E,Heron!$A71)+SUMIFS(Xero!$F:$F,Xero!$B:$B,Heron!P$9,Xero!$A:$A,Heron!$A$5,Xero!$E:$E,Heron!$A71)</f>
        <v/>
      </c>
      <c r="Q71" s="109">
        <f>SUMIFS(Xero!$F:$F,Xero!$B:$B,Heron!Q$9,Xero!$A:$A,Heron!$A$4,Xero!$E:$E,Heron!$A71)+SUMIFS(Xero!$F:$F,Xero!$B:$B,Heron!Q$9,Xero!$A:$A,Heron!$A$5,Xero!$E:$E,Heron!$A71)</f>
        <v/>
      </c>
      <c r="R71" s="109">
        <f>SUMIFS(Xero!$F:$F,Xero!$B:$B,Heron!R$9,Xero!$A:$A,Heron!$A$4,Xero!$E:$E,Heron!$A71)+SUMIFS(Xero!$F:$F,Xero!$B:$B,Heron!R$9,Xero!$A:$A,Heron!$A$5,Xero!$E:$E,Heron!$A71)</f>
        <v/>
      </c>
      <c r="S71" s="109">
        <f>SUMIFS(Xero!$F:$F,Xero!$B:$B,Heron!S$9,Xero!$A:$A,Heron!$A$4,Xero!$E:$E,Heron!$A71)+SUMIFS(Xero!$F:$F,Xero!$B:$B,Heron!S$9,Xero!$A:$A,Heron!$A$5,Xero!$E:$E,Heron!$A71)</f>
        <v/>
      </c>
      <c r="T71" s="109">
        <f>SUMIFS(Xero!$F:$F,Xero!$B:$B,Heron!T$9,Xero!$A:$A,Heron!$A$4,Xero!$E:$E,Heron!$A71)+SUMIFS(Xero!$F:$F,Xero!$B:$B,Heron!T$9,Xero!$A:$A,Heron!$A$5,Xero!$E:$E,Heron!$A71)</f>
        <v/>
      </c>
      <c r="U71" s="109">
        <f>SUMIFS(Xero!$F:$F,Xero!$B:$B,Heron!U$9,Xero!$A:$A,Heron!$A$4,Xero!$E:$E,Heron!$A71)+SUMIFS(Xero!$F:$F,Xero!$B:$B,Heron!U$9,Xero!$A:$A,Heron!$A$5,Xero!$E:$E,Heron!$A71)</f>
        <v/>
      </c>
      <c r="V71" s="109">
        <f>SUMIFS(Xero!$F:$F,Xero!$B:$B,Heron!V$9,Xero!$A:$A,Heron!$A$4,Xero!$E:$E,Heron!$A71)+SUMIFS(Xero!$F:$F,Xero!$B:$B,Heron!V$9,Xero!$A:$A,Heron!$A$5,Xero!$E:$E,Heron!$A71)</f>
        <v/>
      </c>
      <c r="W71" s="109">
        <f>SUMIFS(Xero!$F:$F,Xero!$B:$B,Heron!W$9,Xero!$A:$A,Heron!$A$4,Xero!$E:$E,Heron!$A71)+SUMIFS(Xero!$F:$F,Xero!$B:$B,Heron!W$9,Xero!$A:$A,Heron!$A$5,Xero!$E:$E,Heron!$A71)</f>
        <v/>
      </c>
      <c r="X71" s="109">
        <f>SUMIFS(Xero!$F:$F,Xero!$B:$B,Heron!X$9,Xero!$A:$A,Heron!$A$4,Xero!$E:$E,Heron!$A71)+SUMIFS(Xero!$F:$F,Xero!$B:$B,Heron!X$9,Xero!$A:$A,Heron!$A$5,Xero!$E:$E,Heron!$A71)</f>
        <v/>
      </c>
      <c r="Y71" s="109">
        <f>SUMIFS(Xero!$F:$F,Xero!$B:$B,Heron!Y$9,Xero!$A:$A,Heron!$A$4,Xero!$E:$E,Heron!$A71)+SUMIFS(Xero!$F:$F,Xero!$B:$B,Heron!Y$9,Xero!$A:$A,Heron!$A$5,Xero!$E:$E,Heron!$A71)</f>
        <v/>
      </c>
      <c r="Z71" s="109">
        <f>SUMIFS(Xero!$F:$F,Xero!$B:$B,Heron!Z$9,Xero!$A:$A,Heron!$A$4,Xero!$E:$E,Heron!$A71)+SUMIFS(Xero!$F:$F,Xero!$B:$B,Heron!Z$9,Xero!$A:$A,Heron!$A$5,Xero!$E:$E,Heron!$A71)</f>
        <v/>
      </c>
      <c r="AA71" s="109">
        <f>SUMIFS(Xero!$F:$F,Xero!$B:$B,Heron!AA$9,Xero!$A:$A,Heron!$A$4,Xero!$E:$E,Heron!$A71)+SUMIFS(Xero!$F:$F,Xero!$B:$B,Heron!AA$9,Xero!$A:$A,Heron!$A$5,Xero!$E:$E,Heron!$A71)</f>
        <v/>
      </c>
      <c r="AB71" s="109">
        <f>SUMIFS(Xero!$F:$F,Xero!$B:$B,Heron!AB$9,Xero!$A:$A,Heron!$A$4,Xero!$E:$E,Heron!$A71)+SUMIFS(Xero!$F:$F,Xero!$B:$B,Heron!AB$9,Xero!$A:$A,Heron!$A$5,Xero!$E:$E,Heron!$A71)</f>
        <v/>
      </c>
      <c r="AC71" s="109">
        <f>SUMIFS(Xero!$F:$F,Xero!$B:$B,Heron!AC$9,Xero!$A:$A,Heron!$A$4,Xero!$E:$E,Heron!$A71)+SUMIFS(Xero!$F:$F,Xero!$B:$B,Heron!AC$9,Xero!$A:$A,Heron!$A$5,Xero!$E:$E,Heron!$A71)</f>
        <v/>
      </c>
      <c r="AD71" s="109">
        <f>SUMIFS(Xero!$F:$F,Xero!$B:$B,Heron!AD$9,Xero!$A:$A,Heron!$A$4,Xero!$E:$E,Heron!$A71)+SUMIFS(Xero!$F:$F,Xero!$B:$B,Heron!AD$9,Xero!$A:$A,Heron!$A$5,Xero!$E:$E,Heron!$A71)</f>
        <v/>
      </c>
      <c r="AE71" s="109">
        <f>SUMIFS(Xero!$F:$F,Xero!$B:$B,Heron!AE$9,Xero!$A:$A,Heron!$A$4,Xero!$E:$E,Heron!$A71)+SUMIFS(Xero!$F:$F,Xero!$B:$B,Heron!AE$9,Xero!$A:$A,Heron!$A$5,Xero!$E:$E,Heron!$A71)</f>
        <v/>
      </c>
      <c r="AF71" s="109">
        <f>SUMIFS(Xero!$F:$F,Xero!$B:$B,Heron!AF$9,Xero!$A:$A,Heron!$A$4,Xero!$E:$E,Heron!$A71)+SUMIFS(Xero!$F:$F,Xero!$B:$B,Heron!AF$9,Xero!$A:$A,Heron!$A$5,Xero!$E:$E,Heron!$A71)</f>
        <v/>
      </c>
      <c r="AG71" s="109">
        <f>SUMIFS(Xero!$F:$F,Xero!$B:$B,Heron!AG$9,Xero!$A:$A,Heron!$A$4,Xero!$E:$E,Heron!$A71)+SUMIFS(Xero!$F:$F,Xero!$B:$B,Heron!AG$9,Xero!$A:$A,Heron!$A$5,Xero!$E:$E,Heron!$A71)</f>
        <v/>
      </c>
      <c r="AH71" s="109">
        <f>SUMIFS(Xero!$F:$F,Xero!$B:$B,Heron!AH$9,Xero!$A:$A,Heron!$A$4,Xero!$E:$E,Heron!$A71)+SUMIFS(Xero!$F:$F,Xero!$B:$B,Heron!AH$9,Xero!$A:$A,Heron!$A$5,Xero!$E:$E,Heron!$A71)</f>
        <v/>
      </c>
      <c r="AI71" s="109">
        <f>SUMIFS(Xero!$F:$F,Xero!$B:$B,Heron!AI$9,Xero!$A:$A,Heron!$A$4,Xero!$E:$E,Heron!$A71)+SUMIFS(Xero!$F:$F,Xero!$B:$B,Heron!AI$9,Xero!$A:$A,Heron!$A$5,Xero!$E:$E,Heron!$A71)</f>
        <v/>
      </c>
      <c r="AJ71" s="109">
        <f>SUMIFS(Xero!$F:$F,Xero!$B:$B,Heron!AJ$9,Xero!$A:$A,Heron!$A$4,Xero!$E:$E,Heron!$A71)+SUMIFS(Xero!$F:$F,Xero!$B:$B,Heron!AJ$9,Xero!$A:$A,Heron!$A$5,Xero!$E:$E,Heron!$A71)</f>
        <v/>
      </c>
      <c r="AK71" s="109">
        <f>SUMIFS(Xero!$F:$F,Xero!$B:$B,Heron!AK$9,Xero!$A:$A,Heron!$A$4,Xero!$E:$E,Heron!$A71)+SUMIFS(Xero!$F:$F,Xero!$B:$B,Heron!AK$9,Xero!$A:$A,Heron!$A$5,Xero!$E:$E,Heron!$A71)</f>
        <v/>
      </c>
      <c r="AL71" s="109">
        <f>SUMIFS(Xero!$F:$F,Xero!$B:$B,Heron!AL$9,Xero!$A:$A,Heron!$A$4,Xero!$E:$E,Heron!$A71)+SUMIFS(Xero!$F:$F,Xero!$B:$B,Heron!AL$9,Xero!$A:$A,Heron!$A$5,Xero!$E:$E,Heron!$A71)</f>
        <v/>
      </c>
      <c r="AM71" s="109">
        <f>SUMIFS(Xero!$F:$F,Xero!$B:$B,Heron!AM$9,Xero!$A:$A,Heron!$A$4,Xero!$E:$E,Heron!$A71)+SUMIFS(Xero!$F:$F,Xero!$B:$B,Heron!AM$9,Xero!$A:$A,Heron!$A$5,Xero!$E:$E,Heron!$A71)</f>
        <v/>
      </c>
      <c r="AN71" s="109">
        <f>SUMIFS(Xero!$F:$F,Xero!$B:$B,Heron!AN$9,Xero!$A:$A,Heron!$A$4,Xero!$E:$E,Heron!$A71)+SUMIFS(Xero!$F:$F,Xero!$B:$B,Heron!AN$9,Xero!$A:$A,Heron!$A$5,Xero!$E:$E,Heron!$A71)</f>
        <v/>
      </c>
      <c r="AO71" s="109">
        <f>SUMIFS(Xero!$F:$F,Xero!$B:$B,Heron!AO$9,Xero!$A:$A,Heron!$A$4,Xero!$E:$E,Heron!$A71)+SUMIFS(Xero!$F:$F,Xero!$B:$B,Heron!AO$9,Xero!$A:$A,Heron!$A$5,Xero!$E:$E,Heron!$A71)</f>
        <v/>
      </c>
      <c r="AP71" s="109">
        <f>SUMIFS(Xero!$F:$F,Xero!$B:$B,Heron!AP$9,Xero!$A:$A,Heron!$A$4,Xero!$E:$E,Heron!$A71)+SUMIFS(Xero!$F:$F,Xero!$B:$B,Heron!AP$9,Xero!$A:$A,Heron!$A$5,Xero!$E:$E,Heron!$A71)</f>
        <v/>
      </c>
      <c r="AQ71" s="109">
        <f>SUMIFS(Xero!$F:$F,Xero!$B:$B,Heron!AQ$9,Xero!$A:$A,Heron!$A$4,Xero!$E:$E,Heron!$A71)+SUMIFS(Xero!$F:$F,Xero!$B:$B,Heron!AQ$9,Xero!$A:$A,Heron!$A$5,Xero!$E:$E,Heron!$A71)</f>
        <v/>
      </c>
      <c r="AR71" s="109">
        <f>SUMIFS(Xero!$F:$F,Xero!$B:$B,Heron!AR$9,Xero!$A:$A,Heron!$A$4,Xero!$E:$E,Heron!$A71)+SUMIFS(Xero!$F:$F,Xero!$B:$B,Heron!AR$9,Xero!$A:$A,Heron!$A$5,Xero!$E:$E,Heron!$A71)</f>
        <v/>
      </c>
      <c r="AS71" s="109">
        <f>SUMIFS(Xero!$F:$F,Xero!$B:$B,Heron!AS$9,Xero!$A:$A,Heron!$A$4,Xero!$E:$E,Heron!$A71)+SUMIFS(Xero!$F:$F,Xero!$B:$B,Heron!AS$9,Xero!$A:$A,Heron!$A$5,Xero!$E:$E,Heron!$A71)</f>
        <v/>
      </c>
      <c r="AT71" s="109">
        <f>SUMIFS(Xero!$F:$F,Xero!$B:$B,Heron!AT$9,Xero!$A:$A,Heron!$A$4,Xero!$E:$E,Heron!$A71)+SUMIFS(Xero!$F:$F,Xero!$B:$B,Heron!AT$9,Xero!$A:$A,Heron!$A$5,Xero!$E:$E,Heron!$A71)</f>
        <v/>
      </c>
      <c r="AU71" s="109">
        <f>SUMIFS(Xero!$F:$F,Xero!$B:$B,Heron!AU$9,Xero!$A:$A,Heron!$A$4,Xero!$E:$E,Heron!$A71)+SUMIFS(Xero!$F:$F,Xero!$B:$B,Heron!AU$9,Xero!$A:$A,Heron!$A$5,Xero!$E:$E,Heron!$A71)</f>
        <v/>
      </c>
      <c r="AV71" s="109">
        <f>SUMIFS(Xero!$F:$F,Xero!$B:$B,Heron!AV$9,Xero!$A:$A,Heron!$A$4,Xero!$E:$E,Heron!$A71)+SUMIFS(Xero!$F:$F,Xero!$B:$B,Heron!AV$9,Xero!$A:$A,Heron!$A$5,Xero!$E:$E,Heron!$A71)</f>
        <v/>
      </c>
      <c r="AW71" s="109">
        <f>SUMIFS(Xero!$F:$F,Xero!$B:$B,Heron!AW$9,Xero!$A:$A,Heron!$A$4,Xero!$E:$E,Heron!$A71)+SUMIFS(Xero!$F:$F,Xero!$B:$B,Heron!AW$9,Xero!$A:$A,Heron!$A$5,Xero!$E:$E,Heron!$A71)</f>
        <v/>
      </c>
      <c r="AX71" s="109">
        <f>SUMIFS(Xero!$F:$F,Xero!$B:$B,Heron!AX$9,Xero!$A:$A,Heron!$A$4,Xero!$E:$E,Heron!$A71)+SUMIFS(Xero!$F:$F,Xero!$B:$B,Heron!AX$9,Xero!$A:$A,Heron!$A$5,Xero!$E:$E,Heron!$A71)</f>
        <v/>
      </c>
      <c r="AY71" s="109">
        <f>SUMIFS(Xero!$F:$F,Xero!$B:$B,Heron!AY$9,Xero!$A:$A,Heron!$A$4,Xero!$E:$E,Heron!$A71)+SUMIFS(Xero!$F:$F,Xero!$B:$B,Heron!AY$9,Xero!$A:$A,Heron!$A$5,Xero!$E:$E,Heron!$A71)</f>
        <v/>
      </c>
      <c r="AZ71" s="109">
        <f>SUMIFS(Xero!$F:$F,Xero!$B:$B,Heron!AZ$9,Xero!$A:$A,Heron!$A$4,Xero!$E:$E,Heron!$A71)+SUMIFS(Xero!$F:$F,Xero!$B:$B,Heron!AZ$9,Xero!$A:$A,Heron!$A$5,Xero!$E:$E,Heron!$A71)</f>
        <v/>
      </c>
      <c r="BA71" s="109">
        <f>SUMIFS(Xero!$F:$F,Xero!$B:$B,Heron!BA$9,Xero!$A:$A,Heron!$A$4,Xero!$E:$E,Heron!$A71)+SUMIFS(Xero!$F:$F,Xero!$B:$B,Heron!BA$9,Xero!$A:$A,Heron!$A$5,Xero!$E:$E,Heron!$A71)</f>
        <v/>
      </c>
      <c r="BB71" s="109">
        <f>SUMIFS(Xero!$F:$F,Xero!$B:$B,Heron!BB$9,Xero!$A:$A,Heron!$A$4,Xero!$E:$E,Heron!$A71)+SUMIFS(Xero!$F:$F,Xero!$B:$B,Heron!BB$9,Xero!$A:$A,Heron!$A$5,Xero!$E:$E,Heron!$A71)</f>
        <v/>
      </c>
      <c r="BC71" s="109">
        <f>SUMIFS(Xero!$F:$F,Xero!$B:$B,Heron!BC$9,Xero!$A:$A,Heron!$A$4,Xero!$E:$E,Heron!$A71)+SUMIFS(Xero!$F:$F,Xero!$B:$B,Heron!BC$9,Xero!$A:$A,Heron!$A$5,Xero!$E:$E,Heron!$A71)</f>
        <v/>
      </c>
      <c r="BD71" s="109">
        <f>SUMIFS(Xero!$F:$F,Xero!$B:$B,Heron!BD$9,Xero!$A:$A,Heron!$A$4,Xero!$E:$E,Heron!$A71)+SUMIFS(Xero!$F:$F,Xero!$B:$B,Heron!BD$9,Xero!$A:$A,Heron!$A$5,Xero!$E:$E,Heron!$A71)</f>
        <v/>
      </c>
      <c r="BE71" s="109">
        <f>SUMIFS(Xero!$F:$F,Xero!$B:$B,Heron!BE$9,Xero!$A:$A,Heron!$A$4,Xero!$E:$E,Heron!$A71)+SUMIFS(Xero!$F:$F,Xero!$B:$B,Heron!BE$9,Xero!$A:$A,Heron!$A$5,Xero!$E:$E,Heron!$A71)</f>
        <v/>
      </c>
      <c r="BF71" s="109">
        <f>SUMIFS(Xero!$F:$F,Xero!$B:$B,Heron!BF$9,Xero!$A:$A,Heron!$A$4,Xero!$E:$E,Heron!$A71)+SUMIFS(Xero!$F:$F,Xero!$B:$B,Heron!BF$9,Xero!$A:$A,Heron!$A$5,Xero!$E:$E,Heron!$A71)</f>
        <v/>
      </c>
      <c r="BG71" s="109">
        <f>SUMIFS(Xero!$F:$F,Xero!$B:$B,Heron!BG$9,Xero!$A:$A,Heron!$A$4,Xero!$E:$E,Heron!$A71)+SUMIFS(Xero!$F:$F,Xero!$B:$B,Heron!BG$9,Xero!$A:$A,Heron!$A$5,Xero!$E:$E,Heron!$A71)</f>
        <v/>
      </c>
      <c r="BH71" s="109">
        <f>SUMIFS(Xero!$F:$F,Xero!$B:$B,Heron!BH$9,Xero!$A:$A,Heron!$A$4,Xero!$E:$E,Heron!$A71)+SUMIFS(Xero!$F:$F,Xero!$B:$B,Heron!BH$9,Xero!$A:$A,Heron!$A$5,Xero!$E:$E,Heron!$A71)</f>
        <v/>
      </c>
      <c r="BI71" s="109">
        <f>SUMIFS(Xero!$F:$F,Xero!$B:$B,Heron!BI$9,Xero!$A:$A,Heron!$A$4,Xero!$E:$E,Heron!$A71)+SUMIFS(Xero!$F:$F,Xero!$B:$B,Heron!BI$9,Xero!$A:$A,Heron!$A$5,Xero!$E:$E,Heron!$A71)</f>
        <v/>
      </c>
      <c r="BJ71" s="109">
        <f>SUMIFS(Xero!$F:$F,Xero!$B:$B,Heron!BJ$9,Xero!$A:$A,Heron!$A$4,Xero!$E:$E,Heron!$A71)+SUMIFS(Xero!$F:$F,Xero!$B:$B,Heron!BJ$9,Xero!$A:$A,Heron!$A$5,Xero!$E:$E,Heron!$A71)</f>
        <v/>
      </c>
      <c r="BK71" s="109">
        <f>SUMIFS(Xero!$F:$F,Xero!$B:$B,Heron!BK$9,Xero!$A:$A,Heron!$A$4,Xero!$E:$E,Heron!$A71)+SUMIFS(Xero!$F:$F,Xero!$B:$B,Heron!BK$9,Xero!$A:$A,Heron!$A$5,Xero!$E:$E,Heron!$A71)</f>
        <v/>
      </c>
      <c r="BL71" s="109">
        <f>sum(D71:BK71)</f>
        <v/>
      </c>
    </row>
    <row r="72">
      <c r="A72" s="108" t="inlineStr">
        <is>
          <t>Insurance</t>
        </is>
      </c>
      <c r="D72" s="109">
        <f>SUMIFS(Xero!$F:$F,Xero!$B:$B,Heron!D$9,Xero!$A:$A,Heron!$A$4,Xero!$E:$E,Heron!$A72)+SUMIFS(Xero!$F:$F,Xero!$B:$B,Heron!D$9,Xero!$A:$A,Heron!$A$5,Xero!$E:$E,Heron!$A72)</f>
        <v/>
      </c>
      <c r="E72" s="109">
        <f>SUMIFS(Xero!$F:$F,Xero!$B:$B,Heron!E$9,Xero!$A:$A,Heron!$A$4,Xero!$E:$E,Heron!$A72)+SUMIFS(Xero!$F:$F,Xero!$B:$B,Heron!E$9,Xero!$A:$A,Heron!$A$5,Xero!$E:$E,Heron!$A72)</f>
        <v/>
      </c>
      <c r="F72" s="109">
        <f>SUMIFS(Xero!$F:$F,Xero!$B:$B,Heron!F$9,Xero!$A:$A,Heron!$A$4,Xero!$E:$E,Heron!$A72)+SUMIFS(Xero!$F:$F,Xero!$B:$B,Heron!F$9,Xero!$A:$A,Heron!$A$5,Xero!$E:$E,Heron!$A72)</f>
        <v/>
      </c>
      <c r="G72" s="109">
        <f>SUMIFS(Xero!$F:$F,Xero!$B:$B,Heron!G$9,Xero!$A:$A,Heron!$A$4,Xero!$E:$E,Heron!$A72)+SUMIFS(Xero!$F:$F,Xero!$B:$B,Heron!G$9,Xero!$A:$A,Heron!$A$5,Xero!$E:$E,Heron!$A72)</f>
        <v/>
      </c>
      <c r="H72" s="109">
        <f>SUMIFS(Xero!$F:$F,Xero!$B:$B,Heron!H$9,Xero!$A:$A,Heron!$A$4,Xero!$E:$E,Heron!$A72)+SUMIFS(Xero!$F:$F,Xero!$B:$B,Heron!H$9,Xero!$A:$A,Heron!$A$5,Xero!$E:$E,Heron!$A72)</f>
        <v/>
      </c>
      <c r="I72" s="109">
        <f>SUMIFS(Xero!$F:$F,Xero!$B:$B,Heron!I$9,Xero!$A:$A,Heron!$A$4,Xero!$E:$E,Heron!$A72)+SUMIFS(Xero!$F:$F,Xero!$B:$B,Heron!I$9,Xero!$A:$A,Heron!$A$5,Xero!$E:$E,Heron!$A72)</f>
        <v/>
      </c>
      <c r="J72" s="109">
        <f>SUMIFS(Xero!$F:$F,Xero!$B:$B,Heron!J$9,Xero!$A:$A,Heron!$A$4,Xero!$E:$E,Heron!$A72)+SUMIFS(Xero!$F:$F,Xero!$B:$B,Heron!J$9,Xero!$A:$A,Heron!$A$5,Xero!$E:$E,Heron!$A72)</f>
        <v/>
      </c>
      <c r="K72" s="109">
        <f>SUMIFS(Xero!$F:$F,Xero!$B:$B,Heron!K$9,Xero!$A:$A,Heron!$A$4,Xero!$E:$E,Heron!$A72)+SUMIFS(Xero!$F:$F,Xero!$B:$B,Heron!K$9,Xero!$A:$A,Heron!$A$5,Xero!$E:$E,Heron!$A72)</f>
        <v/>
      </c>
      <c r="L72" s="109">
        <f>SUMIFS(Xero!$F:$F,Xero!$B:$B,Heron!L$9,Xero!$A:$A,Heron!$A$4,Xero!$E:$E,Heron!$A72)+SUMIFS(Xero!$F:$F,Xero!$B:$B,Heron!L$9,Xero!$A:$A,Heron!$A$5,Xero!$E:$E,Heron!$A72)</f>
        <v/>
      </c>
      <c r="M72" s="109">
        <f>SUMIFS(Xero!$F:$F,Xero!$B:$B,Heron!M$9,Xero!$A:$A,Heron!$A$4,Xero!$E:$E,Heron!$A72)+SUMIFS(Xero!$F:$F,Xero!$B:$B,Heron!M$9,Xero!$A:$A,Heron!$A$5,Xero!$E:$E,Heron!$A72)</f>
        <v/>
      </c>
      <c r="N72" s="109">
        <f>SUMIFS(Xero!$F:$F,Xero!$B:$B,Heron!N$9,Xero!$A:$A,Heron!$A$4,Xero!$E:$E,Heron!$A72)+SUMIFS(Xero!$F:$F,Xero!$B:$B,Heron!N$9,Xero!$A:$A,Heron!$A$5,Xero!$E:$E,Heron!$A72)</f>
        <v/>
      </c>
      <c r="O72" s="109">
        <f>SUMIFS(Xero!$F:$F,Xero!$B:$B,Heron!O$9,Xero!$A:$A,Heron!$A$4,Xero!$E:$E,Heron!$A72)+SUMIFS(Xero!$F:$F,Xero!$B:$B,Heron!O$9,Xero!$A:$A,Heron!$A$5,Xero!$E:$E,Heron!$A72)</f>
        <v/>
      </c>
      <c r="P72" s="109">
        <f>SUMIFS(Xero!$F:$F,Xero!$B:$B,Heron!P$9,Xero!$A:$A,Heron!$A$4,Xero!$E:$E,Heron!$A72)+SUMIFS(Xero!$F:$F,Xero!$B:$B,Heron!P$9,Xero!$A:$A,Heron!$A$5,Xero!$E:$E,Heron!$A72)</f>
        <v/>
      </c>
      <c r="Q72" s="109">
        <f>SUMIFS(Xero!$F:$F,Xero!$B:$B,Heron!Q$9,Xero!$A:$A,Heron!$A$4,Xero!$E:$E,Heron!$A72)+SUMIFS(Xero!$F:$F,Xero!$B:$B,Heron!Q$9,Xero!$A:$A,Heron!$A$5,Xero!$E:$E,Heron!$A72)</f>
        <v/>
      </c>
      <c r="R72" s="109">
        <f>SUMIFS(Xero!$F:$F,Xero!$B:$B,Heron!R$9,Xero!$A:$A,Heron!$A$4,Xero!$E:$E,Heron!$A72)+SUMIFS(Xero!$F:$F,Xero!$B:$B,Heron!R$9,Xero!$A:$A,Heron!$A$5,Xero!$E:$E,Heron!$A72)</f>
        <v/>
      </c>
      <c r="S72" s="109">
        <f>SUMIFS(Xero!$F:$F,Xero!$B:$B,Heron!S$9,Xero!$A:$A,Heron!$A$4,Xero!$E:$E,Heron!$A72)+SUMIFS(Xero!$F:$F,Xero!$B:$B,Heron!S$9,Xero!$A:$A,Heron!$A$5,Xero!$E:$E,Heron!$A72)</f>
        <v/>
      </c>
      <c r="T72" s="109">
        <f>SUMIFS(Xero!$F:$F,Xero!$B:$B,Heron!T$9,Xero!$A:$A,Heron!$A$4,Xero!$E:$E,Heron!$A72)+SUMIFS(Xero!$F:$F,Xero!$B:$B,Heron!T$9,Xero!$A:$A,Heron!$A$5,Xero!$E:$E,Heron!$A72)</f>
        <v/>
      </c>
      <c r="U72" s="109">
        <f>SUMIFS(Xero!$F:$F,Xero!$B:$B,Heron!U$9,Xero!$A:$A,Heron!$A$4,Xero!$E:$E,Heron!$A72)+SUMIFS(Xero!$F:$F,Xero!$B:$B,Heron!U$9,Xero!$A:$A,Heron!$A$5,Xero!$E:$E,Heron!$A72)</f>
        <v/>
      </c>
      <c r="V72" s="109">
        <f>SUMIFS(Xero!$F:$F,Xero!$B:$B,Heron!V$9,Xero!$A:$A,Heron!$A$4,Xero!$E:$E,Heron!$A72)+SUMIFS(Xero!$F:$F,Xero!$B:$B,Heron!V$9,Xero!$A:$A,Heron!$A$5,Xero!$E:$E,Heron!$A72)</f>
        <v/>
      </c>
      <c r="W72" s="109">
        <f>SUMIFS(Xero!$F:$F,Xero!$B:$B,Heron!W$9,Xero!$A:$A,Heron!$A$4,Xero!$E:$E,Heron!$A72)+SUMIFS(Xero!$F:$F,Xero!$B:$B,Heron!W$9,Xero!$A:$A,Heron!$A$5,Xero!$E:$E,Heron!$A72)</f>
        <v/>
      </c>
      <c r="X72" s="109">
        <f>SUMIFS(Xero!$F:$F,Xero!$B:$B,Heron!X$9,Xero!$A:$A,Heron!$A$4,Xero!$E:$E,Heron!$A72)+SUMIFS(Xero!$F:$F,Xero!$B:$B,Heron!X$9,Xero!$A:$A,Heron!$A$5,Xero!$E:$E,Heron!$A72)</f>
        <v/>
      </c>
      <c r="Y72" s="109">
        <f>SUMIFS(Xero!$F:$F,Xero!$B:$B,Heron!Y$9,Xero!$A:$A,Heron!$A$4,Xero!$E:$E,Heron!$A72)+SUMIFS(Xero!$F:$F,Xero!$B:$B,Heron!Y$9,Xero!$A:$A,Heron!$A$5,Xero!$E:$E,Heron!$A72)</f>
        <v/>
      </c>
      <c r="Z72" s="109">
        <f>SUMIFS(Xero!$F:$F,Xero!$B:$B,Heron!Z$9,Xero!$A:$A,Heron!$A$4,Xero!$E:$E,Heron!$A72)+SUMIFS(Xero!$F:$F,Xero!$B:$B,Heron!Z$9,Xero!$A:$A,Heron!$A$5,Xero!$E:$E,Heron!$A72)</f>
        <v/>
      </c>
      <c r="AA72" s="109">
        <f>SUMIFS(Xero!$F:$F,Xero!$B:$B,Heron!AA$9,Xero!$A:$A,Heron!$A$4,Xero!$E:$E,Heron!$A72)+SUMIFS(Xero!$F:$F,Xero!$B:$B,Heron!AA$9,Xero!$A:$A,Heron!$A$5,Xero!$E:$E,Heron!$A72)</f>
        <v/>
      </c>
      <c r="AB72" s="109">
        <f>SUMIFS(Xero!$F:$F,Xero!$B:$B,Heron!AB$9,Xero!$A:$A,Heron!$A$4,Xero!$E:$E,Heron!$A72)+SUMIFS(Xero!$F:$F,Xero!$B:$B,Heron!AB$9,Xero!$A:$A,Heron!$A$5,Xero!$E:$E,Heron!$A72)</f>
        <v/>
      </c>
      <c r="AC72" s="109">
        <f>SUMIFS(Xero!$F:$F,Xero!$B:$B,Heron!AC$9,Xero!$A:$A,Heron!$A$4,Xero!$E:$E,Heron!$A72)+SUMIFS(Xero!$F:$F,Xero!$B:$B,Heron!AC$9,Xero!$A:$A,Heron!$A$5,Xero!$E:$E,Heron!$A72)</f>
        <v/>
      </c>
      <c r="AD72" s="109">
        <f>SUMIFS(Xero!$F:$F,Xero!$B:$B,Heron!AD$9,Xero!$A:$A,Heron!$A$4,Xero!$E:$E,Heron!$A72)+SUMIFS(Xero!$F:$F,Xero!$B:$B,Heron!AD$9,Xero!$A:$A,Heron!$A$5,Xero!$E:$E,Heron!$A72)</f>
        <v/>
      </c>
      <c r="AE72" s="109">
        <f>SUMIFS(Xero!$F:$F,Xero!$B:$B,Heron!AE$9,Xero!$A:$A,Heron!$A$4,Xero!$E:$E,Heron!$A72)+SUMIFS(Xero!$F:$F,Xero!$B:$B,Heron!AE$9,Xero!$A:$A,Heron!$A$5,Xero!$E:$E,Heron!$A72)</f>
        <v/>
      </c>
      <c r="AF72" s="109">
        <f>SUMIFS(Xero!$F:$F,Xero!$B:$B,Heron!AF$9,Xero!$A:$A,Heron!$A$4,Xero!$E:$E,Heron!$A72)+SUMIFS(Xero!$F:$F,Xero!$B:$B,Heron!AF$9,Xero!$A:$A,Heron!$A$5,Xero!$E:$E,Heron!$A72)</f>
        <v/>
      </c>
      <c r="AG72" s="109">
        <f>SUMIFS(Xero!$F:$F,Xero!$B:$B,Heron!AG$9,Xero!$A:$A,Heron!$A$4,Xero!$E:$E,Heron!$A72)+SUMIFS(Xero!$F:$F,Xero!$B:$B,Heron!AG$9,Xero!$A:$A,Heron!$A$5,Xero!$E:$E,Heron!$A72)</f>
        <v/>
      </c>
      <c r="AH72" s="109">
        <f>SUMIFS(Xero!$F:$F,Xero!$B:$B,Heron!AH$9,Xero!$A:$A,Heron!$A$4,Xero!$E:$E,Heron!$A72)+SUMIFS(Xero!$F:$F,Xero!$B:$B,Heron!AH$9,Xero!$A:$A,Heron!$A$5,Xero!$E:$E,Heron!$A72)</f>
        <v/>
      </c>
      <c r="AI72" s="109">
        <f>SUMIFS(Xero!$F:$F,Xero!$B:$B,Heron!AI$9,Xero!$A:$A,Heron!$A$4,Xero!$E:$E,Heron!$A72)+SUMIFS(Xero!$F:$F,Xero!$B:$B,Heron!AI$9,Xero!$A:$A,Heron!$A$5,Xero!$E:$E,Heron!$A72)</f>
        <v/>
      </c>
      <c r="AJ72" s="109">
        <f>SUMIFS(Xero!$F:$F,Xero!$B:$B,Heron!AJ$9,Xero!$A:$A,Heron!$A$4,Xero!$E:$E,Heron!$A72)+SUMIFS(Xero!$F:$F,Xero!$B:$B,Heron!AJ$9,Xero!$A:$A,Heron!$A$5,Xero!$E:$E,Heron!$A72)</f>
        <v/>
      </c>
      <c r="AK72" s="109">
        <f>SUMIFS(Xero!$F:$F,Xero!$B:$B,Heron!AK$9,Xero!$A:$A,Heron!$A$4,Xero!$E:$E,Heron!$A72)+SUMIFS(Xero!$F:$F,Xero!$B:$B,Heron!AK$9,Xero!$A:$A,Heron!$A$5,Xero!$E:$E,Heron!$A72)</f>
        <v/>
      </c>
      <c r="AL72" s="109">
        <f>SUMIFS(Xero!$F:$F,Xero!$B:$B,Heron!AL$9,Xero!$A:$A,Heron!$A$4,Xero!$E:$E,Heron!$A72)+SUMIFS(Xero!$F:$F,Xero!$B:$B,Heron!AL$9,Xero!$A:$A,Heron!$A$5,Xero!$E:$E,Heron!$A72)</f>
        <v/>
      </c>
      <c r="AM72" s="109">
        <f>SUMIFS(Xero!$F:$F,Xero!$B:$B,Heron!AM$9,Xero!$A:$A,Heron!$A$4,Xero!$E:$E,Heron!$A72)+SUMIFS(Xero!$F:$F,Xero!$B:$B,Heron!AM$9,Xero!$A:$A,Heron!$A$5,Xero!$E:$E,Heron!$A72)</f>
        <v/>
      </c>
      <c r="AN72" s="109">
        <f>SUMIFS(Xero!$F:$F,Xero!$B:$B,Heron!AN$9,Xero!$A:$A,Heron!$A$4,Xero!$E:$E,Heron!$A72)+SUMIFS(Xero!$F:$F,Xero!$B:$B,Heron!AN$9,Xero!$A:$A,Heron!$A$5,Xero!$E:$E,Heron!$A72)</f>
        <v/>
      </c>
      <c r="AO72" s="109">
        <f>SUMIFS(Xero!$F:$F,Xero!$B:$B,Heron!AO$9,Xero!$A:$A,Heron!$A$4,Xero!$E:$E,Heron!$A72)+SUMIFS(Xero!$F:$F,Xero!$B:$B,Heron!AO$9,Xero!$A:$A,Heron!$A$5,Xero!$E:$E,Heron!$A72)</f>
        <v/>
      </c>
      <c r="AP72" s="109">
        <f>SUMIFS(Xero!$F:$F,Xero!$B:$B,Heron!AP$9,Xero!$A:$A,Heron!$A$4,Xero!$E:$E,Heron!$A72)+SUMIFS(Xero!$F:$F,Xero!$B:$B,Heron!AP$9,Xero!$A:$A,Heron!$A$5,Xero!$E:$E,Heron!$A72)</f>
        <v/>
      </c>
      <c r="AQ72" s="109">
        <f>SUMIFS(Xero!$F:$F,Xero!$B:$B,Heron!AQ$9,Xero!$A:$A,Heron!$A$4,Xero!$E:$E,Heron!$A72)+SUMIFS(Xero!$F:$F,Xero!$B:$B,Heron!AQ$9,Xero!$A:$A,Heron!$A$5,Xero!$E:$E,Heron!$A72)</f>
        <v/>
      </c>
      <c r="AR72" s="109">
        <f>SUMIFS(Xero!$F:$F,Xero!$B:$B,Heron!AR$9,Xero!$A:$A,Heron!$A$4,Xero!$E:$E,Heron!$A72)+SUMIFS(Xero!$F:$F,Xero!$B:$B,Heron!AR$9,Xero!$A:$A,Heron!$A$5,Xero!$E:$E,Heron!$A72)</f>
        <v/>
      </c>
      <c r="AS72" s="109">
        <f>SUMIFS(Xero!$F:$F,Xero!$B:$B,Heron!AS$9,Xero!$A:$A,Heron!$A$4,Xero!$E:$E,Heron!$A72)+SUMIFS(Xero!$F:$F,Xero!$B:$B,Heron!AS$9,Xero!$A:$A,Heron!$A$5,Xero!$E:$E,Heron!$A72)</f>
        <v/>
      </c>
      <c r="AT72" s="109">
        <f>SUMIFS(Xero!$F:$F,Xero!$B:$B,Heron!AT$9,Xero!$A:$A,Heron!$A$4,Xero!$E:$E,Heron!$A72)+SUMIFS(Xero!$F:$F,Xero!$B:$B,Heron!AT$9,Xero!$A:$A,Heron!$A$5,Xero!$E:$E,Heron!$A72)</f>
        <v/>
      </c>
      <c r="AU72" s="109">
        <f>SUMIFS(Xero!$F:$F,Xero!$B:$B,Heron!AU$9,Xero!$A:$A,Heron!$A$4,Xero!$E:$E,Heron!$A72)+SUMIFS(Xero!$F:$F,Xero!$B:$B,Heron!AU$9,Xero!$A:$A,Heron!$A$5,Xero!$E:$E,Heron!$A72)</f>
        <v/>
      </c>
      <c r="AV72" s="109">
        <f>SUMIFS(Xero!$F:$F,Xero!$B:$B,Heron!AV$9,Xero!$A:$A,Heron!$A$4,Xero!$E:$E,Heron!$A72)+SUMIFS(Xero!$F:$F,Xero!$B:$B,Heron!AV$9,Xero!$A:$A,Heron!$A$5,Xero!$E:$E,Heron!$A72)</f>
        <v/>
      </c>
      <c r="AW72" s="109">
        <f>SUMIFS(Xero!$F:$F,Xero!$B:$B,Heron!AW$9,Xero!$A:$A,Heron!$A$4,Xero!$E:$E,Heron!$A72)+SUMIFS(Xero!$F:$F,Xero!$B:$B,Heron!AW$9,Xero!$A:$A,Heron!$A$5,Xero!$E:$E,Heron!$A72)</f>
        <v/>
      </c>
      <c r="AX72" s="109">
        <f>SUMIFS(Xero!$F:$F,Xero!$B:$B,Heron!AX$9,Xero!$A:$A,Heron!$A$4,Xero!$E:$E,Heron!$A72)+SUMIFS(Xero!$F:$F,Xero!$B:$B,Heron!AX$9,Xero!$A:$A,Heron!$A$5,Xero!$E:$E,Heron!$A72)</f>
        <v/>
      </c>
      <c r="AY72" s="109">
        <f>SUMIFS(Xero!$F:$F,Xero!$B:$B,Heron!AY$9,Xero!$A:$A,Heron!$A$4,Xero!$E:$E,Heron!$A72)+SUMIFS(Xero!$F:$F,Xero!$B:$B,Heron!AY$9,Xero!$A:$A,Heron!$A$5,Xero!$E:$E,Heron!$A72)</f>
        <v/>
      </c>
      <c r="AZ72" s="109">
        <f>SUMIFS(Xero!$F:$F,Xero!$B:$B,Heron!AZ$9,Xero!$A:$A,Heron!$A$4,Xero!$E:$E,Heron!$A72)+SUMIFS(Xero!$F:$F,Xero!$B:$B,Heron!AZ$9,Xero!$A:$A,Heron!$A$5,Xero!$E:$E,Heron!$A72)</f>
        <v/>
      </c>
      <c r="BA72" s="109">
        <f>SUMIFS(Xero!$F:$F,Xero!$B:$B,Heron!BA$9,Xero!$A:$A,Heron!$A$4,Xero!$E:$E,Heron!$A72)+SUMIFS(Xero!$F:$F,Xero!$B:$B,Heron!BA$9,Xero!$A:$A,Heron!$A$5,Xero!$E:$E,Heron!$A72)</f>
        <v/>
      </c>
      <c r="BB72" s="109">
        <f>SUMIFS(Xero!$F:$F,Xero!$B:$B,Heron!BB$9,Xero!$A:$A,Heron!$A$4,Xero!$E:$E,Heron!$A72)+SUMIFS(Xero!$F:$F,Xero!$B:$B,Heron!BB$9,Xero!$A:$A,Heron!$A$5,Xero!$E:$E,Heron!$A72)</f>
        <v/>
      </c>
      <c r="BC72" s="109">
        <f>SUMIFS(Xero!$F:$F,Xero!$B:$B,Heron!BC$9,Xero!$A:$A,Heron!$A$4,Xero!$E:$E,Heron!$A72)+SUMIFS(Xero!$F:$F,Xero!$B:$B,Heron!BC$9,Xero!$A:$A,Heron!$A$5,Xero!$E:$E,Heron!$A72)</f>
        <v/>
      </c>
      <c r="BD72" s="109">
        <f>SUMIFS(Xero!$F:$F,Xero!$B:$B,Heron!BD$9,Xero!$A:$A,Heron!$A$4,Xero!$E:$E,Heron!$A72)+SUMIFS(Xero!$F:$F,Xero!$B:$B,Heron!BD$9,Xero!$A:$A,Heron!$A$5,Xero!$E:$E,Heron!$A72)</f>
        <v/>
      </c>
      <c r="BE72" s="109">
        <f>SUMIFS(Xero!$F:$F,Xero!$B:$B,Heron!BE$9,Xero!$A:$A,Heron!$A$4,Xero!$E:$E,Heron!$A72)+SUMIFS(Xero!$F:$F,Xero!$B:$B,Heron!BE$9,Xero!$A:$A,Heron!$A$5,Xero!$E:$E,Heron!$A72)</f>
        <v/>
      </c>
      <c r="BF72" s="109">
        <f>SUMIFS(Xero!$F:$F,Xero!$B:$B,Heron!BF$9,Xero!$A:$A,Heron!$A$4,Xero!$E:$E,Heron!$A72)+SUMIFS(Xero!$F:$F,Xero!$B:$B,Heron!BF$9,Xero!$A:$A,Heron!$A$5,Xero!$E:$E,Heron!$A72)</f>
        <v/>
      </c>
      <c r="BG72" s="109">
        <f>SUMIFS(Xero!$F:$F,Xero!$B:$B,Heron!BG$9,Xero!$A:$A,Heron!$A$4,Xero!$E:$E,Heron!$A72)+SUMIFS(Xero!$F:$F,Xero!$B:$B,Heron!BG$9,Xero!$A:$A,Heron!$A$5,Xero!$E:$E,Heron!$A72)</f>
        <v/>
      </c>
      <c r="BH72" s="109">
        <f>SUMIFS(Xero!$F:$F,Xero!$B:$B,Heron!BH$9,Xero!$A:$A,Heron!$A$4,Xero!$E:$E,Heron!$A72)+SUMIFS(Xero!$F:$F,Xero!$B:$B,Heron!BH$9,Xero!$A:$A,Heron!$A$5,Xero!$E:$E,Heron!$A72)</f>
        <v/>
      </c>
      <c r="BI72" s="109">
        <f>SUMIFS(Xero!$F:$F,Xero!$B:$B,Heron!BI$9,Xero!$A:$A,Heron!$A$4,Xero!$E:$E,Heron!$A72)+SUMIFS(Xero!$F:$F,Xero!$B:$B,Heron!BI$9,Xero!$A:$A,Heron!$A$5,Xero!$E:$E,Heron!$A72)</f>
        <v/>
      </c>
      <c r="BJ72" s="109">
        <f>SUMIFS(Xero!$F:$F,Xero!$B:$B,Heron!BJ$9,Xero!$A:$A,Heron!$A$4,Xero!$E:$E,Heron!$A72)+SUMIFS(Xero!$F:$F,Xero!$B:$B,Heron!BJ$9,Xero!$A:$A,Heron!$A$5,Xero!$E:$E,Heron!$A72)</f>
        <v/>
      </c>
      <c r="BK72" s="109">
        <f>SUMIFS(Xero!$F:$F,Xero!$B:$B,Heron!BK$9,Xero!$A:$A,Heron!$A$4,Xero!$E:$E,Heron!$A72)+SUMIFS(Xero!$F:$F,Xero!$B:$B,Heron!BK$9,Xero!$A:$A,Heron!$A$5,Xero!$E:$E,Heron!$A72)</f>
        <v/>
      </c>
      <c r="BL72" s="109">
        <f>sum(D72:BK72)</f>
        <v/>
      </c>
    </row>
    <row r="73">
      <c r="A73" s="108" t="inlineStr">
        <is>
          <t>Interest Paid</t>
        </is>
      </c>
      <c r="D73" s="109">
        <f>SUMIFS(Xero!$F:$F,Xero!$B:$B,Heron!D$9,Xero!$A:$A,Heron!$A$4,Xero!$E:$E,Heron!$A73)+SUMIFS(Xero!$F:$F,Xero!$B:$B,Heron!D$9,Xero!$A:$A,Heron!$A$5,Xero!$E:$E,Heron!$A73)</f>
        <v/>
      </c>
      <c r="E73" s="109">
        <f>SUMIFS(Xero!$F:$F,Xero!$B:$B,Heron!E$9,Xero!$A:$A,Heron!$A$4,Xero!$E:$E,Heron!$A73)+SUMIFS(Xero!$F:$F,Xero!$B:$B,Heron!E$9,Xero!$A:$A,Heron!$A$5,Xero!$E:$E,Heron!$A73)</f>
        <v/>
      </c>
      <c r="F73" s="109">
        <f>SUMIFS(Xero!$F:$F,Xero!$B:$B,Heron!F$9,Xero!$A:$A,Heron!$A$4,Xero!$E:$E,Heron!$A73)+SUMIFS(Xero!$F:$F,Xero!$B:$B,Heron!F$9,Xero!$A:$A,Heron!$A$5,Xero!$E:$E,Heron!$A73)</f>
        <v/>
      </c>
      <c r="G73" s="109">
        <f>SUMIFS(Xero!$F:$F,Xero!$B:$B,Heron!G$9,Xero!$A:$A,Heron!$A$4,Xero!$E:$E,Heron!$A73)+SUMIFS(Xero!$F:$F,Xero!$B:$B,Heron!G$9,Xero!$A:$A,Heron!$A$5,Xero!$E:$E,Heron!$A73)</f>
        <v/>
      </c>
      <c r="H73" s="109">
        <f>SUMIFS(Xero!$F:$F,Xero!$B:$B,Heron!H$9,Xero!$A:$A,Heron!$A$4,Xero!$E:$E,Heron!$A73)+SUMIFS(Xero!$F:$F,Xero!$B:$B,Heron!H$9,Xero!$A:$A,Heron!$A$5,Xero!$E:$E,Heron!$A73)</f>
        <v/>
      </c>
      <c r="I73" s="109">
        <f>SUMIFS(Xero!$F:$F,Xero!$B:$B,Heron!I$9,Xero!$A:$A,Heron!$A$4,Xero!$E:$E,Heron!$A73)+SUMIFS(Xero!$F:$F,Xero!$B:$B,Heron!I$9,Xero!$A:$A,Heron!$A$5,Xero!$E:$E,Heron!$A73)</f>
        <v/>
      </c>
      <c r="J73" s="109">
        <f>SUMIFS(Xero!$F:$F,Xero!$B:$B,Heron!J$9,Xero!$A:$A,Heron!$A$4,Xero!$E:$E,Heron!$A73)+SUMIFS(Xero!$F:$F,Xero!$B:$B,Heron!J$9,Xero!$A:$A,Heron!$A$5,Xero!$E:$E,Heron!$A73)</f>
        <v/>
      </c>
      <c r="K73" s="109">
        <f>SUMIFS(Xero!$F:$F,Xero!$B:$B,Heron!K$9,Xero!$A:$A,Heron!$A$4,Xero!$E:$E,Heron!$A73)+SUMIFS(Xero!$F:$F,Xero!$B:$B,Heron!K$9,Xero!$A:$A,Heron!$A$5,Xero!$E:$E,Heron!$A73)</f>
        <v/>
      </c>
      <c r="L73" s="109">
        <f>SUMIFS(Xero!$F:$F,Xero!$B:$B,Heron!L$9,Xero!$A:$A,Heron!$A$4,Xero!$E:$E,Heron!$A73)+SUMIFS(Xero!$F:$F,Xero!$B:$B,Heron!L$9,Xero!$A:$A,Heron!$A$5,Xero!$E:$E,Heron!$A73)</f>
        <v/>
      </c>
      <c r="M73" s="109">
        <f>SUMIFS(Xero!$F:$F,Xero!$B:$B,Heron!M$9,Xero!$A:$A,Heron!$A$4,Xero!$E:$E,Heron!$A73)+SUMIFS(Xero!$F:$F,Xero!$B:$B,Heron!M$9,Xero!$A:$A,Heron!$A$5,Xero!$E:$E,Heron!$A73)</f>
        <v/>
      </c>
      <c r="N73" s="109">
        <f>SUMIFS(Xero!$F:$F,Xero!$B:$B,Heron!N$9,Xero!$A:$A,Heron!$A$4,Xero!$E:$E,Heron!$A73)+SUMIFS(Xero!$F:$F,Xero!$B:$B,Heron!N$9,Xero!$A:$A,Heron!$A$5,Xero!$E:$E,Heron!$A73)</f>
        <v/>
      </c>
      <c r="O73" s="109">
        <f>SUMIFS(Xero!$F:$F,Xero!$B:$B,Heron!O$9,Xero!$A:$A,Heron!$A$4,Xero!$E:$E,Heron!$A73)+SUMIFS(Xero!$F:$F,Xero!$B:$B,Heron!O$9,Xero!$A:$A,Heron!$A$5,Xero!$E:$E,Heron!$A73)</f>
        <v/>
      </c>
      <c r="P73" s="109">
        <f>SUMIFS(Xero!$F:$F,Xero!$B:$B,Heron!P$9,Xero!$A:$A,Heron!$A$4,Xero!$E:$E,Heron!$A73)+SUMIFS(Xero!$F:$F,Xero!$B:$B,Heron!P$9,Xero!$A:$A,Heron!$A$5,Xero!$E:$E,Heron!$A73)</f>
        <v/>
      </c>
      <c r="Q73" s="109">
        <f>SUMIFS(Xero!$F:$F,Xero!$B:$B,Heron!Q$9,Xero!$A:$A,Heron!$A$4,Xero!$E:$E,Heron!$A73)+SUMIFS(Xero!$F:$F,Xero!$B:$B,Heron!Q$9,Xero!$A:$A,Heron!$A$5,Xero!$E:$E,Heron!$A73)</f>
        <v/>
      </c>
      <c r="R73" s="109">
        <f>SUMIFS(Xero!$F:$F,Xero!$B:$B,Heron!R$9,Xero!$A:$A,Heron!$A$4,Xero!$E:$E,Heron!$A73)+SUMIFS(Xero!$F:$F,Xero!$B:$B,Heron!R$9,Xero!$A:$A,Heron!$A$5,Xero!$E:$E,Heron!$A73)</f>
        <v/>
      </c>
      <c r="S73" s="109">
        <f>SUMIFS(Xero!$F:$F,Xero!$B:$B,Heron!S$9,Xero!$A:$A,Heron!$A$4,Xero!$E:$E,Heron!$A73)+SUMIFS(Xero!$F:$F,Xero!$B:$B,Heron!S$9,Xero!$A:$A,Heron!$A$5,Xero!$E:$E,Heron!$A73)</f>
        <v/>
      </c>
      <c r="T73" s="109">
        <f>SUMIFS(Xero!$F:$F,Xero!$B:$B,Heron!T$9,Xero!$A:$A,Heron!$A$4,Xero!$E:$E,Heron!$A73)+SUMIFS(Xero!$F:$F,Xero!$B:$B,Heron!T$9,Xero!$A:$A,Heron!$A$5,Xero!$E:$E,Heron!$A73)</f>
        <v/>
      </c>
      <c r="U73" s="109">
        <f>SUMIFS(Xero!$F:$F,Xero!$B:$B,Heron!U$9,Xero!$A:$A,Heron!$A$4,Xero!$E:$E,Heron!$A73)+SUMIFS(Xero!$F:$F,Xero!$B:$B,Heron!U$9,Xero!$A:$A,Heron!$A$5,Xero!$E:$E,Heron!$A73)</f>
        <v/>
      </c>
      <c r="V73" s="109">
        <f>SUMIFS(Xero!$F:$F,Xero!$B:$B,Heron!V$9,Xero!$A:$A,Heron!$A$4,Xero!$E:$E,Heron!$A73)+SUMIFS(Xero!$F:$F,Xero!$B:$B,Heron!V$9,Xero!$A:$A,Heron!$A$5,Xero!$E:$E,Heron!$A73)</f>
        <v/>
      </c>
      <c r="W73" s="109">
        <f>SUMIFS(Xero!$F:$F,Xero!$B:$B,Heron!W$9,Xero!$A:$A,Heron!$A$4,Xero!$E:$E,Heron!$A73)+SUMIFS(Xero!$F:$F,Xero!$B:$B,Heron!W$9,Xero!$A:$A,Heron!$A$5,Xero!$E:$E,Heron!$A73)</f>
        <v/>
      </c>
      <c r="X73" s="109">
        <f>SUMIFS(Xero!$F:$F,Xero!$B:$B,Heron!X$9,Xero!$A:$A,Heron!$A$4,Xero!$E:$E,Heron!$A73)+SUMIFS(Xero!$F:$F,Xero!$B:$B,Heron!X$9,Xero!$A:$A,Heron!$A$5,Xero!$E:$E,Heron!$A73)</f>
        <v/>
      </c>
      <c r="Y73" s="109">
        <f>SUMIFS(Xero!$F:$F,Xero!$B:$B,Heron!Y$9,Xero!$A:$A,Heron!$A$4,Xero!$E:$E,Heron!$A73)+SUMIFS(Xero!$F:$F,Xero!$B:$B,Heron!Y$9,Xero!$A:$A,Heron!$A$5,Xero!$E:$E,Heron!$A73)</f>
        <v/>
      </c>
      <c r="Z73" s="109">
        <f>SUMIFS(Xero!$F:$F,Xero!$B:$B,Heron!Z$9,Xero!$A:$A,Heron!$A$4,Xero!$E:$E,Heron!$A73)+SUMIFS(Xero!$F:$F,Xero!$B:$B,Heron!Z$9,Xero!$A:$A,Heron!$A$5,Xero!$E:$E,Heron!$A73)</f>
        <v/>
      </c>
      <c r="AA73" s="109">
        <f>SUMIFS(Xero!$F:$F,Xero!$B:$B,Heron!AA$9,Xero!$A:$A,Heron!$A$4,Xero!$E:$E,Heron!$A73)+SUMIFS(Xero!$F:$F,Xero!$B:$B,Heron!AA$9,Xero!$A:$A,Heron!$A$5,Xero!$E:$E,Heron!$A73)</f>
        <v/>
      </c>
      <c r="AB73" s="109">
        <f>SUMIFS(Xero!$F:$F,Xero!$B:$B,Heron!AB$9,Xero!$A:$A,Heron!$A$4,Xero!$E:$E,Heron!$A73)+SUMIFS(Xero!$F:$F,Xero!$B:$B,Heron!AB$9,Xero!$A:$A,Heron!$A$5,Xero!$E:$E,Heron!$A73)</f>
        <v/>
      </c>
      <c r="AC73" s="109">
        <f>SUMIFS(Xero!$F:$F,Xero!$B:$B,Heron!AC$9,Xero!$A:$A,Heron!$A$4,Xero!$E:$E,Heron!$A73)+SUMIFS(Xero!$F:$F,Xero!$B:$B,Heron!AC$9,Xero!$A:$A,Heron!$A$5,Xero!$E:$E,Heron!$A73)</f>
        <v/>
      </c>
      <c r="AD73" s="109">
        <f>SUMIFS(Xero!$F:$F,Xero!$B:$B,Heron!AD$9,Xero!$A:$A,Heron!$A$4,Xero!$E:$E,Heron!$A73)+SUMIFS(Xero!$F:$F,Xero!$B:$B,Heron!AD$9,Xero!$A:$A,Heron!$A$5,Xero!$E:$E,Heron!$A73)</f>
        <v/>
      </c>
      <c r="AE73" s="109">
        <f>SUMIFS(Xero!$F:$F,Xero!$B:$B,Heron!AE$9,Xero!$A:$A,Heron!$A$4,Xero!$E:$E,Heron!$A73)+SUMIFS(Xero!$F:$F,Xero!$B:$B,Heron!AE$9,Xero!$A:$A,Heron!$A$5,Xero!$E:$E,Heron!$A73)</f>
        <v/>
      </c>
      <c r="AF73" s="109">
        <f>SUMIFS(Xero!$F:$F,Xero!$B:$B,Heron!AF$9,Xero!$A:$A,Heron!$A$4,Xero!$E:$E,Heron!$A73)+SUMIFS(Xero!$F:$F,Xero!$B:$B,Heron!AF$9,Xero!$A:$A,Heron!$A$5,Xero!$E:$E,Heron!$A73)</f>
        <v/>
      </c>
      <c r="AG73" s="109">
        <f>SUMIFS(Xero!$F:$F,Xero!$B:$B,Heron!AG$9,Xero!$A:$A,Heron!$A$4,Xero!$E:$E,Heron!$A73)+SUMIFS(Xero!$F:$F,Xero!$B:$B,Heron!AG$9,Xero!$A:$A,Heron!$A$5,Xero!$E:$E,Heron!$A73)</f>
        <v/>
      </c>
      <c r="AH73" s="109">
        <f>SUMIFS(Xero!$F:$F,Xero!$B:$B,Heron!AH$9,Xero!$A:$A,Heron!$A$4,Xero!$E:$E,Heron!$A73)+SUMIFS(Xero!$F:$F,Xero!$B:$B,Heron!AH$9,Xero!$A:$A,Heron!$A$5,Xero!$E:$E,Heron!$A73)</f>
        <v/>
      </c>
      <c r="AI73" s="109">
        <f>SUMIFS(Xero!$F:$F,Xero!$B:$B,Heron!AI$9,Xero!$A:$A,Heron!$A$4,Xero!$E:$E,Heron!$A73)+SUMIFS(Xero!$F:$F,Xero!$B:$B,Heron!AI$9,Xero!$A:$A,Heron!$A$5,Xero!$E:$E,Heron!$A73)</f>
        <v/>
      </c>
      <c r="AJ73" s="109">
        <f>SUMIFS(Xero!$F:$F,Xero!$B:$B,Heron!AJ$9,Xero!$A:$A,Heron!$A$4,Xero!$E:$E,Heron!$A73)+SUMIFS(Xero!$F:$F,Xero!$B:$B,Heron!AJ$9,Xero!$A:$A,Heron!$A$5,Xero!$E:$E,Heron!$A73)</f>
        <v/>
      </c>
      <c r="AK73" s="109">
        <f>SUMIFS(Xero!$F:$F,Xero!$B:$B,Heron!AK$9,Xero!$A:$A,Heron!$A$4,Xero!$E:$E,Heron!$A73)+SUMIFS(Xero!$F:$F,Xero!$B:$B,Heron!AK$9,Xero!$A:$A,Heron!$A$5,Xero!$E:$E,Heron!$A73)</f>
        <v/>
      </c>
      <c r="AL73" s="109">
        <f>SUMIFS(Xero!$F:$F,Xero!$B:$B,Heron!AL$9,Xero!$A:$A,Heron!$A$4,Xero!$E:$E,Heron!$A73)+SUMIFS(Xero!$F:$F,Xero!$B:$B,Heron!AL$9,Xero!$A:$A,Heron!$A$5,Xero!$E:$E,Heron!$A73)</f>
        <v/>
      </c>
      <c r="AM73" s="109">
        <f>SUMIFS(Xero!$F:$F,Xero!$B:$B,Heron!AM$9,Xero!$A:$A,Heron!$A$4,Xero!$E:$E,Heron!$A73)+SUMIFS(Xero!$F:$F,Xero!$B:$B,Heron!AM$9,Xero!$A:$A,Heron!$A$5,Xero!$E:$E,Heron!$A73)</f>
        <v/>
      </c>
      <c r="AN73" s="109">
        <f>SUMIFS(Xero!$F:$F,Xero!$B:$B,Heron!AN$9,Xero!$A:$A,Heron!$A$4,Xero!$E:$E,Heron!$A73)+SUMIFS(Xero!$F:$F,Xero!$B:$B,Heron!AN$9,Xero!$A:$A,Heron!$A$5,Xero!$E:$E,Heron!$A73)</f>
        <v/>
      </c>
      <c r="AO73" s="109">
        <f>SUMIFS(Xero!$F:$F,Xero!$B:$B,Heron!AO$9,Xero!$A:$A,Heron!$A$4,Xero!$E:$E,Heron!$A73)+SUMIFS(Xero!$F:$F,Xero!$B:$B,Heron!AO$9,Xero!$A:$A,Heron!$A$5,Xero!$E:$E,Heron!$A73)</f>
        <v/>
      </c>
      <c r="AP73" s="109">
        <f>SUMIFS(Xero!$F:$F,Xero!$B:$B,Heron!AP$9,Xero!$A:$A,Heron!$A$4,Xero!$E:$E,Heron!$A73)+SUMIFS(Xero!$F:$F,Xero!$B:$B,Heron!AP$9,Xero!$A:$A,Heron!$A$5,Xero!$E:$E,Heron!$A73)</f>
        <v/>
      </c>
      <c r="AQ73" s="109">
        <f>SUMIFS(Xero!$F:$F,Xero!$B:$B,Heron!AQ$9,Xero!$A:$A,Heron!$A$4,Xero!$E:$E,Heron!$A73)+SUMIFS(Xero!$F:$F,Xero!$B:$B,Heron!AQ$9,Xero!$A:$A,Heron!$A$5,Xero!$E:$E,Heron!$A73)</f>
        <v/>
      </c>
      <c r="AR73" s="109">
        <f>SUMIFS(Xero!$F:$F,Xero!$B:$B,Heron!AR$9,Xero!$A:$A,Heron!$A$4,Xero!$E:$E,Heron!$A73)+SUMIFS(Xero!$F:$F,Xero!$B:$B,Heron!AR$9,Xero!$A:$A,Heron!$A$5,Xero!$E:$E,Heron!$A73)</f>
        <v/>
      </c>
      <c r="AS73" s="109">
        <f>SUMIFS(Xero!$F:$F,Xero!$B:$B,Heron!AS$9,Xero!$A:$A,Heron!$A$4,Xero!$E:$E,Heron!$A73)+SUMIFS(Xero!$F:$F,Xero!$B:$B,Heron!AS$9,Xero!$A:$A,Heron!$A$5,Xero!$E:$E,Heron!$A73)</f>
        <v/>
      </c>
      <c r="AT73" s="109">
        <f>SUMIFS(Xero!$F:$F,Xero!$B:$B,Heron!AT$9,Xero!$A:$A,Heron!$A$4,Xero!$E:$E,Heron!$A73)+SUMIFS(Xero!$F:$F,Xero!$B:$B,Heron!AT$9,Xero!$A:$A,Heron!$A$5,Xero!$E:$E,Heron!$A73)</f>
        <v/>
      </c>
      <c r="AU73" s="109">
        <f>SUMIFS(Xero!$F:$F,Xero!$B:$B,Heron!AU$9,Xero!$A:$A,Heron!$A$4,Xero!$E:$E,Heron!$A73)+SUMIFS(Xero!$F:$F,Xero!$B:$B,Heron!AU$9,Xero!$A:$A,Heron!$A$5,Xero!$E:$E,Heron!$A73)</f>
        <v/>
      </c>
      <c r="AV73" s="109">
        <f>SUMIFS(Xero!$F:$F,Xero!$B:$B,Heron!AV$9,Xero!$A:$A,Heron!$A$4,Xero!$E:$E,Heron!$A73)+SUMIFS(Xero!$F:$F,Xero!$B:$B,Heron!AV$9,Xero!$A:$A,Heron!$A$5,Xero!$E:$E,Heron!$A73)</f>
        <v/>
      </c>
      <c r="AW73" s="109">
        <f>SUMIFS(Xero!$F:$F,Xero!$B:$B,Heron!AW$9,Xero!$A:$A,Heron!$A$4,Xero!$E:$E,Heron!$A73)+SUMIFS(Xero!$F:$F,Xero!$B:$B,Heron!AW$9,Xero!$A:$A,Heron!$A$5,Xero!$E:$E,Heron!$A73)</f>
        <v/>
      </c>
      <c r="AX73" s="109">
        <f>SUMIFS(Xero!$F:$F,Xero!$B:$B,Heron!AX$9,Xero!$A:$A,Heron!$A$4,Xero!$E:$E,Heron!$A73)+SUMIFS(Xero!$F:$F,Xero!$B:$B,Heron!AX$9,Xero!$A:$A,Heron!$A$5,Xero!$E:$E,Heron!$A73)</f>
        <v/>
      </c>
      <c r="AY73" s="109">
        <f>SUMIFS(Xero!$F:$F,Xero!$B:$B,Heron!AY$9,Xero!$A:$A,Heron!$A$4,Xero!$E:$E,Heron!$A73)+SUMIFS(Xero!$F:$F,Xero!$B:$B,Heron!AY$9,Xero!$A:$A,Heron!$A$5,Xero!$E:$E,Heron!$A73)</f>
        <v/>
      </c>
      <c r="AZ73" s="109">
        <f>SUMIFS(Xero!$F:$F,Xero!$B:$B,Heron!AZ$9,Xero!$A:$A,Heron!$A$4,Xero!$E:$E,Heron!$A73)+SUMIFS(Xero!$F:$F,Xero!$B:$B,Heron!AZ$9,Xero!$A:$A,Heron!$A$5,Xero!$E:$E,Heron!$A73)</f>
        <v/>
      </c>
      <c r="BA73" s="109">
        <f>SUMIFS(Xero!$F:$F,Xero!$B:$B,Heron!BA$9,Xero!$A:$A,Heron!$A$4,Xero!$E:$E,Heron!$A73)+SUMIFS(Xero!$F:$F,Xero!$B:$B,Heron!BA$9,Xero!$A:$A,Heron!$A$5,Xero!$E:$E,Heron!$A73)</f>
        <v/>
      </c>
      <c r="BB73" s="109">
        <f>SUMIFS(Xero!$F:$F,Xero!$B:$B,Heron!BB$9,Xero!$A:$A,Heron!$A$4,Xero!$E:$E,Heron!$A73)+SUMIFS(Xero!$F:$F,Xero!$B:$B,Heron!BB$9,Xero!$A:$A,Heron!$A$5,Xero!$E:$E,Heron!$A73)</f>
        <v/>
      </c>
      <c r="BC73" s="109">
        <f>SUMIFS(Xero!$F:$F,Xero!$B:$B,Heron!BC$9,Xero!$A:$A,Heron!$A$4,Xero!$E:$E,Heron!$A73)+SUMIFS(Xero!$F:$F,Xero!$B:$B,Heron!BC$9,Xero!$A:$A,Heron!$A$5,Xero!$E:$E,Heron!$A73)</f>
        <v/>
      </c>
      <c r="BD73" s="109">
        <f>SUMIFS(Xero!$F:$F,Xero!$B:$B,Heron!BD$9,Xero!$A:$A,Heron!$A$4,Xero!$E:$E,Heron!$A73)+SUMIFS(Xero!$F:$F,Xero!$B:$B,Heron!BD$9,Xero!$A:$A,Heron!$A$5,Xero!$E:$E,Heron!$A73)</f>
        <v/>
      </c>
      <c r="BE73" s="109">
        <f>SUMIFS(Xero!$F:$F,Xero!$B:$B,Heron!BE$9,Xero!$A:$A,Heron!$A$4,Xero!$E:$E,Heron!$A73)+SUMIFS(Xero!$F:$F,Xero!$B:$B,Heron!BE$9,Xero!$A:$A,Heron!$A$5,Xero!$E:$E,Heron!$A73)</f>
        <v/>
      </c>
      <c r="BF73" s="109">
        <f>SUMIFS(Xero!$F:$F,Xero!$B:$B,Heron!BF$9,Xero!$A:$A,Heron!$A$4,Xero!$E:$E,Heron!$A73)+SUMIFS(Xero!$F:$F,Xero!$B:$B,Heron!BF$9,Xero!$A:$A,Heron!$A$5,Xero!$E:$E,Heron!$A73)</f>
        <v/>
      </c>
      <c r="BG73" s="109">
        <f>SUMIFS(Xero!$F:$F,Xero!$B:$B,Heron!BG$9,Xero!$A:$A,Heron!$A$4,Xero!$E:$E,Heron!$A73)+SUMIFS(Xero!$F:$F,Xero!$B:$B,Heron!BG$9,Xero!$A:$A,Heron!$A$5,Xero!$E:$E,Heron!$A73)</f>
        <v/>
      </c>
      <c r="BH73" s="109">
        <f>SUMIFS(Xero!$F:$F,Xero!$B:$B,Heron!BH$9,Xero!$A:$A,Heron!$A$4,Xero!$E:$E,Heron!$A73)+SUMIFS(Xero!$F:$F,Xero!$B:$B,Heron!BH$9,Xero!$A:$A,Heron!$A$5,Xero!$E:$E,Heron!$A73)</f>
        <v/>
      </c>
      <c r="BI73" s="109">
        <f>SUMIFS(Xero!$F:$F,Xero!$B:$B,Heron!BI$9,Xero!$A:$A,Heron!$A$4,Xero!$E:$E,Heron!$A73)+SUMIFS(Xero!$F:$F,Xero!$B:$B,Heron!BI$9,Xero!$A:$A,Heron!$A$5,Xero!$E:$E,Heron!$A73)</f>
        <v/>
      </c>
      <c r="BJ73" s="109">
        <f>SUMIFS(Xero!$F:$F,Xero!$B:$B,Heron!BJ$9,Xero!$A:$A,Heron!$A$4,Xero!$E:$E,Heron!$A73)+SUMIFS(Xero!$F:$F,Xero!$B:$B,Heron!BJ$9,Xero!$A:$A,Heron!$A$5,Xero!$E:$E,Heron!$A73)</f>
        <v/>
      </c>
      <c r="BK73" s="109">
        <f>SUMIFS(Xero!$F:$F,Xero!$B:$B,Heron!BK$9,Xero!$A:$A,Heron!$A$4,Xero!$E:$E,Heron!$A73)+SUMIFS(Xero!$F:$F,Xero!$B:$B,Heron!BK$9,Xero!$A:$A,Heron!$A$5,Xero!$E:$E,Heron!$A73)</f>
        <v/>
      </c>
      <c r="BL73" s="109">
        <f>sum(D73:BK73)</f>
        <v/>
      </c>
    </row>
    <row r="74">
      <c r="A74" s="108" t="inlineStr">
        <is>
          <t>Interest Paid - Investors @ 10%</t>
        </is>
      </c>
      <c r="D74" s="109">
        <f>SUMIFS(Xero!$F:$F,Xero!$B:$B,Heron!D$9,Xero!$A:$A,Heron!$A$4,Xero!$E:$E,Heron!$A74)+SUMIFS(Xero!$F:$F,Xero!$B:$B,Heron!D$9,Xero!$A:$A,Heron!$A$5,Xero!$E:$E,Heron!$A74)</f>
        <v/>
      </c>
      <c r="E74" s="109">
        <f>SUMIFS(Xero!$F:$F,Xero!$B:$B,Heron!E$9,Xero!$A:$A,Heron!$A$4,Xero!$E:$E,Heron!$A74)+SUMIFS(Xero!$F:$F,Xero!$B:$B,Heron!E$9,Xero!$A:$A,Heron!$A$5,Xero!$E:$E,Heron!$A74)</f>
        <v/>
      </c>
      <c r="F74" s="109">
        <f>SUMIFS(Xero!$F:$F,Xero!$B:$B,Heron!F$9,Xero!$A:$A,Heron!$A$4,Xero!$E:$E,Heron!$A74)+SUMIFS(Xero!$F:$F,Xero!$B:$B,Heron!F$9,Xero!$A:$A,Heron!$A$5,Xero!$E:$E,Heron!$A74)</f>
        <v/>
      </c>
      <c r="G74" s="109">
        <f>SUMIFS(Xero!$F:$F,Xero!$B:$B,Heron!G$9,Xero!$A:$A,Heron!$A$4,Xero!$E:$E,Heron!$A74)+SUMIFS(Xero!$F:$F,Xero!$B:$B,Heron!G$9,Xero!$A:$A,Heron!$A$5,Xero!$E:$E,Heron!$A74)</f>
        <v/>
      </c>
      <c r="H74" s="109">
        <f>SUMIFS(Xero!$F:$F,Xero!$B:$B,Heron!H$9,Xero!$A:$A,Heron!$A$4,Xero!$E:$E,Heron!$A74)+SUMIFS(Xero!$F:$F,Xero!$B:$B,Heron!H$9,Xero!$A:$A,Heron!$A$5,Xero!$E:$E,Heron!$A74)</f>
        <v/>
      </c>
      <c r="I74" s="109">
        <f>SUMIFS(Xero!$F:$F,Xero!$B:$B,Heron!I$9,Xero!$A:$A,Heron!$A$4,Xero!$E:$E,Heron!$A74)+SUMIFS(Xero!$F:$F,Xero!$B:$B,Heron!I$9,Xero!$A:$A,Heron!$A$5,Xero!$E:$E,Heron!$A74)</f>
        <v/>
      </c>
      <c r="J74" s="109">
        <f>SUMIFS(Xero!$F:$F,Xero!$B:$B,Heron!J$9,Xero!$A:$A,Heron!$A$4,Xero!$E:$E,Heron!$A74)+SUMIFS(Xero!$F:$F,Xero!$B:$B,Heron!J$9,Xero!$A:$A,Heron!$A$5,Xero!$E:$E,Heron!$A74)</f>
        <v/>
      </c>
      <c r="K74" s="109">
        <f>SUMIFS(Xero!$F:$F,Xero!$B:$B,Heron!K$9,Xero!$A:$A,Heron!$A$4,Xero!$E:$E,Heron!$A74)+SUMIFS(Xero!$F:$F,Xero!$B:$B,Heron!K$9,Xero!$A:$A,Heron!$A$5,Xero!$E:$E,Heron!$A74)</f>
        <v/>
      </c>
      <c r="L74" s="109">
        <f>SUMIFS(Xero!$F:$F,Xero!$B:$B,Heron!L$9,Xero!$A:$A,Heron!$A$4,Xero!$E:$E,Heron!$A74)+SUMIFS(Xero!$F:$F,Xero!$B:$B,Heron!L$9,Xero!$A:$A,Heron!$A$5,Xero!$E:$E,Heron!$A74)</f>
        <v/>
      </c>
      <c r="M74" s="109">
        <f>SUMIFS(Xero!$F:$F,Xero!$B:$B,Heron!M$9,Xero!$A:$A,Heron!$A$4,Xero!$E:$E,Heron!$A74)+SUMIFS(Xero!$F:$F,Xero!$B:$B,Heron!M$9,Xero!$A:$A,Heron!$A$5,Xero!$E:$E,Heron!$A74)</f>
        <v/>
      </c>
      <c r="N74" s="109">
        <f>SUMIFS(Xero!$F:$F,Xero!$B:$B,Heron!N$9,Xero!$A:$A,Heron!$A$4,Xero!$E:$E,Heron!$A74)+SUMIFS(Xero!$F:$F,Xero!$B:$B,Heron!N$9,Xero!$A:$A,Heron!$A$5,Xero!$E:$E,Heron!$A74)</f>
        <v/>
      </c>
      <c r="O74" s="109">
        <f>SUMIFS(Xero!$F:$F,Xero!$B:$B,Heron!O$9,Xero!$A:$A,Heron!$A$4,Xero!$E:$E,Heron!$A74)+SUMIFS(Xero!$F:$F,Xero!$B:$B,Heron!O$9,Xero!$A:$A,Heron!$A$5,Xero!$E:$E,Heron!$A74)</f>
        <v/>
      </c>
      <c r="P74" s="109">
        <f>SUMIFS(Xero!$F:$F,Xero!$B:$B,Heron!P$9,Xero!$A:$A,Heron!$A$4,Xero!$E:$E,Heron!$A74)+SUMIFS(Xero!$F:$F,Xero!$B:$B,Heron!P$9,Xero!$A:$A,Heron!$A$5,Xero!$E:$E,Heron!$A74)</f>
        <v/>
      </c>
      <c r="Q74" s="109">
        <f>SUMIFS(Xero!$F:$F,Xero!$B:$B,Heron!Q$9,Xero!$A:$A,Heron!$A$4,Xero!$E:$E,Heron!$A74)+SUMIFS(Xero!$F:$F,Xero!$B:$B,Heron!Q$9,Xero!$A:$A,Heron!$A$5,Xero!$E:$E,Heron!$A74)</f>
        <v/>
      </c>
      <c r="R74" s="109">
        <f>SUMIFS(Xero!$F:$F,Xero!$B:$B,Heron!R$9,Xero!$A:$A,Heron!$A$4,Xero!$E:$E,Heron!$A74)+SUMIFS(Xero!$F:$F,Xero!$B:$B,Heron!R$9,Xero!$A:$A,Heron!$A$5,Xero!$E:$E,Heron!$A74)</f>
        <v/>
      </c>
      <c r="S74" s="109">
        <f>SUMIFS(Xero!$F:$F,Xero!$B:$B,Heron!S$9,Xero!$A:$A,Heron!$A$4,Xero!$E:$E,Heron!$A74)+SUMIFS(Xero!$F:$F,Xero!$B:$B,Heron!S$9,Xero!$A:$A,Heron!$A$5,Xero!$E:$E,Heron!$A74)</f>
        <v/>
      </c>
      <c r="T74" s="109">
        <f>SUMIFS(Xero!$F:$F,Xero!$B:$B,Heron!T$9,Xero!$A:$A,Heron!$A$4,Xero!$E:$E,Heron!$A74)+SUMIFS(Xero!$F:$F,Xero!$B:$B,Heron!T$9,Xero!$A:$A,Heron!$A$5,Xero!$E:$E,Heron!$A74)</f>
        <v/>
      </c>
      <c r="U74" s="109">
        <f>SUMIFS(Xero!$F:$F,Xero!$B:$B,Heron!U$9,Xero!$A:$A,Heron!$A$4,Xero!$E:$E,Heron!$A74)+SUMIFS(Xero!$F:$F,Xero!$B:$B,Heron!U$9,Xero!$A:$A,Heron!$A$5,Xero!$E:$E,Heron!$A74)</f>
        <v/>
      </c>
      <c r="V74" s="109">
        <f>SUMIFS(Xero!$F:$F,Xero!$B:$B,Heron!V$9,Xero!$A:$A,Heron!$A$4,Xero!$E:$E,Heron!$A74)+SUMIFS(Xero!$F:$F,Xero!$B:$B,Heron!V$9,Xero!$A:$A,Heron!$A$5,Xero!$E:$E,Heron!$A74)</f>
        <v/>
      </c>
      <c r="W74" s="109">
        <f>SUMIFS(Xero!$F:$F,Xero!$B:$B,Heron!W$9,Xero!$A:$A,Heron!$A$4,Xero!$E:$E,Heron!$A74)+SUMIFS(Xero!$F:$F,Xero!$B:$B,Heron!W$9,Xero!$A:$A,Heron!$A$5,Xero!$E:$E,Heron!$A74)</f>
        <v/>
      </c>
      <c r="X74" s="109">
        <f>SUMIFS(Xero!$F:$F,Xero!$B:$B,Heron!X$9,Xero!$A:$A,Heron!$A$4,Xero!$E:$E,Heron!$A74)+SUMIFS(Xero!$F:$F,Xero!$B:$B,Heron!X$9,Xero!$A:$A,Heron!$A$5,Xero!$E:$E,Heron!$A74)</f>
        <v/>
      </c>
      <c r="Y74" s="109">
        <f>SUMIFS(Xero!$F:$F,Xero!$B:$B,Heron!Y$9,Xero!$A:$A,Heron!$A$4,Xero!$E:$E,Heron!$A74)+SUMIFS(Xero!$F:$F,Xero!$B:$B,Heron!Y$9,Xero!$A:$A,Heron!$A$5,Xero!$E:$E,Heron!$A74)</f>
        <v/>
      </c>
      <c r="Z74" s="109">
        <f>SUMIFS(Xero!$F:$F,Xero!$B:$B,Heron!Z$9,Xero!$A:$A,Heron!$A$4,Xero!$E:$E,Heron!$A74)+SUMIFS(Xero!$F:$F,Xero!$B:$B,Heron!Z$9,Xero!$A:$A,Heron!$A$5,Xero!$E:$E,Heron!$A74)</f>
        <v/>
      </c>
      <c r="AA74" s="109">
        <f>SUMIFS(Xero!$F:$F,Xero!$B:$B,Heron!AA$9,Xero!$A:$A,Heron!$A$4,Xero!$E:$E,Heron!$A74)+SUMIFS(Xero!$F:$F,Xero!$B:$B,Heron!AA$9,Xero!$A:$A,Heron!$A$5,Xero!$E:$E,Heron!$A74)</f>
        <v/>
      </c>
      <c r="AB74" s="109">
        <f>SUMIFS(Xero!$F:$F,Xero!$B:$B,Heron!AB$9,Xero!$A:$A,Heron!$A$4,Xero!$E:$E,Heron!$A74)+SUMIFS(Xero!$F:$F,Xero!$B:$B,Heron!AB$9,Xero!$A:$A,Heron!$A$5,Xero!$E:$E,Heron!$A74)</f>
        <v/>
      </c>
      <c r="AC74" s="109">
        <f>SUMIFS(Xero!$F:$F,Xero!$B:$B,Heron!AC$9,Xero!$A:$A,Heron!$A$4,Xero!$E:$E,Heron!$A74)+SUMIFS(Xero!$F:$F,Xero!$B:$B,Heron!AC$9,Xero!$A:$A,Heron!$A$5,Xero!$E:$E,Heron!$A74)</f>
        <v/>
      </c>
      <c r="AD74" s="109">
        <f>SUMIFS(Xero!$F:$F,Xero!$B:$B,Heron!AD$9,Xero!$A:$A,Heron!$A$4,Xero!$E:$E,Heron!$A74)+SUMIFS(Xero!$F:$F,Xero!$B:$B,Heron!AD$9,Xero!$A:$A,Heron!$A$5,Xero!$E:$E,Heron!$A74)</f>
        <v/>
      </c>
      <c r="AE74" s="109">
        <f>SUMIFS(Xero!$F:$F,Xero!$B:$B,Heron!AE$9,Xero!$A:$A,Heron!$A$4,Xero!$E:$E,Heron!$A74)+SUMIFS(Xero!$F:$F,Xero!$B:$B,Heron!AE$9,Xero!$A:$A,Heron!$A$5,Xero!$E:$E,Heron!$A74)</f>
        <v/>
      </c>
      <c r="AF74" s="109">
        <f>SUMIFS(Xero!$F:$F,Xero!$B:$B,Heron!AF$9,Xero!$A:$A,Heron!$A$4,Xero!$E:$E,Heron!$A74)+SUMIFS(Xero!$F:$F,Xero!$B:$B,Heron!AF$9,Xero!$A:$A,Heron!$A$5,Xero!$E:$E,Heron!$A74)</f>
        <v/>
      </c>
      <c r="AG74" s="109">
        <f>SUMIFS(Xero!$F:$F,Xero!$B:$B,Heron!AG$9,Xero!$A:$A,Heron!$A$4,Xero!$E:$E,Heron!$A74)+SUMIFS(Xero!$F:$F,Xero!$B:$B,Heron!AG$9,Xero!$A:$A,Heron!$A$5,Xero!$E:$E,Heron!$A74)</f>
        <v/>
      </c>
      <c r="AH74" s="109">
        <f>SUMIFS(Xero!$F:$F,Xero!$B:$B,Heron!AH$9,Xero!$A:$A,Heron!$A$4,Xero!$E:$E,Heron!$A74)+SUMIFS(Xero!$F:$F,Xero!$B:$B,Heron!AH$9,Xero!$A:$A,Heron!$A$5,Xero!$E:$E,Heron!$A74)</f>
        <v/>
      </c>
      <c r="AI74" s="109">
        <f>SUMIFS(Xero!$F:$F,Xero!$B:$B,Heron!AI$9,Xero!$A:$A,Heron!$A$4,Xero!$E:$E,Heron!$A74)+SUMIFS(Xero!$F:$F,Xero!$B:$B,Heron!AI$9,Xero!$A:$A,Heron!$A$5,Xero!$E:$E,Heron!$A74)</f>
        <v/>
      </c>
      <c r="AJ74" s="109">
        <f>SUMIFS(Xero!$F:$F,Xero!$B:$B,Heron!AJ$9,Xero!$A:$A,Heron!$A$4,Xero!$E:$E,Heron!$A74)+SUMIFS(Xero!$F:$F,Xero!$B:$B,Heron!AJ$9,Xero!$A:$A,Heron!$A$5,Xero!$E:$E,Heron!$A74)</f>
        <v/>
      </c>
      <c r="AK74" s="109">
        <f>SUMIFS(Xero!$F:$F,Xero!$B:$B,Heron!AK$9,Xero!$A:$A,Heron!$A$4,Xero!$E:$E,Heron!$A74)+SUMIFS(Xero!$F:$F,Xero!$B:$B,Heron!AK$9,Xero!$A:$A,Heron!$A$5,Xero!$E:$E,Heron!$A74)</f>
        <v/>
      </c>
      <c r="AL74" s="109">
        <f>SUMIFS(Xero!$F:$F,Xero!$B:$B,Heron!AL$9,Xero!$A:$A,Heron!$A$4,Xero!$E:$E,Heron!$A74)+SUMIFS(Xero!$F:$F,Xero!$B:$B,Heron!AL$9,Xero!$A:$A,Heron!$A$5,Xero!$E:$E,Heron!$A74)</f>
        <v/>
      </c>
      <c r="AM74" s="109">
        <f>SUMIFS(Xero!$F:$F,Xero!$B:$B,Heron!AM$9,Xero!$A:$A,Heron!$A$4,Xero!$E:$E,Heron!$A74)+SUMIFS(Xero!$F:$F,Xero!$B:$B,Heron!AM$9,Xero!$A:$A,Heron!$A$5,Xero!$E:$E,Heron!$A74)</f>
        <v/>
      </c>
      <c r="AN74" s="109">
        <f>SUMIFS(Xero!$F:$F,Xero!$B:$B,Heron!AN$9,Xero!$A:$A,Heron!$A$4,Xero!$E:$E,Heron!$A74)+SUMIFS(Xero!$F:$F,Xero!$B:$B,Heron!AN$9,Xero!$A:$A,Heron!$A$5,Xero!$E:$E,Heron!$A74)</f>
        <v/>
      </c>
      <c r="AO74" s="109">
        <f>SUMIFS(Xero!$F:$F,Xero!$B:$B,Heron!AO$9,Xero!$A:$A,Heron!$A$4,Xero!$E:$E,Heron!$A74)+SUMIFS(Xero!$F:$F,Xero!$B:$B,Heron!AO$9,Xero!$A:$A,Heron!$A$5,Xero!$E:$E,Heron!$A74)</f>
        <v/>
      </c>
      <c r="AP74" s="109">
        <f>SUMIFS(Xero!$F:$F,Xero!$B:$B,Heron!AP$9,Xero!$A:$A,Heron!$A$4,Xero!$E:$E,Heron!$A74)+SUMIFS(Xero!$F:$F,Xero!$B:$B,Heron!AP$9,Xero!$A:$A,Heron!$A$5,Xero!$E:$E,Heron!$A74)</f>
        <v/>
      </c>
      <c r="AQ74" s="109">
        <f>SUMIFS(Xero!$F:$F,Xero!$B:$B,Heron!AQ$9,Xero!$A:$A,Heron!$A$4,Xero!$E:$E,Heron!$A74)+SUMIFS(Xero!$F:$F,Xero!$B:$B,Heron!AQ$9,Xero!$A:$A,Heron!$A$5,Xero!$E:$E,Heron!$A74)</f>
        <v/>
      </c>
      <c r="AR74" s="109">
        <f>SUMIFS(Xero!$F:$F,Xero!$B:$B,Heron!AR$9,Xero!$A:$A,Heron!$A$4,Xero!$E:$E,Heron!$A74)+SUMIFS(Xero!$F:$F,Xero!$B:$B,Heron!AR$9,Xero!$A:$A,Heron!$A$5,Xero!$E:$E,Heron!$A74)</f>
        <v/>
      </c>
      <c r="AS74" s="109">
        <f>SUMIFS(Xero!$F:$F,Xero!$B:$B,Heron!AS$9,Xero!$A:$A,Heron!$A$4,Xero!$E:$E,Heron!$A74)+SUMIFS(Xero!$F:$F,Xero!$B:$B,Heron!AS$9,Xero!$A:$A,Heron!$A$5,Xero!$E:$E,Heron!$A74)</f>
        <v/>
      </c>
      <c r="AT74" s="109">
        <f>SUMIFS(Xero!$F:$F,Xero!$B:$B,Heron!AT$9,Xero!$A:$A,Heron!$A$4,Xero!$E:$E,Heron!$A74)+SUMIFS(Xero!$F:$F,Xero!$B:$B,Heron!AT$9,Xero!$A:$A,Heron!$A$5,Xero!$E:$E,Heron!$A74)</f>
        <v/>
      </c>
      <c r="AU74" s="109">
        <f>SUMIFS(Xero!$F:$F,Xero!$B:$B,Heron!AU$9,Xero!$A:$A,Heron!$A$4,Xero!$E:$E,Heron!$A74)+SUMIFS(Xero!$F:$F,Xero!$B:$B,Heron!AU$9,Xero!$A:$A,Heron!$A$5,Xero!$E:$E,Heron!$A74)</f>
        <v/>
      </c>
      <c r="AV74" s="109">
        <f>SUMIFS(Xero!$F:$F,Xero!$B:$B,Heron!AV$9,Xero!$A:$A,Heron!$A$4,Xero!$E:$E,Heron!$A74)+SUMIFS(Xero!$F:$F,Xero!$B:$B,Heron!AV$9,Xero!$A:$A,Heron!$A$5,Xero!$E:$E,Heron!$A74)</f>
        <v/>
      </c>
      <c r="AW74" s="109">
        <f>SUMIFS(Xero!$F:$F,Xero!$B:$B,Heron!AW$9,Xero!$A:$A,Heron!$A$4,Xero!$E:$E,Heron!$A74)+SUMIFS(Xero!$F:$F,Xero!$B:$B,Heron!AW$9,Xero!$A:$A,Heron!$A$5,Xero!$E:$E,Heron!$A74)</f>
        <v/>
      </c>
      <c r="AX74" s="109">
        <f>SUMIFS(Xero!$F:$F,Xero!$B:$B,Heron!AX$9,Xero!$A:$A,Heron!$A$4,Xero!$E:$E,Heron!$A74)+SUMIFS(Xero!$F:$F,Xero!$B:$B,Heron!AX$9,Xero!$A:$A,Heron!$A$5,Xero!$E:$E,Heron!$A74)</f>
        <v/>
      </c>
      <c r="AY74" s="109">
        <f>SUMIFS(Xero!$F:$F,Xero!$B:$B,Heron!AY$9,Xero!$A:$A,Heron!$A$4,Xero!$E:$E,Heron!$A74)+SUMIFS(Xero!$F:$F,Xero!$B:$B,Heron!AY$9,Xero!$A:$A,Heron!$A$5,Xero!$E:$E,Heron!$A74)</f>
        <v/>
      </c>
      <c r="AZ74" s="109">
        <f>SUMIFS(Xero!$F:$F,Xero!$B:$B,Heron!AZ$9,Xero!$A:$A,Heron!$A$4,Xero!$E:$E,Heron!$A74)+SUMIFS(Xero!$F:$F,Xero!$B:$B,Heron!AZ$9,Xero!$A:$A,Heron!$A$5,Xero!$E:$E,Heron!$A74)</f>
        <v/>
      </c>
      <c r="BA74" s="109">
        <f>SUMIFS(Xero!$F:$F,Xero!$B:$B,Heron!BA$9,Xero!$A:$A,Heron!$A$4,Xero!$E:$E,Heron!$A74)+SUMIFS(Xero!$F:$F,Xero!$B:$B,Heron!BA$9,Xero!$A:$A,Heron!$A$5,Xero!$E:$E,Heron!$A74)</f>
        <v/>
      </c>
      <c r="BB74" s="109">
        <f>SUMIFS(Xero!$F:$F,Xero!$B:$B,Heron!BB$9,Xero!$A:$A,Heron!$A$4,Xero!$E:$E,Heron!$A74)+SUMIFS(Xero!$F:$F,Xero!$B:$B,Heron!BB$9,Xero!$A:$A,Heron!$A$5,Xero!$E:$E,Heron!$A74)</f>
        <v/>
      </c>
      <c r="BC74" s="109">
        <f>SUMIFS(Xero!$F:$F,Xero!$B:$B,Heron!BC$9,Xero!$A:$A,Heron!$A$4,Xero!$E:$E,Heron!$A74)+SUMIFS(Xero!$F:$F,Xero!$B:$B,Heron!BC$9,Xero!$A:$A,Heron!$A$5,Xero!$E:$E,Heron!$A74)</f>
        <v/>
      </c>
      <c r="BD74" s="109">
        <f>SUMIFS(Xero!$F:$F,Xero!$B:$B,Heron!BD$9,Xero!$A:$A,Heron!$A$4,Xero!$E:$E,Heron!$A74)+SUMIFS(Xero!$F:$F,Xero!$B:$B,Heron!BD$9,Xero!$A:$A,Heron!$A$5,Xero!$E:$E,Heron!$A74)</f>
        <v/>
      </c>
      <c r="BE74" s="109">
        <f>SUMIFS(Xero!$F:$F,Xero!$B:$B,Heron!BE$9,Xero!$A:$A,Heron!$A$4,Xero!$E:$E,Heron!$A74)+SUMIFS(Xero!$F:$F,Xero!$B:$B,Heron!BE$9,Xero!$A:$A,Heron!$A$5,Xero!$E:$E,Heron!$A74)</f>
        <v/>
      </c>
      <c r="BF74" s="109">
        <f>SUMIFS(Xero!$F:$F,Xero!$B:$B,Heron!BF$9,Xero!$A:$A,Heron!$A$4,Xero!$E:$E,Heron!$A74)+SUMIFS(Xero!$F:$F,Xero!$B:$B,Heron!BF$9,Xero!$A:$A,Heron!$A$5,Xero!$E:$E,Heron!$A74)</f>
        <v/>
      </c>
      <c r="BG74" s="109">
        <f>SUMIFS(Xero!$F:$F,Xero!$B:$B,Heron!BG$9,Xero!$A:$A,Heron!$A$4,Xero!$E:$E,Heron!$A74)+SUMIFS(Xero!$F:$F,Xero!$B:$B,Heron!BG$9,Xero!$A:$A,Heron!$A$5,Xero!$E:$E,Heron!$A74)</f>
        <v/>
      </c>
      <c r="BH74" s="109">
        <f>SUMIFS(Xero!$F:$F,Xero!$B:$B,Heron!BH$9,Xero!$A:$A,Heron!$A$4,Xero!$E:$E,Heron!$A74)+SUMIFS(Xero!$F:$F,Xero!$B:$B,Heron!BH$9,Xero!$A:$A,Heron!$A$5,Xero!$E:$E,Heron!$A74)</f>
        <v/>
      </c>
      <c r="BI74" s="109">
        <f>SUMIFS(Xero!$F:$F,Xero!$B:$B,Heron!BI$9,Xero!$A:$A,Heron!$A$4,Xero!$E:$E,Heron!$A74)+SUMIFS(Xero!$F:$F,Xero!$B:$B,Heron!BI$9,Xero!$A:$A,Heron!$A$5,Xero!$E:$E,Heron!$A74)</f>
        <v/>
      </c>
      <c r="BJ74" s="109">
        <f>SUMIFS(Xero!$F:$F,Xero!$B:$B,Heron!BJ$9,Xero!$A:$A,Heron!$A$4,Xero!$E:$E,Heron!$A74)+SUMIFS(Xero!$F:$F,Xero!$B:$B,Heron!BJ$9,Xero!$A:$A,Heron!$A$5,Xero!$E:$E,Heron!$A74)</f>
        <v/>
      </c>
      <c r="BK74" s="109">
        <f>SUMIFS(Xero!$F:$F,Xero!$B:$B,Heron!BK$9,Xero!$A:$A,Heron!$A$4,Xero!$E:$E,Heron!$A74)+SUMIFS(Xero!$F:$F,Xero!$B:$B,Heron!BK$9,Xero!$A:$A,Heron!$A$5,Xero!$E:$E,Heron!$A74)</f>
        <v/>
      </c>
      <c r="BL74" s="109">
        <f>sum(D74:BK74)</f>
        <v/>
      </c>
    </row>
    <row r="75">
      <c r="A75" s="108" t="inlineStr">
        <is>
          <t>Interest Paid - Investors @ 10.5%</t>
        </is>
      </c>
      <c r="D75" s="109">
        <f>SUMIFS(Xero!$F:$F,Xero!$B:$B,Heron!D$9,Xero!$A:$A,Heron!$A$4,Xero!$E:$E,Heron!$A75)+SUMIFS(Xero!$F:$F,Xero!$B:$B,Heron!D$9,Xero!$A:$A,Heron!$A$5,Xero!$E:$E,Heron!$A75)</f>
        <v/>
      </c>
      <c r="E75" s="109">
        <f>SUMIFS(Xero!$F:$F,Xero!$B:$B,Heron!E$9,Xero!$A:$A,Heron!$A$4,Xero!$E:$E,Heron!$A75)+SUMIFS(Xero!$F:$F,Xero!$B:$B,Heron!E$9,Xero!$A:$A,Heron!$A$5,Xero!$E:$E,Heron!$A75)</f>
        <v/>
      </c>
      <c r="F75" s="109">
        <f>SUMIFS(Xero!$F:$F,Xero!$B:$B,Heron!F$9,Xero!$A:$A,Heron!$A$4,Xero!$E:$E,Heron!$A75)+SUMIFS(Xero!$F:$F,Xero!$B:$B,Heron!F$9,Xero!$A:$A,Heron!$A$5,Xero!$E:$E,Heron!$A75)</f>
        <v/>
      </c>
      <c r="G75" s="109">
        <f>SUMIFS(Xero!$F:$F,Xero!$B:$B,Heron!G$9,Xero!$A:$A,Heron!$A$4,Xero!$E:$E,Heron!$A75)+SUMIFS(Xero!$F:$F,Xero!$B:$B,Heron!G$9,Xero!$A:$A,Heron!$A$5,Xero!$E:$E,Heron!$A75)</f>
        <v/>
      </c>
      <c r="H75" s="109">
        <f>SUMIFS(Xero!$F:$F,Xero!$B:$B,Heron!H$9,Xero!$A:$A,Heron!$A$4,Xero!$E:$E,Heron!$A75)+SUMIFS(Xero!$F:$F,Xero!$B:$B,Heron!H$9,Xero!$A:$A,Heron!$A$5,Xero!$E:$E,Heron!$A75)</f>
        <v/>
      </c>
      <c r="I75" s="109">
        <f>SUMIFS(Xero!$F:$F,Xero!$B:$B,Heron!I$9,Xero!$A:$A,Heron!$A$4,Xero!$E:$E,Heron!$A75)+SUMIFS(Xero!$F:$F,Xero!$B:$B,Heron!I$9,Xero!$A:$A,Heron!$A$5,Xero!$E:$E,Heron!$A75)</f>
        <v/>
      </c>
      <c r="J75" s="109">
        <f>SUMIFS(Xero!$F:$F,Xero!$B:$B,Heron!J$9,Xero!$A:$A,Heron!$A$4,Xero!$E:$E,Heron!$A75)+SUMIFS(Xero!$F:$F,Xero!$B:$B,Heron!J$9,Xero!$A:$A,Heron!$A$5,Xero!$E:$E,Heron!$A75)</f>
        <v/>
      </c>
      <c r="K75" s="109">
        <f>SUMIFS(Xero!$F:$F,Xero!$B:$B,Heron!K$9,Xero!$A:$A,Heron!$A$4,Xero!$E:$E,Heron!$A75)+SUMIFS(Xero!$F:$F,Xero!$B:$B,Heron!K$9,Xero!$A:$A,Heron!$A$5,Xero!$E:$E,Heron!$A75)</f>
        <v/>
      </c>
      <c r="L75" s="109">
        <f>SUMIFS(Xero!$F:$F,Xero!$B:$B,Heron!L$9,Xero!$A:$A,Heron!$A$4,Xero!$E:$E,Heron!$A75)+SUMIFS(Xero!$F:$F,Xero!$B:$B,Heron!L$9,Xero!$A:$A,Heron!$A$5,Xero!$E:$E,Heron!$A75)</f>
        <v/>
      </c>
      <c r="M75" s="109">
        <f>SUMIFS(Xero!$F:$F,Xero!$B:$B,Heron!M$9,Xero!$A:$A,Heron!$A$4,Xero!$E:$E,Heron!$A75)+SUMIFS(Xero!$F:$F,Xero!$B:$B,Heron!M$9,Xero!$A:$A,Heron!$A$5,Xero!$E:$E,Heron!$A75)</f>
        <v/>
      </c>
      <c r="N75" s="109">
        <f>SUMIFS(Xero!$F:$F,Xero!$B:$B,Heron!N$9,Xero!$A:$A,Heron!$A$4,Xero!$E:$E,Heron!$A75)+SUMIFS(Xero!$F:$F,Xero!$B:$B,Heron!N$9,Xero!$A:$A,Heron!$A$5,Xero!$E:$E,Heron!$A75)</f>
        <v/>
      </c>
      <c r="O75" s="109">
        <f>SUMIFS(Xero!$F:$F,Xero!$B:$B,Heron!O$9,Xero!$A:$A,Heron!$A$4,Xero!$E:$E,Heron!$A75)+SUMIFS(Xero!$F:$F,Xero!$B:$B,Heron!O$9,Xero!$A:$A,Heron!$A$5,Xero!$E:$E,Heron!$A75)</f>
        <v/>
      </c>
      <c r="P75" s="109">
        <f>SUMIFS(Xero!$F:$F,Xero!$B:$B,Heron!P$9,Xero!$A:$A,Heron!$A$4,Xero!$E:$E,Heron!$A75)+SUMIFS(Xero!$F:$F,Xero!$B:$B,Heron!P$9,Xero!$A:$A,Heron!$A$5,Xero!$E:$E,Heron!$A75)</f>
        <v/>
      </c>
      <c r="Q75" s="109">
        <f>SUMIFS(Xero!$F:$F,Xero!$B:$B,Heron!Q$9,Xero!$A:$A,Heron!$A$4,Xero!$E:$E,Heron!$A75)+SUMIFS(Xero!$F:$F,Xero!$B:$B,Heron!Q$9,Xero!$A:$A,Heron!$A$5,Xero!$E:$E,Heron!$A75)</f>
        <v/>
      </c>
      <c r="R75" s="109">
        <f>SUMIFS(Xero!$F:$F,Xero!$B:$B,Heron!R$9,Xero!$A:$A,Heron!$A$4,Xero!$E:$E,Heron!$A75)+SUMIFS(Xero!$F:$F,Xero!$B:$B,Heron!R$9,Xero!$A:$A,Heron!$A$5,Xero!$E:$E,Heron!$A75)</f>
        <v/>
      </c>
      <c r="S75" s="109">
        <f>SUMIFS(Xero!$F:$F,Xero!$B:$B,Heron!S$9,Xero!$A:$A,Heron!$A$4,Xero!$E:$E,Heron!$A75)+SUMIFS(Xero!$F:$F,Xero!$B:$B,Heron!S$9,Xero!$A:$A,Heron!$A$5,Xero!$E:$E,Heron!$A75)</f>
        <v/>
      </c>
      <c r="T75" s="109">
        <f>SUMIFS(Xero!$F:$F,Xero!$B:$B,Heron!T$9,Xero!$A:$A,Heron!$A$4,Xero!$E:$E,Heron!$A75)+SUMIFS(Xero!$F:$F,Xero!$B:$B,Heron!T$9,Xero!$A:$A,Heron!$A$5,Xero!$E:$E,Heron!$A75)</f>
        <v/>
      </c>
      <c r="U75" s="109">
        <f>SUMIFS(Xero!$F:$F,Xero!$B:$B,Heron!U$9,Xero!$A:$A,Heron!$A$4,Xero!$E:$E,Heron!$A75)+SUMIFS(Xero!$F:$F,Xero!$B:$B,Heron!U$9,Xero!$A:$A,Heron!$A$5,Xero!$E:$E,Heron!$A75)</f>
        <v/>
      </c>
      <c r="V75" s="109">
        <f>SUMIFS(Xero!$F:$F,Xero!$B:$B,Heron!V$9,Xero!$A:$A,Heron!$A$4,Xero!$E:$E,Heron!$A75)+SUMIFS(Xero!$F:$F,Xero!$B:$B,Heron!V$9,Xero!$A:$A,Heron!$A$5,Xero!$E:$E,Heron!$A75)</f>
        <v/>
      </c>
      <c r="W75" s="109">
        <f>SUMIFS(Xero!$F:$F,Xero!$B:$B,Heron!W$9,Xero!$A:$A,Heron!$A$4,Xero!$E:$E,Heron!$A75)+SUMIFS(Xero!$F:$F,Xero!$B:$B,Heron!W$9,Xero!$A:$A,Heron!$A$5,Xero!$E:$E,Heron!$A75)</f>
        <v/>
      </c>
      <c r="X75" s="109">
        <f>SUMIFS(Xero!$F:$F,Xero!$B:$B,Heron!X$9,Xero!$A:$A,Heron!$A$4,Xero!$E:$E,Heron!$A75)+SUMIFS(Xero!$F:$F,Xero!$B:$B,Heron!X$9,Xero!$A:$A,Heron!$A$5,Xero!$E:$E,Heron!$A75)</f>
        <v/>
      </c>
      <c r="Y75" s="109">
        <f>SUMIFS(Xero!$F:$F,Xero!$B:$B,Heron!Y$9,Xero!$A:$A,Heron!$A$4,Xero!$E:$E,Heron!$A75)+SUMIFS(Xero!$F:$F,Xero!$B:$B,Heron!Y$9,Xero!$A:$A,Heron!$A$5,Xero!$E:$E,Heron!$A75)</f>
        <v/>
      </c>
      <c r="Z75" s="109">
        <f>SUMIFS(Xero!$F:$F,Xero!$B:$B,Heron!Z$9,Xero!$A:$A,Heron!$A$4,Xero!$E:$E,Heron!$A75)+SUMIFS(Xero!$F:$F,Xero!$B:$B,Heron!Z$9,Xero!$A:$A,Heron!$A$5,Xero!$E:$E,Heron!$A75)</f>
        <v/>
      </c>
      <c r="AA75" s="109">
        <f>SUMIFS(Xero!$F:$F,Xero!$B:$B,Heron!AA$9,Xero!$A:$A,Heron!$A$4,Xero!$E:$E,Heron!$A75)+SUMIFS(Xero!$F:$F,Xero!$B:$B,Heron!AA$9,Xero!$A:$A,Heron!$A$5,Xero!$E:$E,Heron!$A75)</f>
        <v/>
      </c>
      <c r="AB75" s="109">
        <f>SUMIFS(Xero!$F:$F,Xero!$B:$B,Heron!AB$9,Xero!$A:$A,Heron!$A$4,Xero!$E:$E,Heron!$A75)+SUMIFS(Xero!$F:$F,Xero!$B:$B,Heron!AB$9,Xero!$A:$A,Heron!$A$5,Xero!$E:$E,Heron!$A75)</f>
        <v/>
      </c>
      <c r="AC75" s="109">
        <f>SUMIFS(Xero!$F:$F,Xero!$B:$B,Heron!AC$9,Xero!$A:$A,Heron!$A$4,Xero!$E:$E,Heron!$A75)+SUMIFS(Xero!$F:$F,Xero!$B:$B,Heron!AC$9,Xero!$A:$A,Heron!$A$5,Xero!$E:$E,Heron!$A75)</f>
        <v/>
      </c>
      <c r="AD75" s="109">
        <f>SUMIFS(Xero!$F:$F,Xero!$B:$B,Heron!AD$9,Xero!$A:$A,Heron!$A$4,Xero!$E:$E,Heron!$A75)+SUMIFS(Xero!$F:$F,Xero!$B:$B,Heron!AD$9,Xero!$A:$A,Heron!$A$5,Xero!$E:$E,Heron!$A75)</f>
        <v/>
      </c>
      <c r="AE75" s="109">
        <f>SUMIFS(Xero!$F:$F,Xero!$B:$B,Heron!AE$9,Xero!$A:$A,Heron!$A$4,Xero!$E:$E,Heron!$A75)+SUMIFS(Xero!$F:$F,Xero!$B:$B,Heron!AE$9,Xero!$A:$A,Heron!$A$5,Xero!$E:$E,Heron!$A75)</f>
        <v/>
      </c>
      <c r="AF75" s="109">
        <f>SUMIFS(Xero!$F:$F,Xero!$B:$B,Heron!AF$9,Xero!$A:$A,Heron!$A$4,Xero!$E:$E,Heron!$A75)+SUMIFS(Xero!$F:$F,Xero!$B:$B,Heron!AF$9,Xero!$A:$A,Heron!$A$5,Xero!$E:$E,Heron!$A75)</f>
        <v/>
      </c>
      <c r="AG75" s="109">
        <f>SUMIFS(Xero!$F:$F,Xero!$B:$B,Heron!AG$9,Xero!$A:$A,Heron!$A$4,Xero!$E:$E,Heron!$A75)+SUMIFS(Xero!$F:$F,Xero!$B:$B,Heron!AG$9,Xero!$A:$A,Heron!$A$5,Xero!$E:$E,Heron!$A75)</f>
        <v/>
      </c>
      <c r="AH75" s="109">
        <f>SUMIFS(Xero!$F:$F,Xero!$B:$B,Heron!AH$9,Xero!$A:$A,Heron!$A$4,Xero!$E:$E,Heron!$A75)+SUMIFS(Xero!$F:$F,Xero!$B:$B,Heron!AH$9,Xero!$A:$A,Heron!$A$5,Xero!$E:$E,Heron!$A75)</f>
        <v/>
      </c>
      <c r="AI75" s="109">
        <f>SUMIFS(Xero!$F:$F,Xero!$B:$B,Heron!AI$9,Xero!$A:$A,Heron!$A$4,Xero!$E:$E,Heron!$A75)+SUMIFS(Xero!$F:$F,Xero!$B:$B,Heron!AI$9,Xero!$A:$A,Heron!$A$5,Xero!$E:$E,Heron!$A75)</f>
        <v/>
      </c>
      <c r="AJ75" s="109">
        <f>SUMIFS(Xero!$F:$F,Xero!$B:$B,Heron!AJ$9,Xero!$A:$A,Heron!$A$4,Xero!$E:$E,Heron!$A75)+SUMIFS(Xero!$F:$F,Xero!$B:$B,Heron!AJ$9,Xero!$A:$A,Heron!$A$5,Xero!$E:$E,Heron!$A75)</f>
        <v/>
      </c>
      <c r="AK75" s="109">
        <f>SUMIFS(Xero!$F:$F,Xero!$B:$B,Heron!AK$9,Xero!$A:$A,Heron!$A$4,Xero!$E:$E,Heron!$A75)+SUMIFS(Xero!$F:$F,Xero!$B:$B,Heron!AK$9,Xero!$A:$A,Heron!$A$5,Xero!$E:$E,Heron!$A75)</f>
        <v/>
      </c>
      <c r="AL75" s="109">
        <f>SUMIFS(Xero!$F:$F,Xero!$B:$B,Heron!AL$9,Xero!$A:$A,Heron!$A$4,Xero!$E:$E,Heron!$A75)+SUMIFS(Xero!$F:$F,Xero!$B:$B,Heron!AL$9,Xero!$A:$A,Heron!$A$5,Xero!$E:$E,Heron!$A75)</f>
        <v/>
      </c>
      <c r="AM75" s="109">
        <f>SUMIFS(Xero!$F:$F,Xero!$B:$B,Heron!AM$9,Xero!$A:$A,Heron!$A$4,Xero!$E:$E,Heron!$A75)+SUMIFS(Xero!$F:$F,Xero!$B:$B,Heron!AM$9,Xero!$A:$A,Heron!$A$5,Xero!$E:$E,Heron!$A75)</f>
        <v/>
      </c>
      <c r="AN75" s="109">
        <f>SUMIFS(Xero!$F:$F,Xero!$B:$B,Heron!AN$9,Xero!$A:$A,Heron!$A$4,Xero!$E:$E,Heron!$A75)+SUMIFS(Xero!$F:$F,Xero!$B:$B,Heron!AN$9,Xero!$A:$A,Heron!$A$5,Xero!$E:$E,Heron!$A75)</f>
        <v/>
      </c>
      <c r="AO75" s="109">
        <f>SUMIFS(Xero!$F:$F,Xero!$B:$B,Heron!AO$9,Xero!$A:$A,Heron!$A$4,Xero!$E:$E,Heron!$A75)+SUMIFS(Xero!$F:$F,Xero!$B:$B,Heron!AO$9,Xero!$A:$A,Heron!$A$5,Xero!$E:$E,Heron!$A75)</f>
        <v/>
      </c>
      <c r="AP75" s="109">
        <f>SUMIFS(Xero!$F:$F,Xero!$B:$B,Heron!AP$9,Xero!$A:$A,Heron!$A$4,Xero!$E:$E,Heron!$A75)+SUMIFS(Xero!$F:$F,Xero!$B:$B,Heron!AP$9,Xero!$A:$A,Heron!$A$5,Xero!$E:$E,Heron!$A75)</f>
        <v/>
      </c>
      <c r="AQ75" s="109">
        <f>SUMIFS(Xero!$F:$F,Xero!$B:$B,Heron!AQ$9,Xero!$A:$A,Heron!$A$4,Xero!$E:$E,Heron!$A75)+SUMIFS(Xero!$F:$F,Xero!$B:$B,Heron!AQ$9,Xero!$A:$A,Heron!$A$5,Xero!$E:$E,Heron!$A75)</f>
        <v/>
      </c>
      <c r="AR75" s="109">
        <f>SUMIFS(Xero!$F:$F,Xero!$B:$B,Heron!AR$9,Xero!$A:$A,Heron!$A$4,Xero!$E:$E,Heron!$A75)+SUMIFS(Xero!$F:$F,Xero!$B:$B,Heron!AR$9,Xero!$A:$A,Heron!$A$5,Xero!$E:$E,Heron!$A75)</f>
        <v/>
      </c>
      <c r="AS75" s="109">
        <f>SUMIFS(Xero!$F:$F,Xero!$B:$B,Heron!AS$9,Xero!$A:$A,Heron!$A$4,Xero!$E:$E,Heron!$A75)+SUMIFS(Xero!$F:$F,Xero!$B:$B,Heron!AS$9,Xero!$A:$A,Heron!$A$5,Xero!$E:$E,Heron!$A75)</f>
        <v/>
      </c>
      <c r="AT75" s="109">
        <f>SUMIFS(Xero!$F:$F,Xero!$B:$B,Heron!AT$9,Xero!$A:$A,Heron!$A$4,Xero!$E:$E,Heron!$A75)+SUMIFS(Xero!$F:$F,Xero!$B:$B,Heron!AT$9,Xero!$A:$A,Heron!$A$5,Xero!$E:$E,Heron!$A75)</f>
        <v/>
      </c>
      <c r="AU75" s="109">
        <f>SUMIFS(Xero!$F:$F,Xero!$B:$B,Heron!AU$9,Xero!$A:$A,Heron!$A$4,Xero!$E:$E,Heron!$A75)+SUMIFS(Xero!$F:$F,Xero!$B:$B,Heron!AU$9,Xero!$A:$A,Heron!$A$5,Xero!$E:$E,Heron!$A75)</f>
        <v/>
      </c>
      <c r="AV75" s="109">
        <f>SUMIFS(Xero!$F:$F,Xero!$B:$B,Heron!AV$9,Xero!$A:$A,Heron!$A$4,Xero!$E:$E,Heron!$A75)+SUMIFS(Xero!$F:$F,Xero!$B:$B,Heron!AV$9,Xero!$A:$A,Heron!$A$5,Xero!$E:$E,Heron!$A75)</f>
        <v/>
      </c>
      <c r="AW75" s="109">
        <f>SUMIFS(Xero!$F:$F,Xero!$B:$B,Heron!AW$9,Xero!$A:$A,Heron!$A$4,Xero!$E:$E,Heron!$A75)+SUMIFS(Xero!$F:$F,Xero!$B:$B,Heron!AW$9,Xero!$A:$A,Heron!$A$5,Xero!$E:$E,Heron!$A75)</f>
        <v/>
      </c>
      <c r="AX75" s="109">
        <f>SUMIFS(Xero!$F:$F,Xero!$B:$B,Heron!AX$9,Xero!$A:$A,Heron!$A$4,Xero!$E:$E,Heron!$A75)+SUMIFS(Xero!$F:$F,Xero!$B:$B,Heron!AX$9,Xero!$A:$A,Heron!$A$5,Xero!$E:$E,Heron!$A75)</f>
        <v/>
      </c>
      <c r="AY75" s="109">
        <f>SUMIFS(Xero!$F:$F,Xero!$B:$B,Heron!AY$9,Xero!$A:$A,Heron!$A$4,Xero!$E:$E,Heron!$A75)+SUMIFS(Xero!$F:$F,Xero!$B:$B,Heron!AY$9,Xero!$A:$A,Heron!$A$5,Xero!$E:$E,Heron!$A75)</f>
        <v/>
      </c>
      <c r="AZ75" s="109">
        <f>SUMIFS(Xero!$F:$F,Xero!$B:$B,Heron!AZ$9,Xero!$A:$A,Heron!$A$4,Xero!$E:$E,Heron!$A75)+SUMIFS(Xero!$F:$F,Xero!$B:$B,Heron!AZ$9,Xero!$A:$A,Heron!$A$5,Xero!$E:$E,Heron!$A75)</f>
        <v/>
      </c>
      <c r="BA75" s="109">
        <f>SUMIFS(Xero!$F:$F,Xero!$B:$B,Heron!BA$9,Xero!$A:$A,Heron!$A$4,Xero!$E:$E,Heron!$A75)+SUMIFS(Xero!$F:$F,Xero!$B:$B,Heron!BA$9,Xero!$A:$A,Heron!$A$5,Xero!$E:$E,Heron!$A75)</f>
        <v/>
      </c>
      <c r="BB75" s="109">
        <f>SUMIFS(Xero!$F:$F,Xero!$B:$B,Heron!BB$9,Xero!$A:$A,Heron!$A$4,Xero!$E:$E,Heron!$A75)+SUMIFS(Xero!$F:$F,Xero!$B:$B,Heron!BB$9,Xero!$A:$A,Heron!$A$5,Xero!$E:$E,Heron!$A75)</f>
        <v/>
      </c>
      <c r="BC75" s="109">
        <f>SUMIFS(Xero!$F:$F,Xero!$B:$B,Heron!BC$9,Xero!$A:$A,Heron!$A$4,Xero!$E:$E,Heron!$A75)+SUMIFS(Xero!$F:$F,Xero!$B:$B,Heron!BC$9,Xero!$A:$A,Heron!$A$5,Xero!$E:$E,Heron!$A75)</f>
        <v/>
      </c>
      <c r="BD75" s="109">
        <f>SUMIFS(Xero!$F:$F,Xero!$B:$B,Heron!BD$9,Xero!$A:$A,Heron!$A$4,Xero!$E:$E,Heron!$A75)+SUMIFS(Xero!$F:$F,Xero!$B:$B,Heron!BD$9,Xero!$A:$A,Heron!$A$5,Xero!$E:$E,Heron!$A75)</f>
        <v/>
      </c>
      <c r="BE75" s="109">
        <f>SUMIFS(Xero!$F:$F,Xero!$B:$B,Heron!BE$9,Xero!$A:$A,Heron!$A$4,Xero!$E:$E,Heron!$A75)+SUMIFS(Xero!$F:$F,Xero!$B:$B,Heron!BE$9,Xero!$A:$A,Heron!$A$5,Xero!$E:$E,Heron!$A75)</f>
        <v/>
      </c>
      <c r="BF75" s="109">
        <f>SUMIFS(Xero!$F:$F,Xero!$B:$B,Heron!BF$9,Xero!$A:$A,Heron!$A$4,Xero!$E:$E,Heron!$A75)+SUMIFS(Xero!$F:$F,Xero!$B:$B,Heron!BF$9,Xero!$A:$A,Heron!$A$5,Xero!$E:$E,Heron!$A75)</f>
        <v/>
      </c>
      <c r="BG75" s="109">
        <f>SUMIFS(Xero!$F:$F,Xero!$B:$B,Heron!BG$9,Xero!$A:$A,Heron!$A$4,Xero!$E:$E,Heron!$A75)+SUMIFS(Xero!$F:$F,Xero!$B:$B,Heron!BG$9,Xero!$A:$A,Heron!$A$5,Xero!$E:$E,Heron!$A75)</f>
        <v/>
      </c>
      <c r="BH75" s="109">
        <f>SUMIFS(Xero!$F:$F,Xero!$B:$B,Heron!BH$9,Xero!$A:$A,Heron!$A$4,Xero!$E:$E,Heron!$A75)+SUMIFS(Xero!$F:$F,Xero!$B:$B,Heron!BH$9,Xero!$A:$A,Heron!$A$5,Xero!$E:$E,Heron!$A75)</f>
        <v/>
      </c>
      <c r="BI75" s="109">
        <f>SUMIFS(Xero!$F:$F,Xero!$B:$B,Heron!BI$9,Xero!$A:$A,Heron!$A$4,Xero!$E:$E,Heron!$A75)+SUMIFS(Xero!$F:$F,Xero!$B:$B,Heron!BI$9,Xero!$A:$A,Heron!$A$5,Xero!$E:$E,Heron!$A75)</f>
        <v/>
      </c>
      <c r="BJ75" s="109">
        <f>SUMIFS(Xero!$F:$F,Xero!$B:$B,Heron!BJ$9,Xero!$A:$A,Heron!$A$4,Xero!$E:$E,Heron!$A75)+SUMIFS(Xero!$F:$F,Xero!$B:$B,Heron!BJ$9,Xero!$A:$A,Heron!$A$5,Xero!$E:$E,Heron!$A75)</f>
        <v/>
      </c>
      <c r="BK75" s="109">
        <f>SUMIFS(Xero!$F:$F,Xero!$B:$B,Heron!BK$9,Xero!$A:$A,Heron!$A$4,Xero!$E:$E,Heron!$A75)+SUMIFS(Xero!$F:$F,Xero!$B:$B,Heron!BK$9,Xero!$A:$A,Heron!$A$5,Xero!$E:$E,Heron!$A75)</f>
        <v/>
      </c>
      <c r="BL75" s="109">
        <f>sum(D75:BK75)</f>
        <v/>
      </c>
    </row>
    <row r="76">
      <c r="A76" s="108" t="inlineStr">
        <is>
          <t>Interest Paid - Investors @ 11%</t>
        </is>
      </c>
      <c r="D76" s="109">
        <f>SUMIFS(Xero!$F:$F,Xero!$B:$B,Heron!D$9,Xero!$A:$A,Heron!$A$4,Xero!$E:$E,Heron!$A76)+SUMIFS(Xero!$F:$F,Xero!$B:$B,Heron!D$9,Xero!$A:$A,Heron!$A$5,Xero!$E:$E,Heron!$A76)</f>
        <v/>
      </c>
      <c r="E76" s="109">
        <f>SUMIFS(Xero!$F:$F,Xero!$B:$B,Heron!E$9,Xero!$A:$A,Heron!$A$4,Xero!$E:$E,Heron!$A76)+SUMIFS(Xero!$F:$F,Xero!$B:$B,Heron!E$9,Xero!$A:$A,Heron!$A$5,Xero!$E:$E,Heron!$A76)</f>
        <v/>
      </c>
      <c r="F76" s="109">
        <f>SUMIFS(Xero!$F:$F,Xero!$B:$B,Heron!F$9,Xero!$A:$A,Heron!$A$4,Xero!$E:$E,Heron!$A76)+SUMIFS(Xero!$F:$F,Xero!$B:$B,Heron!F$9,Xero!$A:$A,Heron!$A$5,Xero!$E:$E,Heron!$A76)</f>
        <v/>
      </c>
      <c r="G76" s="109">
        <f>SUMIFS(Xero!$F:$F,Xero!$B:$B,Heron!G$9,Xero!$A:$A,Heron!$A$4,Xero!$E:$E,Heron!$A76)+SUMIFS(Xero!$F:$F,Xero!$B:$B,Heron!G$9,Xero!$A:$A,Heron!$A$5,Xero!$E:$E,Heron!$A76)</f>
        <v/>
      </c>
      <c r="H76" s="109">
        <f>SUMIFS(Xero!$F:$F,Xero!$B:$B,Heron!H$9,Xero!$A:$A,Heron!$A$4,Xero!$E:$E,Heron!$A76)+SUMIFS(Xero!$F:$F,Xero!$B:$B,Heron!H$9,Xero!$A:$A,Heron!$A$5,Xero!$E:$E,Heron!$A76)</f>
        <v/>
      </c>
      <c r="I76" s="109">
        <f>SUMIFS(Xero!$F:$F,Xero!$B:$B,Heron!I$9,Xero!$A:$A,Heron!$A$4,Xero!$E:$E,Heron!$A76)+SUMIFS(Xero!$F:$F,Xero!$B:$B,Heron!I$9,Xero!$A:$A,Heron!$A$5,Xero!$E:$E,Heron!$A76)</f>
        <v/>
      </c>
      <c r="J76" s="109">
        <f>SUMIFS(Xero!$F:$F,Xero!$B:$B,Heron!J$9,Xero!$A:$A,Heron!$A$4,Xero!$E:$E,Heron!$A76)+SUMIFS(Xero!$F:$F,Xero!$B:$B,Heron!J$9,Xero!$A:$A,Heron!$A$5,Xero!$E:$E,Heron!$A76)</f>
        <v/>
      </c>
      <c r="K76" s="109">
        <f>SUMIFS(Xero!$F:$F,Xero!$B:$B,Heron!K$9,Xero!$A:$A,Heron!$A$4,Xero!$E:$E,Heron!$A76)+SUMIFS(Xero!$F:$F,Xero!$B:$B,Heron!K$9,Xero!$A:$A,Heron!$A$5,Xero!$E:$E,Heron!$A76)</f>
        <v/>
      </c>
      <c r="L76" s="109">
        <f>SUMIFS(Xero!$F:$F,Xero!$B:$B,Heron!L$9,Xero!$A:$A,Heron!$A$4,Xero!$E:$E,Heron!$A76)+SUMIFS(Xero!$F:$F,Xero!$B:$B,Heron!L$9,Xero!$A:$A,Heron!$A$5,Xero!$E:$E,Heron!$A76)</f>
        <v/>
      </c>
      <c r="M76" s="109">
        <f>SUMIFS(Xero!$F:$F,Xero!$B:$B,Heron!M$9,Xero!$A:$A,Heron!$A$4,Xero!$E:$E,Heron!$A76)+SUMIFS(Xero!$F:$F,Xero!$B:$B,Heron!M$9,Xero!$A:$A,Heron!$A$5,Xero!$E:$E,Heron!$A76)</f>
        <v/>
      </c>
      <c r="N76" s="109">
        <f>SUMIFS(Xero!$F:$F,Xero!$B:$B,Heron!N$9,Xero!$A:$A,Heron!$A$4,Xero!$E:$E,Heron!$A76)+SUMIFS(Xero!$F:$F,Xero!$B:$B,Heron!N$9,Xero!$A:$A,Heron!$A$5,Xero!$E:$E,Heron!$A76)</f>
        <v/>
      </c>
      <c r="O76" s="109">
        <f>SUMIFS(Xero!$F:$F,Xero!$B:$B,Heron!O$9,Xero!$A:$A,Heron!$A$4,Xero!$E:$E,Heron!$A76)+SUMIFS(Xero!$F:$F,Xero!$B:$B,Heron!O$9,Xero!$A:$A,Heron!$A$5,Xero!$E:$E,Heron!$A76)</f>
        <v/>
      </c>
      <c r="P76" s="109">
        <f>SUMIFS(Xero!$F:$F,Xero!$B:$B,Heron!P$9,Xero!$A:$A,Heron!$A$4,Xero!$E:$E,Heron!$A76)+SUMIFS(Xero!$F:$F,Xero!$B:$B,Heron!P$9,Xero!$A:$A,Heron!$A$5,Xero!$E:$E,Heron!$A76)</f>
        <v/>
      </c>
      <c r="Q76" s="109">
        <f>SUMIFS(Xero!$F:$F,Xero!$B:$B,Heron!Q$9,Xero!$A:$A,Heron!$A$4,Xero!$E:$E,Heron!$A76)+SUMIFS(Xero!$F:$F,Xero!$B:$B,Heron!Q$9,Xero!$A:$A,Heron!$A$5,Xero!$E:$E,Heron!$A76)</f>
        <v/>
      </c>
      <c r="R76" s="109">
        <f>SUMIFS(Xero!$F:$F,Xero!$B:$B,Heron!R$9,Xero!$A:$A,Heron!$A$4,Xero!$E:$E,Heron!$A76)+SUMIFS(Xero!$F:$F,Xero!$B:$B,Heron!R$9,Xero!$A:$A,Heron!$A$5,Xero!$E:$E,Heron!$A76)</f>
        <v/>
      </c>
      <c r="S76" s="109">
        <f>SUMIFS(Xero!$F:$F,Xero!$B:$B,Heron!S$9,Xero!$A:$A,Heron!$A$4,Xero!$E:$E,Heron!$A76)+SUMIFS(Xero!$F:$F,Xero!$B:$B,Heron!S$9,Xero!$A:$A,Heron!$A$5,Xero!$E:$E,Heron!$A76)</f>
        <v/>
      </c>
      <c r="T76" s="109">
        <f>SUMIFS(Xero!$F:$F,Xero!$B:$B,Heron!T$9,Xero!$A:$A,Heron!$A$4,Xero!$E:$E,Heron!$A76)+SUMIFS(Xero!$F:$F,Xero!$B:$B,Heron!T$9,Xero!$A:$A,Heron!$A$5,Xero!$E:$E,Heron!$A76)</f>
        <v/>
      </c>
      <c r="U76" s="109">
        <f>SUMIFS(Xero!$F:$F,Xero!$B:$B,Heron!U$9,Xero!$A:$A,Heron!$A$4,Xero!$E:$E,Heron!$A76)+SUMIFS(Xero!$F:$F,Xero!$B:$B,Heron!U$9,Xero!$A:$A,Heron!$A$5,Xero!$E:$E,Heron!$A76)</f>
        <v/>
      </c>
      <c r="V76" s="109">
        <f>SUMIFS(Xero!$F:$F,Xero!$B:$B,Heron!V$9,Xero!$A:$A,Heron!$A$4,Xero!$E:$E,Heron!$A76)+SUMIFS(Xero!$F:$F,Xero!$B:$B,Heron!V$9,Xero!$A:$A,Heron!$A$5,Xero!$E:$E,Heron!$A76)</f>
        <v/>
      </c>
      <c r="W76" s="109">
        <f>SUMIFS(Xero!$F:$F,Xero!$B:$B,Heron!W$9,Xero!$A:$A,Heron!$A$4,Xero!$E:$E,Heron!$A76)+SUMIFS(Xero!$F:$F,Xero!$B:$B,Heron!W$9,Xero!$A:$A,Heron!$A$5,Xero!$E:$E,Heron!$A76)</f>
        <v/>
      </c>
      <c r="X76" s="109">
        <f>SUMIFS(Xero!$F:$F,Xero!$B:$B,Heron!X$9,Xero!$A:$A,Heron!$A$4,Xero!$E:$E,Heron!$A76)+SUMIFS(Xero!$F:$F,Xero!$B:$B,Heron!X$9,Xero!$A:$A,Heron!$A$5,Xero!$E:$E,Heron!$A76)</f>
        <v/>
      </c>
      <c r="Y76" s="109">
        <f>SUMIFS(Xero!$F:$F,Xero!$B:$B,Heron!Y$9,Xero!$A:$A,Heron!$A$4,Xero!$E:$E,Heron!$A76)+SUMIFS(Xero!$F:$F,Xero!$B:$B,Heron!Y$9,Xero!$A:$A,Heron!$A$5,Xero!$E:$E,Heron!$A76)</f>
        <v/>
      </c>
      <c r="Z76" s="109">
        <f>SUMIFS(Xero!$F:$F,Xero!$B:$B,Heron!Z$9,Xero!$A:$A,Heron!$A$4,Xero!$E:$E,Heron!$A76)+SUMIFS(Xero!$F:$F,Xero!$B:$B,Heron!Z$9,Xero!$A:$A,Heron!$A$5,Xero!$E:$E,Heron!$A76)</f>
        <v/>
      </c>
      <c r="AA76" s="109">
        <f>SUMIFS(Xero!$F:$F,Xero!$B:$B,Heron!AA$9,Xero!$A:$A,Heron!$A$4,Xero!$E:$E,Heron!$A76)+SUMIFS(Xero!$F:$F,Xero!$B:$B,Heron!AA$9,Xero!$A:$A,Heron!$A$5,Xero!$E:$E,Heron!$A76)</f>
        <v/>
      </c>
      <c r="AB76" s="109">
        <f>SUMIFS(Xero!$F:$F,Xero!$B:$B,Heron!AB$9,Xero!$A:$A,Heron!$A$4,Xero!$E:$E,Heron!$A76)+SUMIFS(Xero!$F:$F,Xero!$B:$B,Heron!AB$9,Xero!$A:$A,Heron!$A$5,Xero!$E:$E,Heron!$A76)</f>
        <v/>
      </c>
      <c r="AC76" s="109">
        <f>SUMIFS(Xero!$F:$F,Xero!$B:$B,Heron!AC$9,Xero!$A:$A,Heron!$A$4,Xero!$E:$E,Heron!$A76)+SUMIFS(Xero!$F:$F,Xero!$B:$B,Heron!AC$9,Xero!$A:$A,Heron!$A$5,Xero!$E:$E,Heron!$A76)</f>
        <v/>
      </c>
      <c r="AD76" s="109">
        <f>SUMIFS(Xero!$F:$F,Xero!$B:$B,Heron!AD$9,Xero!$A:$A,Heron!$A$4,Xero!$E:$E,Heron!$A76)+SUMIFS(Xero!$F:$F,Xero!$B:$B,Heron!AD$9,Xero!$A:$A,Heron!$A$5,Xero!$E:$E,Heron!$A76)</f>
        <v/>
      </c>
      <c r="AE76" s="109">
        <f>SUMIFS(Xero!$F:$F,Xero!$B:$B,Heron!AE$9,Xero!$A:$A,Heron!$A$4,Xero!$E:$E,Heron!$A76)+SUMIFS(Xero!$F:$F,Xero!$B:$B,Heron!AE$9,Xero!$A:$A,Heron!$A$5,Xero!$E:$E,Heron!$A76)</f>
        <v/>
      </c>
      <c r="AF76" s="109">
        <f>SUMIFS(Xero!$F:$F,Xero!$B:$B,Heron!AF$9,Xero!$A:$A,Heron!$A$4,Xero!$E:$E,Heron!$A76)+SUMIFS(Xero!$F:$F,Xero!$B:$B,Heron!AF$9,Xero!$A:$A,Heron!$A$5,Xero!$E:$E,Heron!$A76)</f>
        <v/>
      </c>
      <c r="AG76" s="109">
        <f>SUMIFS(Xero!$F:$F,Xero!$B:$B,Heron!AG$9,Xero!$A:$A,Heron!$A$4,Xero!$E:$E,Heron!$A76)+SUMIFS(Xero!$F:$F,Xero!$B:$B,Heron!AG$9,Xero!$A:$A,Heron!$A$5,Xero!$E:$E,Heron!$A76)</f>
        <v/>
      </c>
      <c r="AH76" s="109">
        <f>SUMIFS(Xero!$F:$F,Xero!$B:$B,Heron!AH$9,Xero!$A:$A,Heron!$A$4,Xero!$E:$E,Heron!$A76)+SUMIFS(Xero!$F:$F,Xero!$B:$B,Heron!AH$9,Xero!$A:$A,Heron!$A$5,Xero!$E:$E,Heron!$A76)</f>
        <v/>
      </c>
      <c r="AI76" s="109">
        <f>SUMIFS(Xero!$F:$F,Xero!$B:$B,Heron!AI$9,Xero!$A:$A,Heron!$A$4,Xero!$E:$E,Heron!$A76)+SUMIFS(Xero!$F:$F,Xero!$B:$B,Heron!AI$9,Xero!$A:$A,Heron!$A$5,Xero!$E:$E,Heron!$A76)</f>
        <v/>
      </c>
      <c r="AJ76" s="109">
        <f>SUMIFS(Xero!$F:$F,Xero!$B:$B,Heron!AJ$9,Xero!$A:$A,Heron!$A$4,Xero!$E:$E,Heron!$A76)+SUMIFS(Xero!$F:$F,Xero!$B:$B,Heron!AJ$9,Xero!$A:$A,Heron!$A$5,Xero!$E:$E,Heron!$A76)</f>
        <v/>
      </c>
      <c r="AK76" s="109">
        <f>SUMIFS(Xero!$F:$F,Xero!$B:$B,Heron!AK$9,Xero!$A:$A,Heron!$A$4,Xero!$E:$E,Heron!$A76)+SUMIFS(Xero!$F:$F,Xero!$B:$B,Heron!AK$9,Xero!$A:$A,Heron!$A$5,Xero!$E:$E,Heron!$A76)</f>
        <v/>
      </c>
      <c r="AL76" s="109">
        <f>SUMIFS(Xero!$F:$F,Xero!$B:$B,Heron!AL$9,Xero!$A:$A,Heron!$A$4,Xero!$E:$E,Heron!$A76)+SUMIFS(Xero!$F:$F,Xero!$B:$B,Heron!AL$9,Xero!$A:$A,Heron!$A$5,Xero!$E:$E,Heron!$A76)</f>
        <v/>
      </c>
      <c r="AM76" s="109">
        <f>SUMIFS(Xero!$F:$F,Xero!$B:$B,Heron!AM$9,Xero!$A:$A,Heron!$A$4,Xero!$E:$E,Heron!$A76)+SUMIFS(Xero!$F:$F,Xero!$B:$B,Heron!AM$9,Xero!$A:$A,Heron!$A$5,Xero!$E:$E,Heron!$A76)</f>
        <v/>
      </c>
      <c r="AN76" s="109">
        <f>SUMIFS(Xero!$F:$F,Xero!$B:$B,Heron!AN$9,Xero!$A:$A,Heron!$A$4,Xero!$E:$E,Heron!$A76)+SUMIFS(Xero!$F:$F,Xero!$B:$B,Heron!AN$9,Xero!$A:$A,Heron!$A$5,Xero!$E:$E,Heron!$A76)</f>
        <v/>
      </c>
      <c r="AO76" s="109">
        <f>SUMIFS(Xero!$F:$F,Xero!$B:$B,Heron!AO$9,Xero!$A:$A,Heron!$A$4,Xero!$E:$E,Heron!$A76)+SUMIFS(Xero!$F:$F,Xero!$B:$B,Heron!AO$9,Xero!$A:$A,Heron!$A$5,Xero!$E:$E,Heron!$A76)</f>
        <v/>
      </c>
      <c r="AP76" s="109">
        <f>SUMIFS(Xero!$F:$F,Xero!$B:$B,Heron!AP$9,Xero!$A:$A,Heron!$A$4,Xero!$E:$E,Heron!$A76)+SUMIFS(Xero!$F:$F,Xero!$B:$B,Heron!AP$9,Xero!$A:$A,Heron!$A$5,Xero!$E:$E,Heron!$A76)</f>
        <v/>
      </c>
      <c r="AQ76" s="109">
        <f>SUMIFS(Xero!$F:$F,Xero!$B:$B,Heron!AQ$9,Xero!$A:$A,Heron!$A$4,Xero!$E:$E,Heron!$A76)+SUMIFS(Xero!$F:$F,Xero!$B:$B,Heron!AQ$9,Xero!$A:$A,Heron!$A$5,Xero!$E:$E,Heron!$A76)</f>
        <v/>
      </c>
      <c r="AR76" s="109">
        <f>SUMIFS(Xero!$F:$F,Xero!$B:$B,Heron!AR$9,Xero!$A:$A,Heron!$A$4,Xero!$E:$E,Heron!$A76)+SUMIFS(Xero!$F:$F,Xero!$B:$B,Heron!AR$9,Xero!$A:$A,Heron!$A$5,Xero!$E:$E,Heron!$A76)</f>
        <v/>
      </c>
      <c r="AS76" s="109">
        <f>SUMIFS(Xero!$F:$F,Xero!$B:$B,Heron!AS$9,Xero!$A:$A,Heron!$A$4,Xero!$E:$E,Heron!$A76)+SUMIFS(Xero!$F:$F,Xero!$B:$B,Heron!AS$9,Xero!$A:$A,Heron!$A$5,Xero!$E:$E,Heron!$A76)</f>
        <v/>
      </c>
      <c r="AT76" s="109">
        <f>SUMIFS(Xero!$F:$F,Xero!$B:$B,Heron!AT$9,Xero!$A:$A,Heron!$A$4,Xero!$E:$E,Heron!$A76)+SUMIFS(Xero!$F:$F,Xero!$B:$B,Heron!AT$9,Xero!$A:$A,Heron!$A$5,Xero!$E:$E,Heron!$A76)</f>
        <v/>
      </c>
      <c r="AU76" s="109">
        <f>SUMIFS(Xero!$F:$F,Xero!$B:$B,Heron!AU$9,Xero!$A:$A,Heron!$A$4,Xero!$E:$E,Heron!$A76)+SUMIFS(Xero!$F:$F,Xero!$B:$B,Heron!AU$9,Xero!$A:$A,Heron!$A$5,Xero!$E:$E,Heron!$A76)</f>
        <v/>
      </c>
      <c r="AV76" s="109">
        <f>SUMIFS(Xero!$F:$F,Xero!$B:$B,Heron!AV$9,Xero!$A:$A,Heron!$A$4,Xero!$E:$E,Heron!$A76)+SUMIFS(Xero!$F:$F,Xero!$B:$B,Heron!AV$9,Xero!$A:$A,Heron!$A$5,Xero!$E:$E,Heron!$A76)</f>
        <v/>
      </c>
      <c r="AW76" s="109">
        <f>SUMIFS(Xero!$F:$F,Xero!$B:$B,Heron!AW$9,Xero!$A:$A,Heron!$A$4,Xero!$E:$E,Heron!$A76)+SUMIFS(Xero!$F:$F,Xero!$B:$B,Heron!AW$9,Xero!$A:$A,Heron!$A$5,Xero!$E:$E,Heron!$A76)</f>
        <v/>
      </c>
      <c r="AX76" s="109">
        <f>SUMIFS(Xero!$F:$F,Xero!$B:$B,Heron!AX$9,Xero!$A:$A,Heron!$A$4,Xero!$E:$E,Heron!$A76)+SUMIFS(Xero!$F:$F,Xero!$B:$B,Heron!AX$9,Xero!$A:$A,Heron!$A$5,Xero!$E:$E,Heron!$A76)</f>
        <v/>
      </c>
      <c r="AY76" s="109">
        <f>SUMIFS(Xero!$F:$F,Xero!$B:$B,Heron!AY$9,Xero!$A:$A,Heron!$A$4,Xero!$E:$E,Heron!$A76)+SUMIFS(Xero!$F:$F,Xero!$B:$B,Heron!AY$9,Xero!$A:$A,Heron!$A$5,Xero!$E:$E,Heron!$A76)</f>
        <v/>
      </c>
      <c r="AZ76" s="109">
        <f>SUMIFS(Xero!$F:$F,Xero!$B:$B,Heron!AZ$9,Xero!$A:$A,Heron!$A$4,Xero!$E:$E,Heron!$A76)+SUMIFS(Xero!$F:$F,Xero!$B:$B,Heron!AZ$9,Xero!$A:$A,Heron!$A$5,Xero!$E:$E,Heron!$A76)</f>
        <v/>
      </c>
      <c r="BA76" s="109">
        <f>SUMIFS(Xero!$F:$F,Xero!$B:$B,Heron!BA$9,Xero!$A:$A,Heron!$A$4,Xero!$E:$E,Heron!$A76)+SUMIFS(Xero!$F:$F,Xero!$B:$B,Heron!BA$9,Xero!$A:$A,Heron!$A$5,Xero!$E:$E,Heron!$A76)</f>
        <v/>
      </c>
      <c r="BB76" s="109">
        <f>SUMIFS(Xero!$F:$F,Xero!$B:$B,Heron!BB$9,Xero!$A:$A,Heron!$A$4,Xero!$E:$E,Heron!$A76)+SUMIFS(Xero!$F:$F,Xero!$B:$B,Heron!BB$9,Xero!$A:$A,Heron!$A$5,Xero!$E:$E,Heron!$A76)</f>
        <v/>
      </c>
      <c r="BC76" s="109">
        <f>SUMIFS(Xero!$F:$F,Xero!$B:$B,Heron!BC$9,Xero!$A:$A,Heron!$A$4,Xero!$E:$E,Heron!$A76)+SUMIFS(Xero!$F:$F,Xero!$B:$B,Heron!BC$9,Xero!$A:$A,Heron!$A$5,Xero!$E:$E,Heron!$A76)</f>
        <v/>
      </c>
      <c r="BD76" s="109">
        <f>SUMIFS(Xero!$F:$F,Xero!$B:$B,Heron!BD$9,Xero!$A:$A,Heron!$A$4,Xero!$E:$E,Heron!$A76)+SUMIFS(Xero!$F:$F,Xero!$B:$B,Heron!BD$9,Xero!$A:$A,Heron!$A$5,Xero!$E:$E,Heron!$A76)</f>
        <v/>
      </c>
      <c r="BE76" s="109">
        <f>SUMIFS(Xero!$F:$F,Xero!$B:$B,Heron!BE$9,Xero!$A:$A,Heron!$A$4,Xero!$E:$E,Heron!$A76)+SUMIFS(Xero!$F:$F,Xero!$B:$B,Heron!BE$9,Xero!$A:$A,Heron!$A$5,Xero!$E:$E,Heron!$A76)</f>
        <v/>
      </c>
      <c r="BF76" s="109">
        <f>SUMIFS(Xero!$F:$F,Xero!$B:$B,Heron!BF$9,Xero!$A:$A,Heron!$A$4,Xero!$E:$E,Heron!$A76)+SUMIFS(Xero!$F:$F,Xero!$B:$B,Heron!BF$9,Xero!$A:$A,Heron!$A$5,Xero!$E:$E,Heron!$A76)</f>
        <v/>
      </c>
      <c r="BG76" s="109">
        <f>SUMIFS(Xero!$F:$F,Xero!$B:$B,Heron!BG$9,Xero!$A:$A,Heron!$A$4,Xero!$E:$E,Heron!$A76)+SUMIFS(Xero!$F:$F,Xero!$B:$B,Heron!BG$9,Xero!$A:$A,Heron!$A$5,Xero!$E:$E,Heron!$A76)</f>
        <v/>
      </c>
      <c r="BH76" s="109">
        <f>SUMIFS(Xero!$F:$F,Xero!$B:$B,Heron!BH$9,Xero!$A:$A,Heron!$A$4,Xero!$E:$E,Heron!$A76)+SUMIFS(Xero!$F:$F,Xero!$B:$B,Heron!BH$9,Xero!$A:$A,Heron!$A$5,Xero!$E:$E,Heron!$A76)</f>
        <v/>
      </c>
      <c r="BI76" s="109">
        <f>SUMIFS(Xero!$F:$F,Xero!$B:$B,Heron!BI$9,Xero!$A:$A,Heron!$A$4,Xero!$E:$E,Heron!$A76)+SUMIFS(Xero!$F:$F,Xero!$B:$B,Heron!BI$9,Xero!$A:$A,Heron!$A$5,Xero!$E:$E,Heron!$A76)</f>
        <v/>
      </c>
      <c r="BJ76" s="109">
        <f>SUMIFS(Xero!$F:$F,Xero!$B:$B,Heron!BJ$9,Xero!$A:$A,Heron!$A$4,Xero!$E:$E,Heron!$A76)+SUMIFS(Xero!$F:$F,Xero!$B:$B,Heron!BJ$9,Xero!$A:$A,Heron!$A$5,Xero!$E:$E,Heron!$A76)</f>
        <v/>
      </c>
      <c r="BK76" s="109">
        <f>SUMIFS(Xero!$F:$F,Xero!$B:$B,Heron!BK$9,Xero!$A:$A,Heron!$A$4,Xero!$E:$E,Heron!$A76)+SUMIFS(Xero!$F:$F,Xero!$B:$B,Heron!BK$9,Xero!$A:$A,Heron!$A$5,Xero!$E:$E,Heron!$A76)</f>
        <v/>
      </c>
      <c r="BL76" s="109">
        <f>sum(D76:BK76)</f>
        <v/>
      </c>
    </row>
    <row r="77">
      <c r="A77" s="108" t="inlineStr">
        <is>
          <t>Interest Paid - Investors @ 14%</t>
        </is>
      </c>
      <c r="D77" s="109">
        <f>SUMIFS(Xero!$F:$F,Xero!$B:$B,Heron!D$9,Xero!$A:$A,Heron!$A$4,Xero!$E:$E,Heron!$A77)+SUMIFS(Xero!$F:$F,Xero!$B:$B,Heron!D$9,Xero!$A:$A,Heron!$A$5,Xero!$E:$E,Heron!$A77)</f>
        <v/>
      </c>
      <c r="E77" s="109">
        <f>SUMIFS(Xero!$F:$F,Xero!$B:$B,Heron!E$9,Xero!$A:$A,Heron!$A$4,Xero!$E:$E,Heron!$A77)+SUMIFS(Xero!$F:$F,Xero!$B:$B,Heron!E$9,Xero!$A:$A,Heron!$A$5,Xero!$E:$E,Heron!$A77)</f>
        <v/>
      </c>
      <c r="F77" s="109">
        <f>SUMIFS(Xero!$F:$F,Xero!$B:$B,Heron!F$9,Xero!$A:$A,Heron!$A$4,Xero!$E:$E,Heron!$A77)+SUMIFS(Xero!$F:$F,Xero!$B:$B,Heron!F$9,Xero!$A:$A,Heron!$A$5,Xero!$E:$E,Heron!$A77)</f>
        <v/>
      </c>
      <c r="G77" s="109">
        <f>SUMIFS(Xero!$F:$F,Xero!$B:$B,Heron!G$9,Xero!$A:$A,Heron!$A$4,Xero!$E:$E,Heron!$A77)+SUMIFS(Xero!$F:$F,Xero!$B:$B,Heron!G$9,Xero!$A:$A,Heron!$A$5,Xero!$E:$E,Heron!$A77)</f>
        <v/>
      </c>
      <c r="H77" s="109">
        <f>SUMIFS(Xero!$F:$F,Xero!$B:$B,Heron!H$9,Xero!$A:$A,Heron!$A$4,Xero!$E:$E,Heron!$A77)+SUMIFS(Xero!$F:$F,Xero!$B:$B,Heron!H$9,Xero!$A:$A,Heron!$A$5,Xero!$E:$E,Heron!$A77)</f>
        <v/>
      </c>
      <c r="I77" s="109">
        <f>SUMIFS(Xero!$F:$F,Xero!$B:$B,Heron!I$9,Xero!$A:$A,Heron!$A$4,Xero!$E:$E,Heron!$A77)+SUMIFS(Xero!$F:$F,Xero!$B:$B,Heron!I$9,Xero!$A:$A,Heron!$A$5,Xero!$E:$E,Heron!$A77)</f>
        <v/>
      </c>
      <c r="J77" s="109">
        <f>SUMIFS(Xero!$F:$F,Xero!$B:$B,Heron!J$9,Xero!$A:$A,Heron!$A$4,Xero!$E:$E,Heron!$A77)+SUMIFS(Xero!$F:$F,Xero!$B:$B,Heron!J$9,Xero!$A:$A,Heron!$A$5,Xero!$E:$E,Heron!$A77)</f>
        <v/>
      </c>
      <c r="K77" s="109">
        <f>SUMIFS(Xero!$F:$F,Xero!$B:$B,Heron!K$9,Xero!$A:$A,Heron!$A$4,Xero!$E:$E,Heron!$A77)+SUMIFS(Xero!$F:$F,Xero!$B:$B,Heron!K$9,Xero!$A:$A,Heron!$A$5,Xero!$E:$E,Heron!$A77)</f>
        <v/>
      </c>
      <c r="L77" s="109">
        <f>SUMIFS(Xero!$F:$F,Xero!$B:$B,Heron!L$9,Xero!$A:$A,Heron!$A$4,Xero!$E:$E,Heron!$A77)+SUMIFS(Xero!$F:$F,Xero!$B:$B,Heron!L$9,Xero!$A:$A,Heron!$A$5,Xero!$E:$E,Heron!$A77)</f>
        <v/>
      </c>
      <c r="M77" s="109">
        <f>SUMIFS(Xero!$F:$F,Xero!$B:$B,Heron!M$9,Xero!$A:$A,Heron!$A$4,Xero!$E:$E,Heron!$A77)+SUMIFS(Xero!$F:$F,Xero!$B:$B,Heron!M$9,Xero!$A:$A,Heron!$A$5,Xero!$E:$E,Heron!$A77)</f>
        <v/>
      </c>
      <c r="N77" s="109">
        <f>SUMIFS(Xero!$F:$F,Xero!$B:$B,Heron!N$9,Xero!$A:$A,Heron!$A$4,Xero!$E:$E,Heron!$A77)+SUMIFS(Xero!$F:$F,Xero!$B:$B,Heron!N$9,Xero!$A:$A,Heron!$A$5,Xero!$E:$E,Heron!$A77)</f>
        <v/>
      </c>
      <c r="O77" s="109">
        <f>SUMIFS(Xero!$F:$F,Xero!$B:$B,Heron!O$9,Xero!$A:$A,Heron!$A$4,Xero!$E:$E,Heron!$A77)+SUMIFS(Xero!$F:$F,Xero!$B:$B,Heron!O$9,Xero!$A:$A,Heron!$A$5,Xero!$E:$E,Heron!$A77)</f>
        <v/>
      </c>
      <c r="P77" s="109">
        <f>SUMIFS(Xero!$F:$F,Xero!$B:$B,Heron!P$9,Xero!$A:$A,Heron!$A$4,Xero!$E:$E,Heron!$A77)+SUMIFS(Xero!$F:$F,Xero!$B:$B,Heron!P$9,Xero!$A:$A,Heron!$A$5,Xero!$E:$E,Heron!$A77)</f>
        <v/>
      </c>
      <c r="Q77" s="109">
        <f>SUMIFS(Xero!$F:$F,Xero!$B:$B,Heron!Q$9,Xero!$A:$A,Heron!$A$4,Xero!$E:$E,Heron!$A77)+SUMIFS(Xero!$F:$F,Xero!$B:$B,Heron!Q$9,Xero!$A:$A,Heron!$A$5,Xero!$E:$E,Heron!$A77)</f>
        <v/>
      </c>
      <c r="R77" s="109">
        <f>SUMIFS(Xero!$F:$F,Xero!$B:$B,Heron!R$9,Xero!$A:$A,Heron!$A$4,Xero!$E:$E,Heron!$A77)+SUMIFS(Xero!$F:$F,Xero!$B:$B,Heron!R$9,Xero!$A:$A,Heron!$A$5,Xero!$E:$E,Heron!$A77)</f>
        <v/>
      </c>
      <c r="S77" s="109">
        <f>SUMIFS(Xero!$F:$F,Xero!$B:$B,Heron!S$9,Xero!$A:$A,Heron!$A$4,Xero!$E:$E,Heron!$A77)+SUMIFS(Xero!$F:$F,Xero!$B:$B,Heron!S$9,Xero!$A:$A,Heron!$A$5,Xero!$E:$E,Heron!$A77)</f>
        <v/>
      </c>
      <c r="T77" s="109">
        <f>SUMIFS(Xero!$F:$F,Xero!$B:$B,Heron!T$9,Xero!$A:$A,Heron!$A$4,Xero!$E:$E,Heron!$A77)+SUMIFS(Xero!$F:$F,Xero!$B:$B,Heron!T$9,Xero!$A:$A,Heron!$A$5,Xero!$E:$E,Heron!$A77)</f>
        <v/>
      </c>
      <c r="U77" s="109">
        <f>SUMIFS(Xero!$F:$F,Xero!$B:$B,Heron!U$9,Xero!$A:$A,Heron!$A$4,Xero!$E:$E,Heron!$A77)+SUMIFS(Xero!$F:$F,Xero!$B:$B,Heron!U$9,Xero!$A:$A,Heron!$A$5,Xero!$E:$E,Heron!$A77)</f>
        <v/>
      </c>
      <c r="V77" s="109">
        <f>SUMIFS(Xero!$F:$F,Xero!$B:$B,Heron!V$9,Xero!$A:$A,Heron!$A$4,Xero!$E:$E,Heron!$A77)+SUMIFS(Xero!$F:$F,Xero!$B:$B,Heron!V$9,Xero!$A:$A,Heron!$A$5,Xero!$E:$E,Heron!$A77)</f>
        <v/>
      </c>
      <c r="W77" s="109">
        <f>SUMIFS(Xero!$F:$F,Xero!$B:$B,Heron!W$9,Xero!$A:$A,Heron!$A$4,Xero!$E:$E,Heron!$A77)+SUMIFS(Xero!$F:$F,Xero!$B:$B,Heron!W$9,Xero!$A:$A,Heron!$A$5,Xero!$E:$E,Heron!$A77)</f>
        <v/>
      </c>
      <c r="X77" s="109">
        <f>SUMIFS(Xero!$F:$F,Xero!$B:$B,Heron!X$9,Xero!$A:$A,Heron!$A$4,Xero!$E:$E,Heron!$A77)+SUMIFS(Xero!$F:$F,Xero!$B:$B,Heron!X$9,Xero!$A:$A,Heron!$A$5,Xero!$E:$E,Heron!$A77)</f>
        <v/>
      </c>
      <c r="Y77" s="109">
        <f>SUMIFS(Xero!$F:$F,Xero!$B:$B,Heron!Y$9,Xero!$A:$A,Heron!$A$4,Xero!$E:$E,Heron!$A77)+SUMIFS(Xero!$F:$F,Xero!$B:$B,Heron!Y$9,Xero!$A:$A,Heron!$A$5,Xero!$E:$E,Heron!$A77)</f>
        <v/>
      </c>
      <c r="Z77" s="109">
        <f>SUMIFS(Xero!$F:$F,Xero!$B:$B,Heron!Z$9,Xero!$A:$A,Heron!$A$4,Xero!$E:$E,Heron!$A77)+SUMIFS(Xero!$F:$F,Xero!$B:$B,Heron!Z$9,Xero!$A:$A,Heron!$A$5,Xero!$E:$E,Heron!$A77)</f>
        <v/>
      </c>
      <c r="AA77" s="109">
        <f>SUMIFS(Xero!$F:$F,Xero!$B:$B,Heron!AA$9,Xero!$A:$A,Heron!$A$4,Xero!$E:$E,Heron!$A77)+SUMIFS(Xero!$F:$F,Xero!$B:$B,Heron!AA$9,Xero!$A:$A,Heron!$A$5,Xero!$E:$E,Heron!$A77)</f>
        <v/>
      </c>
      <c r="AB77" s="109">
        <f>SUMIFS(Xero!$F:$F,Xero!$B:$B,Heron!AB$9,Xero!$A:$A,Heron!$A$4,Xero!$E:$E,Heron!$A77)+SUMIFS(Xero!$F:$F,Xero!$B:$B,Heron!AB$9,Xero!$A:$A,Heron!$A$5,Xero!$E:$E,Heron!$A77)</f>
        <v/>
      </c>
      <c r="AC77" s="109">
        <f>SUMIFS(Xero!$F:$F,Xero!$B:$B,Heron!AC$9,Xero!$A:$A,Heron!$A$4,Xero!$E:$E,Heron!$A77)+SUMIFS(Xero!$F:$F,Xero!$B:$B,Heron!AC$9,Xero!$A:$A,Heron!$A$5,Xero!$E:$E,Heron!$A77)</f>
        <v/>
      </c>
      <c r="AD77" s="109">
        <f>SUMIFS(Xero!$F:$F,Xero!$B:$B,Heron!AD$9,Xero!$A:$A,Heron!$A$4,Xero!$E:$E,Heron!$A77)+SUMIFS(Xero!$F:$F,Xero!$B:$B,Heron!AD$9,Xero!$A:$A,Heron!$A$5,Xero!$E:$E,Heron!$A77)</f>
        <v/>
      </c>
      <c r="AE77" s="109">
        <f>SUMIFS(Xero!$F:$F,Xero!$B:$B,Heron!AE$9,Xero!$A:$A,Heron!$A$4,Xero!$E:$E,Heron!$A77)+SUMIFS(Xero!$F:$F,Xero!$B:$B,Heron!AE$9,Xero!$A:$A,Heron!$A$5,Xero!$E:$E,Heron!$A77)</f>
        <v/>
      </c>
      <c r="AF77" s="109">
        <f>SUMIFS(Xero!$F:$F,Xero!$B:$B,Heron!AF$9,Xero!$A:$A,Heron!$A$4,Xero!$E:$E,Heron!$A77)+SUMIFS(Xero!$F:$F,Xero!$B:$B,Heron!AF$9,Xero!$A:$A,Heron!$A$5,Xero!$E:$E,Heron!$A77)</f>
        <v/>
      </c>
      <c r="AG77" s="109">
        <f>SUMIFS(Xero!$F:$F,Xero!$B:$B,Heron!AG$9,Xero!$A:$A,Heron!$A$4,Xero!$E:$E,Heron!$A77)+SUMIFS(Xero!$F:$F,Xero!$B:$B,Heron!AG$9,Xero!$A:$A,Heron!$A$5,Xero!$E:$E,Heron!$A77)</f>
        <v/>
      </c>
      <c r="AH77" s="109">
        <f>SUMIFS(Xero!$F:$F,Xero!$B:$B,Heron!AH$9,Xero!$A:$A,Heron!$A$4,Xero!$E:$E,Heron!$A77)+SUMIFS(Xero!$F:$F,Xero!$B:$B,Heron!AH$9,Xero!$A:$A,Heron!$A$5,Xero!$E:$E,Heron!$A77)</f>
        <v/>
      </c>
      <c r="AI77" s="109">
        <f>SUMIFS(Xero!$F:$F,Xero!$B:$B,Heron!AI$9,Xero!$A:$A,Heron!$A$4,Xero!$E:$E,Heron!$A77)+SUMIFS(Xero!$F:$F,Xero!$B:$B,Heron!AI$9,Xero!$A:$A,Heron!$A$5,Xero!$E:$E,Heron!$A77)</f>
        <v/>
      </c>
      <c r="AJ77" s="109">
        <f>SUMIFS(Xero!$F:$F,Xero!$B:$B,Heron!AJ$9,Xero!$A:$A,Heron!$A$4,Xero!$E:$E,Heron!$A77)+SUMIFS(Xero!$F:$F,Xero!$B:$B,Heron!AJ$9,Xero!$A:$A,Heron!$A$5,Xero!$E:$E,Heron!$A77)</f>
        <v/>
      </c>
      <c r="AK77" s="109">
        <f>SUMIFS(Xero!$F:$F,Xero!$B:$B,Heron!AK$9,Xero!$A:$A,Heron!$A$4,Xero!$E:$E,Heron!$A77)+SUMIFS(Xero!$F:$F,Xero!$B:$B,Heron!AK$9,Xero!$A:$A,Heron!$A$5,Xero!$E:$E,Heron!$A77)</f>
        <v/>
      </c>
      <c r="AL77" s="109">
        <f>SUMIFS(Xero!$F:$F,Xero!$B:$B,Heron!AL$9,Xero!$A:$A,Heron!$A$4,Xero!$E:$E,Heron!$A77)+SUMIFS(Xero!$F:$F,Xero!$B:$B,Heron!AL$9,Xero!$A:$A,Heron!$A$5,Xero!$E:$E,Heron!$A77)</f>
        <v/>
      </c>
      <c r="AM77" s="109">
        <f>SUMIFS(Xero!$F:$F,Xero!$B:$B,Heron!AM$9,Xero!$A:$A,Heron!$A$4,Xero!$E:$E,Heron!$A77)+SUMIFS(Xero!$F:$F,Xero!$B:$B,Heron!AM$9,Xero!$A:$A,Heron!$A$5,Xero!$E:$E,Heron!$A77)</f>
        <v/>
      </c>
      <c r="AN77" s="109">
        <f>SUMIFS(Xero!$F:$F,Xero!$B:$B,Heron!AN$9,Xero!$A:$A,Heron!$A$4,Xero!$E:$E,Heron!$A77)+SUMIFS(Xero!$F:$F,Xero!$B:$B,Heron!AN$9,Xero!$A:$A,Heron!$A$5,Xero!$E:$E,Heron!$A77)</f>
        <v/>
      </c>
      <c r="AO77" s="109">
        <f>SUMIFS(Xero!$F:$F,Xero!$B:$B,Heron!AO$9,Xero!$A:$A,Heron!$A$4,Xero!$E:$E,Heron!$A77)+SUMIFS(Xero!$F:$F,Xero!$B:$B,Heron!AO$9,Xero!$A:$A,Heron!$A$5,Xero!$E:$E,Heron!$A77)</f>
        <v/>
      </c>
      <c r="AP77" s="109">
        <f>SUMIFS(Xero!$F:$F,Xero!$B:$B,Heron!AP$9,Xero!$A:$A,Heron!$A$4,Xero!$E:$E,Heron!$A77)+SUMIFS(Xero!$F:$F,Xero!$B:$B,Heron!AP$9,Xero!$A:$A,Heron!$A$5,Xero!$E:$E,Heron!$A77)</f>
        <v/>
      </c>
      <c r="AQ77" s="109">
        <f>SUMIFS(Xero!$F:$F,Xero!$B:$B,Heron!AQ$9,Xero!$A:$A,Heron!$A$4,Xero!$E:$E,Heron!$A77)+SUMIFS(Xero!$F:$F,Xero!$B:$B,Heron!AQ$9,Xero!$A:$A,Heron!$A$5,Xero!$E:$E,Heron!$A77)</f>
        <v/>
      </c>
      <c r="AR77" s="109">
        <f>SUMIFS(Xero!$F:$F,Xero!$B:$B,Heron!AR$9,Xero!$A:$A,Heron!$A$4,Xero!$E:$E,Heron!$A77)+SUMIFS(Xero!$F:$F,Xero!$B:$B,Heron!AR$9,Xero!$A:$A,Heron!$A$5,Xero!$E:$E,Heron!$A77)</f>
        <v/>
      </c>
      <c r="AS77" s="109">
        <f>SUMIFS(Xero!$F:$F,Xero!$B:$B,Heron!AS$9,Xero!$A:$A,Heron!$A$4,Xero!$E:$E,Heron!$A77)+SUMIFS(Xero!$F:$F,Xero!$B:$B,Heron!AS$9,Xero!$A:$A,Heron!$A$5,Xero!$E:$E,Heron!$A77)</f>
        <v/>
      </c>
      <c r="AT77" s="109">
        <f>SUMIFS(Xero!$F:$F,Xero!$B:$B,Heron!AT$9,Xero!$A:$A,Heron!$A$4,Xero!$E:$E,Heron!$A77)+SUMIFS(Xero!$F:$F,Xero!$B:$B,Heron!AT$9,Xero!$A:$A,Heron!$A$5,Xero!$E:$E,Heron!$A77)</f>
        <v/>
      </c>
      <c r="AU77" s="109">
        <f>SUMIFS(Xero!$F:$F,Xero!$B:$B,Heron!AU$9,Xero!$A:$A,Heron!$A$4,Xero!$E:$E,Heron!$A77)+SUMIFS(Xero!$F:$F,Xero!$B:$B,Heron!AU$9,Xero!$A:$A,Heron!$A$5,Xero!$E:$E,Heron!$A77)</f>
        <v/>
      </c>
      <c r="AV77" s="109">
        <f>SUMIFS(Xero!$F:$F,Xero!$B:$B,Heron!AV$9,Xero!$A:$A,Heron!$A$4,Xero!$E:$E,Heron!$A77)+SUMIFS(Xero!$F:$F,Xero!$B:$B,Heron!AV$9,Xero!$A:$A,Heron!$A$5,Xero!$E:$E,Heron!$A77)</f>
        <v/>
      </c>
      <c r="AW77" s="109">
        <f>SUMIFS(Xero!$F:$F,Xero!$B:$B,Heron!AW$9,Xero!$A:$A,Heron!$A$4,Xero!$E:$E,Heron!$A77)+SUMIFS(Xero!$F:$F,Xero!$B:$B,Heron!AW$9,Xero!$A:$A,Heron!$A$5,Xero!$E:$E,Heron!$A77)</f>
        <v/>
      </c>
      <c r="AX77" s="109">
        <f>SUMIFS(Xero!$F:$F,Xero!$B:$B,Heron!AX$9,Xero!$A:$A,Heron!$A$4,Xero!$E:$E,Heron!$A77)+SUMIFS(Xero!$F:$F,Xero!$B:$B,Heron!AX$9,Xero!$A:$A,Heron!$A$5,Xero!$E:$E,Heron!$A77)</f>
        <v/>
      </c>
      <c r="AY77" s="109">
        <f>SUMIFS(Xero!$F:$F,Xero!$B:$B,Heron!AY$9,Xero!$A:$A,Heron!$A$4,Xero!$E:$E,Heron!$A77)+SUMIFS(Xero!$F:$F,Xero!$B:$B,Heron!AY$9,Xero!$A:$A,Heron!$A$5,Xero!$E:$E,Heron!$A77)</f>
        <v/>
      </c>
      <c r="AZ77" s="109">
        <f>SUMIFS(Xero!$F:$F,Xero!$B:$B,Heron!AZ$9,Xero!$A:$A,Heron!$A$4,Xero!$E:$E,Heron!$A77)+SUMIFS(Xero!$F:$F,Xero!$B:$B,Heron!AZ$9,Xero!$A:$A,Heron!$A$5,Xero!$E:$E,Heron!$A77)</f>
        <v/>
      </c>
      <c r="BA77" s="109">
        <f>SUMIFS(Xero!$F:$F,Xero!$B:$B,Heron!BA$9,Xero!$A:$A,Heron!$A$4,Xero!$E:$E,Heron!$A77)+SUMIFS(Xero!$F:$F,Xero!$B:$B,Heron!BA$9,Xero!$A:$A,Heron!$A$5,Xero!$E:$E,Heron!$A77)</f>
        <v/>
      </c>
      <c r="BB77" s="109">
        <f>SUMIFS(Xero!$F:$F,Xero!$B:$B,Heron!BB$9,Xero!$A:$A,Heron!$A$4,Xero!$E:$E,Heron!$A77)+SUMIFS(Xero!$F:$F,Xero!$B:$B,Heron!BB$9,Xero!$A:$A,Heron!$A$5,Xero!$E:$E,Heron!$A77)</f>
        <v/>
      </c>
      <c r="BC77" s="109">
        <f>SUMIFS(Xero!$F:$F,Xero!$B:$B,Heron!BC$9,Xero!$A:$A,Heron!$A$4,Xero!$E:$E,Heron!$A77)+SUMIFS(Xero!$F:$F,Xero!$B:$B,Heron!BC$9,Xero!$A:$A,Heron!$A$5,Xero!$E:$E,Heron!$A77)</f>
        <v/>
      </c>
      <c r="BD77" s="109">
        <f>SUMIFS(Xero!$F:$F,Xero!$B:$B,Heron!BD$9,Xero!$A:$A,Heron!$A$4,Xero!$E:$E,Heron!$A77)+SUMIFS(Xero!$F:$F,Xero!$B:$B,Heron!BD$9,Xero!$A:$A,Heron!$A$5,Xero!$E:$E,Heron!$A77)</f>
        <v/>
      </c>
      <c r="BE77" s="109">
        <f>SUMIFS(Xero!$F:$F,Xero!$B:$B,Heron!BE$9,Xero!$A:$A,Heron!$A$4,Xero!$E:$E,Heron!$A77)+SUMIFS(Xero!$F:$F,Xero!$B:$B,Heron!BE$9,Xero!$A:$A,Heron!$A$5,Xero!$E:$E,Heron!$A77)</f>
        <v/>
      </c>
      <c r="BF77" s="109">
        <f>SUMIFS(Xero!$F:$F,Xero!$B:$B,Heron!BF$9,Xero!$A:$A,Heron!$A$4,Xero!$E:$E,Heron!$A77)+SUMIFS(Xero!$F:$F,Xero!$B:$B,Heron!BF$9,Xero!$A:$A,Heron!$A$5,Xero!$E:$E,Heron!$A77)</f>
        <v/>
      </c>
      <c r="BG77" s="109">
        <f>SUMIFS(Xero!$F:$F,Xero!$B:$B,Heron!BG$9,Xero!$A:$A,Heron!$A$4,Xero!$E:$E,Heron!$A77)+SUMIFS(Xero!$F:$F,Xero!$B:$B,Heron!BG$9,Xero!$A:$A,Heron!$A$5,Xero!$E:$E,Heron!$A77)</f>
        <v/>
      </c>
      <c r="BH77" s="109">
        <f>SUMIFS(Xero!$F:$F,Xero!$B:$B,Heron!BH$9,Xero!$A:$A,Heron!$A$4,Xero!$E:$E,Heron!$A77)+SUMIFS(Xero!$F:$F,Xero!$B:$B,Heron!BH$9,Xero!$A:$A,Heron!$A$5,Xero!$E:$E,Heron!$A77)</f>
        <v/>
      </c>
      <c r="BI77" s="109">
        <f>SUMIFS(Xero!$F:$F,Xero!$B:$B,Heron!BI$9,Xero!$A:$A,Heron!$A$4,Xero!$E:$E,Heron!$A77)+SUMIFS(Xero!$F:$F,Xero!$B:$B,Heron!BI$9,Xero!$A:$A,Heron!$A$5,Xero!$E:$E,Heron!$A77)</f>
        <v/>
      </c>
      <c r="BJ77" s="109">
        <f>SUMIFS(Xero!$F:$F,Xero!$B:$B,Heron!BJ$9,Xero!$A:$A,Heron!$A$4,Xero!$E:$E,Heron!$A77)+SUMIFS(Xero!$F:$F,Xero!$B:$B,Heron!BJ$9,Xero!$A:$A,Heron!$A$5,Xero!$E:$E,Heron!$A77)</f>
        <v/>
      </c>
      <c r="BK77" s="109">
        <f>SUMIFS(Xero!$F:$F,Xero!$B:$B,Heron!BK$9,Xero!$A:$A,Heron!$A$4,Xero!$E:$E,Heron!$A77)+SUMIFS(Xero!$F:$F,Xero!$B:$B,Heron!BK$9,Xero!$A:$A,Heron!$A$5,Xero!$E:$E,Heron!$A77)</f>
        <v/>
      </c>
      <c r="BL77" s="109">
        <f>sum(D77:BK77)</f>
        <v/>
      </c>
    </row>
    <row r="78">
      <c r="A78" s="108" t="inlineStr">
        <is>
          <t>Interest Paid - Investors @ 15%</t>
        </is>
      </c>
      <c r="D78" s="109">
        <f>SUMIFS(Xero!$F:$F,Xero!$B:$B,Heron!D$9,Xero!$A:$A,Heron!$A$4,Xero!$E:$E,Heron!$A78)+SUMIFS(Xero!$F:$F,Xero!$B:$B,Heron!D$9,Xero!$A:$A,Heron!$A$5,Xero!$E:$E,Heron!$A78)</f>
        <v/>
      </c>
      <c r="E78" s="109">
        <f>SUMIFS(Xero!$F:$F,Xero!$B:$B,Heron!E$9,Xero!$A:$A,Heron!$A$4,Xero!$E:$E,Heron!$A78)+SUMIFS(Xero!$F:$F,Xero!$B:$B,Heron!E$9,Xero!$A:$A,Heron!$A$5,Xero!$E:$E,Heron!$A78)</f>
        <v/>
      </c>
      <c r="F78" s="109">
        <f>SUMIFS(Xero!$F:$F,Xero!$B:$B,Heron!F$9,Xero!$A:$A,Heron!$A$4,Xero!$E:$E,Heron!$A78)+SUMIFS(Xero!$F:$F,Xero!$B:$B,Heron!F$9,Xero!$A:$A,Heron!$A$5,Xero!$E:$E,Heron!$A78)</f>
        <v/>
      </c>
      <c r="G78" s="109">
        <f>SUMIFS(Xero!$F:$F,Xero!$B:$B,Heron!G$9,Xero!$A:$A,Heron!$A$4,Xero!$E:$E,Heron!$A78)+SUMIFS(Xero!$F:$F,Xero!$B:$B,Heron!G$9,Xero!$A:$A,Heron!$A$5,Xero!$E:$E,Heron!$A78)</f>
        <v/>
      </c>
      <c r="H78" s="109">
        <f>SUMIFS(Xero!$F:$F,Xero!$B:$B,Heron!H$9,Xero!$A:$A,Heron!$A$4,Xero!$E:$E,Heron!$A78)+SUMIFS(Xero!$F:$F,Xero!$B:$B,Heron!H$9,Xero!$A:$A,Heron!$A$5,Xero!$E:$E,Heron!$A78)</f>
        <v/>
      </c>
      <c r="I78" s="109">
        <f>SUMIFS(Xero!$F:$F,Xero!$B:$B,Heron!I$9,Xero!$A:$A,Heron!$A$4,Xero!$E:$E,Heron!$A78)+SUMIFS(Xero!$F:$F,Xero!$B:$B,Heron!I$9,Xero!$A:$A,Heron!$A$5,Xero!$E:$E,Heron!$A78)</f>
        <v/>
      </c>
      <c r="J78" s="109">
        <f>SUMIFS(Xero!$F:$F,Xero!$B:$B,Heron!J$9,Xero!$A:$A,Heron!$A$4,Xero!$E:$E,Heron!$A78)+SUMIFS(Xero!$F:$F,Xero!$B:$B,Heron!J$9,Xero!$A:$A,Heron!$A$5,Xero!$E:$E,Heron!$A78)</f>
        <v/>
      </c>
      <c r="K78" s="109">
        <f>SUMIFS(Xero!$F:$F,Xero!$B:$B,Heron!K$9,Xero!$A:$A,Heron!$A$4,Xero!$E:$E,Heron!$A78)+SUMIFS(Xero!$F:$F,Xero!$B:$B,Heron!K$9,Xero!$A:$A,Heron!$A$5,Xero!$E:$E,Heron!$A78)</f>
        <v/>
      </c>
      <c r="L78" s="109">
        <f>SUMIFS(Xero!$F:$F,Xero!$B:$B,Heron!L$9,Xero!$A:$A,Heron!$A$4,Xero!$E:$E,Heron!$A78)+SUMIFS(Xero!$F:$F,Xero!$B:$B,Heron!L$9,Xero!$A:$A,Heron!$A$5,Xero!$E:$E,Heron!$A78)</f>
        <v/>
      </c>
      <c r="M78" s="109">
        <f>SUMIFS(Xero!$F:$F,Xero!$B:$B,Heron!M$9,Xero!$A:$A,Heron!$A$4,Xero!$E:$E,Heron!$A78)+SUMIFS(Xero!$F:$F,Xero!$B:$B,Heron!M$9,Xero!$A:$A,Heron!$A$5,Xero!$E:$E,Heron!$A78)</f>
        <v/>
      </c>
      <c r="N78" s="109">
        <f>SUMIFS(Xero!$F:$F,Xero!$B:$B,Heron!N$9,Xero!$A:$A,Heron!$A$4,Xero!$E:$E,Heron!$A78)+SUMIFS(Xero!$F:$F,Xero!$B:$B,Heron!N$9,Xero!$A:$A,Heron!$A$5,Xero!$E:$E,Heron!$A78)</f>
        <v/>
      </c>
      <c r="O78" s="109">
        <f>SUMIFS(Xero!$F:$F,Xero!$B:$B,Heron!O$9,Xero!$A:$A,Heron!$A$4,Xero!$E:$E,Heron!$A78)+SUMIFS(Xero!$F:$F,Xero!$B:$B,Heron!O$9,Xero!$A:$A,Heron!$A$5,Xero!$E:$E,Heron!$A78)</f>
        <v/>
      </c>
      <c r="P78" s="109">
        <f>SUMIFS(Xero!$F:$F,Xero!$B:$B,Heron!P$9,Xero!$A:$A,Heron!$A$4,Xero!$E:$E,Heron!$A78)+SUMIFS(Xero!$F:$F,Xero!$B:$B,Heron!P$9,Xero!$A:$A,Heron!$A$5,Xero!$E:$E,Heron!$A78)</f>
        <v/>
      </c>
      <c r="Q78" s="109">
        <f>SUMIFS(Xero!$F:$F,Xero!$B:$B,Heron!Q$9,Xero!$A:$A,Heron!$A$4,Xero!$E:$E,Heron!$A78)+SUMIFS(Xero!$F:$F,Xero!$B:$B,Heron!Q$9,Xero!$A:$A,Heron!$A$5,Xero!$E:$E,Heron!$A78)</f>
        <v/>
      </c>
      <c r="R78" s="109">
        <f>SUMIFS(Xero!$F:$F,Xero!$B:$B,Heron!R$9,Xero!$A:$A,Heron!$A$4,Xero!$E:$E,Heron!$A78)+SUMIFS(Xero!$F:$F,Xero!$B:$B,Heron!R$9,Xero!$A:$A,Heron!$A$5,Xero!$E:$E,Heron!$A78)</f>
        <v/>
      </c>
      <c r="S78" s="109">
        <f>SUMIFS(Xero!$F:$F,Xero!$B:$B,Heron!S$9,Xero!$A:$A,Heron!$A$4,Xero!$E:$E,Heron!$A78)+SUMIFS(Xero!$F:$F,Xero!$B:$B,Heron!S$9,Xero!$A:$A,Heron!$A$5,Xero!$E:$E,Heron!$A78)</f>
        <v/>
      </c>
      <c r="T78" s="109">
        <f>SUMIFS(Xero!$F:$F,Xero!$B:$B,Heron!T$9,Xero!$A:$A,Heron!$A$4,Xero!$E:$E,Heron!$A78)+SUMIFS(Xero!$F:$F,Xero!$B:$B,Heron!T$9,Xero!$A:$A,Heron!$A$5,Xero!$E:$E,Heron!$A78)</f>
        <v/>
      </c>
      <c r="U78" s="109">
        <f>SUMIFS(Xero!$F:$F,Xero!$B:$B,Heron!U$9,Xero!$A:$A,Heron!$A$4,Xero!$E:$E,Heron!$A78)+SUMIFS(Xero!$F:$F,Xero!$B:$B,Heron!U$9,Xero!$A:$A,Heron!$A$5,Xero!$E:$E,Heron!$A78)</f>
        <v/>
      </c>
      <c r="V78" s="109">
        <f>SUMIFS(Xero!$F:$F,Xero!$B:$B,Heron!V$9,Xero!$A:$A,Heron!$A$4,Xero!$E:$E,Heron!$A78)+SUMIFS(Xero!$F:$F,Xero!$B:$B,Heron!V$9,Xero!$A:$A,Heron!$A$5,Xero!$E:$E,Heron!$A78)</f>
        <v/>
      </c>
      <c r="W78" s="109">
        <f>SUMIFS(Xero!$F:$F,Xero!$B:$B,Heron!W$9,Xero!$A:$A,Heron!$A$4,Xero!$E:$E,Heron!$A78)+SUMIFS(Xero!$F:$F,Xero!$B:$B,Heron!W$9,Xero!$A:$A,Heron!$A$5,Xero!$E:$E,Heron!$A78)</f>
        <v/>
      </c>
      <c r="X78" s="109">
        <f>SUMIFS(Xero!$F:$F,Xero!$B:$B,Heron!X$9,Xero!$A:$A,Heron!$A$4,Xero!$E:$E,Heron!$A78)+SUMIFS(Xero!$F:$F,Xero!$B:$B,Heron!X$9,Xero!$A:$A,Heron!$A$5,Xero!$E:$E,Heron!$A78)</f>
        <v/>
      </c>
      <c r="Y78" s="109">
        <f>SUMIFS(Xero!$F:$F,Xero!$B:$B,Heron!Y$9,Xero!$A:$A,Heron!$A$4,Xero!$E:$E,Heron!$A78)+SUMIFS(Xero!$F:$F,Xero!$B:$B,Heron!Y$9,Xero!$A:$A,Heron!$A$5,Xero!$E:$E,Heron!$A78)</f>
        <v/>
      </c>
      <c r="Z78" s="109">
        <f>SUMIFS(Xero!$F:$F,Xero!$B:$B,Heron!Z$9,Xero!$A:$A,Heron!$A$4,Xero!$E:$E,Heron!$A78)+SUMIFS(Xero!$F:$F,Xero!$B:$B,Heron!Z$9,Xero!$A:$A,Heron!$A$5,Xero!$E:$E,Heron!$A78)</f>
        <v/>
      </c>
      <c r="AA78" s="109">
        <f>SUMIFS(Xero!$F:$F,Xero!$B:$B,Heron!AA$9,Xero!$A:$A,Heron!$A$4,Xero!$E:$E,Heron!$A78)+SUMIFS(Xero!$F:$F,Xero!$B:$B,Heron!AA$9,Xero!$A:$A,Heron!$A$5,Xero!$E:$E,Heron!$A78)</f>
        <v/>
      </c>
      <c r="AB78" s="109">
        <f>SUMIFS(Xero!$F:$F,Xero!$B:$B,Heron!AB$9,Xero!$A:$A,Heron!$A$4,Xero!$E:$E,Heron!$A78)+SUMIFS(Xero!$F:$F,Xero!$B:$B,Heron!AB$9,Xero!$A:$A,Heron!$A$5,Xero!$E:$E,Heron!$A78)</f>
        <v/>
      </c>
      <c r="AC78" s="109">
        <f>SUMIFS(Xero!$F:$F,Xero!$B:$B,Heron!AC$9,Xero!$A:$A,Heron!$A$4,Xero!$E:$E,Heron!$A78)+SUMIFS(Xero!$F:$F,Xero!$B:$B,Heron!AC$9,Xero!$A:$A,Heron!$A$5,Xero!$E:$E,Heron!$A78)</f>
        <v/>
      </c>
      <c r="AD78" s="109">
        <f>SUMIFS(Xero!$F:$F,Xero!$B:$B,Heron!AD$9,Xero!$A:$A,Heron!$A$4,Xero!$E:$E,Heron!$A78)+SUMIFS(Xero!$F:$F,Xero!$B:$B,Heron!AD$9,Xero!$A:$A,Heron!$A$5,Xero!$E:$E,Heron!$A78)</f>
        <v/>
      </c>
      <c r="AE78" s="109">
        <f>SUMIFS(Xero!$F:$F,Xero!$B:$B,Heron!AE$9,Xero!$A:$A,Heron!$A$4,Xero!$E:$E,Heron!$A78)+SUMIFS(Xero!$F:$F,Xero!$B:$B,Heron!AE$9,Xero!$A:$A,Heron!$A$5,Xero!$E:$E,Heron!$A78)</f>
        <v/>
      </c>
      <c r="AF78" s="109">
        <f>SUMIFS(Xero!$F:$F,Xero!$B:$B,Heron!AF$9,Xero!$A:$A,Heron!$A$4,Xero!$E:$E,Heron!$A78)+SUMIFS(Xero!$F:$F,Xero!$B:$B,Heron!AF$9,Xero!$A:$A,Heron!$A$5,Xero!$E:$E,Heron!$A78)</f>
        <v/>
      </c>
      <c r="AG78" s="109">
        <f>SUMIFS(Xero!$F:$F,Xero!$B:$B,Heron!AG$9,Xero!$A:$A,Heron!$A$4,Xero!$E:$E,Heron!$A78)+SUMIFS(Xero!$F:$F,Xero!$B:$B,Heron!AG$9,Xero!$A:$A,Heron!$A$5,Xero!$E:$E,Heron!$A78)</f>
        <v/>
      </c>
      <c r="AH78" s="109">
        <f>SUMIFS(Xero!$F:$F,Xero!$B:$B,Heron!AH$9,Xero!$A:$A,Heron!$A$4,Xero!$E:$E,Heron!$A78)+SUMIFS(Xero!$F:$F,Xero!$B:$B,Heron!AH$9,Xero!$A:$A,Heron!$A$5,Xero!$E:$E,Heron!$A78)</f>
        <v/>
      </c>
      <c r="AI78" s="109">
        <f>SUMIFS(Xero!$F:$F,Xero!$B:$B,Heron!AI$9,Xero!$A:$A,Heron!$A$4,Xero!$E:$E,Heron!$A78)+SUMIFS(Xero!$F:$F,Xero!$B:$B,Heron!AI$9,Xero!$A:$A,Heron!$A$5,Xero!$E:$E,Heron!$A78)</f>
        <v/>
      </c>
      <c r="AJ78" s="109">
        <f>SUMIFS(Xero!$F:$F,Xero!$B:$B,Heron!AJ$9,Xero!$A:$A,Heron!$A$4,Xero!$E:$E,Heron!$A78)+SUMIFS(Xero!$F:$F,Xero!$B:$B,Heron!AJ$9,Xero!$A:$A,Heron!$A$5,Xero!$E:$E,Heron!$A78)</f>
        <v/>
      </c>
      <c r="AK78" s="109">
        <f>SUMIFS(Xero!$F:$F,Xero!$B:$B,Heron!AK$9,Xero!$A:$A,Heron!$A$4,Xero!$E:$E,Heron!$A78)+SUMIFS(Xero!$F:$F,Xero!$B:$B,Heron!AK$9,Xero!$A:$A,Heron!$A$5,Xero!$E:$E,Heron!$A78)</f>
        <v/>
      </c>
      <c r="AL78" s="109">
        <f>SUMIFS(Xero!$F:$F,Xero!$B:$B,Heron!AL$9,Xero!$A:$A,Heron!$A$4,Xero!$E:$E,Heron!$A78)+SUMIFS(Xero!$F:$F,Xero!$B:$B,Heron!AL$9,Xero!$A:$A,Heron!$A$5,Xero!$E:$E,Heron!$A78)</f>
        <v/>
      </c>
      <c r="AM78" s="109">
        <f>SUMIFS(Xero!$F:$F,Xero!$B:$B,Heron!AM$9,Xero!$A:$A,Heron!$A$4,Xero!$E:$E,Heron!$A78)+SUMIFS(Xero!$F:$F,Xero!$B:$B,Heron!AM$9,Xero!$A:$A,Heron!$A$5,Xero!$E:$E,Heron!$A78)</f>
        <v/>
      </c>
      <c r="AN78" s="109">
        <f>SUMIFS(Xero!$F:$F,Xero!$B:$B,Heron!AN$9,Xero!$A:$A,Heron!$A$4,Xero!$E:$E,Heron!$A78)+SUMIFS(Xero!$F:$F,Xero!$B:$B,Heron!AN$9,Xero!$A:$A,Heron!$A$5,Xero!$E:$E,Heron!$A78)</f>
        <v/>
      </c>
      <c r="AO78" s="109">
        <f>SUMIFS(Xero!$F:$F,Xero!$B:$B,Heron!AO$9,Xero!$A:$A,Heron!$A$4,Xero!$E:$E,Heron!$A78)+SUMIFS(Xero!$F:$F,Xero!$B:$B,Heron!AO$9,Xero!$A:$A,Heron!$A$5,Xero!$E:$E,Heron!$A78)</f>
        <v/>
      </c>
      <c r="AP78" s="109">
        <f>SUMIFS(Xero!$F:$F,Xero!$B:$B,Heron!AP$9,Xero!$A:$A,Heron!$A$4,Xero!$E:$E,Heron!$A78)+SUMIFS(Xero!$F:$F,Xero!$B:$B,Heron!AP$9,Xero!$A:$A,Heron!$A$5,Xero!$E:$E,Heron!$A78)</f>
        <v/>
      </c>
      <c r="AQ78" s="109">
        <f>SUMIFS(Xero!$F:$F,Xero!$B:$B,Heron!AQ$9,Xero!$A:$A,Heron!$A$4,Xero!$E:$E,Heron!$A78)+SUMIFS(Xero!$F:$F,Xero!$B:$B,Heron!AQ$9,Xero!$A:$A,Heron!$A$5,Xero!$E:$E,Heron!$A78)</f>
        <v/>
      </c>
      <c r="AR78" s="109">
        <f>SUMIFS(Xero!$F:$F,Xero!$B:$B,Heron!AR$9,Xero!$A:$A,Heron!$A$4,Xero!$E:$E,Heron!$A78)+SUMIFS(Xero!$F:$F,Xero!$B:$B,Heron!AR$9,Xero!$A:$A,Heron!$A$5,Xero!$E:$E,Heron!$A78)</f>
        <v/>
      </c>
      <c r="AS78" s="109">
        <f>SUMIFS(Xero!$F:$F,Xero!$B:$B,Heron!AS$9,Xero!$A:$A,Heron!$A$4,Xero!$E:$E,Heron!$A78)+SUMIFS(Xero!$F:$F,Xero!$B:$B,Heron!AS$9,Xero!$A:$A,Heron!$A$5,Xero!$E:$E,Heron!$A78)</f>
        <v/>
      </c>
      <c r="AT78" s="109">
        <f>SUMIFS(Xero!$F:$F,Xero!$B:$B,Heron!AT$9,Xero!$A:$A,Heron!$A$4,Xero!$E:$E,Heron!$A78)+SUMIFS(Xero!$F:$F,Xero!$B:$B,Heron!AT$9,Xero!$A:$A,Heron!$A$5,Xero!$E:$E,Heron!$A78)</f>
        <v/>
      </c>
      <c r="AU78" s="109">
        <f>SUMIFS(Xero!$F:$F,Xero!$B:$B,Heron!AU$9,Xero!$A:$A,Heron!$A$4,Xero!$E:$E,Heron!$A78)+SUMIFS(Xero!$F:$F,Xero!$B:$B,Heron!AU$9,Xero!$A:$A,Heron!$A$5,Xero!$E:$E,Heron!$A78)</f>
        <v/>
      </c>
      <c r="AV78" s="109">
        <f>SUMIFS(Xero!$F:$F,Xero!$B:$B,Heron!AV$9,Xero!$A:$A,Heron!$A$4,Xero!$E:$E,Heron!$A78)+SUMIFS(Xero!$F:$F,Xero!$B:$B,Heron!AV$9,Xero!$A:$A,Heron!$A$5,Xero!$E:$E,Heron!$A78)</f>
        <v/>
      </c>
      <c r="AW78" s="109">
        <f>SUMIFS(Xero!$F:$F,Xero!$B:$B,Heron!AW$9,Xero!$A:$A,Heron!$A$4,Xero!$E:$E,Heron!$A78)+SUMIFS(Xero!$F:$F,Xero!$B:$B,Heron!AW$9,Xero!$A:$A,Heron!$A$5,Xero!$E:$E,Heron!$A78)</f>
        <v/>
      </c>
      <c r="AX78" s="109">
        <f>SUMIFS(Xero!$F:$F,Xero!$B:$B,Heron!AX$9,Xero!$A:$A,Heron!$A$4,Xero!$E:$E,Heron!$A78)+SUMIFS(Xero!$F:$F,Xero!$B:$B,Heron!AX$9,Xero!$A:$A,Heron!$A$5,Xero!$E:$E,Heron!$A78)</f>
        <v/>
      </c>
      <c r="AY78" s="109">
        <f>SUMIFS(Xero!$F:$F,Xero!$B:$B,Heron!AY$9,Xero!$A:$A,Heron!$A$4,Xero!$E:$E,Heron!$A78)+SUMIFS(Xero!$F:$F,Xero!$B:$B,Heron!AY$9,Xero!$A:$A,Heron!$A$5,Xero!$E:$E,Heron!$A78)</f>
        <v/>
      </c>
      <c r="AZ78" s="109">
        <f>SUMIFS(Xero!$F:$F,Xero!$B:$B,Heron!AZ$9,Xero!$A:$A,Heron!$A$4,Xero!$E:$E,Heron!$A78)+SUMIFS(Xero!$F:$F,Xero!$B:$B,Heron!AZ$9,Xero!$A:$A,Heron!$A$5,Xero!$E:$E,Heron!$A78)</f>
        <v/>
      </c>
      <c r="BA78" s="109">
        <f>SUMIFS(Xero!$F:$F,Xero!$B:$B,Heron!BA$9,Xero!$A:$A,Heron!$A$4,Xero!$E:$E,Heron!$A78)+SUMIFS(Xero!$F:$F,Xero!$B:$B,Heron!BA$9,Xero!$A:$A,Heron!$A$5,Xero!$E:$E,Heron!$A78)</f>
        <v/>
      </c>
      <c r="BB78" s="109">
        <f>SUMIFS(Xero!$F:$F,Xero!$B:$B,Heron!BB$9,Xero!$A:$A,Heron!$A$4,Xero!$E:$E,Heron!$A78)+SUMIFS(Xero!$F:$F,Xero!$B:$B,Heron!BB$9,Xero!$A:$A,Heron!$A$5,Xero!$E:$E,Heron!$A78)</f>
        <v/>
      </c>
      <c r="BC78" s="109">
        <f>SUMIFS(Xero!$F:$F,Xero!$B:$B,Heron!BC$9,Xero!$A:$A,Heron!$A$4,Xero!$E:$E,Heron!$A78)+SUMIFS(Xero!$F:$F,Xero!$B:$B,Heron!BC$9,Xero!$A:$A,Heron!$A$5,Xero!$E:$E,Heron!$A78)</f>
        <v/>
      </c>
      <c r="BD78" s="109">
        <f>SUMIFS(Xero!$F:$F,Xero!$B:$B,Heron!BD$9,Xero!$A:$A,Heron!$A$4,Xero!$E:$E,Heron!$A78)+SUMIFS(Xero!$F:$F,Xero!$B:$B,Heron!BD$9,Xero!$A:$A,Heron!$A$5,Xero!$E:$E,Heron!$A78)</f>
        <v/>
      </c>
      <c r="BE78" s="109">
        <f>SUMIFS(Xero!$F:$F,Xero!$B:$B,Heron!BE$9,Xero!$A:$A,Heron!$A$4,Xero!$E:$E,Heron!$A78)+SUMIFS(Xero!$F:$F,Xero!$B:$B,Heron!BE$9,Xero!$A:$A,Heron!$A$5,Xero!$E:$E,Heron!$A78)</f>
        <v/>
      </c>
      <c r="BF78" s="109">
        <f>SUMIFS(Xero!$F:$F,Xero!$B:$B,Heron!BF$9,Xero!$A:$A,Heron!$A$4,Xero!$E:$E,Heron!$A78)+SUMIFS(Xero!$F:$F,Xero!$B:$B,Heron!BF$9,Xero!$A:$A,Heron!$A$5,Xero!$E:$E,Heron!$A78)</f>
        <v/>
      </c>
      <c r="BG78" s="109">
        <f>SUMIFS(Xero!$F:$F,Xero!$B:$B,Heron!BG$9,Xero!$A:$A,Heron!$A$4,Xero!$E:$E,Heron!$A78)+SUMIFS(Xero!$F:$F,Xero!$B:$B,Heron!BG$9,Xero!$A:$A,Heron!$A$5,Xero!$E:$E,Heron!$A78)</f>
        <v/>
      </c>
      <c r="BH78" s="109">
        <f>SUMIFS(Xero!$F:$F,Xero!$B:$B,Heron!BH$9,Xero!$A:$A,Heron!$A$4,Xero!$E:$E,Heron!$A78)+SUMIFS(Xero!$F:$F,Xero!$B:$B,Heron!BH$9,Xero!$A:$A,Heron!$A$5,Xero!$E:$E,Heron!$A78)</f>
        <v/>
      </c>
      <c r="BI78" s="109">
        <f>SUMIFS(Xero!$F:$F,Xero!$B:$B,Heron!BI$9,Xero!$A:$A,Heron!$A$4,Xero!$E:$E,Heron!$A78)+SUMIFS(Xero!$F:$F,Xero!$B:$B,Heron!BI$9,Xero!$A:$A,Heron!$A$5,Xero!$E:$E,Heron!$A78)</f>
        <v/>
      </c>
      <c r="BJ78" s="109">
        <f>SUMIFS(Xero!$F:$F,Xero!$B:$B,Heron!BJ$9,Xero!$A:$A,Heron!$A$4,Xero!$E:$E,Heron!$A78)+SUMIFS(Xero!$F:$F,Xero!$B:$B,Heron!BJ$9,Xero!$A:$A,Heron!$A$5,Xero!$E:$E,Heron!$A78)</f>
        <v/>
      </c>
      <c r="BK78" s="109">
        <f>SUMIFS(Xero!$F:$F,Xero!$B:$B,Heron!BK$9,Xero!$A:$A,Heron!$A$4,Xero!$E:$E,Heron!$A78)+SUMIFS(Xero!$F:$F,Xero!$B:$B,Heron!BK$9,Xero!$A:$A,Heron!$A$5,Xero!$E:$E,Heron!$A78)</f>
        <v/>
      </c>
      <c r="BL78" s="109">
        <f>sum(D78:BK78)</f>
        <v/>
      </c>
    </row>
    <row r="79">
      <c r="A79" s="108" t="inlineStr">
        <is>
          <t>Interest Paid - Investors @ 16%</t>
        </is>
      </c>
      <c r="D79" s="109">
        <f>SUMIFS(Xero!$F:$F,Xero!$B:$B,Heron!D$9,Xero!$A:$A,Heron!$A$4,Xero!$E:$E,Heron!$A79)+SUMIFS(Xero!$F:$F,Xero!$B:$B,Heron!D$9,Xero!$A:$A,Heron!$A$5,Xero!$E:$E,Heron!$A79)</f>
        <v/>
      </c>
      <c r="E79" s="109">
        <f>SUMIFS(Xero!$F:$F,Xero!$B:$B,Heron!E$9,Xero!$A:$A,Heron!$A$4,Xero!$E:$E,Heron!$A79)+SUMIFS(Xero!$F:$F,Xero!$B:$B,Heron!E$9,Xero!$A:$A,Heron!$A$5,Xero!$E:$E,Heron!$A79)</f>
        <v/>
      </c>
      <c r="F79" s="109">
        <f>SUMIFS(Xero!$F:$F,Xero!$B:$B,Heron!F$9,Xero!$A:$A,Heron!$A$4,Xero!$E:$E,Heron!$A79)+SUMIFS(Xero!$F:$F,Xero!$B:$B,Heron!F$9,Xero!$A:$A,Heron!$A$5,Xero!$E:$E,Heron!$A79)</f>
        <v/>
      </c>
      <c r="G79" s="109">
        <f>SUMIFS(Xero!$F:$F,Xero!$B:$B,Heron!G$9,Xero!$A:$A,Heron!$A$4,Xero!$E:$E,Heron!$A79)+SUMIFS(Xero!$F:$F,Xero!$B:$B,Heron!G$9,Xero!$A:$A,Heron!$A$5,Xero!$E:$E,Heron!$A79)</f>
        <v/>
      </c>
      <c r="H79" s="109">
        <f>SUMIFS(Xero!$F:$F,Xero!$B:$B,Heron!H$9,Xero!$A:$A,Heron!$A$4,Xero!$E:$E,Heron!$A79)+SUMIFS(Xero!$F:$F,Xero!$B:$B,Heron!H$9,Xero!$A:$A,Heron!$A$5,Xero!$E:$E,Heron!$A79)</f>
        <v/>
      </c>
      <c r="I79" s="109">
        <f>SUMIFS(Xero!$F:$F,Xero!$B:$B,Heron!I$9,Xero!$A:$A,Heron!$A$4,Xero!$E:$E,Heron!$A79)+SUMIFS(Xero!$F:$F,Xero!$B:$B,Heron!I$9,Xero!$A:$A,Heron!$A$5,Xero!$E:$E,Heron!$A79)</f>
        <v/>
      </c>
      <c r="J79" s="109">
        <f>SUMIFS(Xero!$F:$F,Xero!$B:$B,Heron!J$9,Xero!$A:$A,Heron!$A$4,Xero!$E:$E,Heron!$A79)+SUMIFS(Xero!$F:$F,Xero!$B:$B,Heron!J$9,Xero!$A:$A,Heron!$A$5,Xero!$E:$E,Heron!$A79)</f>
        <v/>
      </c>
      <c r="K79" s="109">
        <f>SUMIFS(Xero!$F:$F,Xero!$B:$B,Heron!K$9,Xero!$A:$A,Heron!$A$4,Xero!$E:$E,Heron!$A79)+SUMIFS(Xero!$F:$F,Xero!$B:$B,Heron!K$9,Xero!$A:$A,Heron!$A$5,Xero!$E:$E,Heron!$A79)</f>
        <v/>
      </c>
      <c r="L79" s="109">
        <f>SUMIFS(Xero!$F:$F,Xero!$B:$B,Heron!L$9,Xero!$A:$A,Heron!$A$4,Xero!$E:$E,Heron!$A79)+SUMIFS(Xero!$F:$F,Xero!$B:$B,Heron!L$9,Xero!$A:$A,Heron!$A$5,Xero!$E:$E,Heron!$A79)</f>
        <v/>
      </c>
      <c r="M79" s="109">
        <f>SUMIFS(Xero!$F:$F,Xero!$B:$B,Heron!M$9,Xero!$A:$A,Heron!$A$4,Xero!$E:$E,Heron!$A79)+SUMIFS(Xero!$F:$F,Xero!$B:$B,Heron!M$9,Xero!$A:$A,Heron!$A$5,Xero!$E:$E,Heron!$A79)</f>
        <v/>
      </c>
      <c r="N79" s="109">
        <f>SUMIFS(Xero!$F:$F,Xero!$B:$B,Heron!N$9,Xero!$A:$A,Heron!$A$4,Xero!$E:$E,Heron!$A79)+SUMIFS(Xero!$F:$F,Xero!$B:$B,Heron!N$9,Xero!$A:$A,Heron!$A$5,Xero!$E:$E,Heron!$A79)</f>
        <v/>
      </c>
      <c r="O79" s="109">
        <f>SUMIFS(Xero!$F:$F,Xero!$B:$B,Heron!O$9,Xero!$A:$A,Heron!$A$4,Xero!$E:$E,Heron!$A79)+SUMIFS(Xero!$F:$F,Xero!$B:$B,Heron!O$9,Xero!$A:$A,Heron!$A$5,Xero!$E:$E,Heron!$A79)</f>
        <v/>
      </c>
      <c r="P79" s="109">
        <f>SUMIFS(Xero!$F:$F,Xero!$B:$B,Heron!P$9,Xero!$A:$A,Heron!$A$4,Xero!$E:$E,Heron!$A79)+SUMIFS(Xero!$F:$F,Xero!$B:$B,Heron!P$9,Xero!$A:$A,Heron!$A$5,Xero!$E:$E,Heron!$A79)</f>
        <v/>
      </c>
      <c r="Q79" s="109">
        <f>SUMIFS(Xero!$F:$F,Xero!$B:$B,Heron!Q$9,Xero!$A:$A,Heron!$A$4,Xero!$E:$E,Heron!$A79)+SUMIFS(Xero!$F:$F,Xero!$B:$B,Heron!Q$9,Xero!$A:$A,Heron!$A$5,Xero!$E:$E,Heron!$A79)</f>
        <v/>
      </c>
      <c r="R79" s="109">
        <f>SUMIFS(Xero!$F:$F,Xero!$B:$B,Heron!R$9,Xero!$A:$A,Heron!$A$4,Xero!$E:$E,Heron!$A79)+SUMIFS(Xero!$F:$F,Xero!$B:$B,Heron!R$9,Xero!$A:$A,Heron!$A$5,Xero!$E:$E,Heron!$A79)</f>
        <v/>
      </c>
      <c r="S79" s="109">
        <f>SUMIFS(Xero!$F:$F,Xero!$B:$B,Heron!S$9,Xero!$A:$A,Heron!$A$4,Xero!$E:$E,Heron!$A79)+SUMIFS(Xero!$F:$F,Xero!$B:$B,Heron!S$9,Xero!$A:$A,Heron!$A$5,Xero!$E:$E,Heron!$A79)</f>
        <v/>
      </c>
      <c r="T79" s="109">
        <f>SUMIFS(Xero!$F:$F,Xero!$B:$B,Heron!T$9,Xero!$A:$A,Heron!$A$4,Xero!$E:$E,Heron!$A79)+SUMIFS(Xero!$F:$F,Xero!$B:$B,Heron!T$9,Xero!$A:$A,Heron!$A$5,Xero!$E:$E,Heron!$A79)</f>
        <v/>
      </c>
      <c r="U79" s="109">
        <f>SUMIFS(Xero!$F:$F,Xero!$B:$B,Heron!U$9,Xero!$A:$A,Heron!$A$4,Xero!$E:$E,Heron!$A79)+SUMIFS(Xero!$F:$F,Xero!$B:$B,Heron!U$9,Xero!$A:$A,Heron!$A$5,Xero!$E:$E,Heron!$A79)</f>
        <v/>
      </c>
      <c r="V79" s="109">
        <f>SUMIFS(Xero!$F:$F,Xero!$B:$B,Heron!V$9,Xero!$A:$A,Heron!$A$4,Xero!$E:$E,Heron!$A79)+SUMIFS(Xero!$F:$F,Xero!$B:$B,Heron!V$9,Xero!$A:$A,Heron!$A$5,Xero!$E:$E,Heron!$A79)</f>
        <v/>
      </c>
      <c r="W79" s="109">
        <f>SUMIFS(Xero!$F:$F,Xero!$B:$B,Heron!W$9,Xero!$A:$A,Heron!$A$4,Xero!$E:$E,Heron!$A79)+SUMIFS(Xero!$F:$F,Xero!$B:$B,Heron!W$9,Xero!$A:$A,Heron!$A$5,Xero!$E:$E,Heron!$A79)</f>
        <v/>
      </c>
      <c r="X79" s="109">
        <f>SUMIFS(Xero!$F:$F,Xero!$B:$B,Heron!X$9,Xero!$A:$A,Heron!$A$4,Xero!$E:$E,Heron!$A79)+SUMIFS(Xero!$F:$F,Xero!$B:$B,Heron!X$9,Xero!$A:$A,Heron!$A$5,Xero!$E:$E,Heron!$A79)</f>
        <v/>
      </c>
      <c r="Y79" s="109">
        <f>SUMIFS(Xero!$F:$F,Xero!$B:$B,Heron!Y$9,Xero!$A:$A,Heron!$A$4,Xero!$E:$E,Heron!$A79)+SUMIFS(Xero!$F:$F,Xero!$B:$B,Heron!Y$9,Xero!$A:$A,Heron!$A$5,Xero!$E:$E,Heron!$A79)</f>
        <v/>
      </c>
      <c r="Z79" s="109">
        <f>SUMIFS(Xero!$F:$F,Xero!$B:$B,Heron!Z$9,Xero!$A:$A,Heron!$A$4,Xero!$E:$E,Heron!$A79)+SUMIFS(Xero!$F:$F,Xero!$B:$B,Heron!Z$9,Xero!$A:$A,Heron!$A$5,Xero!$E:$E,Heron!$A79)</f>
        <v/>
      </c>
      <c r="AA79" s="109">
        <f>SUMIFS(Xero!$F:$F,Xero!$B:$B,Heron!AA$9,Xero!$A:$A,Heron!$A$4,Xero!$E:$E,Heron!$A79)+SUMIFS(Xero!$F:$F,Xero!$B:$B,Heron!AA$9,Xero!$A:$A,Heron!$A$5,Xero!$E:$E,Heron!$A79)</f>
        <v/>
      </c>
      <c r="AB79" s="109">
        <f>SUMIFS(Xero!$F:$F,Xero!$B:$B,Heron!AB$9,Xero!$A:$A,Heron!$A$4,Xero!$E:$E,Heron!$A79)+SUMIFS(Xero!$F:$F,Xero!$B:$B,Heron!AB$9,Xero!$A:$A,Heron!$A$5,Xero!$E:$E,Heron!$A79)</f>
        <v/>
      </c>
      <c r="AC79" s="109">
        <f>SUMIFS(Xero!$F:$F,Xero!$B:$B,Heron!AC$9,Xero!$A:$A,Heron!$A$4,Xero!$E:$E,Heron!$A79)+SUMIFS(Xero!$F:$F,Xero!$B:$B,Heron!AC$9,Xero!$A:$A,Heron!$A$5,Xero!$E:$E,Heron!$A79)</f>
        <v/>
      </c>
      <c r="AD79" s="109">
        <f>SUMIFS(Xero!$F:$F,Xero!$B:$B,Heron!AD$9,Xero!$A:$A,Heron!$A$4,Xero!$E:$E,Heron!$A79)+SUMIFS(Xero!$F:$F,Xero!$B:$B,Heron!AD$9,Xero!$A:$A,Heron!$A$5,Xero!$E:$E,Heron!$A79)</f>
        <v/>
      </c>
      <c r="AE79" s="109">
        <f>SUMIFS(Xero!$F:$F,Xero!$B:$B,Heron!AE$9,Xero!$A:$A,Heron!$A$4,Xero!$E:$E,Heron!$A79)+SUMIFS(Xero!$F:$F,Xero!$B:$B,Heron!AE$9,Xero!$A:$A,Heron!$A$5,Xero!$E:$E,Heron!$A79)</f>
        <v/>
      </c>
      <c r="AF79" s="109">
        <f>SUMIFS(Xero!$F:$F,Xero!$B:$B,Heron!AF$9,Xero!$A:$A,Heron!$A$4,Xero!$E:$E,Heron!$A79)+SUMIFS(Xero!$F:$F,Xero!$B:$B,Heron!AF$9,Xero!$A:$A,Heron!$A$5,Xero!$E:$E,Heron!$A79)</f>
        <v/>
      </c>
      <c r="AG79" s="109">
        <f>SUMIFS(Xero!$F:$F,Xero!$B:$B,Heron!AG$9,Xero!$A:$A,Heron!$A$4,Xero!$E:$E,Heron!$A79)+SUMIFS(Xero!$F:$F,Xero!$B:$B,Heron!AG$9,Xero!$A:$A,Heron!$A$5,Xero!$E:$E,Heron!$A79)</f>
        <v/>
      </c>
      <c r="AH79" s="109">
        <f>SUMIFS(Xero!$F:$F,Xero!$B:$B,Heron!AH$9,Xero!$A:$A,Heron!$A$4,Xero!$E:$E,Heron!$A79)+SUMIFS(Xero!$F:$F,Xero!$B:$B,Heron!AH$9,Xero!$A:$A,Heron!$A$5,Xero!$E:$E,Heron!$A79)</f>
        <v/>
      </c>
      <c r="AI79" s="109">
        <f>SUMIFS(Xero!$F:$F,Xero!$B:$B,Heron!AI$9,Xero!$A:$A,Heron!$A$4,Xero!$E:$E,Heron!$A79)+SUMIFS(Xero!$F:$F,Xero!$B:$B,Heron!AI$9,Xero!$A:$A,Heron!$A$5,Xero!$E:$E,Heron!$A79)</f>
        <v/>
      </c>
      <c r="AJ79" s="109">
        <f>SUMIFS(Xero!$F:$F,Xero!$B:$B,Heron!AJ$9,Xero!$A:$A,Heron!$A$4,Xero!$E:$E,Heron!$A79)+SUMIFS(Xero!$F:$F,Xero!$B:$B,Heron!AJ$9,Xero!$A:$A,Heron!$A$5,Xero!$E:$E,Heron!$A79)</f>
        <v/>
      </c>
      <c r="AK79" s="109">
        <f>SUMIFS(Xero!$F:$F,Xero!$B:$B,Heron!AK$9,Xero!$A:$A,Heron!$A$4,Xero!$E:$E,Heron!$A79)+SUMIFS(Xero!$F:$F,Xero!$B:$B,Heron!AK$9,Xero!$A:$A,Heron!$A$5,Xero!$E:$E,Heron!$A79)</f>
        <v/>
      </c>
      <c r="AL79" s="109">
        <f>SUMIFS(Xero!$F:$F,Xero!$B:$B,Heron!AL$9,Xero!$A:$A,Heron!$A$4,Xero!$E:$E,Heron!$A79)+SUMIFS(Xero!$F:$F,Xero!$B:$B,Heron!AL$9,Xero!$A:$A,Heron!$A$5,Xero!$E:$E,Heron!$A79)</f>
        <v/>
      </c>
      <c r="AM79" s="109">
        <f>SUMIFS(Xero!$F:$F,Xero!$B:$B,Heron!AM$9,Xero!$A:$A,Heron!$A$4,Xero!$E:$E,Heron!$A79)+SUMIFS(Xero!$F:$F,Xero!$B:$B,Heron!AM$9,Xero!$A:$A,Heron!$A$5,Xero!$E:$E,Heron!$A79)</f>
        <v/>
      </c>
      <c r="AN79" s="109">
        <f>SUMIFS(Xero!$F:$F,Xero!$B:$B,Heron!AN$9,Xero!$A:$A,Heron!$A$4,Xero!$E:$E,Heron!$A79)+SUMIFS(Xero!$F:$F,Xero!$B:$B,Heron!AN$9,Xero!$A:$A,Heron!$A$5,Xero!$E:$E,Heron!$A79)</f>
        <v/>
      </c>
      <c r="AO79" s="109">
        <f>SUMIFS(Xero!$F:$F,Xero!$B:$B,Heron!AO$9,Xero!$A:$A,Heron!$A$4,Xero!$E:$E,Heron!$A79)+SUMIFS(Xero!$F:$F,Xero!$B:$B,Heron!AO$9,Xero!$A:$A,Heron!$A$5,Xero!$E:$E,Heron!$A79)</f>
        <v/>
      </c>
      <c r="AP79" s="109">
        <f>SUMIFS(Xero!$F:$F,Xero!$B:$B,Heron!AP$9,Xero!$A:$A,Heron!$A$4,Xero!$E:$E,Heron!$A79)+SUMIFS(Xero!$F:$F,Xero!$B:$B,Heron!AP$9,Xero!$A:$A,Heron!$A$5,Xero!$E:$E,Heron!$A79)</f>
        <v/>
      </c>
      <c r="AQ79" s="109">
        <f>SUMIFS(Xero!$F:$F,Xero!$B:$B,Heron!AQ$9,Xero!$A:$A,Heron!$A$4,Xero!$E:$E,Heron!$A79)+SUMIFS(Xero!$F:$F,Xero!$B:$B,Heron!AQ$9,Xero!$A:$A,Heron!$A$5,Xero!$E:$E,Heron!$A79)</f>
        <v/>
      </c>
      <c r="AR79" s="109">
        <f>SUMIFS(Xero!$F:$F,Xero!$B:$B,Heron!AR$9,Xero!$A:$A,Heron!$A$4,Xero!$E:$E,Heron!$A79)+SUMIFS(Xero!$F:$F,Xero!$B:$B,Heron!AR$9,Xero!$A:$A,Heron!$A$5,Xero!$E:$E,Heron!$A79)</f>
        <v/>
      </c>
      <c r="AS79" s="109">
        <f>SUMIFS(Xero!$F:$F,Xero!$B:$B,Heron!AS$9,Xero!$A:$A,Heron!$A$4,Xero!$E:$E,Heron!$A79)+SUMIFS(Xero!$F:$F,Xero!$B:$B,Heron!AS$9,Xero!$A:$A,Heron!$A$5,Xero!$E:$E,Heron!$A79)</f>
        <v/>
      </c>
      <c r="AT79" s="109">
        <f>SUMIFS(Xero!$F:$F,Xero!$B:$B,Heron!AT$9,Xero!$A:$A,Heron!$A$4,Xero!$E:$E,Heron!$A79)+SUMIFS(Xero!$F:$F,Xero!$B:$B,Heron!AT$9,Xero!$A:$A,Heron!$A$5,Xero!$E:$E,Heron!$A79)</f>
        <v/>
      </c>
      <c r="AU79" s="109">
        <f>SUMIFS(Xero!$F:$F,Xero!$B:$B,Heron!AU$9,Xero!$A:$A,Heron!$A$4,Xero!$E:$E,Heron!$A79)+SUMIFS(Xero!$F:$F,Xero!$B:$B,Heron!AU$9,Xero!$A:$A,Heron!$A$5,Xero!$E:$E,Heron!$A79)</f>
        <v/>
      </c>
      <c r="AV79" s="109">
        <f>SUMIFS(Xero!$F:$F,Xero!$B:$B,Heron!AV$9,Xero!$A:$A,Heron!$A$4,Xero!$E:$E,Heron!$A79)+SUMIFS(Xero!$F:$F,Xero!$B:$B,Heron!AV$9,Xero!$A:$A,Heron!$A$5,Xero!$E:$E,Heron!$A79)</f>
        <v/>
      </c>
      <c r="AW79" s="109">
        <f>SUMIFS(Xero!$F:$F,Xero!$B:$B,Heron!AW$9,Xero!$A:$A,Heron!$A$4,Xero!$E:$E,Heron!$A79)+SUMIFS(Xero!$F:$F,Xero!$B:$B,Heron!AW$9,Xero!$A:$A,Heron!$A$5,Xero!$E:$E,Heron!$A79)</f>
        <v/>
      </c>
      <c r="AX79" s="109">
        <f>SUMIFS(Xero!$F:$F,Xero!$B:$B,Heron!AX$9,Xero!$A:$A,Heron!$A$4,Xero!$E:$E,Heron!$A79)+SUMIFS(Xero!$F:$F,Xero!$B:$B,Heron!AX$9,Xero!$A:$A,Heron!$A$5,Xero!$E:$E,Heron!$A79)</f>
        <v/>
      </c>
      <c r="AY79" s="109">
        <f>SUMIFS(Xero!$F:$F,Xero!$B:$B,Heron!AY$9,Xero!$A:$A,Heron!$A$4,Xero!$E:$E,Heron!$A79)+SUMIFS(Xero!$F:$F,Xero!$B:$B,Heron!AY$9,Xero!$A:$A,Heron!$A$5,Xero!$E:$E,Heron!$A79)</f>
        <v/>
      </c>
      <c r="AZ79" s="109">
        <f>SUMIFS(Xero!$F:$F,Xero!$B:$B,Heron!AZ$9,Xero!$A:$A,Heron!$A$4,Xero!$E:$E,Heron!$A79)+SUMIFS(Xero!$F:$F,Xero!$B:$B,Heron!AZ$9,Xero!$A:$A,Heron!$A$5,Xero!$E:$E,Heron!$A79)</f>
        <v/>
      </c>
      <c r="BA79" s="109">
        <f>SUMIFS(Xero!$F:$F,Xero!$B:$B,Heron!BA$9,Xero!$A:$A,Heron!$A$4,Xero!$E:$E,Heron!$A79)+SUMIFS(Xero!$F:$F,Xero!$B:$B,Heron!BA$9,Xero!$A:$A,Heron!$A$5,Xero!$E:$E,Heron!$A79)</f>
        <v/>
      </c>
      <c r="BB79" s="109">
        <f>SUMIFS(Xero!$F:$F,Xero!$B:$B,Heron!BB$9,Xero!$A:$A,Heron!$A$4,Xero!$E:$E,Heron!$A79)+SUMIFS(Xero!$F:$F,Xero!$B:$B,Heron!BB$9,Xero!$A:$A,Heron!$A$5,Xero!$E:$E,Heron!$A79)</f>
        <v/>
      </c>
      <c r="BC79" s="109">
        <f>SUMIFS(Xero!$F:$F,Xero!$B:$B,Heron!BC$9,Xero!$A:$A,Heron!$A$4,Xero!$E:$E,Heron!$A79)+SUMIFS(Xero!$F:$F,Xero!$B:$B,Heron!BC$9,Xero!$A:$A,Heron!$A$5,Xero!$E:$E,Heron!$A79)</f>
        <v/>
      </c>
      <c r="BD79" s="109">
        <f>SUMIFS(Xero!$F:$F,Xero!$B:$B,Heron!BD$9,Xero!$A:$A,Heron!$A$4,Xero!$E:$E,Heron!$A79)+SUMIFS(Xero!$F:$F,Xero!$B:$B,Heron!BD$9,Xero!$A:$A,Heron!$A$5,Xero!$E:$E,Heron!$A79)</f>
        <v/>
      </c>
      <c r="BE79" s="109">
        <f>SUMIFS(Xero!$F:$F,Xero!$B:$B,Heron!BE$9,Xero!$A:$A,Heron!$A$4,Xero!$E:$E,Heron!$A79)+SUMIFS(Xero!$F:$F,Xero!$B:$B,Heron!BE$9,Xero!$A:$A,Heron!$A$5,Xero!$E:$E,Heron!$A79)</f>
        <v/>
      </c>
      <c r="BF79" s="109">
        <f>SUMIFS(Xero!$F:$F,Xero!$B:$B,Heron!BF$9,Xero!$A:$A,Heron!$A$4,Xero!$E:$E,Heron!$A79)+SUMIFS(Xero!$F:$F,Xero!$B:$B,Heron!BF$9,Xero!$A:$A,Heron!$A$5,Xero!$E:$E,Heron!$A79)</f>
        <v/>
      </c>
      <c r="BG79" s="109">
        <f>SUMIFS(Xero!$F:$F,Xero!$B:$B,Heron!BG$9,Xero!$A:$A,Heron!$A$4,Xero!$E:$E,Heron!$A79)+SUMIFS(Xero!$F:$F,Xero!$B:$B,Heron!BG$9,Xero!$A:$A,Heron!$A$5,Xero!$E:$E,Heron!$A79)</f>
        <v/>
      </c>
      <c r="BH79" s="109">
        <f>SUMIFS(Xero!$F:$F,Xero!$B:$B,Heron!BH$9,Xero!$A:$A,Heron!$A$4,Xero!$E:$E,Heron!$A79)+SUMIFS(Xero!$F:$F,Xero!$B:$B,Heron!BH$9,Xero!$A:$A,Heron!$A$5,Xero!$E:$E,Heron!$A79)</f>
        <v/>
      </c>
      <c r="BI79" s="109">
        <f>SUMIFS(Xero!$F:$F,Xero!$B:$B,Heron!BI$9,Xero!$A:$A,Heron!$A$4,Xero!$E:$E,Heron!$A79)+SUMIFS(Xero!$F:$F,Xero!$B:$B,Heron!BI$9,Xero!$A:$A,Heron!$A$5,Xero!$E:$E,Heron!$A79)</f>
        <v/>
      </c>
      <c r="BJ79" s="109">
        <f>SUMIFS(Xero!$F:$F,Xero!$B:$B,Heron!BJ$9,Xero!$A:$A,Heron!$A$4,Xero!$E:$E,Heron!$A79)+SUMIFS(Xero!$F:$F,Xero!$B:$B,Heron!BJ$9,Xero!$A:$A,Heron!$A$5,Xero!$E:$E,Heron!$A79)</f>
        <v/>
      </c>
      <c r="BK79" s="109">
        <f>SUMIFS(Xero!$F:$F,Xero!$B:$B,Heron!BK$9,Xero!$A:$A,Heron!$A$4,Xero!$E:$E,Heron!$A79)+SUMIFS(Xero!$F:$F,Xero!$B:$B,Heron!BK$9,Xero!$A:$A,Heron!$A$5,Xero!$E:$E,Heron!$A79)</f>
        <v/>
      </c>
      <c r="BL79" s="109">
        <f>sum(D79:BK79)</f>
        <v/>
      </c>
    </row>
    <row r="80">
      <c r="A80" s="108" t="inlineStr">
        <is>
          <t>Interest Paid - Investors @ 18%</t>
        </is>
      </c>
      <c r="D80" s="109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/>
      </c>
      <c r="E80" s="109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/>
      </c>
      <c r="F80" s="109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/>
      </c>
      <c r="G80" s="109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/>
      </c>
      <c r="H80" s="109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/>
      </c>
      <c r="I80" s="109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/>
      </c>
      <c r="J80" s="109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/>
      </c>
      <c r="K80" s="109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/>
      </c>
      <c r="L80" s="109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/>
      </c>
      <c r="M80" s="109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/>
      </c>
      <c r="N80" s="109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/>
      </c>
      <c r="O80" s="109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/>
      </c>
      <c r="P80" s="109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/>
      </c>
      <c r="Q80" s="109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/>
      </c>
      <c r="R80" s="109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/>
      </c>
      <c r="S80" s="109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/>
      </c>
      <c r="T80" s="109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/>
      </c>
      <c r="U80" s="109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/>
      </c>
      <c r="V80" s="109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/>
      </c>
      <c r="W80" s="109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/>
      </c>
      <c r="X80" s="109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/>
      </c>
      <c r="Y80" s="109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/>
      </c>
      <c r="Z80" s="109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/>
      </c>
      <c r="AA80" s="109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/>
      </c>
      <c r="AB80" s="109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/>
      </c>
      <c r="AC80" s="109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/>
      </c>
      <c r="AD80" s="109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/>
      </c>
      <c r="AE80" s="109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/>
      </c>
      <c r="AF80" s="109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/>
      </c>
      <c r="AG80" s="109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/>
      </c>
      <c r="AH80" s="109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/>
      </c>
      <c r="AI80" s="109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/>
      </c>
      <c r="AJ80" s="109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/>
      </c>
      <c r="AK80" s="109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/>
      </c>
      <c r="AL80" s="109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/>
      </c>
      <c r="AM80" s="109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/>
      </c>
      <c r="AN80" s="109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/>
      </c>
      <c r="AO80" s="109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/>
      </c>
      <c r="AP80" s="109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/>
      </c>
      <c r="AQ80" s="109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/>
      </c>
      <c r="AR80" s="109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/>
      </c>
      <c r="AS80" s="109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/>
      </c>
      <c r="AT80" s="109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/>
      </c>
      <c r="AU80" s="109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/>
      </c>
      <c r="AV80" s="109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/>
      </c>
      <c r="AW80" s="109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/>
      </c>
      <c r="AX80" s="109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/>
      </c>
      <c r="AY80" s="109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/>
      </c>
      <c r="AZ80" s="109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/>
      </c>
      <c r="BA80" s="109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/>
      </c>
      <c r="BB80" s="109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/>
      </c>
      <c r="BC80" s="109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/>
      </c>
      <c r="BD80" s="109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/>
      </c>
      <c r="BE80" s="109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/>
      </c>
      <c r="BF80" s="109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/>
      </c>
      <c r="BG80" s="109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/>
      </c>
      <c r="BH80" s="109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/>
      </c>
      <c r="BI80" s="109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/>
      </c>
      <c r="BJ80" s="109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/>
      </c>
      <c r="BK80" s="109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/>
      </c>
      <c r="BL80" s="109">
        <f>sum(D80:BK80)</f>
        <v/>
      </c>
    </row>
    <row r="81">
      <c r="A81" s="108" t="inlineStr">
        <is>
          <t>Interest Paid - Investors @ 6.25%</t>
        </is>
      </c>
      <c r="D81" s="109">
        <f>SUMIFS(Xero!$F:$F,Xero!$B:$B,Heron!D$9,Xero!$A:$A,Heron!$A$4,Xero!$E:$E,Heron!$A81)+SUMIFS(Xero!$F:$F,Xero!$B:$B,Heron!D$9,Xero!$A:$A,Heron!$A$5,Xero!$E:$E,Heron!$A81)</f>
        <v/>
      </c>
      <c r="E81" s="109">
        <f>SUMIFS(Xero!$F:$F,Xero!$B:$B,Heron!E$9,Xero!$A:$A,Heron!$A$4,Xero!$E:$E,Heron!$A81)+SUMIFS(Xero!$F:$F,Xero!$B:$B,Heron!E$9,Xero!$A:$A,Heron!$A$5,Xero!$E:$E,Heron!$A81)</f>
        <v/>
      </c>
      <c r="F81" s="109">
        <f>SUMIFS(Xero!$F:$F,Xero!$B:$B,Heron!F$9,Xero!$A:$A,Heron!$A$4,Xero!$E:$E,Heron!$A81)+SUMIFS(Xero!$F:$F,Xero!$B:$B,Heron!F$9,Xero!$A:$A,Heron!$A$5,Xero!$E:$E,Heron!$A81)</f>
        <v/>
      </c>
      <c r="G81" s="109">
        <f>SUMIFS(Xero!$F:$F,Xero!$B:$B,Heron!G$9,Xero!$A:$A,Heron!$A$4,Xero!$E:$E,Heron!$A81)+SUMIFS(Xero!$F:$F,Xero!$B:$B,Heron!G$9,Xero!$A:$A,Heron!$A$5,Xero!$E:$E,Heron!$A81)</f>
        <v/>
      </c>
      <c r="H81" s="109">
        <f>SUMIFS(Xero!$F:$F,Xero!$B:$B,Heron!H$9,Xero!$A:$A,Heron!$A$4,Xero!$E:$E,Heron!$A81)+SUMIFS(Xero!$F:$F,Xero!$B:$B,Heron!H$9,Xero!$A:$A,Heron!$A$5,Xero!$E:$E,Heron!$A81)</f>
        <v/>
      </c>
      <c r="I81" s="109">
        <f>SUMIFS(Xero!$F:$F,Xero!$B:$B,Heron!I$9,Xero!$A:$A,Heron!$A$4,Xero!$E:$E,Heron!$A81)+SUMIFS(Xero!$F:$F,Xero!$B:$B,Heron!I$9,Xero!$A:$A,Heron!$A$5,Xero!$E:$E,Heron!$A81)</f>
        <v/>
      </c>
      <c r="J81" s="109">
        <f>SUMIFS(Xero!$F:$F,Xero!$B:$B,Heron!J$9,Xero!$A:$A,Heron!$A$4,Xero!$E:$E,Heron!$A81)+SUMIFS(Xero!$F:$F,Xero!$B:$B,Heron!J$9,Xero!$A:$A,Heron!$A$5,Xero!$E:$E,Heron!$A81)</f>
        <v/>
      </c>
      <c r="K81" s="109">
        <f>SUMIFS(Xero!$F:$F,Xero!$B:$B,Heron!K$9,Xero!$A:$A,Heron!$A$4,Xero!$E:$E,Heron!$A81)+SUMIFS(Xero!$F:$F,Xero!$B:$B,Heron!K$9,Xero!$A:$A,Heron!$A$5,Xero!$E:$E,Heron!$A81)</f>
        <v/>
      </c>
      <c r="L81" s="109">
        <f>SUMIFS(Xero!$F:$F,Xero!$B:$B,Heron!L$9,Xero!$A:$A,Heron!$A$4,Xero!$E:$E,Heron!$A81)+SUMIFS(Xero!$F:$F,Xero!$B:$B,Heron!L$9,Xero!$A:$A,Heron!$A$5,Xero!$E:$E,Heron!$A81)</f>
        <v/>
      </c>
      <c r="M81" s="109">
        <f>SUMIFS(Xero!$F:$F,Xero!$B:$B,Heron!M$9,Xero!$A:$A,Heron!$A$4,Xero!$E:$E,Heron!$A81)+SUMIFS(Xero!$F:$F,Xero!$B:$B,Heron!M$9,Xero!$A:$A,Heron!$A$5,Xero!$E:$E,Heron!$A81)</f>
        <v/>
      </c>
      <c r="N81" s="109">
        <f>SUMIFS(Xero!$F:$F,Xero!$B:$B,Heron!N$9,Xero!$A:$A,Heron!$A$4,Xero!$E:$E,Heron!$A81)+SUMIFS(Xero!$F:$F,Xero!$B:$B,Heron!N$9,Xero!$A:$A,Heron!$A$5,Xero!$E:$E,Heron!$A81)</f>
        <v/>
      </c>
      <c r="O81" s="109">
        <f>SUMIFS(Xero!$F:$F,Xero!$B:$B,Heron!O$9,Xero!$A:$A,Heron!$A$4,Xero!$E:$E,Heron!$A81)+SUMIFS(Xero!$F:$F,Xero!$B:$B,Heron!O$9,Xero!$A:$A,Heron!$A$5,Xero!$E:$E,Heron!$A81)</f>
        <v/>
      </c>
      <c r="P81" s="109">
        <f>SUMIFS(Xero!$F:$F,Xero!$B:$B,Heron!P$9,Xero!$A:$A,Heron!$A$4,Xero!$E:$E,Heron!$A81)+SUMIFS(Xero!$F:$F,Xero!$B:$B,Heron!P$9,Xero!$A:$A,Heron!$A$5,Xero!$E:$E,Heron!$A81)</f>
        <v/>
      </c>
      <c r="Q81" s="109">
        <f>SUMIFS(Xero!$F:$F,Xero!$B:$B,Heron!Q$9,Xero!$A:$A,Heron!$A$4,Xero!$E:$E,Heron!$A81)+SUMIFS(Xero!$F:$F,Xero!$B:$B,Heron!Q$9,Xero!$A:$A,Heron!$A$5,Xero!$E:$E,Heron!$A81)</f>
        <v/>
      </c>
      <c r="R81" s="109">
        <f>SUMIFS(Xero!$F:$F,Xero!$B:$B,Heron!R$9,Xero!$A:$A,Heron!$A$4,Xero!$E:$E,Heron!$A81)+SUMIFS(Xero!$F:$F,Xero!$B:$B,Heron!R$9,Xero!$A:$A,Heron!$A$5,Xero!$E:$E,Heron!$A81)</f>
        <v/>
      </c>
      <c r="S81" s="109">
        <f>SUMIFS(Xero!$F:$F,Xero!$B:$B,Heron!S$9,Xero!$A:$A,Heron!$A$4,Xero!$E:$E,Heron!$A81)+SUMIFS(Xero!$F:$F,Xero!$B:$B,Heron!S$9,Xero!$A:$A,Heron!$A$5,Xero!$E:$E,Heron!$A81)</f>
        <v/>
      </c>
      <c r="T81" s="109">
        <f>SUMIFS(Xero!$F:$F,Xero!$B:$B,Heron!T$9,Xero!$A:$A,Heron!$A$4,Xero!$E:$E,Heron!$A81)+SUMIFS(Xero!$F:$F,Xero!$B:$B,Heron!T$9,Xero!$A:$A,Heron!$A$5,Xero!$E:$E,Heron!$A81)</f>
        <v/>
      </c>
      <c r="U81" s="109">
        <f>SUMIFS(Xero!$F:$F,Xero!$B:$B,Heron!U$9,Xero!$A:$A,Heron!$A$4,Xero!$E:$E,Heron!$A81)+SUMIFS(Xero!$F:$F,Xero!$B:$B,Heron!U$9,Xero!$A:$A,Heron!$A$5,Xero!$E:$E,Heron!$A81)</f>
        <v/>
      </c>
      <c r="V81" s="109">
        <f>SUMIFS(Xero!$F:$F,Xero!$B:$B,Heron!V$9,Xero!$A:$A,Heron!$A$4,Xero!$E:$E,Heron!$A81)+SUMIFS(Xero!$F:$F,Xero!$B:$B,Heron!V$9,Xero!$A:$A,Heron!$A$5,Xero!$E:$E,Heron!$A81)</f>
        <v/>
      </c>
      <c r="W81" s="109">
        <f>SUMIFS(Xero!$F:$F,Xero!$B:$B,Heron!W$9,Xero!$A:$A,Heron!$A$4,Xero!$E:$E,Heron!$A81)+SUMIFS(Xero!$F:$F,Xero!$B:$B,Heron!W$9,Xero!$A:$A,Heron!$A$5,Xero!$E:$E,Heron!$A81)</f>
        <v/>
      </c>
      <c r="X81" s="109">
        <f>SUMIFS(Xero!$F:$F,Xero!$B:$B,Heron!X$9,Xero!$A:$A,Heron!$A$4,Xero!$E:$E,Heron!$A81)+SUMIFS(Xero!$F:$F,Xero!$B:$B,Heron!X$9,Xero!$A:$A,Heron!$A$5,Xero!$E:$E,Heron!$A81)</f>
        <v/>
      </c>
      <c r="Y81" s="109">
        <f>SUMIFS(Xero!$F:$F,Xero!$B:$B,Heron!Y$9,Xero!$A:$A,Heron!$A$4,Xero!$E:$E,Heron!$A81)+SUMIFS(Xero!$F:$F,Xero!$B:$B,Heron!Y$9,Xero!$A:$A,Heron!$A$5,Xero!$E:$E,Heron!$A81)</f>
        <v/>
      </c>
      <c r="Z81" s="109">
        <f>SUMIFS(Xero!$F:$F,Xero!$B:$B,Heron!Z$9,Xero!$A:$A,Heron!$A$4,Xero!$E:$E,Heron!$A81)+SUMIFS(Xero!$F:$F,Xero!$B:$B,Heron!Z$9,Xero!$A:$A,Heron!$A$5,Xero!$E:$E,Heron!$A81)</f>
        <v/>
      </c>
      <c r="AA81" s="109">
        <f>SUMIFS(Xero!$F:$F,Xero!$B:$B,Heron!AA$9,Xero!$A:$A,Heron!$A$4,Xero!$E:$E,Heron!$A81)+SUMIFS(Xero!$F:$F,Xero!$B:$B,Heron!AA$9,Xero!$A:$A,Heron!$A$5,Xero!$E:$E,Heron!$A81)</f>
        <v/>
      </c>
      <c r="AB81" s="109">
        <f>SUMIFS(Xero!$F:$F,Xero!$B:$B,Heron!AB$9,Xero!$A:$A,Heron!$A$4,Xero!$E:$E,Heron!$A81)+SUMIFS(Xero!$F:$F,Xero!$B:$B,Heron!AB$9,Xero!$A:$A,Heron!$A$5,Xero!$E:$E,Heron!$A81)</f>
        <v/>
      </c>
      <c r="AC81" s="109">
        <f>SUMIFS(Xero!$F:$F,Xero!$B:$B,Heron!AC$9,Xero!$A:$A,Heron!$A$4,Xero!$E:$E,Heron!$A81)+SUMIFS(Xero!$F:$F,Xero!$B:$B,Heron!AC$9,Xero!$A:$A,Heron!$A$5,Xero!$E:$E,Heron!$A81)</f>
        <v/>
      </c>
      <c r="AD81" s="109">
        <f>SUMIFS(Xero!$F:$F,Xero!$B:$B,Heron!AD$9,Xero!$A:$A,Heron!$A$4,Xero!$E:$E,Heron!$A81)+SUMIFS(Xero!$F:$F,Xero!$B:$B,Heron!AD$9,Xero!$A:$A,Heron!$A$5,Xero!$E:$E,Heron!$A81)</f>
        <v/>
      </c>
      <c r="AE81" s="109">
        <f>SUMIFS(Xero!$F:$F,Xero!$B:$B,Heron!AE$9,Xero!$A:$A,Heron!$A$4,Xero!$E:$E,Heron!$A81)+SUMIFS(Xero!$F:$F,Xero!$B:$B,Heron!AE$9,Xero!$A:$A,Heron!$A$5,Xero!$E:$E,Heron!$A81)</f>
        <v/>
      </c>
      <c r="AF81" s="109">
        <f>SUMIFS(Xero!$F:$F,Xero!$B:$B,Heron!AF$9,Xero!$A:$A,Heron!$A$4,Xero!$E:$E,Heron!$A81)+SUMIFS(Xero!$F:$F,Xero!$B:$B,Heron!AF$9,Xero!$A:$A,Heron!$A$5,Xero!$E:$E,Heron!$A81)</f>
        <v/>
      </c>
      <c r="AG81" s="109">
        <f>SUMIFS(Xero!$F:$F,Xero!$B:$B,Heron!AG$9,Xero!$A:$A,Heron!$A$4,Xero!$E:$E,Heron!$A81)+SUMIFS(Xero!$F:$F,Xero!$B:$B,Heron!AG$9,Xero!$A:$A,Heron!$A$5,Xero!$E:$E,Heron!$A81)</f>
        <v/>
      </c>
      <c r="AH81" s="109">
        <f>SUMIFS(Xero!$F:$F,Xero!$B:$B,Heron!AH$9,Xero!$A:$A,Heron!$A$4,Xero!$E:$E,Heron!$A81)+SUMIFS(Xero!$F:$F,Xero!$B:$B,Heron!AH$9,Xero!$A:$A,Heron!$A$5,Xero!$E:$E,Heron!$A81)</f>
        <v/>
      </c>
      <c r="AI81" s="109">
        <f>SUMIFS(Xero!$F:$F,Xero!$B:$B,Heron!AI$9,Xero!$A:$A,Heron!$A$4,Xero!$E:$E,Heron!$A81)+SUMIFS(Xero!$F:$F,Xero!$B:$B,Heron!AI$9,Xero!$A:$A,Heron!$A$5,Xero!$E:$E,Heron!$A81)</f>
        <v/>
      </c>
      <c r="AJ81" s="109">
        <f>SUMIFS(Xero!$F:$F,Xero!$B:$B,Heron!AJ$9,Xero!$A:$A,Heron!$A$4,Xero!$E:$E,Heron!$A81)+SUMIFS(Xero!$F:$F,Xero!$B:$B,Heron!AJ$9,Xero!$A:$A,Heron!$A$5,Xero!$E:$E,Heron!$A81)</f>
        <v/>
      </c>
      <c r="AK81" s="109">
        <f>SUMIFS(Xero!$F:$F,Xero!$B:$B,Heron!AK$9,Xero!$A:$A,Heron!$A$4,Xero!$E:$E,Heron!$A81)+SUMIFS(Xero!$F:$F,Xero!$B:$B,Heron!AK$9,Xero!$A:$A,Heron!$A$5,Xero!$E:$E,Heron!$A81)</f>
        <v/>
      </c>
      <c r="AL81" s="109">
        <f>SUMIFS(Xero!$F:$F,Xero!$B:$B,Heron!AL$9,Xero!$A:$A,Heron!$A$4,Xero!$E:$E,Heron!$A81)+SUMIFS(Xero!$F:$F,Xero!$B:$B,Heron!AL$9,Xero!$A:$A,Heron!$A$5,Xero!$E:$E,Heron!$A81)</f>
        <v/>
      </c>
      <c r="AM81" s="109">
        <f>SUMIFS(Xero!$F:$F,Xero!$B:$B,Heron!AM$9,Xero!$A:$A,Heron!$A$4,Xero!$E:$E,Heron!$A81)+SUMIFS(Xero!$F:$F,Xero!$B:$B,Heron!AM$9,Xero!$A:$A,Heron!$A$5,Xero!$E:$E,Heron!$A81)</f>
        <v/>
      </c>
      <c r="AN81" s="109">
        <f>SUMIFS(Xero!$F:$F,Xero!$B:$B,Heron!AN$9,Xero!$A:$A,Heron!$A$4,Xero!$E:$E,Heron!$A81)+SUMIFS(Xero!$F:$F,Xero!$B:$B,Heron!AN$9,Xero!$A:$A,Heron!$A$5,Xero!$E:$E,Heron!$A81)</f>
        <v/>
      </c>
      <c r="AO81" s="109">
        <f>SUMIFS(Xero!$F:$F,Xero!$B:$B,Heron!AO$9,Xero!$A:$A,Heron!$A$4,Xero!$E:$E,Heron!$A81)+SUMIFS(Xero!$F:$F,Xero!$B:$B,Heron!AO$9,Xero!$A:$A,Heron!$A$5,Xero!$E:$E,Heron!$A81)</f>
        <v/>
      </c>
      <c r="AP81" s="109">
        <f>SUMIFS(Xero!$F:$F,Xero!$B:$B,Heron!AP$9,Xero!$A:$A,Heron!$A$4,Xero!$E:$E,Heron!$A81)+SUMIFS(Xero!$F:$F,Xero!$B:$B,Heron!AP$9,Xero!$A:$A,Heron!$A$5,Xero!$E:$E,Heron!$A81)</f>
        <v/>
      </c>
      <c r="AQ81" s="109">
        <f>SUMIFS(Xero!$F:$F,Xero!$B:$B,Heron!AQ$9,Xero!$A:$A,Heron!$A$4,Xero!$E:$E,Heron!$A81)+SUMIFS(Xero!$F:$F,Xero!$B:$B,Heron!AQ$9,Xero!$A:$A,Heron!$A$5,Xero!$E:$E,Heron!$A81)</f>
        <v/>
      </c>
      <c r="AR81" s="109">
        <f>SUMIFS(Xero!$F:$F,Xero!$B:$B,Heron!AR$9,Xero!$A:$A,Heron!$A$4,Xero!$E:$E,Heron!$A81)+SUMIFS(Xero!$F:$F,Xero!$B:$B,Heron!AR$9,Xero!$A:$A,Heron!$A$5,Xero!$E:$E,Heron!$A81)</f>
        <v/>
      </c>
      <c r="AS81" s="109">
        <f>SUMIFS(Xero!$F:$F,Xero!$B:$B,Heron!AS$9,Xero!$A:$A,Heron!$A$4,Xero!$E:$E,Heron!$A81)+SUMIFS(Xero!$F:$F,Xero!$B:$B,Heron!AS$9,Xero!$A:$A,Heron!$A$5,Xero!$E:$E,Heron!$A81)</f>
        <v/>
      </c>
      <c r="AT81" s="109">
        <f>SUMIFS(Xero!$F:$F,Xero!$B:$B,Heron!AT$9,Xero!$A:$A,Heron!$A$4,Xero!$E:$E,Heron!$A81)+SUMIFS(Xero!$F:$F,Xero!$B:$B,Heron!AT$9,Xero!$A:$A,Heron!$A$5,Xero!$E:$E,Heron!$A81)</f>
        <v/>
      </c>
      <c r="AU81" s="109">
        <f>SUMIFS(Xero!$F:$F,Xero!$B:$B,Heron!AU$9,Xero!$A:$A,Heron!$A$4,Xero!$E:$E,Heron!$A81)+SUMIFS(Xero!$F:$F,Xero!$B:$B,Heron!AU$9,Xero!$A:$A,Heron!$A$5,Xero!$E:$E,Heron!$A81)</f>
        <v/>
      </c>
      <c r="AV81" s="109">
        <f>SUMIFS(Xero!$F:$F,Xero!$B:$B,Heron!AV$9,Xero!$A:$A,Heron!$A$4,Xero!$E:$E,Heron!$A81)+SUMIFS(Xero!$F:$F,Xero!$B:$B,Heron!AV$9,Xero!$A:$A,Heron!$A$5,Xero!$E:$E,Heron!$A81)</f>
        <v/>
      </c>
      <c r="AW81" s="109">
        <f>SUMIFS(Xero!$F:$F,Xero!$B:$B,Heron!AW$9,Xero!$A:$A,Heron!$A$4,Xero!$E:$E,Heron!$A81)+SUMIFS(Xero!$F:$F,Xero!$B:$B,Heron!AW$9,Xero!$A:$A,Heron!$A$5,Xero!$E:$E,Heron!$A81)</f>
        <v/>
      </c>
      <c r="AX81" s="109">
        <f>SUMIFS(Xero!$F:$F,Xero!$B:$B,Heron!AX$9,Xero!$A:$A,Heron!$A$4,Xero!$E:$E,Heron!$A81)+SUMIFS(Xero!$F:$F,Xero!$B:$B,Heron!AX$9,Xero!$A:$A,Heron!$A$5,Xero!$E:$E,Heron!$A81)</f>
        <v/>
      </c>
      <c r="AY81" s="109">
        <f>SUMIFS(Xero!$F:$F,Xero!$B:$B,Heron!AY$9,Xero!$A:$A,Heron!$A$4,Xero!$E:$E,Heron!$A81)+SUMIFS(Xero!$F:$F,Xero!$B:$B,Heron!AY$9,Xero!$A:$A,Heron!$A$5,Xero!$E:$E,Heron!$A81)</f>
        <v/>
      </c>
      <c r="AZ81" s="109">
        <f>SUMIFS(Xero!$F:$F,Xero!$B:$B,Heron!AZ$9,Xero!$A:$A,Heron!$A$4,Xero!$E:$E,Heron!$A81)+SUMIFS(Xero!$F:$F,Xero!$B:$B,Heron!AZ$9,Xero!$A:$A,Heron!$A$5,Xero!$E:$E,Heron!$A81)</f>
        <v/>
      </c>
      <c r="BA81" s="109">
        <f>SUMIFS(Xero!$F:$F,Xero!$B:$B,Heron!BA$9,Xero!$A:$A,Heron!$A$4,Xero!$E:$E,Heron!$A81)+SUMIFS(Xero!$F:$F,Xero!$B:$B,Heron!BA$9,Xero!$A:$A,Heron!$A$5,Xero!$E:$E,Heron!$A81)</f>
        <v/>
      </c>
      <c r="BB81" s="109">
        <f>SUMIFS(Xero!$F:$F,Xero!$B:$B,Heron!BB$9,Xero!$A:$A,Heron!$A$4,Xero!$E:$E,Heron!$A81)+SUMIFS(Xero!$F:$F,Xero!$B:$B,Heron!BB$9,Xero!$A:$A,Heron!$A$5,Xero!$E:$E,Heron!$A81)</f>
        <v/>
      </c>
      <c r="BC81" s="109">
        <f>SUMIFS(Xero!$F:$F,Xero!$B:$B,Heron!BC$9,Xero!$A:$A,Heron!$A$4,Xero!$E:$E,Heron!$A81)+SUMIFS(Xero!$F:$F,Xero!$B:$B,Heron!BC$9,Xero!$A:$A,Heron!$A$5,Xero!$E:$E,Heron!$A81)</f>
        <v/>
      </c>
      <c r="BD81" s="109">
        <f>SUMIFS(Xero!$F:$F,Xero!$B:$B,Heron!BD$9,Xero!$A:$A,Heron!$A$4,Xero!$E:$E,Heron!$A81)+SUMIFS(Xero!$F:$F,Xero!$B:$B,Heron!BD$9,Xero!$A:$A,Heron!$A$5,Xero!$E:$E,Heron!$A81)</f>
        <v/>
      </c>
      <c r="BE81" s="109">
        <f>SUMIFS(Xero!$F:$F,Xero!$B:$B,Heron!BE$9,Xero!$A:$A,Heron!$A$4,Xero!$E:$E,Heron!$A81)+SUMIFS(Xero!$F:$F,Xero!$B:$B,Heron!BE$9,Xero!$A:$A,Heron!$A$5,Xero!$E:$E,Heron!$A81)</f>
        <v/>
      </c>
      <c r="BF81" s="109">
        <f>SUMIFS(Xero!$F:$F,Xero!$B:$B,Heron!BF$9,Xero!$A:$A,Heron!$A$4,Xero!$E:$E,Heron!$A81)+SUMIFS(Xero!$F:$F,Xero!$B:$B,Heron!BF$9,Xero!$A:$A,Heron!$A$5,Xero!$E:$E,Heron!$A81)</f>
        <v/>
      </c>
      <c r="BG81" s="109">
        <f>SUMIFS(Xero!$F:$F,Xero!$B:$B,Heron!BG$9,Xero!$A:$A,Heron!$A$4,Xero!$E:$E,Heron!$A81)+SUMIFS(Xero!$F:$F,Xero!$B:$B,Heron!BG$9,Xero!$A:$A,Heron!$A$5,Xero!$E:$E,Heron!$A81)</f>
        <v/>
      </c>
      <c r="BH81" s="109">
        <f>SUMIFS(Xero!$F:$F,Xero!$B:$B,Heron!BH$9,Xero!$A:$A,Heron!$A$4,Xero!$E:$E,Heron!$A81)+SUMIFS(Xero!$F:$F,Xero!$B:$B,Heron!BH$9,Xero!$A:$A,Heron!$A$5,Xero!$E:$E,Heron!$A81)</f>
        <v/>
      </c>
      <c r="BI81" s="109">
        <f>SUMIFS(Xero!$F:$F,Xero!$B:$B,Heron!BI$9,Xero!$A:$A,Heron!$A$4,Xero!$E:$E,Heron!$A81)+SUMIFS(Xero!$F:$F,Xero!$B:$B,Heron!BI$9,Xero!$A:$A,Heron!$A$5,Xero!$E:$E,Heron!$A81)</f>
        <v/>
      </c>
      <c r="BJ81" s="109">
        <f>SUMIFS(Xero!$F:$F,Xero!$B:$B,Heron!BJ$9,Xero!$A:$A,Heron!$A$4,Xero!$E:$E,Heron!$A81)+SUMIFS(Xero!$F:$F,Xero!$B:$B,Heron!BJ$9,Xero!$A:$A,Heron!$A$5,Xero!$E:$E,Heron!$A81)</f>
        <v/>
      </c>
      <c r="BK81" s="109">
        <f>SUMIFS(Xero!$F:$F,Xero!$B:$B,Heron!BK$9,Xero!$A:$A,Heron!$A$4,Xero!$E:$E,Heron!$A81)+SUMIFS(Xero!$F:$F,Xero!$B:$B,Heron!BK$9,Xero!$A:$A,Heron!$A$5,Xero!$E:$E,Heron!$A81)</f>
        <v/>
      </c>
      <c r="BL81" s="109">
        <f>sum(D81:BK81)</f>
        <v/>
      </c>
    </row>
    <row r="82">
      <c r="A82" s="108" t="inlineStr">
        <is>
          <t>Interest Paid - Investors @ 6.5%</t>
        </is>
      </c>
      <c r="D82" s="109">
        <f>SUMIFS(Xero!$F:$F,Xero!$B:$B,Heron!D$9,Xero!$A:$A,Heron!$A$4,Xero!$E:$E,Heron!$A82)+SUMIFS(Xero!$F:$F,Xero!$B:$B,Heron!D$9,Xero!$A:$A,Heron!$A$5,Xero!$E:$E,Heron!$A82)</f>
        <v/>
      </c>
      <c r="E82" s="109">
        <f>SUMIFS(Xero!$F:$F,Xero!$B:$B,Heron!E$9,Xero!$A:$A,Heron!$A$4,Xero!$E:$E,Heron!$A82)+SUMIFS(Xero!$F:$F,Xero!$B:$B,Heron!E$9,Xero!$A:$A,Heron!$A$5,Xero!$E:$E,Heron!$A82)</f>
        <v/>
      </c>
      <c r="F82" s="109">
        <f>SUMIFS(Xero!$F:$F,Xero!$B:$B,Heron!F$9,Xero!$A:$A,Heron!$A$4,Xero!$E:$E,Heron!$A82)+SUMIFS(Xero!$F:$F,Xero!$B:$B,Heron!F$9,Xero!$A:$A,Heron!$A$5,Xero!$E:$E,Heron!$A82)</f>
        <v/>
      </c>
      <c r="G82" s="109">
        <f>SUMIFS(Xero!$F:$F,Xero!$B:$B,Heron!G$9,Xero!$A:$A,Heron!$A$4,Xero!$E:$E,Heron!$A82)+SUMIFS(Xero!$F:$F,Xero!$B:$B,Heron!G$9,Xero!$A:$A,Heron!$A$5,Xero!$E:$E,Heron!$A82)</f>
        <v/>
      </c>
      <c r="H82" s="109">
        <f>SUMIFS(Xero!$F:$F,Xero!$B:$B,Heron!H$9,Xero!$A:$A,Heron!$A$4,Xero!$E:$E,Heron!$A82)+SUMIFS(Xero!$F:$F,Xero!$B:$B,Heron!H$9,Xero!$A:$A,Heron!$A$5,Xero!$E:$E,Heron!$A82)</f>
        <v/>
      </c>
      <c r="I82" s="109">
        <f>SUMIFS(Xero!$F:$F,Xero!$B:$B,Heron!I$9,Xero!$A:$A,Heron!$A$4,Xero!$E:$E,Heron!$A82)+SUMIFS(Xero!$F:$F,Xero!$B:$B,Heron!I$9,Xero!$A:$A,Heron!$A$5,Xero!$E:$E,Heron!$A82)</f>
        <v/>
      </c>
      <c r="J82" s="109">
        <f>SUMIFS(Xero!$F:$F,Xero!$B:$B,Heron!J$9,Xero!$A:$A,Heron!$A$4,Xero!$E:$E,Heron!$A82)+SUMIFS(Xero!$F:$F,Xero!$B:$B,Heron!J$9,Xero!$A:$A,Heron!$A$5,Xero!$E:$E,Heron!$A82)</f>
        <v/>
      </c>
      <c r="K82" s="109">
        <f>SUMIFS(Xero!$F:$F,Xero!$B:$B,Heron!K$9,Xero!$A:$A,Heron!$A$4,Xero!$E:$E,Heron!$A82)+SUMIFS(Xero!$F:$F,Xero!$B:$B,Heron!K$9,Xero!$A:$A,Heron!$A$5,Xero!$E:$E,Heron!$A82)</f>
        <v/>
      </c>
      <c r="L82" s="109">
        <f>SUMIFS(Xero!$F:$F,Xero!$B:$B,Heron!L$9,Xero!$A:$A,Heron!$A$4,Xero!$E:$E,Heron!$A82)+SUMIFS(Xero!$F:$F,Xero!$B:$B,Heron!L$9,Xero!$A:$A,Heron!$A$5,Xero!$E:$E,Heron!$A82)</f>
        <v/>
      </c>
      <c r="M82" s="109">
        <f>SUMIFS(Xero!$F:$F,Xero!$B:$B,Heron!M$9,Xero!$A:$A,Heron!$A$4,Xero!$E:$E,Heron!$A82)+SUMIFS(Xero!$F:$F,Xero!$B:$B,Heron!M$9,Xero!$A:$A,Heron!$A$5,Xero!$E:$E,Heron!$A82)</f>
        <v/>
      </c>
      <c r="N82" s="109">
        <f>SUMIFS(Xero!$F:$F,Xero!$B:$B,Heron!N$9,Xero!$A:$A,Heron!$A$4,Xero!$E:$E,Heron!$A82)+SUMIFS(Xero!$F:$F,Xero!$B:$B,Heron!N$9,Xero!$A:$A,Heron!$A$5,Xero!$E:$E,Heron!$A82)</f>
        <v/>
      </c>
      <c r="O82" s="109">
        <f>SUMIFS(Xero!$F:$F,Xero!$B:$B,Heron!O$9,Xero!$A:$A,Heron!$A$4,Xero!$E:$E,Heron!$A82)+SUMIFS(Xero!$F:$F,Xero!$B:$B,Heron!O$9,Xero!$A:$A,Heron!$A$5,Xero!$E:$E,Heron!$A82)</f>
        <v/>
      </c>
      <c r="P82" s="109">
        <f>SUMIFS(Xero!$F:$F,Xero!$B:$B,Heron!P$9,Xero!$A:$A,Heron!$A$4,Xero!$E:$E,Heron!$A82)+SUMIFS(Xero!$F:$F,Xero!$B:$B,Heron!P$9,Xero!$A:$A,Heron!$A$5,Xero!$E:$E,Heron!$A82)</f>
        <v/>
      </c>
      <c r="Q82" s="109">
        <f>SUMIFS(Xero!$F:$F,Xero!$B:$B,Heron!Q$9,Xero!$A:$A,Heron!$A$4,Xero!$E:$E,Heron!$A82)+SUMIFS(Xero!$F:$F,Xero!$B:$B,Heron!Q$9,Xero!$A:$A,Heron!$A$5,Xero!$E:$E,Heron!$A82)</f>
        <v/>
      </c>
      <c r="R82" s="109">
        <f>SUMIFS(Xero!$F:$F,Xero!$B:$B,Heron!R$9,Xero!$A:$A,Heron!$A$4,Xero!$E:$E,Heron!$A82)+SUMIFS(Xero!$F:$F,Xero!$B:$B,Heron!R$9,Xero!$A:$A,Heron!$A$5,Xero!$E:$E,Heron!$A82)</f>
        <v/>
      </c>
      <c r="S82" s="109">
        <f>SUMIFS(Xero!$F:$F,Xero!$B:$B,Heron!S$9,Xero!$A:$A,Heron!$A$4,Xero!$E:$E,Heron!$A82)+SUMIFS(Xero!$F:$F,Xero!$B:$B,Heron!S$9,Xero!$A:$A,Heron!$A$5,Xero!$E:$E,Heron!$A82)</f>
        <v/>
      </c>
      <c r="T82" s="109">
        <f>SUMIFS(Xero!$F:$F,Xero!$B:$B,Heron!T$9,Xero!$A:$A,Heron!$A$4,Xero!$E:$E,Heron!$A82)+SUMIFS(Xero!$F:$F,Xero!$B:$B,Heron!T$9,Xero!$A:$A,Heron!$A$5,Xero!$E:$E,Heron!$A82)</f>
        <v/>
      </c>
      <c r="U82" s="109">
        <f>SUMIFS(Xero!$F:$F,Xero!$B:$B,Heron!U$9,Xero!$A:$A,Heron!$A$4,Xero!$E:$E,Heron!$A82)+SUMIFS(Xero!$F:$F,Xero!$B:$B,Heron!U$9,Xero!$A:$A,Heron!$A$5,Xero!$E:$E,Heron!$A82)</f>
        <v/>
      </c>
      <c r="V82" s="109">
        <f>SUMIFS(Xero!$F:$F,Xero!$B:$B,Heron!V$9,Xero!$A:$A,Heron!$A$4,Xero!$E:$E,Heron!$A82)+SUMIFS(Xero!$F:$F,Xero!$B:$B,Heron!V$9,Xero!$A:$A,Heron!$A$5,Xero!$E:$E,Heron!$A82)</f>
        <v/>
      </c>
      <c r="W82" s="109">
        <f>SUMIFS(Xero!$F:$F,Xero!$B:$B,Heron!W$9,Xero!$A:$A,Heron!$A$4,Xero!$E:$E,Heron!$A82)+SUMIFS(Xero!$F:$F,Xero!$B:$B,Heron!W$9,Xero!$A:$A,Heron!$A$5,Xero!$E:$E,Heron!$A82)</f>
        <v/>
      </c>
      <c r="X82" s="109">
        <f>SUMIFS(Xero!$F:$F,Xero!$B:$B,Heron!X$9,Xero!$A:$A,Heron!$A$4,Xero!$E:$E,Heron!$A82)+SUMIFS(Xero!$F:$F,Xero!$B:$B,Heron!X$9,Xero!$A:$A,Heron!$A$5,Xero!$E:$E,Heron!$A82)</f>
        <v/>
      </c>
      <c r="Y82" s="109">
        <f>SUMIFS(Xero!$F:$F,Xero!$B:$B,Heron!Y$9,Xero!$A:$A,Heron!$A$4,Xero!$E:$E,Heron!$A82)+SUMIFS(Xero!$F:$F,Xero!$B:$B,Heron!Y$9,Xero!$A:$A,Heron!$A$5,Xero!$E:$E,Heron!$A82)</f>
        <v/>
      </c>
      <c r="Z82" s="109">
        <f>SUMIFS(Xero!$F:$F,Xero!$B:$B,Heron!Z$9,Xero!$A:$A,Heron!$A$4,Xero!$E:$E,Heron!$A82)+SUMIFS(Xero!$F:$F,Xero!$B:$B,Heron!Z$9,Xero!$A:$A,Heron!$A$5,Xero!$E:$E,Heron!$A82)</f>
        <v/>
      </c>
      <c r="AA82" s="109">
        <f>SUMIFS(Xero!$F:$F,Xero!$B:$B,Heron!AA$9,Xero!$A:$A,Heron!$A$4,Xero!$E:$E,Heron!$A82)+SUMIFS(Xero!$F:$F,Xero!$B:$B,Heron!AA$9,Xero!$A:$A,Heron!$A$5,Xero!$E:$E,Heron!$A82)</f>
        <v/>
      </c>
      <c r="AB82" s="109">
        <f>SUMIFS(Xero!$F:$F,Xero!$B:$B,Heron!AB$9,Xero!$A:$A,Heron!$A$4,Xero!$E:$E,Heron!$A82)+SUMIFS(Xero!$F:$F,Xero!$B:$B,Heron!AB$9,Xero!$A:$A,Heron!$A$5,Xero!$E:$E,Heron!$A82)</f>
        <v/>
      </c>
      <c r="AC82" s="109">
        <f>SUMIFS(Xero!$F:$F,Xero!$B:$B,Heron!AC$9,Xero!$A:$A,Heron!$A$4,Xero!$E:$E,Heron!$A82)+SUMIFS(Xero!$F:$F,Xero!$B:$B,Heron!AC$9,Xero!$A:$A,Heron!$A$5,Xero!$E:$E,Heron!$A82)</f>
        <v/>
      </c>
      <c r="AD82" s="109">
        <f>SUMIFS(Xero!$F:$F,Xero!$B:$B,Heron!AD$9,Xero!$A:$A,Heron!$A$4,Xero!$E:$E,Heron!$A82)+SUMIFS(Xero!$F:$F,Xero!$B:$B,Heron!AD$9,Xero!$A:$A,Heron!$A$5,Xero!$E:$E,Heron!$A82)</f>
        <v/>
      </c>
      <c r="AE82" s="109">
        <f>SUMIFS(Xero!$F:$F,Xero!$B:$B,Heron!AE$9,Xero!$A:$A,Heron!$A$4,Xero!$E:$E,Heron!$A82)+SUMIFS(Xero!$F:$F,Xero!$B:$B,Heron!AE$9,Xero!$A:$A,Heron!$A$5,Xero!$E:$E,Heron!$A82)</f>
        <v/>
      </c>
      <c r="AF82" s="109">
        <f>SUMIFS(Xero!$F:$F,Xero!$B:$B,Heron!AF$9,Xero!$A:$A,Heron!$A$4,Xero!$E:$E,Heron!$A82)+SUMIFS(Xero!$F:$F,Xero!$B:$B,Heron!AF$9,Xero!$A:$A,Heron!$A$5,Xero!$E:$E,Heron!$A82)</f>
        <v/>
      </c>
      <c r="AG82" s="109">
        <f>SUMIFS(Xero!$F:$F,Xero!$B:$B,Heron!AG$9,Xero!$A:$A,Heron!$A$4,Xero!$E:$E,Heron!$A82)+SUMIFS(Xero!$F:$F,Xero!$B:$B,Heron!AG$9,Xero!$A:$A,Heron!$A$5,Xero!$E:$E,Heron!$A82)</f>
        <v/>
      </c>
      <c r="AH82" s="109">
        <f>SUMIFS(Xero!$F:$F,Xero!$B:$B,Heron!AH$9,Xero!$A:$A,Heron!$A$4,Xero!$E:$E,Heron!$A82)+SUMIFS(Xero!$F:$F,Xero!$B:$B,Heron!AH$9,Xero!$A:$A,Heron!$A$5,Xero!$E:$E,Heron!$A82)</f>
        <v/>
      </c>
      <c r="AI82" s="109">
        <f>SUMIFS(Xero!$F:$F,Xero!$B:$B,Heron!AI$9,Xero!$A:$A,Heron!$A$4,Xero!$E:$E,Heron!$A82)+SUMIFS(Xero!$F:$F,Xero!$B:$B,Heron!AI$9,Xero!$A:$A,Heron!$A$5,Xero!$E:$E,Heron!$A82)</f>
        <v/>
      </c>
      <c r="AJ82" s="109">
        <f>SUMIFS(Xero!$F:$F,Xero!$B:$B,Heron!AJ$9,Xero!$A:$A,Heron!$A$4,Xero!$E:$E,Heron!$A82)+SUMIFS(Xero!$F:$F,Xero!$B:$B,Heron!AJ$9,Xero!$A:$A,Heron!$A$5,Xero!$E:$E,Heron!$A82)</f>
        <v/>
      </c>
      <c r="AK82" s="109">
        <f>SUMIFS(Xero!$F:$F,Xero!$B:$B,Heron!AK$9,Xero!$A:$A,Heron!$A$4,Xero!$E:$E,Heron!$A82)+SUMIFS(Xero!$F:$F,Xero!$B:$B,Heron!AK$9,Xero!$A:$A,Heron!$A$5,Xero!$E:$E,Heron!$A82)</f>
        <v/>
      </c>
      <c r="AL82" s="109">
        <f>SUMIFS(Xero!$F:$F,Xero!$B:$B,Heron!AL$9,Xero!$A:$A,Heron!$A$4,Xero!$E:$E,Heron!$A82)+SUMIFS(Xero!$F:$F,Xero!$B:$B,Heron!AL$9,Xero!$A:$A,Heron!$A$5,Xero!$E:$E,Heron!$A82)</f>
        <v/>
      </c>
      <c r="AM82" s="109">
        <f>SUMIFS(Xero!$F:$F,Xero!$B:$B,Heron!AM$9,Xero!$A:$A,Heron!$A$4,Xero!$E:$E,Heron!$A82)+SUMIFS(Xero!$F:$F,Xero!$B:$B,Heron!AM$9,Xero!$A:$A,Heron!$A$5,Xero!$E:$E,Heron!$A82)</f>
        <v/>
      </c>
      <c r="AN82" s="109">
        <f>SUMIFS(Xero!$F:$F,Xero!$B:$B,Heron!AN$9,Xero!$A:$A,Heron!$A$4,Xero!$E:$E,Heron!$A82)+SUMIFS(Xero!$F:$F,Xero!$B:$B,Heron!AN$9,Xero!$A:$A,Heron!$A$5,Xero!$E:$E,Heron!$A82)</f>
        <v/>
      </c>
      <c r="AO82" s="109">
        <f>SUMIFS(Xero!$F:$F,Xero!$B:$B,Heron!AO$9,Xero!$A:$A,Heron!$A$4,Xero!$E:$E,Heron!$A82)+SUMIFS(Xero!$F:$F,Xero!$B:$B,Heron!AO$9,Xero!$A:$A,Heron!$A$5,Xero!$E:$E,Heron!$A82)</f>
        <v/>
      </c>
      <c r="AP82" s="109">
        <f>SUMIFS(Xero!$F:$F,Xero!$B:$B,Heron!AP$9,Xero!$A:$A,Heron!$A$4,Xero!$E:$E,Heron!$A82)+SUMIFS(Xero!$F:$F,Xero!$B:$B,Heron!AP$9,Xero!$A:$A,Heron!$A$5,Xero!$E:$E,Heron!$A82)</f>
        <v/>
      </c>
      <c r="AQ82" s="109">
        <f>SUMIFS(Xero!$F:$F,Xero!$B:$B,Heron!AQ$9,Xero!$A:$A,Heron!$A$4,Xero!$E:$E,Heron!$A82)+SUMIFS(Xero!$F:$F,Xero!$B:$B,Heron!AQ$9,Xero!$A:$A,Heron!$A$5,Xero!$E:$E,Heron!$A82)</f>
        <v/>
      </c>
      <c r="AR82" s="109">
        <f>SUMIFS(Xero!$F:$F,Xero!$B:$B,Heron!AR$9,Xero!$A:$A,Heron!$A$4,Xero!$E:$E,Heron!$A82)+SUMIFS(Xero!$F:$F,Xero!$B:$B,Heron!AR$9,Xero!$A:$A,Heron!$A$5,Xero!$E:$E,Heron!$A82)</f>
        <v/>
      </c>
      <c r="AS82" s="109">
        <f>SUMIFS(Xero!$F:$F,Xero!$B:$B,Heron!AS$9,Xero!$A:$A,Heron!$A$4,Xero!$E:$E,Heron!$A82)+SUMIFS(Xero!$F:$F,Xero!$B:$B,Heron!AS$9,Xero!$A:$A,Heron!$A$5,Xero!$E:$E,Heron!$A82)</f>
        <v/>
      </c>
      <c r="AT82" s="109">
        <f>SUMIFS(Xero!$F:$F,Xero!$B:$B,Heron!AT$9,Xero!$A:$A,Heron!$A$4,Xero!$E:$E,Heron!$A82)+SUMIFS(Xero!$F:$F,Xero!$B:$B,Heron!AT$9,Xero!$A:$A,Heron!$A$5,Xero!$E:$E,Heron!$A82)</f>
        <v/>
      </c>
      <c r="AU82" s="109">
        <f>SUMIFS(Xero!$F:$F,Xero!$B:$B,Heron!AU$9,Xero!$A:$A,Heron!$A$4,Xero!$E:$E,Heron!$A82)+SUMIFS(Xero!$F:$F,Xero!$B:$B,Heron!AU$9,Xero!$A:$A,Heron!$A$5,Xero!$E:$E,Heron!$A82)</f>
        <v/>
      </c>
      <c r="AV82" s="109">
        <f>SUMIFS(Xero!$F:$F,Xero!$B:$B,Heron!AV$9,Xero!$A:$A,Heron!$A$4,Xero!$E:$E,Heron!$A82)+SUMIFS(Xero!$F:$F,Xero!$B:$B,Heron!AV$9,Xero!$A:$A,Heron!$A$5,Xero!$E:$E,Heron!$A82)</f>
        <v/>
      </c>
      <c r="AW82" s="109">
        <f>SUMIFS(Xero!$F:$F,Xero!$B:$B,Heron!AW$9,Xero!$A:$A,Heron!$A$4,Xero!$E:$E,Heron!$A82)+SUMIFS(Xero!$F:$F,Xero!$B:$B,Heron!AW$9,Xero!$A:$A,Heron!$A$5,Xero!$E:$E,Heron!$A82)</f>
        <v/>
      </c>
      <c r="AX82" s="109">
        <f>SUMIFS(Xero!$F:$F,Xero!$B:$B,Heron!AX$9,Xero!$A:$A,Heron!$A$4,Xero!$E:$E,Heron!$A82)+SUMIFS(Xero!$F:$F,Xero!$B:$B,Heron!AX$9,Xero!$A:$A,Heron!$A$5,Xero!$E:$E,Heron!$A82)</f>
        <v/>
      </c>
      <c r="AY82" s="109">
        <f>SUMIFS(Xero!$F:$F,Xero!$B:$B,Heron!AY$9,Xero!$A:$A,Heron!$A$4,Xero!$E:$E,Heron!$A82)+SUMIFS(Xero!$F:$F,Xero!$B:$B,Heron!AY$9,Xero!$A:$A,Heron!$A$5,Xero!$E:$E,Heron!$A82)</f>
        <v/>
      </c>
      <c r="AZ82" s="109">
        <f>SUMIFS(Xero!$F:$F,Xero!$B:$B,Heron!AZ$9,Xero!$A:$A,Heron!$A$4,Xero!$E:$E,Heron!$A82)+SUMIFS(Xero!$F:$F,Xero!$B:$B,Heron!AZ$9,Xero!$A:$A,Heron!$A$5,Xero!$E:$E,Heron!$A82)</f>
        <v/>
      </c>
      <c r="BA82" s="109">
        <f>SUMIFS(Xero!$F:$F,Xero!$B:$B,Heron!BA$9,Xero!$A:$A,Heron!$A$4,Xero!$E:$E,Heron!$A82)+SUMIFS(Xero!$F:$F,Xero!$B:$B,Heron!BA$9,Xero!$A:$A,Heron!$A$5,Xero!$E:$E,Heron!$A82)</f>
        <v/>
      </c>
      <c r="BB82" s="109">
        <f>SUMIFS(Xero!$F:$F,Xero!$B:$B,Heron!BB$9,Xero!$A:$A,Heron!$A$4,Xero!$E:$E,Heron!$A82)+SUMIFS(Xero!$F:$F,Xero!$B:$B,Heron!BB$9,Xero!$A:$A,Heron!$A$5,Xero!$E:$E,Heron!$A82)</f>
        <v/>
      </c>
      <c r="BC82" s="109">
        <f>SUMIFS(Xero!$F:$F,Xero!$B:$B,Heron!BC$9,Xero!$A:$A,Heron!$A$4,Xero!$E:$E,Heron!$A82)+SUMIFS(Xero!$F:$F,Xero!$B:$B,Heron!BC$9,Xero!$A:$A,Heron!$A$5,Xero!$E:$E,Heron!$A82)</f>
        <v/>
      </c>
      <c r="BD82" s="109">
        <f>SUMIFS(Xero!$F:$F,Xero!$B:$B,Heron!BD$9,Xero!$A:$A,Heron!$A$4,Xero!$E:$E,Heron!$A82)+SUMIFS(Xero!$F:$F,Xero!$B:$B,Heron!BD$9,Xero!$A:$A,Heron!$A$5,Xero!$E:$E,Heron!$A82)</f>
        <v/>
      </c>
      <c r="BE82" s="109">
        <f>SUMIFS(Xero!$F:$F,Xero!$B:$B,Heron!BE$9,Xero!$A:$A,Heron!$A$4,Xero!$E:$E,Heron!$A82)+SUMIFS(Xero!$F:$F,Xero!$B:$B,Heron!BE$9,Xero!$A:$A,Heron!$A$5,Xero!$E:$E,Heron!$A82)</f>
        <v/>
      </c>
      <c r="BF82" s="109">
        <f>SUMIFS(Xero!$F:$F,Xero!$B:$B,Heron!BF$9,Xero!$A:$A,Heron!$A$4,Xero!$E:$E,Heron!$A82)+SUMIFS(Xero!$F:$F,Xero!$B:$B,Heron!BF$9,Xero!$A:$A,Heron!$A$5,Xero!$E:$E,Heron!$A82)</f>
        <v/>
      </c>
      <c r="BG82" s="109">
        <f>SUMIFS(Xero!$F:$F,Xero!$B:$B,Heron!BG$9,Xero!$A:$A,Heron!$A$4,Xero!$E:$E,Heron!$A82)+SUMIFS(Xero!$F:$F,Xero!$B:$B,Heron!BG$9,Xero!$A:$A,Heron!$A$5,Xero!$E:$E,Heron!$A82)</f>
        <v/>
      </c>
      <c r="BH82" s="109">
        <f>SUMIFS(Xero!$F:$F,Xero!$B:$B,Heron!BH$9,Xero!$A:$A,Heron!$A$4,Xero!$E:$E,Heron!$A82)+SUMIFS(Xero!$F:$F,Xero!$B:$B,Heron!BH$9,Xero!$A:$A,Heron!$A$5,Xero!$E:$E,Heron!$A82)</f>
        <v/>
      </c>
      <c r="BI82" s="109">
        <f>SUMIFS(Xero!$F:$F,Xero!$B:$B,Heron!BI$9,Xero!$A:$A,Heron!$A$4,Xero!$E:$E,Heron!$A82)+SUMIFS(Xero!$F:$F,Xero!$B:$B,Heron!BI$9,Xero!$A:$A,Heron!$A$5,Xero!$E:$E,Heron!$A82)</f>
        <v/>
      </c>
      <c r="BJ82" s="109">
        <f>SUMIFS(Xero!$F:$F,Xero!$B:$B,Heron!BJ$9,Xero!$A:$A,Heron!$A$4,Xero!$E:$E,Heron!$A82)+SUMIFS(Xero!$F:$F,Xero!$B:$B,Heron!BJ$9,Xero!$A:$A,Heron!$A$5,Xero!$E:$E,Heron!$A82)</f>
        <v/>
      </c>
      <c r="BK82" s="109">
        <f>SUMIFS(Xero!$F:$F,Xero!$B:$B,Heron!BK$9,Xero!$A:$A,Heron!$A$4,Xero!$E:$E,Heron!$A82)+SUMIFS(Xero!$F:$F,Xero!$B:$B,Heron!BK$9,Xero!$A:$A,Heron!$A$5,Xero!$E:$E,Heron!$A82)</f>
        <v/>
      </c>
      <c r="BL82" s="109">
        <f>sum(D82:BK82)</f>
        <v/>
      </c>
    </row>
    <row r="83">
      <c r="A83" s="108" t="inlineStr">
        <is>
          <t>Interest Paid - Investors @ 6.75%</t>
        </is>
      </c>
      <c r="D83" s="109">
        <f>SUMIFS(Xero!$F:$F,Xero!$B:$B,Heron!D$9,Xero!$A:$A,Heron!$A$4,Xero!$E:$E,Heron!$A83)+SUMIFS(Xero!$F:$F,Xero!$B:$B,Heron!D$9,Xero!$A:$A,Heron!$A$5,Xero!$E:$E,Heron!$A83)</f>
        <v/>
      </c>
      <c r="E83" s="109">
        <f>SUMIFS(Xero!$F:$F,Xero!$B:$B,Heron!E$9,Xero!$A:$A,Heron!$A$4,Xero!$E:$E,Heron!$A83)+SUMIFS(Xero!$F:$F,Xero!$B:$B,Heron!E$9,Xero!$A:$A,Heron!$A$5,Xero!$E:$E,Heron!$A83)</f>
        <v/>
      </c>
      <c r="F83" s="109">
        <f>SUMIFS(Xero!$F:$F,Xero!$B:$B,Heron!F$9,Xero!$A:$A,Heron!$A$4,Xero!$E:$E,Heron!$A83)+SUMIFS(Xero!$F:$F,Xero!$B:$B,Heron!F$9,Xero!$A:$A,Heron!$A$5,Xero!$E:$E,Heron!$A83)</f>
        <v/>
      </c>
      <c r="G83" s="109">
        <f>SUMIFS(Xero!$F:$F,Xero!$B:$B,Heron!G$9,Xero!$A:$A,Heron!$A$4,Xero!$E:$E,Heron!$A83)+SUMIFS(Xero!$F:$F,Xero!$B:$B,Heron!G$9,Xero!$A:$A,Heron!$A$5,Xero!$E:$E,Heron!$A83)</f>
        <v/>
      </c>
      <c r="H83" s="109">
        <f>SUMIFS(Xero!$F:$F,Xero!$B:$B,Heron!H$9,Xero!$A:$A,Heron!$A$4,Xero!$E:$E,Heron!$A83)+SUMIFS(Xero!$F:$F,Xero!$B:$B,Heron!H$9,Xero!$A:$A,Heron!$A$5,Xero!$E:$E,Heron!$A83)</f>
        <v/>
      </c>
      <c r="I83" s="109">
        <f>SUMIFS(Xero!$F:$F,Xero!$B:$B,Heron!I$9,Xero!$A:$A,Heron!$A$4,Xero!$E:$E,Heron!$A83)+SUMIFS(Xero!$F:$F,Xero!$B:$B,Heron!I$9,Xero!$A:$A,Heron!$A$5,Xero!$E:$E,Heron!$A83)</f>
        <v/>
      </c>
      <c r="J83" s="109">
        <f>SUMIFS(Xero!$F:$F,Xero!$B:$B,Heron!J$9,Xero!$A:$A,Heron!$A$4,Xero!$E:$E,Heron!$A83)+SUMIFS(Xero!$F:$F,Xero!$B:$B,Heron!J$9,Xero!$A:$A,Heron!$A$5,Xero!$E:$E,Heron!$A83)</f>
        <v/>
      </c>
      <c r="K83" s="109">
        <f>SUMIFS(Xero!$F:$F,Xero!$B:$B,Heron!K$9,Xero!$A:$A,Heron!$A$4,Xero!$E:$E,Heron!$A83)+SUMIFS(Xero!$F:$F,Xero!$B:$B,Heron!K$9,Xero!$A:$A,Heron!$A$5,Xero!$E:$E,Heron!$A83)</f>
        <v/>
      </c>
      <c r="L83" s="109">
        <f>SUMIFS(Xero!$F:$F,Xero!$B:$B,Heron!L$9,Xero!$A:$A,Heron!$A$4,Xero!$E:$E,Heron!$A83)+SUMIFS(Xero!$F:$F,Xero!$B:$B,Heron!L$9,Xero!$A:$A,Heron!$A$5,Xero!$E:$E,Heron!$A83)</f>
        <v/>
      </c>
      <c r="M83" s="109">
        <f>SUMIFS(Xero!$F:$F,Xero!$B:$B,Heron!M$9,Xero!$A:$A,Heron!$A$4,Xero!$E:$E,Heron!$A83)+SUMIFS(Xero!$F:$F,Xero!$B:$B,Heron!M$9,Xero!$A:$A,Heron!$A$5,Xero!$E:$E,Heron!$A83)</f>
        <v/>
      </c>
      <c r="N83" s="109">
        <f>SUMIFS(Xero!$F:$F,Xero!$B:$B,Heron!N$9,Xero!$A:$A,Heron!$A$4,Xero!$E:$E,Heron!$A83)+SUMIFS(Xero!$F:$F,Xero!$B:$B,Heron!N$9,Xero!$A:$A,Heron!$A$5,Xero!$E:$E,Heron!$A83)</f>
        <v/>
      </c>
      <c r="O83" s="109">
        <f>SUMIFS(Xero!$F:$F,Xero!$B:$B,Heron!O$9,Xero!$A:$A,Heron!$A$4,Xero!$E:$E,Heron!$A83)+SUMIFS(Xero!$F:$F,Xero!$B:$B,Heron!O$9,Xero!$A:$A,Heron!$A$5,Xero!$E:$E,Heron!$A83)</f>
        <v/>
      </c>
      <c r="P83" s="109">
        <f>SUMIFS(Xero!$F:$F,Xero!$B:$B,Heron!P$9,Xero!$A:$A,Heron!$A$4,Xero!$E:$E,Heron!$A83)+SUMIFS(Xero!$F:$F,Xero!$B:$B,Heron!P$9,Xero!$A:$A,Heron!$A$5,Xero!$E:$E,Heron!$A83)</f>
        <v/>
      </c>
      <c r="Q83" s="109">
        <f>SUMIFS(Xero!$F:$F,Xero!$B:$B,Heron!Q$9,Xero!$A:$A,Heron!$A$4,Xero!$E:$E,Heron!$A83)+SUMIFS(Xero!$F:$F,Xero!$B:$B,Heron!Q$9,Xero!$A:$A,Heron!$A$5,Xero!$E:$E,Heron!$A83)</f>
        <v/>
      </c>
      <c r="R83" s="109">
        <f>SUMIFS(Xero!$F:$F,Xero!$B:$B,Heron!R$9,Xero!$A:$A,Heron!$A$4,Xero!$E:$E,Heron!$A83)+SUMIFS(Xero!$F:$F,Xero!$B:$B,Heron!R$9,Xero!$A:$A,Heron!$A$5,Xero!$E:$E,Heron!$A83)</f>
        <v/>
      </c>
      <c r="S83" s="109">
        <f>SUMIFS(Xero!$F:$F,Xero!$B:$B,Heron!S$9,Xero!$A:$A,Heron!$A$4,Xero!$E:$E,Heron!$A83)+SUMIFS(Xero!$F:$F,Xero!$B:$B,Heron!S$9,Xero!$A:$A,Heron!$A$5,Xero!$E:$E,Heron!$A83)</f>
        <v/>
      </c>
      <c r="T83" s="109">
        <f>SUMIFS(Xero!$F:$F,Xero!$B:$B,Heron!T$9,Xero!$A:$A,Heron!$A$4,Xero!$E:$E,Heron!$A83)+SUMIFS(Xero!$F:$F,Xero!$B:$B,Heron!T$9,Xero!$A:$A,Heron!$A$5,Xero!$E:$E,Heron!$A83)</f>
        <v/>
      </c>
      <c r="U83" s="109">
        <f>SUMIFS(Xero!$F:$F,Xero!$B:$B,Heron!U$9,Xero!$A:$A,Heron!$A$4,Xero!$E:$E,Heron!$A83)+SUMIFS(Xero!$F:$F,Xero!$B:$B,Heron!U$9,Xero!$A:$A,Heron!$A$5,Xero!$E:$E,Heron!$A83)</f>
        <v/>
      </c>
      <c r="V83" s="109">
        <f>SUMIFS(Xero!$F:$F,Xero!$B:$B,Heron!V$9,Xero!$A:$A,Heron!$A$4,Xero!$E:$E,Heron!$A83)+SUMIFS(Xero!$F:$F,Xero!$B:$B,Heron!V$9,Xero!$A:$A,Heron!$A$5,Xero!$E:$E,Heron!$A83)</f>
        <v/>
      </c>
      <c r="W83" s="109">
        <f>SUMIFS(Xero!$F:$F,Xero!$B:$B,Heron!W$9,Xero!$A:$A,Heron!$A$4,Xero!$E:$E,Heron!$A83)+SUMIFS(Xero!$F:$F,Xero!$B:$B,Heron!W$9,Xero!$A:$A,Heron!$A$5,Xero!$E:$E,Heron!$A83)</f>
        <v/>
      </c>
      <c r="X83" s="109">
        <f>SUMIFS(Xero!$F:$F,Xero!$B:$B,Heron!X$9,Xero!$A:$A,Heron!$A$4,Xero!$E:$E,Heron!$A83)+SUMIFS(Xero!$F:$F,Xero!$B:$B,Heron!X$9,Xero!$A:$A,Heron!$A$5,Xero!$E:$E,Heron!$A83)</f>
        <v/>
      </c>
      <c r="Y83" s="109">
        <f>SUMIFS(Xero!$F:$F,Xero!$B:$B,Heron!Y$9,Xero!$A:$A,Heron!$A$4,Xero!$E:$E,Heron!$A83)+SUMIFS(Xero!$F:$F,Xero!$B:$B,Heron!Y$9,Xero!$A:$A,Heron!$A$5,Xero!$E:$E,Heron!$A83)</f>
        <v/>
      </c>
      <c r="Z83" s="109">
        <f>SUMIFS(Xero!$F:$F,Xero!$B:$B,Heron!Z$9,Xero!$A:$A,Heron!$A$4,Xero!$E:$E,Heron!$A83)+SUMIFS(Xero!$F:$F,Xero!$B:$B,Heron!Z$9,Xero!$A:$A,Heron!$A$5,Xero!$E:$E,Heron!$A83)</f>
        <v/>
      </c>
      <c r="AA83" s="109">
        <f>SUMIFS(Xero!$F:$F,Xero!$B:$B,Heron!AA$9,Xero!$A:$A,Heron!$A$4,Xero!$E:$E,Heron!$A83)+SUMIFS(Xero!$F:$F,Xero!$B:$B,Heron!AA$9,Xero!$A:$A,Heron!$A$5,Xero!$E:$E,Heron!$A83)</f>
        <v/>
      </c>
      <c r="AB83" s="109">
        <f>SUMIFS(Xero!$F:$F,Xero!$B:$B,Heron!AB$9,Xero!$A:$A,Heron!$A$4,Xero!$E:$E,Heron!$A83)+SUMIFS(Xero!$F:$F,Xero!$B:$B,Heron!AB$9,Xero!$A:$A,Heron!$A$5,Xero!$E:$E,Heron!$A83)</f>
        <v/>
      </c>
      <c r="AC83" s="109">
        <f>SUMIFS(Xero!$F:$F,Xero!$B:$B,Heron!AC$9,Xero!$A:$A,Heron!$A$4,Xero!$E:$E,Heron!$A83)+SUMIFS(Xero!$F:$F,Xero!$B:$B,Heron!AC$9,Xero!$A:$A,Heron!$A$5,Xero!$E:$E,Heron!$A83)</f>
        <v/>
      </c>
      <c r="AD83" s="109">
        <f>SUMIFS(Xero!$F:$F,Xero!$B:$B,Heron!AD$9,Xero!$A:$A,Heron!$A$4,Xero!$E:$E,Heron!$A83)+SUMIFS(Xero!$F:$F,Xero!$B:$B,Heron!AD$9,Xero!$A:$A,Heron!$A$5,Xero!$E:$E,Heron!$A83)</f>
        <v/>
      </c>
      <c r="AE83" s="109">
        <f>SUMIFS(Xero!$F:$F,Xero!$B:$B,Heron!AE$9,Xero!$A:$A,Heron!$A$4,Xero!$E:$E,Heron!$A83)+SUMIFS(Xero!$F:$F,Xero!$B:$B,Heron!AE$9,Xero!$A:$A,Heron!$A$5,Xero!$E:$E,Heron!$A83)</f>
        <v/>
      </c>
      <c r="AF83" s="109">
        <f>SUMIFS(Xero!$F:$F,Xero!$B:$B,Heron!AF$9,Xero!$A:$A,Heron!$A$4,Xero!$E:$E,Heron!$A83)+SUMIFS(Xero!$F:$F,Xero!$B:$B,Heron!AF$9,Xero!$A:$A,Heron!$A$5,Xero!$E:$E,Heron!$A83)</f>
        <v/>
      </c>
      <c r="AG83" s="109">
        <f>SUMIFS(Xero!$F:$F,Xero!$B:$B,Heron!AG$9,Xero!$A:$A,Heron!$A$4,Xero!$E:$E,Heron!$A83)+SUMIFS(Xero!$F:$F,Xero!$B:$B,Heron!AG$9,Xero!$A:$A,Heron!$A$5,Xero!$E:$E,Heron!$A83)</f>
        <v/>
      </c>
      <c r="AH83" s="109">
        <f>SUMIFS(Xero!$F:$F,Xero!$B:$B,Heron!AH$9,Xero!$A:$A,Heron!$A$4,Xero!$E:$E,Heron!$A83)+SUMIFS(Xero!$F:$F,Xero!$B:$B,Heron!AH$9,Xero!$A:$A,Heron!$A$5,Xero!$E:$E,Heron!$A83)</f>
        <v/>
      </c>
      <c r="AI83" s="109">
        <f>SUMIFS(Xero!$F:$F,Xero!$B:$B,Heron!AI$9,Xero!$A:$A,Heron!$A$4,Xero!$E:$E,Heron!$A83)+SUMIFS(Xero!$F:$F,Xero!$B:$B,Heron!AI$9,Xero!$A:$A,Heron!$A$5,Xero!$E:$E,Heron!$A83)</f>
        <v/>
      </c>
      <c r="AJ83" s="109">
        <f>SUMIFS(Xero!$F:$F,Xero!$B:$B,Heron!AJ$9,Xero!$A:$A,Heron!$A$4,Xero!$E:$E,Heron!$A83)+SUMIFS(Xero!$F:$F,Xero!$B:$B,Heron!AJ$9,Xero!$A:$A,Heron!$A$5,Xero!$E:$E,Heron!$A83)</f>
        <v/>
      </c>
      <c r="AK83" s="109">
        <f>SUMIFS(Xero!$F:$F,Xero!$B:$B,Heron!AK$9,Xero!$A:$A,Heron!$A$4,Xero!$E:$E,Heron!$A83)+SUMIFS(Xero!$F:$F,Xero!$B:$B,Heron!AK$9,Xero!$A:$A,Heron!$A$5,Xero!$E:$E,Heron!$A83)</f>
        <v/>
      </c>
      <c r="AL83" s="109">
        <f>SUMIFS(Xero!$F:$F,Xero!$B:$B,Heron!AL$9,Xero!$A:$A,Heron!$A$4,Xero!$E:$E,Heron!$A83)+SUMIFS(Xero!$F:$F,Xero!$B:$B,Heron!AL$9,Xero!$A:$A,Heron!$A$5,Xero!$E:$E,Heron!$A83)</f>
        <v/>
      </c>
      <c r="AM83" s="109">
        <f>SUMIFS(Xero!$F:$F,Xero!$B:$B,Heron!AM$9,Xero!$A:$A,Heron!$A$4,Xero!$E:$E,Heron!$A83)+SUMIFS(Xero!$F:$F,Xero!$B:$B,Heron!AM$9,Xero!$A:$A,Heron!$A$5,Xero!$E:$E,Heron!$A83)</f>
        <v/>
      </c>
      <c r="AN83" s="109">
        <f>SUMIFS(Xero!$F:$F,Xero!$B:$B,Heron!AN$9,Xero!$A:$A,Heron!$A$4,Xero!$E:$E,Heron!$A83)+SUMIFS(Xero!$F:$F,Xero!$B:$B,Heron!AN$9,Xero!$A:$A,Heron!$A$5,Xero!$E:$E,Heron!$A83)</f>
        <v/>
      </c>
      <c r="AO83" s="109">
        <f>SUMIFS(Xero!$F:$F,Xero!$B:$B,Heron!AO$9,Xero!$A:$A,Heron!$A$4,Xero!$E:$E,Heron!$A83)+SUMIFS(Xero!$F:$F,Xero!$B:$B,Heron!AO$9,Xero!$A:$A,Heron!$A$5,Xero!$E:$E,Heron!$A83)</f>
        <v/>
      </c>
      <c r="AP83" s="109">
        <f>SUMIFS(Xero!$F:$F,Xero!$B:$B,Heron!AP$9,Xero!$A:$A,Heron!$A$4,Xero!$E:$E,Heron!$A83)+SUMIFS(Xero!$F:$F,Xero!$B:$B,Heron!AP$9,Xero!$A:$A,Heron!$A$5,Xero!$E:$E,Heron!$A83)</f>
        <v/>
      </c>
      <c r="AQ83" s="109">
        <f>SUMIFS(Xero!$F:$F,Xero!$B:$B,Heron!AQ$9,Xero!$A:$A,Heron!$A$4,Xero!$E:$E,Heron!$A83)+SUMIFS(Xero!$F:$F,Xero!$B:$B,Heron!AQ$9,Xero!$A:$A,Heron!$A$5,Xero!$E:$E,Heron!$A83)</f>
        <v/>
      </c>
      <c r="AR83" s="109">
        <f>SUMIFS(Xero!$F:$F,Xero!$B:$B,Heron!AR$9,Xero!$A:$A,Heron!$A$4,Xero!$E:$E,Heron!$A83)+SUMIFS(Xero!$F:$F,Xero!$B:$B,Heron!AR$9,Xero!$A:$A,Heron!$A$5,Xero!$E:$E,Heron!$A83)</f>
        <v/>
      </c>
      <c r="AS83" s="109">
        <f>SUMIFS(Xero!$F:$F,Xero!$B:$B,Heron!AS$9,Xero!$A:$A,Heron!$A$4,Xero!$E:$E,Heron!$A83)+SUMIFS(Xero!$F:$F,Xero!$B:$B,Heron!AS$9,Xero!$A:$A,Heron!$A$5,Xero!$E:$E,Heron!$A83)</f>
        <v/>
      </c>
      <c r="AT83" s="109">
        <f>SUMIFS(Xero!$F:$F,Xero!$B:$B,Heron!AT$9,Xero!$A:$A,Heron!$A$4,Xero!$E:$E,Heron!$A83)+SUMIFS(Xero!$F:$F,Xero!$B:$B,Heron!AT$9,Xero!$A:$A,Heron!$A$5,Xero!$E:$E,Heron!$A83)</f>
        <v/>
      </c>
      <c r="AU83" s="109">
        <f>SUMIFS(Xero!$F:$F,Xero!$B:$B,Heron!AU$9,Xero!$A:$A,Heron!$A$4,Xero!$E:$E,Heron!$A83)+SUMIFS(Xero!$F:$F,Xero!$B:$B,Heron!AU$9,Xero!$A:$A,Heron!$A$5,Xero!$E:$E,Heron!$A83)</f>
        <v/>
      </c>
      <c r="AV83" s="109">
        <f>SUMIFS(Xero!$F:$F,Xero!$B:$B,Heron!AV$9,Xero!$A:$A,Heron!$A$4,Xero!$E:$E,Heron!$A83)+SUMIFS(Xero!$F:$F,Xero!$B:$B,Heron!AV$9,Xero!$A:$A,Heron!$A$5,Xero!$E:$E,Heron!$A83)</f>
        <v/>
      </c>
      <c r="AW83" s="109">
        <f>SUMIFS(Xero!$F:$F,Xero!$B:$B,Heron!AW$9,Xero!$A:$A,Heron!$A$4,Xero!$E:$E,Heron!$A83)+SUMIFS(Xero!$F:$F,Xero!$B:$B,Heron!AW$9,Xero!$A:$A,Heron!$A$5,Xero!$E:$E,Heron!$A83)</f>
        <v/>
      </c>
      <c r="AX83" s="109">
        <f>SUMIFS(Xero!$F:$F,Xero!$B:$B,Heron!AX$9,Xero!$A:$A,Heron!$A$4,Xero!$E:$E,Heron!$A83)+SUMIFS(Xero!$F:$F,Xero!$B:$B,Heron!AX$9,Xero!$A:$A,Heron!$A$5,Xero!$E:$E,Heron!$A83)</f>
        <v/>
      </c>
      <c r="AY83" s="109">
        <f>SUMIFS(Xero!$F:$F,Xero!$B:$B,Heron!AY$9,Xero!$A:$A,Heron!$A$4,Xero!$E:$E,Heron!$A83)+SUMIFS(Xero!$F:$F,Xero!$B:$B,Heron!AY$9,Xero!$A:$A,Heron!$A$5,Xero!$E:$E,Heron!$A83)</f>
        <v/>
      </c>
      <c r="AZ83" s="109">
        <f>SUMIFS(Xero!$F:$F,Xero!$B:$B,Heron!AZ$9,Xero!$A:$A,Heron!$A$4,Xero!$E:$E,Heron!$A83)+SUMIFS(Xero!$F:$F,Xero!$B:$B,Heron!AZ$9,Xero!$A:$A,Heron!$A$5,Xero!$E:$E,Heron!$A83)</f>
        <v/>
      </c>
      <c r="BA83" s="109">
        <f>SUMIFS(Xero!$F:$F,Xero!$B:$B,Heron!BA$9,Xero!$A:$A,Heron!$A$4,Xero!$E:$E,Heron!$A83)+SUMIFS(Xero!$F:$F,Xero!$B:$B,Heron!BA$9,Xero!$A:$A,Heron!$A$5,Xero!$E:$E,Heron!$A83)</f>
        <v/>
      </c>
      <c r="BB83" s="109">
        <f>SUMIFS(Xero!$F:$F,Xero!$B:$B,Heron!BB$9,Xero!$A:$A,Heron!$A$4,Xero!$E:$E,Heron!$A83)+SUMIFS(Xero!$F:$F,Xero!$B:$B,Heron!BB$9,Xero!$A:$A,Heron!$A$5,Xero!$E:$E,Heron!$A83)</f>
        <v/>
      </c>
      <c r="BC83" s="109">
        <f>SUMIFS(Xero!$F:$F,Xero!$B:$B,Heron!BC$9,Xero!$A:$A,Heron!$A$4,Xero!$E:$E,Heron!$A83)+SUMIFS(Xero!$F:$F,Xero!$B:$B,Heron!BC$9,Xero!$A:$A,Heron!$A$5,Xero!$E:$E,Heron!$A83)</f>
        <v/>
      </c>
      <c r="BD83" s="109">
        <f>SUMIFS(Xero!$F:$F,Xero!$B:$B,Heron!BD$9,Xero!$A:$A,Heron!$A$4,Xero!$E:$E,Heron!$A83)+SUMIFS(Xero!$F:$F,Xero!$B:$B,Heron!BD$9,Xero!$A:$A,Heron!$A$5,Xero!$E:$E,Heron!$A83)</f>
        <v/>
      </c>
      <c r="BE83" s="109">
        <f>SUMIFS(Xero!$F:$F,Xero!$B:$B,Heron!BE$9,Xero!$A:$A,Heron!$A$4,Xero!$E:$E,Heron!$A83)+SUMIFS(Xero!$F:$F,Xero!$B:$B,Heron!BE$9,Xero!$A:$A,Heron!$A$5,Xero!$E:$E,Heron!$A83)</f>
        <v/>
      </c>
      <c r="BF83" s="109">
        <f>SUMIFS(Xero!$F:$F,Xero!$B:$B,Heron!BF$9,Xero!$A:$A,Heron!$A$4,Xero!$E:$E,Heron!$A83)+SUMIFS(Xero!$F:$F,Xero!$B:$B,Heron!BF$9,Xero!$A:$A,Heron!$A$5,Xero!$E:$E,Heron!$A83)</f>
        <v/>
      </c>
      <c r="BG83" s="109">
        <f>SUMIFS(Xero!$F:$F,Xero!$B:$B,Heron!BG$9,Xero!$A:$A,Heron!$A$4,Xero!$E:$E,Heron!$A83)+SUMIFS(Xero!$F:$F,Xero!$B:$B,Heron!BG$9,Xero!$A:$A,Heron!$A$5,Xero!$E:$E,Heron!$A83)</f>
        <v/>
      </c>
      <c r="BH83" s="109">
        <f>SUMIFS(Xero!$F:$F,Xero!$B:$B,Heron!BH$9,Xero!$A:$A,Heron!$A$4,Xero!$E:$E,Heron!$A83)+SUMIFS(Xero!$F:$F,Xero!$B:$B,Heron!BH$9,Xero!$A:$A,Heron!$A$5,Xero!$E:$E,Heron!$A83)</f>
        <v/>
      </c>
      <c r="BI83" s="109">
        <f>SUMIFS(Xero!$F:$F,Xero!$B:$B,Heron!BI$9,Xero!$A:$A,Heron!$A$4,Xero!$E:$E,Heron!$A83)+SUMIFS(Xero!$F:$F,Xero!$B:$B,Heron!BI$9,Xero!$A:$A,Heron!$A$5,Xero!$E:$E,Heron!$A83)</f>
        <v/>
      </c>
      <c r="BJ83" s="109">
        <f>SUMIFS(Xero!$F:$F,Xero!$B:$B,Heron!BJ$9,Xero!$A:$A,Heron!$A$4,Xero!$E:$E,Heron!$A83)+SUMIFS(Xero!$F:$F,Xero!$B:$B,Heron!BJ$9,Xero!$A:$A,Heron!$A$5,Xero!$E:$E,Heron!$A83)</f>
        <v/>
      </c>
      <c r="BK83" s="109">
        <f>SUMIFS(Xero!$F:$F,Xero!$B:$B,Heron!BK$9,Xero!$A:$A,Heron!$A$4,Xero!$E:$E,Heron!$A83)+SUMIFS(Xero!$F:$F,Xero!$B:$B,Heron!BK$9,Xero!$A:$A,Heron!$A$5,Xero!$E:$E,Heron!$A83)</f>
        <v/>
      </c>
      <c r="BL83" s="109">
        <f>sum(D83:BK83)</f>
        <v/>
      </c>
    </row>
    <row r="84">
      <c r="A84" s="108" t="inlineStr">
        <is>
          <t>Interest Paid - Investors @ 7%</t>
        </is>
      </c>
      <c r="D84" s="109">
        <f>SUMIFS(Xero!$F:$F,Xero!$B:$B,Heron!D$9,Xero!$A:$A,Heron!$A$4,Xero!$E:$E,Heron!$A84)+SUMIFS(Xero!$F:$F,Xero!$B:$B,Heron!D$9,Xero!$A:$A,Heron!$A$5,Xero!$E:$E,Heron!$A84)</f>
        <v/>
      </c>
      <c r="E84" s="109">
        <f>SUMIFS(Xero!$F:$F,Xero!$B:$B,Heron!E$9,Xero!$A:$A,Heron!$A$4,Xero!$E:$E,Heron!$A84)+SUMIFS(Xero!$F:$F,Xero!$B:$B,Heron!E$9,Xero!$A:$A,Heron!$A$5,Xero!$E:$E,Heron!$A84)</f>
        <v/>
      </c>
      <c r="F84" s="109">
        <f>SUMIFS(Xero!$F:$F,Xero!$B:$B,Heron!F$9,Xero!$A:$A,Heron!$A$4,Xero!$E:$E,Heron!$A84)+SUMIFS(Xero!$F:$F,Xero!$B:$B,Heron!F$9,Xero!$A:$A,Heron!$A$5,Xero!$E:$E,Heron!$A84)</f>
        <v/>
      </c>
      <c r="G84" s="109">
        <f>SUMIFS(Xero!$F:$F,Xero!$B:$B,Heron!G$9,Xero!$A:$A,Heron!$A$4,Xero!$E:$E,Heron!$A84)+SUMIFS(Xero!$F:$F,Xero!$B:$B,Heron!G$9,Xero!$A:$A,Heron!$A$5,Xero!$E:$E,Heron!$A84)</f>
        <v/>
      </c>
      <c r="H84" s="109">
        <f>SUMIFS(Xero!$F:$F,Xero!$B:$B,Heron!H$9,Xero!$A:$A,Heron!$A$4,Xero!$E:$E,Heron!$A84)+SUMIFS(Xero!$F:$F,Xero!$B:$B,Heron!H$9,Xero!$A:$A,Heron!$A$5,Xero!$E:$E,Heron!$A84)</f>
        <v/>
      </c>
      <c r="I84" s="109">
        <f>SUMIFS(Xero!$F:$F,Xero!$B:$B,Heron!I$9,Xero!$A:$A,Heron!$A$4,Xero!$E:$E,Heron!$A84)+SUMIFS(Xero!$F:$F,Xero!$B:$B,Heron!I$9,Xero!$A:$A,Heron!$A$5,Xero!$E:$E,Heron!$A84)</f>
        <v/>
      </c>
      <c r="J84" s="109">
        <f>SUMIFS(Xero!$F:$F,Xero!$B:$B,Heron!J$9,Xero!$A:$A,Heron!$A$4,Xero!$E:$E,Heron!$A84)+SUMIFS(Xero!$F:$F,Xero!$B:$B,Heron!J$9,Xero!$A:$A,Heron!$A$5,Xero!$E:$E,Heron!$A84)</f>
        <v/>
      </c>
      <c r="K84" s="109">
        <f>SUMIFS(Xero!$F:$F,Xero!$B:$B,Heron!K$9,Xero!$A:$A,Heron!$A$4,Xero!$E:$E,Heron!$A84)+SUMIFS(Xero!$F:$F,Xero!$B:$B,Heron!K$9,Xero!$A:$A,Heron!$A$5,Xero!$E:$E,Heron!$A84)</f>
        <v/>
      </c>
      <c r="L84" s="109">
        <f>SUMIFS(Xero!$F:$F,Xero!$B:$B,Heron!L$9,Xero!$A:$A,Heron!$A$4,Xero!$E:$E,Heron!$A84)+SUMIFS(Xero!$F:$F,Xero!$B:$B,Heron!L$9,Xero!$A:$A,Heron!$A$5,Xero!$E:$E,Heron!$A84)</f>
        <v/>
      </c>
      <c r="M84" s="109">
        <f>SUMIFS(Xero!$F:$F,Xero!$B:$B,Heron!M$9,Xero!$A:$A,Heron!$A$4,Xero!$E:$E,Heron!$A84)+SUMIFS(Xero!$F:$F,Xero!$B:$B,Heron!M$9,Xero!$A:$A,Heron!$A$5,Xero!$E:$E,Heron!$A84)</f>
        <v/>
      </c>
      <c r="N84" s="109">
        <f>SUMIFS(Xero!$F:$F,Xero!$B:$B,Heron!N$9,Xero!$A:$A,Heron!$A$4,Xero!$E:$E,Heron!$A84)+SUMIFS(Xero!$F:$F,Xero!$B:$B,Heron!N$9,Xero!$A:$A,Heron!$A$5,Xero!$E:$E,Heron!$A84)</f>
        <v/>
      </c>
      <c r="O84" s="109">
        <f>SUMIFS(Xero!$F:$F,Xero!$B:$B,Heron!O$9,Xero!$A:$A,Heron!$A$4,Xero!$E:$E,Heron!$A84)+SUMIFS(Xero!$F:$F,Xero!$B:$B,Heron!O$9,Xero!$A:$A,Heron!$A$5,Xero!$E:$E,Heron!$A84)</f>
        <v/>
      </c>
      <c r="P84" s="109">
        <f>SUMIFS(Xero!$F:$F,Xero!$B:$B,Heron!P$9,Xero!$A:$A,Heron!$A$4,Xero!$E:$E,Heron!$A84)+SUMIFS(Xero!$F:$F,Xero!$B:$B,Heron!P$9,Xero!$A:$A,Heron!$A$5,Xero!$E:$E,Heron!$A84)</f>
        <v/>
      </c>
      <c r="Q84" s="109">
        <f>SUMIFS(Xero!$F:$F,Xero!$B:$B,Heron!Q$9,Xero!$A:$A,Heron!$A$4,Xero!$E:$E,Heron!$A84)+SUMIFS(Xero!$F:$F,Xero!$B:$B,Heron!Q$9,Xero!$A:$A,Heron!$A$5,Xero!$E:$E,Heron!$A84)</f>
        <v/>
      </c>
      <c r="R84" s="109">
        <f>SUMIFS(Xero!$F:$F,Xero!$B:$B,Heron!R$9,Xero!$A:$A,Heron!$A$4,Xero!$E:$E,Heron!$A84)+SUMIFS(Xero!$F:$F,Xero!$B:$B,Heron!R$9,Xero!$A:$A,Heron!$A$5,Xero!$E:$E,Heron!$A84)</f>
        <v/>
      </c>
      <c r="S84" s="109">
        <f>SUMIFS(Xero!$F:$F,Xero!$B:$B,Heron!S$9,Xero!$A:$A,Heron!$A$4,Xero!$E:$E,Heron!$A84)+SUMIFS(Xero!$F:$F,Xero!$B:$B,Heron!S$9,Xero!$A:$A,Heron!$A$5,Xero!$E:$E,Heron!$A84)</f>
        <v/>
      </c>
      <c r="T84" s="109">
        <f>SUMIFS(Xero!$F:$F,Xero!$B:$B,Heron!T$9,Xero!$A:$A,Heron!$A$4,Xero!$E:$E,Heron!$A84)+SUMIFS(Xero!$F:$F,Xero!$B:$B,Heron!T$9,Xero!$A:$A,Heron!$A$5,Xero!$E:$E,Heron!$A84)</f>
        <v/>
      </c>
      <c r="U84" s="109">
        <f>SUMIFS(Xero!$F:$F,Xero!$B:$B,Heron!U$9,Xero!$A:$A,Heron!$A$4,Xero!$E:$E,Heron!$A84)+SUMIFS(Xero!$F:$F,Xero!$B:$B,Heron!U$9,Xero!$A:$A,Heron!$A$5,Xero!$E:$E,Heron!$A84)</f>
        <v/>
      </c>
      <c r="V84" s="109">
        <f>SUMIFS(Xero!$F:$F,Xero!$B:$B,Heron!V$9,Xero!$A:$A,Heron!$A$4,Xero!$E:$E,Heron!$A84)+SUMIFS(Xero!$F:$F,Xero!$B:$B,Heron!V$9,Xero!$A:$A,Heron!$A$5,Xero!$E:$E,Heron!$A84)</f>
        <v/>
      </c>
      <c r="W84" s="109">
        <f>SUMIFS(Xero!$F:$F,Xero!$B:$B,Heron!W$9,Xero!$A:$A,Heron!$A$4,Xero!$E:$E,Heron!$A84)+SUMIFS(Xero!$F:$F,Xero!$B:$B,Heron!W$9,Xero!$A:$A,Heron!$A$5,Xero!$E:$E,Heron!$A84)</f>
        <v/>
      </c>
      <c r="X84" s="109">
        <f>SUMIFS(Xero!$F:$F,Xero!$B:$B,Heron!X$9,Xero!$A:$A,Heron!$A$4,Xero!$E:$E,Heron!$A84)+SUMIFS(Xero!$F:$F,Xero!$B:$B,Heron!X$9,Xero!$A:$A,Heron!$A$5,Xero!$E:$E,Heron!$A84)</f>
        <v/>
      </c>
      <c r="Y84" s="109">
        <f>SUMIFS(Xero!$F:$F,Xero!$B:$B,Heron!Y$9,Xero!$A:$A,Heron!$A$4,Xero!$E:$E,Heron!$A84)+SUMIFS(Xero!$F:$F,Xero!$B:$B,Heron!Y$9,Xero!$A:$A,Heron!$A$5,Xero!$E:$E,Heron!$A84)</f>
        <v/>
      </c>
      <c r="Z84" s="109">
        <f>SUMIFS(Xero!$F:$F,Xero!$B:$B,Heron!Z$9,Xero!$A:$A,Heron!$A$4,Xero!$E:$E,Heron!$A84)+SUMIFS(Xero!$F:$F,Xero!$B:$B,Heron!Z$9,Xero!$A:$A,Heron!$A$5,Xero!$E:$E,Heron!$A84)</f>
        <v/>
      </c>
      <c r="AA84" s="109">
        <f>SUMIFS(Xero!$F:$F,Xero!$B:$B,Heron!AA$9,Xero!$A:$A,Heron!$A$4,Xero!$E:$E,Heron!$A84)+SUMIFS(Xero!$F:$F,Xero!$B:$B,Heron!AA$9,Xero!$A:$A,Heron!$A$5,Xero!$E:$E,Heron!$A84)</f>
        <v/>
      </c>
      <c r="AB84" s="109">
        <f>SUMIFS(Xero!$F:$F,Xero!$B:$B,Heron!AB$9,Xero!$A:$A,Heron!$A$4,Xero!$E:$E,Heron!$A84)+SUMIFS(Xero!$F:$F,Xero!$B:$B,Heron!AB$9,Xero!$A:$A,Heron!$A$5,Xero!$E:$E,Heron!$A84)</f>
        <v/>
      </c>
      <c r="AC84" s="109">
        <f>SUMIFS(Xero!$F:$F,Xero!$B:$B,Heron!AC$9,Xero!$A:$A,Heron!$A$4,Xero!$E:$E,Heron!$A84)+SUMIFS(Xero!$F:$F,Xero!$B:$B,Heron!AC$9,Xero!$A:$A,Heron!$A$5,Xero!$E:$E,Heron!$A84)</f>
        <v/>
      </c>
      <c r="AD84" s="109">
        <f>SUMIFS(Xero!$F:$F,Xero!$B:$B,Heron!AD$9,Xero!$A:$A,Heron!$A$4,Xero!$E:$E,Heron!$A84)+SUMIFS(Xero!$F:$F,Xero!$B:$B,Heron!AD$9,Xero!$A:$A,Heron!$A$5,Xero!$E:$E,Heron!$A84)</f>
        <v/>
      </c>
      <c r="AE84" s="109">
        <f>SUMIFS(Xero!$F:$F,Xero!$B:$B,Heron!AE$9,Xero!$A:$A,Heron!$A$4,Xero!$E:$E,Heron!$A84)+SUMIFS(Xero!$F:$F,Xero!$B:$B,Heron!AE$9,Xero!$A:$A,Heron!$A$5,Xero!$E:$E,Heron!$A84)</f>
        <v/>
      </c>
      <c r="AF84" s="109">
        <f>SUMIFS(Xero!$F:$F,Xero!$B:$B,Heron!AF$9,Xero!$A:$A,Heron!$A$4,Xero!$E:$E,Heron!$A84)+SUMIFS(Xero!$F:$F,Xero!$B:$B,Heron!AF$9,Xero!$A:$A,Heron!$A$5,Xero!$E:$E,Heron!$A84)</f>
        <v/>
      </c>
      <c r="AG84" s="109">
        <f>SUMIFS(Xero!$F:$F,Xero!$B:$B,Heron!AG$9,Xero!$A:$A,Heron!$A$4,Xero!$E:$E,Heron!$A84)+SUMIFS(Xero!$F:$F,Xero!$B:$B,Heron!AG$9,Xero!$A:$A,Heron!$A$5,Xero!$E:$E,Heron!$A84)</f>
        <v/>
      </c>
      <c r="AH84" s="109">
        <f>SUMIFS(Xero!$F:$F,Xero!$B:$B,Heron!AH$9,Xero!$A:$A,Heron!$A$4,Xero!$E:$E,Heron!$A84)+SUMIFS(Xero!$F:$F,Xero!$B:$B,Heron!AH$9,Xero!$A:$A,Heron!$A$5,Xero!$E:$E,Heron!$A84)</f>
        <v/>
      </c>
      <c r="AI84" s="109">
        <f>SUMIFS(Xero!$F:$F,Xero!$B:$B,Heron!AI$9,Xero!$A:$A,Heron!$A$4,Xero!$E:$E,Heron!$A84)+SUMIFS(Xero!$F:$F,Xero!$B:$B,Heron!AI$9,Xero!$A:$A,Heron!$A$5,Xero!$E:$E,Heron!$A84)</f>
        <v/>
      </c>
      <c r="AJ84" s="109">
        <f>SUMIFS(Xero!$F:$F,Xero!$B:$B,Heron!AJ$9,Xero!$A:$A,Heron!$A$4,Xero!$E:$E,Heron!$A84)+SUMIFS(Xero!$F:$F,Xero!$B:$B,Heron!AJ$9,Xero!$A:$A,Heron!$A$5,Xero!$E:$E,Heron!$A84)</f>
        <v/>
      </c>
      <c r="AK84" s="109">
        <f>SUMIFS(Xero!$F:$F,Xero!$B:$B,Heron!AK$9,Xero!$A:$A,Heron!$A$4,Xero!$E:$E,Heron!$A84)+SUMIFS(Xero!$F:$F,Xero!$B:$B,Heron!AK$9,Xero!$A:$A,Heron!$A$5,Xero!$E:$E,Heron!$A84)</f>
        <v/>
      </c>
      <c r="AL84" s="109">
        <f>SUMIFS(Xero!$F:$F,Xero!$B:$B,Heron!AL$9,Xero!$A:$A,Heron!$A$4,Xero!$E:$E,Heron!$A84)+SUMIFS(Xero!$F:$F,Xero!$B:$B,Heron!AL$9,Xero!$A:$A,Heron!$A$5,Xero!$E:$E,Heron!$A84)</f>
        <v/>
      </c>
      <c r="AM84" s="109">
        <f>SUMIFS(Xero!$F:$F,Xero!$B:$B,Heron!AM$9,Xero!$A:$A,Heron!$A$4,Xero!$E:$E,Heron!$A84)+SUMIFS(Xero!$F:$F,Xero!$B:$B,Heron!AM$9,Xero!$A:$A,Heron!$A$5,Xero!$E:$E,Heron!$A84)</f>
        <v/>
      </c>
      <c r="AN84" s="109">
        <f>SUMIFS(Xero!$F:$F,Xero!$B:$B,Heron!AN$9,Xero!$A:$A,Heron!$A$4,Xero!$E:$E,Heron!$A84)+SUMIFS(Xero!$F:$F,Xero!$B:$B,Heron!AN$9,Xero!$A:$A,Heron!$A$5,Xero!$E:$E,Heron!$A84)</f>
        <v/>
      </c>
      <c r="AO84" s="109">
        <f>SUMIFS(Xero!$F:$F,Xero!$B:$B,Heron!AO$9,Xero!$A:$A,Heron!$A$4,Xero!$E:$E,Heron!$A84)+SUMIFS(Xero!$F:$F,Xero!$B:$B,Heron!AO$9,Xero!$A:$A,Heron!$A$5,Xero!$E:$E,Heron!$A84)</f>
        <v/>
      </c>
      <c r="AP84" s="109">
        <f>SUMIFS(Xero!$F:$F,Xero!$B:$B,Heron!AP$9,Xero!$A:$A,Heron!$A$4,Xero!$E:$E,Heron!$A84)+SUMIFS(Xero!$F:$F,Xero!$B:$B,Heron!AP$9,Xero!$A:$A,Heron!$A$5,Xero!$E:$E,Heron!$A84)</f>
        <v/>
      </c>
      <c r="AQ84" s="109">
        <f>SUMIFS(Xero!$F:$F,Xero!$B:$B,Heron!AQ$9,Xero!$A:$A,Heron!$A$4,Xero!$E:$E,Heron!$A84)+SUMIFS(Xero!$F:$F,Xero!$B:$B,Heron!AQ$9,Xero!$A:$A,Heron!$A$5,Xero!$E:$E,Heron!$A84)</f>
        <v/>
      </c>
      <c r="AR84" s="109">
        <f>SUMIFS(Xero!$F:$F,Xero!$B:$B,Heron!AR$9,Xero!$A:$A,Heron!$A$4,Xero!$E:$E,Heron!$A84)+SUMIFS(Xero!$F:$F,Xero!$B:$B,Heron!AR$9,Xero!$A:$A,Heron!$A$5,Xero!$E:$E,Heron!$A84)</f>
        <v/>
      </c>
      <c r="AS84" s="109">
        <f>SUMIFS(Xero!$F:$F,Xero!$B:$B,Heron!AS$9,Xero!$A:$A,Heron!$A$4,Xero!$E:$E,Heron!$A84)+SUMIFS(Xero!$F:$F,Xero!$B:$B,Heron!AS$9,Xero!$A:$A,Heron!$A$5,Xero!$E:$E,Heron!$A84)</f>
        <v/>
      </c>
      <c r="AT84" s="109">
        <f>SUMIFS(Xero!$F:$F,Xero!$B:$B,Heron!AT$9,Xero!$A:$A,Heron!$A$4,Xero!$E:$E,Heron!$A84)+SUMIFS(Xero!$F:$F,Xero!$B:$B,Heron!AT$9,Xero!$A:$A,Heron!$A$5,Xero!$E:$E,Heron!$A84)</f>
        <v/>
      </c>
      <c r="AU84" s="109">
        <f>SUMIFS(Xero!$F:$F,Xero!$B:$B,Heron!AU$9,Xero!$A:$A,Heron!$A$4,Xero!$E:$E,Heron!$A84)+SUMIFS(Xero!$F:$F,Xero!$B:$B,Heron!AU$9,Xero!$A:$A,Heron!$A$5,Xero!$E:$E,Heron!$A84)</f>
        <v/>
      </c>
      <c r="AV84" s="109">
        <f>SUMIFS(Xero!$F:$F,Xero!$B:$B,Heron!AV$9,Xero!$A:$A,Heron!$A$4,Xero!$E:$E,Heron!$A84)+SUMIFS(Xero!$F:$F,Xero!$B:$B,Heron!AV$9,Xero!$A:$A,Heron!$A$5,Xero!$E:$E,Heron!$A84)</f>
        <v/>
      </c>
      <c r="AW84" s="109">
        <f>SUMIFS(Xero!$F:$F,Xero!$B:$B,Heron!AW$9,Xero!$A:$A,Heron!$A$4,Xero!$E:$E,Heron!$A84)+SUMIFS(Xero!$F:$F,Xero!$B:$B,Heron!AW$9,Xero!$A:$A,Heron!$A$5,Xero!$E:$E,Heron!$A84)</f>
        <v/>
      </c>
      <c r="AX84" s="109">
        <f>SUMIFS(Xero!$F:$F,Xero!$B:$B,Heron!AX$9,Xero!$A:$A,Heron!$A$4,Xero!$E:$E,Heron!$A84)+SUMIFS(Xero!$F:$F,Xero!$B:$B,Heron!AX$9,Xero!$A:$A,Heron!$A$5,Xero!$E:$E,Heron!$A84)</f>
        <v/>
      </c>
      <c r="AY84" s="109">
        <f>SUMIFS(Xero!$F:$F,Xero!$B:$B,Heron!AY$9,Xero!$A:$A,Heron!$A$4,Xero!$E:$E,Heron!$A84)+SUMIFS(Xero!$F:$F,Xero!$B:$B,Heron!AY$9,Xero!$A:$A,Heron!$A$5,Xero!$E:$E,Heron!$A84)</f>
        <v/>
      </c>
      <c r="AZ84" s="109">
        <f>SUMIFS(Xero!$F:$F,Xero!$B:$B,Heron!AZ$9,Xero!$A:$A,Heron!$A$4,Xero!$E:$E,Heron!$A84)+SUMIFS(Xero!$F:$F,Xero!$B:$B,Heron!AZ$9,Xero!$A:$A,Heron!$A$5,Xero!$E:$E,Heron!$A84)</f>
        <v/>
      </c>
      <c r="BA84" s="109">
        <f>SUMIFS(Xero!$F:$F,Xero!$B:$B,Heron!BA$9,Xero!$A:$A,Heron!$A$4,Xero!$E:$E,Heron!$A84)+SUMIFS(Xero!$F:$F,Xero!$B:$B,Heron!BA$9,Xero!$A:$A,Heron!$A$5,Xero!$E:$E,Heron!$A84)</f>
        <v/>
      </c>
      <c r="BB84" s="109">
        <f>SUMIFS(Xero!$F:$F,Xero!$B:$B,Heron!BB$9,Xero!$A:$A,Heron!$A$4,Xero!$E:$E,Heron!$A84)+SUMIFS(Xero!$F:$F,Xero!$B:$B,Heron!BB$9,Xero!$A:$A,Heron!$A$5,Xero!$E:$E,Heron!$A84)</f>
        <v/>
      </c>
      <c r="BC84" s="109">
        <f>SUMIFS(Xero!$F:$F,Xero!$B:$B,Heron!BC$9,Xero!$A:$A,Heron!$A$4,Xero!$E:$E,Heron!$A84)+SUMIFS(Xero!$F:$F,Xero!$B:$B,Heron!BC$9,Xero!$A:$A,Heron!$A$5,Xero!$E:$E,Heron!$A84)</f>
        <v/>
      </c>
      <c r="BD84" s="109">
        <f>SUMIFS(Xero!$F:$F,Xero!$B:$B,Heron!BD$9,Xero!$A:$A,Heron!$A$4,Xero!$E:$E,Heron!$A84)+SUMIFS(Xero!$F:$F,Xero!$B:$B,Heron!BD$9,Xero!$A:$A,Heron!$A$5,Xero!$E:$E,Heron!$A84)</f>
        <v/>
      </c>
      <c r="BE84" s="109">
        <f>SUMIFS(Xero!$F:$F,Xero!$B:$B,Heron!BE$9,Xero!$A:$A,Heron!$A$4,Xero!$E:$E,Heron!$A84)+SUMIFS(Xero!$F:$F,Xero!$B:$B,Heron!BE$9,Xero!$A:$A,Heron!$A$5,Xero!$E:$E,Heron!$A84)</f>
        <v/>
      </c>
      <c r="BF84" s="109">
        <f>SUMIFS(Xero!$F:$F,Xero!$B:$B,Heron!BF$9,Xero!$A:$A,Heron!$A$4,Xero!$E:$E,Heron!$A84)+SUMIFS(Xero!$F:$F,Xero!$B:$B,Heron!BF$9,Xero!$A:$A,Heron!$A$5,Xero!$E:$E,Heron!$A84)</f>
        <v/>
      </c>
      <c r="BG84" s="109">
        <f>SUMIFS(Xero!$F:$F,Xero!$B:$B,Heron!BG$9,Xero!$A:$A,Heron!$A$4,Xero!$E:$E,Heron!$A84)+SUMIFS(Xero!$F:$F,Xero!$B:$B,Heron!BG$9,Xero!$A:$A,Heron!$A$5,Xero!$E:$E,Heron!$A84)</f>
        <v/>
      </c>
      <c r="BH84" s="109">
        <f>SUMIFS(Xero!$F:$F,Xero!$B:$B,Heron!BH$9,Xero!$A:$A,Heron!$A$4,Xero!$E:$E,Heron!$A84)+SUMIFS(Xero!$F:$F,Xero!$B:$B,Heron!BH$9,Xero!$A:$A,Heron!$A$5,Xero!$E:$E,Heron!$A84)</f>
        <v/>
      </c>
      <c r="BI84" s="109">
        <f>SUMIFS(Xero!$F:$F,Xero!$B:$B,Heron!BI$9,Xero!$A:$A,Heron!$A$4,Xero!$E:$E,Heron!$A84)+SUMIFS(Xero!$F:$F,Xero!$B:$B,Heron!BI$9,Xero!$A:$A,Heron!$A$5,Xero!$E:$E,Heron!$A84)</f>
        <v/>
      </c>
      <c r="BJ84" s="109">
        <f>SUMIFS(Xero!$F:$F,Xero!$B:$B,Heron!BJ$9,Xero!$A:$A,Heron!$A$4,Xero!$E:$E,Heron!$A84)+SUMIFS(Xero!$F:$F,Xero!$B:$B,Heron!BJ$9,Xero!$A:$A,Heron!$A$5,Xero!$E:$E,Heron!$A84)</f>
        <v/>
      </c>
      <c r="BK84" s="109">
        <f>SUMIFS(Xero!$F:$F,Xero!$B:$B,Heron!BK$9,Xero!$A:$A,Heron!$A$4,Xero!$E:$E,Heron!$A84)+SUMIFS(Xero!$F:$F,Xero!$B:$B,Heron!BK$9,Xero!$A:$A,Heron!$A$5,Xero!$E:$E,Heron!$A84)</f>
        <v/>
      </c>
      <c r="BL84" s="109">
        <f>sum(D84:BK84)</f>
        <v/>
      </c>
    </row>
    <row r="85">
      <c r="A85" s="108" t="inlineStr">
        <is>
          <t>Interest Paid - Investors @ 7.5%</t>
        </is>
      </c>
      <c r="D85" s="109">
        <f>SUMIFS(Xero!$F:$F,Xero!$B:$B,Heron!D$9,Xero!$A:$A,Heron!$A$4,Xero!$E:$E,Heron!$A85)+SUMIFS(Xero!$F:$F,Xero!$B:$B,Heron!D$9,Xero!$A:$A,Heron!$A$5,Xero!$E:$E,Heron!$A85)</f>
        <v/>
      </c>
      <c r="E85" s="109">
        <f>SUMIFS(Xero!$F:$F,Xero!$B:$B,Heron!E$9,Xero!$A:$A,Heron!$A$4,Xero!$E:$E,Heron!$A85)+SUMIFS(Xero!$F:$F,Xero!$B:$B,Heron!E$9,Xero!$A:$A,Heron!$A$5,Xero!$E:$E,Heron!$A85)</f>
        <v/>
      </c>
      <c r="F85" s="109">
        <f>SUMIFS(Xero!$F:$F,Xero!$B:$B,Heron!F$9,Xero!$A:$A,Heron!$A$4,Xero!$E:$E,Heron!$A85)+SUMIFS(Xero!$F:$F,Xero!$B:$B,Heron!F$9,Xero!$A:$A,Heron!$A$5,Xero!$E:$E,Heron!$A85)</f>
        <v/>
      </c>
      <c r="G85" s="109">
        <f>SUMIFS(Xero!$F:$F,Xero!$B:$B,Heron!G$9,Xero!$A:$A,Heron!$A$4,Xero!$E:$E,Heron!$A85)+SUMIFS(Xero!$F:$F,Xero!$B:$B,Heron!G$9,Xero!$A:$A,Heron!$A$5,Xero!$E:$E,Heron!$A85)</f>
        <v/>
      </c>
      <c r="H85" s="109">
        <f>SUMIFS(Xero!$F:$F,Xero!$B:$B,Heron!H$9,Xero!$A:$A,Heron!$A$4,Xero!$E:$E,Heron!$A85)+SUMIFS(Xero!$F:$F,Xero!$B:$B,Heron!H$9,Xero!$A:$A,Heron!$A$5,Xero!$E:$E,Heron!$A85)</f>
        <v/>
      </c>
      <c r="I85" s="109">
        <f>SUMIFS(Xero!$F:$F,Xero!$B:$B,Heron!I$9,Xero!$A:$A,Heron!$A$4,Xero!$E:$E,Heron!$A85)+SUMIFS(Xero!$F:$F,Xero!$B:$B,Heron!I$9,Xero!$A:$A,Heron!$A$5,Xero!$E:$E,Heron!$A85)</f>
        <v/>
      </c>
      <c r="J85" s="109">
        <f>SUMIFS(Xero!$F:$F,Xero!$B:$B,Heron!J$9,Xero!$A:$A,Heron!$A$4,Xero!$E:$E,Heron!$A85)+SUMIFS(Xero!$F:$F,Xero!$B:$B,Heron!J$9,Xero!$A:$A,Heron!$A$5,Xero!$E:$E,Heron!$A85)</f>
        <v/>
      </c>
      <c r="K85" s="109">
        <f>SUMIFS(Xero!$F:$F,Xero!$B:$B,Heron!K$9,Xero!$A:$A,Heron!$A$4,Xero!$E:$E,Heron!$A85)+SUMIFS(Xero!$F:$F,Xero!$B:$B,Heron!K$9,Xero!$A:$A,Heron!$A$5,Xero!$E:$E,Heron!$A85)</f>
        <v/>
      </c>
      <c r="L85" s="109">
        <f>SUMIFS(Xero!$F:$F,Xero!$B:$B,Heron!L$9,Xero!$A:$A,Heron!$A$4,Xero!$E:$E,Heron!$A85)+SUMIFS(Xero!$F:$F,Xero!$B:$B,Heron!L$9,Xero!$A:$A,Heron!$A$5,Xero!$E:$E,Heron!$A85)</f>
        <v/>
      </c>
      <c r="M85" s="109">
        <f>SUMIFS(Xero!$F:$F,Xero!$B:$B,Heron!M$9,Xero!$A:$A,Heron!$A$4,Xero!$E:$E,Heron!$A85)+SUMIFS(Xero!$F:$F,Xero!$B:$B,Heron!M$9,Xero!$A:$A,Heron!$A$5,Xero!$E:$E,Heron!$A85)</f>
        <v/>
      </c>
      <c r="N85" s="109">
        <f>SUMIFS(Xero!$F:$F,Xero!$B:$B,Heron!N$9,Xero!$A:$A,Heron!$A$4,Xero!$E:$E,Heron!$A85)+SUMIFS(Xero!$F:$F,Xero!$B:$B,Heron!N$9,Xero!$A:$A,Heron!$A$5,Xero!$E:$E,Heron!$A85)</f>
        <v/>
      </c>
      <c r="O85" s="109">
        <f>SUMIFS(Xero!$F:$F,Xero!$B:$B,Heron!O$9,Xero!$A:$A,Heron!$A$4,Xero!$E:$E,Heron!$A85)+SUMIFS(Xero!$F:$F,Xero!$B:$B,Heron!O$9,Xero!$A:$A,Heron!$A$5,Xero!$E:$E,Heron!$A85)</f>
        <v/>
      </c>
      <c r="P85" s="109">
        <f>SUMIFS(Xero!$F:$F,Xero!$B:$B,Heron!P$9,Xero!$A:$A,Heron!$A$4,Xero!$E:$E,Heron!$A85)+SUMIFS(Xero!$F:$F,Xero!$B:$B,Heron!P$9,Xero!$A:$A,Heron!$A$5,Xero!$E:$E,Heron!$A85)</f>
        <v/>
      </c>
      <c r="Q85" s="109">
        <f>SUMIFS(Xero!$F:$F,Xero!$B:$B,Heron!Q$9,Xero!$A:$A,Heron!$A$4,Xero!$E:$E,Heron!$A85)+SUMIFS(Xero!$F:$F,Xero!$B:$B,Heron!Q$9,Xero!$A:$A,Heron!$A$5,Xero!$E:$E,Heron!$A85)</f>
        <v/>
      </c>
      <c r="R85" s="109">
        <f>SUMIFS(Xero!$F:$F,Xero!$B:$B,Heron!R$9,Xero!$A:$A,Heron!$A$4,Xero!$E:$E,Heron!$A85)+SUMIFS(Xero!$F:$F,Xero!$B:$B,Heron!R$9,Xero!$A:$A,Heron!$A$5,Xero!$E:$E,Heron!$A85)</f>
        <v/>
      </c>
      <c r="S85" s="109">
        <f>SUMIFS(Xero!$F:$F,Xero!$B:$B,Heron!S$9,Xero!$A:$A,Heron!$A$4,Xero!$E:$E,Heron!$A85)+SUMIFS(Xero!$F:$F,Xero!$B:$B,Heron!S$9,Xero!$A:$A,Heron!$A$5,Xero!$E:$E,Heron!$A85)</f>
        <v/>
      </c>
      <c r="T85" s="109">
        <f>SUMIFS(Xero!$F:$F,Xero!$B:$B,Heron!T$9,Xero!$A:$A,Heron!$A$4,Xero!$E:$E,Heron!$A85)+SUMIFS(Xero!$F:$F,Xero!$B:$B,Heron!T$9,Xero!$A:$A,Heron!$A$5,Xero!$E:$E,Heron!$A85)</f>
        <v/>
      </c>
      <c r="U85" s="109">
        <f>SUMIFS(Xero!$F:$F,Xero!$B:$B,Heron!U$9,Xero!$A:$A,Heron!$A$4,Xero!$E:$E,Heron!$A85)+SUMIFS(Xero!$F:$F,Xero!$B:$B,Heron!U$9,Xero!$A:$A,Heron!$A$5,Xero!$E:$E,Heron!$A85)</f>
        <v/>
      </c>
      <c r="V85" s="109">
        <f>SUMIFS(Xero!$F:$F,Xero!$B:$B,Heron!V$9,Xero!$A:$A,Heron!$A$4,Xero!$E:$E,Heron!$A85)+SUMIFS(Xero!$F:$F,Xero!$B:$B,Heron!V$9,Xero!$A:$A,Heron!$A$5,Xero!$E:$E,Heron!$A85)</f>
        <v/>
      </c>
      <c r="W85" s="109">
        <f>SUMIFS(Xero!$F:$F,Xero!$B:$B,Heron!W$9,Xero!$A:$A,Heron!$A$4,Xero!$E:$E,Heron!$A85)+SUMIFS(Xero!$F:$F,Xero!$B:$B,Heron!W$9,Xero!$A:$A,Heron!$A$5,Xero!$E:$E,Heron!$A85)</f>
        <v/>
      </c>
      <c r="X85" s="109">
        <f>SUMIFS(Xero!$F:$F,Xero!$B:$B,Heron!X$9,Xero!$A:$A,Heron!$A$4,Xero!$E:$E,Heron!$A85)+SUMIFS(Xero!$F:$F,Xero!$B:$B,Heron!X$9,Xero!$A:$A,Heron!$A$5,Xero!$E:$E,Heron!$A85)</f>
        <v/>
      </c>
      <c r="Y85" s="109">
        <f>SUMIFS(Xero!$F:$F,Xero!$B:$B,Heron!Y$9,Xero!$A:$A,Heron!$A$4,Xero!$E:$E,Heron!$A85)+SUMIFS(Xero!$F:$F,Xero!$B:$B,Heron!Y$9,Xero!$A:$A,Heron!$A$5,Xero!$E:$E,Heron!$A85)</f>
        <v/>
      </c>
      <c r="Z85" s="109">
        <f>SUMIFS(Xero!$F:$F,Xero!$B:$B,Heron!Z$9,Xero!$A:$A,Heron!$A$4,Xero!$E:$E,Heron!$A85)+SUMIFS(Xero!$F:$F,Xero!$B:$B,Heron!Z$9,Xero!$A:$A,Heron!$A$5,Xero!$E:$E,Heron!$A85)</f>
        <v/>
      </c>
      <c r="AA85" s="109">
        <f>SUMIFS(Xero!$F:$F,Xero!$B:$B,Heron!AA$9,Xero!$A:$A,Heron!$A$4,Xero!$E:$E,Heron!$A85)+SUMIFS(Xero!$F:$F,Xero!$B:$B,Heron!AA$9,Xero!$A:$A,Heron!$A$5,Xero!$E:$E,Heron!$A85)</f>
        <v/>
      </c>
      <c r="AB85" s="109">
        <f>SUMIFS(Xero!$F:$F,Xero!$B:$B,Heron!AB$9,Xero!$A:$A,Heron!$A$4,Xero!$E:$E,Heron!$A85)+SUMIFS(Xero!$F:$F,Xero!$B:$B,Heron!AB$9,Xero!$A:$A,Heron!$A$5,Xero!$E:$E,Heron!$A85)</f>
        <v/>
      </c>
      <c r="AC85" s="109">
        <f>SUMIFS(Xero!$F:$F,Xero!$B:$B,Heron!AC$9,Xero!$A:$A,Heron!$A$4,Xero!$E:$E,Heron!$A85)+SUMIFS(Xero!$F:$F,Xero!$B:$B,Heron!AC$9,Xero!$A:$A,Heron!$A$5,Xero!$E:$E,Heron!$A85)</f>
        <v/>
      </c>
      <c r="AD85" s="109">
        <f>SUMIFS(Xero!$F:$F,Xero!$B:$B,Heron!AD$9,Xero!$A:$A,Heron!$A$4,Xero!$E:$E,Heron!$A85)+SUMIFS(Xero!$F:$F,Xero!$B:$B,Heron!AD$9,Xero!$A:$A,Heron!$A$5,Xero!$E:$E,Heron!$A85)</f>
        <v/>
      </c>
      <c r="AE85" s="109">
        <f>SUMIFS(Xero!$F:$F,Xero!$B:$B,Heron!AE$9,Xero!$A:$A,Heron!$A$4,Xero!$E:$E,Heron!$A85)+SUMIFS(Xero!$F:$F,Xero!$B:$B,Heron!AE$9,Xero!$A:$A,Heron!$A$5,Xero!$E:$E,Heron!$A85)</f>
        <v/>
      </c>
      <c r="AF85" s="109">
        <f>SUMIFS(Xero!$F:$F,Xero!$B:$B,Heron!AF$9,Xero!$A:$A,Heron!$A$4,Xero!$E:$E,Heron!$A85)+SUMIFS(Xero!$F:$F,Xero!$B:$B,Heron!AF$9,Xero!$A:$A,Heron!$A$5,Xero!$E:$E,Heron!$A85)</f>
        <v/>
      </c>
      <c r="AG85" s="109">
        <f>SUMIFS(Xero!$F:$F,Xero!$B:$B,Heron!AG$9,Xero!$A:$A,Heron!$A$4,Xero!$E:$E,Heron!$A85)+SUMIFS(Xero!$F:$F,Xero!$B:$B,Heron!AG$9,Xero!$A:$A,Heron!$A$5,Xero!$E:$E,Heron!$A85)</f>
        <v/>
      </c>
      <c r="AH85" s="109">
        <f>SUMIFS(Xero!$F:$F,Xero!$B:$B,Heron!AH$9,Xero!$A:$A,Heron!$A$4,Xero!$E:$E,Heron!$A85)+SUMIFS(Xero!$F:$F,Xero!$B:$B,Heron!AH$9,Xero!$A:$A,Heron!$A$5,Xero!$E:$E,Heron!$A85)</f>
        <v/>
      </c>
      <c r="AI85" s="109">
        <f>SUMIFS(Xero!$F:$F,Xero!$B:$B,Heron!AI$9,Xero!$A:$A,Heron!$A$4,Xero!$E:$E,Heron!$A85)+SUMIFS(Xero!$F:$F,Xero!$B:$B,Heron!AI$9,Xero!$A:$A,Heron!$A$5,Xero!$E:$E,Heron!$A85)</f>
        <v/>
      </c>
      <c r="AJ85" s="109">
        <f>SUMIFS(Xero!$F:$F,Xero!$B:$B,Heron!AJ$9,Xero!$A:$A,Heron!$A$4,Xero!$E:$E,Heron!$A85)+SUMIFS(Xero!$F:$F,Xero!$B:$B,Heron!AJ$9,Xero!$A:$A,Heron!$A$5,Xero!$E:$E,Heron!$A85)</f>
        <v/>
      </c>
      <c r="AK85" s="109">
        <f>SUMIFS(Xero!$F:$F,Xero!$B:$B,Heron!AK$9,Xero!$A:$A,Heron!$A$4,Xero!$E:$E,Heron!$A85)+SUMIFS(Xero!$F:$F,Xero!$B:$B,Heron!AK$9,Xero!$A:$A,Heron!$A$5,Xero!$E:$E,Heron!$A85)</f>
        <v/>
      </c>
      <c r="AL85" s="109">
        <f>SUMIFS(Xero!$F:$F,Xero!$B:$B,Heron!AL$9,Xero!$A:$A,Heron!$A$4,Xero!$E:$E,Heron!$A85)+SUMIFS(Xero!$F:$F,Xero!$B:$B,Heron!AL$9,Xero!$A:$A,Heron!$A$5,Xero!$E:$E,Heron!$A85)</f>
        <v/>
      </c>
      <c r="AM85" s="109">
        <f>SUMIFS(Xero!$F:$F,Xero!$B:$B,Heron!AM$9,Xero!$A:$A,Heron!$A$4,Xero!$E:$E,Heron!$A85)+SUMIFS(Xero!$F:$F,Xero!$B:$B,Heron!AM$9,Xero!$A:$A,Heron!$A$5,Xero!$E:$E,Heron!$A85)</f>
        <v/>
      </c>
      <c r="AN85" s="109">
        <f>SUMIFS(Xero!$F:$F,Xero!$B:$B,Heron!AN$9,Xero!$A:$A,Heron!$A$4,Xero!$E:$E,Heron!$A85)+SUMIFS(Xero!$F:$F,Xero!$B:$B,Heron!AN$9,Xero!$A:$A,Heron!$A$5,Xero!$E:$E,Heron!$A85)</f>
        <v/>
      </c>
      <c r="AO85" s="109">
        <f>SUMIFS(Xero!$F:$F,Xero!$B:$B,Heron!AO$9,Xero!$A:$A,Heron!$A$4,Xero!$E:$E,Heron!$A85)+SUMIFS(Xero!$F:$F,Xero!$B:$B,Heron!AO$9,Xero!$A:$A,Heron!$A$5,Xero!$E:$E,Heron!$A85)</f>
        <v/>
      </c>
      <c r="AP85" s="109">
        <f>SUMIFS(Xero!$F:$F,Xero!$B:$B,Heron!AP$9,Xero!$A:$A,Heron!$A$4,Xero!$E:$E,Heron!$A85)+SUMIFS(Xero!$F:$F,Xero!$B:$B,Heron!AP$9,Xero!$A:$A,Heron!$A$5,Xero!$E:$E,Heron!$A85)</f>
        <v/>
      </c>
      <c r="AQ85" s="109">
        <f>SUMIFS(Xero!$F:$F,Xero!$B:$B,Heron!AQ$9,Xero!$A:$A,Heron!$A$4,Xero!$E:$E,Heron!$A85)+SUMIFS(Xero!$F:$F,Xero!$B:$B,Heron!AQ$9,Xero!$A:$A,Heron!$A$5,Xero!$E:$E,Heron!$A85)</f>
        <v/>
      </c>
      <c r="AR85" s="109">
        <f>SUMIFS(Xero!$F:$F,Xero!$B:$B,Heron!AR$9,Xero!$A:$A,Heron!$A$4,Xero!$E:$E,Heron!$A85)+SUMIFS(Xero!$F:$F,Xero!$B:$B,Heron!AR$9,Xero!$A:$A,Heron!$A$5,Xero!$E:$E,Heron!$A85)</f>
        <v/>
      </c>
      <c r="AS85" s="109">
        <f>SUMIFS(Xero!$F:$F,Xero!$B:$B,Heron!AS$9,Xero!$A:$A,Heron!$A$4,Xero!$E:$E,Heron!$A85)+SUMIFS(Xero!$F:$F,Xero!$B:$B,Heron!AS$9,Xero!$A:$A,Heron!$A$5,Xero!$E:$E,Heron!$A85)</f>
        <v/>
      </c>
      <c r="AT85" s="109">
        <f>SUMIFS(Xero!$F:$F,Xero!$B:$B,Heron!AT$9,Xero!$A:$A,Heron!$A$4,Xero!$E:$E,Heron!$A85)+SUMIFS(Xero!$F:$F,Xero!$B:$B,Heron!AT$9,Xero!$A:$A,Heron!$A$5,Xero!$E:$E,Heron!$A85)</f>
        <v/>
      </c>
      <c r="AU85" s="109">
        <f>SUMIFS(Xero!$F:$F,Xero!$B:$B,Heron!AU$9,Xero!$A:$A,Heron!$A$4,Xero!$E:$E,Heron!$A85)+SUMIFS(Xero!$F:$F,Xero!$B:$B,Heron!AU$9,Xero!$A:$A,Heron!$A$5,Xero!$E:$E,Heron!$A85)</f>
        <v/>
      </c>
      <c r="AV85" s="109">
        <f>SUMIFS(Xero!$F:$F,Xero!$B:$B,Heron!AV$9,Xero!$A:$A,Heron!$A$4,Xero!$E:$E,Heron!$A85)+SUMIFS(Xero!$F:$F,Xero!$B:$B,Heron!AV$9,Xero!$A:$A,Heron!$A$5,Xero!$E:$E,Heron!$A85)</f>
        <v/>
      </c>
      <c r="AW85" s="109">
        <f>SUMIFS(Xero!$F:$F,Xero!$B:$B,Heron!AW$9,Xero!$A:$A,Heron!$A$4,Xero!$E:$E,Heron!$A85)+SUMIFS(Xero!$F:$F,Xero!$B:$B,Heron!AW$9,Xero!$A:$A,Heron!$A$5,Xero!$E:$E,Heron!$A85)</f>
        <v/>
      </c>
      <c r="AX85" s="109">
        <f>SUMIFS(Xero!$F:$F,Xero!$B:$B,Heron!AX$9,Xero!$A:$A,Heron!$A$4,Xero!$E:$E,Heron!$A85)+SUMIFS(Xero!$F:$F,Xero!$B:$B,Heron!AX$9,Xero!$A:$A,Heron!$A$5,Xero!$E:$E,Heron!$A85)</f>
        <v/>
      </c>
      <c r="AY85" s="109">
        <f>SUMIFS(Xero!$F:$F,Xero!$B:$B,Heron!AY$9,Xero!$A:$A,Heron!$A$4,Xero!$E:$E,Heron!$A85)+SUMIFS(Xero!$F:$F,Xero!$B:$B,Heron!AY$9,Xero!$A:$A,Heron!$A$5,Xero!$E:$E,Heron!$A85)</f>
        <v/>
      </c>
      <c r="AZ85" s="109">
        <f>SUMIFS(Xero!$F:$F,Xero!$B:$B,Heron!AZ$9,Xero!$A:$A,Heron!$A$4,Xero!$E:$E,Heron!$A85)+SUMIFS(Xero!$F:$F,Xero!$B:$B,Heron!AZ$9,Xero!$A:$A,Heron!$A$5,Xero!$E:$E,Heron!$A85)</f>
        <v/>
      </c>
      <c r="BA85" s="109">
        <f>SUMIFS(Xero!$F:$F,Xero!$B:$B,Heron!BA$9,Xero!$A:$A,Heron!$A$4,Xero!$E:$E,Heron!$A85)+SUMIFS(Xero!$F:$F,Xero!$B:$B,Heron!BA$9,Xero!$A:$A,Heron!$A$5,Xero!$E:$E,Heron!$A85)</f>
        <v/>
      </c>
      <c r="BB85" s="109">
        <f>SUMIFS(Xero!$F:$F,Xero!$B:$B,Heron!BB$9,Xero!$A:$A,Heron!$A$4,Xero!$E:$E,Heron!$A85)+SUMIFS(Xero!$F:$F,Xero!$B:$B,Heron!BB$9,Xero!$A:$A,Heron!$A$5,Xero!$E:$E,Heron!$A85)</f>
        <v/>
      </c>
      <c r="BC85" s="109">
        <f>SUMIFS(Xero!$F:$F,Xero!$B:$B,Heron!BC$9,Xero!$A:$A,Heron!$A$4,Xero!$E:$E,Heron!$A85)+SUMIFS(Xero!$F:$F,Xero!$B:$B,Heron!BC$9,Xero!$A:$A,Heron!$A$5,Xero!$E:$E,Heron!$A85)</f>
        <v/>
      </c>
      <c r="BD85" s="109">
        <f>SUMIFS(Xero!$F:$F,Xero!$B:$B,Heron!BD$9,Xero!$A:$A,Heron!$A$4,Xero!$E:$E,Heron!$A85)+SUMIFS(Xero!$F:$F,Xero!$B:$B,Heron!BD$9,Xero!$A:$A,Heron!$A$5,Xero!$E:$E,Heron!$A85)</f>
        <v/>
      </c>
      <c r="BE85" s="109">
        <f>SUMIFS(Xero!$F:$F,Xero!$B:$B,Heron!BE$9,Xero!$A:$A,Heron!$A$4,Xero!$E:$E,Heron!$A85)+SUMIFS(Xero!$F:$F,Xero!$B:$B,Heron!BE$9,Xero!$A:$A,Heron!$A$5,Xero!$E:$E,Heron!$A85)</f>
        <v/>
      </c>
      <c r="BF85" s="109">
        <f>SUMIFS(Xero!$F:$F,Xero!$B:$B,Heron!BF$9,Xero!$A:$A,Heron!$A$4,Xero!$E:$E,Heron!$A85)+SUMIFS(Xero!$F:$F,Xero!$B:$B,Heron!BF$9,Xero!$A:$A,Heron!$A$5,Xero!$E:$E,Heron!$A85)</f>
        <v/>
      </c>
      <c r="BG85" s="109">
        <f>SUMIFS(Xero!$F:$F,Xero!$B:$B,Heron!BG$9,Xero!$A:$A,Heron!$A$4,Xero!$E:$E,Heron!$A85)+SUMIFS(Xero!$F:$F,Xero!$B:$B,Heron!BG$9,Xero!$A:$A,Heron!$A$5,Xero!$E:$E,Heron!$A85)</f>
        <v/>
      </c>
      <c r="BH85" s="109">
        <f>SUMIFS(Xero!$F:$F,Xero!$B:$B,Heron!BH$9,Xero!$A:$A,Heron!$A$4,Xero!$E:$E,Heron!$A85)+SUMIFS(Xero!$F:$F,Xero!$B:$B,Heron!BH$9,Xero!$A:$A,Heron!$A$5,Xero!$E:$E,Heron!$A85)</f>
        <v/>
      </c>
      <c r="BI85" s="109">
        <f>SUMIFS(Xero!$F:$F,Xero!$B:$B,Heron!BI$9,Xero!$A:$A,Heron!$A$4,Xero!$E:$E,Heron!$A85)+SUMIFS(Xero!$F:$F,Xero!$B:$B,Heron!BI$9,Xero!$A:$A,Heron!$A$5,Xero!$E:$E,Heron!$A85)</f>
        <v/>
      </c>
      <c r="BJ85" s="109">
        <f>SUMIFS(Xero!$F:$F,Xero!$B:$B,Heron!BJ$9,Xero!$A:$A,Heron!$A$4,Xero!$E:$E,Heron!$A85)+SUMIFS(Xero!$F:$F,Xero!$B:$B,Heron!BJ$9,Xero!$A:$A,Heron!$A$5,Xero!$E:$E,Heron!$A85)</f>
        <v/>
      </c>
      <c r="BK85" s="109">
        <f>SUMIFS(Xero!$F:$F,Xero!$B:$B,Heron!BK$9,Xero!$A:$A,Heron!$A$4,Xero!$E:$E,Heron!$A85)+SUMIFS(Xero!$F:$F,Xero!$B:$B,Heron!BK$9,Xero!$A:$A,Heron!$A$5,Xero!$E:$E,Heron!$A85)</f>
        <v/>
      </c>
      <c r="BL85" s="109">
        <f>sum(D85:BK85)</f>
        <v/>
      </c>
    </row>
    <row r="86">
      <c r="A86" s="108" t="inlineStr">
        <is>
          <t>Interest Paid - Investors @ 8.25%</t>
        </is>
      </c>
      <c r="D86" s="109">
        <f>SUMIFS(Xero!$F:$F,Xero!$B:$B,Heron!D$9,Xero!$A:$A,Heron!$A$4,Xero!$E:$E,Heron!$A86)+SUMIFS(Xero!$F:$F,Xero!$B:$B,Heron!D$9,Xero!$A:$A,Heron!$A$5,Xero!$E:$E,Heron!$A86)</f>
        <v/>
      </c>
      <c r="E86" s="109">
        <f>SUMIFS(Xero!$F:$F,Xero!$B:$B,Heron!E$9,Xero!$A:$A,Heron!$A$4,Xero!$E:$E,Heron!$A86)+SUMIFS(Xero!$F:$F,Xero!$B:$B,Heron!E$9,Xero!$A:$A,Heron!$A$5,Xero!$E:$E,Heron!$A86)</f>
        <v/>
      </c>
      <c r="F86" s="109">
        <f>SUMIFS(Xero!$F:$F,Xero!$B:$B,Heron!F$9,Xero!$A:$A,Heron!$A$4,Xero!$E:$E,Heron!$A86)+SUMIFS(Xero!$F:$F,Xero!$B:$B,Heron!F$9,Xero!$A:$A,Heron!$A$5,Xero!$E:$E,Heron!$A86)</f>
        <v/>
      </c>
      <c r="G86" s="109">
        <f>SUMIFS(Xero!$F:$F,Xero!$B:$B,Heron!G$9,Xero!$A:$A,Heron!$A$4,Xero!$E:$E,Heron!$A86)+SUMIFS(Xero!$F:$F,Xero!$B:$B,Heron!G$9,Xero!$A:$A,Heron!$A$5,Xero!$E:$E,Heron!$A86)</f>
        <v/>
      </c>
      <c r="H86" s="109">
        <f>SUMIFS(Xero!$F:$F,Xero!$B:$B,Heron!H$9,Xero!$A:$A,Heron!$A$4,Xero!$E:$E,Heron!$A86)+SUMIFS(Xero!$F:$F,Xero!$B:$B,Heron!H$9,Xero!$A:$A,Heron!$A$5,Xero!$E:$E,Heron!$A86)</f>
        <v/>
      </c>
      <c r="I86" s="109">
        <f>SUMIFS(Xero!$F:$F,Xero!$B:$B,Heron!I$9,Xero!$A:$A,Heron!$A$4,Xero!$E:$E,Heron!$A86)+SUMIFS(Xero!$F:$F,Xero!$B:$B,Heron!I$9,Xero!$A:$A,Heron!$A$5,Xero!$E:$E,Heron!$A86)</f>
        <v/>
      </c>
      <c r="J86" s="109">
        <f>SUMIFS(Xero!$F:$F,Xero!$B:$B,Heron!J$9,Xero!$A:$A,Heron!$A$4,Xero!$E:$E,Heron!$A86)+SUMIFS(Xero!$F:$F,Xero!$B:$B,Heron!J$9,Xero!$A:$A,Heron!$A$5,Xero!$E:$E,Heron!$A86)</f>
        <v/>
      </c>
      <c r="K86" s="109">
        <f>SUMIFS(Xero!$F:$F,Xero!$B:$B,Heron!K$9,Xero!$A:$A,Heron!$A$4,Xero!$E:$E,Heron!$A86)+SUMIFS(Xero!$F:$F,Xero!$B:$B,Heron!K$9,Xero!$A:$A,Heron!$A$5,Xero!$E:$E,Heron!$A86)</f>
        <v/>
      </c>
      <c r="L86" s="109">
        <f>SUMIFS(Xero!$F:$F,Xero!$B:$B,Heron!L$9,Xero!$A:$A,Heron!$A$4,Xero!$E:$E,Heron!$A86)+SUMIFS(Xero!$F:$F,Xero!$B:$B,Heron!L$9,Xero!$A:$A,Heron!$A$5,Xero!$E:$E,Heron!$A86)</f>
        <v/>
      </c>
      <c r="M86" s="109">
        <f>SUMIFS(Xero!$F:$F,Xero!$B:$B,Heron!M$9,Xero!$A:$A,Heron!$A$4,Xero!$E:$E,Heron!$A86)+SUMIFS(Xero!$F:$F,Xero!$B:$B,Heron!M$9,Xero!$A:$A,Heron!$A$5,Xero!$E:$E,Heron!$A86)</f>
        <v/>
      </c>
      <c r="N86" s="109">
        <f>SUMIFS(Xero!$F:$F,Xero!$B:$B,Heron!N$9,Xero!$A:$A,Heron!$A$4,Xero!$E:$E,Heron!$A86)+SUMIFS(Xero!$F:$F,Xero!$B:$B,Heron!N$9,Xero!$A:$A,Heron!$A$5,Xero!$E:$E,Heron!$A86)</f>
        <v/>
      </c>
      <c r="O86" s="109">
        <f>SUMIFS(Xero!$F:$F,Xero!$B:$B,Heron!O$9,Xero!$A:$A,Heron!$A$4,Xero!$E:$E,Heron!$A86)+SUMIFS(Xero!$F:$F,Xero!$B:$B,Heron!O$9,Xero!$A:$A,Heron!$A$5,Xero!$E:$E,Heron!$A86)</f>
        <v/>
      </c>
      <c r="P86" s="109">
        <f>SUMIFS(Xero!$F:$F,Xero!$B:$B,Heron!P$9,Xero!$A:$A,Heron!$A$4,Xero!$E:$E,Heron!$A86)+SUMIFS(Xero!$F:$F,Xero!$B:$B,Heron!P$9,Xero!$A:$A,Heron!$A$5,Xero!$E:$E,Heron!$A86)</f>
        <v/>
      </c>
      <c r="Q86" s="109">
        <f>SUMIFS(Xero!$F:$F,Xero!$B:$B,Heron!Q$9,Xero!$A:$A,Heron!$A$4,Xero!$E:$E,Heron!$A86)+SUMIFS(Xero!$F:$F,Xero!$B:$B,Heron!Q$9,Xero!$A:$A,Heron!$A$5,Xero!$E:$E,Heron!$A86)</f>
        <v/>
      </c>
      <c r="R86" s="109">
        <f>SUMIFS(Xero!$F:$F,Xero!$B:$B,Heron!R$9,Xero!$A:$A,Heron!$A$4,Xero!$E:$E,Heron!$A86)+SUMIFS(Xero!$F:$F,Xero!$B:$B,Heron!R$9,Xero!$A:$A,Heron!$A$5,Xero!$E:$E,Heron!$A86)</f>
        <v/>
      </c>
      <c r="S86" s="109">
        <f>SUMIFS(Xero!$F:$F,Xero!$B:$B,Heron!S$9,Xero!$A:$A,Heron!$A$4,Xero!$E:$E,Heron!$A86)+SUMIFS(Xero!$F:$F,Xero!$B:$B,Heron!S$9,Xero!$A:$A,Heron!$A$5,Xero!$E:$E,Heron!$A86)</f>
        <v/>
      </c>
      <c r="T86" s="109">
        <f>SUMIFS(Xero!$F:$F,Xero!$B:$B,Heron!T$9,Xero!$A:$A,Heron!$A$4,Xero!$E:$E,Heron!$A86)+SUMIFS(Xero!$F:$F,Xero!$B:$B,Heron!T$9,Xero!$A:$A,Heron!$A$5,Xero!$E:$E,Heron!$A86)</f>
        <v/>
      </c>
      <c r="U86" s="109">
        <f>SUMIFS(Xero!$F:$F,Xero!$B:$B,Heron!U$9,Xero!$A:$A,Heron!$A$4,Xero!$E:$E,Heron!$A86)+SUMIFS(Xero!$F:$F,Xero!$B:$B,Heron!U$9,Xero!$A:$A,Heron!$A$5,Xero!$E:$E,Heron!$A86)</f>
        <v/>
      </c>
      <c r="V86" s="109">
        <f>SUMIFS(Xero!$F:$F,Xero!$B:$B,Heron!V$9,Xero!$A:$A,Heron!$A$4,Xero!$E:$E,Heron!$A86)+SUMIFS(Xero!$F:$F,Xero!$B:$B,Heron!V$9,Xero!$A:$A,Heron!$A$5,Xero!$E:$E,Heron!$A86)</f>
        <v/>
      </c>
      <c r="W86" s="109">
        <f>SUMIFS(Xero!$F:$F,Xero!$B:$B,Heron!W$9,Xero!$A:$A,Heron!$A$4,Xero!$E:$E,Heron!$A86)+SUMIFS(Xero!$F:$F,Xero!$B:$B,Heron!W$9,Xero!$A:$A,Heron!$A$5,Xero!$E:$E,Heron!$A86)</f>
        <v/>
      </c>
      <c r="X86" s="109">
        <f>SUMIFS(Xero!$F:$F,Xero!$B:$B,Heron!X$9,Xero!$A:$A,Heron!$A$4,Xero!$E:$E,Heron!$A86)+SUMIFS(Xero!$F:$F,Xero!$B:$B,Heron!X$9,Xero!$A:$A,Heron!$A$5,Xero!$E:$E,Heron!$A86)</f>
        <v/>
      </c>
      <c r="Y86" s="109">
        <f>SUMIFS(Xero!$F:$F,Xero!$B:$B,Heron!Y$9,Xero!$A:$A,Heron!$A$4,Xero!$E:$E,Heron!$A86)+SUMIFS(Xero!$F:$F,Xero!$B:$B,Heron!Y$9,Xero!$A:$A,Heron!$A$5,Xero!$E:$E,Heron!$A86)</f>
        <v/>
      </c>
      <c r="Z86" s="109">
        <f>SUMIFS(Xero!$F:$F,Xero!$B:$B,Heron!Z$9,Xero!$A:$A,Heron!$A$4,Xero!$E:$E,Heron!$A86)+SUMIFS(Xero!$F:$F,Xero!$B:$B,Heron!Z$9,Xero!$A:$A,Heron!$A$5,Xero!$E:$E,Heron!$A86)</f>
        <v/>
      </c>
      <c r="AA86" s="109">
        <f>SUMIFS(Xero!$F:$F,Xero!$B:$B,Heron!AA$9,Xero!$A:$A,Heron!$A$4,Xero!$E:$E,Heron!$A86)+SUMIFS(Xero!$F:$F,Xero!$B:$B,Heron!AA$9,Xero!$A:$A,Heron!$A$5,Xero!$E:$E,Heron!$A86)</f>
        <v/>
      </c>
      <c r="AB86" s="109">
        <f>SUMIFS(Xero!$F:$F,Xero!$B:$B,Heron!AB$9,Xero!$A:$A,Heron!$A$4,Xero!$E:$E,Heron!$A86)+SUMIFS(Xero!$F:$F,Xero!$B:$B,Heron!AB$9,Xero!$A:$A,Heron!$A$5,Xero!$E:$E,Heron!$A86)</f>
        <v/>
      </c>
      <c r="AC86" s="109">
        <f>SUMIFS(Xero!$F:$F,Xero!$B:$B,Heron!AC$9,Xero!$A:$A,Heron!$A$4,Xero!$E:$E,Heron!$A86)+SUMIFS(Xero!$F:$F,Xero!$B:$B,Heron!AC$9,Xero!$A:$A,Heron!$A$5,Xero!$E:$E,Heron!$A86)</f>
        <v/>
      </c>
      <c r="AD86" s="109">
        <f>SUMIFS(Xero!$F:$F,Xero!$B:$B,Heron!AD$9,Xero!$A:$A,Heron!$A$4,Xero!$E:$E,Heron!$A86)+SUMIFS(Xero!$F:$F,Xero!$B:$B,Heron!AD$9,Xero!$A:$A,Heron!$A$5,Xero!$E:$E,Heron!$A86)</f>
        <v/>
      </c>
      <c r="AE86" s="109">
        <f>SUMIFS(Xero!$F:$F,Xero!$B:$B,Heron!AE$9,Xero!$A:$A,Heron!$A$4,Xero!$E:$E,Heron!$A86)+SUMIFS(Xero!$F:$F,Xero!$B:$B,Heron!AE$9,Xero!$A:$A,Heron!$A$5,Xero!$E:$E,Heron!$A86)</f>
        <v/>
      </c>
      <c r="AF86" s="109">
        <f>SUMIFS(Xero!$F:$F,Xero!$B:$B,Heron!AF$9,Xero!$A:$A,Heron!$A$4,Xero!$E:$E,Heron!$A86)+SUMIFS(Xero!$F:$F,Xero!$B:$B,Heron!AF$9,Xero!$A:$A,Heron!$A$5,Xero!$E:$E,Heron!$A86)</f>
        <v/>
      </c>
      <c r="AG86" s="109">
        <f>SUMIFS(Xero!$F:$F,Xero!$B:$B,Heron!AG$9,Xero!$A:$A,Heron!$A$4,Xero!$E:$E,Heron!$A86)+SUMIFS(Xero!$F:$F,Xero!$B:$B,Heron!AG$9,Xero!$A:$A,Heron!$A$5,Xero!$E:$E,Heron!$A86)</f>
        <v/>
      </c>
      <c r="AH86" s="109">
        <f>SUMIFS(Xero!$F:$F,Xero!$B:$B,Heron!AH$9,Xero!$A:$A,Heron!$A$4,Xero!$E:$E,Heron!$A86)+SUMIFS(Xero!$F:$F,Xero!$B:$B,Heron!AH$9,Xero!$A:$A,Heron!$A$5,Xero!$E:$E,Heron!$A86)</f>
        <v/>
      </c>
      <c r="AI86" s="109">
        <f>SUMIFS(Xero!$F:$F,Xero!$B:$B,Heron!AI$9,Xero!$A:$A,Heron!$A$4,Xero!$E:$E,Heron!$A86)+SUMIFS(Xero!$F:$F,Xero!$B:$B,Heron!AI$9,Xero!$A:$A,Heron!$A$5,Xero!$E:$E,Heron!$A86)</f>
        <v/>
      </c>
      <c r="AJ86" s="109">
        <f>SUMIFS(Xero!$F:$F,Xero!$B:$B,Heron!AJ$9,Xero!$A:$A,Heron!$A$4,Xero!$E:$E,Heron!$A86)+SUMIFS(Xero!$F:$F,Xero!$B:$B,Heron!AJ$9,Xero!$A:$A,Heron!$A$5,Xero!$E:$E,Heron!$A86)</f>
        <v/>
      </c>
      <c r="AK86" s="109">
        <f>SUMIFS(Xero!$F:$F,Xero!$B:$B,Heron!AK$9,Xero!$A:$A,Heron!$A$4,Xero!$E:$E,Heron!$A86)+SUMIFS(Xero!$F:$F,Xero!$B:$B,Heron!AK$9,Xero!$A:$A,Heron!$A$5,Xero!$E:$E,Heron!$A86)</f>
        <v/>
      </c>
      <c r="AL86" s="109">
        <f>SUMIFS(Xero!$F:$F,Xero!$B:$B,Heron!AL$9,Xero!$A:$A,Heron!$A$4,Xero!$E:$E,Heron!$A86)+SUMIFS(Xero!$F:$F,Xero!$B:$B,Heron!AL$9,Xero!$A:$A,Heron!$A$5,Xero!$E:$E,Heron!$A86)</f>
        <v/>
      </c>
      <c r="AM86" s="109">
        <f>SUMIFS(Xero!$F:$F,Xero!$B:$B,Heron!AM$9,Xero!$A:$A,Heron!$A$4,Xero!$E:$E,Heron!$A86)+SUMIFS(Xero!$F:$F,Xero!$B:$B,Heron!AM$9,Xero!$A:$A,Heron!$A$5,Xero!$E:$E,Heron!$A86)</f>
        <v/>
      </c>
      <c r="AN86" s="109">
        <f>SUMIFS(Xero!$F:$F,Xero!$B:$B,Heron!AN$9,Xero!$A:$A,Heron!$A$4,Xero!$E:$E,Heron!$A86)+SUMIFS(Xero!$F:$F,Xero!$B:$B,Heron!AN$9,Xero!$A:$A,Heron!$A$5,Xero!$E:$E,Heron!$A86)</f>
        <v/>
      </c>
      <c r="AO86" s="109">
        <f>SUMIFS(Xero!$F:$F,Xero!$B:$B,Heron!AO$9,Xero!$A:$A,Heron!$A$4,Xero!$E:$E,Heron!$A86)+SUMIFS(Xero!$F:$F,Xero!$B:$B,Heron!AO$9,Xero!$A:$A,Heron!$A$5,Xero!$E:$E,Heron!$A86)</f>
        <v/>
      </c>
      <c r="AP86" s="109">
        <f>SUMIFS(Xero!$F:$F,Xero!$B:$B,Heron!AP$9,Xero!$A:$A,Heron!$A$4,Xero!$E:$E,Heron!$A86)+SUMIFS(Xero!$F:$F,Xero!$B:$B,Heron!AP$9,Xero!$A:$A,Heron!$A$5,Xero!$E:$E,Heron!$A86)</f>
        <v/>
      </c>
      <c r="AQ86" s="109">
        <f>SUMIFS(Xero!$F:$F,Xero!$B:$B,Heron!AQ$9,Xero!$A:$A,Heron!$A$4,Xero!$E:$E,Heron!$A86)+SUMIFS(Xero!$F:$F,Xero!$B:$B,Heron!AQ$9,Xero!$A:$A,Heron!$A$5,Xero!$E:$E,Heron!$A86)</f>
        <v/>
      </c>
      <c r="AR86" s="109">
        <f>SUMIFS(Xero!$F:$F,Xero!$B:$B,Heron!AR$9,Xero!$A:$A,Heron!$A$4,Xero!$E:$E,Heron!$A86)+SUMIFS(Xero!$F:$F,Xero!$B:$B,Heron!AR$9,Xero!$A:$A,Heron!$A$5,Xero!$E:$E,Heron!$A86)</f>
        <v/>
      </c>
      <c r="AS86" s="109">
        <f>SUMIFS(Xero!$F:$F,Xero!$B:$B,Heron!AS$9,Xero!$A:$A,Heron!$A$4,Xero!$E:$E,Heron!$A86)+SUMIFS(Xero!$F:$F,Xero!$B:$B,Heron!AS$9,Xero!$A:$A,Heron!$A$5,Xero!$E:$E,Heron!$A86)</f>
        <v/>
      </c>
      <c r="AT86" s="109">
        <f>SUMIFS(Xero!$F:$F,Xero!$B:$B,Heron!AT$9,Xero!$A:$A,Heron!$A$4,Xero!$E:$E,Heron!$A86)+SUMIFS(Xero!$F:$F,Xero!$B:$B,Heron!AT$9,Xero!$A:$A,Heron!$A$5,Xero!$E:$E,Heron!$A86)</f>
        <v/>
      </c>
      <c r="AU86" s="109">
        <f>SUMIFS(Xero!$F:$F,Xero!$B:$B,Heron!AU$9,Xero!$A:$A,Heron!$A$4,Xero!$E:$E,Heron!$A86)+SUMIFS(Xero!$F:$F,Xero!$B:$B,Heron!AU$9,Xero!$A:$A,Heron!$A$5,Xero!$E:$E,Heron!$A86)</f>
        <v/>
      </c>
      <c r="AV86" s="109">
        <f>SUMIFS(Xero!$F:$F,Xero!$B:$B,Heron!AV$9,Xero!$A:$A,Heron!$A$4,Xero!$E:$E,Heron!$A86)+SUMIFS(Xero!$F:$F,Xero!$B:$B,Heron!AV$9,Xero!$A:$A,Heron!$A$5,Xero!$E:$E,Heron!$A86)</f>
        <v/>
      </c>
      <c r="AW86" s="109">
        <f>SUMIFS(Xero!$F:$F,Xero!$B:$B,Heron!AW$9,Xero!$A:$A,Heron!$A$4,Xero!$E:$E,Heron!$A86)+SUMIFS(Xero!$F:$F,Xero!$B:$B,Heron!AW$9,Xero!$A:$A,Heron!$A$5,Xero!$E:$E,Heron!$A86)</f>
        <v/>
      </c>
      <c r="AX86" s="109">
        <f>SUMIFS(Xero!$F:$F,Xero!$B:$B,Heron!AX$9,Xero!$A:$A,Heron!$A$4,Xero!$E:$E,Heron!$A86)+SUMIFS(Xero!$F:$F,Xero!$B:$B,Heron!AX$9,Xero!$A:$A,Heron!$A$5,Xero!$E:$E,Heron!$A86)</f>
        <v/>
      </c>
      <c r="AY86" s="109">
        <f>SUMIFS(Xero!$F:$F,Xero!$B:$B,Heron!AY$9,Xero!$A:$A,Heron!$A$4,Xero!$E:$E,Heron!$A86)+SUMIFS(Xero!$F:$F,Xero!$B:$B,Heron!AY$9,Xero!$A:$A,Heron!$A$5,Xero!$E:$E,Heron!$A86)</f>
        <v/>
      </c>
      <c r="AZ86" s="109">
        <f>SUMIFS(Xero!$F:$F,Xero!$B:$B,Heron!AZ$9,Xero!$A:$A,Heron!$A$4,Xero!$E:$E,Heron!$A86)+SUMIFS(Xero!$F:$F,Xero!$B:$B,Heron!AZ$9,Xero!$A:$A,Heron!$A$5,Xero!$E:$E,Heron!$A86)</f>
        <v/>
      </c>
      <c r="BA86" s="109">
        <f>SUMIFS(Xero!$F:$F,Xero!$B:$B,Heron!BA$9,Xero!$A:$A,Heron!$A$4,Xero!$E:$E,Heron!$A86)+SUMIFS(Xero!$F:$F,Xero!$B:$B,Heron!BA$9,Xero!$A:$A,Heron!$A$5,Xero!$E:$E,Heron!$A86)</f>
        <v/>
      </c>
      <c r="BB86" s="109">
        <f>SUMIFS(Xero!$F:$F,Xero!$B:$B,Heron!BB$9,Xero!$A:$A,Heron!$A$4,Xero!$E:$E,Heron!$A86)+SUMIFS(Xero!$F:$F,Xero!$B:$B,Heron!BB$9,Xero!$A:$A,Heron!$A$5,Xero!$E:$E,Heron!$A86)</f>
        <v/>
      </c>
      <c r="BC86" s="109">
        <f>SUMIFS(Xero!$F:$F,Xero!$B:$B,Heron!BC$9,Xero!$A:$A,Heron!$A$4,Xero!$E:$E,Heron!$A86)+SUMIFS(Xero!$F:$F,Xero!$B:$B,Heron!BC$9,Xero!$A:$A,Heron!$A$5,Xero!$E:$E,Heron!$A86)</f>
        <v/>
      </c>
      <c r="BD86" s="109">
        <f>SUMIFS(Xero!$F:$F,Xero!$B:$B,Heron!BD$9,Xero!$A:$A,Heron!$A$4,Xero!$E:$E,Heron!$A86)+SUMIFS(Xero!$F:$F,Xero!$B:$B,Heron!BD$9,Xero!$A:$A,Heron!$A$5,Xero!$E:$E,Heron!$A86)</f>
        <v/>
      </c>
      <c r="BE86" s="109">
        <f>SUMIFS(Xero!$F:$F,Xero!$B:$B,Heron!BE$9,Xero!$A:$A,Heron!$A$4,Xero!$E:$E,Heron!$A86)+SUMIFS(Xero!$F:$F,Xero!$B:$B,Heron!BE$9,Xero!$A:$A,Heron!$A$5,Xero!$E:$E,Heron!$A86)</f>
        <v/>
      </c>
      <c r="BF86" s="109">
        <f>SUMIFS(Xero!$F:$F,Xero!$B:$B,Heron!BF$9,Xero!$A:$A,Heron!$A$4,Xero!$E:$E,Heron!$A86)+SUMIFS(Xero!$F:$F,Xero!$B:$B,Heron!BF$9,Xero!$A:$A,Heron!$A$5,Xero!$E:$E,Heron!$A86)</f>
        <v/>
      </c>
      <c r="BG86" s="109">
        <f>SUMIFS(Xero!$F:$F,Xero!$B:$B,Heron!BG$9,Xero!$A:$A,Heron!$A$4,Xero!$E:$E,Heron!$A86)+SUMIFS(Xero!$F:$F,Xero!$B:$B,Heron!BG$9,Xero!$A:$A,Heron!$A$5,Xero!$E:$E,Heron!$A86)</f>
        <v/>
      </c>
      <c r="BH86" s="109">
        <f>SUMIFS(Xero!$F:$F,Xero!$B:$B,Heron!BH$9,Xero!$A:$A,Heron!$A$4,Xero!$E:$E,Heron!$A86)+SUMIFS(Xero!$F:$F,Xero!$B:$B,Heron!BH$9,Xero!$A:$A,Heron!$A$5,Xero!$E:$E,Heron!$A86)</f>
        <v/>
      </c>
      <c r="BI86" s="109">
        <f>SUMIFS(Xero!$F:$F,Xero!$B:$B,Heron!BI$9,Xero!$A:$A,Heron!$A$4,Xero!$E:$E,Heron!$A86)+SUMIFS(Xero!$F:$F,Xero!$B:$B,Heron!BI$9,Xero!$A:$A,Heron!$A$5,Xero!$E:$E,Heron!$A86)</f>
        <v/>
      </c>
      <c r="BJ86" s="109">
        <f>SUMIFS(Xero!$F:$F,Xero!$B:$B,Heron!BJ$9,Xero!$A:$A,Heron!$A$4,Xero!$E:$E,Heron!$A86)+SUMIFS(Xero!$F:$F,Xero!$B:$B,Heron!BJ$9,Xero!$A:$A,Heron!$A$5,Xero!$E:$E,Heron!$A86)</f>
        <v/>
      </c>
      <c r="BK86" s="109">
        <f>SUMIFS(Xero!$F:$F,Xero!$B:$B,Heron!BK$9,Xero!$A:$A,Heron!$A$4,Xero!$E:$E,Heron!$A86)+SUMIFS(Xero!$F:$F,Xero!$B:$B,Heron!BK$9,Xero!$A:$A,Heron!$A$5,Xero!$E:$E,Heron!$A86)</f>
        <v/>
      </c>
      <c r="BL86" s="109">
        <f>sum(D86:BK86)</f>
        <v/>
      </c>
    </row>
    <row r="87">
      <c r="A87" s="108" t="inlineStr">
        <is>
          <t>Interest Paid - Investors @ 9%</t>
        </is>
      </c>
      <c r="D87" s="109">
        <f>SUMIFS(Xero!$F:$F,Xero!$B:$B,Heron!D$9,Xero!$A:$A,Heron!$A$4,Xero!$E:$E,Heron!$A87)+SUMIFS(Xero!$F:$F,Xero!$B:$B,Heron!D$9,Xero!$A:$A,Heron!$A$5,Xero!$E:$E,Heron!$A87)</f>
        <v/>
      </c>
      <c r="E87" s="109">
        <f>SUMIFS(Xero!$F:$F,Xero!$B:$B,Heron!E$9,Xero!$A:$A,Heron!$A$4,Xero!$E:$E,Heron!$A87)+SUMIFS(Xero!$F:$F,Xero!$B:$B,Heron!E$9,Xero!$A:$A,Heron!$A$5,Xero!$E:$E,Heron!$A87)</f>
        <v/>
      </c>
      <c r="F87" s="109">
        <f>SUMIFS(Xero!$F:$F,Xero!$B:$B,Heron!F$9,Xero!$A:$A,Heron!$A$4,Xero!$E:$E,Heron!$A87)+SUMIFS(Xero!$F:$F,Xero!$B:$B,Heron!F$9,Xero!$A:$A,Heron!$A$5,Xero!$E:$E,Heron!$A87)</f>
        <v/>
      </c>
      <c r="G87" s="109">
        <f>SUMIFS(Xero!$F:$F,Xero!$B:$B,Heron!G$9,Xero!$A:$A,Heron!$A$4,Xero!$E:$E,Heron!$A87)+SUMIFS(Xero!$F:$F,Xero!$B:$B,Heron!G$9,Xero!$A:$A,Heron!$A$5,Xero!$E:$E,Heron!$A87)</f>
        <v/>
      </c>
      <c r="H87" s="109">
        <f>SUMIFS(Xero!$F:$F,Xero!$B:$B,Heron!H$9,Xero!$A:$A,Heron!$A$4,Xero!$E:$E,Heron!$A87)+SUMIFS(Xero!$F:$F,Xero!$B:$B,Heron!H$9,Xero!$A:$A,Heron!$A$5,Xero!$E:$E,Heron!$A87)</f>
        <v/>
      </c>
      <c r="I87" s="109">
        <f>SUMIFS(Xero!$F:$F,Xero!$B:$B,Heron!I$9,Xero!$A:$A,Heron!$A$4,Xero!$E:$E,Heron!$A87)+SUMIFS(Xero!$F:$F,Xero!$B:$B,Heron!I$9,Xero!$A:$A,Heron!$A$5,Xero!$E:$E,Heron!$A87)</f>
        <v/>
      </c>
      <c r="J87" s="109">
        <f>SUMIFS(Xero!$F:$F,Xero!$B:$B,Heron!J$9,Xero!$A:$A,Heron!$A$4,Xero!$E:$E,Heron!$A87)+SUMIFS(Xero!$F:$F,Xero!$B:$B,Heron!J$9,Xero!$A:$A,Heron!$A$5,Xero!$E:$E,Heron!$A87)</f>
        <v/>
      </c>
      <c r="K87" s="109">
        <f>SUMIFS(Xero!$F:$F,Xero!$B:$B,Heron!K$9,Xero!$A:$A,Heron!$A$4,Xero!$E:$E,Heron!$A87)+SUMIFS(Xero!$F:$F,Xero!$B:$B,Heron!K$9,Xero!$A:$A,Heron!$A$5,Xero!$E:$E,Heron!$A87)</f>
        <v/>
      </c>
      <c r="L87" s="109">
        <f>SUMIFS(Xero!$F:$F,Xero!$B:$B,Heron!L$9,Xero!$A:$A,Heron!$A$4,Xero!$E:$E,Heron!$A87)+SUMIFS(Xero!$F:$F,Xero!$B:$B,Heron!L$9,Xero!$A:$A,Heron!$A$5,Xero!$E:$E,Heron!$A87)</f>
        <v/>
      </c>
      <c r="M87" s="109">
        <f>SUMIFS(Xero!$F:$F,Xero!$B:$B,Heron!M$9,Xero!$A:$A,Heron!$A$4,Xero!$E:$E,Heron!$A87)+SUMIFS(Xero!$F:$F,Xero!$B:$B,Heron!M$9,Xero!$A:$A,Heron!$A$5,Xero!$E:$E,Heron!$A87)</f>
        <v/>
      </c>
      <c r="N87" s="109">
        <f>SUMIFS(Xero!$F:$F,Xero!$B:$B,Heron!N$9,Xero!$A:$A,Heron!$A$4,Xero!$E:$E,Heron!$A87)+SUMIFS(Xero!$F:$F,Xero!$B:$B,Heron!N$9,Xero!$A:$A,Heron!$A$5,Xero!$E:$E,Heron!$A87)</f>
        <v/>
      </c>
      <c r="O87" s="109">
        <f>SUMIFS(Xero!$F:$F,Xero!$B:$B,Heron!O$9,Xero!$A:$A,Heron!$A$4,Xero!$E:$E,Heron!$A87)+SUMIFS(Xero!$F:$F,Xero!$B:$B,Heron!O$9,Xero!$A:$A,Heron!$A$5,Xero!$E:$E,Heron!$A87)</f>
        <v/>
      </c>
      <c r="P87" s="109">
        <f>SUMIFS(Xero!$F:$F,Xero!$B:$B,Heron!P$9,Xero!$A:$A,Heron!$A$4,Xero!$E:$E,Heron!$A87)+SUMIFS(Xero!$F:$F,Xero!$B:$B,Heron!P$9,Xero!$A:$A,Heron!$A$5,Xero!$E:$E,Heron!$A87)</f>
        <v/>
      </c>
      <c r="Q87" s="109">
        <f>SUMIFS(Xero!$F:$F,Xero!$B:$B,Heron!Q$9,Xero!$A:$A,Heron!$A$4,Xero!$E:$E,Heron!$A87)+SUMIFS(Xero!$F:$F,Xero!$B:$B,Heron!Q$9,Xero!$A:$A,Heron!$A$5,Xero!$E:$E,Heron!$A87)</f>
        <v/>
      </c>
      <c r="R87" s="109">
        <f>SUMIFS(Xero!$F:$F,Xero!$B:$B,Heron!R$9,Xero!$A:$A,Heron!$A$4,Xero!$E:$E,Heron!$A87)+SUMIFS(Xero!$F:$F,Xero!$B:$B,Heron!R$9,Xero!$A:$A,Heron!$A$5,Xero!$E:$E,Heron!$A87)</f>
        <v/>
      </c>
      <c r="S87" s="109">
        <f>SUMIFS(Xero!$F:$F,Xero!$B:$B,Heron!S$9,Xero!$A:$A,Heron!$A$4,Xero!$E:$E,Heron!$A87)+SUMIFS(Xero!$F:$F,Xero!$B:$B,Heron!S$9,Xero!$A:$A,Heron!$A$5,Xero!$E:$E,Heron!$A87)</f>
        <v/>
      </c>
      <c r="T87" s="109">
        <f>SUMIFS(Xero!$F:$F,Xero!$B:$B,Heron!T$9,Xero!$A:$A,Heron!$A$4,Xero!$E:$E,Heron!$A87)+SUMIFS(Xero!$F:$F,Xero!$B:$B,Heron!T$9,Xero!$A:$A,Heron!$A$5,Xero!$E:$E,Heron!$A87)</f>
        <v/>
      </c>
      <c r="U87" s="109">
        <f>SUMIFS(Xero!$F:$F,Xero!$B:$B,Heron!U$9,Xero!$A:$A,Heron!$A$4,Xero!$E:$E,Heron!$A87)+SUMIFS(Xero!$F:$F,Xero!$B:$B,Heron!U$9,Xero!$A:$A,Heron!$A$5,Xero!$E:$E,Heron!$A87)</f>
        <v/>
      </c>
      <c r="V87" s="109">
        <f>SUMIFS(Xero!$F:$F,Xero!$B:$B,Heron!V$9,Xero!$A:$A,Heron!$A$4,Xero!$E:$E,Heron!$A87)+SUMIFS(Xero!$F:$F,Xero!$B:$B,Heron!V$9,Xero!$A:$A,Heron!$A$5,Xero!$E:$E,Heron!$A87)</f>
        <v/>
      </c>
      <c r="W87" s="109">
        <f>SUMIFS(Xero!$F:$F,Xero!$B:$B,Heron!W$9,Xero!$A:$A,Heron!$A$4,Xero!$E:$E,Heron!$A87)+SUMIFS(Xero!$F:$F,Xero!$B:$B,Heron!W$9,Xero!$A:$A,Heron!$A$5,Xero!$E:$E,Heron!$A87)</f>
        <v/>
      </c>
      <c r="X87" s="109">
        <f>SUMIFS(Xero!$F:$F,Xero!$B:$B,Heron!X$9,Xero!$A:$A,Heron!$A$4,Xero!$E:$E,Heron!$A87)+SUMIFS(Xero!$F:$F,Xero!$B:$B,Heron!X$9,Xero!$A:$A,Heron!$A$5,Xero!$E:$E,Heron!$A87)</f>
        <v/>
      </c>
      <c r="Y87" s="109">
        <f>SUMIFS(Xero!$F:$F,Xero!$B:$B,Heron!Y$9,Xero!$A:$A,Heron!$A$4,Xero!$E:$E,Heron!$A87)+SUMIFS(Xero!$F:$F,Xero!$B:$B,Heron!Y$9,Xero!$A:$A,Heron!$A$5,Xero!$E:$E,Heron!$A87)</f>
        <v/>
      </c>
      <c r="Z87" s="109">
        <f>SUMIFS(Xero!$F:$F,Xero!$B:$B,Heron!Z$9,Xero!$A:$A,Heron!$A$4,Xero!$E:$E,Heron!$A87)+SUMIFS(Xero!$F:$F,Xero!$B:$B,Heron!Z$9,Xero!$A:$A,Heron!$A$5,Xero!$E:$E,Heron!$A87)</f>
        <v/>
      </c>
      <c r="AA87" s="109">
        <f>SUMIFS(Xero!$F:$F,Xero!$B:$B,Heron!AA$9,Xero!$A:$A,Heron!$A$4,Xero!$E:$E,Heron!$A87)+SUMIFS(Xero!$F:$F,Xero!$B:$B,Heron!AA$9,Xero!$A:$A,Heron!$A$5,Xero!$E:$E,Heron!$A87)</f>
        <v/>
      </c>
      <c r="AB87" s="109">
        <f>SUMIFS(Xero!$F:$F,Xero!$B:$B,Heron!AB$9,Xero!$A:$A,Heron!$A$4,Xero!$E:$E,Heron!$A87)+SUMIFS(Xero!$F:$F,Xero!$B:$B,Heron!AB$9,Xero!$A:$A,Heron!$A$5,Xero!$E:$E,Heron!$A87)</f>
        <v/>
      </c>
      <c r="AC87" s="109">
        <f>SUMIFS(Xero!$F:$F,Xero!$B:$B,Heron!AC$9,Xero!$A:$A,Heron!$A$4,Xero!$E:$E,Heron!$A87)+SUMIFS(Xero!$F:$F,Xero!$B:$B,Heron!AC$9,Xero!$A:$A,Heron!$A$5,Xero!$E:$E,Heron!$A87)</f>
        <v/>
      </c>
      <c r="AD87" s="109">
        <f>SUMIFS(Xero!$F:$F,Xero!$B:$B,Heron!AD$9,Xero!$A:$A,Heron!$A$4,Xero!$E:$E,Heron!$A87)+SUMIFS(Xero!$F:$F,Xero!$B:$B,Heron!AD$9,Xero!$A:$A,Heron!$A$5,Xero!$E:$E,Heron!$A87)</f>
        <v/>
      </c>
      <c r="AE87" s="109">
        <f>SUMIFS(Xero!$F:$F,Xero!$B:$B,Heron!AE$9,Xero!$A:$A,Heron!$A$4,Xero!$E:$E,Heron!$A87)+SUMIFS(Xero!$F:$F,Xero!$B:$B,Heron!AE$9,Xero!$A:$A,Heron!$A$5,Xero!$E:$E,Heron!$A87)</f>
        <v/>
      </c>
      <c r="AF87" s="109">
        <f>SUMIFS(Xero!$F:$F,Xero!$B:$B,Heron!AF$9,Xero!$A:$A,Heron!$A$4,Xero!$E:$E,Heron!$A87)+SUMIFS(Xero!$F:$F,Xero!$B:$B,Heron!AF$9,Xero!$A:$A,Heron!$A$5,Xero!$E:$E,Heron!$A87)</f>
        <v/>
      </c>
      <c r="AG87" s="109">
        <f>SUMIFS(Xero!$F:$F,Xero!$B:$B,Heron!AG$9,Xero!$A:$A,Heron!$A$4,Xero!$E:$E,Heron!$A87)+SUMIFS(Xero!$F:$F,Xero!$B:$B,Heron!AG$9,Xero!$A:$A,Heron!$A$5,Xero!$E:$E,Heron!$A87)</f>
        <v/>
      </c>
      <c r="AH87" s="109">
        <f>SUMIFS(Xero!$F:$F,Xero!$B:$B,Heron!AH$9,Xero!$A:$A,Heron!$A$4,Xero!$E:$E,Heron!$A87)+SUMIFS(Xero!$F:$F,Xero!$B:$B,Heron!AH$9,Xero!$A:$A,Heron!$A$5,Xero!$E:$E,Heron!$A87)</f>
        <v/>
      </c>
      <c r="AI87" s="109">
        <f>SUMIFS(Xero!$F:$F,Xero!$B:$B,Heron!AI$9,Xero!$A:$A,Heron!$A$4,Xero!$E:$E,Heron!$A87)+SUMIFS(Xero!$F:$F,Xero!$B:$B,Heron!AI$9,Xero!$A:$A,Heron!$A$5,Xero!$E:$E,Heron!$A87)</f>
        <v/>
      </c>
      <c r="AJ87" s="109">
        <f>SUMIFS(Xero!$F:$F,Xero!$B:$B,Heron!AJ$9,Xero!$A:$A,Heron!$A$4,Xero!$E:$E,Heron!$A87)+SUMIFS(Xero!$F:$F,Xero!$B:$B,Heron!AJ$9,Xero!$A:$A,Heron!$A$5,Xero!$E:$E,Heron!$A87)</f>
        <v/>
      </c>
      <c r="AK87" s="109">
        <f>SUMIFS(Xero!$F:$F,Xero!$B:$B,Heron!AK$9,Xero!$A:$A,Heron!$A$4,Xero!$E:$E,Heron!$A87)+SUMIFS(Xero!$F:$F,Xero!$B:$B,Heron!AK$9,Xero!$A:$A,Heron!$A$5,Xero!$E:$E,Heron!$A87)</f>
        <v/>
      </c>
      <c r="AL87" s="109">
        <f>SUMIFS(Xero!$F:$F,Xero!$B:$B,Heron!AL$9,Xero!$A:$A,Heron!$A$4,Xero!$E:$E,Heron!$A87)+SUMIFS(Xero!$F:$F,Xero!$B:$B,Heron!AL$9,Xero!$A:$A,Heron!$A$5,Xero!$E:$E,Heron!$A87)</f>
        <v/>
      </c>
      <c r="AM87" s="109">
        <f>SUMIFS(Xero!$F:$F,Xero!$B:$B,Heron!AM$9,Xero!$A:$A,Heron!$A$4,Xero!$E:$E,Heron!$A87)+SUMIFS(Xero!$F:$F,Xero!$B:$B,Heron!AM$9,Xero!$A:$A,Heron!$A$5,Xero!$E:$E,Heron!$A87)</f>
        <v/>
      </c>
      <c r="AN87" s="109">
        <f>SUMIFS(Xero!$F:$F,Xero!$B:$B,Heron!AN$9,Xero!$A:$A,Heron!$A$4,Xero!$E:$E,Heron!$A87)+SUMIFS(Xero!$F:$F,Xero!$B:$B,Heron!AN$9,Xero!$A:$A,Heron!$A$5,Xero!$E:$E,Heron!$A87)</f>
        <v/>
      </c>
      <c r="AO87" s="109">
        <f>SUMIFS(Xero!$F:$F,Xero!$B:$B,Heron!AO$9,Xero!$A:$A,Heron!$A$4,Xero!$E:$E,Heron!$A87)+SUMIFS(Xero!$F:$F,Xero!$B:$B,Heron!AO$9,Xero!$A:$A,Heron!$A$5,Xero!$E:$E,Heron!$A87)</f>
        <v/>
      </c>
      <c r="AP87" s="109">
        <f>SUMIFS(Xero!$F:$F,Xero!$B:$B,Heron!AP$9,Xero!$A:$A,Heron!$A$4,Xero!$E:$E,Heron!$A87)+SUMIFS(Xero!$F:$F,Xero!$B:$B,Heron!AP$9,Xero!$A:$A,Heron!$A$5,Xero!$E:$E,Heron!$A87)</f>
        <v/>
      </c>
      <c r="AQ87" s="109">
        <f>SUMIFS(Xero!$F:$F,Xero!$B:$B,Heron!AQ$9,Xero!$A:$A,Heron!$A$4,Xero!$E:$E,Heron!$A87)+SUMIFS(Xero!$F:$F,Xero!$B:$B,Heron!AQ$9,Xero!$A:$A,Heron!$A$5,Xero!$E:$E,Heron!$A87)</f>
        <v/>
      </c>
      <c r="AR87" s="109">
        <f>SUMIFS(Xero!$F:$F,Xero!$B:$B,Heron!AR$9,Xero!$A:$A,Heron!$A$4,Xero!$E:$E,Heron!$A87)+SUMIFS(Xero!$F:$F,Xero!$B:$B,Heron!AR$9,Xero!$A:$A,Heron!$A$5,Xero!$E:$E,Heron!$A87)</f>
        <v/>
      </c>
      <c r="AS87" s="109">
        <f>SUMIFS(Xero!$F:$F,Xero!$B:$B,Heron!AS$9,Xero!$A:$A,Heron!$A$4,Xero!$E:$E,Heron!$A87)+SUMIFS(Xero!$F:$F,Xero!$B:$B,Heron!AS$9,Xero!$A:$A,Heron!$A$5,Xero!$E:$E,Heron!$A87)</f>
        <v/>
      </c>
      <c r="AT87" s="109">
        <f>SUMIFS(Xero!$F:$F,Xero!$B:$B,Heron!AT$9,Xero!$A:$A,Heron!$A$4,Xero!$E:$E,Heron!$A87)+SUMIFS(Xero!$F:$F,Xero!$B:$B,Heron!AT$9,Xero!$A:$A,Heron!$A$5,Xero!$E:$E,Heron!$A87)</f>
        <v/>
      </c>
      <c r="AU87" s="109">
        <f>SUMIFS(Xero!$F:$F,Xero!$B:$B,Heron!AU$9,Xero!$A:$A,Heron!$A$4,Xero!$E:$E,Heron!$A87)+SUMIFS(Xero!$F:$F,Xero!$B:$B,Heron!AU$9,Xero!$A:$A,Heron!$A$5,Xero!$E:$E,Heron!$A87)</f>
        <v/>
      </c>
      <c r="AV87" s="109">
        <f>SUMIFS(Xero!$F:$F,Xero!$B:$B,Heron!AV$9,Xero!$A:$A,Heron!$A$4,Xero!$E:$E,Heron!$A87)+SUMIFS(Xero!$F:$F,Xero!$B:$B,Heron!AV$9,Xero!$A:$A,Heron!$A$5,Xero!$E:$E,Heron!$A87)</f>
        <v/>
      </c>
      <c r="AW87" s="109">
        <f>SUMIFS(Xero!$F:$F,Xero!$B:$B,Heron!AW$9,Xero!$A:$A,Heron!$A$4,Xero!$E:$E,Heron!$A87)+SUMIFS(Xero!$F:$F,Xero!$B:$B,Heron!AW$9,Xero!$A:$A,Heron!$A$5,Xero!$E:$E,Heron!$A87)</f>
        <v/>
      </c>
      <c r="AX87" s="109">
        <f>SUMIFS(Xero!$F:$F,Xero!$B:$B,Heron!AX$9,Xero!$A:$A,Heron!$A$4,Xero!$E:$E,Heron!$A87)+SUMIFS(Xero!$F:$F,Xero!$B:$B,Heron!AX$9,Xero!$A:$A,Heron!$A$5,Xero!$E:$E,Heron!$A87)</f>
        <v/>
      </c>
      <c r="AY87" s="109">
        <f>SUMIFS(Xero!$F:$F,Xero!$B:$B,Heron!AY$9,Xero!$A:$A,Heron!$A$4,Xero!$E:$E,Heron!$A87)+SUMIFS(Xero!$F:$F,Xero!$B:$B,Heron!AY$9,Xero!$A:$A,Heron!$A$5,Xero!$E:$E,Heron!$A87)</f>
        <v/>
      </c>
      <c r="AZ87" s="109">
        <f>SUMIFS(Xero!$F:$F,Xero!$B:$B,Heron!AZ$9,Xero!$A:$A,Heron!$A$4,Xero!$E:$E,Heron!$A87)+SUMIFS(Xero!$F:$F,Xero!$B:$B,Heron!AZ$9,Xero!$A:$A,Heron!$A$5,Xero!$E:$E,Heron!$A87)</f>
        <v/>
      </c>
      <c r="BA87" s="109">
        <f>SUMIFS(Xero!$F:$F,Xero!$B:$B,Heron!BA$9,Xero!$A:$A,Heron!$A$4,Xero!$E:$E,Heron!$A87)+SUMIFS(Xero!$F:$F,Xero!$B:$B,Heron!BA$9,Xero!$A:$A,Heron!$A$5,Xero!$E:$E,Heron!$A87)</f>
        <v/>
      </c>
      <c r="BB87" s="109">
        <f>SUMIFS(Xero!$F:$F,Xero!$B:$B,Heron!BB$9,Xero!$A:$A,Heron!$A$4,Xero!$E:$E,Heron!$A87)+SUMIFS(Xero!$F:$F,Xero!$B:$B,Heron!BB$9,Xero!$A:$A,Heron!$A$5,Xero!$E:$E,Heron!$A87)</f>
        <v/>
      </c>
      <c r="BC87" s="109">
        <f>SUMIFS(Xero!$F:$F,Xero!$B:$B,Heron!BC$9,Xero!$A:$A,Heron!$A$4,Xero!$E:$E,Heron!$A87)+SUMIFS(Xero!$F:$F,Xero!$B:$B,Heron!BC$9,Xero!$A:$A,Heron!$A$5,Xero!$E:$E,Heron!$A87)</f>
        <v/>
      </c>
      <c r="BD87" s="109">
        <f>SUMIFS(Xero!$F:$F,Xero!$B:$B,Heron!BD$9,Xero!$A:$A,Heron!$A$4,Xero!$E:$E,Heron!$A87)+SUMIFS(Xero!$F:$F,Xero!$B:$B,Heron!BD$9,Xero!$A:$A,Heron!$A$5,Xero!$E:$E,Heron!$A87)</f>
        <v/>
      </c>
      <c r="BE87" s="109">
        <f>SUMIFS(Xero!$F:$F,Xero!$B:$B,Heron!BE$9,Xero!$A:$A,Heron!$A$4,Xero!$E:$E,Heron!$A87)+SUMIFS(Xero!$F:$F,Xero!$B:$B,Heron!BE$9,Xero!$A:$A,Heron!$A$5,Xero!$E:$E,Heron!$A87)</f>
        <v/>
      </c>
      <c r="BF87" s="109">
        <f>SUMIFS(Xero!$F:$F,Xero!$B:$B,Heron!BF$9,Xero!$A:$A,Heron!$A$4,Xero!$E:$E,Heron!$A87)+SUMIFS(Xero!$F:$F,Xero!$B:$B,Heron!BF$9,Xero!$A:$A,Heron!$A$5,Xero!$E:$E,Heron!$A87)</f>
        <v/>
      </c>
      <c r="BG87" s="109">
        <f>SUMIFS(Xero!$F:$F,Xero!$B:$B,Heron!BG$9,Xero!$A:$A,Heron!$A$4,Xero!$E:$E,Heron!$A87)+SUMIFS(Xero!$F:$F,Xero!$B:$B,Heron!BG$9,Xero!$A:$A,Heron!$A$5,Xero!$E:$E,Heron!$A87)</f>
        <v/>
      </c>
      <c r="BH87" s="109">
        <f>SUMIFS(Xero!$F:$F,Xero!$B:$B,Heron!BH$9,Xero!$A:$A,Heron!$A$4,Xero!$E:$E,Heron!$A87)+SUMIFS(Xero!$F:$F,Xero!$B:$B,Heron!BH$9,Xero!$A:$A,Heron!$A$5,Xero!$E:$E,Heron!$A87)</f>
        <v/>
      </c>
      <c r="BI87" s="109">
        <f>SUMIFS(Xero!$F:$F,Xero!$B:$B,Heron!BI$9,Xero!$A:$A,Heron!$A$4,Xero!$E:$E,Heron!$A87)+SUMIFS(Xero!$F:$F,Xero!$B:$B,Heron!BI$9,Xero!$A:$A,Heron!$A$5,Xero!$E:$E,Heron!$A87)</f>
        <v/>
      </c>
      <c r="BJ87" s="109">
        <f>SUMIFS(Xero!$F:$F,Xero!$B:$B,Heron!BJ$9,Xero!$A:$A,Heron!$A$4,Xero!$E:$E,Heron!$A87)+SUMIFS(Xero!$F:$F,Xero!$B:$B,Heron!BJ$9,Xero!$A:$A,Heron!$A$5,Xero!$E:$E,Heron!$A87)</f>
        <v/>
      </c>
      <c r="BK87" s="109">
        <f>SUMIFS(Xero!$F:$F,Xero!$B:$B,Heron!BK$9,Xero!$A:$A,Heron!$A$4,Xero!$E:$E,Heron!$A87)+SUMIFS(Xero!$F:$F,Xero!$B:$B,Heron!BK$9,Xero!$A:$A,Heron!$A$5,Xero!$E:$E,Heron!$A87)</f>
        <v/>
      </c>
      <c r="BL87" s="109">
        <f>sum(D87:BK87)</f>
        <v/>
      </c>
    </row>
    <row r="88">
      <c r="A88" s="108" t="inlineStr">
        <is>
          <t>Interest Paid - Investors @ 9.75%</t>
        </is>
      </c>
      <c r="D88" s="109">
        <f>SUMIFS(Xero!$F:$F,Xero!$B:$B,Heron!D$9,Xero!$A:$A,Heron!$A$4,Xero!$E:$E,Heron!$A88)+SUMIFS(Xero!$F:$F,Xero!$B:$B,Heron!D$9,Xero!$A:$A,Heron!$A$5,Xero!$E:$E,Heron!$A88)</f>
        <v/>
      </c>
      <c r="E88" s="109">
        <f>SUMIFS(Xero!$F:$F,Xero!$B:$B,Heron!E$9,Xero!$A:$A,Heron!$A$4,Xero!$E:$E,Heron!$A88)+SUMIFS(Xero!$F:$F,Xero!$B:$B,Heron!E$9,Xero!$A:$A,Heron!$A$5,Xero!$E:$E,Heron!$A88)</f>
        <v/>
      </c>
      <c r="F88" s="109">
        <f>SUMIFS(Xero!$F:$F,Xero!$B:$B,Heron!F$9,Xero!$A:$A,Heron!$A$4,Xero!$E:$E,Heron!$A88)+SUMIFS(Xero!$F:$F,Xero!$B:$B,Heron!F$9,Xero!$A:$A,Heron!$A$5,Xero!$E:$E,Heron!$A88)</f>
        <v/>
      </c>
      <c r="G88" s="109">
        <f>SUMIFS(Xero!$F:$F,Xero!$B:$B,Heron!G$9,Xero!$A:$A,Heron!$A$4,Xero!$E:$E,Heron!$A88)+SUMIFS(Xero!$F:$F,Xero!$B:$B,Heron!G$9,Xero!$A:$A,Heron!$A$5,Xero!$E:$E,Heron!$A88)</f>
        <v/>
      </c>
      <c r="H88" s="109">
        <f>SUMIFS(Xero!$F:$F,Xero!$B:$B,Heron!H$9,Xero!$A:$A,Heron!$A$4,Xero!$E:$E,Heron!$A88)+SUMIFS(Xero!$F:$F,Xero!$B:$B,Heron!H$9,Xero!$A:$A,Heron!$A$5,Xero!$E:$E,Heron!$A88)</f>
        <v/>
      </c>
      <c r="I88" s="109">
        <f>SUMIFS(Xero!$F:$F,Xero!$B:$B,Heron!I$9,Xero!$A:$A,Heron!$A$4,Xero!$E:$E,Heron!$A88)+SUMIFS(Xero!$F:$F,Xero!$B:$B,Heron!I$9,Xero!$A:$A,Heron!$A$5,Xero!$E:$E,Heron!$A88)</f>
        <v/>
      </c>
      <c r="J88" s="109">
        <f>SUMIFS(Xero!$F:$F,Xero!$B:$B,Heron!J$9,Xero!$A:$A,Heron!$A$4,Xero!$E:$E,Heron!$A88)+SUMIFS(Xero!$F:$F,Xero!$B:$B,Heron!J$9,Xero!$A:$A,Heron!$A$5,Xero!$E:$E,Heron!$A88)</f>
        <v/>
      </c>
      <c r="K88" s="109">
        <f>SUMIFS(Xero!$F:$F,Xero!$B:$B,Heron!K$9,Xero!$A:$A,Heron!$A$4,Xero!$E:$E,Heron!$A88)+SUMIFS(Xero!$F:$F,Xero!$B:$B,Heron!K$9,Xero!$A:$A,Heron!$A$5,Xero!$E:$E,Heron!$A88)</f>
        <v/>
      </c>
      <c r="L88" s="109">
        <f>SUMIFS(Xero!$F:$F,Xero!$B:$B,Heron!L$9,Xero!$A:$A,Heron!$A$4,Xero!$E:$E,Heron!$A88)+SUMIFS(Xero!$F:$F,Xero!$B:$B,Heron!L$9,Xero!$A:$A,Heron!$A$5,Xero!$E:$E,Heron!$A88)</f>
        <v/>
      </c>
      <c r="M88" s="109">
        <f>SUMIFS(Xero!$F:$F,Xero!$B:$B,Heron!M$9,Xero!$A:$A,Heron!$A$4,Xero!$E:$E,Heron!$A88)+SUMIFS(Xero!$F:$F,Xero!$B:$B,Heron!M$9,Xero!$A:$A,Heron!$A$5,Xero!$E:$E,Heron!$A88)</f>
        <v/>
      </c>
      <c r="N88" s="109">
        <f>SUMIFS(Xero!$F:$F,Xero!$B:$B,Heron!N$9,Xero!$A:$A,Heron!$A$4,Xero!$E:$E,Heron!$A88)+SUMIFS(Xero!$F:$F,Xero!$B:$B,Heron!N$9,Xero!$A:$A,Heron!$A$5,Xero!$E:$E,Heron!$A88)</f>
        <v/>
      </c>
      <c r="O88" s="109">
        <f>SUMIFS(Xero!$F:$F,Xero!$B:$B,Heron!O$9,Xero!$A:$A,Heron!$A$4,Xero!$E:$E,Heron!$A88)+SUMIFS(Xero!$F:$F,Xero!$B:$B,Heron!O$9,Xero!$A:$A,Heron!$A$5,Xero!$E:$E,Heron!$A88)</f>
        <v/>
      </c>
      <c r="P88" s="109">
        <f>SUMIFS(Xero!$F:$F,Xero!$B:$B,Heron!P$9,Xero!$A:$A,Heron!$A$4,Xero!$E:$E,Heron!$A88)+SUMIFS(Xero!$F:$F,Xero!$B:$B,Heron!P$9,Xero!$A:$A,Heron!$A$5,Xero!$E:$E,Heron!$A88)</f>
        <v/>
      </c>
      <c r="Q88" s="109">
        <f>SUMIFS(Xero!$F:$F,Xero!$B:$B,Heron!Q$9,Xero!$A:$A,Heron!$A$4,Xero!$E:$E,Heron!$A88)+SUMIFS(Xero!$F:$F,Xero!$B:$B,Heron!Q$9,Xero!$A:$A,Heron!$A$5,Xero!$E:$E,Heron!$A88)</f>
        <v/>
      </c>
      <c r="R88" s="109">
        <f>SUMIFS(Xero!$F:$F,Xero!$B:$B,Heron!R$9,Xero!$A:$A,Heron!$A$4,Xero!$E:$E,Heron!$A88)+SUMIFS(Xero!$F:$F,Xero!$B:$B,Heron!R$9,Xero!$A:$A,Heron!$A$5,Xero!$E:$E,Heron!$A88)</f>
        <v/>
      </c>
      <c r="S88" s="109">
        <f>SUMIFS(Xero!$F:$F,Xero!$B:$B,Heron!S$9,Xero!$A:$A,Heron!$A$4,Xero!$E:$E,Heron!$A88)+SUMIFS(Xero!$F:$F,Xero!$B:$B,Heron!S$9,Xero!$A:$A,Heron!$A$5,Xero!$E:$E,Heron!$A88)</f>
        <v/>
      </c>
      <c r="T88" s="109">
        <f>SUMIFS(Xero!$F:$F,Xero!$B:$B,Heron!T$9,Xero!$A:$A,Heron!$A$4,Xero!$E:$E,Heron!$A88)+SUMIFS(Xero!$F:$F,Xero!$B:$B,Heron!T$9,Xero!$A:$A,Heron!$A$5,Xero!$E:$E,Heron!$A88)</f>
        <v/>
      </c>
      <c r="U88" s="109">
        <f>SUMIFS(Xero!$F:$F,Xero!$B:$B,Heron!U$9,Xero!$A:$A,Heron!$A$4,Xero!$E:$E,Heron!$A88)+SUMIFS(Xero!$F:$F,Xero!$B:$B,Heron!U$9,Xero!$A:$A,Heron!$A$5,Xero!$E:$E,Heron!$A88)</f>
        <v/>
      </c>
      <c r="V88" s="109">
        <f>SUMIFS(Xero!$F:$F,Xero!$B:$B,Heron!V$9,Xero!$A:$A,Heron!$A$4,Xero!$E:$E,Heron!$A88)+SUMIFS(Xero!$F:$F,Xero!$B:$B,Heron!V$9,Xero!$A:$A,Heron!$A$5,Xero!$E:$E,Heron!$A88)</f>
        <v/>
      </c>
      <c r="W88" s="109">
        <f>SUMIFS(Xero!$F:$F,Xero!$B:$B,Heron!W$9,Xero!$A:$A,Heron!$A$4,Xero!$E:$E,Heron!$A88)+SUMIFS(Xero!$F:$F,Xero!$B:$B,Heron!W$9,Xero!$A:$A,Heron!$A$5,Xero!$E:$E,Heron!$A88)</f>
        <v/>
      </c>
      <c r="X88" s="109">
        <f>SUMIFS(Xero!$F:$F,Xero!$B:$B,Heron!X$9,Xero!$A:$A,Heron!$A$4,Xero!$E:$E,Heron!$A88)+SUMIFS(Xero!$F:$F,Xero!$B:$B,Heron!X$9,Xero!$A:$A,Heron!$A$5,Xero!$E:$E,Heron!$A88)</f>
        <v/>
      </c>
      <c r="Y88" s="109">
        <f>SUMIFS(Xero!$F:$F,Xero!$B:$B,Heron!Y$9,Xero!$A:$A,Heron!$A$4,Xero!$E:$E,Heron!$A88)+SUMIFS(Xero!$F:$F,Xero!$B:$B,Heron!Y$9,Xero!$A:$A,Heron!$A$5,Xero!$E:$E,Heron!$A88)</f>
        <v/>
      </c>
      <c r="Z88" s="109">
        <f>SUMIFS(Xero!$F:$F,Xero!$B:$B,Heron!Z$9,Xero!$A:$A,Heron!$A$4,Xero!$E:$E,Heron!$A88)+SUMIFS(Xero!$F:$F,Xero!$B:$B,Heron!Z$9,Xero!$A:$A,Heron!$A$5,Xero!$E:$E,Heron!$A88)</f>
        <v/>
      </c>
      <c r="AA88" s="109">
        <f>SUMIFS(Xero!$F:$F,Xero!$B:$B,Heron!AA$9,Xero!$A:$A,Heron!$A$4,Xero!$E:$E,Heron!$A88)+SUMIFS(Xero!$F:$F,Xero!$B:$B,Heron!AA$9,Xero!$A:$A,Heron!$A$5,Xero!$E:$E,Heron!$A88)</f>
        <v/>
      </c>
      <c r="AB88" s="109">
        <f>SUMIFS(Xero!$F:$F,Xero!$B:$B,Heron!AB$9,Xero!$A:$A,Heron!$A$4,Xero!$E:$E,Heron!$A88)+SUMIFS(Xero!$F:$F,Xero!$B:$B,Heron!AB$9,Xero!$A:$A,Heron!$A$5,Xero!$E:$E,Heron!$A88)</f>
        <v/>
      </c>
      <c r="AC88" s="109">
        <f>SUMIFS(Xero!$F:$F,Xero!$B:$B,Heron!AC$9,Xero!$A:$A,Heron!$A$4,Xero!$E:$E,Heron!$A88)+SUMIFS(Xero!$F:$F,Xero!$B:$B,Heron!AC$9,Xero!$A:$A,Heron!$A$5,Xero!$E:$E,Heron!$A88)</f>
        <v/>
      </c>
      <c r="AD88" s="109">
        <f>SUMIFS(Xero!$F:$F,Xero!$B:$B,Heron!AD$9,Xero!$A:$A,Heron!$A$4,Xero!$E:$E,Heron!$A88)+SUMIFS(Xero!$F:$F,Xero!$B:$B,Heron!AD$9,Xero!$A:$A,Heron!$A$5,Xero!$E:$E,Heron!$A88)</f>
        <v/>
      </c>
      <c r="AE88" s="109">
        <f>SUMIFS(Xero!$F:$F,Xero!$B:$B,Heron!AE$9,Xero!$A:$A,Heron!$A$4,Xero!$E:$E,Heron!$A88)+SUMIFS(Xero!$F:$F,Xero!$B:$B,Heron!AE$9,Xero!$A:$A,Heron!$A$5,Xero!$E:$E,Heron!$A88)</f>
        <v/>
      </c>
      <c r="AF88" s="109">
        <f>SUMIFS(Xero!$F:$F,Xero!$B:$B,Heron!AF$9,Xero!$A:$A,Heron!$A$4,Xero!$E:$E,Heron!$A88)+SUMIFS(Xero!$F:$F,Xero!$B:$B,Heron!AF$9,Xero!$A:$A,Heron!$A$5,Xero!$E:$E,Heron!$A88)</f>
        <v/>
      </c>
      <c r="AG88" s="109">
        <f>SUMIFS(Xero!$F:$F,Xero!$B:$B,Heron!AG$9,Xero!$A:$A,Heron!$A$4,Xero!$E:$E,Heron!$A88)+SUMIFS(Xero!$F:$F,Xero!$B:$B,Heron!AG$9,Xero!$A:$A,Heron!$A$5,Xero!$E:$E,Heron!$A88)</f>
        <v/>
      </c>
      <c r="AH88" s="109">
        <f>SUMIFS(Xero!$F:$F,Xero!$B:$B,Heron!AH$9,Xero!$A:$A,Heron!$A$4,Xero!$E:$E,Heron!$A88)+SUMIFS(Xero!$F:$F,Xero!$B:$B,Heron!AH$9,Xero!$A:$A,Heron!$A$5,Xero!$E:$E,Heron!$A88)</f>
        <v/>
      </c>
      <c r="AI88" s="109">
        <f>SUMIFS(Xero!$F:$F,Xero!$B:$B,Heron!AI$9,Xero!$A:$A,Heron!$A$4,Xero!$E:$E,Heron!$A88)+SUMIFS(Xero!$F:$F,Xero!$B:$B,Heron!AI$9,Xero!$A:$A,Heron!$A$5,Xero!$E:$E,Heron!$A88)</f>
        <v/>
      </c>
      <c r="AJ88" s="109">
        <f>SUMIFS(Xero!$F:$F,Xero!$B:$B,Heron!AJ$9,Xero!$A:$A,Heron!$A$4,Xero!$E:$E,Heron!$A88)+SUMIFS(Xero!$F:$F,Xero!$B:$B,Heron!AJ$9,Xero!$A:$A,Heron!$A$5,Xero!$E:$E,Heron!$A88)</f>
        <v/>
      </c>
      <c r="AK88" s="109">
        <f>SUMIFS(Xero!$F:$F,Xero!$B:$B,Heron!AK$9,Xero!$A:$A,Heron!$A$4,Xero!$E:$E,Heron!$A88)+SUMIFS(Xero!$F:$F,Xero!$B:$B,Heron!AK$9,Xero!$A:$A,Heron!$A$5,Xero!$E:$E,Heron!$A88)</f>
        <v/>
      </c>
      <c r="AL88" s="109">
        <f>SUMIFS(Xero!$F:$F,Xero!$B:$B,Heron!AL$9,Xero!$A:$A,Heron!$A$4,Xero!$E:$E,Heron!$A88)+SUMIFS(Xero!$F:$F,Xero!$B:$B,Heron!AL$9,Xero!$A:$A,Heron!$A$5,Xero!$E:$E,Heron!$A88)</f>
        <v/>
      </c>
      <c r="AM88" s="109">
        <f>SUMIFS(Xero!$F:$F,Xero!$B:$B,Heron!AM$9,Xero!$A:$A,Heron!$A$4,Xero!$E:$E,Heron!$A88)+SUMIFS(Xero!$F:$F,Xero!$B:$B,Heron!AM$9,Xero!$A:$A,Heron!$A$5,Xero!$E:$E,Heron!$A88)</f>
        <v/>
      </c>
      <c r="AN88" s="109">
        <f>SUMIFS(Xero!$F:$F,Xero!$B:$B,Heron!AN$9,Xero!$A:$A,Heron!$A$4,Xero!$E:$E,Heron!$A88)+SUMIFS(Xero!$F:$F,Xero!$B:$B,Heron!AN$9,Xero!$A:$A,Heron!$A$5,Xero!$E:$E,Heron!$A88)</f>
        <v/>
      </c>
      <c r="AO88" s="109">
        <f>SUMIFS(Xero!$F:$F,Xero!$B:$B,Heron!AO$9,Xero!$A:$A,Heron!$A$4,Xero!$E:$E,Heron!$A88)+SUMIFS(Xero!$F:$F,Xero!$B:$B,Heron!AO$9,Xero!$A:$A,Heron!$A$5,Xero!$E:$E,Heron!$A88)</f>
        <v/>
      </c>
      <c r="AP88" s="109">
        <f>SUMIFS(Xero!$F:$F,Xero!$B:$B,Heron!AP$9,Xero!$A:$A,Heron!$A$4,Xero!$E:$E,Heron!$A88)+SUMIFS(Xero!$F:$F,Xero!$B:$B,Heron!AP$9,Xero!$A:$A,Heron!$A$5,Xero!$E:$E,Heron!$A88)</f>
        <v/>
      </c>
      <c r="AQ88" s="109">
        <f>SUMIFS(Xero!$F:$F,Xero!$B:$B,Heron!AQ$9,Xero!$A:$A,Heron!$A$4,Xero!$E:$E,Heron!$A88)+SUMIFS(Xero!$F:$F,Xero!$B:$B,Heron!AQ$9,Xero!$A:$A,Heron!$A$5,Xero!$E:$E,Heron!$A88)</f>
        <v/>
      </c>
      <c r="AR88" s="109">
        <f>SUMIFS(Xero!$F:$F,Xero!$B:$B,Heron!AR$9,Xero!$A:$A,Heron!$A$4,Xero!$E:$E,Heron!$A88)+SUMIFS(Xero!$F:$F,Xero!$B:$B,Heron!AR$9,Xero!$A:$A,Heron!$A$5,Xero!$E:$E,Heron!$A88)</f>
        <v/>
      </c>
      <c r="AS88" s="109">
        <f>SUMIFS(Xero!$F:$F,Xero!$B:$B,Heron!AS$9,Xero!$A:$A,Heron!$A$4,Xero!$E:$E,Heron!$A88)+SUMIFS(Xero!$F:$F,Xero!$B:$B,Heron!AS$9,Xero!$A:$A,Heron!$A$5,Xero!$E:$E,Heron!$A88)</f>
        <v/>
      </c>
      <c r="AT88" s="109">
        <f>SUMIFS(Xero!$F:$F,Xero!$B:$B,Heron!AT$9,Xero!$A:$A,Heron!$A$4,Xero!$E:$E,Heron!$A88)+SUMIFS(Xero!$F:$F,Xero!$B:$B,Heron!AT$9,Xero!$A:$A,Heron!$A$5,Xero!$E:$E,Heron!$A88)</f>
        <v/>
      </c>
      <c r="AU88" s="109">
        <f>SUMIFS(Xero!$F:$F,Xero!$B:$B,Heron!AU$9,Xero!$A:$A,Heron!$A$4,Xero!$E:$E,Heron!$A88)+SUMIFS(Xero!$F:$F,Xero!$B:$B,Heron!AU$9,Xero!$A:$A,Heron!$A$5,Xero!$E:$E,Heron!$A88)</f>
        <v/>
      </c>
      <c r="AV88" s="109">
        <f>SUMIFS(Xero!$F:$F,Xero!$B:$B,Heron!AV$9,Xero!$A:$A,Heron!$A$4,Xero!$E:$E,Heron!$A88)+SUMIFS(Xero!$F:$F,Xero!$B:$B,Heron!AV$9,Xero!$A:$A,Heron!$A$5,Xero!$E:$E,Heron!$A88)</f>
        <v/>
      </c>
      <c r="AW88" s="109">
        <f>SUMIFS(Xero!$F:$F,Xero!$B:$B,Heron!AW$9,Xero!$A:$A,Heron!$A$4,Xero!$E:$E,Heron!$A88)+SUMIFS(Xero!$F:$F,Xero!$B:$B,Heron!AW$9,Xero!$A:$A,Heron!$A$5,Xero!$E:$E,Heron!$A88)</f>
        <v/>
      </c>
      <c r="AX88" s="109">
        <f>SUMIFS(Xero!$F:$F,Xero!$B:$B,Heron!AX$9,Xero!$A:$A,Heron!$A$4,Xero!$E:$E,Heron!$A88)+SUMIFS(Xero!$F:$F,Xero!$B:$B,Heron!AX$9,Xero!$A:$A,Heron!$A$5,Xero!$E:$E,Heron!$A88)</f>
        <v/>
      </c>
      <c r="AY88" s="109">
        <f>SUMIFS(Xero!$F:$F,Xero!$B:$B,Heron!AY$9,Xero!$A:$A,Heron!$A$4,Xero!$E:$E,Heron!$A88)+SUMIFS(Xero!$F:$F,Xero!$B:$B,Heron!AY$9,Xero!$A:$A,Heron!$A$5,Xero!$E:$E,Heron!$A88)</f>
        <v/>
      </c>
      <c r="AZ88" s="109">
        <f>SUMIFS(Xero!$F:$F,Xero!$B:$B,Heron!AZ$9,Xero!$A:$A,Heron!$A$4,Xero!$E:$E,Heron!$A88)+SUMIFS(Xero!$F:$F,Xero!$B:$B,Heron!AZ$9,Xero!$A:$A,Heron!$A$5,Xero!$E:$E,Heron!$A88)</f>
        <v/>
      </c>
      <c r="BA88" s="109">
        <f>SUMIFS(Xero!$F:$F,Xero!$B:$B,Heron!BA$9,Xero!$A:$A,Heron!$A$4,Xero!$E:$E,Heron!$A88)+SUMIFS(Xero!$F:$F,Xero!$B:$B,Heron!BA$9,Xero!$A:$A,Heron!$A$5,Xero!$E:$E,Heron!$A88)</f>
        <v/>
      </c>
      <c r="BB88" s="109">
        <f>SUMIFS(Xero!$F:$F,Xero!$B:$B,Heron!BB$9,Xero!$A:$A,Heron!$A$4,Xero!$E:$E,Heron!$A88)+SUMIFS(Xero!$F:$F,Xero!$B:$B,Heron!BB$9,Xero!$A:$A,Heron!$A$5,Xero!$E:$E,Heron!$A88)</f>
        <v/>
      </c>
      <c r="BC88" s="109">
        <f>SUMIFS(Xero!$F:$F,Xero!$B:$B,Heron!BC$9,Xero!$A:$A,Heron!$A$4,Xero!$E:$E,Heron!$A88)+SUMIFS(Xero!$F:$F,Xero!$B:$B,Heron!BC$9,Xero!$A:$A,Heron!$A$5,Xero!$E:$E,Heron!$A88)</f>
        <v/>
      </c>
      <c r="BD88" s="109">
        <f>SUMIFS(Xero!$F:$F,Xero!$B:$B,Heron!BD$9,Xero!$A:$A,Heron!$A$4,Xero!$E:$E,Heron!$A88)+SUMIFS(Xero!$F:$F,Xero!$B:$B,Heron!BD$9,Xero!$A:$A,Heron!$A$5,Xero!$E:$E,Heron!$A88)</f>
        <v/>
      </c>
      <c r="BE88" s="109">
        <f>SUMIFS(Xero!$F:$F,Xero!$B:$B,Heron!BE$9,Xero!$A:$A,Heron!$A$4,Xero!$E:$E,Heron!$A88)+SUMIFS(Xero!$F:$F,Xero!$B:$B,Heron!BE$9,Xero!$A:$A,Heron!$A$5,Xero!$E:$E,Heron!$A88)</f>
        <v/>
      </c>
      <c r="BF88" s="109">
        <f>SUMIFS(Xero!$F:$F,Xero!$B:$B,Heron!BF$9,Xero!$A:$A,Heron!$A$4,Xero!$E:$E,Heron!$A88)+SUMIFS(Xero!$F:$F,Xero!$B:$B,Heron!BF$9,Xero!$A:$A,Heron!$A$5,Xero!$E:$E,Heron!$A88)</f>
        <v/>
      </c>
      <c r="BG88" s="109">
        <f>SUMIFS(Xero!$F:$F,Xero!$B:$B,Heron!BG$9,Xero!$A:$A,Heron!$A$4,Xero!$E:$E,Heron!$A88)+SUMIFS(Xero!$F:$F,Xero!$B:$B,Heron!BG$9,Xero!$A:$A,Heron!$A$5,Xero!$E:$E,Heron!$A88)</f>
        <v/>
      </c>
      <c r="BH88" s="109">
        <f>SUMIFS(Xero!$F:$F,Xero!$B:$B,Heron!BH$9,Xero!$A:$A,Heron!$A$4,Xero!$E:$E,Heron!$A88)+SUMIFS(Xero!$F:$F,Xero!$B:$B,Heron!BH$9,Xero!$A:$A,Heron!$A$5,Xero!$E:$E,Heron!$A88)</f>
        <v/>
      </c>
      <c r="BI88" s="109">
        <f>SUMIFS(Xero!$F:$F,Xero!$B:$B,Heron!BI$9,Xero!$A:$A,Heron!$A$4,Xero!$E:$E,Heron!$A88)+SUMIFS(Xero!$F:$F,Xero!$B:$B,Heron!BI$9,Xero!$A:$A,Heron!$A$5,Xero!$E:$E,Heron!$A88)</f>
        <v/>
      </c>
      <c r="BJ88" s="109">
        <f>SUMIFS(Xero!$F:$F,Xero!$B:$B,Heron!BJ$9,Xero!$A:$A,Heron!$A$4,Xero!$E:$E,Heron!$A88)+SUMIFS(Xero!$F:$F,Xero!$B:$B,Heron!BJ$9,Xero!$A:$A,Heron!$A$5,Xero!$E:$E,Heron!$A88)</f>
        <v/>
      </c>
      <c r="BK88" s="109">
        <f>SUMIFS(Xero!$F:$F,Xero!$B:$B,Heron!BK$9,Xero!$A:$A,Heron!$A$4,Xero!$E:$E,Heron!$A88)+SUMIFS(Xero!$F:$F,Xero!$B:$B,Heron!BK$9,Xero!$A:$A,Heron!$A$5,Xero!$E:$E,Heron!$A88)</f>
        <v/>
      </c>
      <c r="BL88" s="109">
        <f>sum(D88:BK88)</f>
        <v/>
      </c>
    </row>
    <row r="89">
      <c r="A89" s="108" t="inlineStr">
        <is>
          <t>Legal Fees</t>
        </is>
      </c>
      <c r="D89" s="109">
        <f>SUMIFS(Xero!$F:$F,Xero!$B:$B,Heron!D$9,Xero!$A:$A,Heron!$A$4,Xero!$E:$E,Heron!$A89)+SUMIFS(Xero!$F:$F,Xero!$B:$B,Heron!D$9,Xero!$A:$A,Heron!$A$5,Xero!$E:$E,Heron!$A89)</f>
        <v/>
      </c>
      <c r="E89" s="109">
        <f>SUMIFS(Xero!$F:$F,Xero!$B:$B,Heron!E$9,Xero!$A:$A,Heron!$A$4,Xero!$E:$E,Heron!$A89)+SUMIFS(Xero!$F:$F,Xero!$B:$B,Heron!E$9,Xero!$A:$A,Heron!$A$5,Xero!$E:$E,Heron!$A89)</f>
        <v/>
      </c>
      <c r="F89" s="109">
        <f>SUMIFS(Xero!$F:$F,Xero!$B:$B,Heron!F$9,Xero!$A:$A,Heron!$A$4,Xero!$E:$E,Heron!$A89)+SUMIFS(Xero!$F:$F,Xero!$B:$B,Heron!F$9,Xero!$A:$A,Heron!$A$5,Xero!$E:$E,Heron!$A89)</f>
        <v/>
      </c>
      <c r="G89" s="109">
        <f>SUMIFS(Xero!$F:$F,Xero!$B:$B,Heron!G$9,Xero!$A:$A,Heron!$A$4,Xero!$E:$E,Heron!$A89)+SUMIFS(Xero!$F:$F,Xero!$B:$B,Heron!G$9,Xero!$A:$A,Heron!$A$5,Xero!$E:$E,Heron!$A89)</f>
        <v/>
      </c>
      <c r="H89" s="109">
        <f>SUMIFS(Xero!$F:$F,Xero!$B:$B,Heron!H$9,Xero!$A:$A,Heron!$A$4,Xero!$E:$E,Heron!$A89)+SUMIFS(Xero!$F:$F,Xero!$B:$B,Heron!H$9,Xero!$A:$A,Heron!$A$5,Xero!$E:$E,Heron!$A89)</f>
        <v/>
      </c>
      <c r="I89" s="109">
        <f>SUMIFS(Xero!$F:$F,Xero!$B:$B,Heron!I$9,Xero!$A:$A,Heron!$A$4,Xero!$E:$E,Heron!$A89)+SUMIFS(Xero!$F:$F,Xero!$B:$B,Heron!I$9,Xero!$A:$A,Heron!$A$5,Xero!$E:$E,Heron!$A89)</f>
        <v/>
      </c>
      <c r="J89" s="109">
        <f>SUMIFS(Xero!$F:$F,Xero!$B:$B,Heron!J$9,Xero!$A:$A,Heron!$A$4,Xero!$E:$E,Heron!$A89)+SUMIFS(Xero!$F:$F,Xero!$B:$B,Heron!J$9,Xero!$A:$A,Heron!$A$5,Xero!$E:$E,Heron!$A89)</f>
        <v/>
      </c>
      <c r="K89" s="109">
        <f>SUMIFS(Xero!$F:$F,Xero!$B:$B,Heron!K$9,Xero!$A:$A,Heron!$A$4,Xero!$E:$E,Heron!$A89)+SUMIFS(Xero!$F:$F,Xero!$B:$B,Heron!K$9,Xero!$A:$A,Heron!$A$5,Xero!$E:$E,Heron!$A89)</f>
        <v/>
      </c>
      <c r="L89" s="109">
        <f>SUMIFS(Xero!$F:$F,Xero!$B:$B,Heron!L$9,Xero!$A:$A,Heron!$A$4,Xero!$E:$E,Heron!$A89)+SUMIFS(Xero!$F:$F,Xero!$B:$B,Heron!L$9,Xero!$A:$A,Heron!$A$5,Xero!$E:$E,Heron!$A89)</f>
        <v/>
      </c>
      <c r="M89" s="109">
        <f>SUMIFS(Xero!$F:$F,Xero!$B:$B,Heron!M$9,Xero!$A:$A,Heron!$A$4,Xero!$E:$E,Heron!$A89)+SUMIFS(Xero!$F:$F,Xero!$B:$B,Heron!M$9,Xero!$A:$A,Heron!$A$5,Xero!$E:$E,Heron!$A89)</f>
        <v/>
      </c>
      <c r="N89" s="109">
        <f>SUMIFS(Xero!$F:$F,Xero!$B:$B,Heron!N$9,Xero!$A:$A,Heron!$A$4,Xero!$E:$E,Heron!$A89)+SUMIFS(Xero!$F:$F,Xero!$B:$B,Heron!N$9,Xero!$A:$A,Heron!$A$5,Xero!$E:$E,Heron!$A89)</f>
        <v/>
      </c>
      <c r="O89" s="109">
        <f>SUMIFS(Xero!$F:$F,Xero!$B:$B,Heron!O$9,Xero!$A:$A,Heron!$A$4,Xero!$E:$E,Heron!$A89)+SUMIFS(Xero!$F:$F,Xero!$B:$B,Heron!O$9,Xero!$A:$A,Heron!$A$5,Xero!$E:$E,Heron!$A89)</f>
        <v/>
      </c>
      <c r="P89" s="109">
        <f>SUMIFS(Xero!$F:$F,Xero!$B:$B,Heron!P$9,Xero!$A:$A,Heron!$A$4,Xero!$E:$E,Heron!$A89)+SUMIFS(Xero!$F:$F,Xero!$B:$B,Heron!P$9,Xero!$A:$A,Heron!$A$5,Xero!$E:$E,Heron!$A89)</f>
        <v/>
      </c>
      <c r="Q89" s="109">
        <f>SUMIFS(Xero!$F:$F,Xero!$B:$B,Heron!Q$9,Xero!$A:$A,Heron!$A$4,Xero!$E:$E,Heron!$A89)+SUMIFS(Xero!$F:$F,Xero!$B:$B,Heron!Q$9,Xero!$A:$A,Heron!$A$5,Xero!$E:$E,Heron!$A89)</f>
        <v/>
      </c>
      <c r="R89" s="109">
        <f>SUMIFS(Xero!$F:$F,Xero!$B:$B,Heron!R$9,Xero!$A:$A,Heron!$A$4,Xero!$E:$E,Heron!$A89)+SUMIFS(Xero!$F:$F,Xero!$B:$B,Heron!R$9,Xero!$A:$A,Heron!$A$5,Xero!$E:$E,Heron!$A89)</f>
        <v/>
      </c>
      <c r="S89" s="109">
        <f>SUMIFS(Xero!$F:$F,Xero!$B:$B,Heron!S$9,Xero!$A:$A,Heron!$A$4,Xero!$E:$E,Heron!$A89)+SUMIFS(Xero!$F:$F,Xero!$B:$B,Heron!S$9,Xero!$A:$A,Heron!$A$5,Xero!$E:$E,Heron!$A89)</f>
        <v/>
      </c>
      <c r="T89" s="109">
        <f>SUMIFS(Xero!$F:$F,Xero!$B:$B,Heron!T$9,Xero!$A:$A,Heron!$A$4,Xero!$E:$E,Heron!$A89)+SUMIFS(Xero!$F:$F,Xero!$B:$B,Heron!T$9,Xero!$A:$A,Heron!$A$5,Xero!$E:$E,Heron!$A89)</f>
        <v/>
      </c>
      <c r="U89" s="109">
        <f>SUMIFS(Xero!$F:$F,Xero!$B:$B,Heron!U$9,Xero!$A:$A,Heron!$A$4,Xero!$E:$E,Heron!$A89)+SUMIFS(Xero!$F:$F,Xero!$B:$B,Heron!U$9,Xero!$A:$A,Heron!$A$5,Xero!$E:$E,Heron!$A89)</f>
        <v/>
      </c>
      <c r="V89" s="109">
        <f>SUMIFS(Xero!$F:$F,Xero!$B:$B,Heron!V$9,Xero!$A:$A,Heron!$A$4,Xero!$E:$E,Heron!$A89)+SUMIFS(Xero!$F:$F,Xero!$B:$B,Heron!V$9,Xero!$A:$A,Heron!$A$5,Xero!$E:$E,Heron!$A89)</f>
        <v/>
      </c>
      <c r="W89" s="109">
        <f>SUMIFS(Xero!$F:$F,Xero!$B:$B,Heron!W$9,Xero!$A:$A,Heron!$A$4,Xero!$E:$E,Heron!$A89)+SUMIFS(Xero!$F:$F,Xero!$B:$B,Heron!W$9,Xero!$A:$A,Heron!$A$5,Xero!$E:$E,Heron!$A89)</f>
        <v/>
      </c>
      <c r="X89" s="109">
        <f>SUMIFS(Xero!$F:$F,Xero!$B:$B,Heron!X$9,Xero!$A:$A,Heron!$A$4,Xero!$E:$E,Heron!$A89)+SUMIFS(Xero!$F:$F,Xero!$B:$B,Heron!X$9,Xero!$A:$A,Heron!$A$5,Xero!$E:$E,Heron!$A89)</f>
        <v/>
      </c>
      <c r="Y89" s="109">
        <f>SUMIFS(Xero!$F:$F,Xero!$B:$B,Heron!Y$9,Xero!$A:$A,Heron!$A$4,Xero!$E:$E,Heron!$A89)+SUMIFS(Xero!$F:$F,Xero!$B:$B,Heron!Y$9,Xero!$A:$A,Heron!$A$5,Xero!$E:$E,Heron!$A89)</f>
        <v/>
      </c>
      <c r="Z89" s="109">
        <f>SUMIFS(Xero!$F:$F,Xero!$B:$B,Heron!Z$9,Xero!$A:$A,Heron!$A$4,Xero!$E:$E,Heron!$A89)+SUMIFS(Xero!$F:$F,Xero!$B:$B,Heron!Z$9,Xero!$A:$A,Heron!$A$5,Xero!$E:$E,Heron!$A89)</f>
        <v/>
      </c>
      <c r="AA89" s="109">
        <f>SUMIFS(Xero!$F:$F,Xero!$B:$B,Heron!AA$9,Xero!$A:$A,Heron!$A$4,Xero!$E:$E,Heron!$A89)+SUMIFS(Xero!$F:$F,Xero!$B:$B,Heron!AA$9,Xero!$A:$A,Heron!$A$5,Xero!$E:$E,Heron!$A89)</f>
        <v/>
      </c>
      <c r="AB89" s="109">
        <f>SUMIFS(Xero!$F:$F,Xero!$B:$B,Heron!AB$9,Xero!$A:$A,Heron!$A$4,Xero!$E:$E,Heron!$A89)+SUMIFS(Xero!$F:$F,Xero!$B:$B,Heron!AB$9,Xero!$A:$A,Heron!$A$5,Xero!$E:$E,Heron!$A89)</f>
        <v/>
      </c>
      <c r="AC89" s="109">
        <f>SUMIFS(Xero!$F:$F,Xero!$B:$B,Heron!AC$9,Xero!$A:$A,Heron!$A$4,Xero!$E:$E,Heron!$A89)+SUMIFS(Xero!$F:$F,Xero!$B:$B,Heron!AC$9,Xero!$A:$A,Heron!$A$5,Xero!$E:$E,Heron!$A89)</f>
        <v/>
      </c>
      <c r="AD89" s="109">
        <f>SUMIFS(Xero!$F:$F,Xero!$B:$B,Heron!AD$9,Xero!$A:$A,Heron!$A$4,Xero!$E:$E,Heron!$A89)+SUMIFS(Xero!$F:$F,Xero!$B:$B,Heron!AD$9,Xero!$A:$A,Heron!$A$5,Xero!$E:$E,Heron!$A89)</f>
        <v/>
      </c>
      <c r="AE89" s="109">
        <f>SUMIFS(Xero!$F:$F,Xero!$B:$B,Heron!AE$9,Xero!$A:$A,Heron!$A$4,Xero!$E:$E,Heron!$A89)+SUMIFS(Xero!$F:$F,Xero!$B:$B,Heron!AE$9,Xero!$A:$A,Heron!$A$5,Xero!$E:$E,Heron!$A89)</f>
        <v/>
      </c>
      <c r="AF89" s="109">
        <f>SUMIFS(Xero!$F:$F,Xero!$B:$B,Heron!AF$9,Xero!$A:$A,Heron!$A$4,Xero!$E:$E,Heron!$A89)+SUMIFS(Xero!$F:$F,Xero!$B:$B,Heron!AF$9,Xero!$A:$A,Heron!$A$5,Xero!$E:$E,Heron!$A89)</f>
        <v/>
      </c>
      <c r="AG89" s="109">
        <f>SUMIFS(Xero!$F:$F,Xero!$B:$B,Heron!AG$9,Xero!$A:$A,Heron!$A$4,Xero!$E:$E,Heron!$A89)+SUMIFS(Xero!$F:$F,Xero!$B:$B,Heron!AG$9,Xero!$A:$A,Heron!$A$5,Xero!$E:$E,Heron!$A89)</f>
        <v/>
      </c>
      <c r="AH89" s="109">
        <f>SUMIFS(Xero!$F:$F,Xero!$B:$B,Heron!AH$9,Xero!$A:$A,Heron!$A$4,Xero!$E:$E,Heron!$A89)+SUMIFS(Xero!$F:$F,Xero!$B:$B,Heron!AH$9,Xero!$A:$A,Heron!$A$5,Xero!$E:$E,Heron!$A89)</f>
        <v/>
      </c>
      <c r="AI89" s="109">
        <f>SUMIFS(Xero!$F:$F,Xero!$B:$B,Heron!AI$9,Xero!$A:$A,Heron!$A$4,Xero!$E:$E,Heron!$A89)+SUMIFS(Xero!$F:$F,Xero!$B:$B,Heron!AI$9,Xero!$A:$A,Heron!$A$5,Xero!$E:$E,Heron!$A89)</f>
        <v/>
      </c>
      <c r="AJ89" s="109">
        <f>SUMIFS(Xero!$F:$F,Xero!$B:$B,Heron!AJ$9,Xero!$A:$A,Heron!$A$4,Xero!$E:$E,Heron!$A89)+SUMIFS(Xero!$F:$F,Xero!$B:$B,Heron!AJ$9,Xero!$A:$A,Heron!$A$5,Xero!$E:$E,Heron!$A89)</f>
        <v/>
      </c>
      <c r="AK89" s="109">
        <f>SUMIFS(Xero!$F:$F,Xero!$B:$B,Heron!AK$9,Xero!$A:$A,Heron!$A$4,Xero!$E:$E,Heron!$A89)+SUMIFS(Xero!$F:$F,Xero!$B:$B,Heron!AK$9,Xero!$A:$A,Heron!$A$5,Xero!$E:$E,Heron!$A89)</f>
        <v/>
      </c>
      <c r="AL89" s="109">
        <f>SUMIFS(Xero!$F:$F,Xero!$B:$B,Heron!AL$9,Xero!$A:$A,Heron!$A$4,Xero!$E:$E,Heron!$A89)+SUMIFS(Xero!$F:$F,Xero!$B:$B,Heron!AL$9,Xero!$A:$A,Heron!$A$5,Xero!$E:$E,Heron!$A89)</f>
        <v/>
      </c>
      <c r="AM89" s="109">
        <f>SUMIFS(Xero!$F:$F,Xero!$B:$B,Heron!AM$9,Xero!$A:$A,Heron!$A$4,Xero!$E:$E,Heron!$A89)+SUMIFS(Xero!$F:$F,Xero!$B:$B,Heron!AM$9,Xero!$A:$A,Heron!$A$5,Xero!$E:$E,Heron!$A89)</f>
        <v/>
      </c>
      <c r="AN89" s="109">
        <f>SUMIFS(Xero!$F:$F,Xero!$B:$B,Heron!AN$9,Xero!$A:$A,Heron!$A$4,Xero!$E:$E,Heron!$A89)+SUMIFS(Xero!$F:$F,Xero!$B:$B,Heron!AN$9,Xero!$A:$A,Heron!$A$5,Xero!$E:$E,Heron!$A89)</f>
        <v/>
      </c>
      <c r="AO89" s="109">
        <f>SUMIFS(Xero!$F:$F,Xero!$B:$B,Heron!AO$9,Xero!$A:$A,Heron!$A$4,Xero!$E:$E,Heron!$A89)+SUMIFS(Xero!$F:$F,Xero!$B:$B,Heron!AO$9,Xero!$A:$A,Heron!$A$5,Xero!$E:$E,Heron!$A89)</f>
        <v/>
      </c>
      <c r="AP89" s="109">
        <f>SUMIFS(Xero!$F:$F,Xero!$B:$B,Heron!AP$9,Xero!$A:$A,Heron!$A$4,Xero!$E:$E,Heron!$A89)+SUMIFS(Xero!$F:$F,Xero!$B:$B,Heron!AP$9,Xero!$A:$A,Heron!$A$5,Xero!$E:$E,Heron!$A89)</f>
        <v/>
      </c>
      <c r="AQ89" s="109">
        <f>SUMIFS(Xero!$F:$F,Xero!$B:$B,Heron!AQ$9,Xero!$A:$A,Heron!$A$4,Xero!$E:$E,Heron!$A89)+SUMIFS(Xero!$F:$F,Xero!$B:$B,Heron!AQ$9,Xero!$A:$A,Heron!$A$5,Xero!$E:$E,Heron!$A89)</f>
        <v/>
      </c>
      <c r="AR89" s="109">
        <f>SUMIFS(Xero!$F:$F,Xero!$B:$B,Heron!AR$9,Xero!$A:$A,Heron!$A$4,Xero!$E:$E,Heron!$A89)+SUMIFS(Xero!$F:$F,Xero!$B:$B,Heron!AR$9,Xero!$A:$A,Heron!$A$5,Xero!$E:$E,Heron!$A89)</f>
        <v/>
      </c>
      <c r="AS89" s="109">
        <f>SUMIFS(Xero!$F:$F,Xero!$B:$B,Heron!AS$9,Xero!$A:$A,Heron!$A$4,Xero!$E:$E,Heron!$A89)+SUMIFS(Xero!$F:$F,Xero!$B:$B,Heron!AS$9,Xero!$A:$A,Heron!$A$5,Xero!$E:$E,Heron!$A89)</f>
        <v/>
      </c>
      <c r="AT89" s="109">
        <f>SUMIFS(Xero!$F:$F,Xero!$B:$B,Heron!AT$9,Xero!$A:$A,Heron!$A$4,Xero!$E:$E,Heron!$A89)+SUMIFS(Xero!$F:$F,Xero!$B:$B,Heron!AT$9,Xero!$A:$A,Heron!$A$5,Xero!$E:$E,Heron!$A89)</f>
        <v/>
      </c>
      <c r="AU89" s="109">
        <f>SUMIFS(Xero!$F:$F,Xero!$B:$B,Heron!AU$9,Xero!$A:$A,Heron!$A$4,Xero!$E:$E,Heron!$A89)+SUMIFS(Xero!$F:$F,Xero!$B:$B,Heron!AU$9,Xero!$A:$A,Heron!$A$5,Xero!$E:$E,Heron!$A89)</f>
        <v/>
      </c>
      <c r="AV89" s="109">
        <f>SUMIFS(Xero!$F:$F,Xero!$B:$B,Heron!AV$9,Xero!$A:$A,Heron!$A$4,Xero!$E:$E,Heron!$A89)+SUMIFS(Xero!$F:$F,Xero!$B:$B,Heron!AV$9,Xero!$A:$A,Heron!$A$5,Xero!$E:$E,Heron!$A89)</f>
        <v/>
      </c>
      <c r="AW89" s="109">
        <f>SUMIFS(Xero!$F:$F,Xero!$B:$B,Heron!AW$9,Xero!$A:$A,Heron!$A$4,Xero!$E:$E,Heron!$A89)+SUMIFS(Xero!$F:$F,Xero!$B:$B,Heron!AW$9,Xero!$A:$A,Heron!$A$5,Xero!$E:$E,Heron!$A89)</f>
        <v/>
      </c>
      <c r="AX89" s="109">
        <f>SUMIFS(Xero!$F:$F,Xero!$B:$B,Heron!AX$9,Xero!$A:$A,Heron!$A$4,Xero!$E:$E,Heron!$A89)+SUMIFS(Xero!$F:$F,Xero!$B:$B,Heron!AX$9,Xero!$A:$A,Heron!$A$5,Xero!$E:$E,Heron!$A89)</f>
        <v/>
      </c>
      <c r="AY89" s="109">
        <f>SUMIFS(Xero!$F:$F,Xero!$B:$B,Heron!AY$9,Xero!$A:$A,Heron!$A$4,Xero!$E:$E,Heron!$A89)+SUMIFS(Xero!$F:$F,Xero!$B:$B,Heron!AY$9,Xero!$A:$A,Heron!$A$5,Xero!$E:$E,Heron!$A89)</f>
        <v/>
      </c>
      <c r="AZ89" s="109">
        <f>SUMIFS(Xero!$F:$F,Xero!$B:$B,Heron!AZ$9,Xero!$A:$A,Heron!$A$4,Xero!$E:$E,Heron!$A89)+SUMIFS(Xero!$F:$F,Xero!$B:$B,Heron!AZ$9,Xero!$A:$A,Heron!$A$5,Xero!$E:$E,Heron!$A89)</f>
        <v/>
      </c>
      <c r="BA89" s="109">
        <f>SUMIFS(Xero!$F:$F,Xero!$B:$B,Heron!BA$9,Xero!$A:$A,Heron!$A$4,Xero!$E:$E,Heron!$A89)+SUMIFS(Xero!$F:$F,Xero!$B:$B,Heron!BA$9,Xero!$A:$A,Heron!$A$5,Xero!$E:$E,Heron!$A89)</f>
        <v/>
      </c>
      <c r="BB89" s="109">
        <f>SUMIFS(Xero!$F:$F,Xero!$B:$B,Heron!BB$9,Xero!$A:$A,Heron!$A$4,Xero!$E:$E,Heron!$A89)+SUMIFS(Xero!$F:$F,Xero!$B:$B,Heron!BB$9,Xero!$A:$A,Heron!$A$5,Xero!$E:$E,Heron!$A89)</f>
        <v/>
      </c>
      <c r="BC89" s="109">
        <f>SUMIFS(Xero!$F:$F,Xero!$B:$B,Heron!BC$9,Xero!$A:$A,Heron!$A$4,Xero!$E:$E,Heron!$A89)+SUMIFS(Xero!$F:$F,Xero!$B:$B,Heron!BC$9,Xero!$A:$A,Heron!$A$5,Xero!$E:$E,Heron!$A89)</f>
        <v/>
      </c>
      <c r="BD89" s="109">
        <f>SUMIFS(Xero!$F:$F,Xero!$B:$B,Heron!BD$9,Xero!$A:$A,Heron!$A$4,Xero!$E:$E,Heron!$A89)+SUMIFS(Xero!$F:$F,Xero!$B:$B,Heron!BD$9,Xero!$A:$A,Heron!$A$5,Xero!$E:$E,Heron!$A89)</f>
        <v/>
      </c>
      <c r="BE89" s="109">
        <f>SUMIFS(Xero!$F:$F,Xero!$B:$B,Heron!BE$9,Xero!$A:$A,Heron!$A$4,Xero!$E:$E,Heron!$A89)+SUMIFS(Xero!$F:$F,Xero!$B:$B,Heron!BE$9,Xero!$A:$A,Heron!$A$5,Xero!$E:$E,Heron!$A89)</f>
        <v/>
      </c>
      <c r="BF89" s="109">
        <f>SUMIFS(Xero!$F:$F,Xero!$B:$B,Heron!BF$9,Xero!$A:$A,Heron!$A$4,Xero!$E:$E,Heron!$A89)+SUMIFS(Xero!$F:$F,Xero!$B:$B,Heron!BF$9,Xero!$A:$A,Heron!$A$5,Xero!$E:$E,Heron!$A89)</f>
        <v/>
      </c>
      <c r="BG89" s="109">
        <f>SUMIFS(Xero!$F:$F,Xero!$B:$B,Heron!BG$9,Xero!$A:$A,Heron!$A$4,Xero!$E:$E,Heron!$A89)+SUMIFS(Xero!$F:$F,Xero!$B:$B,Heron!BG$9,Xero!$A:$A,Heron!$A$5,Xero!$E:$E,Heron!$A89)</f>
        <v/>
      </c>
      <c r="BH89" s="109">
        <f>SUMIFS(Xero!$F:$F,Xero!$B:$B,Heron!BH$9,Xero!$A:$A,Heron!$A$4,Xero!$E:$E,Heron!$A89)+SUMIFS(Xero!$F:$F,Xero!$B:$B,Heron!BH$9,Xero!$A:$A,Heron!$A$5,Xero!$E:$E,Heron!$A89)</f>
        <v/>
      </c>
      <c r="BI89" s="109">
        <f>SUMIFS(Xero!$F:$F,Xero!$B:$B,Heron!BI$9,Xero!$A:$A,Heron!$A$4,Xero!$E:$E,Heron!$A89)+SUMIFS(Xero!$F:$F,Xero!$B:$B,Heron!BI$9,Xero!$A:$A,Heron!$A$5,Xero!$E:$E,Heron!$A89)</f>
        <v/>
      </c>
      <c r="BJ89" s="109">
        <f>SUMIFS(Xero!$F:$F,Xero!$B:$B,Heron!BJ$9,Xero!$A:$A,Heron!$A$4,Xero!$E:$E,Heron!$A89)+SUMIFS(Xero!$F:$F,Xero!$B:$B,Heron!BJ$9,Xero!$A:$A,Heron!$A$5,Xero!$E:$E,Heron!$A89)</f>
        <v/>
      </c>
      <c r="BK89" s="109">
        <f>SUMIFS(Xero!$F:$F,Xero!$B:$B,Heron!BK$9,Xero!$A:$A,Heron!$A$4,Xero!$E:$E,Heron!$A89)+SUMIFS(Xero!$F:$F,Xero!$B:$B,Heron!BK$9,Xero!$A:$A,Heron!$A$5,Xero!$E:$E,Heron!$A89)</f>
        <v/>
      </c>
      <c r="BL89" s="109">
        <f>sum(D89:BK89)</f>
        <v/>
      </c>
    </row>
    <row r="90">
      <c r="A90" s="108" t="inlineStr">
        <is>
          <t>Levies</t>
        </is>
      </c>
      <c r="D90" s="109">
        <f>SUMIFS(Xero!$F:$F,Xero!$B:$B,Heron!D$9,Xero!$A:$A,Heron!$A$4,Xero!$E:$E,Heron!$A90)+SUMIFS(Xero!$F:$F,Xero!$B:$B,Heron!D$9,Xero!$A:$A,Heron!$A$5,Xero!$E:$E,Heron!$A90)</f>
        <v/>
      </c>
      <c r="E90" s="109">
        <f>SUMIFS(Xero!$F:$F,Xero!$B:$B,Heron!E$9,Xero!$A:$A,Heron!$A$4,Xero!$E:$E,Heron!$A90)+SUMIFS(Xero!$F:$F,Xero!$B:$B,Heron!E$9,Xero!$A:$A,Heron!$A$5,Xero!$E:$E,Heron!$A90)</f>
        <v/>
      </c>
      <c r="F90" s="109">
        <f>SUMIFS(Xero!$F:$F,Xero!$B:$B,Heron!F$9,Xero!$A:$A,Heron!$A$4,Xero!$E:$E,Heron!$A90)+SUMIFS(Xero!$F:$F,Xero!$B:$B,Heron!F$9,Xero!$A:$A,Heron!$A$5,Xero!$E:$E,Heron!$A90)</f>
        <v/>
      </c>
      <c r="G90" s="109">
        <f>SUMIFS(Xero!$F:$F,Xero!$B:$B,Heron!G$9,Xero!$A:$A,Heron!$A$4,Xero!$E:$E,Heron!$A90)+SUMIFS(Xero!$F:$F,Xero!$B:$B,Heron!G$9,Xero!$A:$A,Heron!$A$5,Xero!$E:$E,Heron!$A90)</f>
        <v/>
      </c>
      <c r="H90" s="109">
        <f>SUMIFS(Xero!$F:$F,Xero!$B:$B,Heron!H$9,Xero!$A:$A,Heron!$A$4,Xero!$E:$E,Heron!$A90)+SUMIFS(Xero!$F:$F,Xero!$B:$B,Heron!H$9,Xero!$A:$A,Heron!$A$5,Xero!$E:$E,Heron!$A90)</f>
        <v/>
      </c>
      <c r="I90" s="109">
        <f>SUMIFS(Xero!$F:$F,Xero!$B:$B,Heron!I$9,Xero!$A:$A,Heron!$A$4,Xero!$E:$E,Heron!$A90)+SUMIFS(Xero!$F:$F,Xero!$B:$B,Heron!I$9,Xero!$A:$A,Heron!$A$5,Xero!$E:$E,Heron!$A90)</f>
        <v/>
      </c>
      <c r="J90" s="109">
        <f>SUMIFS(Xero!$F:$F,Xero!$B:$B,Heron!J$9,Xero!$A:$A,Heron!$A$4,Xero!$E:$E,Heron!$A90)+SUMIFS(Xero!$F:$F,Xero!$B:$B,Heron!J$9,Xero!$A:$A,Heron!$A$5,Xero!$E:$E,Heron!$A90)</f>
        <v/>
      </c>
      <c r="K90" s="109">
        <f>SUMIFS(Xero!$F:$F,Xero!$B:$B,Heron!K$9,Xero!$A:$A,Heron!$A$4,Xero!$E:$E,Heron!$A90)+SUMIFS(Xero!$F:$F,Xero!$B:$B,Heron!K$9,Xero!$A:$A,Heron!$A$5,Xero!$E:$E,Heron!$A90)</f>
        <v/>
      </c>
      <c r="L90" s="109">
        <f>SUMIFS(Xero!$F:$F,Xero!$B:$B,Heron!L$9,Xero!$A:$A,Heron!$A$4,Xero!$E:$E,Heron!$A90)+SUMIFS(Xero!$F:$F,Xero!$B:$B,Heron!L$9,Xero!$A:$A,Heron!$A$5,Xero!$E:$E,Heron!$A90)</f>
        <v/>
      </c>
      <c r="M90" s="109">
        <f>SUMIFS(Xero!$F:$F,Xero!$B:$B,Heron!M$9,Xero!$A:$A,Heron!$A$4,Xero!$E:$E,Heron!$A90)+SUMIFS(Xero!$F:$F,Xero!$B:$B,Heron!M$9,Xero!$A:$A,Heron!$A$5,Xero!$E:$E,Heron!$A90)</f>
        <v/>
      </c>
      <c r="N90" s="109">
        <f>SUMIFS(Xero!$F:$F,Xero!$B:$B,Heron!N$9,Xero!$A:$A,Heron!$A$4,Xero!$E:$E,Heron!$A90)+SUMIFS(Xero!$F:$F,Xero!$B:$B,Heron!N$9,Xero!$A:$A,Heron!$A$5,Xero!$E:$E,Heron!$A90)</f>
        <v/>
      </c>
      <c r="O90" s="109">
        <f>SUMIFS(Xero!$F:$F,Xero!$B:$B,Heron!O$9,Xero!$A:$A,Heron!$A$4,Xero!$E:$E,Heron!$A90)+SUMIFS(Xero!$F:$F,Xero!$B:$B,Heron!O$9,Xero!$A:$A,Heron!$A$5,Xero!$E:$E,Heron!$A90)</f>
        <v/>
      </c>
      <c r="P90" s="109">
        <f>SUMIFS(Xero!$F:$F,Xero!$B:$B,Heron!P$9,Xero!$A:$A,Heron!$A$4,Xero!$E:$E,Heron!$A90)+SUMIFS(Xero!$F:$F,Xero!$B:$B,Heron!P$9,Xero!$A:$A,Heron!$A$5,Xero!$E:$E,Heron!$A90)</f>
        <v/>
      </c>
      <c r="Q90" s="109">
        <f>SUMIFS(Xero!$F:$F,Xero!$B:$B,Heron!Q$9,Xero!$A:$A,Heron!$A$4,Xero!$E:$E,Heron!$A90)+SUMIFS(Xero!$F:$F,Xero!$B:$B,Heron!Q$9,Xero!$A:$A,Heron!$A$5,Xero!$E:$E,Heron!$A90)</f>
        <v/>
      </c>
      <c r="R90" s="109">
        <f>SUMIFS(Xero!$F:$F,Xero!$B:$B,Heron!R$9,Xero!$A:$A,Heron!$A$4,Xero!$E:$E,Heron!$A90)+SUMIFS(Xero!$F:$F,Xero!$B:$B,Heron!R$9,Xero!$A:$A,Heron!$A$5,Xero!$E:$E,Heron!$A90)</f>
        <v/>
      </c>
      <c r="S90" s="109">
        <f>SUMIFS(Xero!$F:$F,Xero!$B:$B,Heron!S$9,Xero!$A:$A,Heron!$A$4,Xero!$E:$E,Heron!$A90)+SUMIFS(Xero!$F:$F,Xero!$B:$B,Heron!S$9,Xero!$A:$A,Heron!$A$5,Xero!$E:$E,Heron!$A90)</f>
        <v/>
      </c>
      <c r="T90" s="109">
        <f>SUMIFS(Xero!$F:$F,Xero!$B:$B,Heron!T$9,Xero!$A:$A,Heron!$A$4,Xero!$E:$E,Heron!$A90)+SUMIFS(Xero!$F:$F,Xero!$B:$B,Heron!T$9,Xero!$A:$A,Heron!$A$5,Xero!$E:$E,Heron!$A90)</f>
        <v/>
      </c>
      <c r="U90" s="109">
        <f>SUMIFS(Xero!$F:$F,Xero!$B:$B,Heron!U$9,Xero!$A:$A,Heron!$A$4,Xero!$E:$E,Heron!$A90)+SUMIFS(Xero!$F:$F,Xero!$B:$B,Heron!U$9,Xero!$A:$A,Heron!$A$5,Xero!$E:$E,Heron!$A90)</f>
        <v/>
      </c>
      <c r="V90" s="109">
        <f>SUMIFS(Xero!$F:$F,Xero!$B:$B,Heron!V$9,Xero!$A:$A,Heron!$A$4,Xero!$E:$E,Heron!$A90)+SUMIFS(Xero!$F:$F,Xero!$B:$B,Heron!V$9,Xero!$A:$A,Heron!$A$5,Xero!$E:$E,Heron!$A90)</f>
        <v/>
      </c>
      <c r="W90" s="109">
        <f>SUMIFS(Xero!$F:$F,Xero!$B:$B,Heron!W$9,Xero!$A:$A,Heron!$A$4,Xero!$E:$E,Heron!$A90)+SUMIFS(Xero!$F:$F,Xero!$B:$B,Heron!W$9,Xero!$A:$A,Heron!$A$5,Xero!$E:$E,Heron!$A90)</f>
        <v/>
      </c>
      <c r="X90" s="109">
        <f>SUMIFS(Xero!$F:$F,Xero!$B:$B,Heron!X$9,Xero!$A:$A,Heron!$A$4,Xero!$E:$E,Heron!$A90)+SUMIFS(Xero!$F:$F,Xero!$B:$B,Heron!X$9,Xero!$A:$A,Heron!$A$5,Xero!$E:$E,Heron!$A90)</f>
        <v/>
      </c>
      <c r="Y90" s="109">
        <f>SUMIFS(Xero!$F:$F,Xero!$B:$B,Heron!Y$9,Xero!$A:$A,Heron!$A$4,Xero!$E:$E,Heron!$A90)+SUMIFS(Xero!$F:$F,Xero!$B:$B,Heron!Y$9,Xero!$A:$A,Heron!$A$5,Xero!$E:$E,Heron!$A90)</f>
        <v/>
      </c>
      <c r="Z90" s="109">
        <f>SUMIFS(Xero!$F:$F,Xero!$B:$B,Heron!Z$9,Xero!$A:$A,Heron!$A$4,Xero!$E:$E,Heron!$A90)+SUMIFS(Xero!$F:$F,Xero!$B:$B,Heron!Z$9,Xero!$A:$A,Heron!$A$5,Xero!$E:$E,Heron!$A90)</f>
        <v/>
      </c>
      <c r="AA90" s="109">
        <f>SUMIFS(Xero!$F:$F,Xero!$B:$B,Heron!AA$9,Xero!$A:$A,Heron!$A$4,Xero!$E:$E,Heron!$A90)+SUMIFS(Xero!$F:$F,Xero!$B:$B,Heron!AA$9,Xero!$A:$A,Heron!$A$5,Xero!$E:$E,Heron!$A90)</f>
        <v/>
      </c>
      <c r="AB90" s="109">
        <f>SUMIFS(Xero!$F:$F,Xero!$B:$B,Heron!AB$9,Xero!$A:$A,Heron!$A$4,Xero!$E:$E,Heron!$A90)+SUMIFS(Xero!$F:$F,Xero!$B:$B,Heron!AB$9,Xero!$A:$A,Heron!$A$5,Xero!$E:$E,Heron!$A90)</f>
        <v/>
      </c>
      <c r="AC90" s="109">
        <f>SUMIFS(Xero!$F:$F,Xero!$B:$B,Heron!AC$9,Xero!$A:$A,Heron!$A$4,Xero!$E:$E,Heron!$A90)+SUMIFS(Xero!$F:$F,Xero!$B:$B,Heron!AC$9,Xero!$A:$A,Heron!$A$5,Xero!$E:$E,Heron!$A90)</f>
        <v/>
      </c>
      <c r="AD90" s="109">
        <f>SUMIFS(Xero!$F:$F,Xero!$B:$B,Heron!AD$9,Xero!$A:$A,Heron!$A$4,Xero!$E:$E,Heron!$A90)+SUMIFS(Xero!$F:$F,Xero!$B:$B,Heron!AD$9,Xero!$A:$A,Heron!$A$5,Xero!$E:$E,Heron!$A90)</f>
        <v/>
      </c>
      <c r="AE90" s="109">
        <f>SUMIFS(Xero!$F:$F,Xero!$B:$B,Heron!AE$9,Xero!$A:$A,Heron!$A$4,Xero!$E:$E,Heron!$A90)+SUMIFS(Xero!$F:$F,Xero!$B:$B,Heron!AE$9,Xero!$A:$A,Heron!$A$5,Xero!$E:$E,Heron!$A90)</f>
        <v/>
      </c>
      <c r="AF90" s="109">
        <f>SUMIFS(Xero!$F:$F,Xero!$B:$B,Heron!AF$9,Xero!$A:$A,Heron!$A$4,Xero!$E:$E,Heron!$A90)+SUMIFS(Xero!$F:$F,Xero!$B:$B,Heron!AF$9,Xero!$A:$A,Heron!$A$5,Xero!$E:$E,Heron!$A90)</f>
        <v/>
      </c>
      <c r="AG90" s="109">
        <f>SUMIFS(Xero!$F:$F,Xero!$B:$B,Heron!AG$9,Xero!$A:$A,Heron!$A$4,Xero!$E:$E,Heron!$A90)+SUMIFS(Xero!$F:$F,Xero!$B:$B,Heron!AG$9,Xero!$A:$A,Heron!$A$5,Xero!$E:$E,Heron!$A90)</f>
        <v/>
      </c>
      <c r="AH90" s="109">
        <f>SUMIFS(Xero!$F:$F,Xero!$B:$B,Heron!AH$9,Xero!$A:$A,Heron!$A$4,Xero!$E:$E,Heron!$A90)+SUMIFS(Xero!$F:$F,Xero!$B:$B,Heron!AH$9,Xero!$A:$A,Heron!$A$5,Xero!$E:$E,Heron!$A90)</f>
        <v/>
      </c>
      <c r="AI90" s="109">
        <f>SUMIFS(Xero!$F:$F,Xero!$B:$B,Heron!AI$9,Xero!$A:$A,Heron!$A$4,Xero!$E:$E,Heron!$A90)+SUMIFS(Xero!$F:$F,Xero!$B:$B,Heron!AI$9,Xero!$A:$A,Heron!$A$5,Xero!$E:$E,Heron!$A90)</f>
        <v/>
      </c>
      <c r="AJ90" s="109">
        <f>SUMIFS(Xero!$F:$F,Xero!$B:$B,Heron!AJ$9,Xero!$A:$A,Heron!$A$4,Xero!$E:$E,Heron!$A90)+SUMIFS(Xero!$F:$F,Xero!$B:$B,Heron!AJ$9,Xero!$A:$A,Heron!$A$5,Xero!$E:$E,Heron!$A90)</f>
        <v/>
      </c>
      <c r="AK90" s="109">
        <f>SUMIFS(Xero!$F:$F,Xero!$B:$B,Heron!AK$9,Xero!$A:$A,Heron!$A$4,Xero!$E:$E,Heron!$A90)+SUMIFS(Xero!$F:$F,Xero!$B:$B,Heron!AK$9,Xero!$A:$A,Heron!$A$5,Xero!$E:$E,Heron!$A90)</f>
        <v/>
      </c>
      <c r="AL90" s="109">
        <f>SUMIFS(Xero!$F:$F,Xero!$B:$B,Heron!AL$9,Xero!$A:$A,Heron!$A$4,Xero!$E:$E,Heron!$A90)+SUMIFS(Xero!$F:$F,Xero!$B:$B,Heron!AL$9,Xero!$A:$A,Heron!$A$5,Xero!$E:$E,Heron!$A90)</f>
        <v/>
      </c>
      <c r="AM90" s="109">
        <f>SUMIFS(Xero!$F:$F,Xero!$B:$B,Heron!AM$9,Xero!$A:$A,Heron!$A$4,Xero!$E:$E,Heron!$A90)+SUMIFS(Xero!$F:$F,Xero!$B:$B,Heron!AM$9,Xero!$A:$A,Heron!$A$5,Xero!$E:$E,Heron!$A90)</f>
        <v/>
      </c>
      <c r="AN90" s="109">
        <f>SUMIFS(Xero!$F:$F,Xero!$B:$B,Heron!AN$9,Xero!$A:$A,Heron!$A$4,Xero!$E:$E,Heron!$A90)+SUMIFS(Xero!$F:$F,Xero!$B:$B,Heron!AN$9,Xero!$A:$A,Heron!$A$5,Xero!$E:$E,Heron!$A90)</f>
        <v/>
      </c>
      <c r="AO90" s="109">
        <f>SUMIFS(Xero!$F:$F,Xero!$B:$B,Heron!AO$9,Xero!$A:$A,Heron!$A$4,Xero!$E:$E,Heron!$A90)+SUMIFS(Xero!$F:$F,Xero!$B:$B,Heron!AO$9,Xero!$A:$A,Heron!$A$5,Xero!$E:$E,Heron!$A90)</f>
        <v/>
      </c>
      <c r="AP90" s="109">
        <f>SUMIFS(Xero!$F:$F,Xero!$B:$B,Heron!AP$9,Xero!$A:$A,Heron!$A$4,Xero!$E:$E,Heron!$A90)+SUMIFS(Xero!$F:$F,Xero!$B:$B,Heron!AP$9,Xero!$A:$A,Heron!$A$5,Xero!$E:$E,Heron!$A90)</f>
        <v/>
      </c>
      <c r="AQ90" s="109">
        <f>SUMIFS(Xero!$F:$F,Xero!$B:$B,Heron!AQ$9,Xero!$A:$A,Heron!$A$4,Xero!$E:$E,Heron!$A90)+SUMIFS(Xero!$F:$F,Xero!$B:$B,Heron!AQ$9,Xero!$A:$A,Heron!$A$5,Xero!$E:$E,Heron!$A90)</f>
        <v/>
      </c>
      <c r="AR90" s="109">
        <f>SUMIFS(Xero!$F:$F,Xero!$B:$B,Heron!AR$9,Xero!$A:$A,Heron!$A$4,Xero!$E:$E,Heron!$A90)+SUMIFS(Xero!$F:$F,Xero!$B:$B,Heron!AR$9,Xero!$A:$A,Heron!$A$5,Xero!$E:$E,Heron!$A90)</f>
        <v/>
      </c>
      <c r="AS90" s="109">
        <f>SUMIFS(Xero!$F:$F,Xero!$B:$B,Heron!AS$9,Xero!$A:$A,Heron!$A$4,Xero!$E:$E,Heron!$A90)+SUMIFS(Xero!$F:$F,Xero!$B:$B,Heron!AS$9,Xero!$A:$A,Heron!$A$5,Xero!$E:$E,Heron!$A90)</f>
        <v/>
      </c>
      <c r="AT90" s="109">
        <f>SUMIFS(Xero!$F:$F,Xero!$B:$B,Heron!AT$9,Xero!$A:$A,Heron!$A$4,Xero!$E:$E,Heron!$A90)+SUMIFS(Xero!$F:$F,Xero!$B:$B,Heron!AT$9,Xero!$A:$A,Heron!$A$5,Xero!$E:$E,Heron!$A90)</f>
        <v/>
      </c>
      <c r="AU90" s="109">
        <f>SUMIFS(Xero!$F:$F,Xero!$B:$B,Heron!AU$9,Xero!$A:$A,Heron!$A$4,Xero!$E:$E,Heron!$A90)+SUMIFS(Xero!$F:$F,Xero!$B:$B,Heron!AU$9,Xero!$A:$A,Heron!$A$5,Xero!$E:$E,Heron!$A90)</f>
        <v/>
      </c>
      <c r="AV90" s="109">
        <f>SUMIFS(Xero!$F:$F,Xero!$B:$B,Heron!AV$9,Xero!$A:$A,Heron!$A$4,Xero!$E:$E,Heron!$A90)+SUMIFS(Xero!$F:$F,Xero!$B:$B,Heron!AV$9,Xero!$A:$A,Heron!$A$5,Xero!$E:$E,Heron!$A90)</f>
        <v/>
      </c>
      <c r="AW90" s="109">
        <f>SUMIFS(Xero!$F:$F,Xero!$B:$B,Heron!AW$9,Xero!$A:$A,Heron!$A$4,Xero!$E:$E,Heron!$A90)+SUMIFS(Xero!$F:$F,Xero!$B:$B,Heron!AW$9,Xero!$A:$A,Heron!$A$5,Xero!$E:$E,Heron!$A90)</f>
        <v/>
      </c>
      <c r="AX90" s="109">
        <f>SUMIFS(Xero!$F:$F,Xero!$B:$B,Heron!AX$9,Xero!$A:$A,Heron!$A$4,Xero!$E:$E,Heron!$A90)+SUMIFS(Xero!$F:$F,Xero!$B:$B,Heron!AX$9,Xero!$A:$A,Heron!$A$5,Xero!$E:$E,Heron!$A90)</f>
        <v/>
      </c>
      <c r="AY90" s="109">
        <f>SUMIFS(Xero!$F:$F,Xero!$B:$B,Heron!AY$9,Xero!$A:$A,Heron!$A$4,Xero!$E:$E,Heron!$A90)+SUMIFS(Xero!$F:$F,Xero!$B:$B,Heron!AY$9,Xero!$A:$A,Heron!$A$5,Xero!$E:$E,Heron!$A90)</f>
        <v/>
      </c>
      <c r="AZ90" s="109">
        <f>SUMIFS(Xero!$F:$F,Xero!$B:$B,Heron!AZ$9,Xero!$A:$A,Heron!$A$4,Xero!$E:$E,Heron!$A90)+SUMIFS(Xero!$F:$F,Xero!$B:$B,Heron!AZ$9,Xero!$A:$A,Heron!$A$5,Xero!$E:$E,Heron!$A90)</f>
        <v/>
      </c>
      <c r="BA90" s="109">
        <f>SUMIFS(Xero!$F:$F,Xero!$B:$B,Heron!BA$9,Xero!$A:$A,Heron!$A$4,Xero!$E:$E,Heron!$A90)+SUMIFS(Xero!$F:$F,Xero!$B:$B,Heron!BA$9,Xero!$A:$A,Heron!$A$5,Xero!$E:$E,Heron!$A90)</f>
        <v/>
      </c>
      <c r="BB90" s="109">
        <f>SUMIFS(Xero!$F:$F,Xero!$B:$B,Heron!BB$9,Xero!$A:$A,Heron!$A$4,Xero!$E:$E,Heron!$A90)+SUMIFS(Xero!$F:$F,Xero!$B:$B,Heron!BB$9,Xero!$A:$A,Heron!$A$5,Xero!$E:$E,Heron!$A90)</f>
        <v/>
      </c>
      <c r="BC90" s="109">
        <f>SUMIFS(Xero!$F:$F,Xero!$B:$B,Heron!BC$9,Xero!$A:$A,Heron!$A$4,Xero!$E:$E,Heron!$A90)+SUMIFS(Xero!$F:$F,Xero!$B:$B,Heron!BC$9,Xero!$A:$A,Heron!$A$5,Xero!$E:$E,Heron!$A90)</f>
        <v/>
      </c>
      <c r="BD90" s="109">
        <f>SUMIFS(Xero!$F:$F,Xero!$B:$B,Heron!BD$9,Xero!$A:$A,Heron!$A$4,Xero!$E:$E,Heron!$A90)+SUMIFS(Xero!$F:$F,Xero!$B:$B,Heron!BD$9,Xero!$A:$A,Heron!$A$5,Xero!$E:$E,Heron!$A90)</f>
        <v/>
      </c>
      <c r="BE90" s="109">
        <f>SUMIFS(Xero!$F:$F,Xero!$B:$B,Heron!BE$9,Xero!$A:$A,Heron!$A$4,Xero!$E:$E,Heron!$A90)+SUMIFS(Xero!$F:$F,Xero!$B:$B,Heron!BE$9,Xero!$A:$A,Heron!$A$5,Xero!$E:$E,Heron!$A90)</f>
        <v/>
      </c>
      <c r="BF90" s="109">
        <f>SUMIFS(Xero!$F:$F,Xero!$B:$B,Heron!BF$9,Xero!$A:$A,Heron!$A$4,Xero!$E:$E,Heron!$A90)+SUMIFS(Xero!$F:$F,Xero!$B:$B,Heron!BF$9,Xero!$A:$A,Heron!$A$5,Xero!$E:$E,Heron!$A90)</f>
        <v/>
      </c>
      <c r="BG90" s="109">
        <f>SUMIFS(Xero!$F:$F,Xero!$B:$B,Heron!BG$9,Xero!$A:$A,Heron!$A$4,Xero!$E:$E,Heron!$A90)+SUMIFS(Xero!$F:$F,Xero!$B:$B,Heron!BG$9,Xero!$A:$A,Heron!$A$5,Xero!$E:$E,Heron!$A90)</f>
        <v/>
      </c>
      <c r="BH90" s="109">
        <f>SUMIFS(Xero!$F:$F,Xero!$B:$B,Heron!BH$9,Xero!$A:$A,Heron!$A$4,Xero!$E:$E,Heron!$A90)+SUMIFS(Xero!$F:$F,Xero!$B:$B,Heron!BH$9,Xero!$A:$A,Heron!$A$5,Xero!$E:$E,Heron!$A90)</f>
        <v/>
      </c>
      <c r="BI90" s="109">
        <f>SUMIFS(Xero!$F:$F,Xero!$B:$B,Heron!BI$9,Xero!$A:$A,Heron!$A$4,Xero!$E:$E,Heron!$A90)+SUMIFS(Xero!$F:$F,Xero!$B:$B,Heron!BI$9,Xero!$A:$A,Heron!$A$5,Xero!$E:$E,Heron!$A90)</f>
        <v/>
      </c>
      <c r="BJ90" s="109">
        <f>SUMIFS(Xero!$F:$F,Xero!$B:$B,Heron!BJ$9,Xero!$A:$A,Heron!$A$4,Xero!$E:$E,Heron!$A90)+SUMIFS(Xero!$F:$F,Xero!$B:$B,Heron!BJ$9,Xero!$A:$A,Heron!$A$5,Xero!$E:$E,Heron!$A90)</f>
        <v/>
      </c>
      <c r="BK90" s="109">
        <f>SUMIFS(Xero!$F:$F,Xero!$B:$B,Heron!BK$9,Xero!$A:$A,Heron!$A$4,Xero!$E:$E,Heron!$A90)+SUMIFS(Xero!$F:$F,Xero!$B:$B,Heron!BK$9,Xero!$A:$A,Heron!$A$5,Xero!$E:$E,Heron!$A90)</f>
        <v/>
      </c>
      <c r="BL90" s="109">
        <f>sum(D90:BK90)</f>
        <v/>
      </c>
    </row>
    <row r="91">
      <c r="A91" s="108" t="inlineStr">
        <is>
          <t>Levies - Amari</t>
        </is>
      </c>
      <c r="D91" s="109">
        <f>SUMIFS(Xero!$F:$F,Xero!$B:$B,Heron!D$9,Xero!$A:$A,Heron!$A$4,Xero!$E:$E,Heron!$A91)+SUMIFS(Xero!$F:$F,Xero!$B:$B,Heron!D$9,Xero!$A:$A,Heron!$A$5,Xero!$E:$E,Heron!$A91)</f>
        <v/>
      </c>
      <c r="E91" s="109">
        <f>SUMIFS(Xero!$F:$F,Xero!$B:$B,Heron!E$9,Xero!$A:$A,Heron!$A$4,Xero!$E:$E,Heron!$A91)+SUMIFS(Xero!$F:$F,Xero!$B:$B,Heron!E$9,Xero!$A:$A,Heron!$A$5,Xero!$E:$E,Heron!$A91)</f>
        <v/>
      </c>
      <c r="F91" s="109">
        <f>SUMIFS(Xero!$F:$F,Xero!$B:$B,Heron!F$9,Xero!$A:$A,Heron!$A$4,Xero!$E:$E,Heron!$A91)+SUMIFS(Xero!$F:$F,Xero!$B:$B,Heron!F$9,Xero!$A:$A,Heron!$A$5,Xero!$E:$E,Heron!$A91)</f>
        <v/>
      </c>
      <c r="G91" s="109">
        <f>SUMIFS(Xero!$F:$F,Xero!$B:$B,Heron!G$9,Xero!$A:$A,Heron!$A$4,Xero!$E:$E,Heron!$A91)+SUMIFS(Xero!$F:$F,Xero!$B:$B,Heron!G$9,Xero!$A:$A,Heron!$A$5,Xero!$E:$E,Heron!$A91)</f>
        <v/>
      </c>
      <c r="H91" s="109">
        <f>SUMIFS(Xero!$F:$F,Xero!$B:$B,Heron!H$9,Xero!$A:$A,Heron!$A$4,Xero!$E:$E,Heron!$A91)+SUMIFS(Xero!$F:$F,Xero!$B:$B,Heron!H$9,Xero!$A:$A,Heron!$A$5,Xero!$E:$E,Heron!$A91)</f>
        <v/>
      </c>
      <c r="I91" s="109">
        <f>SUMIFS(Xero!$F:$F,Xero!$B:$B,Heron!I$9,Xero!$A:$A,Heron!$A$4,Xero!$E:$E,Heron!$A91)+SUMIFS(Xero!$F:$F,Xero!$B:$B,Heron!I$9,Xero!$A:$A,Heron!$A$5,Xero!$E:$E,Heron!$A91)</f>
        <v/>
      </c>
      <c r="J91" s="109">
        <f>SUMIFS(Xero!$F:$F,Xero!$B:$B,Heron!J$9,Xero!$A:$A,Heron!$A$4,Xero!$E:$E,Heron!$A91)+SUMIFS(Xero!$F:$F,Xero!$B:$B,Heron!J$9,Xero!$A:$A,Heron!$A$5,Xero!$E:$E,Heron!$A91)</f>
        <v/>
      </c>
      <c r="K91" s="109">
        <f>SUMIFS(Xero!$F:$F,Xero!$B:$B,Heron!K$9,Xero!$A:$A,Heron!$A$4,Xero!$E:$E,Heron!$A91)+SUMIFS(Xero!$F:$F,Xero!$B:$B,Heron!K$9,Xero!$A:$A,Heron!$A$5,Xero!$E:$E,Heron!$A91)</f>
        <v/>
      </c>
      <c r="L91" s="109">
        <f>SUMIFS(Xero!$F:$F,Xero!$B:$B,Heron!L$9,Xero!$A:$A,Heron!$A$4,Xero!$E:$E,Heron!$A91)+SUMIFS(Xero!$F:$F,Xero!$B:$B,Heron!L$9,Xero!$A:$A,Heron!$A$5,Xero!$E:$E,Heron!$A91)</f>
        <v/>
      </c>
      <c r="M91" s="109">
        <f>SUMIFS(Xero!$F:$F,Xero!$B:$B,Heron!M$9,Xero!$A:$A,Heron!$A$4,Xero!$E:$E,Heron!$A91)+SUMIFS(Xero!$F:$F,Xero!$B:$B,Heron!M$9,Xero!$A:$A,Heron!$A$5,Xero!$E:$E,Heron!$A91)</f>
        <v/>
      </c>
      <c r="N91" s="109">
        <f>SUMIFS(Xero!$F:$F,Xero!$B:$B,Heron!N$9,Xero!$A:$A,Heron!$A$4,Xero!$E:$E,Heron!$A91)+SUMIFS(Xero!$F:$F,Xero!$B:$B,Heron!N$9,Xero!$A:$A,Heron!$A$5,Xero!$E:$E,Heron!$A91)</f>
        <v/>
      </c>
      <c r="O91" s="109">
        <f>SUMIFS(Xero!$F:$F,Xero!$B:$B,Heron!O$9,Xero!$A:$A,Heron!$A$4,Xero!$E:$E,Heron!$A91)+SUMIFS(Xero!$F:$F,Xero!$B:$B,Heron!O$9,Xero!$A:$A,Heron!$A$5,Xero!$E:$E,Heron!$A91)</f>
        <v/>
      </c>
      <c r="P91" s="109">
        <f>SUMIFS(Xero!$F:$F,Xero!$B:$B,Heron!P$9,Xero!$A:$A,Heron!$A$4,Xero!$E:$E,Heron!$A91)+SUMIFS(Xero!$F:$F,Xero!$B:$B,Heron!P$9,Xero!$A:$A,Heron!$A$5,Xero!$E:$E,Heron!$A91)</f>
        <v/>
      </c>
      <c r="Q91" s="109">
        <f>SUMIFS(Xero!$F:$F,Xero!$B:$B,Heron!Q$9,Xero!$A:$A,Heron!$A$4,Xero!$E:$E,Heron!$A91)+SUMIFS(Xero!$F:$F,Xero!$B:$B,Heron!Q$9,Xero!$A:$A,Heron!$A$5,Xero!$E:$E,Heron!$A91)</f>
        <v/>
      </c>
      <c r="R91" s="109">
        <f>SUMIFS(Xero!$F:$F,Xero!$B:$B,Heron!R$9,Xero!$A:$A,Heron!$A$4,Xero!$E:$E,Heron!$A91)+SUMIFS(Xero!$F:$F,Xero!$B:$B,Heron!R$9,Xero!$A:$A,Heron!$A$5,Xero!$E:$E,Heron!$A91)</f>
        <v/>
      </c>
      <c r="S91" s="109">
        <f>SUMIFS(Xero!$F:$F,Xero!$B:$B,Heron!S$9,Xero!$A:$A,Heron!$A$4,Xero!$E:$E,Heron!$A91)+SUMIFS(Xero!$F:$F,Xero!$B:$B,Heron!S$9,Xero!$A:$A,Heron!$A$5,Xero!$E:$E,Heron!$A91)</f>
        <v/>
      </c>
      <c r="T91" s="109">
        <f>SUMIFS(Xero!$F:$F,Xero!$B:$B,Heron!T$9,Xero!$A:$A,Heron!$A$4,Xero!$E:$E,Heron!$A91)+SUMIFS(Xero!$F:$F,Xero!$B:$B,Heron!T$9,Xero!$A:$A,Heron!$A$5,Xero!$E:$E,Heron!$A91)</f>
        <v/>
      </c>
      <c r="U91" s="109">
        <f>SUMIFS(Xero!$F:$F,Xero!$B:$B,Heron!U$9,Xero!$A:$A,Heron!$A$4,Xero!$E:$E,Heron!$A91)+SUMIFS(Xero!$F:$F,Xero!$B:$B,Heron!U$9,Xero!$A:$A,Heron!$A$5,Xero!$E:$E,Heron!$A91)</f>
        <v/>
      </c>
      <c r="V91" s="109">
        <f>SUMIFS(Xero!$F:$F,Xero!$B:$B,Heron!V$9,Xero!$A:$A,Heron!$A$4,Xero!$E:$E,Heron!$A91)+SUMIFS(Xero!$F:$F,Xero!$B:$B,Heron!V$9,Xero!$A:$A,Heron!$A$5,Xero!$E:$E,Heron!$A91)</f>
        <v/>
      </c>
      <c r="W91" s="109">
        <f>SUMIFS(Xero!$F:$F,Xero!$B:$B,Heron!W$9,Xero!$A:$A,Heron!$A$4,Xero!$E:$E,Heron!$A91)+SUMIFS(Xero!$F:$F,Xero!$B:$B,Heron!W$9,Xero!$A:$A,Heron!$A$5,Xero!$E:$E,Heron!$A91)</f>
        <v/>
      </c>
      <c r="X91" s="109">
        <f>SUMIFS(Xero!$F:$F,Xero!$B:$B,Heron!X$9,Xero!$A:$A,Heron!$A$4,Xero!$E:$E,Heron!$A91)+SUMIFS(Xero!$F:$F,Xero!$B:$B,Heron!X$9,Xero!$A:$A,Heron!$A$5,Xero!$E:$E,Heron!$A91)</f>
        <v/>
      </c>
      <c r="Y91" s="109">
        <f>SUMIFS(Xero!$F:$F,Xero!$B:$B,Heron!Y$9,Xero!$A:$A,Heron!$A$4,Xero!$E:$E,Heron!$A91)+SUMIFS(Xero!$F:$F,Xero!$B:$B,Heron!Y$9,Xero!$A:$A,Heron!$A$5,Xero!$E:$E,Heron!$A91)</f>
        <v/>
      </c>
      <c r="Z91" s="109">
        <f>SUMIFS(Xero!$F:$F,Xero!$B:$B,Heron!Z$9,Xero!$A:$A,Heron!$A$4,Xero!$E:$E,Heron!$A91)+SUMIFS(Xero!$F:$F,Xero!$B:$B,Heron!Z$9,Xero!$A:$A,Heron!$A$5,Xero!$E:$E,Heron!$A91)</f>
        <v/>
      </c>
      <c r="AA91" s="109">
        <f>SUMIFS(Xero!$F:$F,Xero!$B:$B,Heron!AA$9,Xero!$A:$A,Heron!$A$4,Xero!$E:$E,Heron!$A91)+SUMIFS(Xero!$F:$F,Xero!$B:$B,Heron!AA$9,Xero!$A:$A,Heron!$A$5,Xero!$E:$E,Heron!$A91)</f>
        <v/>
      </c>
      <c r="AB91" s="109">
        <f>SUMIFS(Xero!$F:$F,Xero!$B:$B,Heron!AB$9,Xero!$A:$A,Heron!$A$4,Xero!$E:$E,Heron!$A91)+SUMIFS(Xero!$F:$F,Xero!$B:$B,Heron!AB$9,Xero!$A:$A,Heron!$A$5,Xero!$E:$E,Heron!$A91)</f>
        <v/>
      </c>
      <c r="AC91" s="109">
        <f>SUMIFS(Xero!$F:$F,Xero!$B:$B,Heron!AC$9,Xero!$A:$A,Heron!$A$4,Xero!$E:$E,Heron!$A91)+SUMIFS(Xero!$F:$F,Xero!$B:$B,Heron!AC$9,Xero!$A:$A,Heron!$A$5,Xero!$E:$E,Heron!$A91)</f>
        <v/>
      </c>
      <c r="AD91" s="109">
        <f>SUMIFS(Xero!$F:$F,Xero!$B:$B,Heron!AD$9,Xero!$A:$A,Heron!$A$4,Xero!$E:$E,Heron!$A91)+SUMIFS(Xero!$F:$F,Xero!$B:$B,Heron!AD$9,Xero!$A:$A,Heron!$A$5,Xero!$E:$E,Heron!$A91)</f>
        <v/>
      </c>
      <c r="AE91" s="109">
        <f>SUMIFS(Xero!$F:$F,Xero!$B:$B,Heron!AE$9,Xero!$A:$A,Heron!$A$4,Xero!$E:$E,Heron!$A91)+SUMIFS(Xero!$F:$F,Xero!$B:$B,Heron!AE$9,Xero!$A:$A,Heron!$A$5,Xero!$E:$E,Heron!$A91)</f>
        <v/>
      </c>
      <c r="AF91" s="109">
        <f>SUMIFS(Xero!$F:$F,Xero!$B:$B,Heron!AF$9,Xero!$A:$A,Heron!$A$4,Xero!$E:$E,Heron!$A91)+SUMIFS(Xero!$F:$F,Xero!$B:$B,Heron!AF$9,Xero!$A:$A,Heron!$A$5,Xero!$E:$E,Heron!$A91)</f>
        <v/>
      </c>
      <c r="AG91" s="109">
        <f>SUMIFS(Xero!$F:$F,Xero!$B:$B,Heron!AG$9,Xero!$A:$A,Heron!$A$4,Xero!$E:$E,Heron!$A91)+SUMIFS(Xero!$F:$F,Xero!$B:$B,Heron!AG$9,Xero!$A:$A,Heron!$A$5,Xero!$E:$E,Heron!$A91)</f>
        <v/>
      </c>
      <c r="AH91" s="109">
        <f>SUMIFS(Xero!$F:$F,Xero!$B:$B,Heron!AH$9,Xero!$A:$A,Heron!$A$4,Xero!$E:$E,Heron!$A91)+SUMIFS(Xero!$F:$F,Xero!$B:$B,Heron!AH$9,Xero!$A:$A,Heron!$A$5,Xero!$E:$E,Heron!$A91)</f>
        <v/>
      </c>
      <c r="AI91" s="109">
        <f>SUMIFS(Xero!$F:$F,Xero!$B:$B,Heron!AI$9,Xero!$A:$A,Heron!$A$4,Xero!$E:$E,Heron!$A91)+SUMIFS(Xero!$F:$F,Xero!$B:$B,Heron!AI$9,Xero!$A:$A,Heron!$A$5,Xero!$E:$E,Heron!$A91)</f>
        <v/>
      </c>
      <c r="AJ91" s="109">
        <f>SUMIFS(Xero!$F:$F,Xero!$B:$B,Heron!AJ$9,Xero!$A:$A,Heron!$A$4,Xero!$E:$E,Heron!$A91)+SUMIFS(Xero!$F:$F,Xero!$B:$B,Heron!AJ$9,Xero!$A:$A,Heron!$A$5,Xero!$E:$E,Heron!$A91)</f>
        <v/>
      </c>
      <c r="AK91" s="109">
        <f>SUMIFS(Xero!$F:$F,Xero!$B:$B,Heron!AK$9,Xero!$A:$A,Heron!$A$4,Xero!$E:$E,Heron!$A91)+SUMIFS(Xero!$F:$F,Xero!$B:$B,Heron!AK$9,Xero!$A:$A,Heron!$A$5,Xero!$E:$E,Heron!$A91)</f>
        <v/>
      </c>
      <c r="AL91" s="109">
        <f>SUMIFS(Xero!$F:$F,Xero!$B:$B,Heron!AL$9,Xero!$A:$A,Heron!$A$4,Xero!$E:$E,Heron!$A91)+SUMIFS(Xero!$F:$F,Xero!$B:$B,Heron!AL$9,Xero!$A:$A,Heron!$A$5,Xero!$E:$E,Heron!$A91)</f>
        <v/>
      </c>
      <c r="AM91" s="109">
        <f>SUMIFS(Xero!$F:$F,Xero!$B:$B,Heron!AM$9,Xero!$A:$A,Heron!$A$4,Xero!$E:$E,Heron!$A91)+SUMIFS(Xero!$F:$F,Xero!$B:$B,Heron!AM$9,Xero!$A:$A,Heron!$A$5,Xero!$E:$E,Heron!$A91)</f>
        <v/>
      </c>
      <c r="AN91" s="109">
        <f>SUMIFS(Xero!$F:$F,Xero!$B:$B,Heron!AN$9,Xero!$A:$A,Heron!$A$4,Xero!$E:$E,Heron!$A91)+SUMIFS(Xero!$F:$F,Xero!$B:$B,Heron!AN$9,Xero!$A:$A,Heron!$A$5,Xero!$E:$E,Heron!$A91)</f>
        <v/>
      </c>
      <c r="AO91" s="109">
        <f>SUMIFS(Xero!$F:$F,Xero!$B:$B,Heron!AO$9,Xero!$A:$A,Heron!$A$4,Xero!$E:$E,Heron!$A91)+SUMIFS(Xero!$F:$F,Xero!$B:$B,Heron!AO$9,Xero!$A:$A,Heron!$A$5,Xero!$E:$E,Heron!$A91)</f>
        <v/>
      </c>
      <c r="AP91" s="109">
        <f>SUMIFS(Xero!$F:$F,Xero!$B:$B,Heron!AP$9,Xero!$A:$A,Heron!$A$4,Xero!$E:$E,Heron!$A91)+SUMIFS(Xero!$F:$F,Xero!$B:$B,Heron!AP$9,Xero!$A:$A,Heron!$A$5,Xero!$E:$E,Heron!$A91)</f>
        <v/>
      </c>
      <c r="AQ91" s="109">
        <f>SUMIFS(Xero!$F:$F,Xero!$B:$B,Heron!AQ$9,Xero!$A:$A,Heron!$A$4,Xero!$E:$E,Heron!$A91)+SUMIFS(Xero!$F:$F,Xero!$B:$B,Heron!AQ$9,Xero!$A:$A,Heron!$A$5,Xero!$E:$E,Heron!$A91)</f>
        <v/>
      </c>
      <c r="AR91" s="109">
        <f>SUMIFS(Xero!$F:$F,Xero!$B:$B,Heron!AR$9,Xero!$A:$A,Heron!$A$4,Xero!$E:$E,Heron!$A91)+SUMIFS(Xero!$F:$F,Xero!$B:$B,Heron!AR$9,Xero!$A:$A,Heron!$A$5,Xero!$E:$E,Heron!$A91)</f>
        <v/>
      </c>
      <c r="AS91" s="109">
        <f>SUMIFS(Xero!$F:$F,Xero!$B:$B,Heron!AS$9,Xero!$A:$A,Heron!$A$4,Xero!$E:$E,Heron!$A91)+SUMIFS(Xero!$F:$F,Xero!$B:$B,Heron!AS$9,Xero!$A:$A,Heron!$A$5,Xero!$E:$E,Heron!$A91)</f>
        <v/>
      </c>
      <c r="AT91" s="109">
        <f>SUMIFS(Xero!$F:$F,Xero!$B:$B,Heron!AT$9,Xero!$A:$A,Heron!$A$4,Xero!$E:$E,Heron!$A91)+SUMIFS(Xero!$F:$F,Xero!$B:$B,Heron!AT$9,Xero!$A:$A,Heron!$A$5,Xero!$E:$E,Heron!$A91)</f>
        <v/>
      </c>
      <c r="AU91" s="109">
        <f>SUMIFS(Xero!$F:$F,Xero!$B:$B,Heron!AU$9,Xero!$A:$A,Heron!$A$4,Xero!$E:$E,Heron!$A91)+SUMIFS(Xero!$F:$F,Xero!$B:$B,Heron!AU$9,Xero!$A:$A,Heron!$A$5,Xero!$E:$E,Heron!$A91)</f>
        <v/>
      </c>
      <c r="AV91" s="109">
        <f>SUMIFS(Xero!$F:$F,Xero!$B:$B,Heron!AV$9,Xero!$A:$A,Heron!$A$4,Xero!$E:$E,Heron!$A91)+SUMIFS(Xero!$F:$F,Xero!$B:$B,Heron!AV$9,Xero!$A:$A,Heron!$A$5,Xero!$E:$E,Heron!$A91)</f>
        <v/>
      </c>
      <c r="AW91" s="109">
        <f>SUMIFS(Xero!$F:$F,Xero!$B:$B,Heron!AW$9,Xero!$A:$A,Heron!$A$4,Xero!$E:$E,Heron!$A91)+SUMIFS(Xero!$F:$F,Xero!$B:$B,Heron!AW$9,Xero!$A:$A,Heron!$A$5,Xero!$E:$E,Heron!$A91)</f>
        <v/>
      </c>
      <c r="AX91" s="109">
        <f>SUMIFS(Xero!$F:$F,Xero!$B:$B,Heron!AX$9,Xero!$A:$A,Heron!$A$4,Xero!$E:$E,Heron!$A91)+SUMIFS(Xero!$F:$F,Xero!$B:$B,Heron!AX$9,Xero!$A:$A,Heron!$A$5,Xero!$E:$E,Heron!$A91)</f>
        <v/>
      </c>
      <c r="AY91" s="109">
        <f>SUMIFS(Xero!$F:$F,Xero!$B:$B,Heron!AY$9,Xero!$A:$A,Heron!$A$4,Xero!$E:$E,Heron!$A91)+SUMIFS(Xero!$F:$F,Xero!$B:$B,Heron!AY$9,Xero!$A:$A,Heron!$A$5,Xero!$E:$E,Heron!$A91)</f>
        <v/>
      </c>
      <c r="AZ91" s="109">
        <f>SUMIFS(Xero!$F:$F,Xero!$B:$B,Heron!AZ$9,Xero!$A:$A,Heron!$A$4,Xero!$E:$E,Heron!$A91)+SUMIFS(Xero!$F:$F,Xero!$B:$B,Heron!AZ$9,Xero!$A:$A,Heron!$A$5,Xero!$E:$E,Heron!$A91)</f>
        <v/>
      </c>
      <c r="BA91" s="109">
        <f>SUMIFS(Xero!$F:$F,Xero!$B:$B,Heron!BA$9,Xero!$A:$A,Heron!$A$4,Xero!$E:$E,Heron!$A91)+SUMIFS(Xero!$F:$F,Xero!$B:$B,Heron!BA$9,Xero!$A:$A,Heron!$A$5,Xero!$E:$E,Heron!$A91)</f>
        <v/>
      </c>
      <c r="BB91" s="109">
        <f>SUMIFS(Xero!$F:$F,Xero!$B:$B,Heron!BB$9,Xero!$A:$A,Heron!$A$4,Xero!$E:$E,Heron!$A91)+SUMIFS(Xero!$F:$F,Xero!$B:$B,Heron!BB$9,Xero!$A:$A,Heron!$A$5,Xero!$E:$E,Heron!$A91)</f>
        <v/>
      </c>
      <c r="BC91" s="109">
        <f>SUMIFS(Xero!$F:$F,Xero!$B:$B,Heron!BC$9,Xero!$A:$A,Heron!$A$4,Xero!$E:$E,Heron!$A91)+SUMIFS(Xero!$F:$F,Xero!$B:$B,Heron!BC$9,Xero!$A:$A,Heron!$A$5,Xero!$E:$E,Heron!$A91)</f>
        <v/>
      </c>
      <c r="BD91" s="109">
        <f>SUMIFS(Xero!$F:$F,Xero!$B:$B,Heron!BD$9,Xero!$A:$A,Heron!$A$4,Xero!$E:$E,Heron!$A91)+SUMIFS(Xero!$F:$F,Xero!$B:$B,Heron!BD$9,Xero!$A:$A,Heron!$A$5,Xero!$E:$E,Heron!$A91)</f>
        <v/>
      </c>
      <c r="BE91" s="109">
        <f>SUMIFS(Xero!$F:$F,Xero!$B:$B,Heron!BE$9,Xero!$A:$A,Heron!$A$4,Xero!$E:$E,Heron!$A91)+SUMIFS(Xero!$F:$F,Xero!$B:$B,Heron!BE$9,Xero!$A:$A,Heron!$A$5,Xero!$E:$E,Heron!$A91)</f>
        <v/>
      </c>
      <c r="BF91" s="109">
        <f>SUMIFS(Xero!$F:$F,Xero!$B:$B,Heron!BF$9,Xero!$A:$A,Heron!$A$4,Xero!$E:$E,Heron!$A91)+SUMIFS(Xero!$F:$F,Xero!$B:$B,Heron!BF$9,Xero!$A:$A,Heron!$A$5,Xero!$E:$E,Heron!$A91)</f>
        <v/>
      </c>
      <c r="BG91" s="109">
        <f>SUMIFS(Xero!$F:$F,Xero!$B:$B,Heron!BG$9,Xero!$A:$A,Heron!$A$4,Xero!$E:$E,Heron!$A91)+SUMIFS(Xero!$F:$F,Xero!$B:$B,Heron!BG$9,Xero!$A:$A,Heron!$A$5,Xero!$E:$E,Heron!$A91)</f>
        <v/>
      </c>
      <c r="BH91" s="109">
        <f>SUMIFS(Xero!$F:$F,Xero!$B:$B,Heron!BH$9,Xero!$A:$A,Heron!$A$4,Xero!$E:$E,Heron!$A91)+SUMIFS(Xero!$F:$F,Xero!$B:$B,Heron!BH$9,Xero!$A:$A,Heron!$A$5,Xero!$E:$E,Heron!$A91)</f>
        <v/>
      </c>
      <c r="BI91" s="109">
        <f>SUMIFS(Xero!$F:$F,Xero!$B:$B,Heron!BI$9,Xero!$A:$A,Heron!$A$4,Xero!$E:$E,Heron!$A91)+SUMIFS(Xero!$F:$F,Xero!$B:$B,Heron!BI$9,Xero!$A:$A,Heron!$A$5,Xero!$E:$E,Heron!$A91)</f>
        <v/>
      </c>
      <c r="BJ91" s="109">
        <f>SUMIFS(Xero!$F:$F,Xero!$B:$B,Heron!BJ$9,Xero!$A:$A,Heron!$A$4,Xero!$E:$E,Heron!$A91)+SUMIFS(Xero!$F:$F,Xero!$B:$B,Heron!BJ$9,Xero!$A:$A,Heron!$A$5,Xero!$E:$E,Heron!$A91)</f>
        <v/>
      </c>
      <c r="BK91" s="109">
        <f>SUMIFS(Xero!$F:$F,Xero!$B:$B,Heron!BK$9,Xero!$A:$A,Heron!$A$4,Xero!$E:$E,Heron!$A91)+SUMIFS(Xero!$F:$F,Xero!$B:$B,Heron!BK$9,Xero!$A:$A,Heron!$A$5,Xero!$E:$E,Heron!$A91)</f>
        <v/>
      </c>
      <c r="BL91" s="109">
        <f>sum(D91:BK91)</f>
        <v/>
      </c>
    </row>
    <row r="92">
      <c r="A92" s="108" t="inlineStr">
        <is>
          <t>Levies - Developer</t>
        </is>
      </c>
      <c r="D92" s="109">
        <f>SUMIFS(Xero!$F:$F,Xero!$B:$B,Heron!D$9,Xero!$A:$A,Heron!$A$4,Xero!$E:$E,Heron!$A92)+SUMIFS(Xero!$F:$F,Xero!$B:$B,Heron!D$9,Xero!$A:$A,Heron!$A$5,Xero!$E:$E,Heron!$A92)</f>
        <v/>
      </c>
      <c r="E92" s="109">
        <f>SUMIFS(Xero!$F:$F,Xero!$B:$B,Heron!E$9,Xero!$A:$A,Heron!$A$4,Xero!$E:$E,Heron!$A92)+SUMIFS(Xero!$F:$F,Xero!$B:$B,Heron!E$9,Xero!$A:$A,Heron!$A$5,Xero!$E:$E,Heron!$A92)</f>
        <v/>
      </c>
      <c r="F92" s="109">
        <f>SUMIFS(Xero!$F:$F,Xero!$B:$B,Heron!F$9,Xero!$A:$A,Heron!$A$4,Xero!$E:$E,Heron!$A92)+SUMIFS(Xero!$F:$F,Xero!$B:$B,Heron!F$9,Xero!$A:$A,Heron!$A$5,Xero!$E:$E,Heron!$A92)</f>
        <v/>
      </c>
      <c r="G92" s="109">
        <f>SUMIFS(Xero!$F:$F,Xero!$B:$B,Heron!G$9,Xero!$A:$A,Heron!$A$4,Xero!$E:$E,Heron!$A92)+SUMIFS(Xero!$F:$F,Xero!$B:$B,Heron!G$9,Xero!$A:$A,Heron!$A$5,Xero!$E:$E,Heron!$A92)</f>
        <v/>
      </c>
      <c r="H92" s="109">
        <f>SUMIFS(Xero!$F:$F,Xero!$B:$B,Heron!H$9,Xero!$A:$A,Heron!$A$4,Xero!$E:$E,Heron!$A92)+SUMIFS(Xero!$F:$F,Xero!$B:$B,Heron!H$9,Xero!$A:$A,Heron!$A$5,Xero!$E:$E,Heron!$A92)</f>
        <v/>
      </c>
      <c r="I92" s="109">
        <f>SUMIFS(Xero!$F:$F,Xero!$B:$B,Heron!I$9,Xero!$A:$A,Heron!$A$4,Xero!$E:$E,Heron!$A92)+SUMIFS(Xero!$F:$F,Xero!$B:$B,Heron!I$9,Xero!$A:$A,Heron!$A$5,Xero!$E:$E,Heron!$A92)</f>
        <v/>
      </c>
      <c r="J92" s="109">
        <f>SUMIFS(Xero!$F:$F,Xero!$B:$B,Heron!J$9,Xero!$A:$A,Heron!$A$4,Xero!$E:$E,Heron!$A92)+SUMIFS(Xero!$F:$F,Xero!$B:$B,Heron!J$9,Xero!$A:$A,Heron!$A$5,Xero!$E:$E,Heron!$A92)</f>
        <v/>
      </c>
      <c r="K92" s="109">
        <f>SUMIFS(Xero!$F:$F,Xero!$B:$B,Heron!K$9,Xero!$A:$A,Heron!$A$4,Xero!$E:$E,Heron!$A92)+SUMIFS(Xero!$F:$F,Xero!$B:$B,Heron!K$9,Xero!$A:$A,Heron!$A$5,Xero!$E:$E,Heron!$A92)</f>
        <v/>
      </c>
      <c r="L92" s="109">
        <f>SUMIFS(Xero!$F:$F,Xero!$B:$B,Heron!L$9,Xero!$A:$A,Heron!$A$4,Xero!$E:$E,Heron!$A92)+SUMIFS(Xero!$F:$F,Xero!$B:$B,Heron!L$9,Xero!$A:$A,Heron!$A$5,Xero!$E:$E,Heron!$A92)</f>
        <v/>
      </c>
      <c r="M92" s="109">
        <f>SUMIFS(Xero!$F:$F,Xero!$B:$B,Heron!M$9,Xero!$A:$A,Heron!$A$4,Xero!$E:$E,Heron!$A92)+SUMIFS(Xero!$F:$F,Xero!$B:$B,Heron!M$9,Xero!$A:$A,Heron!$A$5,Xero!$E:$E,Heron!$A92)</f>
        <v/>
      </c>
      <c r="N92" s="109">
        <f>SUMIFS(Xero!$F:$F,Xero!$B:$B,Heron!N$9,Xero!$A:$A,Heron!$A$4,Xero!$E:$E,Heron!$A92)+SUMIFS(Xero!$F:$F,Xero!$B:$B,Heron!N$9,Xero!$A:$A,Heron!$A$5,Xero!$E:$E,Heron!$A92)</f>
        <v/>
      </c>
      <c r="O92" s="109">
        <f>SUMIFS(Xero!$F:$F,Xero!$B:$B,Heron!O$9,Xero!$A:$A,Heron!$A$4,Xero!$E:$E,Heron!$A92)+SUMIFS(Xero!$F:$F,Xero!$B:$B,Heron!O$9,Xero!$A:$A,Heron!$A$5,Xero!$E:$E,Heron!$A92)</f>
        <v/>
      </c>
      <c r="P92" s="109">
        <f>SUMIFS(Xero!$F:$F,Xero!$B:$B,Heron!P$9,Xero!$A:$A,Heron!$A$4,Xero!$E:$E,Heron!$A92)+SUMIFS(Xero!$F:$F,Xero!$B:$B,Heron!P$9,Xero!$A:$A,Heron!$A$5,Xero!$E:$E,Heron!$A92)</f>
        <v/>
      </c>
      <c r="Q92" s="109">
        <f>SUMIFS(Xero!$F:$F,Xero!$B:$B,Heron!Q$9,Xero!$A:$A,Heron!$A$4,Xero!$E:$E,Heron!$A92)+SUMIFS(Xero!$F:$F,Xero!$B:$B,Heron!Q$9,Xero!$A:$A,Heron!$A$5,Xero!$E:$E,Heron!$A92)</f>
        <v/>
      </c>
      <c r="R92" s="109">
        <f>SUMIFS(Xero!$F:$F,Xero!$B:$B,Heron!R$9,Xero!$A:$A,Heron!$A$4,Xero!$E:$E,Heron!$A92)+SUMIFS(Xero!$F:$F,Xero!$B:$B,Heron!R$9,Xero!$A:$A,Heron!$A$5,Xero!$E:$E,Heron!$A92)</f>
        <v/>
      </c>
      <c r="S92" s="109">
        <f>SUMIFS(Xero!$F:$F,Xero!$B:$B,Heron!S$9,Xero!$A:$A,Heron!$A$4,Xero!$E:$E,Heron!$A92)+SUMIFS(Xero!$F:$F,Xero!$B:$B,Heron!S$9,Xero!$A:$A,Heron!$A$5,Xero!$E:$E,Heron!$A92)</f>
        <v/>
      </c>
      <c r="T92" s="109">
        <f>SUMIFS(Xero!$F:$F,Xero!$B:$B,Heron!T$9,Xero!$A:$A,Heron!$A$4,Xero!$E:$E,Heron!$A92)+SUMIFS(Xero!$F:$F,Xero!$B:$B,Heron!T$9,Xero!$A:$A,Heron!$A$5,Xero!$E:$E,Heron!$A92)</f>
        <v/>
      </c>
      <c r="U92" s="109">
        <f>SUMIFS(Xero!$F:$F,Xero!$B:$B,Heron!U$9,Xero!$A:$A,Heron!$A$4,Xero!$E:$E,Heron!$A92)+SUMIFS(Xero!$F:$F,Xero!$B:$B,Heron!U$9,Xero!$A:$A,Heron!$A$5,Xero!$E:$E,Heron!$A92)</f>
        <v/>
      </c>
      <c r="V92" s="109">
        <f>SUMIFS(Xero!$F:$F,Xero!$B:$B,Heron!V$9,Xero!$A:$A,Heron!$A$4,Xero!$E:$E,Heron!$A92)+SUMIFS(Xero!$F:$F,Xero!$B:$B,Heron!V$9,Xero!$A:$A,Heron!$A$5,Xero!$E:$E,Heron!$A92)</f>
        <v/>
      </c>
      <c r="W92" s="109">
        <f>SUMIFS(Xero!$F:$F,Xero!$B:$B,Heron!W$9,Xero!$A:$A,Heron!$A$4,Xero!$E:$E,Heron!$A92)+SUMIFS(Xero!$F:$F,Xero!$B:$B,Heron!W$9,Xero!$A:$A,Heron!$A$5,Xero!$E:$E,Heron!$A92)</f>
        <v/>
      </c>
      <c r="X92" s="109">
        <f>SUMIFS(Xero!$F:$F,Xero!$B:$B,Heron!X$9,Xero!$A:$A,Heron!$A$4,Xero!$E:$E,Heron!$A92)+SUMIFS(Xero!$F:$F,Xero!$B:$B,Heron!X$9,Xero!$A:$A,Heron!$A$5,Xero!$E:$E,Heron!$A92)</f>
        <v/>
      </c>
      <c r="Y92" s="109">
        <f>SUMIFS(Xero!$F:$F,Xero!$B:$B,Heron!Y$9,Xero!$A:$A,Heron!$A$4,Xero!$E:$E,Heron!$A92)+SUMIFS(Xero!$F:$F,Xero!$B:$B,Heron!Y$9,Xero!$A:$A,Heron!$A$5,Xero!$E:$E,Heron!$A92)</f>
        <v/>
      </c>
      <c r="Z92" s="109">
        <f>SUMIFS(Xero!$F:$F,Xero!$B:$B,Heron!Z$9,Xero!$A:$A,Heron!$A$4,Xero!$E:$E,Heron!$A92)+SUMIFS(Xero!$F:$F,Xero!$B:$B,Heron!Z$9,Xero!$A:$A,Heron!$A$5,Xero!$E:$E,Heron!$A92)</f>
        <v/>
      </c>
      <c r="AA92" s="109">
        <f>SUMIFS(Xero!$F:$F,Xero!$B:$B,Heron!AA$9,Xero!$A:$A,Heron!$A$4,Xero!$E:$E,Heron!$A92)+SUMIFS(Xero!$F:$F,Xero!$B:$B,Heron!AA$9,Xero!$A:$A,Heron!$A$5,Xero!$E:$E,Heron!$A92)</f>
        <v/>
      </c>
      <c r="AB92" s="109">
        <f>SUMIFS(Xero!$F:$F,Xero!$B:$B,Heron!AB$9,Xero!$A:$A,Heron!$A$4,Xero!$E:$E,Heron!$A92)+SUMIFS(Xero!$F:$F,Xero!$B:$B,Heron!AB$9,Xero!$A:$A,Heron!$A$5,Xero!$E:$E,Heron!$A92)</f>
        <v/>
      </c>
      <c r="AC92" s="109">
        <f>SUMIFS(Xero!$F:$F,Xero!$B:$B,Heron!AC$9,Xero!$A:$A,Heron!$A$4,Xero!$E:$E,Heron!$A92)+SUMIFS(Xero!$F:$F,Xero!$B:$B,Heron!AC$9,Xero!$A:$A,Heron!$A$5,Xero!$E:$E,Heron!$A92)</f>
        <v/>
      </c>
      <c r="AD92" s="109">
        <f>SUMIFS(Xero!$F:$F,Xero!$B:$B,Heron!AD$9,Xero!$A:$A,Heron!$A$4,Xero!$E:$E,Heron!$A92)+SUMIFS(Xero!$F:$F,Xero!$B:$B,Heron!AD$9,Xero!$A:$A,Heron!$A$5,Xero!$E:$E,Heron!$A92)</f>
        <v/>
      </c>
      <c r="AE92" s="109">
        <f>SUMIFS(Xero!$F:$F,Xero!$B:$B,Heron!AE$9,Xero!$A:$A,Heron!$A$4,Xero!$E:$E,Heron!$A92)+SUMIFS(Xero!$F:$F,Xero!$B:$B,Heron!AE$9,Xero!$A:$A,Heron!$A$5,Xero!$E:$E,Heron!$A92)</f>
        <v/>
      </c>
      <c r="AF92" s="109">
        <f>SUMIFS(Xero!$F:$F,Xero!$B:$B,Heron!AF$9,Xero!$A:$A,Heron!$A$4,Xero!$E:$E,Heron!$A92)+SUMIFS(Xero!$F:$F,Xero!$B:$B,Heron!AF$9,Xero!$A:$A,Heron!$A$5,Xero!$E:$E,Heron!$A92)</f>
        <v/>
      </c>
      <c r="AG92" s="109">
        <f>SUMIFS(Xero!$F:$F,Xero!$B:$B,Heron!AG$9,Xero!$A:$A,Heron!$A$4,Xero!$E:$E,Heron!$A92)+SUMIFS(Xero!$F:$F,Xero!$B:$B,Heron!AG$9,Xero!$A:$A,Heron!$A$5,Xero!$E:$E,Heron!$A92)</f>
        <v/>
      </c>
      <c r="AH92" s="109">
        <f>SUMIFS(Xero!$F:$F,Xero!$B:$B,Heron!AH$9,Xero!$A:$A,Heron!$A$4,Xero!$E:$E,Heron!$A92)+SUMIFS(Xero!$F:$F,Xero!$B:$B,Heron!AH$9,Xero!$A:$A,Heron!$A$5,Xero!$E:$E,Heron!$A92)</f>
        <v/>
      </c>
      <c r="AI92" s="109">
        <f>SUMIFS(Xero!$F:$F,Xero!$B:$B,Heron!AI$9,Xero!$A:$A,Heron!$A$4,Xero!$E:$E,Heron!$A92)+SUMIFS(Xero!$F:$F,Xero!$B:$B,Heron!AI$9,Xero!$A:$A,Heron!$A$5,Xero!$E:$E,Heron!$A92)</f>
        <v/>
      </c>
      <c r="AJ92" s="109">
        <f>SUMIFS(Xero!$F:$F,Xero!$B:$B,Heron!AJ$9,Xero!$A:$A,Heron!$A$4,Xero!$E:$E,Heron!$A92)+SUMIFS(Xero!$F:$F,Xero!$B:$B,Heron!AJ$9,Xero!$A:$A,Heron!$A$5,Xero!$E:$E,Heron!$A92)</f>
        <v/>
      </c>
      <c r="AK92" s="109">
        <f>SUMIFS(Xero!$F:$F,Xero!$B:$B,Heron!AK$9,Xero!$A:$A,Heron!$A$4,Xero!$E:$E,Heron!$A92)+SUMIFS(Xero!$F:$F,Xero!$B:$B,Heron!AK$9,Xero!$A:$A,Heron!$A$5,Xero!$E:$E,Heron!$A92)</f>
        <v/>
      </c>
      <c r="AL92" s="109">
        <f>SUMIFS(Xero!$F:$F,Xero!$B:$B,Heron!AL$9,Xero!$A:$A,Heron!$A$4,Xero!$E:$E,Heron!$A92)+SUMIFS(Xero!$F:$F,Xero!$B:$B,Heron!AL$9,Xero!$A:$A,Heron!$A$5,Xero!$E:$E,Heron!$A92)</f>
        <v/>
      </c>
      <c r="AM92" s="109">
        <f>SUMIFS(Xero!$F:$F,Xero!$B:$B,Heron!AM$9,Xero!$A:$A,Heron!$A$4,Xero!$E:$E,Heron!$A92)+SUMIFS(Xero!$F:$F,Xero!$B:$B,Heron!AM$9,Xero!$A:$A,Heron!$A$5,Xero!$E:$E,Heron!$A92)</f>
        <v/>
      </c>
      <c r="AN92" s="109">
        <f>SUMIFS(Xero!$F:$F,Xero!$B:$B,Heron!AN$9,Xero!$A:$A,Heron!$A$4,Xero!$E:$E,Heron!$A92)+SUMIFS(Xero!$F:$F,Xero!$B:$B,Heron!AN$9,Xero!$A:$A,Heron!$A$5,Xero!$E:$E,Heron!$A92)</f>
        <v/>
      </c>
      <c r="AO92" s="109">
        <f>SUMIFS(Xero!$F:$F,Xero!$B:$B,Heron!AO$9,Xero!$A:$A,Heron!$A$4,Xero!$E:$E,Heron!$A92)+SUMIFS(Xero!$F:$F,Xero!$B:$B,Heron!AO$9,Xero!$A:$A,Heron!$A$5,Xero!$E:$E,Heron!$A92)</f>
        <v/>
      </c>
      <c r="AP92" s="109">
        <f>SUMIFS(Xero!$F:$F,Xero!$B:$B,Heron!AP$9,Xero!$A:$A,Heron!$A$4,Xero!$E:$E,Heron!$A92)+SUMIFS(Xero!$F:$F,Xero!$B:$B,Heron!AP$9,Xero!$A:$A,Heron!$A$5,Xero!$E:$E,Heron!$A92)</f>
        <v/>
      </c>
      <c r="AQ92" s="109">
        <f>SUMIFS(Xero!$F:$F,Xero!$B:$B,Heron!AQ$9,Xero!$A:$A,Heron!$A$4,Xero!$E:$E,Heron!$A92)+SUMIFS(Xero!$F:$F,Xero!$B:$B,Heron!AQ$9,Xero!$A:$A,Heron!$A$5,Xero!$E:$E,Heron!$A92)</f>
        <v/>
      </c>
      <c r="AR92" s="109">
        <f>SUMIFS(Xero!$F:$F,Xero!$B:$B,Heron!AR$9,Xero!$A:$A,Heron!$A$4,Xero!$E:$E,Heron!$A92)+SUMIFS(Xero!$F:$F,Xero!$B:$B,Heron!AR$9,Xero!$A:$A,Heron!$A$5,Xero!$E:$E,Heron!$A92)</f>
        <v/>
      </c>
      <c r="AS92" s="109">
        <f>SUMIFS(Xero!$F:$F,Xero!$B:$B,Heron!AS$9,Xero!$A:$A,Heron!$A$4,Xero!$E:$E,Heron!$A92)+SUMIFS(Xero!$F:$F,Xero!$B:$B,Heron!AS$9,Xero!$A:$A,Heron!$A$5,Xero!$E:$E,Heron!$A92)</f>
        <v/>
      </c>
      <c r="AT92" s="109">
        <f>SUMIFS(Xero!$F:$F,Xero!$B:$B,Heron!AT$9,Xero!$A:$A,Heron!$A$4,Xero!$E:$E,Heron!$A92)+SUMIFS(Xero!$F:$F,Xero!$B:$B,Heron!AT$9,Xero!$A:$A,Heron!$A$5,Xero!$E:$E,Heron!$A92)</f>
        <v/>
      </c>
      <c r="AU92" s="109">
        <f>SUMIFS(Xero!$F:$F,Xero!$B:$B,Heron!AU$9,Xero!$A:$A,Heron!$A$4,Xero!$E:$E,Heron!$A92)+SUMIFS(Xero!$F:$F,Xero!$B:$B,Heron!AU$9,Xero!$A:$A,Heron!$A$5,Xero!$E:$E,Heron!$A92)</f>
        <v/>
      </c>
      <c r="AV92" s="109">
        <f>SUMIFS(Xero!$F:$F,Xero!$B:$B,Heron!AV$9,Xero!$A:$A,Heron!$A$4,Xero!$E:$E,Heron!$A92)+SUMIFS(Xero!$F:$F,Xero!$B:$B,Heron!AV$9,Xero!$A:$A,Heron!$A$5,Xero!$E:$E,Heron!$A92)</f>
        <v/>
      </c>
      <c r="AW92" s="109">
        <f>SUMIFS(Xero!$F:$F,Xero!$B:$B,Heron!AW$9,Xero!$A:$A,Heron!$A$4,Xero!$E:$E,Heron!$A92)+SUMIFS(Xero!$F:$F,Xero!$B:$B,Heron!AW$9,Xero!$A:$A,Heron!$A$5,Xero!$E:$E,Heron!$A92)</f>
        <v/>
      </c>
      <c r="AX92" s="109">
        <f>SUMIFS(Xero!$F:$F,Xero!$B:$B,Heron!AX$9,Xero!$A:$A,Heron!$A$4,Xero!$E:$E,Heron!$A92)+SUMIFS(Xero!$F:$F,Xero!$B:$B,Heron!AX$9,Xero!$A:$A,Heron!$A$5,Xero!$E:$E,Heron!$A92)</f>
        <v/>
      </c>
      <c r="AY92" s="109">
        <f>SUMIFS(Xero!$F:$F,Xero!$B:$B,Heron!AY$9,Xero!$A:$A,Heron!$A$4,Xero!$E:$E,Heron!$A92)+SUMIFS(Xero!$F:$F,Xero!$B:$B,Heron!AY$9,Xero!$A:$A,Heron!$A$5,Xero!$E:$E,Heron!$A92)</f>
        <v/>
      </c>
      <c r="AZ92" s="109">
        <f>SUMIFS(Xero!$F:$F,Xero!$B:$B,Heron!AZ$9,Xero!$A:$A,Heron!$A$4,Xero!$E:$E,Heron!$A92)+SUMIFS(Xero!$F:$F,Xero!$B:$B,Heron!AZ$9,Xero!$A:$A,Heron!$A$5,Xero!$E:$E,Heron!$A92)</f>
        <v/>
      </c>
      <c r="BA92" s="109">
        <f>SUMIFS(Xero!$F:$F,Xero!$B:$B,Heron!BA$9,Xero!$A:$A,Heron!$A$4,Xero!$E:$E,Heron!$A92)+SUMIFS(Xero!$F:$F,Xero!$B:$B,Heron!BA$9,Xero!$A:$A,Heron!$A$5,Xero!$E:$E,Heron!$A92)</f>
        <v/>
      </c>
      <c r="BB92" s="109">
        <f>SUMIFS(Xero!$F:$F,Xero!$B:$B,Heron!BB$9,Xero!$A:$A,Heron!$A$4,Xero!$E:$E,Heron!$A92)+SUMIFS(Xero!$F:$F,Xero!$B:$B,Heron!BB$9,Xero!$A:$A,Heron!$A$5,Xero!$E:$E,Heron!$A92)</f>
        <v/>
      </c>
      <c r="BC92" s="109">
        <f>SUMIFS(Xero!$F:$F,Xero!$B:$B,Heron!BC$9,Xero!$A:$A,Heron!$A$4,Xero!$E:$E,Heron!$A92)+SUMIFS(Xero!$F:$F,Xero!$B:$B,Heron!BC$9,Xero!$A:$A,Heron!$A$5,Xero!$E:$E,Heron!$A92)</f>
        <v/>
      </c>
      <c r="BD92" s="109">
        <f>SUMIFS(Xero!$F:$F,Xero!$B:$B,Heron!BD$9,Xero!$A:$A,Heron!$A$4,Xero!$E:$E,Heron!$A92)+SUMIFS(Xero!$F:$F,Xero!$B:$B,Heron!BD$9,Xero!$A:$A,Heron!$A$5,Xero!$E:$E,Heron!$A92)</f>
        <v/>
      </c>
      <c r="BE92" s="109">
        <f>SUMIFS(Xero!$F:$F,Xero!$B:$B,Heron!BE$9,Xero!$A:$A,Heron!$A$4,Xero!$E:$E,Heron!$A92)+SUMIFS(Xero!$F:$F,Xero!$B:$B,Heron!BE$9,Xero!$A:$A,Heron!$A$5,Xero!$E:$E,Heron!$A92)</f>
        <v/>
      </c>
      <c r="BF92" s="109">
        <f>SUMIFS(Xero!$F:$F,Xero!$B:$B,Heron!BF$9,Xero!$A:$A,Heron!$A$4,Xero!$E:$E,Heron!$A92)+SUMIFS(Xero!$F:$F,Xero!$B:$B,Heron!BF$9,Xero!$A:$A,Heron!$A$5,Xero!$E:$E,Heron!$A92)</f>
        <v/>
      </c>
      <c r="BG92" s="109">
        <f>SUMIFS(Xero!$F:$F,Xero!$B:$B,Heron!BG$9,Xero!$A:$A,Heron!$A$4,Xero!$E:$E,Heron!$A92)+SUMIFS(Xero!$F:$F,Xero!$B:$B,Heron!BG$9,Xero!$A:$A,Heron!$A$5,Xero!$E:$E,Heron!$A92)</f>
        <v/>
      </c>
      <c r="BH92" s="109">
        <f>SUMIFS(Xero!$F:$F,Xero!$B:$B,Heron!BH$9,Xero!$A:$A,Heron!$A$4,Xero!$E:$E,Heron!$A92)+SUMIFS(Xero!$F:$F,Xero!$B:$B,Heron!BH$9,Xero!$A:$A,Heron!$A$5,Xero!$E:$E,Heron!$A92)</f>
        <v/>
      </c>
      <c r="BI92" s="109">
        <f>SUMIFS(Xero!$F:$F,Xero!$B:$B,Heron!BI$9,Xero!$A:$A,Heron!$A$4,Xero!$E:$E,Heron!$A92)+SUMIFS(Xero!$F:$F,Xero!$B:$B,Heron!BI$9,Xero!$A:$A,Heron!$A$5,Xero!$E:$E,Heron!$A92)</f>
        <v/>
      </c>
      <c r="BJ92" s="109">
        <f>SUMIFS(Xero!$F:$F,Xero!$B:$B,Heron!BJ$9,Xero!$A:$A,Heron!$A$4,Xero!$E:$E,Heron!$A92)+SUMIFS(Xero!$F:$F,Xero!$B:$B,Heron!BJ$9,Xero!$A:$A,Heron!$A$5,Xero!$E:$E,Heron!$A92)</f>
        <v/>
      </c>
      <c r="BK92" s="109">
        <f>SUMIFS(Xero!$F:$F,Xero!$B:$B,Heron!BK$9,Xero!$A:$A,Heron!$A$4,Xero!$E:$E,Heron!$A92)+SUMIFS(Xero!$F:$F,Xero!$B:$B,Heron!BK$9,Xero!$A:$A,Heron!$A$5,Xero!$E:$E,Heron!$A92)</f>
        <v/>
      </c>
      <c r="BL92" s="109">
        <f>sum(D92:BK92)</f>
        <v/>
      </c>
    </row>
    <row r="93">
      <c r="A93" s="108" t="inlineStr">
        <is>
          <t>Levies - Special Levies</t>
        </is>
      </c>
      <c r="D93" s="109">
        <f>SUMIFS(Xero!$F:$F,Xero!$B:$B,Heron!D$9,Xero!$A:$A,Heron!$A$4,Xero!$E:$E,Heron!$A93)+SUMIFS(Xero!$F:$F,Xero!$B:$B,Heron!D$9,Xero!$A:$A,Heron!$A$5,Xero!$E:$E,Heron!$A93)</f>
        <v/>
      </c>
      <c r="E93" s="109">
        <f>SUMIFS(Xero!$F:$F,Xero!$B:$B,Heron!E$9,Xero!$A:$A,Heron!$A$4,Xero!$E:$E,Heron!$A93)+SUMIFS(Xero!$F:$F,Xero!$B:$B,Heron!E$9,Xero!$A:$A,Heron!$A$5,Xero!$E:$E,Heron!$A93)</f>
        <v/>
      </c>
      <c r="F93" s="109">
        <f>SUMIFS(Xero!$F:$F,Xero!$B:$B,Heron!F$9,Xero!$A:$A,Heron!$A$4,Xero!$E:$E,Heron!$A93)+SUMIFS(Xero!$F:$F,Xero!$B:$B,Heron!F$9,Xero!$A:$A,Heron!$A$5,Xero!$E:$E,Heron!$A93)</f>
        <v/>
      </c>
      <c r="G93" s="109">
        <f>SUMIFS(Xero!$F:$F,Xero!$B:$B,Heron!G$9,Xero!$A:$A,Heron!$A$4,Xero!$E:$E,Heron!$A93)+SUMIFS(Xero!$F:$F,Xero!$B:$B,Heron!G$9,Xero!$A:$A,Heron!$A$5,Xero!$E:$E,Heron!$A93)</f>
        <v/>
      </c>
      <c r="H93" s="109">
        <f>SUMIFS(Xero!$F:$F,Xero!$B:$B,Heron!H$9,Xero!$A:$A,Heron!$A$4,Xero!$E:$E,Heron!$A93)+SUMIFS(Xero!$F:$F,Xero!$B:$B,Heron!H$9,Xero!$A:$A,Heron!$A$5,Xero!$E:$E,Heron!$A93)</f>
        <v/>
      </c>
      <c r="I93" s="109">
        <f>SUMIFS(Xero!$F:$F,Xero!$B:$B,Heron!I$9,Xero!$A:$A,Heron!$A$4,Xero!$E:$E,Heron!$A93)+SUMIFS(Xero!$F:$F,Xero!$B:$B,Heron!I$9,Xero!$A:$A,Heron!$A$5,Xero!$E:$E,Heron!$A93)</f>
        <v/>
      </c>
      <c r="J93" s="109">
        <f>SUMIFS(Xero!$F:$F,Xero!$B:$B,Heron!J$9,Xero!$A:$A,Heron!$A$4,Xero!$E:$E,Heron!$A93)+SUMIFS(Xero!$F:$F,Xero!$B:$B,Heron!J$9,Xero!$A:$A,Heron!$A$5,Xero!$E:$E,Heron!$A93)</f>
        <v/>
      </c>
      <c r="K93" s="109">
        <f>SUMIFS(Xero!$F:$F,Xero!$B:$B,Heron!K$9,Xero!$A:$A,Heron!$A$4,Xero!$E:$E,Heron!$A93)+SUMIFS(Xero!$F:$F,Xero!$B:$B,Heron!K$9,Xero!$A:$A,Heron!$A$5,Xero!$E:$E,Heron!$A93)</f>
        <v/>
      </c>
      <c r="L93" s="109">
        <f>SUMIFS(Xero!$F:$F,Xero!$B:$B,Heron!L$9,Xero!$A:$A,Heron!$A$4,Xero!$E:$E,Heron!$A93)+SUMIFS(Xero!$F:$F,Xero!$B:$B,Heron!L$9,Xero!$A:$A,Heron!$A$5,Xero!$E:$E,Heron!$A93)</f>
        <v/>
      </c>
      <c r="M93" s="109">
        <f>SUMIFS(Xero!$F:$F,Xero!$B:$B,Heron!M$9,Xero!$A:$A,Heron!$A$4,Xero!$E:$E,Heron!$A93)+SUMIFS(Xero!$F:$F,Xero!$B:$B,Heron!M$9,Xero!$A:$A,Heron!$A$5,Xero!$E:$E,Heron!$A93)</f>
        <v/>
      </c>
      <c r="N93" s="109">
        <f>SUMIFS(Xero!$F:$F,Xero!$B:$B,Heron!N$9,Xero!$A:$A,Heron!$A$4,Xero!$E:$E,Heron!$A93)+SUMIFS(Xero!$F:$F,Xero!$B:$B,Heron!N$9,Xero!$A:$A,Heron!$A$5,Xero!$E:$E,Heron!$A93)</f>
        <v/>
      </c>
      <c r="O93" s="109">
        <f>SUMIFS(Xero!$F:$F,Xero!$B:$B,Heron!O$9,Xero!$A:$A,Heron!$A$4,Xero!$E:$E,Heron!$A93)+SUMIFS(Xero!$F:$F,Xero!$B:$B,Heron!O$9,Xero!$A:$A,Heron!$A$5,Xero!$E:$E,Heron!$A93)</f>
        <v/>
      </c>
      <c r="P93" s="109">
        <f>SUMIFS(Xero!$F:$F,Xero!$B:$B,Heron!P$9,Xero!$A:$A,Heron!$A$4,Xero!$E:$E,Heron!$A93)+SUMIFS(Xero!$F:$F,Xero!$B:$B,Heron!P$9,Xero!$A:$A,Heron!$A$5,Xero!$E:$E,Heron!$A93)</f>
        <v/>
      </c>
      <c r="Q93" s="109">
        <f>SUMIFS(Xero!$F:$F,Xero!$B:$B,Heron!Q$9,Xero!$A:$A,Heron!$A$4,Xero!$E:$E,Heron!$A93)+SUMIFS(Xero!$F:$F,Xero!$B:$B,Heron!Q$9,Xero!$A:$A,Heron!$A$5,Xero!$E:$E,Heron!$A93)</f>
        <v/>
      </c>
      <c r="R93" s="109">
        <f>SUMIFS(Xero!$F:$F,Xero!$B:$B,Heron!R$9,Xero!$A:$A,Heron!$A$4,Xero!$E:$E,Heron!$A93)+SUMIFS(Xero!$F:$F,Xero!$B:$B,Heron!R$9,Xero!$A:$A,Heron!$A$5,Xero!$E:$E,Heron!$A93)</f>
        <v/>
      </c>
      <c r="S93" s="109">
        <f>SUMIFS(Xero!$F:$F,Xero!$B:$B,Heron!S$9,Xero!$A:$A,Heron!$A$4,Xero!$E:$E,Heron!$A93)+SUMIFS(Xero!$F:$F,Xero!$B:$B,Heron!S$9,Xero!$A:$A,Heron!$A$5,Xero!$E:$E,Heron!$A93)</f>
        <v/>
      </c>
      <c r="T93" s="109">
        <f>SUMIFS(Xero!$F:$F,Xero!$B:$B,Heron!T$9,Xero!$A:$A,Heron!$A$4,Xero!$E:$E,Heron!$A93)+SUMIFS(Xero!$F:$F,Xero!$B:$B,Heron!T$9,Xero!$A:$A,Heron!$A$5,Xero!$E:$E,Heron!$A93)</f>
        <v/>
      </c>
      <c r="U93" s="109">
        <f>SUMIFS(Xero!$F:$F,Xero!$B:$B,Heron!U$9,Xero!$A:$A,Heron!$A$4,Xero!$E:$E,Heron!$A93)+SUMIFS(Xero!$F:$F,Xero!$B:$B,Heron!U$9,Xero!$A:$A,Heron!$A$5,Xero!$E:$E,Heron!$A93)</f>
        <v/>
      </c>
      <c r="V93" s="109">
        <f>SUMIFS(Xero!$F:$F,Xero!$B:$B,Heron!V$9,Xero!$A:$A,Heron!$A$4,Xero!$E:$E,Heron!$A93)+SUMIFS(Xero!$F:$F,Xero!$B:$B,Heron!V$9,Xero!$A:$A,Heron!$A$5,Xero!$E:$E,Heron!$A93)</f>
        <v/>
      </c>
      <c r="W93" s="109">
        <f>SUMIFS(Xero!$F:$F,Xero!$B:$B,Heron!W$9,Xero!$A:$A,Heron!$A$4,Xero!$E:$E,Heron!$A93)+SUMIFS(Xero!$F:$F,Xero!$B:$B,Heron!W$9,Xero!$A:$A,Heron!$A$5,Xero!$E:$E,Heron!$A93)</f>
        <v/>
      </c>
      <c r="X93" s="109">
        <f>SUMIFS(Xero!$F:$F,Xero!$B:$B,Heron!X$9,Xero!$A:$A,Heron!$A$4,Xero!$E:$E,Heron!$A93)+SUMIFS(Xero!$F:$F,Xero!$B:$B,Heron!X$9,Xero!$A:$A,Heron!$A$5,Xero!$E:$E,Heron!$A93)</f>
        <v/>
      </c>
      <c r="Y93" s="109">
        <f>SUMIFS(Xero!$F:$F,Xero!$B:$B,Heron!Y$9,Xero!$A:$A,Heron!$A$4,Xero!$E:$E,Heron!$A93)+SUMIFS(Xero!$F:$F,Xero!$B:$B,Heron!Y$9,Xero!$A:$A,Heron!$A$5,Xero!$E:$E,Heron!$A93)</f>
        <v/>
      </c>
      <c r="Z93" s="109">
        <f>SUMIFS(Xero!$F:$F,Xero!$B:$B,Heron!Z$9,Xero!$A:$A,Heron!$A$4,Xero!$E:$E,Heron!$A93)+SUMIFS(Xero!$F:$F,Xero!$B:$B,Heron!Z$9,Xero!$A:$A,Heron!$A$5,Xero!$E:$E,Heron!$A93)</f>
        <v/>
      </c>
      <c r="AA93" s="109">
        <f>SUMIFS(Xero!$F:$F,Xero!$B:$B,Heron!AA$9,Xero!$A:$A,Heron!$A$4,Xero!$E:$E,Heron!$A93)+SUMIFS(Xero!$F:$F,Xero!$B:$B,Heron!AA$9,Xero!$A:$A,Heron!$A$5,Xero!$E:$E,Heron!$A93)</f>
        <v/>
      </c>
      <c r="AB93" s="109">
        <f>SUMIFS(Xero!$F:$F,Xero!$B:$B,Heron!AB$9,Xero!$A:$A,Heron!$A$4,Xero!$E:$E,Heron!$A93)+SUMIFS(Xero!$F:$F,Xero!$B:$B,Heron!AB$9,Xero!$A:$A,Heron!$A$5,Xero!$E:$E,Heron!$A93)</f>
        <v/>
      </c>
      <c r="AC93" s="109">
        <f>SUMIFS(Xero!$F:$F,Xero!$B:$B,Heron!AC$9,Xero!$A:$A,Heron!$A$4,Xero!$E:$E,Heron!$A93)+SUMIFS(Xero!$F:$F,Xero!$B:$B,Heron!AC$9,Xero!$A:$A,Heron!$A$5,Xero!$E:$E,Heron!$A93)</f>
        <v/>
      </c>
      <c r="AD93" s="109">
        <f>SUMIFS(Xero!$F:$F,Xero!$B:$B,Heron!AD$9,Xero!$A:$A,Heron!$A$4,Xero!$E:$E,Heron!$A93)+SUMIFS(Xero!$F:$F,Xero!$B:$B,Heron!AD$9,Xero!$A:$A,Heron!$A$5,Xero!$E:$E,Heron!$A93)</f>
        <v/>
      </c>
      <c r="AE93" s="109">
        <f>SUMIFS(Xero!$F:$F,Xero!$B:$B,Heron!AE$9,Xero!$A:$A,Heron!$A$4,Xero!$E:$E,Heron!$A93)+SUMIFS(Xero!$F:$F,Xero!$B:$B,Heron!AE$9,Xero!$A:$A,Heron!$A$5,Xero!$E:$E,Heron!$A93)</f>
        <v/>
      </c>
      <c r="AF93" s="109">
        <f>SUMIFS(Xero!$F:$F,Xero!$B:$B,Heron!AF$9,Xero!$A:$A,Heron!$A$4,Xero!$E:$E,Heron!$A93)+SUMIFS(Xero!$F:$F,Xero!$B:$B,Heron!AF$9,Xero!$A:$A,Heron!$A$5,Xero!$E:$E,Heron!$A93)</f>
        <v/>
      </c>
      <c r="AG93" s="109">
        <f>SUMIFS(Xero!$F:$F,Xero!$B:$B,Heron!AG$9,Xero!$A:$A,Heron!$A$4,Xero!$E:$E,Heron!$A93)+SUMIFS(Xero!$F:$F,Xero!$B:$B,Heron!AG$9,Xero!$A:$A,Heron!$A$5,Xero!$E:$E,Heron!$A93)</f>
        <v/>
      </c>
      <c r="AH93" s="109">
        <f>SUMIFS(Xero!$F:$F,Xero!$B:$B,Heron!AH$9,Xero!$A:$A,Heron!$A$4,Xero!$E:$E,Heron!$A93)+SUMIFS(Xero!$F:$F,Xero!$B:$B,Heron!AH$9,Xero!$A:$A,Heron!$A$5,Xero!$E:$E,Heron!$A93)</f>
        <v/>
      </c>
      <c r="AI93" s="109">
        <f>SUMIFS(Xero!$F:$F,Xero!$B:$B,Heron!AI$9,Xero!$A:$A,Heron!$A$4,Xero!$E:$E,Heron!$A93)+SUMIFS(Xero!$F:$F,Xero!$B:$B,Heron!AI$9,Xero!$A:$A,Heron!$A$5,Xero!$E:$E,Heron!$A93)</f>
        <v/>
      </c>
      <c r="AJ93" s="109">
        <f>SUMIFS(Xero!$F:$F,Xero!$B:$B,Heron!AJ$9,Xero!$A:$A,Heron!$A$4,Xero!$E:$E,Heron!$A93)+SUMIFS(Xero!$F:$F,Xero!$B:$B,Heron!AJ$9,Xero!$A:$A,Heron!$A$5,Xero!$E:$E,Heron!$A93)</f>
        <v/>
      </c>
      <c r="AK93" s="109">
        <f>SUMIFS(Xero!$F:$F,Xero!$B:$B,Heron!AK$9,Xero!$A:$A,Heron!$A$4,Xero!$E:$E,Heron!$A93)+SUMIFS(Xero!$F:$F,Xero!$B:$B,Heron!AK$9,Xero!$A:$A,Heron!$A$5,Xero!$E:$E,Heron!$A93)</f>
        <v/>
      </c>
      <c r="AL93" s="109">
        <f>SUMIFS(Xero!$F:$F,Xero!$B:$B,Heron!AL$9,Xero!$A:$A,Heron!$A$4,Xero!$E:$E,Heron!$A93)+SUMIFS(Xero!$F:$F,Xero!$B:$B,Heron!AL$9,Xero!$A:$A,Heron!$A$5,Xero!$E:$E,Heron!$A93)</f>
        <v/>
      </c>
      <c r="AM93" s="109">
        <f>SUMIFS(Xero!$F:$F,Xero!$B:$B,Heron!AM$9,Xero!$A:$A,Heron!$A$4,Xero!$E:$E,Heron!$A93)+SUMIFS(Xero!$F:$F,Xero!$B:$B,Heron!AM$9,Xero!$A:$A,Heron!$A$5,Xero!$E:$E,Heron!$A93)</f>
        <v/>
      </c>
      <c r="AN93" s="109">
        <f>SUMIFS(Xero!$F:$F,Xero!$B:$B,Heron!AN$9,Xero!$A:$A,Heron!$A$4,Xero!$E:$E,Heron!$A93)+SUMIFS(Xero!$F:$F,Xero!$B:$B,Heron!AN$9,Xero!$A:$A,Heron!$A$5,Xero!$E:$E,Heron!$A93)</f>
        <v/>
      </c>
      <c r="AO93" s="109">
        <f>SUMIFS(Xero!$F:$F,Xero!$B:$B,Heron!AO$9,Xero!$A:$A,Heron!$A$4,Xero!$E:$E,Heron!$A93)+SUMIFS(Xero!$F:$F,Xero!$B:$B,Heron!AO$9,Xero!$A:$A,Heron!$A$5,Xero!$E:$E,Heron!$A93)</f>
        <v/>
      </c>
      <c r="AP93" s="109">
        <f>SUMIFS(Xero!$F:$F,Xero!$B:$B,Heron!AP$9,Xero!$A:$A,Heron!$A$4,Xero!$E:$E,Heron!$A93)+SUMIFS(Xero!$F:$F,Xero!$B:$B,Heron!AP$9,Xero!$A:$A,Heron!$A$5,Xero!$E:$E,Heron!$A93)</f>
        <v/>
      </c>
      <c r="AQ93" s="109">
        <f>SUMIFS(Xero!$F:$F,Xero!$B:$B,Heron!AQ$9,Xero!$A:$A,Heron!$A$4,Xero!$E:$E,Heron!$A93)+SUMIFS(Xero!$F:$F,Xero!$B:$B,Heron!AQ$9,Xero!$A:$A,Heron!$A$5,Xero!$E:$E,Heron!$A93)</f>
        <v/>
      </c>
      <c r="AR93" s="109">
        <f>SUMIFS(Xero!$F:$F,Xero!$B:$B,Heron!AR$9,Xero!$A:$A,Heron!$A$4,Xero!$E:$E,Heron!$A93)+SUMIFS(Xero!$F:$F,Xero!$B:$B,Heron!AR$9,Xero!$A:$A,Heron!$A$5,Xero!$E:$E,Heron!$A93)</f>
        <v/>
      </c>
      <c r="AS93" s="109">
        <f>SUMIFS(Xero!$F:$F,Xero!$B:$B,Heron!AS$9,Xero!$A:$A,Heron!$A$4,Xero!$E:$E,Heron!$A93)+SUMIFS(Xero!$F:$F,Xero!$B:$B,Heron!AS$9,Xero!$A:$A,Heron!$A$5,Xero!$E:$E,Heron!$A93)</f>
        <v/>
      </c>
      <c r="AT93" s="109">
        <f>SUMIFS(Xero!$F:$F,Xero!$B:$B,Heron!AT$9,Xero!$A:$A,Heron!$A$4,Xero!$E:$E,Heron!$A93)+SUMIFS(Xero!$F:$F,Xero!$B:$B,Heron!AT$9,Xero!$A:$A,Heron!$A$5,Xero!$E:$E,Heron!$A93)</f>
        <v/>
      </c>
      <c r="AU93" s="109">
        <f>SUMIFS(Xero!$F:$F,Xero!$B:$B,Heron!AU$9,Xero!$A:$A,Heron!$A$4,Xero!$E:$E,Heron!$A93)+SUMIFS(Xero!$F:$F,Xero!$B:$B,Heron!AU$9,Xero!$A:$A,Heron!$A$5,Xero!$E:$E,Heron!$A93)</f>
        <v/>
      </c>
      <c r="AV93" s="109">
        <f>SUMIFS(Xero!$F:$F,Xero!$B:$B,Heron!AV$9,Xero!$A:$A,Heron!$A$4,Xero!$E:$E,Heron!$A93)+SUMIFS(Xero!$F:$F,Xero!$B:$B,Heron!AV$9,Xero!$A:$A,Heron!$A$5,Xero!$E:$E,Heron!$A93)</f>
        <v/>
      </c>
      <c r="AW93" s="109">
        <f>SUMIFS(Xero!$F:$F,Xero!$B:$B,Heron!AW$9,Xero!$A:$A,Heron!$A$4,Xero!$E:$E,Heron!$A93)+SUMIFS(Xero!$F:$F,Xero!$B:$B,Heron!AW$9,Xero!$A:$A,Heron!$A$5,Xero!$E:$E,Heron!$A93)</f>
        <v/>
      </c>
      <c r="AX93" s="109">
        <f>SUMIFS(Xero!$F:$F,Xero!$B:$B,Heron!AX$9,Xero!$A:$A,Heron!$A$4,Xero!$E:$E,Heron!$A93)+SUMIFS(Xero!$F:$F,Xero!$B:$B,Heron!AX$9,Xero!$A:$A,Heron!$A$5,Xero!$E:$E,Heron!$A93)</f>
        <v/>
      </c>
      <c r="AY93" s="109">
        <f>SUMIFS(Xero!$F:$F,Xero!$B:$B,Heron!AY$9,Xero!$A:$A,Heron!$A$4,Xero!$E:$E,Heron!$A93)+SUMIFS(Xero!$F:$F,Xero!$B:$B,Heron!AY$9,Xero!$A:$A,Heron!$A$5,Xero!$E:$E,Heron!$A93)</f>
        <v/>
      </c>
      <c r="AZ93" s="109">
        <f>SUMIFS(Xero!$F:$F,Xero!$B:$B,Heron!AZ$9,Xero!$A:$A,Heron!$A$4,Xero!$E:$E,Heron!$A93)+SUMIFS(Xero!$F:$F,Xero!$B:$B,Heron!AZ$9,Xero!$A:$A,Heron!$A$5,Xero!$E:$E,Heron!$A93)</f>
        <v/>
      </c>
      <c r="BA93" s="109">
        <f>SUMIFS(Xero!$F:$F,Xero!$B:$B,Heron!BA$9,Xero!$A:$A,Heron!$A$4,Xero!$E:$E,Heron!$A93)+SUMIFS(Xero!$F:$F,Xero!$B:$B,Heron!BA$9,Xero!$A:$A,Heron!$A$5,Xero!$E:$E,Heron!$A93)</f>
        <v/>
      </c>
      <c r="BB93" s="109">
        <f>SUMIFS(Xero!$F:$F,Xero!$B:$B,Heron!BB$9,Xero!$A:$A,Heron!$A$4,Xero!$E:$E,Heron!$A93)+SUMIFS(Xero!$F:$F,Xero!$B:$B,Heron!BB$9,Xero!$A:$A,Heron!$A$5,Xero!$E:$E,Heron!$A93)</f>
        <v/>
      </c>
      <c r="BC93" s="109">
        <f>SUMIFS(Xero!$F:$F,Xero!$B:$B,Heron!BC$9,Xero!$A:$A,Heron!$A$4,Xero!$E:$E,Heron!$A93)+SUMIFS(Xero!$F:$F,Xero!$B:$B,Heron!BC$9,Xero!$A:$A,Heron!$A$5,Xero!$E:$E,Heron!$A93)</f>
        <v/>
      </c>
      <c r="BD93" s="109">
        <f>SUMIFS(Xero!$F:$F,Xero!$B:$B,Heron!BD$9,Xero!$A:$A,Heron!$A$4,Xero!$E:$E,Heron!$A93)+SUMIFS(Xero!$F:$F,Xero!$B:$B,Heron!BD$9,Xero!$A:$A,Heron!$A$5,Xero!$E:$E,Heron!$A93)</f>
        <v/>
      </c>
      <c r="BE93" s="109">
        <f>SUMIFS(Xero!$F:$F,Xero!$B:$B,Heron!BE$9,Xero!$A:$A,Heron!$A$4,Xero!$E:$E,Heron!$A93)+SUMIFS(Xero!$F:$F,Xero!$B:$B,Heron!BE$9,Xero!$A:$A,Heron!$A$5,Xero!$E:$E,Heron!$A93)</f>
        <v/>
      </c>
      <c r="BF93" s="109">
        <f>SUMIFS(Xero!$F:$F,Xero!$B:$B,Heron!BF$9,Xero!$A:$A,Heron!$A$4,Xero!$E:$E,Heron!$A93)+SUMIFS(Xero!$F:$F,Xero!$B:$B,Heron!BF$9,Xero!$A:$A,Heron!$A$5,Xero!$E:$E,Heron!$A93)</f>
        <v/>
      </c>
      <c r="BG93" s="109">
        <f>SUMIFS(Xero!$F:$F,Xero!$B:$B,Heron!BG$9,Xero!$A:$A,Heron!$A$4,Xero!$E:$E,Heron!$A93)+SUMIFS(Xero!$F:$F,Xero!$B:$B,Heron!BG$9,Xero!$A:$A,Heron!$A$5,Xero!$E:$E,Heron!$A93)</f>
        <v/>
      </c>
      <c r="BH93" s="109">
        <f>SUMIFS(Xero!$F:$F,Xero!$B:$B,Heron!BH$9,Xero!$A:$A,Heron!$A$4,Xero!$E:$E,Heron!$A93)+SUMIFS(Xero!$F:$F,Xero!$B:$B,Heron!BH$9,Xero!$A:$A,Heron!$A$5,Xero!$E:$E,Heron!$A93)</f>
        <v/>
      </c>
      <c r="BI93" s="109">
        <f>SUMIFS(Xero!$F:$F,Xero!$B:$B,Heron!BI$9,Xero!$A:$A,Heron!$A$4,Xero!$E:$E,Heron!$A93)+SUMIFS(Xero!$F:$F,Xero!$B:$B,Heron!BI$9,Xero!$A:$A,Heron!$A$5,Xero!$E:$E,Heron!$A93)</f>
        <v/>
      </c>
      <c r="BJ93" s="109">
        <f>SUMIFS(Xero!$F:$F,Xero!$B:$B,Heron!BJ$9,Xero!$A:$A,Heron!$A$4,Xero!$E:$E,Heron!$A93)+SUMIFS(Xero!$F:$F,Xero!$B:$B,Heron!BJ$9,Xero!$A:$A,Heron!$A$5,Xero!$E:$E,Heron!$A93)</f>
        <v/>
      </c>
      <c r="BK93" s="109">
        <f>SUMIFS(Xero!$F:$F,Xero!$B:$B,Heron!BK$9,Xero!$A:$A,Heron!$A$4,Xero!$E:$E,Heron!$A93)+SUMIFS(Xero!$F:$F,Xero!$B:$B,Heron!BK$9,Xero!$A:$A,Heron!$A$5,Xero!$E:$E,Heron!$A93)</f>
        <v/>
      </c>
      <c r="BL93" s="109">
        <f>sum(D93:BK93)</f>
        <v/>
      </c>
    </row>
    <row r="94">
      <c r="A94" s="108" t="inlineStr">
        <is>
          <t>Management fees - OMH</t>
        </is>
      </c>
      <c r="D94" s="109">
        <f>SUMIFS(Xero!$F:$F,Xero!$B:$B,Heron!D$9,Xero!$A:$A,Heron!$A$4,Xero!$E:$E,Heron!$A94)+SUMIFS(Xero!$F:$F,Xero!$B:$B,Heron!D$9,Xero!$A:$A,Heron!$A$5,Xero!$E:$E,Heron!$A94)</f>
        <v/>
      </c>
      <c r="E94" s="109">
        <f>SUMIFS(Xero!$F:$F,Xero!$B:$B,Heron!E$9,Xero!$A:$A,Heron!$A$4,Xero!$E:$E,Heron!$A94)+SUMIFS(Xero!$F:$F,Xero!$B:$B,Heron!E$9,Xero!$A:$A,Heron!$A$5,Xero!$E:$E,Heron!$A94)</f>
        <v/>
      </c>
      <c r="F94" s="109">
        <f>SUMIFS(Xero!$F:$F,Xero!$B:$B,Heron!F$9,Xero!$A:$A,Heron!$A$4,Xero!$E:$E,Heron!$A94)+SUMIFS(Xero!$F:$F,Xero!$B:$B,Heron!F$9,Xero!$A:$A,Heron!$A$5,Xero!$E:$E,Heron!$A94)</f>
        <v/>
      </c>
      <c r="G94" s="109">
        <f>SUMIFS(Xero!$F:$F,Xero!$B:$B,Heron!G$9,Xero!$A:$A,Heron!$A$4,Xero!$E:$E,Heron!$A94)+SUMIFS(Xero!$F:$F,Xero!$B:$B,Heron!G$9,Xero!$A:$A,Heron!$A$5,Xero!$E:$E,Heron!$A94)</f>
        <v/>
      </c>
      <c r="H94" s="109">
        <f>SUMIFS(Xero!$F:$F,Xero!$B:$B,Heron!H$9,Xero!$A:$A,Heron!$A$4,Xero!$E:$E,Heron!$A94)+SUMIFS(Xero!$F:$F,Xero!$B:$B,Heron!H$9,Xero!$A:$A,Heron!$A$5,Xero!$E:$E,Heron!$A94)</f>
        <v/>
      </c>
      <c r="I94" s="109">
        <f>SUMIFS(Xero!$F:$F,Xero!$B:$B,Heron!I$9,Xero!$A:$A,Heron!$A$4,Xero!$E:$E,Heron!$A94)+SUMIFS(Xero!$F:$F,Xero!$B:$B,Heron!I$9,Xero!$A:$A,Heron!$A$5,Xero!$E:$E,Heron!$A94)</f>
        <v/>
      </c>
      <c r="J94" s="109">
        <f>SUMIFS(Xero!$F:$F,Xero!$B:$B,Heron!J$9,Xero!$A:$A,Heron!$A$4,Xero!$E:$E,Heron!$A94)+SUMIFS(Xero!$F:$F,Xero!$B:$B,Heron!J$9,Xero!$A:$A,Heron!$A$5,Xero!$E:$E,Heron!$A94)</f>
        <v/>
      </c>
      <c r="K94" s="109">
        <f>SUMIFS(Xero!$F:$F,Xero!$B:$B,Heron!K$9,Xero!$A:$A,Heron!$A$4,Xero!$E:$E,Heron!$A94)+SUMIFS(Xero!$F:$F,Xero!$B:$B,Heron!K$9,Xero!$A:$A,Heron!$A$5,Xero!$E:$E,Heron!$A94)</f>
        <v/>
      </c>
      <c r="L94" s="109">
        <f>SUMIFS(Xero!$F:$F,Xero!$B:$B,Heron!L$9,Xero!$A:$A,Heron!$A$4,Xero!$E:$E,Heron!$A94)+SUMIFS(Xero!$F:$F,Xero!$B:$B,Heron!L$9,Xero!$A:$A,Heron!$A$5,Xero!$E:$E,Heron!$A94)</f>
        <v/>
      </c>
      <c r="M94" s="109">
        <f>SUMIFS(Xero!$F:$F,Xero!$B:$B,Heron!M$9,Xero!$A:$A,Heron!$A$4,Xero!$E:$E,Heron!$A94)+SUMIFS(Xero!$F:$F,Xero!$B:$B,Heron!M$9,Xero!$A:$A,Heron!$A$5,Xero!$E:$E,Heron!$A94)</f>
        <v/>
      </c>
      <c r="N94" s="109">
        <f>SUMIFS(Xero!$F:$F,Xero!$B:$B,Heron!N$9,Xero!$A:$A,Heron!$A$4,Xero!$E:$E,Heron!$A94)+SUMIFS(Xero!$F:$F,Xero!$B:$B,Heron!N$9,Xero!$A:$A,Heron!$A$5,Xero!$E:$E,Heron!$A94)</f>
        <v/>
      </c>
      <c r="O94" s="109">
        <f>SUMIFS(Xero!$F:$F,Xero!$B:$B,Heron!O$9,Xero!$A:$A,Heron!$A$4,Xero!$E:$E,Heron!$A94)+SUMIFS(Xero!$F:$F,Xero!$B:$B,Heron!O$9,Xero!$A:$A,Heron!$A$5,Xero!$E:$E,Heron!$A94)</f>
        <v/>
      </c>
      <c r="P94" s="109">
        <f>SUMIFS(Xero!$F:$F,Xero!$B:$B,Heron!P$9,Xero!$A:$A,Heron!$A$4,Xero!$E:$E,Heron!$A94)+SUMIFS(Xero!$F:$F,Xero!$B:$B,Heron!P$9,Xero!$A:$A,Heron!$A$5,Xero!$E:$E,Heron!$A94)</f>
        <v/>
      </c>
      <c r="Q94" s="109">
        <f>SUMIFS(Xero!$F:$F,Xero!$B:$B,Heron!Q$9,Xero!$A:$A,Heron!$A$4,Xero!$E:$E,Heron!$A94)+SUMIFS(Xero!$F:$F,Xero!$B:$B,Heron!Q$9,Xero!$A:$A,Heron!$A$5,Xero!$E:$E,Heron!$A94)</f>
        <v/>
      </c>
      <c r="R94" s="109">
        <f>SUMIFS(Xero!$F:$F,Xero!$B:$B,Heron!R$9,Xero!$A:$A,Heron!$A$4,Xero!$E:$E,Heron!$A94)+SUMIFS(Xero!$F:$F,Xero!$B:$B,Heron!R$9,Xero!$A:$A,Heron!$A$5,Xero!$E:$E,Heron!$A94)</f>
        <v/>
      </c>
      <c r="S94" s="109">
        <f>SUMIFS(Xero!$F:$F,Xero!$B:$B,Heron!S$9,Xero!$A:$A,Heron!$A$4,Xero!$E:$E,Heron!$A94)+SUMIFS(Xero!$F:$F,Xero!$B:$B,Heron!S$9,Xero!$A:$A,Heron!$A$5,Xero!$E:$E,Heron!$A94)</f>
        <v/>
      </c>
      <c r="T94" s="109">
        <f>SUMIFS(Xero!$F:$F,Xero!$B:$B,Heron!T$9,Xero!$A:$A,Heron!$A$4,Xero!$E:$E,Heron!$A94)+SUMIFS(Xero!$F:$F,Xero!$B:$B,Heron!T$9,Xero!$A:$A,Heron!$A$5,Xero!$E:$E,Heron!$A94)</f>
        <v/>
      </c>
      <c r="U94" s="109">
        <f>SUMIFS(Xero!$F:$F,Xero!$B:$B,Heron!U$9,Xero!$A:$A,Heron!$A$4,Xero!$E:$E,Heron!$A94)+SUMIFS(Xero!$F:$F,Xero!$B:$B,Heron!U$9,Xero!$A:$A,Heron!$A$5,Xero!$E:$E,Heron!$A94)</f>
        <v/>
      </c>
      <c r="V94" s="109">
        <f>SUMIFS(Xero!$F:$F,Xero!$B:$B,Heron!V$9,Xero!$A:$A,Heron!$A$4,Xero!$E:$E,Heron!$A94)+SUMIFS(Xero!$F:$F,Xero!$B:$B,Heron!V$9,Xero!$A:$A,Heron!$A$5,Xero!$E:$E,Heron!$A94)</f>
        <v/>
      </c>
      <c r="W94" s="109">
        <f>SUMIFS(Xero!$F:$F,Xero!$B:$B,Heron!W$9,Xero!$A:$A,Heron!$A$4,Xero!$E:$E,Heron!$A94)+SUMIFS(Xero!$F:$F,Xero!$B:$B,Heron!W$9,Xero!$A:$A,Heron!$A$5,Xero!$E:$E,Heron!$A94)</f>
        <v/>
      </c>
      <c r="X94" s="109">
        <f>SUMIFS(Xero!$F:$F,Xero!$B:$B,Heron!X$9,Xero!$A:$A,Heron!$A$4,Xero!$E:$E,Heron!$A94)+SUMIFS(Xero!$F:$F,Xero!$B:$B,Heron!X$9,Xero!$A:$A,Heron!$A$5,Xero!$E:$E,Heron!$A94)</f>
        <v/>
      </c>
      <c r="Y94" s="109">
        <f>SUMIFS(Xero!$F:$F,Xero!$B:$B,Heron!Y$9,Xero!$A:$A,Heron!$A$4,Xero!$E:$E,Heron!$A94)+SUMIFS(Xero!$F:$F,Xero!$B:$B,Heron!Y$9,Xero!$A:$A,Heron!$A$5,Xero!$E:$E,Heron!$A94)</f>
        <v/>
      </c>
      <c r="Z94" s="109">
        <f>SUMIFS(Xero!$F:$F,Xero!$B:$B,Heron!Z$9,Xero!$A:$A,Heron!$A$4,Xero!$E:$E,Heron!$A94)+SUMIFS(Xero!$F:$F,Xero!$B:$B,Heron!Z$9,Xero!$A:$A,Heron!$A$5,Xero!$E:$E,Heron!$A94)</f>
        <v/>
      </c>
      <c r="AA94" s="109">
        <f>SUMIFS(Xero!$F:$F,Xero!$B:$B,Heron!AA$9,Xero!$A:$A,Heron!$A$4,Xero!$E:$E,Heron!$A94)+SUMIFS(Xero!$F:$F,Xero!$B:$B,Heron!AA$9,Xero!$A:$A,Heron!$A$5,Xero!$E:$E,Heron!$A94)</f>
        <v/>
      </c>
      <c r="AB94" s="109">
        <f>SUMIFS(Xero!$F:$F,Xero!$B:$B,Heron!AB$9,Xero!$A:$A,Heron!$A$4,Xero!$E:$E,Heron!$A94)+SUMIFS(Xero!$F:$F,Xero!$B:$B,Heron!AB$9,Xero!$A:$A,Heron!$A$5,Xero!$E:$E,Heron!$A94)</f>
        <v/>
      </c>
      <c r="AC94" s="109">
        <f>SUMIFS(Xero!$F:$F,Xero!$B:$B,Heron!AC$9,Xero!$A:$A,Heron!$A$4,Xero!$E:$E,Heron!$A94)+SUMIFS(Xero!$F:$F,Xero!$B:$B,Heron!AC$9,Xero!$A:$A,Heron!$A$5,Xero!$E:$E,Heron!$A94)</f>
        <v/>
      </c>
      <c r="AD94" s="109">
        <f>SUMIFS(Xero!$F:$F,Xero!$B:$B,Heron!AD$9,Xero!$A:$A,Heron!$A$4,Xero!$E:$E,Heron!$A94)+SUMIFS(Xero!$F:$F,Xero!$B:$B,Heron!AD$9,Xero!$A:$A,Heron!$A$5,Xero!$E:$E,Heron!$A94)</f>
        <v/>
      </c>
      <c r="AE94" s="109">
        <f>SUMIFS(Xero!$F:$F,Xero!$B:$B,Heron!AE$9,Xero!$A:$A,Heron!$A$4,Xero!$E:$E,Heron!$A94)+SUMIFS(Xero!$F:$F,Xero!$B:$B,Heron!AE$9,Xero!$A:$A,Heron!$A$5,Xero!$E:$E,Heron!$A94)</f>
        <v/>
      </c>
      <c r="AF94" s="109">
        <f>SUMIFS(Xero!$F:$F,Xero!$B:$B,Heron!AF$9,Xero!$A:$A,Heron!$A$4,Xero!$E:$E,Heron!$A94)+SUMIFS(Xero!$F:$F,Xero!$B:$B,Heron!AF$9,Xero!$A:$A,Heron!$A$5,Xero!$E:$E,Heron!$A94)</f>
        <v/>
      </c>
      <c r="AG94" s="109">
        <f>SUMIFS(Xero!$F:$F,Xero!$B:$B,Heron!AG$9,Xero!$A:$A,Heron!$A$4,Xero!$E:$E,Heron!$A94)+SUMIFS(Xero!$F:$F,Xero!$B:$B,Heron!AG$9,Xero!$A:$A,Heron!$A$5,Xero!$E:$E,Heron!$A94)</f>
        <v/>
      </c>
      <c r="AH94" s="109">
        <f>SUMIFS(Xero!$F:$F,Xero!$B:$B,Heron!AH$9,Xero!$A:$A,Heron!$A$4,Xero!$E:$E,Heron!$A94)+SUMIFS(Xero!$F:$F,Xero!$B:$B,Heron!AH$9,Xero!$A:$A,Heron!$A$5,Xero!$E:$E,Heron!$A94)</f>
        <v/>
      </c>
      <c r="AI94" s="109">
        <f>SUMIFS(Xero!$F:$F,Xero!$B:$B,Heron!AI$9,Xero!$A:$A,Heron!$A$4,Xero!$E:$E,Heron!$A94)+SUMIFS(Xero!$F:$F,Xero!$B:$B,Heron!AI$9,Xero!$A:$A,Heron!$A$5,Xero!$E:$E,Heron!$A94)</f>
        <v/>
      </c>
      <c r="AJ94" s="109">
        <f>SUMIFS(Xero!$F:$F,Xero!$B:$B,Heron!AJ$9,Xero!$A:$A,Heron!$A$4,Xero!$E:$E,Heron!$A94)+SUMIFS(Xero!$F:$F,Xero!$B:$B,Heron!AJ$9,Xero!$A:$A,Heron!$A$5,Xero!$E:$E,Heron!$A94)</f>
        <v/>
      </c>
      <c r="AK94" s="109">
        <f>SUMIFS(Xero!$F:$F,Xero!$B:$B,Heron!AK$9,Xero!$A:$A,Heron!$A$4,Xero!$E:$E,Heron!$A94)+SUMIFS(Xero!$F:$F,Xero!$B:$B,Heron!AK$9,Xero!$A:$A,Heron!$A$5,Xero!$E:$E,Heron!$A94)</f>
        <v/>
      </c>
      <c r="AL94" s="109">
        <f>SUMIFS(Xero!$F:$F,Xero!$B:$B,Heron!AL$9,Xero!$A:$A,Heron!$A$4,Xero!$E:$E,Heron!$A94)+SUMIFS(Xero!$F:$F,Xero!$B:$B,Heron!AL$9,Xero!$A:$A,Heron!$A$5,Xero!$E:$E,Heron!$A94)</f>
        <v/>
      </c>
      <c r="AM94" s="109">
        <f>SUMIFS(Xero!$F:$F,Xero!$B:$B,Heron!AM$9,Xero!$A:$A,Heron!$A$4,Xero!$E:$E,Heron!$A94)+SUMIFS(Xero!$F:$F,Xero!$B:$B,Heron!AM$9,Xero!$A:$A,Heron!$A$5,Xero!$E:$E,Heron!$A94)</f>
        <v/>
      </c>
      <c r="AN94" s="109">
        <f>SUMIFS(Xero!$F:$F,Xero!$B:$B,Heron!AN$9,Xero!$A:$A,Heron!$A$4,Xero!$E:$E,Heron!$A94)+SUMIFS(Xero!$F:$F,Xero!$B:$B,Heron!AN$9,Xero!$A:$A,Heron!$A$5,Xero!$E:$E,Heron!$A94)</f>
        <v/>
      </c>
      <c r="AO94" s="109">
        <f>SUMIFS(Xero!$F:$F,Xero!$B:$B,Heron!AO$9,Xero!$A:$A,Heron!$A$4,Xero!$E:$E,Heron!$A94)+SUMIFS(Xero!$F:$F,Xero!$B:$B,Heron!AO$9,Xero!$A:$A,Heron!$A$5,Xero!$E:$E,Heron!$A94)</f>
        <v/>
      </c>
      <c r="AP94" s="109">
        <f>SUMIFS(Xero!$F:$F,Xero!$B:$B,Heron!AP$9,Xero!$A:$A,Heron!$A$4,Xero!$E:$E,Heron!$A94)+SUMIFS(Xero!$F:$F,Xero!$B:$B,Heron!AP$9,Xero!$A:$A,Heron!$A$5,Xero!$E:$E,Heron!$A94)</f>
        <v/>
      </c>
      <c r="AQ94" s="109">
        <f>SUMIFS(Xero!$F:$F,Xero!$B:$B,Heron!AQ$9,Xero!$A:$A,Heron!$A$4,Xero!$E:$E,Heron!$A94)+SUMIFS(Xero!$F:$F,Xero!$B:$B,Heron!AQ$9,Xero!$A:$A,Heron!$A$5,Xero!$E:$E,Heron!$A94)</f>
        <v/>
      </c>
      <c r="AR94" s="109">
        <f>SUMIFS(Xero!$F:$F,Xero!$B:$B,Heron!AR$9,Xero!$A:$A,Heron!$A$4,Xero!$E:$E,Heron!$A94)+SUMIFS(Xero!$F:$F,Xero!$B:$B,Heron!AR$9,Xero!$A:$A,Heron!$A$5,Xero!$E:$E,Heron!$A94)</f>
        <v/>
      </c>
      <c r="AS94" s="109">
        <f>SUMIFS(Xero!$F:$F,Xero!$B:$B,Heron!AS$9,Xero!$A:$A,Heron!$A$4,Xero!$E:$E,Heron!$A94)+SUMIFS(Xero!$F:$F,Xero!$B:$B,Heron!AS$9,Xero!$A:$A,Heron!$A$5,Xero!$E:$E,Heron!$A94)</f>
        <v/>
      </c>
      <c r="AT94" s="109">
        <f>SUMIFS(Xero!$F:$F,Xero!$B:$B,Heron!AT$9,Xero!$A:$A,Heron!$A$4,Xero!$E:$E,Heron!$A94)+SUMIFS(Xero!$F:$F,Xero!$B:$B,Heron!AT$9,Xero!$A:$A,Heron!$A$5,Xero!$E:$E,Heron!$A94)</f>
        <v/>
      </c>
      <c r="AU94" s="109">
        <f>SUMIFS(Xero!$F:$F,Xero!$B:$B,Heron!AU$9,Xero!$A:$A,Heron!$A$4,Xero!$E:$E,Heron!$A94)+SUMIFS(Xero!$F:$F,Xero!$B:$B,Heron!AU$9,Xero!$A:$A,Heron!$A$5,Xero!$E:$E,Heron!$A94)</f>
        <v/>
      </c>
      <c r="AV94" s="109">
        <f>SUMIFS(Xero!$F:$F,Xero!$B:$B,Heron!AV$9,Xero!$A:$A,Heron!$A$4,Xero!$E:$E,Heron!$A94)+SUMIFS(Xero!$F:$F,Xero!$B:$B,Heron!AV$9,Xero!$A:$A,Heron!$A$5,Xero!$E:$E,Heron!$A94)</f>
        <v/>
      </c>
      <c r="AW94" s="109">
        <f>SUMIFS(Xero!$F:$F,Xero!$B:$B,Heron!AW$9,Xero!$A:$A,Heron!$A$4,Xero!$E:$E,Heron!$A94)+SUMIFS(Xero!$F:$F,Xero!$B:$B,Heron!AW$9,Xero!$A:$A,Heron!$A$5,Xero!$E:$E,Heron!$A94)</f>
        <v/>
      </c>
      <c r="AX94" s="109">
        <f>SUMIFS(Xero!$F:$F,Xero!$B:$B,Heron!AX$9,Xero!$A:$A,Heron!$A$4,Xero!$E:$E,Heron!$A94)+SUMIFS(Xero!$F:$F,Xero!$B:$B,Heron!AX$9,Xero!$A:$A,Heron!$A$5,Xero!$E:$E,Heron!$A94)</f>
        <v/>
      </c>
      <c r="AY94" s="109">
        <f>SUMIFS(Xero!$F:$F,Xero!$B:$B,Heron!AY$9,Xero!$A:$A,Heron!$A$4,Xero!$E:$E,Heron!$A94)+SUMIFS(Xero!$F:$F,Xero!$B:$B,Heron!AY$9,Xero!$A:$A,Heron!$A$5,Xero!$E:$E,Heron!$A94)</f>
        <v/>
      </c>
      <c r="AZ94" s="109">
        <f>SUMIFS(Xero!$F:$F,Xero!$B:$B,Heron!AZ$9,Xero!$A:$A,Heron!$A$4,Xero!$E:$E,Heron!$A94)+SUMIFS(Xero!$F:$F,Xero!$B:$B,Heron!AZ$9,Xero!$A:$A,Heron!$A$5,Xero!$E:$E,Heron!$A94)</f>
        <v/>
      </c>
      <c r="BA94" s="109">
        <f>SUMIFS(Xero!$F:$F,Xero!$B:$B,Heron!BA$9,Xero!$A:$A,Heron!$A$4,Xero!$E:$E,Heron!$A94)+SUMIFS(Xero!$F:$F,Xero!$B:$B,Heron!BA$9,Xero!$A:$A,Heron!$A$5,Xero!$E:$E,Heron!$A94)</f>
        <v/>
      </c>
      <c r="BB94" s="109">
        <f>SUMIFS(Xero!$F:$F,Xero!$B:$B,Heron!BB$9,Xero!$A:$A,Heron!$A$4,Xero!$E:$E,Heron!$A94)+SUMIFS(Xero!$F:$F,Xero!$B:$B,Heron!BB$9,Xero!$A:$A,Heron!$A$5,Xero!$E:$E,Heron!$A94)</f>
        <v/>
      </c>
      <c r="BC94" s="109">
        <f>SUMIFS(Xero!$F:$F,Xero!$B:$B,Heron!BC$9,Xero!$A:$A,Heron!$A$4,Xero!$E:$E,Heron!$A94)+SUMIFS(Xero!$F:$F,Xero!$B:$B,Heron!BC$9,Xero!$A:$A,Heron!$A$5,Xero!$E:$E,Heron!$A94)</f>
        <v/>
      </c>
      <c r="BD94" s="109">
        <f>SUMIFS(Xero!$F:$F,Xero!$B:$B,Heron!BD$9,Xero!$A:$A,Heron!$A$4,Xero!$E:$E,Heron!$A94)+SUMIFS(Xero!$F:$F,Xero!$B:$B,Heron!BD$9,Xero!$A:$A,Heron!$A$5,Xero!$E:$E,Heron!$A94)</f>
        <v/>
      </c>
      <c r="BE94" s="109">
        <f>SUMIFS(Xero!$F:$F,Xero!$B:$B,Heron!BE$9,Xero!$A:$A,Heron!$A$4,Xero!$E:$E,Heron!$A94)+SUMIFS(Xero!$F:$F,Xero!$B:$B,Heron!BE$9,Xero!$A:$A,Heron!$A$5,Xero!$E:$E,Heron!$A94)</f>
        <v/>
      </c>
      <c r="BF94" s="109">
        <f>SUMIFS(Xero!$F:$F,Xero!$B:$B,Heron!BF$9,Xero!$A:$A,Heron!$A$4,Xero!$E:$E,Heron!$A94)+SUMIFS(Xero!$F:$F,Xero!$B:$B,Heron!BF$9,Xero!$A:$A,Heron!$A$5,Xero!$E:$E,Heron!$A94)</f>
        <v/>
      </c>
      <c r="BG94" s="109">
        <f>SUMIFS(Xero!$F:$F,Xero!$B:$B,Heron!BG$9,Xero!$A:$A,Heron!$A$4,Xero!$E:$E,Heron!$A94)+SUMIFS(Xero!$F:$F,Xero!$B:$B,Heron!BG$9,Xero!$A:$A,Heron!$A$5,Xero!$E:$E,Heron!$A94)</f>
        <v/>
      </c>
      <c r="BH94" s="109">
        <f>SUMIFS(Xero!$F:$F,Xero!$B:$B,Heron!BH$9,Xero!$A:$A,Heron!$A$4,Xero!$E:$E,Heron!$A94)+SUMIFS(Xero!$F:$F,Xero!$B:$B,Heron!BH$9,Xero!$A:$A,Heron!$A$5,Xero!$E:$E,Heron!$A94)</f>
        <v/>
      </c>
      <c r="BI94" s="109">
        <f>SUMIFS(Xero!$F:$F,Xero!$B:$B,Heron!BI$9,Xero!$A:$A,Heron!$A$4,Xero!$E:$E,Heron!$A94)+SUMIFS(Xero!$F:$F,Xero!$B:$B,Heron!BI$9,Xero!$A:$A,Heron!$A$5,Xero!$E:$E,Heron!$A94)</f>
        <v/>
      </c>
      <c r="BJ94" s="109">
        <f>SUMIFS(Xero!$F:$F,Xero!$B:$B,Heron!BJ$9,Xero!$A:$A,Heron!$A$4,Xero!$E:$E,Heron!$A94)+SUMIFS(Xero!$F:$F,Xero!$B:$B,Heron!BJ$9,Xero!$A:$A,Heron!$A$5,Xero!$E:$E,Heron!$A94)</f>
        <v/>
      </c>
      <c r="BK94" s="109">
        <f>SUMIFS(Xero!$F:$F,Xero!$B:$B,Heron!BK$9,Xero!$A:$A,Heron!$A$4,Xero!$E:$E,Heron!$A94)+SUMIFS(Xero!$F:$F,Xero!$B:$B,Heron!BK$9,Xero!$A:$A,Heron!$A$5,Xero!$E:$E,Heron!$A94)</f>
        <v/>
      </c>
      <c r="BL94" s="109">
        <f>sum(D94:BK94)</f>
        <v/>
      </c>
    </row>
    <row r="95">
      <c r="A95" s="108" t="inlineStr">
        <is>
          <t>Momentum Admin Fee</t>
        </is>
      </c>
      <c r="D95" s="109">
        <f>SUMIFS(Xero!$F:$F,Xero!$B:$B,Heron!D$9,Xero!$A:$A,Heron!$A$4,Xero!$E:$E,Heron!$A95)+SUMIFS(Xero!$F:$F,Xero!$B:$B,Heron!D$9,Xero!$A:$A,Heron!$A$5,Xero!$E:$E,Heron!$A95)</f>
        <v/>
      </c>
      <c r="E95" s="109">
        <f>SUMIFS(Xero!$F:$F,Xero!$B:$B,Heron!E$9,Xero!$A:$A,Heron!$A$4,Xero!$E:$E,Heron!$A95)+SUMIFS(Xero!$F:$F,Xero!$B:$B,Heron!E$9,Xero!$A:$A,Heron!$A$5,Xero!$E:$E,Heron!$A95)</f>
        <v/>
      </c>
      <c r="F95" s="109">
        <f>SUMIFS(Xero!$F:$F,Xero!$B:$B,Heron!F$9,Xero!$A:$A,Heron!$A$4,Xero!$E:$E,Heron!$A95)+SUMIFS(Xero!$F:$F,Xero!$B:$B,Heron!F$9,Xero!$A:$A,Heron!$A$5,Xero!$E:$E,Heron!$A95)</f>
        <v/>
      </c>
      <c r="G95" s="109">
        <f>SUMIFS(Xero!$F:$F,Xero!$B:$B,Heron!G$9,Xero!$A:$A,Heron!$A$4,Xero!$E:$E,Heron!$A95)+SUMIFS(Xero!$F:$F,Xero!$B:$B,Heron!G$9,Xero!$A:$A,Heron!$A$5,Xero!$E:$E,Heron!$A95)</f>
        <v/>
      </c>
      <c r="H95" s="109">
        <f>SUMIFS(Xero!$F:$F,Xero!$B:$B,Heron!H$9,Xero!$A:$A,Heron!$A$4,Xero!$E:$E,Heron!$A95)+SUMIFS(Xero!$F:$F,Xero!$B:$B,Heron!H$9,Xero!$A:$A,Heron!$A$5,Xero!$E:$E,Heron!$A95)</f>
        <v/>
      </c>
      <c r="I95" s="109">
        <f>SUMIFS(Xero!$F:$F,Xero!$B:$B,Heron!I$9,Xero!$A:$A,Heron!$A$4,Xero!$E:$E,Heron!$A95)+SUMIFS(Xero!$F:$F,Xero!$B:$B,Heron!I$9,Xero!$A:$A,Heron!$A$5,Xero!$E:$E,Heron!$A95)</f>
        <v/>
      </c>
      <c r="J95" s="109">
        <f>SUMIFS(Xero!$F:$F,Xero!$B:$B,Heron!J$9,Xero!$A:$A,Heron!$A$4,Xero!$E:$E,Heron!$A95)+SUMIFS(Xero!$F:$F,Xero!$B:$B,Heron!J$9,Xero!$A:$A,Heron!$A$5,Xero!$E:$E,Heron!$A95)</f>
        <v/>
      </c>
      <c r="K95" s="109">
        <f>SUMIFS(Xero!$F:$F,Xero!$B:$B,Heron!K$9,Xero!$A:$A,Heron!$A$4,Xero!$E:$E,Heron!$A95)+SUMIFS(Xero!$F:$F,Xero!$B:$B,Heron!K$9,Xero!$A:$A,Heron!$A$5,Xero!$E:$E,Heron!$A95)</f>
        <v/>
      </c>
      <c r="L95" s="109">
        <f>SUMIFS(Xero!$F:$F,Xero!$B:$B,Heron!L$9,Xero!$A:$A,Heron!$A$4,Xero!$E:$E,Heron!$A95)+SUMIFS(Xero!$F:$F,Xero!$B:$B,Heron!L$9,Xero!$A:$A,Heron!$A$5,Xero!$E:$E,Heron!$A95)</f>
        <v/>
      </c>
      <c r="M95" s="109">
        <f>SUMIFS(Xero!$F:$F,Xero!$B:$B,Heron!M$9,Xero!$A:$A,Heron!$A$4,Xero!$E:$E,Heron!$A95)+SUMIFS(Xero!$F:$F,Xero!$B:$B,Heron!M$9,Xero!$A:$A,Heron!$A$5,Xero!$E:$E,Heron!$A95)</f>
        <v/>
      </c>
      <c r="N95" s="109">
        <f>SUMIFS(Xero!$F:$F,Xero!$B:$B,Heron!N$9,Xero!$A:$A,Heron!$A$4,Xero!$E:$E,Heron!$A95)+SUMIFS(Xero!$F:$F,Xero!$B:$B,Heron!N$9,Xero!$A:$A,Heron!$A$5,Xero!$E:$E,Heron!$A95)</f>
        <v/>
      </c>
      <c r="O95" s="109">
        <f>SUMIFS(Xero!$F:$F,Xero!$B:$B,Heron!O$9,Xero!$A:$A,Heron!$A$4,Xero!$E:$E,Heron!$A95)+SUMIFS(Xero!$F:$F,Xero!$B:$B,Heron!O$9,Xero!$A:$A,Heron!$A$5,Xero!$E:$E,Heron!$A95)</f>
        <v/>
      </c>
      <c r="P95" s="109">
        <f>SUMIFS(Xero!$F:$F,Xero!$B:$B,Heron!P$9,Xero!$A:$A,Heron!$A$4,Xero!$E:$E,Heron!$A95)+SUMIFS(Xero!$F:$F,Xero!$B:$B,Heron!P$9,Xero!$A:$A,Heron!$A$5,Xero!$E:$E,Heron!$A95)</f>
        <v/>
      </c>
      <c r="Q95" s="109">
        <f>SUMIFS(Xero!$F:$F,Xero!$B:$B,Heron!Q$9,Xero!$A:$A,Heron!$A$4,Xero!$E:$E,Heron!$A95)+SUMIFS(Xero!$F:$F,Xero!$B:$B,Heron!Q$9,Xero!$A:$A,Heron!$A$5,Xero!$E:$E,Heron!$A95)</f>
        <v/>
      </c>
      <c r="R95" s="109">
        <f>SUMIFS(Xero!$F:$F,Xero!$B:$B,Heron!R$9,Xero!$A:$A,Heron!$A$4,Xero!$E:$E,Heron!$A95)+SUMIFS(Xero!$F:$F,Xero!$B:$B,Heron!R$9,Xero!$A:$A,Heron!$A$5,Xero!$E:$E,Heron!$A95)</f>
        <v/>
      </c>
      <c r="S95" s="109">
        <f>SUMIFS(Xero!$F:$F,Xero!$B:$B,Heron!S$9,Xero!$A:$A,Heron!$A$4,Xero!$E:$E,Heron!$A95)+SUMIFS(Xero!$F:$F,Xero!$B:$B,Heron!S$9,Xero!$A:$A,Heron!$A$5,Xero!$E:$E,Heron!$A95)</f>
        <v/>
      </c>
      <c r="T95" s="109">
        <f>SUMIFS(Xero!$F:$F,Xero!$B:$B,Heron!T$9,Xero!$A:$A,Heron!$A$4,Xero!$E:$E,Heron!$A95)+SUMIFS(Xero!$F:$F,Xero!$B:$B,Heron!T$9,Xero!$A:$A,Heron!$A$5,Xero!$E:$E,Heron!$A95)</f>
        <v/>
      </c>
      <c r="U95" s="109">
        <f>SUMIFS(Xero!$F:$F,Xero!$B:$B,Heron!U$9,Xero!$A:$A,Heron!$A$4,Xero!$E:$E,Heron!$A95)+SUMIFS(Xero!$F:$F,Xero!$B:$B,Heron!U$9,Xero!$A:$A,Heron!$A$5,Xero!$E:$E,Heron!$A95)</f>
        <v/>
      </c>
      <c r="V95" s="109">
        <f>SUMIFS(Xero!$F:$F,Xero!$B:$B,Heron!V$9,Xero!$A:$A,Heron!$A$4,Xero!$E:$E,Heron!$A95)+SUMIFS(Xero!$F:$F,Xero!$B:$B,Heron!V$9,Xero!$A:$A,Heron!$A$5,Xero!$E:$E,Heron!$A95)</f>
        <v/>
      </c>
      <c r="W95" s="109">
        <f>SUMIFS(Xero!$F:$F,Xero!$B:$B,Heron!W$9,Xero!$A:$A,Heron!$A$4,Xero!$E:$E,Heron!$A95)+SUMIFS(Xero!$F:$F,Xero!$B:$B,Heron!W$9,Xero!$A:$A,Heron!$A$5,Xero!$E:$E,Heron!$A95)</f>
        <v/>
      </c>
      <c r="X95" s="109">
        <f>SUMIFS(Xero!$F:$F,Xero!$B:$B,Heron!X$9,Xero!$A:$A,Heron!$A$4,Xero!$E:$E,Heron!$A95)+SUMIFS(Xero!$F:$F,Xero!$B:$B,Heron!X$9,Xero!$A:$A,Heron!$A$5,Xero!$E:$E,Heron!$A95)</f>
        <v/>
      </c>
      <c r="Y95" s="109">
        <f>SUMIFS(Xero!$F:$F,Xero!$B:$B,Heron!Y$9,Xero!$A:$A,Heron!$A$4,Xero!$E:$E,Heron!$A95)+SUMIFS(Xero!$F:$F,Xero!$B:$B,Heron!Y$9,Xero!$A:$A,Heron!$A$5,Xero!$E:$E,Heron!$A95)</f>
        <v/>
      </c>
      <c r="Z95" s="109">
        <f>SUMIFS(Xero!$F:$F,Xero!$B:$B,Heron!Z$9,Xero!$A:$A,Heron!$A$4,Xero!$E:$E,Heron!$A95)+SUMIFS(Xero!$F:$F,Xero!$B:$B,Heron!Z$9,Xero!$A:$A,Heron!$A$5,Xero!$E:$E,Heron!$A95)</f>
        <v/>
      </c>
      <c r="AA95" s="109">
        <f>SUMIFS(Xero!$F:$F,Xero!$B:$B,Heron!AA$9,Xero!$A:$A,Heron!$A$4,Xero!$E:$E,Heron!$A95)+SUMIFS(Xero!$F:$F,Xero!$B:$B,Heron!AA$9,Xero!$A:$A,Heron!$A$5,Xero!$E:$E,Heron!$A95)</f>
        <v/>
      </c>
      <c r="AB95" s="109">
        <f>SUMIFS(Xero!$F:$F,Xero!$B:$B,Heron!AB$9,Xero!$A:$A,Heron!$A$4,Xero!$E:$E,Heron!$A95)+SUMIFS(Xero!$F:$F,Xero!$B:$B,Heron!AB$9,Xero!$A:$A,Heron!$A$5,Xero!$E:$E,Heron!$A95)</f>
        <v/>
      </c>
      <c r="AC95" s="109">
        <f>SUMIFS(Xero!$F:$F,Xero!$B:$B,Heron!AC$9,Xero!$A:$A,Heron!$A$4,Xero!$E:$E,Heron!$A95)+SUMIFS(Xero!$F:$F,Xero!$B:$B,Heron!AC$9,Xero!$A:$A,Heron!$A$5,Xero!$E:$E,Heron!$A95)</f>
        <v/>
      </c>
      <c r="AD95" s="109">
        <f>SUMIFS(Xero!$F:$F,Xero!$B:$B,Heron!AD$9,Xero!$A:$A,Heron!$A$4,Xero!$E:$E,Heron!$A95)+SUMIFS(Xero!$F:$F,Xero!$B:$B,Heron!AD$9,Xero!$A:$A,Heron!$A$5,Xero!$E:$E,Heron!$A95)</f>
        <v/>
      </c>
      <c r="AE95" s="109">
        <f>SUMIFS(Xero!$F:$F,Xero!$B:$B,Heron!AE$9,Xero!$A:$A,Heron!$A$4,Xero!$E:$E,Heron!$A95)+SUMIFS(Xero!$F:$F,Xero!$B:$B,Heron!AE$9,Xero!$A:$A,Heron!$A$5,Xero!$E:$E,Heron!$A95)</f>
        <v/>
      </c>
      <c r="AF95" s="109">
        <f>SUMIFS(Xero!$F:$F,Xero!$B:$B,Heron!AF$9,Xero!$A:$A,Heron!$A$4,Xero!$E:$E,Heron!$A95)+SUMIFS(Xero!$F:$F,Xero!$B:$B,Heron!AF$9,Xero!$A:$A,Heron!$A$5,Xero!$E:$E,Heron!$A95)</f>
        <v/>
      </c>
      <c r="AG95" s="109">
        <f>SUMIFS(Xero!$F:$F,Xero!$B:$B,Heron!AG$9,Xero!$A:$A,Heron!$A$4,Xero!$E:$E,Heron!$A95)+SUMIFS(Xero!$F:$F,Xero!$B:$B,Heron!AG$9,Xero!$A:$A,Heron!$A$5,Xero!$E:$E,Heron!$A95)</f>
        <v/>
      </c>
      <c r="AH95" s="109">
        <f>SUMIFS(Xero!$F:$F,Xero!$B:$B,Heron!AH$9,Xero!$A:$A,Heron!$A$4,Xero!$E:$E,Heron!$A95)+SUMIFS(Xero!$F:$F,Xero!$B:$B,Heron!AH$9,Xero!$A:$A,Heron!$A$5,Xero!$E:$E,Heron!$A95)</f>
        <v/>
      </c>
      <c r="AI95" s="109">
        <f>SUMIFS(Xero!$F:$F,Xero!$B:$B,Heron!AI$9,Xero!$A:$A,Heron!$A$4,Xero!$E:$E,Heron!$A95)+SUMIFS(Xero!$F:$F,Xero!$B:$B,Heron!AI$9,Xero!$A:$A,Heron!$A$5,Xero!$E:$E,Heron!$A95)</f>
        <v/>
      </c>
      <c r="AJ95" s="109">
        <f>SUMIFS(Xero!$F:$F,Xero!$B:$B,Heron!AJ$9,Xero!$A:$A,Heron!$A$4,Xero!$E:$E,Heron!$A95)+SUMIFS(Xero!$F:$F,Xero!$B:$B,Heron!AJ$9,Xero!$A:$A,Heron!$A$5,Xero!$E:$E,Heron!$A95)</f>
        <v/>
      </c>
      <c r="AK95" s="109">
        <f>SUMIFS(Xero!$F:$F,Xero!$B:$B,Heron!AK$9,Xero!$A:$A,Heron!$A$4,Xero!$E:$E,Heron!$A95)+SUMIFS(Xero!$F:$F,Xero!$B:$B,Heron!AK$9,Xero!$A:$A,Heron!$A$5,Xero!$E:$E,Heron!$A95)</f>
        <v/>
      </c>
      <c r="AL95" s="109">
        <f>SUMIFS(Xero!$F:$F,Xero!$B:$B,Heron!AL$9,Xero!$A:$A,Heron!$A$4,Xero!$E:$E,Heron!$A95)+SUMIFS(Xero!$F:$F,Xero!$B:$B,Heron!AL$9,Xero!$A:$A,Heron!$A$5,Xero!$E:$E,Heron!$A95)</f>
        <v/>
      </c>
      <c r="AM95" s="109">
        <f>SUMIFS(Xero!$F:$F,Xero!$B:$B,Heron!AM$9,Xero!$A:$A,Heron!$A$4,Xero!$E:$E,Heron!$A95)+SUMIFS(Xero!$F:$F,Xero!$B:$B,Heron!AM$9,Xero!$A:$A,Heron!$A$5,Xero!$E:$E,Heron!$A95)</f>
        <v/>
      </c>
      <c r="AN95" s="109">
        <f>SUMIFS(Xero!$F:$F,Xero!$B:$B,Heron!AN$9,Xero!$A:$A,Heron!$A$4,Xero!$E:$E,Heron!$A95)+SUMIFS(Xero!$F:$F,Xero!$B:$B,Heron!AN$9,Xero!$A:$A,Heron!$A$5,Xero!$E:$E,Heron!$A95)</f>
        <v/>
      </c>
      <c r="AO95" s="109">
        <f>SUMIFS(Xero!$F:$F,Xero!$B:$B,Heron!AO$9,Xero!$A:$A,Heron!$A$4,Xero!$E:$E,Heron!$A95)+SUMIFS(Xero!$F:$F,Xero!$B:$B,Heron!AO$9,Xero!$A:$A,Heron!$A$5,Xero!$E:$E,Heron!$A95)</f>
        <v/>
      </c>
      <c r="AP95" s="109">
        <f>SUMIFS(Xero!$F:$F,Xero!$B:$B,Heron!AP$9,Xero!$A:$A,Heron!$A$4,Xero!$E:$E,Heron!$A95)+SUMIFS(Xero!$F:$F,Xero!$B:$B,Heron!AP$9,Xero!$A:$A,Heron!$A$5,Xero!$E:$E,Heron!$A95)</f>
        <v/>
      </c>
      <c r="AQ95" s="109">
        <f>SUMIFS(Xero!$F:$F,Xero!$B:$B,Heron!AQ$9,Xero!$A:$A,Heron!$A$4,Xero!$E:$E,Heron!$A95)+SUMIFS(Xero!$F:$F,Xero!$B:$B,Heron!AQ$9,Xero!$A:$A,Heron!$A$5,Xero!$E:$E,Heron!$A95)</f>
        <v/>
      </c>
      <c r="AR95" s="109">
        <f>SUMIFS(Xero!$F:$F,Xero!$B:$B,Heron!AR$9,Xero!$A:$A,Heron!$A$4,Xero!$E:$E,Heron!$A95)+SUMIFS(Xero!$F:$F,Xero!$B:$B,Heron!AR$9,Xero!$A:$A,Heron!$A$5,Xero!$E:$E,Heron!$A95)</f>
        <v/>
      </c>
      <c r="AS95" s="109">
        <f>SUMIFS(Xero!$F:$F,Xero!$B:$B,Heron!AS$9,Xero!$A:$A,Heron!$A$4,Xero!$E:$E,Heron!$A95)+SUMIFS(Xero!$F:$F,Xero!$B:$B,Heron!AS$9,Xero!$A:$A,Heron!$A$5,Xero!$E:$E,Heron!$A95)</f>
        <v/>
      </c>
      <c r="AT95" s="109">
        <f>SUMIFS(Xero!$F:$F,Xero!$B:$B,Heron!AT$9,Xero!$A:$A,Heron!$A$4,Xero!$E:$E,Heron!$A95)+SUMIFS(Xero!$F:$F,Xero!$B:$B,Heron!AT$9,Xero!$A:$A,Heron!$A$5,Xero!$E:$E,Heron!$A95)</f>
        <v/>
      </c>
      <c r="AU95" s="109">
        <f>SUMIFS(Xero!$F:$F,Xero!$B:$B,Heron!AU$9,Xero!$A:$A,Heron!$A$4,Xero!$E:$E,Heron!$A95)+SUMIFS(Xero!$F:$F,Xero!$B:$B,Heron!AU$9,Xero!$A:$A,Heron!$A$5,Xero!$E:$E,Heron!$A95)</f>
        <v/>
      </c>
      <c r="AV95" s="109">
        <f>SUMIFS(Xero!$F:$F,Xero!$B:$B,Heron!AV$9,Xero!$A:$A,Heron!$A$4,Xero!$E:$E,Heron!$A95)+SUMIFS(Xero!$F:$F,Xero!$B:$B,Heron!AV$9,Xero!$A:$A,Heron!$A$5,Xero!$E:$E,Heron!$A95)</f>
        <v/>
      </c>
      <c r="AW95" s="109">
        <f>SUMIFS(Xero!$F:$F,Xero!$B:$B,Heron!AW$9,Xero!$A:$A,Heron!$A$4,Xero!$E:$E,Heron!$A95)+SUMIFS(Xero!$F:$F,Xero!$B:$B,Heron!AW$9,Xero!$A:$A,Heron!$A$5,Xero!$E:$E,Heron!$A95)</f>
        <v/>
      </c>
      <c r="AX95" s="109">
        <f>SUMIFS(Xero!$F:$F,Xero!$B:$B,Heron!AX$9,Xero!$A:$A,Heron!$A$4,Xero!$E:$E,Heron!$A95)+SUMIFS(Xero!$F:$F,Xero!$B:$B,Heron!AX$9,Xero!$A:$A,Heron!$A$5,Xero!$E:$E,Heron!$A95)</f>
        <v/>
      </c>
      <c r="AY95" s="109">
        <f>SUMIFS(Xero!$F:$F,Xero!$B:$B,Heron!AY$9,Xero!$A:$A,Heron!$A$4,Xero!$E:$E,Heron!$A95)+SUMIFS(Xero!$F:$F,Xero!$B:$B,Heron!AY$9,Xero!$A:$A,Heron!$A$5,Xero!$E:$E,Heron!$A95)</f>
        <v/>
      </c>
      <c r="AZ95" s="109">
        <f>SUMIFS(Xero!$F:$F,Xero!$B:$B,Heron!AZ$9,Xero!$A:$A,Heron!$A$4,Xero!$E:$E,Heron!$A95)+SUMIFS(Xero!$F:$F,Xero!$B:$B,Heron!AZ$9,Xero!$A:$A,Heron!$A$5,Xero!$E:$E,Heron!$A95)</f>
        <v/>
      </c>
      <c r="BA95" s="109">
        <f>SUMIFS(Xero!$F:$F,Xero!$B:$B,Heron!BA$9,Xero!$A:$A,Heron!$A$4,Xero!$E:$E,Heron!$A95)+SUMIFS(Xero!$F:$F,Xero!$B:$B,Heron!BA$9,Xero!$A:$A,Heron!$A$5,Xero!$E:$E,Heron!$A95)</f>
        <v/>
      </c>
      <c r="BB95" s="109">
        <f>SUMIFS(Xero!$F:$F,Xero!$B:$B,Heron!BB$9,Xero!$A:$A,Heron!$A$4,Xero!$E:$E,Heron!$A95)+SUMIFS(Xero!$F:$F,Xero!$B:$B,Heron!BB$9,Xero!$A:$A,Heron!$A$5,Xero!$E:$E,Heron!$A95)</f>
        <v/>
      </c>
      <c r="BC95" s="109">
        <f>SUMIFS(Xero!$F:$F,Xero!$B:$B,Heron!BC$9,Xero!$A:$A,Heron!$A$4,Xero!$E:$E,Heron!$A95)+SUMIFS(Xero!$F:$F,Xero!$B:$B,Heron!BC$9,Xero!$A:$A,Heron!$A$5,Xero!$E:$E,Heron!$A95)</f>
        <v/>
      </c>
      <c r="BD95" s="109">
        <f>SUMIFS(Xero!$F:$F,Xero!$B:$B,Heron!BD$9,Xero!$A:$A,Heron!$A$4,Xero!$E:$E,Heron!$A95)+SUMIFS(Xero!$F:$F,Xero!$B:$B,Heron!BD$9,Xero!$A:$A,Heron!$A$5,Xero!$E:$E,Heron!$A95)</f>
        <v/>
      </c>
      <c r="BE95" s="109">
        <f>SUMIFS(Xero!$F:$F,Xero!$B:$B,Heron!BE$9,Xero!$A:$A,Heron!$A$4,Xero!$E:$E,Heron!$A95)+SUMIFS(Xero!$F:$F,Xero!$B:$B,Heron!BE$9,Xero!$A:$A,Heron!$A$5,Xero!$E:$E,Heron!$A95)</f>
        <v/>
      </c>
      <c r="BF95" s="109">
        <f>SUMIFS(Xero!$F:$F,Xero!$B:$B,Heron!BF$9,Xero!$A:$A,Heron!$A$4,Xero!$E:$E,Heron!$A95)+SUMIFS(Xero!$F:$F,Xero!$B:$B,Heron!BF$9,Xero!$A:$A,Heron!$A$5,Xero!$E:$E,Heron!$A95)</f>
        <v/>
      </c>
      <c r="BG95" s="109">
        <f>SUMIFS(Xero!$F:$F,Xero!$B:$B,Heron!BG$9,Xero!$A:$A,Heron!$A$4,Xero!$E:$E,Heron!$A95)+SUMIFS(Xero!$F:$F,Xero!$B:$B,Heron!BG$9,Xero!$A:$A,Heron!$A$5,Xero!$E:$E,Heron!$A95)</f>
        <v/>
      </c>
      <c r="BH95" s="109">
        <f>SUMIFS(Xero!$F:$F,Xero!$B:$B,Heron!BH$9,Xero!$A:$A,Heron!$A$4,Xero!$E:$E,Heron!$A95)+SUMIFS(Xero!$F:$F,Xero!$B:$B,Heron!BH$9,Xero!$A:$A,Heron!$A$5,Xero!$E:$E,Heron!$A95)</f>
        <v/>
      </c>
      <c r="BI95" s="109">
        <f>SUMIFS(Xero!$F:$F,Xero!$B:$B,Heron!BI$9,Xero!$A:$A,Heron!$A$4,Xero!$E:$E,Heron!$A95)+SUMIFS(Xero!$F:$F,Xero!$B:$B,Heron!BI$9,Xero!$A:$A,Heron!$A$5,Xero!$E:$E,Heron!$A95)</f>
        <v/>
      </c>
      <c r="BJ95" s="109">
        <f>SUMIFS(Xero!$F:$F,Xero!$B:$B,Heron!BJ$9,Xero!$A:$A,Heron!$A$4,Xero!$E:$E,Heron!$A95)+SUMIFS(Xero!$F:$F,Xero!$B:$B,Heron!BJ$9,Xero!$A:$A,Heron!$A$5,Xero!$E:$E,Heron!$A95)</f>
        <v/>
      </c>
      <c r="BK95" s="109">
        <f>SUMIFS(Xero!$F:$F,Xero!$B:$B,Heron!BK$9,Xero!$A:$A,Heron!$A$4,Xero!$E:$E,Heron!$A95)+SUMIFS(Xero!$F:$F,Xero!$B:$B,Heron!BK$9,Xero!$A:$A,Heron!$A$5,Xero!$E:$E,Heron!$A95)</f>
        <v/>
      </c>
      <c r="BL95" s="109">
        <f>sum(D95:BK95)</f>
        <v/>
      </c>
    </row>
    <row r="96">
      <c r="A96" s="108" t="inlineStr">
        <is>
          <t>Motor Vehicle Expenses</t>
        </is>
      </c>
      <c r="D96" s="109">
        <f>SUMIFS(Xero!$F:$F,Xero!$B:$B,Heron!D$9,Xero!$A:$A,Heron!$A$4,Xero!$E:$E,Heron!$A96)+SUMIFS(Xero!$F:$F,Xero!$B:$B,Heron!D$9,Xero!$A:$A,Heron!$A$5,Xero!$E:$E,Heron!$A96)</f>
        <v/>
      </c>
      <c r="E96" s="109">
        <f>SUMIFS(Xero!$F:$F,Xero!$B:$B,Heron!E$9,Xero!$A:$A,Heron!$A$4,Xero!$E:$E,Heron!$A96)+SUMIFS(Xero!$F:$F,Xero!$B:$B,Heron!E$9,Xero!$A:$A,Heron!$A$5,Xero!$E:$E,Heron!$A96)</f>
        <v/>
      </c>
      <c r="F96" s="109">
        <f>SUMIFS(Xero!$F:$F,Xero!$B:$B,Heron!F$9,Xero!$A:$A,Heron!$A$4,Xero!$E:$E,Heron!$A96)+SUMIFS(Xero!$F:$F,Xero!$B:$B,Heron!F$9,Xero!$A:$A,Heron!$A$5,Xero!$E:$E,Heron!$A96)</f>
        <v/>
      </c>
      <c r="G96" s="109">
        <f>SUMIFS(Xero!$F:$F,Xero!$B:$B,Heron!G$9,Xero!$A:$A,Heron!$A$4,Xero!$E:$E,Heron!$A96)+SUMIFS(Xero!$F:$F,Xero!$B:$B,Heron!G$9,Xero!$A:$A,Heron!$A$5,Xero!$E:$E,Heron!$A96)</f>
        <v/>
      </c>
      <c r="H96" s="109">
        <f>SUMIFS(Xero!$F:$F,Xero!$B:$B,Heron!H$9,Xero!$A:$A,Heron!$A$4,Xero!$E:$E,Heron!$A96)+SUMIFS(Xero!$F:$F,Xero!$B:$B,Heron!H$9,Xero!$A:$A,Heron!$A$5,Xero!$E:$E,Heron!$A96)</f>
        <v/>
      </c>
      <c r="I96" s="109">
        <f>SUMIFS(Xero!$F:$F,Xero!$B:$B,Heron!I$9,Xero!$A:$A,Heron!$A$4,Xero!$E:$E,Heron!$A96)+SUMIFS(Xero!$F:$F,Xero!$B:$B,Heron!I$9,Xero!$A:$A,Heron!$A$5,Xero!$E:$E,Heron!$A96)</f>
        <v/>
      </c>
      <c r="J96" s="109">
        <f>SUMIFS(Xero!$F:$F,Xero!$B:$B,Heron!J$9,Xero!$A:$A,Heron!$A$4,Xero!$E:$E,Heron!$A96)+SUMIFS(Xero!$F:$F,Xero!$B:$B,Heron!J$9,Xero!$A:$A,Heron!$A$5,Xero!$E:$E,Heron!$A96)</f>
        <v/>
      </c>
      <c r="K96" s="109">
        <f>SUMIFS(Xero!$F:$F,Xero!$B:$B,Heron!K$9,Xero!$A:$A,Heron!$A$4,Xero!$E:$E,Heron!$A96)+SUMIFS(Xero!$F:$F,Xero!$B:$B,Heron!K$9,Xero!$A:$A,Heron!$A$5,Xero!$E:$E,Heron!$A96)</f>
        <v/>
      </c>
      <c r="L96" s="109">
        <f>SUMIFS(Xero!$F:$F,Xero!$B:$B,Heron!L$9,Xero!$A:$A,Heron!$A$4,Xero!$E:$E,Heron!$A96)+SUMIFS(Xero!$F:$F,Xero!$B:$B,Heron!L$9,Xero!$A:$A,Heron!$A$5,Xero!$E:$E,Heron!$A96)</f>
        <v/>
      </c>
      <c r="M96" s="109">
        <f>SUMIFS(Xero!$F:$F,Xero!$B:$B,Heron!M$9,Xero!$A:$A,Heron!$A$4,Xero!$E:$E,Heron!$A96)+SUMIFS(Xero!$F:$F,Xero!$B:$B,Heron!M$9,Xero!$A:$A,Heron!$A$5,Xero!$E:$E,Heron!$A96)</f>
        <v/>
      </c>
      <c r="N96" s="109">
        <f>SUMIFS(Xero!$F:$F,Xero!$B:$B,Heron!N$9,Xero!$A:$A,Heron!$A$4,Xero!$E:$E,Heron!$A96)+SUMIFS(Xero!$F:$F,Xero!$B:$B,Heron!N$9,Xero!$A:$A,Heron!$A$5,Xero!$E:$E,Heron!$A96)</f>
        <v/>
      </c>
      <c r="O96" s="109">
        <f>SUMIFS(Xero!$F:$F,Xero!$B:$B,Heron!O$9,Xero!$A:$A,Heron!$A$4,Xero!$E:$E,Heron!$A96)+SUMIFS(Xero!$F:$F,Xero!$B:$B,Heron!O$9,Xero!$A:$A,Heron!$A$5,Xero!$E:$E,Heron!$A96)</f>
        <v/>
      </c>
      <c r="P96" s="109">
        <f>SUMIFS(Xero!$F:$F,Xero!$B:$B,Heron!P$9,Xero!$A:$A,Heron!$A$4,Xero!$E:$E,Heron!$A96)+SUMIFS(Xero!$F:$F,Xero!$B:$B,Heron!P$9,Xero!$A:$A,Heron!$A$5,Xero!$E:$E,Heron!$A96)</f>
        <v/>
      </c>
      <c r="Q96" s="109">
        <f>SUMIFS(Xero!$F:$F,Xero!$B:$B,Heron!Q$9,Xero!$A:$A,Heron!$A$4,Xero!$E:$E,Heron!$A96)+SUMIFS(Xero!$F:$F,Xero!$B:$B,Heron!Q$9,Xero!$A:$A,Heron!$A$5,Xero!$E:$E,Heron!$A96)</f>
        <v/>
      </c>
      <c r="R96" s="109">
        <f>SUMIFS(Xero!$F:$F,Xero!$B:$B,Heron!R$9,Xero!$A:$A,Heron!$A$4,Xero!$E:$E,Heron!$A96)+SUMIFS(Xero!$F:$F,Xero!$B:$B,Heron!R$9,Xero!$A:$A,Heron!$A$5,Xero!$E:$E,Heron!$A96)</f>
        <v/>
      </c>
      <c r="S96" s="109">
        <f>SUMIFS(Xero!$F:$F,Xero!$B:$B,Heron!S$9,Xero!$A:$A,Heron!$A$4,Xero!$E:$E,Heron!$A96)+SUMIFS(Xero!$F:$F,Xero!$B:$B,Heron!S$9,Xero!$A:$A,Heron!$A$5,Xero!$E:$E,Heron!$A96)</f>
        <v/>
      </c>
      <c r="T96" s="109">
        <f>SUMIFS(Xero!$F:$F,Xero!$B:$B,Heron!T$9,Xero!$A:$A,Heron!$A$4,Xero!$E:$E,Heron!$A96)+SUMIFS(Xero!$F:$F,Xero!$B:$B,Heron!T$9,Xero!$A:$A,Heron!$A$5,Xero!$E:$E,Heron!$A96)</f>
        <v/>
      </c>
      <c r="U96" s="109">
        <f>SUMIFS(Xero!$F:$F,Xero!$B:$B,Heron!U$9,Xero!$A:$A,Heron!$A$4,Xero!$E:$E,Heron!$A96)+SUMIFS(Xero!$F:$F,Xero!$B:$B,Heron!U$9,Xero!$A:$A,Heron!$A$5,Xero!$E:$E,Heron!$A96)</f>
        <v/>
      </c>
      <c r="V96" s="109">
        <f>SUMIFS(Xero!$F:$F,Xero!$B:$B,Heron!V$9,Xero!$A:$A,Heron!$A$4,Xero!$E:$E,Heron!$A96)+SUMIFS(Xero!$F:$F,Xero!$B:$B,Heron!V$9,Xero!$A:$A,Heron!$A$5,Xero!$E:$E,Heron!$A96)</f>
        <v/>
      </c>
      <c r="W96" s="109">
        <f>SUMIFS(Xero!$F:$F,Xero!$B:$B,Heron!W$9,Xero!$A:$A,Heron!$A$4,Xero!$E:$E,Heron!$A96)+SUMIFS(Xero!$F:$F,Xero!$B:$B,Heron!W$9,Xero!$A:$A,Heron!$A$5,Xero!$E:$E,Heron!$A96)</f>
        <v/>
      </c>
      <c r="X96" s="109">
        <f>SUMIFS(Xero!$F:$F,Xero!$B:$B,Heron!X$9,Xero!$A:$A,Heron!$A$4,Xero!$E:$E,Heron!$A96)+SUMIFS(Xero!$F:$F,Xero!$B:$B,Heron!X$9,Xero!$A:$A,Heron!$A$5,Xero!$E:$E,Heron!$A96)</f>
        <v/>
      </c>
      <c r="Y96" s="109">
        <f>SUMIFS(Xero!$F:$F,Xero!$B:$B,Heron!Y$9,Xero!$A:$A,Heron!$A$4,Xero!$E:$E,Heron!$A96)+SUMIFS(Xero!$F:$F,Xero!$B:$B,Heron!Y$9,Xero!$A:$A,Heron!$A$5,Xero!$E:$E,Heron!$A96)</f>
        <v/>
      </c>
      <c r="Z96" s="109">
        <f>SUMIFS(Xero!$F:$F,Xero!$B:$B,Heron!Z$9,Xero!$A:$A,Heron!$A$4,Xero!$E:$E,Heron!$A96)+SUMIFS(Xero!$F:$F,Xero!$B:$B,Heron!Z$9,Xero!$A:$A,Heron!$A$5,Xero!$E:$E,Heron!$A96)</f>
        <v/>
      </c>
      <c r="AA96" s="109">
        <f>SUMIFS(Xero!$F:$F,Xero!$B:$B,Heron!AA$9,Xero!$A:$A,Heron!$A$4,Xero!$E:$E,Heron!$A96)+SUMIFS(Xero!$F:$F,Xero!$B:$B,Heron!AA$9,Xero!$A:$A,Heron!$A$5,Xero!$E:$E,Heron!$A96)</f>
        <v/>
      </c>
      <c r="AB96" s="109">
        <f>SUMIFS(Xero!$F:$F,Xero!$B:$B,Heron!AB$9,Xero!$A:$A,Heron!$A$4,Xero!$E:$E,Heron!$A96)+SUMIFS(Xero!$F:$F,Xero!$B:$B,Heron!AB$9,Xero!$A:$A,Heron!$A$5,Xero!$E:$E,Heron!$A96)</f>
        <v/>
      </c>
      <c r="AC96" s="109">
        <f>SUMIFS(Xero!$F:$F,Xero!$B:$B,Heron!AC$9,Xero!$A:$A,Heron!$A$4,Xero!$E:$E,Heron!$A96)+SUMIFS(Xero!$F:$F,Xero!$B:$B,Heron!AC$9,Xero!$A:$A,Heron!$A$5,Xero!$E:$E,Heron!$A96)</f>
        <v/>
      </c>
      <c r="AD96" s="109">
        <f>SUMIFS(Xero!$F:$F,Xero!$B:$B,Heron!AD$9,Xero!$A:$A,Heron!$A$4,Xero!$E:$E,Heron!$A96)+SUMIFS(Xero!$F:$F,Xero!$B:$B,Heron!AD$9,Xero!$A:$A,Heron!$A$5,Xero!$E:$E,Heron!$A96)</f>
        <v/>
      </c>
      <c r="AE96" s="109">
        <f>SUMIFS(Xero!$F:$F,Xero!$B:$B,Heron!AE$9,Xero!$A:$A,Heron!$A$4,Xero!$E:$E,Heron!$A96)+SUMIFS(Xero!$F:$F,Xero!$B:$B,Heron!AE$9,Xero!$A:$A,Heron!$A$5,Xero!$E:$E,Heron!$A96)</f>
        <v/>
      </c>
      <c r="AF96" s="109">
        <f>SUMIFS(Xero!$F:$F,Xero!$B:$B,Heron!AF$9,Xero!$A:$A,Heron!$A$4,Xero!$E:$E,Heron!$A96)+SUMIFS(Xero!$F:$F,Xero!$B:$B,Heron!AF$9,Xero!$A:$A,Heron!$A$5,Xero!$E:$E,Heron!$A96)</f>
        <v/>
      </c>
      <c r="AG96" s="109">
        <f>SUMIFS(Xero!$F:$F,Xero!$B:$B,Heron!AG$9,Xero!$A:$A,Heron!$A$4,Xero!$E:$E,Heron!$A96)+SUMIFS(Xero!$F:$F,Xero!$B:$B,Heron!AG$9,Xero!$A:$A,Heron!$A$5,Xero!$E:$E,Heron!$A96)</f>
        <v/>
      </c>
      <c r="AH96" s="109">
        <f>SUMIFS(Xero!$F:$F,Xero!$B:$B,Heron!AH$9,Xero!$A:$A,Heron!$A$4,Xero!$E:$E,Heron!$A96)+SUMIFS(Xero!$F:$F,Xero!$B:$B,Heron!AH$9,Xero!$A:$A,Heron!$A$5,Xero!$E:$E,Heron!$A96)</f>
        <v/>
      </c>
      <c r="AI96" s="109">
        <f>SUMIFS(Xero!$F:$F,Xero!$B:$B,Heron!AI$9,Xero!$A:$A,Heron!$A$4,Xero!$E:$E,Heron!$A96)+SUMIFS(Xero!$F:$F,Xero!$B:$B,Heron!AI$9,Xero!$A:$A,Heron!$A$5,Xero!$E:$E,Heron!$A96)</f>
        <v/>
      </c>
      <c r="AJ96" s="109">
        <f>SUMIFS(Xero!$F:$F,Xero!$B:$B,Heron!AJ$9,Xero!$A:$A,Heron!$A$4,Xero!$E:$E,Heron!$A96)+SUMIFS(Xero!$F:$F,Xero!$B:$B,Heron!AJ$9,Xero!$A:$A,Heron!$A$5,Xero!$E:$E,Heron!$A96)</f>
        <v/>
      </c>
      <c r="AK96" s="109">
        <f>SUMIFS(Xero!$F:$F,Xero!$B:$B,Heron!AK$9,Xero!$A:$A,Heron!$A$4,Xero!$E:$E,Heron!$A96)+SUMIFS(Xero!$F:$F,Xero!$B:$B,Heron!AK$9,Xero!$A:$A,Heron!$A$5,Xero!$E:$E,Heron!$A96)</f>
        <v/>
      </c>
      <c r="AL96" s="109">
        <f>SUMIFS(Xero!$F:$F,Xero!$B:$B,Heron!AL$9,Xero!$A:$A,Heron!$A$4,Xero!$E:$E,Heron!$A96)+SUMIFS(Xero!$F:$F,Xero!$B:$B,Heron!AL$9,Xero!$A:$A,Heron!$A$5,Xero!$E:$E,Heron!$A96)</f>
        <v/>
      </c>
      <c r="AM96" s="109">
        <f>SUMIFS(Xero!$F:$F,Xero!$B:$B,Heron!AM$9,Xero!$A:$A,Heron!$A$4,Xero!$E:$E,Heron!$A96)+SUMIFS(Xero!$F:$F,Xero!$B:$B,Heron!AM$9,Xero!$A:$A,Heron!$A$5,Xero!$E:$E,Heron!$A96)</f>
        <v/>
      </c>
      <c r="AN96" s="109">
        <f>SUMIFS(Xero!$F:$F,Xero!$B:$B,Heron!AN$9,Xero!$A:$A,Heron!$A$4,Xero!$E:$E,Heron!$A96)+SUMIFS(Xero!$F:$F,Xero!$B:$B,Heron!AN$9,Xero!$A:$A,Heron!$A$5,Xero!$E:$E,Heron!$A96)</f>
        <v/>
      </c>
      <c r="AO96" s="109">
        <f>SUMIFS(Xero!$F:$F,Xero!$B:$B,Heron!AO$9,Xero!$A:$A,Heron!$A$4,Xero!$E:$E,Heron!$A96)+SUMIFS(Xero!$F:$F,Xero!$B:$B,Heron!AO$9,Xero!$A:$A,Heron!$A$5,Xero!$E:$E,Heron!$A96)</f>
        <v/>
      </c>
      <c r="AP96" s="109">
        <f>SUMIFS(Xero!$F:$F,Xero!$B:$B,Heron!AP$9,Xero!$A:$A,Heron!$A$4,Xero!$E:$E,Heron!$A96)+SUMIFS(Xero!$F:$F,Xero!$B:$B,Heron!AP$9,Xero!$A:$A,Heron!$A$5,Xero!$E:$E,Heron!$A96)</f>
        <v/>
      </c>
      <c r="AQ96" s="109">
        <f>SUMIFS(Xero!$F:$F,Xero!$B:$B,Heron!AQ$9,Xero!$A:$A,Heron!$A$4,Xero!$E:$E,Heron!$A96)+SUMIFS(Xero!$F:$F,Xero!$B:$B,Heron!AQ$9,Xero!$A:$A,Heron!$A$5,Xero!$E:$E,Heron!$A96)</f>
        <v/>
      </c>
      <c r="AR96" s="109">
        <f>SUMIFS(Xero!$F:$F,Xero!$B:$B,Heron!AR$9,Xero!$A:$A,Heron!$A$4,Xero!$E:$E,Heron!$A96)+SUMIFS(Xero!$F:$F,Xero!$B:$B,Heron!AR$9,Xero!$A:$A,Heron!$A$5,Xero!$E:$E,Heron!$A96)</f>
        <v/>
      </c>
      <c r="AS96" s="109">
        <f>SUMIFS(Xero!$F:$F,Xero!$B:$B,Heron!AS$9,Xero!$A:$A,Heron!$A$4,Xero!$E:$E,Heron!$A96)+SUMIFS(Xero!$F:$F,Xero!$B:$B,Heron!AS$9,Xero!$A:$A,Heron!$A$5,Xero!$E:$E,Heron!$A96)</f>
        <v/>
      </c>
      <c r="AT96" s="109">
        <f>SUMIFS(Xero!$F:$F,Xero!$B:$B,Heron!AT$9,Xero!$A:$A,Heron!$A$4,Xero!$E:$E,Heron!$A96)+SUMIFS(Xero!$F:$F,Xero!$B:$B,Heron!AT$9,Xero!$A:$A,Heron!$A$5,Xero!$E:$E,Heron!$A96)</f>
        <v/>
      </c>
      <c r="AU96" s="109">
        <f>SUMIFS(Xero!$F:$F,Xero!$B:$B,Heron!AU$9,Xero!$A:$A,Heron!$A$4,Xero!$E:$E,Heron!$A96)+SUMIFS(Xero!$F:$F,Xero!$B:$B,Heron!AU$9,Xero!$A:$A,Heron!$A$5,Xero!$E:$E,Heron!$A96)</f>
        <v/>
      </c>
      <c r="AV96" s="109">
        <f>SUMIFS(Xero!$F:$F,Xero!$B:$B,Heron!AV$9,Xero!$A:$A,Heron!$A$4,Xero!$E:$E,Heron!$A96)+SUMIFS(Xero!$F:$F,Xero!$B:$B,Heron!AV$9,Xero!$A:$A,Heron!$A$5,Xero!$E:$E,Heron!$A96)</f>
        <v/>
      </c>
      <c r="AW96" s="109">
        <f>SUMIFS(Xero!$F:$F,Xero!$B:$B,Heron!AW$9,Xero!$A:$A,Heron!$A$4,Xero!$E:$E,Heron!$A96)+SUMIFS(Xero!$F:$F,Xero!$B:$B,Heron!AW$9,Xero!$A:$A,Heron!$A$5,Xero!$E:$E,Heron!$A96)</f>
        <v/>
      </c>
      <c r="AX96" s="109">
        <f>SUMIFS(Xero!$F:$F,Xero!$B:$B,Heron!AX$9,Xero!$A:$A,Heron!$A$4,Xero!$E:$E,Heron!$A96)+SUMIFS(Xero!$F:$F,Xero!$B:$B,Heron!AX$9,Xero!$A:$A,Heron!$A$5,Xero!$E:$E,Heron!$A96)</f>
        <v/>
      </c>
      <c r="AY96" s="109">
        <f>SUMIFS(Xero!$F:$F,Xero!$B:$B,Heron!AY$9,Xero!$A:$A,Heron!$A$4,Xero!$E:$E,Heron!$A96)+SUMIFS(Xero!$F:$F,Xero!$B:$B,Heron!AY$9,Xero!$A:$A,Heron!$A$5,Xero!$E:$E,Heron!$A96)</f>
        <v/>
      </c>
      <c r="AZ96" s="109">
        <f>SUMIFS(Xero!$F:$F,Xero!$B:$B,Heron!AZ$9,Xero!$A:$A,Heron!$A$4,Xero!$E:$E,Heron!$A96)+SUMIFS(Xero!$F:$F,Xero!$B:$B,Heron!AZ$9,Xero!$A:$A,Heron!$A$5,Xero!$E:$E,Heron!$A96)</f>
        <v/>
      </c>
      <c r="BA96" s="109">
        <f>SUMIFS(Xero!$F:$F,Xero!$B:$B,Heron!BA$9,Xero!$A:$A,Heron!$A$4,Xero!$E:$E,Heron!$A96)+SUMIFS(Xero!$F:$F,Xero!$B:$B,Heron!BA$9,Xero!$A:$A,Heron!$A$5,Xero!$E:$E,Heron!$A96)</f>
        <v/>
      </c>
      <c r="BB96" s="109">
        <f>SUMIFS(Xero!$F:$F,Xero!$B:$B,Heron!BB$9,Xero!$A:$A,Heron!$A$4,Xero!$E:$E,Heron!$A96)+SUMIFS(Xero!$F:$F,Xero!$B:$B,Heron!BB$9,Xero!$A:$A,Heron!$A$5,Xero!$E:$E,Heron!$A96)</f>
        <v/>
      </c>
      <c r="BC96" s="109">
        <f>SUMIFS(Xero!$F:$F,Xero!$B:$B,Heron!BC$9,Xero!$A:$A,Heron!$A$4,Xero!$E:$E,Heron!$A96)+SUMIFS(Xero!$F:$F,Xero!$B:$B,Heron!BC$9,Xero!$A:$A,Heron!$A$5,Xero!$E:$E,Heron!$A96)</f>
        <v/>
      </c>
      <c r="BD96" s="109">
        <f>SUMIFS(Xero!$F:$F,Xero!$B:$B,Heron!BD$9,Xero!$A:$A,Heron!$A$4,Xero!$E:$E,Heron!$A96)+SUMIFS(Xero!$F:$F,Xero!$B:$B,Heron!BD$9,Xero!$A:$A,Heron!$A$5,Xero!$E:$E,Heron!$A96)</f>
        <v/>
      </c>
      <c r="BE96" s="109">
        <f>SUMIFS(Xero!$F:$F,Xero!$B:$B,Heron!BE$9,Xero!$A:$A,Heron!$A$4,Xero!$E:$E,Heron!$A96)+SUMIFS(Xero!$F:$F,Xero!$B:$B,Heron!BE$9,Xero!$A:$A,Heron!$A$5,Xero!$E:$E,Heron!$A96)</f>
        <v/>
      </c>
      <c r="BF96" s="109">
        <f>SUMIFS(Xero!$F:$F,Xero!$B:$B,Heron!BF$9,Xero!$A:$A,Heron!$A$4,Xero!$E:$E,Heron!$A96)+SUMIFS(Xero!$F:$F,Xero!$B:$B,Heron!BF$9,Xero!$A:$A,Heron!$A$5,Xero!$E:$E,Heron!$A96)</f>
        <v/>
      </c>
      <c r="BG96" s="109">
        <f>SUMIFS(Xero!$F:$F,Xero!$B:$B,Heron!BG$9,Xero!$A:$A,Heron!$A$4,Xero!$E:$E,Heron!$A96)+SUMIFS(Xero!$F:$F,Xero!$B:$B,Heron!BG$9,Xero!$A:$A,Heron!$A$5,Xero!$E:$E,Heron!$A96)</f>
        <v/>
      </c>
      <c r="BH96" s="109">
        <f>SUMIFS(Xero!$F:$F,Xero!$B:$B,Heron!BH$9,Xero!$A:$A,Heron!$A$4,Xero!$E:$E,Heron!$A96)+SUMIFS(Xero!$F:$F,Xero!$B:$B,Heron!BH$9,Xero!$A:$A,Heron!$A$5,Xero!$E:$E,Heron!$A96)</f>
        <v/>
      </c>
      <c r="BI96" s="109">
        <f>SUMIFS(Xero!$F:$F,Xero!$B:$B,Heron!BI$9,Xero!$A:$A,Heron!$A$4,Xero!$E:$E,Heron!$A96)+SUMIFS(Xero!$F:$F,Xero!$B:$B,Heron!BI$9,Xero!$A:$A,Heron!$A$5,Xero!$E:$E,Heron!$A96)</f>
        <v/>
      </c>
      <c r="BJ96" s="109">
        <f>SUMIFS(Xero!$F:$F,Xero!$B:$B,Heron!BJ$9,Xero!$A:$A,Heron!$A$4,Xero!$E:$E,Heron!$A96)+SUMIFS(Xero!$F:$F,Xero!$B:$B,Heron!BJ$9,Xero!$A:$A,Heron!$A$5,Xero!$E:$E,Heron!$A96)</f>
        <v/>
      </c>
      <c r="BK96" s="109">
        <f>SUMIFS(Xero!$F:$F,Xero!$B:$B,Heron!BK$9,Xero!$A:$A,Heron!$A$4,Xero!$E:$E,Heron!$A96)+SUMIFS(Xero!$F:$F,Xero!$B:$B,Heron!BK$9,Xero!$A:$A,Heron!$A$5,Xero!$E:$E,Heron!$A96)</f>
        <v/>
      </c>
      <c r="BL96" s="109">
        <f>sum(D96:BK96)</f>
        <v/>
      </c>
    </row>
    <row r="97">
      <c r="A97" s="108" t="inlineStr">
        <is>
          <t>Printing _AND_ Stationery</t>
        </is>
      </c>
      <c r="D97" s="109">
        <f>SUMIFS(Xero!$F:$F,Xero!$B:$B,Heron!D$9,Xero!$A:$A,Heron!$A$4,Xero!$E:$E,Heron!$A97)+SUMIFS(Xero!$F:$F,Xero!$B:$B,Heron!D$9,Xero!$A:$A,Heron!$A$5,Xero!$E:$E,Heron!$A97)</f>
        <v/>
      </c>
      <c r="E97" s="109">
        <f>SUMIFS(Xero!$F:$F,Xero!$B:$B,Heron!E$9,Xero!$A:$A,Heron!$A$4,Xero!$E:$E,Heron!$A97)+SUMIFS(Xero!$F:$F,Xero!$B:$B,Heron!E$9,Xero!$A:$A,Heron!$A$5,Xero!$E:$E,Heron!$A97)</f>
        <v/>
      </c>
      <c r="F97" s="109">
        <f>SUMIFS(Xero!$F:$F,Xero!$B:$B,Heron!F$9,Xero!$A:$A,Heron!$A$4,Xero!$E:$E,Heron!$A97)+SUMIFS(Xero!$F:$F,Xero!$B:$B,Heron!F$9,Xero!$A:$A,Heron!$A$5,Xero!$E:$E,Heron!$A97)</f>
        <v/>
      </c>
      <c r="G97" s="109">
        <f>SUMIFS(Xero!$F:$F,Xero!$B:$B,Heron!G$9,Xero!$A:$A,Heron!$A$4,Xero!$E:$E,Heron!$A97)+SUMIFS(Xero!$F:$F,Xero!$B:$B,Heron!G$9,Xero!$A:$A,Heron!$A$5,Xero!$E:$E,Heron!$A97)</f>
        <v/>
      </c>
      <c r="H97" s="109">
        <f>SUMIFS(Xero!$F:$F,Xero!$B:$B,Heron!H$9,Xero!$A:$A,Heron!$A$4,Xero!$E:$E,Heron!$A97)+SUMIFS(Xero!$F:$F,Xero!$B:$B,Heron!H$9,Xero!$A:$A,Heron!$A$5,Xero!$E:$E,Heron!$A97)</f>
        <v/>
      </c>
      <c r="I97" s="109">
        <f>SUMIFS(Xero!$F:$F,Xero!$B:$B,Heron!I$9,Xero!$A:$A,Heron!$A$4,Xero!$E:$E,Heron!$A97)+SUMIFS(Xero!$F:$F,Xero!$B:$B,Heron!I$9,Xero!$A:$A,Heron!$A$5,Xero!$E:$E,Heron!$A97)</f>
        <v/>
      </c>
      <c r="J97" s="109">
        <f>SUMIFS(Xero!$F:$F,Xero!$B:$B,Heron!J$9,Xero!$A:$A,Heron!$A$4,Xero!$E:$E,Heron!$A97)+SUMIFS(Xero!$F:$F,Xero!$B:$B,Heron!J$9,Xero!$A:$A,Heron!$A$5,Xero!$E:$E,Heron!$A97)</f>
        <v/>
      </c>
      <c r="K97" s="109">
        <f>SUMIFS(Xero!$F:$F,Xero!$B:$B,Heron!K$9,Xero!$A:$A,Heron!$A$4,Xero!$E:$E,Heron!$A97)+SUMIFS(Xero!$F:$F,Xero!$B:$B,Heron!K$9,Xero!$A:$A,Heron!$A$5,Xero!$E:$E,Heron!$A97)</f>
        <v/>
      </c>
      <c r="L97" s="109">
        <f>SUMIFS(Xero!$F:$F,Xero!$B:$B,Heron!L$9,Xero!$A:$A,Heron!$A$4,Xero!$E:$E,Heron!$A97)+SUMIFS(Xero!$F:$F,Xero!$B:$B,Heron!L$9,Xero!$A:$A,Heron!$A$5,Xero!$E:$E,Heron!$A97)</f>
        <v/>
      </c>
      <c r="M97" s="109">
        <f>SUMIFS(Xero!$F:$F,Xero!$B:$B,Heron!M$9,Xero!$A:$A,Heron!$A$4,Xero!$E:$E,Heron!$A97)+SUMIFS(Xero!$F:$F,Xero!$B:$B,Heron!M$9,Xero!$A:$A,Heron!$A$5,Xero!$E:$E,Heron!$A97)</f>
        <v/>
      </c>
      <c r="N97" s="109">
        <f>SUMIFS(Xero!$F:$F,Xero!$B:$B,Heron!N$9,Xero!$A:$A,Heron!$A$4,Xero!$E:$E,Heron!$A97)+SUMIFS(Xero!$F:$F,Xero!$B:$B,Heron!N$9,Xero!$A:$A,Heron!$A$5,Xero!$E:$E,Heron!$A97)</f>
        <v/>
      </c>
      <c r="O97" s="109">
        <f>SUMIFS(Xero!$F:$F,Xero!$B:$B,Heron!O$9,Xero!$A:$A,Heron!$A$4,Xero!$E:$E,Heron!$A97)+SUMIFS(Xero!$F:$F,Xero!$B:$B,Heron!O$9,Xero!$A:$A,Heron!$A$5,Xero!$E:$E,Heron!$A97)</f>
        <v/>
      </c>
      <c r="P97" s="109">
        <f>SUMIFS(Xero!$F:$F,Xero!$B:$B,Heron!P$9,Xero!$A:$A,Heron!$A$4,Xero!$E:$E,Heron!$A97)+SUMIFS(Xero!$F:$F,Xero!$B:$B,Heron!P$9,Xero!$A:$A,Heron!$A$5,Xero!$E:$E,Heron!$A97)</f>
        <v/>
      </c>
      <c r="Q97" s="109">
        <f>SUMIFS(Xero!$F:$F,Xero!$B:$B,Heron!Q$9,Xero!$A:$A,Heron!$A$4,Xero!$E:$E,Heron!$A97)+SUMIFS(Xero!$F:$F,Xero!$B:$B,Heron!Q$9,Xero!$A:$A,Heron!$A$5,Xero!$E:$E,Heron!$A97)</f>
        <v/>
      </c>
      <c r="R97" s="109">
        <f>SUMIFS(Xero!$F:$F,Xero!$B:$B,Heron!R$9,Xero!$A:$A,Heron!$A$4,Xero!$E:$E,Heron!$A97)+SUMIFS(Xero!$F:$F,Xero!$B:$B,Heron!R$9,Xero!$A:$A,Heron!$A$5,Xero!$E:$E,Heron!$A97)</f>
        <v/>
      </c>
      <c r="S97" s="109">
        <f>SUMIFS(Xero!$F:$F,Xero!$B:$B,Heron!S$9,Xero!$A:$A,Heron!$A$4,Xero!$E:$E,Heron!$A97)+SUMIFS(Xero!$F:$F,Xero!$B:$B,Heron!S$9,Xero!$A:$A,Heron!$A$5,Xero!$E:$E,Heron!$A97)</f>
        <v/>
      </c>
      <c r="T97" s="109">
        <f>SUMIFS(Xero!$F:$F,Xero!$B:$B,Heron!T$9,Xero!$A:$A,Heron!$A$4,Xero!$E:$E,Heron!$A97)+SUMIFS(Xero!$F:$F,Xero!$B:$B,Heron!T$9,Xero!$A:$A,Heron!$A$5,Xero!$E:$E,Heron!$A97)</f>
        <v/>
      </c>
      <c r="U97" s="109">
        <f>SUMIFS(Xero!$F:$F,Xero!$B:$B,Heron!U$9,Xero!$A:$A,Heron!$A$4,Xero!$E:$E,Heron!$A97)+SUMIFS(Xero!$F:$F,Xero!$B:$B,Heron!U$9,Xero!$A:$A,Heron!$A$5,Xero!$E:$E,Heron!$A97)</f>
        <v/>
      </c>
      <c r="V97" s="109">
        <f>SUMIFS(Xero!$F:$F,Xero!$B:$B,Heron!V$9,Xero!$A:$A,Heron!$A$4,Xero!$E:$E,Heron!$A97)+SUMIFS(Xero!$F:$F,Xero!$B:$B,Heron!V$9,Xero!$A:$A,Heron!$A$5,Xero!$E:$E,Heron!$A97)</f>
        <v/>
      </c>
      <c r="W97" s="109">
        <f>SUMIFS(Xero!$F:$F,Xero!$B:$B,Heron!W$9,Xero!$A:$A,Heron!$A$4,Xero!$E:$E,Heron!$A97)+SUMIFS(Xero!$F:$F,Xero!$B:$B,Heron!W$9,Xero!$A:$A,Heron!$A$5,Xero!$E:$E,Heron!$A97)</f>
        <v/>
      </c>
      <c r="X97" s="109">
        <f>SUMIFS(Xero!$F:$F,Xero!$B:$B,Heron!X$9,Xero!$A:$A,Heron!$A$4,Xero!$E:$E,Heron!$A97)+SUMIFS(Xero!$F:$F,Xero!$B:$B,Heron!X$9,Xero!$A:$A,Heron!$A$5,Xero!$E:$E,Heron!$A97)</f>
        <v/>
      </c>
      <c r="Y97" s="109">
        <f>SUMIFS(Xero!$F:$F,Xero!$B:$B,Heron!Y$9,Xero!$A:$A,Heron!$A$4,Xero!$E:$E,Heron!$A97)+SUMIFS(Xero!$F:$F,Xero!$B:$B,Heron!Y$9,Xero!$A:$A,Heron!$A$5,Xero!$E:$E,Heron!$A97)</f>
        <v/>
      </c>
      <c r="Z97" s="109">
        <f>SUMIFS(Xero!$F:$F,Xero!$B:$B,Heron!Z$9,Xero!$A:$A,Heron!$A$4,Xero!$E:$E,Heron!$A97)+SUMIFS(Xero!$F:$F,Xero!$B:$B,Heron!Z$9,Xero!$A:$A,Heron!$A$5,Xero!$E:$E,Heron!$A97)</f>
        <v/>
      </c>
      <c r="AA97" s="109">
        <f>SUMIFS(Xero!$F:$F,Xero!$B:$B,Heron!AA$9,Xero!$A:$A,Heron!$A$4,Xero!$E:$E,Heron!$A97)+SUMIFS(Xero!$F:$F,Xero!$B:$B,Heron!AA$9,Xero!$A:$A,Heron!$A$5,Xero!$E:$E,Heron!$A97)</f>
        <v/>
      </c>
      <c r="AB97" s="109">
        <f>SUMIFS(Xero!$F:$F,Xero!$B:$B,Heron!AB$9,Xero!$A:$A,Heron!$A$4,Xero!$E:$E,Heron!$A97)+SUMIFS(Xero!$F:$F,Xero!$B:$B,Heron!AB$9,Xero!$A:$A,Heron!$A$5,Xero!$E:$E,Heron!$A97)</f>
        <v/>
      </c>
      <c r="AC97" s="109">
        <f>SUMIFS(Xero!$F:$F,Xero!$B:$B,Heron!AC$9,Xero!$A:$A,Heron!$A$4,Xero!$E:$E,Heron!$A97)+SUMIFS(Xero!$F:$F,Xero!$B:$B,Heron!AC$9,Xero!$A:$A,Heron!$A$5,Xero!$E:$E,Heron!$A97)</f>
        <v/>
      </c>
      <c r="AD97" s="109">
        <f>SUMIFS(Xero!$F:$F,Xero!$B:$B,Heron!AD$9,Xero!$A:$A,Heron!$A$4,Xero!$E:$E,Heron!$A97)+SUMIFS(Xero!$F:$F,Xero!$B:$B,Heron!AD$9,Xero!$A:$A,Heron!$A$5,Xero!$E:$E,Heron!$A97)</f>
        <v/>
      </c>
      <c r="AE97" s="109">
        <f>SUMIFS(Xero!$F:$F,Xero!$B:$B,Heron!AE$9,Xero!$A:$A,Heron!$A$4,Xero!$E:$E,Heron!$A97)+SUMIFS(Xero!$F:$F,Xero!$B:$B,Heron!AE$9,Xero!$A:$A,Heron!$A$5,Xero!$E:$E,Heron!$A97)</f>
        <v/>
      </c>
      <c r="AF97" s="109">
        <f>SUMIFS(Xero!$F:$F,Xero!$B:$B,Heron!AF$9,Xero!$A:$A,Heron!$A$4,Xero!$E:$E,Heron!$A97)+SUMIFS(Xero!$F:$F,Xero!$B:$B,Heron!AF$9,Xero!$A:$A,Heron!$A$5,Xero!$E:$E,Heron!$A97)</f>
        <v/>
      </c>
      <c r="AG97" s="109">
        <f>SUMIFS(Xero!$F:$F,Xero!$B:$B,Heron!AG$9,Xero!$A:$A,Heron!$A$4,Xero!$E:$E,Heron!$A97)+SUMIFS(Xero!$F:$F,Xero!$B:$B,Heron!AG$9,Xero!$A:$A,Heron!$A$5,Xero!$E:$E,Heron!$A97)</f>
        <v/>
      </c>
      <c r="AH97" s="109">
        <f>SUMIFS(Xero!$F:$F,Xero!$B:$B,Heron!AH$9,Xero!$A:$A,Heron!$A$4,Xero!$E:$E,Heron!$A97)+SUMIFS(Xero!$F:$F,Xero!$B:$B,Heron!AH$9,Xero!$A:$A,Heron!$A$5,Xero!$E:$E,Heron!$A97)</f>
        <v/>
      </c>
      <c r="AI97" s="109">
        <f>SUMIFS(Xero!$F:$F,Xero!$B:$B,Heron!AI$9,Xero!$A:$A,Heron!$A$4,Xero!$E:$E,Heron!$A97)+SUMIFS(Xero!$F:$F,Xero!$B:$B,Heron!AI$9,Xero!$A:$A,Heron!$A$5,Xero!$E:$E,Heron!$A97)</f>
        <v/>
      </c>
      <c r="AJ97" s="109">
        <f>SUMIFS(Xero!$F:$F,Xero!$B:$B,Heron!AJ$9,Xero!$A:$A,Heron!$A$4,Xero!$E:$E,Heron!$A97)+SUMIFS(Xero!$F:$F,Xero!$B:$B,Heron!AJ$9,Xero!$A:$A,Heron!$A$5,Xero!$E:$E,Heron!$A97)</f>
        <v/>
      </c>
      <c r="AK97" s="109">
        <f>SUMIFS(Xero!$F:$F,Xero!$B:$B,Heron!AK$9,Xero!$A:$A,Heron!$A$4,Xero!$E:$E,Heron!$A97)+SUMIFS(Xero!$F:$F,Xero!$B:$B,Heron!AK$9,Xero!$A:$A,Heron!$A$5,Xero!$E:$E,Heron!$A97)</f>
        <v/>
      </c>
      <c r="AL97" s="109">
        <f>SUMIFS(Xero!$F:$F,Xero!$B:$B,Heron!AL$9,Xero!$A:$A,Heron!$A$4,Xero!$E:$E,Heron!$A97)+SUMIFS(Xero!$F:$F,Xero!$B:$B,Heron!AL$9,Xero!$A:$A,Heron!$A$5,Xero!$E:$E,Heron!$A97)</f>
        <v/>
      </c>
      <c r="AM97" s="109">
        <f>SUMIFS(Xero!$F:$F,Xero!$B:$B,Heron!AM$9,Xero!$A:$A,Heron!$A$4,Xero!$E:$E,Heron!$A97)+SUMIFS(Xero!$F:$F,Xero!$B:$B,Heron!AM$9,Xero!$A:$A,Heron!$A$5,Xero!$E:$E,Heron!$A97)</f>
        <v/>
      </c>
      <c r="AN97" s="109">
        <f>SUMIFS(Xero!$F:$F,Xero!$B:$B,Heron!AN$9,Xero!$A:$A,Heron!$A$4,Xero!$E:$E,Heron!$A97)+SUMIFS(Xero!$F:$F,Xero!$B:$B,Heron!AN$9,Xero!$A:$A,Heron!$A$5,Xero!$E:$E,Heron!$A97)</f>
        <v/>
      </c>
      <c r="AO97" s="109">
        <f>SUMIFS(Xero!$F:$F,Xero!$B:$B,Heron!AO$9,Xero!$A:$A,Heron!$A$4,Xero!$E:$E,Heron!$A97)+SUMIFS(Xero!$F:$F,Xero!$B:$B,Heron!AO$9,Xero!$A:$A,Heron!$A$5,Xero!$E:$E,Heron!$A97)</f>
        <v/>
      </c>
      <c r="AP97" s="109">
        <f>SUMIFS(Xero!$F:$F,Xero!$B:$B,Heron!AP$9,Xero!$A:$A,Heron!$A$4,Xero!$E:$E,Heron!$A97)+SUMIFS(Xero!$F:$F,Xero!$B:$B,Heron!AP$9,Xero!$A:$A,Heron!$A$5,Xero!$E:$E,Heron!$A97)</f>
        <v/>
      </c>
      <c r="AQ97" s="109">
        <f>SUMIFS(Xero!$F:$F,Xero!$B:$B,Heron!AQ$9,Xero!$A:$A,Heron!$A$4,Xero!$E:$E,Heron!$A97)+SUMIFS(Xero!$F:$F,Xero!$B:$B,Heron!AQ$9,Xero!$A:$A,Heron!$A$5,Xero!$E:$E,Heron!$A97)</f>
        <v/>
      </c>
      <c r="AR97" s="109">
        <f>SUMIFS(Xero!$F:$F,Xero!$B:$B,Heron!AR$9,Xero!$A:$A,Heron!$A$4,Xero!$E:$E,Heron!$A97)+SUMIFS(Xero!$F:$F,Xero!$B:$B,Heron!AR$9,Xero!$A:$A,Heron!$A$5,Xero!$E:$E,Heron!$A97)</f>
        <v/>
      </c>
      <c r="AS97" s="109">
        <f>SUMIFS(Xero!$F:$F,Xero!$B:$B,Heron!AS$9,Xero!$A:$A,Heron!$A$4,Xero!$E:$E,Heron!$A97)+SUMIFS(Xero!$F:$F,Xero!$B:$B,Heron!AS$9,Xero!$A:$A,Heron!$A$5,Xero!$E:$E,Heron!$A97)</f>
        <v/>
      </c>
      <c r="AT97" s="109">
        <f>SUMIFS(Xero!$F:$F,Xero!$B:$B,Heron!AT$9,Xero!$A:$A,Heron!$A$4,Xero!$E:$E,Heron!$A97)+SUMIFS(Xero!$F:$F,Xero!$B:$B,Heron!AT$9,Xero!$A:$A,Heron!$A$5,Xero!$E:$E,Heron!$A97)</f>
        <v/>
      </c>
      <c r="AU97" s="109">
        <f>SUMIFS(Xero!$F:$F,Xero!$B:$B,Heron!AU$9,Xero!$A:$A,Heron!$A$4,Xero!$E:$E,Heron!$A97)+SUMIFS(Xero!$F:$F,Xero!$B:$B,Heron!AU$9,Xero!$A:$A,Heron!$A$5,Xero!$E:$E,Heron!$A97)</f>
        <v/>
      </c>
      <c r="AV97" s="109">
        <f>SUMIFS(Xero!$F:$F,Xero!$B:$B,Heron!AV$9,Xero!$A:$A,Heron!$A$4,Xero!$E:$E,Heron!$A97)+SUMIFS(Xero!$F:$F,Xero!$B:$B,Heron!AV$9,Xero!$A:$A,Heron!$A$5,Xero!$E:$E,Heron!$A97)</f>
        <v/>
      </c>
      <c r="AW97" s="109">
        <f>SUMIFS(Xero!$F:$F,Xero!$B:$B,Heron!AW$9,Xero!$A:$A,Heron!$A$4,Xero!$E:$E,Heron!$A97)+SUMIFS(Xero!$F:$F,Xero!$B:$B,Heron!AW$9,Xero!$A:$A,Heron!$A$5,Xero!$E:$E,Heron!$A97)</f>
        <v/>
      </c>
      <c r="AX97" s="109">
        <f>SUMIFS(Xero!$F:$F,Xero!$B:$B,Heron!AX$9,Xero!$A:$A,Heron!$A$4,Xero!$E:$E,Heron!$A97)+SUMIFS(Xero!$F:$F,Xero!$B:$B,Heron!AX$9,Xero!$A:$A,Heron!$A$5,Xero!$E:$E,Heron!$A97)</f>
        <v/>
      </c>
      <c r="AY97" s="109">
        <f>SUMIFS(Xero!$F:$F,Xero!$B:$B,Heron!AY$9,Xero!$A:$A,Heron!$A$4,Xero!$E:$E,Heron!$A97)+SUMIFS(Xero!$F:$F,Xero!$B:$B,Heron!AY$9,Xero!$A:$A,Heron!$A$5,Xero!$E:$E,Heron!$A97)</f>
        <v/>
      </c>
      <c r="AZ97" s="109">
        <f>SUMIFS(Xero!$F:$F,Xero!$B:$B,Heron!AZ$9,Xero!$A:$A,Heron!$A$4,Xero!$E:$E,Heron!$A97)+SUMIFS(Xero!$F:$F,Xero!$B:$B,Heron!AZ$9,Xero!$A:$A,Heron!$A$5,Xero!$E:$E,Heron!$A97)</f>
        <v/>
      </c>
      <c r="BA97" s="109">
        <f>SUMIFS(Xero!$F:$F,Xero!$B:$B,Heron!BA$9,Xero!$A:$A,Heron!$A$4,Xero!$E:$E,Heron!$A97)+SUMIFS(Xero!$F:$F,Xero!$B:$B,Heron!BA$9,Xero!$A:$A,Heron!$A$5,Xero!$E:$E,Heron!$A97)</f>
        <v/>
      </c>
      <c r="BB97" s="109">
        <f>SUMIFS(Xero!$F:$F,Xero!$B:$B,Heron!BB$9,Xero!$A:$A,Heron!$A$4,Xero!$E:$E,Heron!$A97)+SUMIFS(Xero!$F:$F,Xero!$B:$B,Heron!BB$9,Xero!$A:$A,Heron!$A$5,Xero!$E:$E,Heron!$A97)</f>
        <v/>
      </c>
      <c r="BC97" s="109">
        <f>SUMIFS(Xero!$F:$F,Xero!$B:$B,Heron!BC$9,Xero!$A:$A,Heron!$A$4,Xero!$E:$E,Heron!$A97)+SUMIFS(Xero!$F:$F,Xero!$B:$B,Heron!BC$9,Xero!$A:$A,Heron!$A$5,Xero!$E:$E,Heron!$A97)</f>
        <v/>
      </c>
      <c r="BD97" s="109">
        <f>SUMIFS(Xero!$F:$F,Xero!$B:$B,Heron!BD$9,Xero!$A:$A,Heron!$A$4,Xero!$E:$E,Heron!$A97)+SUMIFS(Xero!$F:$F,Xero!$B:$B,Heron!BD$9,Xero!$A:$A,Heron!$A$5,Xero!$E:$E,Heron!$A97)</f>
        <v/>
      </c>
      <c r="BE97" s="109">
        <f>SUMIFS(Xero!$F:$F,Xero!$B:$B,Heron!BE$9,Xero!$A:$A,Heron!$A$4,Xero!$E:$E,Heron!$A97)+SUMIFS(Xero!$F:$F,Xero!$B:$B,Heron!BE$9,Xero!$A:$A,Heron!$A$5,Xero!$E:$E,Heron!$A97)</f>
        <v/>
      </c>
      <c r="BF97" s="109">
        <f>SUMIFS(Xero!$F:$F,Xero!$B:$B,Heron!BF$9,Xero!$A:$A,Heron!$A$4,Xero!$E:$E,Heron!$A97)+SUMIFS(Xero!$F:$F,Xero!$B:$B,Heron!BF$9,Xero!$A:$A,Heron!$A$5,Xero!$E:$E,Heron!$A97)</f>
        <v/>
      </c>
      <c r="BG97" s="109">
        <f>SUMIFS(Xero!$F:$F,Xero!$B:$B,Heron!BG$9,Xero!$A:$A,Heron!$A$4,Xero!$E:$E,Heron!$A97)+SUMIFS(Xero!$F:$F,Xero!$B:$B,Heron!BG$9,Xero!$A:$A,Heron!$A$5,Xero!$E:$E,Heron!$A97)</f>
        <v/>
      </c>
      <c r="BH97" s="109">
        <f>SUMIFS(Xero!$F:$F,Xero!$B:$B,Heron!BH$9,Xero!$A:$A,Heron!$A$4,Xero!$E:$E,Heron!$A97)+SUMIFS(Xero!$F:$F,Xero!$B:$B,Heron!BH$9,Xero!$A:$A,Heron!$A$5,Xero!$E:$E,Heron!$A97)</f>
        <v/>
      </c>
      <c r="BI97" s="109">
        <f>SUMIFS(Xero!$F:$F,Xero!$B:$B,Heron!BI$9,Xero!$A:$A,Heron!$A$4,Xero!$E:$E,Heron!$A97)+SUMIFS(Xero!$F:$F,Xero!$B:$B,Heron!BI$9,Xero!$A:$A,Heron!$A$5,Xero!$E:$E,Heron!$A97)</f>
        <v/>
      </c>
      <c r="BJ97" s="109">
        <f>SUMIFS(Xero!$F:$F,Xero!$B:$B,Heron!BJ$9,Xero!$A:$A,Heron!$A$4,Xero!$E:$E,Heron!$A97)+SUMIFS(Xero!$F:$F,Xero!$B:$B,Heron!BJ$9,Xero!$A:$A,Heron!$A$5,Xero!$E:$E,Heron!$A97)</f>
        <v/>
      </c>
      <c r="BK97" s="109">
        <f>SUMIFS(Xero!$F:$F,Xero!$B:$B,Heron!BK$9,Xero!$A:$A,Heron!$A$4,Xero!$E:$E,Heron!$A97)+SUMIFS(Xero!$F:$F,Xero!$B:$B,Heron!BK$9,Xero!$A:$A,Heron!$A$5,Xero!$E:$E,Heron!$A97)</f>
        <v/>
      </c>
      <c r="BL97" s="109">
        <f>sum(D97:BK97)</f>
        <v/>
      </c>
    </row>
    <row r="98">
      <c r="A98" s="108" t="inlineStr">
        <is>
          <t>Rates - Heron</t>
        </is>
      </c>
      <c r="D98" s="109">
        <f>SUMIFS(Xero!$F:$F,Xero!$B:$B,Heron!D$9,Xero!$A:$A,Heron!$A$4,Xero!$E:$E,Heron!$A98)+SUMIFS(Xero!$F:$F,Xero!$B:$B,Heron!D$9,Xero!$A:$A,Heron!$A$5,Xero!$E:$E,Heron!$A98)</f>
        <v/>
      </c>
      <c r="E98" s="109">
        <f>SUMIFS(Xero!$F:$F,Xero!$B:$B,Heron!E$9,Xero!$A:$A,Heron!$A$4,Xero!$E:$E,Heron!$A98)+SUMIFS(Xero!$F:$F,Xero!$B:$B,Heron!E$9,Xero!$A:$A,Heron!$A$5,Xero!$E:$E,Heron!$A98)</f>
        <v/>
      </c>
      <c r="F98" s="109">
        <f>SUMIFS(Xero!$F:$F,Xero!$B:$B,Heron!F$9,Xero!$A:$A,Heron!$A$4,Xero!$E:$E,Heron!$A98)+SUMIFS(Xero!$F:$F,Xero!$B:$B,Heron!F$9,Xero!$A:$A,Heron!$A$5,Xero!$E:$E,Heron!$A98)</f>
        <v/>
      </c>
      <c r="G98" s="109">
        <f>SUMIFS(Xero!$F:$F,Xero!$B:$B,Heron!G$9,Xero!$A:$A,Heron!$A$4,Xero!$E:$E,Heron!$A98)+SUMIFS(Xero!$F:$F,Xero!$B:$B,Heron!G$9,Xero!$A:$A,Heron!$A$5,Xero!$E:$E,Heron!$A98)</f>
        <v/>
      </c>
      <c r="H98" s="109">
        <f>SUMIFS(Xero!$F:$F,Xero!$B:$B,Heron!H$9,Xero!$A:$A,Heron!$A$4,Xero!$E:$E,Heron!$A98)+SUMIFS(Xero!$F:$F,Xero!$B:$B,Heron!H$9,Xero!$A:$A,Heron!$A$5,Xero!$E:$E,Heron!$A98)</f>
        <v/>
      </c>
      <c r="I98" s="109">
        <f>SUMIFS(Xero!$F:$F,Xero!$B:$B,Heron!I$9,Xero!$A:$A,Heron!$A$4,Xero!$E:$E,Heron!$A98)+SUMIFS(Xero!$F:$F,Xero!$B:$B,Heron!I$9,Xero!$A:$A,Heron!$A$5,Xero!$E:$E,Heron!$A98)</f>
        <v/>
      </c>
      <c r="J98" s="109">
        <f>SUMIFS(Xero!$F:$F,Xero!$B:$B,Heron!J$9,Xero!$A:$A,Heron!$A$4,Xero!$E:$E,Heron!$A98)+SUMIFS(Xero!$F:$F,Xero!$B:$B,Heron!J$9,Xero!$A:$A,Heron!$A$5,Xero!$E:$E,Heron!$A98)</f>
        <v/>
      </c>
      <c r="K98" s="109">
        <f>SUMIFS(Xero!$F:$F,Xero!$B:$B,Heron!K$9,Xero!$A:$A,Heron!$A$4,Xero!$E:$E,Heron!$A98)+SUMIFS(Xero!$F:$F,Xero!$B:$B,Heron!K$9,Xero!$A:$A,Heron!$A$5,Xero!$E:$E,Heron!$A98)</f>
        <v/>
      </c>
      <c r="L98" s="109">
        <f>SUMIFS(Xero!$F:$F,Xero!$B:$B,Heron!L$9,Xero!$A:$A,Heron!$A$4,Xero!$E:$E,Heron!$A98)+SUMIFS(Xero!$F:$F,Xero!$B:$B,Heron!L$9,Xero!$A:$A,Heron!$A$5,Xero!$E:$E,Heron!$A98)</f>
        <v/>
      </c>
      <c r="M98" s="109">
        <f>SUMIFS(Xero!$F:$F,Xero!$B:$B,Heron!M$9,Xero!$A:$A,Heron!$A$4,Xero!$E:$E,Heron!$A98)+SUMIFS(Xero!$F:$F,Xero!$B:$B,Heron!M$9,Xero!$A:$A,Heron!$A$5,Xero!$E:$E,Heron!$A98)</f>
        <v/>
      </c>
      <c r="N98" s="109">
        <f>SUMIFS(Xero!$F:$F,Xero!$B:$B,Heron!N$9,Xero!$A:$A,Heron!$A$4,Xero!$E:$E,Heron!$A98)+SUMIFS(Xero!$F:$F,Xero!$B:$B,Heron!N$9,Xero!$A:$A,Heron!$A$5,Xero!$E:$E,Heron!$A98)</f>
        <v/>
      </c>
      <c r="O98" s="109">
        <f>SUMIFS(Xero!$F:$F,Xero!$B:$B,Heron!O$9,Xero!$A:$A,Heron!$A$4,Xero!$E:$E,Heron!$A98)+SUMIFS(Xero!$F:$F,Xero!$B:$B,Heron!O$9,Xero!$A:$A,Heron!$A$5,Xero!$E:$E,Heron!$A98)</f>
        <v/>
      </c>
      <c r="P98" s="109">
        <f>SUMIFS(Xero!$F:$F,Xero!$B:$B,Heron!P$9,Xero!$A:$A,Heron!$A$4,Xero!$E:$E,Heron!$A98)+SUMIFS(Xero!$F:$F,Xero!$B:$B,Heron!P$9,Xero!$A:$A,Heron!$A$5,Xero!$E:$E,Heron!$A98)</f>
        <v/>
      </c>
      <c r="Q98" s="109">
        <f>SUMIFS(Xero!$F:$F,Xero!$B:$B,Heron!Q$9,Xero!$A:$A,Heron!$A$4,Xero!$E:$E,Heron!$A98)+SUMIFS(Xero!$F:$F,Xero!$B:$B,Heron!Q$9,Xero!$A:$A,Heron!$A$5,Xero!$E:$E,Heron!$A98)</f>
        <v/>
      </c>
      <c r="R98" s="109">
        <f>SUMIFS(Xero!$F:$F,Xero!$B:$B,Heron!R$9,Xero!$A:$A,Heron!$A$4,Xero!$E:$E,Heron!$A98)+SUMIFS(Xero!$F:$F,Xero!$B:$B,Heron!R$9,Xero!$A:$A,Heron!$A$5,Xero!$E:$E,Heron!$A98)</f>
        <v/>
      </c>
      <c r="S98" s="109">
        <f>SUMIFS(Xero!$F:$F,Xero!$B:$B,Heron!S$9,Xero!$A:$A,Heron!$A$4,Xero!$E:$E,Heron!$A98)+SUMIFS(Xero!$F:$F,Xero!$B:$B,Heron!S$9,Xero!$A:$A,Heron!$A$5,Xero!$E:$E,Heron!$A98)</f>
        <v/>
      </c>
      <c r="T98" s="109">
        <f>SUMIFS(Xero!$F:$F,Xero!$B:$B,Heron!T$9,Xero!$A:$A,Heron!$A$4,Xero!$E:$E,Heron!$A98)+SUMIFS(Xero!$F:$F,Xero!$B:$B,Heron!T$9,Xero!$A:$A,Heron!$A$5,Xero!$E:$E,Heron!$A98)</f>
        <v/>
      </c>
      <c r="U98" s="109">
        <f>SUMIFS(Xero!$F:$F,Xero!$B:$B,Heron!U$9,Xero!$A:$A,Heron!$A$4,Xero!$E:$E,Heron!$A98)+SUMIFS(Xero!$F:$F,Xero!$B:$B,Heron!U$9,Xero!$A:$A,Heron!$A$5,Xero!$E:$E,Heron!$A98)</f>
        <v/>
      </c>
      <c r="V98" s="109">
        <f>SUMIFS(Xero!$F:$F,Xero!$B:$B,Heron!V$9,Xero!$A:$A,Heron!$A$4,Xero!$E:$E,Heron!$A98)+SUMIFS(Xero!$F:$F,Xero!$B:$B,Heron!V$9,Xero!$A:$A,Heron!$A$5,Xero!$E:$E,Heron!$A98)</f>
        <v/>
      </c>
      <c r="W98" s="109">
        <f>SUMIFS(Xero!$F:$F,Xero!$B:$B,Heron!W$9,Xero!$A:$A,Heron!$A$4,Xero!$E:$E,Heron!$A98)+SUMIFS(Xero!$F:$F,Xero!$B:$B,Heron!W$9,Xero!$A:$A,Heron!$A$5,Xero!$E:$E,Heron!$A98)</f>
        <v/>
      </c>
      <c r="X98" s="109">
        <f>SUMIFS(Xero!$F:$F,Xero!$B:$B,Heron!X$9,Xero!$A:$A,Heron!$A$4,Xero!$E:$E,Heron!$A98)+SUMIFS(Xero!$F:$F,Xero!$B:$B,Heron!X$9,Xero!$A:$A,Heron!$A$5,Xero!$E:$E,Heron!$A98)</f>
        <v/>
      </c>
      <c r="Y98" s="109">
        <f>SUMIFS(Xero!$F:$F,Xero!$B:$B,Heron!Y$9,Xero!$A:$A,Heron!$A$4,Xero!$E:$E,Heron!$A98)+SUMIFS(Xero!$F:$F,Xero!$B:$B,Heron!Y$9,Xero!$A:$A,Heron!$A$5,Xero!$E:$E,Heron!$A98)</f>
        <v/>
      </c>
      <c r="Z98" s="109">
        <f>SUMIFS(Xero!$F:$F,Xero!$B:$B,Heron!Z$9,Xero!$A:$A,Heron!$A$4,Xero!$E:$E,Heron!$A98)+SUMIFS(Xero!$F:$F,Xero!$B:$B,Heron!Z$9,Xero!$A:$A,Heron!$A$5,Xero!$E:$E,Heron!$A98)</f>
        <v/>
      </c>
      <c r="AA98" s="109">
        <f>SUMIFS(Xero!$F:$F,Xero!$B:$B,Heron!AA$9,Xero!$A:$A,Heron!$A$4,Xero!$E:$E,Heron!$A98)+SUMIFS(Xero!$F:$F,Xero!$B:$B,Heron!AA$9,Xero!$A:$A,Heron!$A$5,Xero!$E:$E,Heron!$A98)</f>
        <v/>
      </c>
      <c r="AB98" s="109">
        <f>SUMIFS(Xero!$F:$F,Xero!$B:$B,Heron!AB$9,Xero!$A:$A,Heron!$A$4,Xero!$E:$E,Heron!$A98)+SUMIFS(Xero!$F:$F,Xero!$B:$B,Heron!AB$9,Xero!$A:$A,Heron!$A$5,Xero!$E:$E,Heron!$A98)</f>
        <v/>
      </c>
      <c r="AC98" s="109">
        <f>SUMIFS(Xero!$F:$F,Xero!$B:$B,Heron!AC$9,Xero!$A:$A,Heron!$A$4,Xero!$E:$E,Heron!$A98)+SUMIFS(Xero!$F:$F,Xero!$B:$B,Heron!AC$9,Xero!$A:$A,Heron!$A$5,Xero!$E:$E,Heron!$A98)</f>
        <v/>
      </c>
      <c r="AD98" s="109">
        <f>SUMIFS(Xero!$F:$F,Xero!$B:$B,Heron!AD$9,Xero!$A:$A,Heron!$A$4,Xero!$E:$E,Heron!$A98)+SUMIFS(Xero!$F:$F,Xero!$B:$B,Heron!AD$9,Xero!$A:$A,Heron!$A$5,Xero!$E:$E,Heron!$A98)</f>
        <v/>
      </c>
      <c r="AE98" s="109">
        <f>SUMIFS(Xero!$F:$F,Xero!$B:$B,Heron!AE$9,Xero!$A:$A,Heron!$A$4,Xero!$E:$E,Heron!$A98)+SUMIFS(Xero!$F:$F,Xero!$B:$B,Heron!AE$9,Xero!$A:$A,Heron!$A$5,Xero!$E:$E,Heron!$A98)</f>
        <v/>
      </c>
      <c r="AF98" s="109">
        <f>SUMIFS(Xero!$F:$F,Xero!$B:$B,Heron!AF$9,Xero!$A:$A,Heron!$A$4,Xero!$E:$E,Heron!$A98)+SUMIFS(Xero!$F:$F,Xero!$B:$B,Heron!AF$9,Xero!$A:$A,Heron!$A$5,Xero!$E:$E,Heron!$A98)</f>
        <v/>
      </c>
      <c r="AG98" s="109">
        <f>SUMIFS(Xero!$F:$F,Xero!$B:$B,Heron!AG$9,Xero!$A:$A,Heron!$A$4,Xero!$E:$E,Heron!$A98)+SUMIFS(Xero!$F:$F,Xero!$B:$B,Heron!AG$9,Xero!$A:$A,Heron!$A$5,Xero!$E:$E,Heron!$A98)</f>
        <v/>
      </c>
      <c r="AH98" s="109">
        <f>SUMIFS(Xero!$F:$F,Xero!$B:$B,Heron!AH$9,Xero!$A:$A,Heron!$A$4,Xero!$E:$E,Heron!$A98)+SUMIFS(Xero!$F:$F,Xero!$B:$B,Heron!AH$9,Xero!$A:$A,Heron!$A$5,Xero!$E:$E,Heron!$A98)</f>
        <v/>
      </c>
      <c r="AI98" s="109">
        <f>SUMIFS(Xero!$F:$F,Xero!$B:$B,Heron!AI$9,Xero!$A:$A,Heron!$A$4,Xero!$E:$E,Heron!$A98)+SUMIFS(Xero!$F:$F,Xero!$B:$B,Heron!AI$9,Xero!$A:$A,Heron!$A$5,Xero!$E:$E,Heron!$A98)</f>
        <v/>
      </c>
      <c r="AJ98" s="109">
        <f>SUMIFS(Xero!$F:$F,Xero!$B:$B,Heron!AJ$9,Xero!$A:$A,Heron!$A$4,Xero!$E:$E,Heron!$A98)+SUMIFS(Xero!$F:$F,Xero!$B:$B,Heron!AJ$9,Xero!$A:$A,Heron!$A$5,Xero!$E:$E,Heron!$A98)</f>
        <v/>
      </c>
      <c r="AK98" s="109">
        <f>SUMIFS(Xero!$F:$F,Xero!$B:$B,Heron!AK$9,Xero!$A:$A,Heron!$A$4,Xero!$E:$E,Heron!$A98)+SUMIFS(Xero!$F:$F,Xero!$B:$B,Heron!AK$9,Xero!$A:$A,Heron!$A$5,Xero!$E:$E,Heron!$A98)</f>
        <v/>
      </c>
      <c r="AL98" s="109">
        <f>SUMIFS(Xero!$F:$F,Xero!$B:$B,Heron!AL$9,Xero!$A:$A,Heron!$A$4,Xero!$E:$E,Heron!$A98)+SUMIFS(Xero!$F:$F,Xero!$B:$B,Heron!AL$9,Xero!$A:$A,Heron!$A$5,Xero!$E:$E,Heron!$A98)</f>
        <v/>
      </c>
      <c r="AM98" s="109">
        <f>SUMIFS(Xero!$F:$F,Xero!$B:$B,Heron!AM$9,Xero!$A:$A,Heron!$A$4,Xero!$E:$E,Heron!$A98)+SUMIFS(Xero!$F:$F,Xero!$B:$B,Heron!AM$9,Xero!$A:$A,Heron!$A$5,Xero!$E:$E,Heron!$A98)</f>
        <v/>
      </c>
      <c r="AN98" s="109">
        <f>SUMIFS(Xero!$F:$F,Xero!$B:$B,Heron!AN$9,Xero!$A:$A,Heron!$A$4,Xero!$E:$E,Heron!$A98)+SUMIFS(Xero!$F:$F,Xero!$B:$B,Heron!AN$9,Xero!$A:$A,Heron!$A$5,Xero!$E:$E,Heron!$A98)</f>
        <v/>
      </c>
      <c r="AO98" s="109">
        <f>SUMIFS(Xero!$F:$F,Xero!$B:$B,Heron!AO$9,Xero!$A:$A,Heron!$A$4,Xero!$E:$E,Heron!$A98)+SUMIFS(Xero!$F:$F,Xero!$B:$B,Heron!AO$9,Xero!$A:$A,Heron!$A$5,Xero!$E:$E,Heron!$A98)</f>
        <v/>
      </c>
      <c r="AP98" s="109">
        <f>SUMIFS(Xero!$F:$F,Xero!$B:$B,Heron!AP$9,Xero!$A:$A,Heron!$A$4,Xero!$E:$E,Heron!$A98)+SUMIFS(Xero!$F:$F,Xero!$B:$B,Heron!AP$9,Xero!$A:$A,Heron!$A$5,Xero!$E:$E,Heron!$A98)</f>
        <v/>
      </c>
      <c r="AQ98" s="109">
        <f>SUMIFS(Xero!$F:$F,Xero!$B:$B,Heron!AQ$9,Xero!$A:$A,Heron!$A$4,Xero!$E:$E,Heron!$A98)+SUMIFS(Xero!$F:$F,Xero!$B:$B,Heron!AQ$9,Xero!$A:$A,Heron!$A$5,Xero!$E:$E,Heron!$A98)</f>
        <v/>
      </c>
      <c r="AR98" s="109">
        <f>SUMIFS(Xero!$F:$F,Xero!$B:$B,Heron!AR$9,Xero!$A:$A,Heron!$A$4,Xero!$E:$E,Heron!$A98)+SUMIFS(Xero!$F:$F,Xero!$B:$B,Heron!AR$9,Xero!$A:$A,Heron!$A$5,Xero!$E:$E,Heron!$A98)</f>
        <v/>
      </c>
      <c r="AS98" s="109">
        <f>SUMIFS(Xero!$F:$F,Xero!$B:$B,Heron!AS$9,Xero!$A:$A,Heron!$A$4,Xero!$E:$E,Heron!$A98)+SUMIFS(Xero!$F:$F,Xero!$B:$B,Heron!AS$9,Xero!$A:$A,Heron!$A$5,Xero!$E:$E,Heron!$A98)</f>
        <v/>
      </c>
      <c r="AT98" s="109">
        <f>SUMIFS(Xero!$F:$F,Xero!$B:$B,Heron!AT$9,Xero!$A:$A,Heron!$A$4,Xero!$E:$E,Heron!$A98)+SUMIFS(Xero!$F:$F,Xero!$B:$B,Heron!AT$9,Xero!$A:$A,Heron!$A$5,Xero!$E:$E,Heron!$A98)</f>
        <v/>
      </c>
      <c r="AU98" s="109">
        <f>SUMIFS(Xero!$F:$F,Xero!$B:$B,Heron!AU$9,Xero!$A:$A,Heron!$A$4,Xero!$E:$E,Heron!$A98)+SUMIFS(Xero!$F:$F,Xero!$B:$B,Heron!AU$9,Xero!$A:$A,Heron!$A$5,Xero!$E:$E,Heron!$A98)</f>
        <v/>
      </c>
      <c r="AV98" s="109">
        <f>SUMIFS(Xero!$F:$F,Xero!$B:$B,Heron!AV$9,Xero!$A:$A,Heron!$A$4,Xero!$E:$E,Heron!$A98)+SUMIFS(Xero!$F:$F,Xero!$B:$B,Heron!AV$9,Xero!$A:$A,Heron!$A$5,Xero!$E:$E,Heron!$A98)</f>
        <v/>
      </c>
      <c r="AW98" s="109">
        <f>SUMIFS(Xero!$F:$F,Xero!$B:$B,Heron!AW$9,Xero!$A:$A,Heron!$A$4,Xero!$E:$E,Heron!$A98)+SUMIFS(Xero!$F:$F,Xero!$B:$B,Heron!AW$9,Xero!$A:$A,Heron!$A$5,Xero!$E:$E,Heron!$A98)</f>
        <v/>
      </c>
      <c r="AX98" s="109">
        <f>SUMIFS(Xero!$F:$F,Xero!$B:$B,Heron!AX$9,Xero!$A:$A,Heron!$A$4,Xero!$E:$E,Heron!$A98)+SUMIFS(Xero!$F:$F,Xero!$B:$B,Heron!AX$9,Xero!$A:$A,Heron!$A$5,Xero!$E:$E,Heron!$A98)</f>
        <v/>
      </c>
      <c r="AY98" s="109">
        <f>SUMIFS(Xero!$F:$F,Xero!$B:$B,Heron!AY$9,Xero!$A:$A,Heron!$A$4,Xero!$E:$E,Heron!$A98)+SUMIFS(Xero!$F:$F,Xero!$B:$B,Heron!AY$9,Xero!$A:$A,Heron!$A$5,Xero!$E:$E,Heron!$A98)</f>
        <v/>
      </c>
      <c r="AZ98" s="109">
        <f>SUMIFS(Xero!$F:$F,Xero!$B:$B,Heron!AZ$9,Xero!$A:$A,Heron!$A$4,Xero!$E:$E,Heron!$A98)+SUMIFS(Xero!$F:$F,Xero!$B:$B,Heron!AZ$9,Xero!$A:$A,Heron!$A$5,Xero!$E:$E,Heron!$A98)</f>
        <v/>
      </c>
      <c r="BA98" s="109">
        <f>SUMIFS(Xero!$F:$F,Xero!$B:$B,Heron!BA$9,Xero!$A:$A,Heron!$A$4,Xero!$E:$E,Heron!$A98)+SUMIFS(Xero!$F:$F,Xero!$B:$B,Heron!BA$9,Xero!$A:$A,Heron!$A$5,Xero!$E:$E,Heron!$A98)</f>
        <v/>
      </c>
      <c r="BB98" s="109">
        <f>SUMIFS(Xero!$F:$F,Xero!$B:$B,Heron!BB$9,Xero!$A:$A,Heron!$A$4,Xero!$E:$E,Heron!$A98)+SUMIFS(Xero!$F:$F,Xero!$B:$B,Heron!BB$9,Xero!$A:$A,Heron!$A$5,Xero!$E:$E,Heron!$A98)</f>
        <v/>
      </c>
      <c r="BC98" s="109">
        <f>SUMIFS(Xero!$F:$F,Xero!$B:$B,Heron!BC$9,Xero!$A:$A,Heron!$A$4,Xero!$E:$E,Heron!$A98)+SUMIFS(Xero!$F:$F,Xero!$B:$B,Heron!BC$9,Xero!$A:$A,Heron!$A$5,Xero!$E:$E,Heron!$A98)</f>
        <v/>
      </c>
      <c r="BD98" s="109">
        <f>SUMIFS(Xero!$F:$F,Xero!$B:$B,Heron!BD$9,Xero!$A:$A,Heron!$A$4,Xero!$E:$E,Heron!$A98)+SUMIFS(Xero!$F:$F,Xero!$B:$B,Heron!BD$9,Xero!$A:$A,Heron!$A$5,Xero!$E:$E,Heron!$A98)</f>
        <v/>
      </c>
      <c r="BE98" s="109">
        <f>SUMIFS(Xero!$F:$F,Xero!$B:$B,Heron!BE$9,Xero!$A:$A,Heron!$A$4,Xero!$E:$E,Heron!$A98)+SUMIFS(Xero!$F:$F,Xero!$B:$B,Heron!BE$9,Xero!$A:$A,Heron!$A$5,Xero!$E:$E,Heron!$A98)</f>
        <v/>
      </c>
      <c r="BF98" s="109">
        <f>SUMIFS(Xero!$F:$F,Xero!$B:$B,Heron!BF$9,Xero!$A:$A,Heron!$A$4,Xero!$E:$E,Heron!$A98)+SUMIFS(Xero!$F:$F,Xero!$B:$B,Heron!BF$9,Xero!$A:$A,Heron!$A$5,Xero!$E:$E,Heron!$A98)</f>
        <v/>
      </c>
      <c r="BG98" s="109">
        <f>SUMIFS(Xero!$F:$F,Xero!$B:$B,Heron!BG$9,Xero!$A:$A,Heron!$A$4,Xero!$E:$E,Heron!$A98)+SUMIFS(Xero!$F:$F,Xero!$B:$B,Heron!BG$9,Xero!$A:$A,Heron!$A$5,Xero!$E:$E,Heron!$A98)</f>
        <v/>
      </c>
      <c r="BH98" s="109">
        <f>SUMIFS(Xero!$F:$F,Xero!$B:$B,Heron!BH$9,Xero!$A:$A,Heron!$A$4,Xero!$E:$E,Heron!$A98)+SUMIFS(Xero!$F:$F,Xero!$B:$B,Heron!BH$9,Xero!$A:$A,Heron!$A$5,Xero!$E:$E,Heron!$A98)</f>
        <v/>
      </c>
      <c r="BI98" s="109">
        <f>SUMIFS(Xero!$F:$F,Xero!$B:$B,Heron!BI$9,Xero!$A:$A,Heron!$A$4,Xero!$E:$E,Heron!$A98)+SUMIFS(Xero!$F:$F,Xero!$B:$B,Heron!BI$9,Xero!$A:$A,Heron!$A$5,Xero!$E:$E,Heron!$A98)</f>
        <v/>
      </c>
      <c r="BJ98" s="109">
        <f>SUMIFS(Xero!$F:$F,Xero!$B:$B,Heron!BJ$9,Xero!$A:$A,Heron!$A$4,Xero!$E:$E,Heron!$A98)+SUMIFS(Xero!$F:$F,Xero!$B:$B,Heron!BJ$9,Xero!$A:$A,Heron!$A$5,Xero!$E:$E,Heron!$A98)</f>
        <v/>
      </c>
      <c r="BK98" s="109">
        <f>SUMIFS(Xero!$F:$F,Xero!$B:$B,Heron!BK$9,Xero!$A:$A,Heron!$A$4,Xero!$E:$E,Heron!$A98)+SUMIFS(Xero!$F:$F,Xero!$B:$B,Heron!BK$9,Xero!$A:$A,Heron!$A$5,Xero!$E:$E,Heron!$A98)</f>
        <v/>
      </c>
      <c r="BL98" s="109">
        <f>sum(D98:BK98)</f>
        <v/>
      </c>
    </row>
    <row r="99">
      <c r="A99" s="108" t="inlineStr">
        <is>
          <t>Repairs &amp; Maintenance - HF Rental Units</t>
        </is>
      </c>
      <c r="D99" s="109">
        <f>SUMIFS(Xero!$F:$F,Xero!$B:$B,Heron!D$9,Xero!$A:$A,Heron!$A$4,Xero!$E:$E,Heron!$A99)+SUMIFS(Xero!$F:$F,Xero!$B:$B,Heron!D$9,Xero!$A:$A,Heron!$A$5,Xero!$E:$E,Heron!$A99)</f>
        <v/>
      </c>
      <c r="E99" s="109">
        <f>SUMIFS(Xero!$F:$F,Xero!$B:$B,Heron!E$9,Xero!$A:$A,Heron!$A$4,Xero!$E:$E,Heron!$A99)+SUMIFS(Xero!$F:$F,Xero!$B:$B,Heron!E$9,Xero!$A:$A,Heron!$A$5,Xero!$E:$E,Heron!$A99)</f>
        <v/>
      </c>
      <c r="F99" s="109">
        <f>SUMIFS(Xero!$F:$F,Xero!$B:$B,Heron!F$9,Xero!$A:$A,Heron!$A$4,Xero!$E:$E,Heron!$A99)+SUMIFS(Xero!$F:$F,Xero!$B:$B,Heron!F$9,Xero!$A:$A,Heron!$A$5,Xero!$E:$E,Heron!$A99)</f>
        <v/>
      </c>
      <c r="G99" s="109">
        <f>SUMIFS(Xero!$F:$F,Xero!$B:$B,Heron!G$9,Xero!$A:$A,Heron!$A$4,Xero!$E:$E,Heron!$A99)+SUMIFS(Xero!$F:$F,Xero!$B:$B,Heron!G$9,Xero!$A:$A,Heron!$A$5,Xero!$E:$E,Heron!$A99)</f>
        <v/>
      </c>
      <c r="H99" s="109">
        <f>SUMIFS(Xero!$F:$F,Xero!$B:$B,Heron!H$9,Xero!$A:$A,Heron!$A$4,Xero!$E:$E,Heron!$A99)+SUMIFS(Xero!$F:$F,Xero!$B:$B,Heron!H$9,Xero!$A:$A,Heron!$A$5,Xero!$E:$E,Heron!$A99)</f>
        <v/>
      </c>
      <c r="I99" s="109">
        <f>SUMIFS(Xero!$F:$F,Xero!$B:$B,Heron!I$9,Xero!$A:$A,Heron!$A$4,Xero!$E:$E,Heron!$A99)+SUMIFS(Xero!$F:$F,Xero!$B:$B,Heron!I$9,Xero!$A:$A,Heron!$A$5,Xero!$E:$E,Heron!$A99)</f>
        <v/>
      </c>
      <c r="J99" s="109">
        <f>SUMIFS(Xero!$F:$F,Xero!$B:$B,Heron!J$9,Xero!$A:$A,Heron!$A$4,Xero!$E:$E,Heron!$A99)+SUMIFS(Xero!$F:$F,Xero!$B:$B,Heron!J$9,Xero!$A:$A,Heron!$A$5,Xero!$E:$E,Heron!$A99)</f>
        <v/>
      </c>
      <c r="K99" s="109">
        <f>SUMIFS(Xero!$F:$F,Xero!$B:$B,Heron!K$9,Xero!$A:$A,Heron!$A$4,Xero!$E:$E,Heron!$A99)+SUMIFS(Xero!$F:$F,Xero!$B:$B,Heron!K$9,Xero!$A:$A,Heron!$A$5,Xero!$E:$E,Heron!$A99)</f>
        <v/>
      </c>
      <c r="L99" s="109">
        <f>SUMIFS(Xero!$F:$F,Xero!$B:$B,Heron!L$9,Xero!$A:$A,Heron!$A$4,Xero!$E:$E,Heron!$A99)+SUMIFS(Xero!$F:$F,Xero!$B:$B,Heron!L$9,Xero!$A:$A,Heron!$A$5,Xero!$E:$E,Heron!$A99)</f>
        <v/>
      </c>
      <c r="M99" s="109">
        <f>SUMIFS(Xero!$F:$F,Xero!$B:$B,Heron!M$9,Xero!$A:$A,Heron!$A$4,Xero!$E:$E,Heron!$A99)+SUMIFS(Xero!$F:$F,Xero!$B:$B,Heron!M$9,Xero!$A:$A,Heron!$A$5,Xero!$E:$E,Heron!$A99)</f>
        <v/>
      </c>
      <c r="N99" s="109">
        <f>SUMIFS(Xero!$F:$F,Xero!$B:$B,Heron!N$9,Xero!$A:$A,Heron!$A$4,Xero!$E:$E,Heron!$A99)+SUMIFS(Xero!$F:$F,Xero!$B:$B,Heron!N$9,Xero!$A:$A,Heron!$A$5,Xero!$E:$E,Heron!$A99)</f>
        <v/>
      </c>
      <c r="O99" s="109">
        <f>SUMIFS(Xero!$F:$F,Xero!$B:$B,Heron!O$9,Xero!$A:$A,Heron!$A$4,Xero!$E:$E,Heron!$A99)+SUMIFS(Xero!$F:$F,Xero!$B:$B,Heron!O$9,Xero!$A:$A,Heron!$A$5,Xero!$E:$E,Heron!$A99)</f>
        <v/>
      </c>
      <c r="P99" s="109">
        <f>SUMIFS(Xero!$F:$F,Xero!$B:$B,Heron!P$9,Xero!$A:$A,Heron!$A$4,Xero!$E:$E,Heron!$A99)+SUMIFS(Xero!$F:$F,Xero!$B:$B,Heron!P$9,Xero!$A:$A,Heron!$A$5,Xero!$E:$E,Heron!$A99)</f>
        <v/>
      </c>
      <c r="Q99" s="109">
        <f>SUMIFS(Xero!$F:$F,Xero!$B:$B,Heron!Q$9,Xero!$A:$A,Heron!$A$4,Xero!$E:$E,Heron!$A99)+SUMIFS(Xero!$F:$F,Xero!$B:$B,Heron!Q$9,Xero!$A:$A,Heron!$A$5,Xero!$E:$E,Heron!$A99)</f>
        <v/>
      </c>
      <c r="R99" s="109">
        <f>SUMIFS(Xero!$F:$F,Xero!$B:$B,Heron!R$9,Xero!$A:$A,Heron!$A$4,Xero!$E:$E,Heron!$A99)+SUMIFS(Xero!$F:$F,Xero!$B:$B,Heron!R$9,Xero!$A:$A,Heron!$A$5,Xero!$E:$E,Heron!$A99)</f>
        <v/>
      </c>
      <c r="S99" s="109">
        <f>SUMIFS(Xero!$F:$F,Xero!$B:$B,Heron!S$9,Xero!$A:$A,Heron!$A$4,Xero!$E:$E,Heron!$A99)+SUMIFS(Xero!$F:$F,Xero!$B:$B,Heron!S$9,Xero!$A:$A,Heron!$A$5,Xero!$E:$E,Heron!$A99)</f>
        <v/>
      </c>
      <c r="T99" s="109">
        <f>SUMIFS(Xero!$F:$F,Xero!$B:$B,Heron!T$9,Xero!$A:$A,Heron!$A$4,Xero!$E:$E,Heron!$A99)+SUMIFS(Xero!$F:$F,Xero!$B:$B,Heron!T$9,Xero!$A:$A,Heron!$A$5,Xero!$E:$E,Heron!$A99)</f>
        <v/>
      </c>
      <c r="U99" s="109">
        <f>SUMIFS(Xero!$F:$F,Xero!$B:$B,Heron!U$9,Xero!$A:$A,Heron!$A$4,Xero!$E:$E,Heron!$A99)+SUMIFS(Xero!$F:$F,Xero!$B:$B,Heron!U$9,Xero!$A:$A,Heron!$A$5,Xero!$E:$E,Heron!$A99)</f>
        <v/>
      </c>
      <c r="V99" s="109">
        <f>SUMIFS(Xero!$F:$F,Xero!$B:$B,Heron!V$9,Xero!$A:$A,Heron!$A$4,Xero!$E:$E,Heron!$A99)+SUMIFS(Xero!$F:$F,Xero!$B:$B,Heron!V$9,Xero!$A:$A,Heron!$A$5,Xero!$E:$E,Heron!$A99)</f>
        <v/>
      </c>
      <c r="W99" s="109">
        <f>SUMIFS(Xero!$F:$F,Xero!$B:$B,Heron!W$9,Xero!$A:$A,Heron!$A$4,Xero!$E:$E,Heron!$A99)+SUMIFS(Xero!$F:$F,Xero!$B:$B,Heron!W$9,Xero!$A:$A,Heron!$A$5,Xero!$E:$E,Heron!$A99)</f>
        <v/>
      </c>
      <c r="X99" s="109">
        <f>SUMIFS(Xero!$F:$F,Xero!$B:$B,Heron!X$9,Xero!$A:$A,Heron!$A$4,Xero!$E:$E,Heron!$A99)+SUMIFS(Xero!$F:$F,Xero!$B:$B,Heron!X$9,Xero!$A:$A,Heron!$A$5,Xero!$E:$E,Heron!$A99)</f>
        <v/>
      </c>
      <c r="Y99" s="109">
        <f>SUMIFS(Xero!$F:$F,Xero!$B:$B,Heron!Y$9,Xero!$A:$A,Heron!$A$4,Xero!$E:$E,Heron!$A99)+SUMIFS(Xero!$F:$F,Xero!$B:$B,Heron!Y$9,Xero!$A:$A,Heron!$A$5,Xero!$E:$E,Heron!$A99)</f>
        <v/>
      </c>
      <c r="Z99" s="109">
        <f>SUMIFS(Xero!$F:$F,Xero!$B:$B,Heron!Z$9,Xero!$A:$A,Heron!$A$4,Xero!$E:$E,Heron!$A99)+SUMIFS(Xero!$F:$F,Xero!$B:$B,Heron!Z$9,Xero!$A:$A,Heron!$A$5,Xero!$E:$E,Heron!$A99)</f>
        <v/>
      </c>
      <c r="AA99" s="109">
        <f>SUMIFS(Xero!$F:$F,Xero!$B:$B,Heron!AA$9,Xero!$A:$A,Heron!$A$4,Xero!$E:$E,Heron!$A99)+SUMIFS(Xero!$F:$F,Xero!$B:$B,Heron!AA$9,Xero!$A:$A,Heron!$A$5,Xero!$E:$E,Heron!$A99)</f>
        <v/>
      </c>
      <c r="AB99" s="109">
        <f>SUMIFS(Xero!$F:$F,Xero!$B:$B,Heron!AB$9,Xero!$A:$A,Heron!$A$4,Xero!$E:$E,Heron!$A99)+SUMIFS(Xero!$F:$F,Xero!$B:$B,Heron!AB$9,Xero!$A:$A,Heron!$A$5,Xero!$E:$E,Heron!$A99)</f>
        <v/>
      </c>
      <c r="AC99" s="109">
        <f>SUMIFS(Xero!$F:$F,Xero!$B:$B,Heron!AC$9,Xero!$A:$A,Heron!$A$4,Xero!$E:$E,Heron!$A99)+SUMIFS(Xero!$F:$F,Xero!$B:$B,Heron!AC$9,Xero!$A:$A,Heron!$A$5,Xero!$E:$E,Heron!$A99)</f>
        <v/>
      </c>
      <c r="AD99" s="109">
        <f>SUMIFS(Xero!$F:$F,Xero!$B:$B,Heron!AD$9,Xero!$A:$A,Heron!$A$4,Xero!$E:$E,Heron!$A99)+SUMIFS(Xero!$F:$F,Xero!$B:$B,Heron!AD$9,Xero!$A:$A,Heron!$A$5,Xero!$E:$E,Heron!$A99)</f>
        <v/>
      </c>
      <c r="AE99" s="109">
        <f>SUMIFS(Xero!$F:$F,Xero!$B:$B,Heron!AE$9,Xero!$A:$A,Heron!$A$4,Xero!$E:$E,Heron!$A99)+SUMIFS(Xero!$F:$F,Xero!$B:$B,Heron!AE$9,Xero!$A:$A,Heron!$A$5,Xero!$E:$E,Heron!$A99)</f>
        <v/>
      </c>
      <c r="AF99" s="109">
        <f>SUMIFS(Xero!$F:$F,Xero!$B:$B,Heron!AF$9,Xero!$A:$A,Heron!$A$4,Xero!$E:$E,Heron!$A99)+SUMIFS(Xero!$F:$F,Xero!$B:$B,Heron!AF$9,Xero!$A:$A,Heron!$A$5,Xero!$E:$E,Heron!$A99)</f>
        <v/>
      </c>
      <c r="AG99" s="109">
        <f>SUMIFS(Xero!$F:$F,Xero!$B:$B,Heron!AG$9,Xero!$A:$A,Heron!$A$4,Xero!$E:$E,Heron!$A99)+SUMIFS(Xero!$F:$F,Xero!$B:$B,Heron!AG$9,Xero!$A:$A,Heron!$A$5,Xero!$E:$E,Heron!$A99)</f>
        <v/>
      </c>
      <c r="AH99" s="109">
        <f>SUMIFS(Xero!$F:$F,Xero!$B:$B,Heron!AH$9,Xero!$A:$A,Heron!$A$4,Xero!$E:$E,Heron!$A99)+SUMIFS(Xero!$F:$F,Xero!$B:$B,Heron!AH$9,Xero!$A:$A,Heron!$A$5,Xero!$E:$E,Heron!$A99)</f>
        <v/>
      </c>
      <c r="AI99" s="109">
        <f>SUMIFS(Xero!$F:$F,Xero!$B:$B,Heron!AI$9,Xero!$A:$A,Heron!$A$4,Xero!$E:$E,Heron!$A99)+SUMIFS(Xero!$F:$F,Xero!$B:$B,Heron!AI$9,Xero!$A:$A,Heron!$A$5,Xero!$E:$E,Heron!$A99)</f>
        <v/>
      </c>
      <c r="AJ99" s="109">
        <f>SUMIFS(Xero!$F:$F,Xero!$B:$B,Heron!AJ$9,Xero!$A:$A,Heron!$A$4,Xero!$E:$E,Heron!$A99)+SUMIFS(Xero!$F:$F,Xero!$B:$B,Heron!AJ$9,Xero!$A:$A,Heron!$A$5,Xero!$E:$E,Heron!$A99)</f>
        <v/>
      </c>
      <c r="AK99" s="109">
        <f>SUMIFS(Xero!$F:$F,Xero!$B:$B,Heron!AK$9,Xero!$A:$A,Heron!$A$4,Xero!$E:$E,Heron!$A99)+SUMIFS(Xero!$F:$F,Xero!$B:$B,Heron!AK$9,Xero!$A:$A,Heron!$A$5,Xero!$E:$E,Heron!$A99)</f>
        <v/>
      </c>
      <c r="AL99" s="109">
        <f>SUMIFS(Xero!$F:$F,Xero!$B:$B,Heron!AL$9,Xero!$A:$A,Heron!$A$4,Xero!$E:$E,Heron!$A99)+SUMIFS(Xero!$F:$F,Xero!$B:$B,Heron!AL$9,Xero!$A:$A,Heron!$A$5,Xero!$E:$E,Heron!$A99)</f>
        <v/>
      </c>
      <c r="AM99" s="109">
        <f>SUMIFS(Xero!$F:$F,Xero!$B:$B,Heron!AM$9,Xero!$A:$A,Heron!$A$4,Xero!$E:$E,Heron!$A99)+SUMIFS(Xero!$F:$F,Xero!$B:$B,Heron!AM$9,Xero!$A:$A,Heron!$A$5,Xero!$E:$E,Heron!$A99)</f>
        <v/>
      </c>
      <c r="AN99" s="109">
        <f>SUMIFS(Xero!$F:$F,Xero!$B:$B,Heron!AN$9,Xero!$A:$A,Heron!$A$4,Xero!$E:$E,Heron!$A99)+SUMIFS(Xero!$F:$F,Xero!$B:$B,Heron!AN$9,Xero!$A:$A,Heron!$A$5,Xero!$E:$E,Heron!$A99)</f>
        <v/>
      </c>
      <c r="AO99" s="109">
        <f>SUMIFS(Xero!$F:$F,Xero!$B:$B,Heron!AO$9,Xero!$A:$A,Heron!$A$4,Xero!$E:$E,Heron!$A99)+SUMIFS(Xero!$F:$F,Xero!$B:$B,Heron!AO$9,Xero!$A:$A,Heron!$A$5,Xero!$E:$E,Heron!$A99)</f>
        <v/>
      </c>
      <c r="AP99" s="109">
        <f>SUMIFS(Xero!$F:$F,Xero!$B:$B,Heron!AP$9,Xero!$A:$A,Heron!$A$4,Xero!$E:$E,Heron!$A99)+SUMIFS(Xero!$F:$F,Xero!$B:$B,Heron!AP$9,Xero!$A:$A,Heron!$A$5,Xero!$E:$E,Heron!$A99)</f>
        <v/>
      </c>
      <c r="AQ99" s="109">
        <f>SUMIFS(Xero!$F:$F,Xero!$B:$B,Heron!AQ$9,Xero!$A:$A,Heron!$A$4,Xero!$E:$E,Heron!$A99)+SUMIFS(Xero!$F:$F,Xero!$B:$B,Heron!AQ$9,Xero!$A:$A,Heron!$A$5,Xero!$E:$E,Heron!$A99)</f>
        <v/>
      </c>
      <c r="AR99" s="109">
        <f>SUMIFS(Xero!$F:$F,Xero!$B:$B,Heron!AR$9,Xero!$A:$A,Heron!$A$4,Xero!$E:$E,Heron!$A99)+SUMIFS(Xero!$F:$F,Xero!$B:$B,Heron!AR$9,Xero!$A:$A,Heron!$A$5,Xero!$E:$E,Heron!$A99)</f>
        <v/>
      </c>
      <c r="AS99" s="109">
        <f>SUMIFS(Xero!$F:$F,Xero!$B:$B,Heron!AS$9,Xero!$A:$A,Heron!$A$4,Xero!$E:$E,Heron!$A99)+SUMIFS(Xero!$F:$F,Xero!$B:$B,Heron!AS$9,Xero!$A:$A,Heron!$A$5,Xero!$E:$E,Heron!$A99)</f>
        <v/>
      </c>
      <c r="AT99" s="109">
        <f>SUMIFS(Xero!$F:$F,Xero!$B:$B,Heron!AT$9,Xero!$A:$A,Heron!$A$4,Xero!$E:$E,Heron!$A99)+SUMIFS(Xero!$F:$F,Xero!$B:$B,Heron!AT$9,Xero!$A:$A,Heron!$A$5,Xero!$E:$E,Heron!$A99)</f>
        <v/>
      </c>
      <c r="AU99" s="109">
        <f>SUMIFS(Xero!$F:$F,Xero!$B:$B,Heron!AU$9,Xero!$A:$A,Heron!$A$4,Xero!$E:$E,Heron!$A99)+SUMIFS(Xero!$F:$F,Xero!$B:$B,Heron!AU$9,Xero!$A:$A,Heron!$A$5,Xero!$E:$E,Heron!$A99)</f>
        <v/>
      </c>
      <c r="AV99" s="109">
        <f>SUMIFS(Xero!$F:$F,Xero!$B:$B,Heron!AV$9,Xero!$A:$A,Heron!$A$4,Xero!$E:$E,Heron!$A99)+SUMIFS(Xero!$F:$F,Xero!$B:$B,Heron!AV$9,Xero!$A:$A,Heron!$A$5,Xero!$E:$E,Heron!$A99)</f>
        <v/>
      </c>
      <c r="AW99" s="109">
        <f>SUMIFS(Xero!$F:$F,Xero!$B:$B,Heron!AW$9,Xero!$A:$A,Heron!$A$4,Xero!$E:$E,Heron!$A99)+SUMIFS(Xero!$F:$F,Xero!$B:$B,Heron!AW$9,Xero!$A:$A,Heron!$A$5,Xero!$E:$E,Heron!$A99)</f>
        <v/>
      </c>
      <c r="AX99" s="109">
        <f>SUMIFS(Xero!$F:$F,Xero!$B:$B,Heron!AX$9,Xero!$A:$A,Heron!$A$4,Xero!$E:$E,Heron!$A99)+SUMIFS(Xero!$F:$F,Xero!$B:$B,Heron!AX$9,Xero!$A:$A,Heron!$A$5,Xero!$E:$E,Heron!$A99)</f>
        <v/>
      </c>
      <c r="AY99" s="109">
        <f>SUMIFS(Xero!$F:$F,Xero!$B:$B,Heron!AY$9,Xero!$A:$A,Heron!$A$4,Xero!$E:$E,Heron!$A99)+SUMIFS(Xero!$F:$F,Xero!$B:$B,Heron!AY$9,Xero!$A:$A,Heron!$A$5,Xero!$E:$E,Heron!$A99)</f>
        <v/>
      </c>
      <c r="AZ99" s="109">
        <f>SUMIFS(Xero!$F:$F,Xero!$B:$B,Heron!AZ$9,Xero!$A:$A,Heron!$A$4,Xero!$E:$E,Heron!$A99)+SUMIFS(Xero!$F:$F,Xero!$B:$B,Heron!AZ$9,Xero!$A:$A,Heron!$A$5,Xero!$E:$E,Heron!$A99)</f>
        <v/>
      </c>
      <c r="BA99" s="109">
        <f>SUMIFS(Xero!$F:$F,Xero!$B:$B,Heron!BA$9,Xero!$A:$A,Heron!$A$4,Xero!$E:$E,Heron!$A99)+SUMIFS(Xero!$F:$F,Xero!$B:$B,Heron!BA$9,Xero!$A:$A,Heron!$A$5,Xero!$E:$E,Heron!$A99)</f>
        <v/>
      </c>
      <c r="BB99" s="109">
        <f>SUMIFS(Xero!$F:$F,Xero!$B:$B,Heron!BB$9,Xero!$A:$A,Heron!$A$4,Xero!$E:$E,Heron!$A99)+SUMIFS(Xero!$F:$F,Xero!$B:$B,Heron!BB$9,Xero!$A:$A,Heron!$A$5,Xero!$E:$E,Heron!$A99)</f>
        <v/>
      </c>
      <c r="BC99" s="109">
        <f>SUMIFS(Xero!$F:$F,Xero!$B:$B,Heron!BC$9,Xero!$A:$A,Heron!$A$4,Xero!$E:$E,Heron!$A99)+SUMIFS(Xero!$F:$F,Xero!$B:$B,Heron!BC$9,Xero!$A:$A,Heron!$A$5,Xero!$E:$E,Heron!$A99)</f>
        <v/>
      </c>
      <c r="BD99" s="109">
        <f>SUMIFS(Xero!$F:$F,Xero!$B:$B,Heron!BD$9,Xero!$A:$A,Heron!$A$4,Xero!$E:$E,Heron!$A99)+SUMIFS(Xero!$F:$F,Xero!$B:$B,Heron!BD$9,Xero!$A:$A,Heron!$A$5,Xero!$E:$E,Heron!$A99)</f>
        <v/>
      </c>
      <c r="BE99" s="109">
        <f>SUMIFS(Xero!$F:$F,Xero!$B:$B,Heron!BE$9,Xero!$A:$A,Heron!$A$4,Xero!$E:$E,Heron!$A99)+SUMIFS(Xero!$F:$F,Xero!$B:$B,Heron!BE$9,Xero!$A:$A,Heron!$A$5,Xero!$E:$E,Heron!$A99)</f>
        <v/>
      </c>
      <c r="BF99" s="109">
        <f>SUMIFS(Xero!$F:$F,Xero!$B:$B,Heron!BF$9,Xero!$A:$A,Heron!$A$4,Xero!$E:$E,Heron!$A99)+SUMIFS(Xero!$F:$F,Xero!$B:$B,Heron!BF$9,Xero!$A:$A,Heron!$A$5,Xero!$E:$E,Heron!$A99)</f>
        <v/>
      </c>
      <c r="BG99" s="109">
        <f>SUMIFS(Xero!$F:$F,Xero!$B:$B,Heron!BG$9,Xero!$A:$A,Heron!$A$4,Xero!$E:$E,Heron!$A99)+SUMIFS(Xero!$F:$F,Xero!$B:$B,Heron!BG$9,Xero!$A:$A,Heron!$A$5,Xero!$E:$E,Heron!$A99)</f>
        <v/>
      </c>
      <c r="BH99" s="109">
        <f>SUMIFS(Xero!$F:$F,Xero!$B:$B,Heron!BH$9,Xero!$A:$A,Heron!$A$4,Xero!$E:$E,Heron!$A99)+SUMIFS(Xero!$F:$F,Xero!$B:$B,Heron!BH$9,Xero!$A:$A,Heron!$A$5,Xero!$E:$E,Heron!$A99)</f>
        <v/>
      </c>
      <c r="BI99" s="109">
        <f>SUMIFS(Xero!$F:$F,Xero!$B:$B,Heron!BI$9,Xero!$A:$A,Heron!$A$4,Xero!$E:$E,Heron!$A99)+SUMIFS(Xero!$F:$F,Xero!$B:$B,Heron!BI$9,Xero!$A:$A,Heron!$A$5,Xero!$E:$E,Heron!$A99)</f>
        <v/>
      </c>
      <c r="BJ99" s="109">
        <f>SUMIFS(Xero!$F:$F,Xero!$B:$B,Heron!BJ$9,Xero!$A:$A,Heron!$A$4,Xero!$E:$E,Heron!$A99)+SUMIFS(Xero!$F:$F,Xero!$B:$B,Heron!BJ$9,Xero!$A:$A,Heron!$A$5,Xero!$E:$E,Heron!$A99)</f>
        <v/>
      </c>
      <c r="BK99" s="109">
        <f>SUMIFS(Xero!$F:$F,Xero!$B:$B,Heron!BK$9,Xero!$A:$A,Heron!$A$4,Xero!$E:$E,Heron!$A99)+SUMIFS(Xero!$F:$F,Xero!$B:$B,Heron!BK$9,Xero!$A:$A,Heron!$A$5,Xero!$E:$E,Heron!$A99)</f>
        <v/>
      </c>
      <c r="BL99" s="109">
        <f>sum(D99:BK99)</f>
        <v/>
      </c>
    </row>
    <row r="100">
      <c r="A100" s="108" t="inlineStr">
        <is>
          <t>Repairs _AND_ Maintenance</t>
        </is>
      </c>
      <c r="D100" s="109">
        <f>SUMIFS(Xero!$F:$F,Xero!$B:$B,Heron!D$9,Xero!$A:$A,Heron!$A$4,Xero!$E:$E,Heron!$A100)+SUMIFS(Xero!$F:$F,Xero!$B:$B,Heron!D$9,Xero!$A:$A,Heron!$A$5,Xero!$E:$E,Heron!$A100)</f>
        <v/>
      </c>
      <c r="E100" s="109">
        <f>SUMIFS(Xero!$F:$F,Xero!$B:$B,Heron!E$9,Xero!$A:$A,Heron!$A$4,Xero!$E:$E,Heron!$A100)+SUMIFS(Xero!$F:$F,Xero!$B:$B,Heron!E$9,Xero!$A:$A,Heron!$A$5,Xero!$E:$E,Heron!$A100)</f>
        <v/>
      </c>
      <c r="F100" s="109">
        <f>SUMIFS(Xero!$F:$F,Xero!$B:$B,Heron!F$9,Xero!$A:$A,Heron!$A$4,Xero!$E:$E,Heron!$A100)+SUMIFS(Xero!$F:$F,Xero!$B:$B,Heron!F$9,Xero!$A:$A,Heron!$A$5,Xero!$E:$E,Heron!$A100)</f>
        <v/>
      </c>
      <c r="G100" s="109">
        <f>SUMIFS(Xero!$F:$F,Xero!$B:$B,Heron!G$9,Xero!$A:$A,Heron!$A$4,Xero!$E:$E,Heron!$A100)+SUMIFS(Xero!$F:$F,Xero!$B:$B,Heron!G$9,Xero!$A:$A,Heron!$A$5,Xero!$E:$E,Heron!$A100)</f>
        <v/>
      </c>
      <c r="H100" s="109">
        <f>SUMIFS(Xero!$F:$F,Xero!$B:$B,Heron!H$9,Xero!$A:$A,Heron!$A$4,Xero!$E:$E,Heron!$A100)+SUMIFS(Xero!$F:$F,Xero!$B:$B,Heron!H$9,Xero!$A:$A,Heron!$A$5,Xero!$E:$E,Heron!$A100)</f>
        <v/>
      </c>
      <c r="I100" s="109">
        <f>SUMIFS(Xero!$F:$F,Xero!$B:$B,Heron!I$9,Xero!$A:$A,Heron!$A$4,Xero!$E:$E,Heron!$A100)+SUMIFS(Xero!$F:$F,Xero!$B:$B,Heron!I$9,Xero!$A:$A,Heron!$A$5,Xero!$E:$E,Heron!$A100)</f>
        <v/>
      </c>
      <c r="J100" s="109">
        <f>SUMIFS(Xero!$F:$F,Xero!$B:$B,Heron!J$9,Xero!$A:$A,Heron!$A$4,Xero!$E:$E,Heron!$A100)+SUMIFS(Xero!$F:$F,Xero!$B:$B,Heron!J$9,Xero!$A:$A,Heron!$A$5,Xero!$E:$E,Heron!$A100)</f>
        <v/>
      </c>
      <c r="K100" s="109">
        <f>SUMIFS(Xero!$F:$F,Xero!$B:$B,Heron!K$9,Xero!$A:$A,Heron!$A$4,Xero!$E:$E,Heron!$A100)+SUMIFS(Xero!$F:$F,Xero!$B:$B,Heron!K$9,Xero!$A:$A,Heron!$A$5,Xero!$E:$E,Heron!$A100)</f>
        <v/>
      </c>
      <c r="L100" s="109">
        <f>SUMIFS(Xero!$F:$F,Xero!$B:$B,Heron!L$9,Xero!$A:$A,Heron!$A$4,Xero!$E:$E,Heron!$A100)+SUMIFS(Xero!$F:$F,Xero!$B:$B,Heron!L$9,Xero!$A:$A,Heron!$A$5,Xero!$E:$E,Heron!$A100)</f>
        <v/>
      </c>
      <c r="M100" s="109">
        <f>SUMIFS(Xero!$F:$F,Xero!$B:$B,Heron!M$9,Xero!$A:$A,Heron!$A$4,Xero!$E:$E,Heron!$A100)+SUMIFS(Xero!$F:$F,Xero!$B:$B,Heron!M$9,Xero!$A:$A,Heron!$A$5,Xero!$E:$E,Heron!$A100)</f>
        <v/>
      </c>
      <c r="N100" s="109">
        <f>SUMIFS(Xero!$F:$F,Xero!$B:$B,Heron!N$9,Xero!$A:$A,Heron!$A$4,Xero!$E:$E,Heron!$A100)+SUMIFS(Xero!$F:$F,Xero!$B:$B,Heron!N$9,Xero!$A:$A,Heron!$A$5,Xero!$E:$E,Heron!$A100)</f>
        <v/>
      </c>
      <c r="O100" s="109">
        <f>SUMIFS(Xero!$F:$F,Xero!$B:$B,Heron!O$9,Xero!$A:$A,Heron!$A$4,Xero!$E:$E,Heron!$A100)+SUMIFS(Xero!$F:$F,Xero!$B:$B,Heron!O$9,Xero!$A:$A,Heron!$A$5,Xero!$E:$E,Heron!$A100)</f>
        <v/>
      </c>
      <c r="P100" s="109">
        <f>SUMIFS(Xero!$F:$F,Xero!$B:$B,Heron!P$9,Xero!$A:$A,Heron!$A$4,Xero!$E:$E,Heron!$A100)+SUMIFS(Xero!$F:$F,Xero!$B:$B,Heron!P$9,Xero!$A:$A,Heron!$A$5,Xero!$E:$E,Heron!$A100)</f>
        <v/>
      </c>
      <c r="Q100" s="109">
        <f>SUMIFS(Xero!$F:$F,Xero!$B:$B,Heron!Q$9,Xero!$A:$A,Heron!$A$4,Xero!$E:$E,Heron!$A100)+SUMIFS(Xero!$F:$F,Xero!$B:$B,Heron!Q$9,Xero!$A:$A,Heron!$A$5,Xero!$E:$E,Heron!$A100)</f>
        <v/>
      </c>
      <c r="R100" s="109">
        <f>SUMIFS(Xero!$F:$F,Xero!$B:$B,Heron!R$9,Xero!$A:$A,Heron!$A$4,Xero!$E:$E,Heron!$A100)+SUMIFS(Xero!$F:$F,Xero!$B:$B,Heron!R$9,Xero!$A:$A,Heron!$A$5,Xero!$E:$E,Heron!$A100)</f>
        <v/>
      </c>
      <c r="S100" s="109">
        <f>SUMIFS(Xero!$F:$F,Xero!$B:$B,Heron!S$9,Xero!$A:$A,Heron!$A$4,Xero!$E:$E,Heron!$A100)+SUMIFS(Xero!$F:$F,Xero!$B:$B,Heron!S$9,Xero!$A:$A,Heron!$A$5,Xero!$E:$E,Heron!$A100)</f>
        <v/>
      </c>
      <c r="T100" s="109">
        <f>SUMIFS(Xero!$F:$F,Xero!$B:$B,Heron!T$9,Xero!$A:$A,Heron!$A$4,Xero!$E:$E,Heron!$A100)+SUMIFS(Xero!$F:$F,Xero!$B:$B,Heron!T$9,Xero!$A:$A,Heron!$A$5,Xero!$E:$E,Heron!$A100)</f>
        <v/>
      </c>
      <c r="U100" s="109">
        <f>SUMIFS(Xero!$F:$F,Xero!$B:$B,Heron!U$9,Xero!$A:$A,Heron!$A$4,Xero!$E:$E,Heron!$A100)+SUMIFS(Xero!$F:$F,Xero!$B:$B,Heron!U$9,Xero!$A:$A,Heron!$A$5,Xero!$E:$E,Heron!$A100)</f>
        <v/>
      </c>
      <c r="V100" s="109">
        <f>SUMIFS(Xero!$F:$F,Xero!$B:$B,Heron!V$9,Xero!$A:$A,Heron!$A$4,Xero!$E:$E,Heron!$A100)+SUMIFS(Xero!$F:$F,Xero!$B:$B,Heron!V$9,Xero!$A:$A,Heron!$A$5,Xero!$E:$E,Heron!$A100)</f>
        <v/>
      </c>
      <c r="W100" s="109">
        <f>SUMIFS(Xero!$F:$F,Xero!$B:$B,Heron!W$9,Xero!$A:$A,Heron!$A$4,Xero!$E:$E,Heron!$A100)+SUMIFS(Xero!$F:$F,Xero!$B:$B,Heron!W$9,Xero!$A:$A,Heron!$A$5,Xero!$E:$E,Heron!$A100)</f>
        <v/>
      </c>
      <c r="X100" s="109">
        <f>SUMIFS(Xero!$F:$F,Xero!$B:$B,Heron!X$9,Xero!$A:$A,Heron!$A$4,Xero!$E:$E,Heron!$A100)+SUMIFS(Xero!$F:$F,Xero!$B:$B,Heron!X$9,Xero!$A:$A,Heron!$A$5,Xero!$E:$E,Heron!$A100)</f>
        <v/>
      </c>
      <c r="Y100" s="109">
        <f>SUMIFS(Xero!$F:$F,Xero!$B:$B,Heron!Y$9,Xero!$A:$A,Heron!$A$4,Xero!$E:$E,Heron!$A100)+SUMIFS(Xero!$F:$F,Xero!$B:$B,Heron!Y$9,Xero!$A:$A,Heron!$A$5,Xero!$E:$E,Heron!$A100)</f>
        <v/>
      </c>
      <c r="Z100" s="109">
        <f>SUMIFS(Xero!$F:$F,Xero!$B:$B,Heron!Z$9,Xero!$A:$A,Heron!$A$4,Xero!$E:$E,Heron!$A100)+SUMIFS(Xero!$F:$F,Xero!$B:$B,Heron!Z$9,Xero!$A:$A,Heron!$A$5,Xero!$E:$E,Heron!$A100)</f>
        <v/>
      </c>
      <c r="AA100" s="109">
        <f>SUMIFS(Xero!$F:$F,Xero!$B:$B,Heron!AA$9,Xero!$A:$A,Heron!$A$4,Xero!$E:$E,Heron!$A100)+SUMIFS(Xero!$F:$F,Xero!$B:$B,Heron!AA$9,Xero!$A:$A,Heron!$A$5,Xero!$E:$E,Heron!$A100)</f>
        <v/>
      </c>
      <c r="AB100" s="109">
        <f>SUMIFS(Xero!$F:$F,Xero!$B:$B,Heron!AB$9,Xero!$A:$A,Heron!$A$4,Xero!$E:$E,Heron!$A100)+SUMIFS(Xero!$F:$F,Xero!$B:$B,Heron!AB$9,Xero!$A:$A,Heron!$A$5,Xero!$E:$E,Heron!$A100)</f>
        <v/>
      </c>
      <c r="AC100" s="109">
        <f>SUMIFS(Xero!$F:$F,Xero!$B:$B,Heron!AC$9,Xero!$A:$A,Heron!$A$4,Xero!$E:$E,Heron!$A100)+SUMIFS(Xero!$F:$F,Xero!$B:$B,Heron!AC$9,Xero!$A:$A,Heron!$A$5,Xero!$E:$E,Heron!$A100)</f>
        <v/>
      </c>
      <c r="AD100" s="109">
        <f>SUMIFS(Xero!$F:$F,Xero!$B:$B,Heron!AD$9,Xero!$A:$A,Heron!$A$4,Xero!$E:$E,Heron!$A100)+SUMIFS(Xero!$F:$F,Xero!$B:$B,Heron!AD$9,Xero!$A:$A,Heron!$A$5,Xero!$E:$E,Heron!$A100)</f>
        <v/>
      </c>
      <c r="AE100" s="109">
        <f>SUMIFS(Xero!$F:$F,Xero!$B:$B,Heron!AE$9,Xero!$A:$A,Heron!$A$4,Xero!$E:$E,Heron!$A100)+SUMIFS(Xero!$F:$F,Xero!$B:$B,Heron!AE$9,Xero!$A:$A,Heron!$A$5,Xero!$E:$E,Heron!$A100)</f>
        <v/>
      </c>
      <c r="AF100" s="109">
        <f>SUMIFS(Xero!$F:$F,Xero!$B:$B,Heron!AF$9,Xero!$A:$A,Heron!$A$4,Xero!$E:$E,Heron!$A100)+SUMIFS(Xero!$F:$F,Xero!$B:$B,Heron!AF$9,Xero!$A:$A,Heron!$A$5,Xero!$E:$E,Heron!$A100)</f>
        <v/>
      </c>
      <c r="AG100" s="109">
        <f>SUMIFS(Xero!$F:$F,Xero!$B:$B,Heron!AG$9,Xero!$A:$A,Heron!$A$4,Xero!$E:$E,Heron!$A100)+SUMIFS(Xero!$F:$F,Xero!$B:$B,Heron!AG$9,Xero!$A:$A,Heron!$A$5,Xero!$E:$E,Heron!$A100)</f>
        <v/>
      </c>
      <c r="AH100" s="109">
        <f>SUMIFS(Xero!$F:$F,Xero!$B:$B,Heron!AH$9,Xero!$A:$A,Heron!$A$4,Xero!$E:$E,Heron!$A100)+SUMIFS(Xero!$F:$F,Xero!$B:$B,Heron!AH$9,Xero!$A:$A,Heron!$A$5,Xero!$E:$E,Heron!$A100)</f>
        <v/>
      </c>
      <c r="AI100" s="109">
        <f>SUMIFS(Xero!$F:$F,Xero!$B:$B,Heron!AI$9,Xero!$A:$A,Heron!$A$4,Xero!$E:$E,Heron!$A100)+SUMIFS(Xero!$F:$F,Xero!$B:$B,Heron!AI$9,Xero!$A:$A,Heron!$A$5,Xero!$E:$E,Heron!$A100)</f>
        <v/>
      </c>
      <c r="AJ100" s="109">
        <f>SUMIFS(Xero!$F:$F,Xero!$B:$B,Heron!AJ$9,Xero!$A:$A,Heron!$A$4,Xero!$E:$E,Heron!$A100)+SUMIFS(Xero!$F:$F,Xero!$B:$B,Heron!AJ$9,Xero!$A:$A,Heron!$A$5,Xero!$E:$E,Heron!$A100)</f>
        <v/>
      </c>
      <c r="AK100" s="109">
        <f>SUMIFS(Xero!$F:$F,Xero!$B:$B,Heron!AK$9,Xero!$A:$A,Heron!$A$4,Xero!$E:$E,Heron!$A100)+SUMIFS(Xero!$F:$F,Xero!$B:$B,Heron!AK$9,Xero!$A:$A,Heron!$A$5,Xero!$E:$E,Heron!$A100)</f>
        <v/>
      </c>
      <c r="AL100" s="109">
        <f>SUMIFS(Xero!$F:$F,Xero!$B:$B,Heron!AL$9,Xero!$A:$A,Heron!$A$4,Xero!$E:$E,Heron!$A100)+SUMIFS(Xero!$F:$F,Xero!$B:$B,Heron!AL$9,Xero!$A:$A,Heron!$A$5,Xero!$E:$E,Heron!$A100)</f>
        <v/>
      </c>
      <c r="AM100" s="109">
        <f>SUMIFS(Xero!$F:$F,Xero!$B:$B,Heron!AM$9,Xero!$A:$A,Heron!$A$4,Xero!$E:$E,Heron!$A100)+SUMIFS(Xero!$F:$F,Xero!$B:$B,Heron!AM$9,Xero!$A:$A,Heron!$A$5,Xero!$E:$E,Heron!$A100)</f>
        <v/>
      </c>
      <c r="AN100" s="109">
        <f>SUMIFS(Xero!$F:$F,Xero!$B:$B,Heron!AN$9,Xero!$A:$A,Heron!$A$4,Xero!$E:$E,Heron!$A100)+SUMIFS(Xero!$F:$F,Xero!$B:$B,Heron!AN$9,Xero!$A:$A,Heron!$A$5,Xero!$E:$E,Heron!$A100)</f>
        <v/>
      </c>
      <c r="AO100" s="109">
        <f>SUMIFS(Xero!$F:$F,Xero!$B:$B,Heron!AO$9,Xero!$A:$A,Heron!$A$4,Xero!$E:$E,Heron!$A100)+SUMIFS(Xero!$F:$F,Xero!$B:$B,Heron!AO$9,Xero!$A:$A,Heron!$A$5,Xero!$E:$E,Heron!$A100)</f>
        <v/>
      </c>
      <c r="AP100" s="109">
        <f>SUMIFS(Xero!$F:$F,Xero!$B:$B,Heron!AP$9,Xero!$A:$A,Heron!$A$4,Xero!$E:$E,Heron!$A100)+SUMIFS(Xero!$F:$F,Xero!$B:$B,Heron!AP$9,Xero!$A:$A,Heron!$A$5,Xero!$E:$E,Heron!$A100)</f>
        <v/>
      </c>
      <c r="AQ100" s="109">
        <f>SUMIFS(Xero!$F:$F,Xero!$B:$B,Heron!AQ$9,Xero!$A:$A,Heron!$A$4,Xero!$E:$E,Heron!$A100)+SUMIFS(Xero!$F:$F,Xero!$B:$B,Heron!AQ$9,Xero!$A:$A,Heron!$A$5,Xero!$E:$E,Heron!$A100)</f>
        <v/>
      </c>
      <c r="AR100" s="109">
        <f>SUMIFS(Xero!$F:$F,Xero!$B:$B,Heron!AR$9,Xero!$A:$A,Heron!$A$4,Xero!$E:$E,Heron!$A100)+SUMIFS(Xero!$F:$F,Xero!$B:$B,Heron!AR$9,Xero!$A:$A,Heron!$A$5,Xero!$E:$E,Heron!$A100)</f>
        <v/>
      </c>
      <c r="AS100" s="109">
        <f>SUMIFS(Xero!$F:$F,Xero!$B:$B,Heron!AS$9,Xero!$A:$A,Heron!$A$4,Xero!$E:$E,Heron!$A100)+SUMIFS(Xero!$F:$F,Xero!$B:$B,Heron!AS$9,Xero!$A:$A,Heron!$A$5,Xero!$E:$E,Heron!$A100)</f>
        <v/>
      </c>
      <c r="AT100" s="109">
        <f>SUMIFS(Xero!$F:$F,Xero!$B:$B,Heron!AT$9,Xero!$A:$A,Heron!$A$4,Xero!$E:$E,Heron!$A100)+SUMIFS(Xero!$F:$F,Xero!$B:$B,Heron!AT$9,Xero!$A:$A,Heron!$A$5,Xero!$E:$E,Heron!$A100)</f>
        <v/>
      </c>
      <c r="AU100" s="109">
        <f>SUMIFS(Xero!$F:$F,Xero!$B:$B,Heron!AU$9,Xero!$A:$A,Heron!$A$4,Xero!$E:$E,Heron!$A100)+SUMIFS(Xero!$F:$F,Xero!$B:$B,Heron!AU$9,Xero!$A:$A,Heron!$A$5,Xero!$E:$E,Heron!$A100)</f>
        <v/>
      </c>
      <c r="AV100" s="109">
        <f>SUMIFS(Xero!$F:$F,Xero!$B:$B,Heron!AV$9,Xero!$A:$A,Heron!$A$4,Xero!$E:$E,Heron!$A100)+SUMIFS(Xero!$F:$F,Xero!$B:$B,Heron!AV$9,Xero!$A:$A,Heron!$A$5,Xero!$E:$E,Heron!$A100)</f>
        <v/>
      </c>
      <c r="AW100" s="109">
        <f>SUMIFS(Xero!$F:$F,Xero!$B:$B,Heron!AW$9,Xero!$A:$A,Heron!$A$4,Xero!$E:$E,Heron!$A100)+SUMIFS(Xero!$F:$F,Xero!$B:$B,Heron!AW$9,Xero!$A:$A,Heron!$A$5,Xero!$E:$E,Heron!$A100)</f>
        <v/>
      </c>
      <c r="AX100" s="109">
        <f>SUMIFS(Xero!$F:$F,Xero!$B:$B,Heron!AX$9,Xero!$A:$A,Heron!$A$4,Xero!$E:$E,Heron!$A100)+SUMIFS(Xero!$F:$F,Xero!$B:$B,Heron!AX$9,Xero!$A:$A,Heron!$A$5,Xero!$E:$E,Heron!$A100)</f>
        <v/>
      </c>
      <c r="AY100" s="109">
        <f>SUMIFS(Xero!$F:$F,Xero!$B:$B,Heron!AY$9,Xero!$A:$A,Heron!$A$4,Xero!$E:$E,Heron!$A100)+SUMIFS(Xero!$F:$F,Xero!$B:$B,Heron!AY$9,Xero!$A:$A,Heron!$A$5,Xero!$E:$E,Heron!$A100)</f>
        <v/>
      </c>
      <c r="AZ100" s="109">
        <f>SUMIFS(Xero!$F:$F,Xero!$B:$B,Heron!AZ$9,Xero!$A:$A,Heron!$A$4,Xero!$E:$E,Heron!$A100)+SUMIFS(Xero!$F:$F,Xero!$B:$B,Heron!AZ$9,Xero!$A:$A,Heron!$A$5,Xero!$E:$E,Heron!$A100)</f>
        <v/>
      </c>
      <c r="BA100" s="109">
        <f>SUMIFS(Xero!$F:$F,Xero!$B:$B,Heron!BA$9,Xero!$A:$A,Heron!$A$4,Xero!$E:$E,Heron!$A100)+SUMIFS(Xero!$F:$F,Xero!$B:$B,Heron!BA$9,Xero!$A:$A,Heron!$A$5,Xero!$E:$E,Heron!$A100)</f>
        <v/>
      </c>
      <c r="BB100" s="109">
        <f>SUMIFS(Xero!$F:$F,Xero!$B:$B,Heron!BB$9,Xero!$A:$A,Heron!$A$4,Xero!$E:$E,Heron!$A100)+SUMIFS(Xero!$F:$F,Xero!$B:$B,Heron!BB$9,Xero!$A:$A,Heron!$A$5,Xero!$E:$E,Heron!$A100)</f>
        <v/>
      </c>
      <c r="BC100" s="109">
        <f>SUMIFS(Xero!$F:$F,Xero!$B:$B,Heron!BC$9,Xero!$A:$A,Heron!$A$4,Xero!$E:$E,Heron!$A100)+SUMIFS(Xero!$F:$F,Xero!$B:$B,Heron!BC$9,Xero!$A:$A,Heron!$A$5,Xero!$E:$E,Heron!$A100)</f>
        <v/>
      </c>
      <c r="BD100" s="109">
        <f>SUMIFS(Xero!$F:$F,Xero!$B:$B,Heron!BD$9,Xero!$A:$A,Heron!$A$4,Xero!$E:$E,Heron!$A100)+SUMIFS(Xero!$F:$F,Xero!$B:$B,Heron!BD$9,Xero!$A:$A,Heron!$A$5,Xero!$E:$E,Heron!$A100)</f>
        <v/>
      </c>
      <c r="BE100" s="109">
        <f>SUMIFS(Xero!$F:$F,Xero!$B:$B,Heron!BE$9,Xero!$A:$A,Heron!$A$4,Xero!$E:$E,Heron!$A100)+SUMIFS(Xero!$F:$F,Xero!$B:$B,Heron!BE$9,Xero!$A:$A,Heron!$A$5,Xero!$E:$E,Heron!$A100)</f>
        <v/>
      </c>
      <c r="BF100" s="109">
        <f>SUMIFS(Xero!$F:$F,Xero!$B:$B,Heron!BF$9,Xero!$A:$A,Heron!$A$4,Xero!$E:$E,Heron!$A100)+SUMIFS(Xero!$F:$F,Xero!$B:$B,Heron!BF$9,Xero!$A:$A,Heron!$A$5,Xero!$E:$E,Heron!$A100)</f>
        <v/>
      </c>
      <c r="BG100" s="109">
        <f>SUMIFS(Xero!$F:$F,Xero!$B:$B,Heron!BG$9,Xero!$A:$A,Heron!$A$4,Xero!$E:$E,Heron!$A100)+SUMIFS(Xero!$F:$F,Xero!$B:$B,Heron!BG$9,Xero!$A:$A,Heron!$A$5,Xero!$E:$E,Heron!$A100)</f>
        <v/>
      </c>
      <c r="BH100" s="109">
        <f>SUMIFS(Xero!$F:$F,Xero!$B:$B,Heron!BH$9,Xero!$A:$A,Heron!$A$4,Xero!$E:$E,Heron!$A100)+SUMIFS(Xero!$F:$F,Xero!$B:$B,Heron!BH$9,Xero!$A:$A,Heron!$A$5,Xero!$E:$E,Heron!$A100)</f>
        <v/>
      </c>
      <c r="BI100" s="109">
        <f>SUMIFS(Xero!$F:$F,Xero!$B:$B,Heron!BI$9,Xero!$A:$A,Heron!$A$4,Xero!$E:$E,Heron!$A100)+SUMIFS(Xero!$F:$F,Xero!$B:$B,Heron!BI$9,Xero!$A:$A,Heron!$A$5,Xero!$E:$E,Heron!$A100)</f>
        <v/>
      </c>
      <c r="BJ100" s="109">
        <f>SUMIFS(Xero!$F:$F,Xero!$B:$B,Heron!BJ$9,Xero!$A:$A,Heron!$A$4,Xero!$E:$E,Heron!$A100)+SUMIFS(Xero!$F:$F,Xero!$B:$B,Heron!BJ$9,Xero!$A:$A,Heron!$A$5,Xero!$E:$E,Heron!$A100)</f>
        <v/>
      </c>
      <c r="BK100" s="109">
        <f>SUMIFS(Xero!$F:$F,Xero!$B:$B,Heron!BK$9,Xero!$A:$A,Heron!$A$4,Xero!$E:$E,Heron!$A100)+SUMIFS(Xero!$F:$F,Xero!$B:$B,Heron!BK$9,Xero!$A:$A,Heron!$A$5,Xero!$E:$E,Heron!$A100)</f>
        <v/>
      </c>
      <c r="BL100" s="109">
        <f>sum(D100:BK100)</f>
        <v/>
      </c>
    </row>
    <row r="101">
      <c r="A101" s="108" t="inlineStr">
        <is>
          <t>Secretarial fees</t>
        </is>
      </c>
      <c r="D101" s="109">
        <f>SUMIFS(Xero!$F:$F,Xero!$B:$B,Heron!D$9,Xero!$A:$A,Heron!$A$4,Xero!$E:$E,Heron!$A101)+SUMIFS(Xero!$F:$F,Xero!$B:$B,Heron!D$9,Xero!$A:$A,Heron!$A$5,Xero!$E:$E,Heron!$A101)</f>
        <v/>
      </c>
      <c r="E101" s="109">
        <f>SUMIFS(Xero!$F:$F,Xero!$B:$B,Heron!E$9,Xero!$A:$A,Heron!$A$4,Xero!$E:$E,Heron!$A101)+SUMIFS(Xero!$F:$F,Xero!$B:$B,Heron!E$9,Xero!$A:$A,Heron!$A$5,Xero!$E:$E,Heron!$A101)</f>
        <v/>
      </c>
      <c r="F101" s="109">
        <f>SUMIFS(Xero!$F:$F,Xero!$B:$B,Heron!F$9,Xero!$A:$A,Heron!$A$4,Xero!$E:$E,Heron!$A101)+SUMIFS(Xero!$F:$F,Xero!$B:$B,Heron!F$9,Xero!$A:$A,Heron!$A$5,Xero!$E:$E,Heron!$A101)</f>
        <v/>
      </c>
      <c r="G101" s="109">
        <f>SUMIFS(Xero!$F:$F,Xero!$B:$B,Heron!G$9,Xero!$A:$A,Heron!$A$4,Xero!$E:$E,Heron!$A101)+SUMIFS(Xero!$F:$F,Xero!$B:$B,Heron!G$9,Xero!$A:$A,Heron!$A$5,Xero!$E:$E,Heron!$A101)</f>
        <v/>
      </c>
      <c r="H101" s="109">
        <f>SUMIFS(Xero!$F:$F,Xero!$B:$B,Heron!H$9,Xero!$A:$A,Heron!$A$4,Xero!$E:$E,Heron!$A101)+SUMIFS(Xero!$F:$F,Xero!$B:$B,Heron!H$9,Xero!$A:$A,Heron!$A$5,Xero!$E:$E,Heron!$A101)</f>
        <v/>
      </c>
      <c r="I101" s="109">
        <f>SUMIFS(Xero!$F:$F,Xero!$B:$B,Heron!I$9,Xero!$A:$A,Heron!$A$4,Xero!$E:$E,Heron!$A101)+SUMIFS(Xero!$F:$F,Xero!$B:$B,Heron!I$9,Xero!$A:$A,Heron!$A$5,Xero!$E:$E,Heron!$A101)</f>
        <v/>
      </c>
      <c r="J101" s="109">
        <f>SUMIFS(Xero!$F:$F,Xero!$B:$B,Heron!J$9,Xero!$A:$A,Heron!$A$4,Xero!$E:$E,Heron!$A101)+SUMIFS(Xero!$F:$F,Xero!$B:$B,Heron!J$9,Xero!$A:$A,Heron!$A$5,Xero!$E:$E,Heron!$A101)</f>
        <v/>
      </c>
      <c r="K101" s="109">
        <f>SUMIFS(Xero!$F:$F,Xero!$B:$B,Heron!K$9,Xero!$A:$A,Heron!$A$4,Xero!$E:$E,Heron!$A101)+SUMIFS(Xero!$F:$F,Xero!$B:$B,Heron!K$9,Xero!$A:$A,Heron!$A$5,Xero!$E:$E,Heron!$A101)</f>
        <v/>
      </c>
      <c r="L101" s="109">
        <f>SUMIFS(Xero!$F:$F,Xero!$B:$B,Heron!L$9,Xero!$A:$A,Heron!$A$4,Xero!$E:$E,Heron!$A101)+SUMIFS(Xero!$F:$F,Xero!$B:$B,Heron!L$9,Xero!$A:$A,Heron!$A$5,Xero!$E:$E,Heron!$A101)</f>
        <v/>
      </c>
      <c r="M101" s="109">
        <f>SUMIFS(Xero!$F:$F,Xero!$B:$B,Heron!M$9,Xero!$A:$A,Heron!$A$4,Xero!$E:$E,Heron!$A101)+SUMIFS(Xero!$F:$F,Xero!$B:$B,Heron!M$9,Xero!$A:$A,Heron!$A$5,Xero!$E:$E,Heron!$A101)</f>
        <v/>
      </c>
      <c r="N101" s="109">
        <f>SUMIFS(Xero!$F:$F,Xero!$B:$B,Heron!N$9,Xero!$A:$A,Heron!$A$4,Xero!$E:$E,Heron!$A101)+SUMIFS(Xero!$F:$F,Xero!$B:$B,Heron!N$9,Xero!$A:$A,Heron!$A$5,Xero!$E:$E,Heron!$A101)</f>
        <v/>
      </c>
      <c r="O101" s="109">
        <f>SUMIFS(Xero!$F:$F,Xero!$B:$B,Heron!O$9,Xero!$A:$A,Heron!$A$4,Xero!$E:$E,Heron!$A101)+SUMIFS(Xero!$F:$F,Xero!$B:$B,Heron!O$9,Xero!$A:$A,Heron!$A$5,Xero!$E:$E,Heron!$A101)</f>
        <v/>
      </c>
      <c r="P101" s="109">
        <f>SUMIFS(Xero!$F:$F,Xero!$B:$B,Heron!P$9,Xero!$A:$A,Heron!$A$4,Xero!$E:$E,Heron!$A101)+SUMIFS(Xero!$F:$F,Xero!$B:$B,Heron!P$9,Xero!$A:$A,Heron!$A$5,Xero!$E:$E,Heron!$A101)</f>
        <v/>
      </c>
      <c r="Q101" s="109">
        <f>SUMIFS(Xero!$F:$F,Xero!$B:$B,Heron!Q$9,Xero!$A:$A,Heron!$A$4,Xero!$E:$E,Heron!$A101)+SUMIFS(Xero!$F:$F,Xero!$B:$B,Heron!Q$9,Xero!$A:$A,Heron!$A$5,Xero!$E:$E,Heron!$A101)</f>
        <v/>
      </c>
      <c r="R101" s="109">
        <f>SUMIFS(Xero!$F:$F,Xero!$B:$B,Heron!R$9,Xero!$A:$A,Heron!$A$4,Xero!$E:$E,Heron!$A101)+SUMIFS(Xero!$F:$F,Xero!$B:$B,Heron!R$9,Xero!$A:$A,Heron!$A$5,Xero!$E:$E,Heron!$A101)</f>
        <v/>
      </c>
      <c r="S101" s="109">
        <f>SUMIFS(Xero!$F:$F,Xero!$B:$B,Heron!S$9,Xero!$A:$A,Heron!$A$4,Xero!$E:$E,Heron!$A101)+SUMIFS(Xero!$F:$F,Xero!$B:$B,Heron!S$9,Xero!$A:$A,Heron!$A$5,Xero!$E:$E,Heron!$A101)</f>
        <v/>
      </c>
      <c r="T101" s="109">
        <f>SUMIFS(Xero!$F:$F,Xero!$B:$B,Heron!T$9,Xero!$A:$A,Heron!$A$4,Xero!$E:$E,Heron!$A101)+SUMIFS(Xero!$F:$F,Xero!$B:$B,Heron!T$9,Xero!$A:$A,Heron!$A$5,Xero!$E:$E,Heron!$A101)</f>
        <v/>
      </c>
      <c r="U101" s="109">
        <f>SUMIFS(Xero!$F:$F,Xero!$B:$B,Heron!U$9,Xero!$A:$A,Heron!$A$4,Xero!$E:$E,Heron!$A101)+SUMIFS(Xero!$F:$F,Xero!$B:$B,Heron!U$9,Xero!$A:$A,Heron!$A$5,Xero!$E:$E,Heron!$A101)</f>
        <v/>
      </c>
      <c r="V101" s="109">
        <f>SUMIFS(Xero!$F:$F,Xero!$B:$B,Heron!V$9,Xero!$A:$A,Heron!$A$4,Xero!$E:$E,Heron!$A101)+SUMIFS(Xero!$F:$F,Xero!$B:$B,Heron!V$9,Xero!$A:$A,Heron!$A$5,Xero!$E:$E,Heron!$A101)</f>
        <v/>
      </c>
      <c r="W101" s="109">
        <f>SUMIFS(Xero!$F:$F,Xero!$B:$B,Heron!W$9,Xero!$A:$A,Heron!$A$4,Xero!$E:$E,Heron!$A101)+SUMIFS(Xero!$F:$F,Xero!$B:$B,Heron!W$9,Xero!$A:$A,Heron!$A$5,Xero!$E:$E,Heron!$A101)</f>
        <v/>
      </c>
      <c r="X101" s="109">
        <f>SUMIFS(Xero!$F:$F,Xero!$B:$B,Heron!X$9,Xero!$A:$A,Heron!$A$4,Xero!$E:$E,Heron!$A101)+SUMIFS(Xero!$F:$F,Xero!$B:$B,Heron!X$9,Xero!$A:$A,Heron!$A$5,Xero!$E:$E,Heron!$A101)</f>
        <v/>
      </c>
      <c r="Y101" s="109">
        <f>SUMIFS(Xero!$F:$F,Xero!$B:$B,Heron!Y$9,Xero!$A:$A,Heron!$A$4,Xero!$E:$E,Heron!$A101)+SUMIFS(Xero!$F:$F,Xero!$B:$B,Heron!Y$9,Xero!$A:$A,Heron!$A$5,Xero!$E:$E,Heron!$A101)</f>
        <v/>
      </c>
      <c r="Z101" s="109">
        <f>SUMIFS(Xero!$F:$F,Xero!$B:$B,Heron!Z$9,Xero!$A:$A,Heron!$A$4,Xero!$E:$E,Heron!$A101)+SUMIFS(Xero!$F:$F,Xero!$B:$B,Heron!Z$9,Xero!$A:$A,Heron!$A$5,Xero!$E:$E,Heron!$A101)</f>
        <v/>
      </c>
      <c r="AA101" s="109">
        <f>SUMIFS(Xero!$F:$F,Xero!$B:$B,Heron!AA$9,Xero!$A:$A,Heron!$A$4,Xero!$E:$E,Heron!$A101)+SUMIFS(Xero!$F:$F,Xero!$B:$B,Heron!AA$9,Xero!$A:$A,Heron!$A$5,Xero!$E:$E,Heron!$A101)</f>
        <v/>
      </c>
      <c r="AB101" s="109">
        <f>SUMIFS(Xero!$F:$F,Xero!$B:$B,Heron!AB$9,Xero!$A:$A,Heron!$A$4,Xero!$E:$E,Heron!$A101)+SUMIFS(Xero!$F:$F,Xero!$B:$B,Heron!AB$9,Xero!$A:$A,Heron!$A$5,Xero!$E:$E,Heron!$A101)</f>
        <v/>
      </c>
      <c r="AC101" s="109">
        <f>SUMIFS(Xero!$F:$F,Xero!$B:$B,Heron!AC$9,Xero!$A:$A,Heron!$A$4,Xero!$E:$E,Heron!$A101)+SUMIFS(Xero!$F:$F,Xero!$B:$B,Heron!AC$9,Xero!$A:$A,Heron!$A$5,Xero!$E:$E,Heron!$A101)</f>
        <v/>
      </c>
      <c r="AD101" s="109">
        <f>SUMIFS(Xero!$F:$F,Xero!$B:$B,Heron!AD$9,Xero!$A:$A,Heron!$A$4,Xero!$E:$E,Heron!$A101)+SUMIFS(Xero!$F:$F,Xero!$B:$B,Heron!AD$9,Xero!$A:$A,Heron!$A$5,Xero!$E:$E,Heron!$A101)</f>
        <v/>
      </c>
      <c r="AE101" s="109">
        <f>SUMIFS(Xero!$F:$F,Xero!$B:$B,Heron!AE$9,Xero!$A:$A,Heron!$A$4,Xero!$E:$E,Heron!$A101)+SUMIFS(Xero!$F:$F,Xero!$B:$B,Heron!AE$9,Xero!$A:$A,Heron!$A$5,Xero!$E:$E,Heron!$A101)</f>
        <v/>
      </c>
      <c r="AF101" s="109">
        <f>SUMIFS(Xero!$F:$F,Xero!$B:$B,Heron!AF$9,Xero!$A:$A,Heron!$A$4,Xero!$E:$E,Heron!$A101)+SUMIFS(Xero!$F:$F,Xero!$B:$B,Heron!AF$9,Xero!$A:$A,Heron!$A$5,Xero!$E:$E,Heron!$A101)</f>
        <v/>
      </c>
      <c r="AG101" s="109">
        <f>SUMIFS(Xero!$F:$F,Xero!$B:$B,Heron!AG$9,Xero!$A:$A,Heron!$A$4,Xero!$E:$E,Heron!$A101)+SUMIFS(Xero!$F:$F,Xero!$B:$B,Heron!AG$9,Xero!$A:$A,Heron!$A$5,Xero!$E:$E,Heron!$A101)</f>
        <v/>
      </c>
      <c r="AH101" s="109">
        <f>SUMIFS(Xero!$F:$F,Xero!$B:$B,Heron!AH$9,Xero!$A:$A,Heron!$A$4,Xero!$E:$E,Heron!$A101)+SUMIFS(Xero!$F:$F,Xero!$B:$B,Heron!AH$9,Xero!$A:$A,Heron!$A$5,Xero!$E:$E,Heron!$A101)</f>
        <v/>
      </c>
      <c r="AI101" s="109">
        <f>SUMIFS(Xero!$F:$F,Xero!$B:$B,Heron!AI$9,Xero!$A:$A,Heron!$A$4,Xero!$E:$E,Heron!$A101)+SUMIFS(Xero!$F:$F,Xero!$B:$B,Heron!AI$9,Xero!$A:$A,Heron!$A$5,Xero!$E:$E,Heron!$A101)</f>
        <v/>
      </c>
      <c r="AJ101" s="109">
        <f>SUMIFS(Xero!$F:$F,Xero!$B:$B,Heron!AJ$9,Xero!$A:$A,Heron!$A$4,Xero!$E:$E,Heron!$A101)+SUMIFS(Xero!$F:$F,Xero!$B:$B,Heron!AJ$9,Xero!$A:$A,Heron!$A$5,Xero!$E:$E,Heron!$A101)</f>
        <v/>
      </c>
      <c r="AK101" s="109">
        <f>SUMIFS(Xero!$F:$F,Xero!$B:$B,Heron!AK$9,Xero!$A:$A,Heron!$A$4,Xero!$E:$E,Heron!$A101)+SUMIFS(Xero!$F:$F,Xero!$B:$B,Heron!AK$9,Xero!$A:$A,Heron!$A$5,Xero!$E:$E,Heron!$A101)</f>
        <v/>
      </c>
      <c r="AL101" s="109">
        <f>SUMIFS(Xero!$F:$F,Xero!$B:$B,Heron!AL$9,Xero!$A:$A,Heron!$A$4,Xero!$E:$E,Heron!$A101)+SUMIFS(Xero!$F:$F,Xero!$B:$B,Heron!AL$9,Xero!$A:$A,Heron!$A$5,Xero!$E:$E,Heron!$A101)</f>
        <v/>
      </c>
      <c r="AM101" s="109">
        <f>SUMIFS(Xero!$F:$F,Xero!$B:$B,Heron!AM$9,Xero!$A:$A,Heron!$A$4,Xero!$E:$E,Heron!$A101)+SUMIFS(Xero!$F:$F,Xero!$B:$B,Heron!AM$9,Xero!$A:$A,Heron!$A$5,Xero!$E:$E,Heron!$A101)</f>
        <v/>
      </c>
      <c r="AN101" s="109">
        <f>SUMIFS(Xero!$F:$F,Xero!$B:$B,Heron!AN$9,Xero!$A:$A,Heron!$A$4,Xero!$E:$E,Heron!$A101)+SUMIFS(Xero!$F:$F,Xero!$B:$B,Heron!AN$9,Xero!$A:$A,Heron!$A$5,Xero!$E:$E,Heron!$A101)</f>
        <v/>
      </c>
      <c r="AO101" s="109">
        <f>SUMIFS(Xero!$F:$F,Xero!$B:$B,Heron!AO$9,Xero!$A:$A,Heron!$A$4,Xero!$E:$E,Heron!$A101)+SUMIFS(Xero!$F:$F,Xero!$B:$B,Heron!AO$9,Xero!$A:$A,Heron!$A$5,Xero!$E:$E,Heron!$A101)</f>
        <v/>
      </c>
      <c r="AP101" s="109">
        <f>SUMIFS(Xero!$F:$F,Xero!$B:$B,Heron!AP$9,Xero!$A:$A,Heron!$A$4,Xero!$E:$E,Heron!$A101)+SUMIFS(Xero!$F:$F,Xero!$B:$B,Heron!AP$9,Xero!$A:$A,Heron!$A$5,Xero!$E:$E,Heron!$A101)</f>
        <v/>
      </c>
      <c r="AQ101" s="109">
        <f>SUMIFS(Xero!$F:$F,Xero!$B:$B,Heron!AQ$9,Xero!$A:$A,Heron!$A$4,Xero!$E:$E,Heron!$A101)+SUMIFS(Xero!$F:$F,Xero!$B:$B,Heron!AQ$9,Xero!$A:$A,Heron!$A$5,Xero!$E:$E,Heron!$A101)</f>
        <v/>
      </c>
      <c r="AR101" s="109">
        <f>SUMIFS(Xero!$F:$F,Xero!$B:$B,Heron!AR$9,Xero!$A:$A,Heron!$A$4,Xero!$E:$E,Heron!$A101)+SUMIFS(Xero!$F:$F,Xero!$B:$B,Heron!AR$9,Xero!$A:$A,Heron!$A$5,Xero!$E:$E,Heron!$A101)</f>
        <v/>
      </c>
      <c r="AS101" s="109">
        <f>SUMIFS(Xero!$F:$F,Xero!$B:$B,Heron!AS$9,Xero!$A:$A,Heron!$A$4,Xero!$E:$E,Heron!$A101)+SUMIFS(Xero!$F:$F,Xero!$B:$B,Heron!AS$9,Xero!$A:$A,Heron!$A$5,Xero!$E:$E,Heron!$A101)</f>
        <v/>
      </c>
      <c r="AT101" s="109">
        <f>SUMIFS(Xero!$F:$F,Xero!$B:$B,Heron!AT$9,Xero!$A:$A,Heron!$A$4,Xero!$E:$E,Heron!$A101)+SUMIFS(Xero!$F:$F,Xero!$B:$B,Heron!AT$9,Xero!$A:$A,Heron!$A$5,Xero!$E:$E,Heron!$A101)</f>
        <v/>
      </c>
      <c r="AU101" s="109">
        <f>SUMIFS(Xero!$F:$F,Xero!$B:$B,Heron!AU$9,Xero!$A:$A,Heron!$A$4,Xero!$E:$E,Heron!$A101)+SUMIFS(Xero!$F:$F,Xero!$B:$B,Heron!AU$9,Xero!$A:$A,Heron!$A$5,Xero!$E:$E,Heron!$A101)</f>
        <v/>
      </c>
      <c r="AV101" s="109">
        <f>SUMIFS(Xero!$F:$F,Xero!$B:$B,Heron!AV$9,Xero!$A:$A,Heron!$A$4,Xero!$E:$E,Heron!$A101)+SUMIFS(Xero!$F:$F,Xero!$B:$B,Heron!AV$9,Xero!$A:$A,Heron!$A$5,Xero!$E:$E,Heron!$A101)</f>
        <v/>
      </c>
      <c r="AW101" s="109">
        <f>SUMIFS(Xero!$F:$F,Xero!$B:$B,Heron!AW$9,Xero!$A:$A,Heron!$A$4,Xero!$E:$E,Heron!$A101)+SUMIFS(Xero!$F:$F,Xero!$B:$B,Heron!AW$9,Xero!$A:$A,Heron!$A$5,Xero!$E:$E,Heron!$A101)</f>
        <v/>
      </c>
      <c r="AX101" s="109">
        <f>SUMIFS(Xero!$F:$F,Xero!$B:$B,Heron!AX$9,Xero!$A:$A,Heron!$A$4,Xero!$E:$E,Heron!$A101)+SUMIFS(Xero!$F:$F,Xero!$B:$B,Heron!AX$9,Xero!$A:$A,Heron!$A$5,Xero!$E:$E,Heron!$A101)</f>
        <v/>
      </c>
      <c r="AY101" s="109">
        <f>SUMIFS(Xero!$F:$F,Xero!$B:$B,Heron!AY$9,Xero!$A:$A,Heron!$A$4,Xero!$E:$E,Heron!$A101)+SUMIFS(Xero!$F:$F,Xero!$B:$B,Heron!AY$9,Xero!$A:$A,Heron!$A$5,Xero!$E:$E,Heron!$A101)</f>
        <v/>
      </c>
      <c r="AZ101" s="109">
        <f>SUMIFS(Xero!$F:$F,Xero!$B:$B,Heron!AZ$9,Xero!$A:$A,Heron!$A$4,Xero!$E:$E,Heron!$A101)+SUMIFS(Xero!$F:$F,Xero!$B:$B,Heron!AZ$9,Xero!$A:$A,Heron!$A$5,Xero!$E:$E,Heron!$A101)</f>
        <v/>
      </c>
      <c r="BA101" s="109">
        <f>SUMIFS(Xero!$F:$F,Xero!$B:$B,Heron!BA$9,Xero!$A:$A,Heron!$A$4,Xero!$E:$E,Heron!$A101)+SUMIFS(Xero!$F:$F,Xero!$B:$B,Heron!BA$9,Xero!$A:$A,Heron!$A$5,Xero!$E:$E,Heron!$A101)</f>
        <v/>
      </c>
      <c r="BB101" s="109">
        <f>SUMIFS(Xero!$F:$F,Xero!$B:$B,Heron!BB$9,Xero!$A:$A,Heron!$A$4,Xero!$E:$E,Heron!$A101)+SUMIFS(Xero!$F:$F,Xero!$B:$B,Heron!BB$9,Xero!$A:$A,Heron!$A$5,Xero!$E:$E,Heron!$A101)</f>
        <v/>
      </c>
      <c r="BC101" s="109">
        <f>SUMIFS(Xero!$F:$F,Xero!$B:$B,Heron!BC$9,Xero!$A:$A,Heron!$A$4,Xero!$E:$E,Heron!$A101)+SUMIFS(Xero!$F:$F,Xero!$B:$B,Heron!BC$9,Xero!$A:$A,Heron!$A$5,Xero!$E:$E,Heron!$A101)</f>
        <v/>
      </c>
      <c r="BD101" s="109">
        <f>SUMIFS(Xero!$F:$F,Xero!$B:$B,Heron!BD$9,Xero!$A:$A,Heron!$A$4,Xero!$E:$E,Heron!$A101)+SUMIFS(Xero!$F:$F,Xero!$B:$B,Heron!BD$9,Xero!$A:$A,Heron!$A$5,Xero!$E:$E,Heron!$A101)</f>
        <v/>
      </c>
      <c r="BE101" s="109">
        <f>SUMIFS(Xero!$F:$F,Xero!$B:$B,Heron!BE$9,Xero!$A:$A,Heron!$A$4,Xero!$E:$E,Heron!$A101)+SUMIFS(Xero!$F:$F,Xero!$B:$B,Heron!BE$9,Xero!$A:$A,Heron!$A$5,Xero!$E:$E,Heron!$A101)</f>
        <v/>
      </c>
      <c r="BF101" s="109">
        <f>SUMIFS(Xero!$F:$F,Xero!$B:$B,Heron!BF$9,Xero!$A:$A,Heron!$A$4,Xero!$E:$E,Heron!$A101)+SUMIFS(Xero!$F:$F,Xero!$B:$B,Heron!BF$9,Xero!$A:$A,Heron!$A$5,Xero!$E:$E,Heron!$A101)</f>
        <v/>
      </c>
      <c r="BG101" s="109">
        <f>SUMIFS(Xero!$F:$F,Xero!$B:$B,Heron!BG$9,Xero!$A:$A,Heron!$A$4,Xero!$E:$E,Heron!$A101)+SUMIFS(Xero!$F:$F,Xero!$B:$B,Heron!BG$9,Xero!$A:$A,Heron!$A$5,Xero!$E:$E,Heron!$A101)</f>
        <v/>
      </c>
      <c r="BH101" s="109">
        <f>SUMIFS(Xero!$F:$F,Xero!$B:$B,Heron!BH$9,Xero!$A:$A,Heron!$A$4,Xero!$E:$E,Heron!$A101)+SUMIFS(Xero!$F:$F,Xero!$B:$B,Heron!BH$9,Xero!$A:$A,Heron!$A$5,Xero!$E:$E,Heron!$A101)</f>
        <v/>
      </c>
      <c r="BI101" s="109">
        <f>SUMIFS(Xero!$F:$F,Xero!$B:$B,Heron!BI$9,Xero!$A:$A,Heron!$A$4,Xero!$E:$E,Heron!$A101)+SUMIFS(Xero!$F:$F,Xero!$B:$B,Heron!BI$9,Xero!$A:$A,Heron!$A$5,Xero!$E:$E,Heron!$A101)</f>
        <v/>
      </c>
      <c r="BJ101" s="109">
        <f>SUMIFS(Xero!$F:$F,Xero!$B:$B,Heron!BJ$9,Xero!$A:$A,Heron!$A$4,Xero!$E:$E,Heron!$A101)+SUMIFS(Xero!$F:$F,Xero!$B:$B,Heron!BJ$9,Xero!$A:$A,Heron!$A$5,Xero!$E:$E,Heron!$A101)</f>
        <v/>
      </c>
      <c r="BK101" s="109">
        <f>SUMIFS(Xero!$F:$F,Xero!$B:$B,Heron!BK$9,Xero!$A:$A,Heron!$A$4,Xero!$E:$E,Heron!$A101)+SUMIFS(Xero!$F:$F,Xero!$B:$B,Heron!BK$9,Xero!$A:$A,Heron!$A$5,Xero!$E:$E,Heron!$A101)</f>
        <v/>
      </c>
      <c r="BL101" s="109">
        <f>sum(D101:BK101)</f>
        <v/>
      </c>
    </row>
    <row r="102">
      <c r="A102" s="108" t="inlineStr">
        <is>
          <t>Security</t>
        </is>
      </c>
      <c r="D102" s="109">
        <f>SUMIFS(Xero!$F:$F,Xero!$B:$B,Heron!D$9,Xero!$A:$A,Heron!$A$4,Xero!$E:$E,Heron!$A102)+SUMIFS(Xero!$F:$F,Xero!$B:$B,Heron!D$9,Xero!$A:$A,Heron!$A$5,Xero!$E:$E,Heron!$A102)</f>
        <v/>
      </c>
      <c r="E102" s="109">
        <f>SUMIFS(Xero!$F:$F,Xero!$B:$B,Heron!E$9,Xero!$A:$A,Heron!$A$4,Xero!$E:$E,Heron!$A102)+SUMIFS(Xero!$F:$F,Xero!$B:$B,Heron!E$9,Xero!$A:$A,Heron!$A$5,Xero!$E:$E,Heron!$A102)</f>
        <v/>
      </c>
      <c r="F102" s="109">
        <f>SUMIFS(Xero!$F:$F,Xero!$B:$B,Heron!F$9,Xero!$A:$A,Heron!$A$4,Xero!$E:$E,Heron!$A102)+SUMIFS(Xero!$F:$F,Xero!$B:$B,Heron!F$9,Xero!$A:$A,Heron!$A$5,Xero!$E:$E,Heron!$A102)</f>
        <v/>
      </c>
      <c r="G102" s="109">
        <f>SUMIFS(Xero!$F:$F,Xero!$B:$B,Heron!G$9,Xero!$A:$A,Heron!$A$4,Xero!$E:$E,Heron!$A102)+SUMIFS(Xero!$F:$F,Xero!$B:$B,Heron!G$9,Xero!$A:$A,Heron!$A$5,Xero!$E:$E,Heron!$A102)</f>
        <v/>
      </c>
      <c r="H102" s="109">
        <f>SUMIFS(Xero!$F:$F,Xero!$B:$B,Heron!H$9,Xero!$A:$A,Heron!$A$4,Xero!$E:$E,Heron!$A102)+SUMIFS(Xero!$F:$F,Xero!$B:$B,Heron!H$9,Xero!$A:$A,Heron!$A$5,Xero!$E:$E,Heron!$A102)</f>
        <v/>
      </c>
      <c r="I102" s="109">
        <f>SUMIFS(Xero!$F:$F,Xero!$B:$B,Heron!I$9,Xero!$A:$A,Heron!$A$4,Xero!$E:$E,Heron!$A102)+SUMIFS(Xero!$F:$F,Xero!$B:$B,Heron!I$9,Xero!$A:$A,Heron!$A$5,Xero!$E:$E,Heron!$A102)</f>
        <v/>
      </c>
      <c r="J102" s="109">
        <f>SUMIFS(Xero!$F:$F,Xero!$B:$B,Heron!J$9,Xero!$A:$A,Heron!$A$4,Xero!$E:$E,Heron!$A102)+SUMIFS(Xero!$F:$F,Xero!$B:$B,Heron!J$9,Xero!$A:$A,Heron!$A$5,Xero!$E:$E,Heron!$A102)</f>
        <v/>
      </c>
      <c r="K102" s="109">
        <f>SUMIFS(Xero!$F:$F,Xero!$B:$B,Heron!K$9,Xero!$A:$A,Heron!$A$4,Xero!$E:$E,Heron!$A102)+SUMIFS(Xero!$F:$F,Xero!$B:$B,Heron!K$9,Xero!$A:$A,Heron!$A$5,Xero!$E:$E,Heron!$A102)</f>
        <v/>
      </c>
      <c r="L102" s="109">
        <f>SUMIFS(Xero!$F:$F,Xero!$B:$B,Heron!L$9,Xero!$A:$A,Heron!$A$4,Xero!$E:$E,Heron!$A102)+SUMIFS(Xero!$F:$F,Xero!$B:$B,Heron!L$9,Xero!$A:$A,Heron!$A$5,Xero!$E:$E,Heron!$A102)</f>
        <v/>
      </c>
      <c r="M102" s="109">
        <f>SUMIFS(Xero!$F:$F,Xero!$B:$B,Heron!M$9,Xero!$A:$A,Heron!$A$4,Xero!$E:$E,Heron!$A102)+SUMIFS(Xero!$F:$F,Xero!$B:$B,Heron!M$9,Xero!$A:$A,Heron!$A$5,Xero!$E:$E,Heron!$A102)</f>
        <v/>
      </c>
      <c r="N102" s="109">
        <f>SUMIFS(Xero!$F:$F,Xero!$B:$B,Heron!N$9,Xero!$A:$A,Heron!$A$4,Xero!$E:$E,Heron!$A102)+SUMIFS(Xero!$F:$F,Xero!$B:$B,Heron!N$9,Xero!$A:$A,Heron!$A$5,Xero!$E:$E,Heron!$A102)</f>
        <v/>
      </c>
      <c r="O102" s="109">
        <f>SUMIFS(Xero!$F:$F,Xero!$B:$B,Heron!O$9,Xero!$A:$A,Heron!$A$4,Xero!$E:$E,Heron!$A102)+SUMIFS(Xero!$F:$F,Xero!$B:$B,Heron!O$9,Xero!$A:$A,Heron!$A$5,Xero!$E:$E,Heron!$A102)</f>
        <v/>
      </c>
      <c r="P102" s="109">
        <f>SUMIFS(Xero!$F:$F,Xero!$B:$B,Heron!P$9,Xero!$A:$A,Heron!$A$4,Xero!$E:$E,Heron!$A102)+SUMIFS(Xero!$F:$F,Xero!$B:$B,Heron!P$9,Xero!$A:$A,Heron!$A$5,Xero!$E:$E,Heron!$A102)</f>
        <v/>
      </c>
      <c r="Q102" s="109">
        <f>SUMIFS(Xero!$F:$F,Xero!$B:$B,Heron!Q$9,Xero!$A:$A,Heron!$A$4,Xero!$E:$E,Heron!$A102)+SUMIFS(Xero!$F:$F,Xero!$B:$B,Heron!Q$9,Xero!$A:$A,Heron!$A$5,Xero!$E:$E,Heron!$A102)</f>
        <v/>
      </c>
      <c r="R102" s="109">
        <f>SUMIFS(Xero!$F:$F,Xero!$B:$B,Heron!R$9,Xero!$A:$A,Heron!$A$4,Xero!$E:$E,Heron!$A102)+SUMIFS(Xero!$F:$F,Xero!$B:$B,Heron!R$9,Xero!$A:$A,Heron!$A$5,Xero!$E:$E,Heron!$A102)</f>
        <v/>
      </c>
      <c r="S102" s="109">
        <f>SUMIFS(Xero!$F:$F,Xero!$B:$B,Heron!S$9,Xero!$A:$A,Heron!$A$4,Xero!$E:$E,Heron!$A102)+SUMIFS(Xero!$F:$F,Xero!$B:$B,Heron!S$9,Xero!$A:$A,Heron!$A$5,Xero!$E:$E,Heron!$A102)</f>
        <v/>
      </c>
      <c r="T102" s="109">
        <f>SUMIFS(Xero!$F:$F,Xero!$B:$B,Heron!T$9,Xero!$A:$A,Heron!$A$4,Xero!$E:$E,Heron!$A102)+SUMIFS(Xero!$F:$F,Xero!$B:$B,Heron!T$9,Xero!$A:$A,Heron!$A$5,Xero!$E:$E,Heron!$A102)</f>
        <v/>
      </c>
      <c r="U102" s="109">
        <f>SUMIFS(Xero!$F:$F,Xero!$B:$B,Heron!U$9,Xero!$A:$A,Heron!$A$4,Xero!$E:$E,Heron!$A102)+SUMIFS(Xero!$F:$F,Xero!$B:$B,Heron!U$9,Xero!$A:$A,Heron!$A$5,Xero!$E:$E,Heron!$A102)</f>
        <v/>
      </c>
      <c r="V102" s="109">
        <f>SUMIFS(Xero!$F:$F,Xero!$B:$B,Heron!V$9,Xero!$A:$A,Heron!$A$4,Xero!$E:$E,Heron!$A102)+SUMIFS(Xero!$F:$F,Xero!$B:$B,Heron!V$9,Xero!$A:$A,Heron!$A$5,Xero!$E:$E,Heron!$A102)</f>
        <v/>
      </c>
      <c r="W102" s="109">
        <f>SUMIFS(Xero!$F:$F,Xero!$B:$B,Heron!W$9,Xero!$A:$A,Heron!$A$4,Xero!$E:$E,Heron!$A102)+SUMIFS(Xero!$F:$F,Xero!$B:$B,Heron!W$9,Xero!$A:$A,Heron!$A$5,Xero!$E:$E,Heron!$A102)</f>
        <v/>
      </c>
      <c r="X102" s="109">
        <f>SUMIFS(Xero!$F:$F,Xero!$B:$B,Heron!X$9,Xero!$A:$A,Heron!$A$4,Xero!$E:$E,Heron!$A102)+SUMIFS(Xero!$F:$F,Xero!$B:$B,Heron!X$9,Xero!$A:$A,Heron!$A$5,Xero!$E:$E,Heron!$A102)</f>
        <v/>
      </c>
      <c r="Y102" s="109">
        <f>SUMIFS(Xero!$F:$F,Xero!$B:$B,Heron!Y$9,Xero!$A:$A,Heron!$A$4,Xero!$E:$E,Heron!$A102)+SUMIFS(Xero!$F:$F,Xero!$B:$B,Heron!Y$9,Xero!$A:$A,Heron!$A$5,Xero!$E:$E,Heron!$A102)</f>
        <v/>
      </c>
      <c r="Z102" s="109">
        <f>SUMIFS(Xero!$F:$F,Xero!$B:$B,Heron!Z$9,Xero!$A:$A,Heron!$A$4,Xero!$E:$E,Heron!$A102)+SUMIFS(Xero!$F:$F,Xero!$B:$B,Heron!Z$9,Xero!$A:$A,Heron!$A$5,Xero!$E:$E,Heron!$A102)</f>
        <v/>
      </c>
      <c r="AA102" s="109">
        <f>SUMIFS(Xero!$F:$F,Xero!$B:$B,Heron!AA$9,Xero!$A:$A,Heron!$A$4,Xero!$E:$E,Heron!$A102)+SUMIFS(Xero!$F:$F,Xero!$B:$B,Heron!AA$9,Xero!$A:$A,Heron!$A$5,Xero!$E:$E,Heron!$A102)</f>
        <v/>
      </c>
      <c r="AB102" s="109">
        <f>SUMIFS(Xero!$F:$F,Xero!$B:$B,Heron!AB$9,Xero!$A:$A,Heron!$A$4,Xero!$E:$E,Heron!$A102)+SUMIFS(Xero!$F:$F,Xero!$B:$B,Heron!AB$9,Xero!$A:$A,Heron!$A$5,Xero!$E:$E,Heron!$A102)</f>
        <v/>
      </c>
      <c r="AC102" s="109">
        <f>SUMIFS(Xero!$F:$F,Xero!$B:$B,Heron!AC$9,Xero!$A:$A,Heron!$A$4,Xero!$E:$E,Heron!$A102)+SUMIFS(Xero!$F:$F,Xero!$B:$B,Heron!AC$9,Xero!$A:$A,Heron!$A$5,Xero!$E:$E,Heron!$A102)</f>
        <v/>
      </c>
      <c r="AD102" s="109">
        <f>SUMIFS(Xero!$F:$F,Xero!$B:$B,Heron!AD$9,Xero!$A:$A,Heron!$A$4,Xero!$E:$E,Heron!$A102)+SUMIFS(Xero!$F:$F,Xero!$B:$B,Heron!AD$9,Xero!$A:$A,Heron!$A$5,Xero!$E:$E,Heron!$A102)</f>
        <v/>
      </c>
      <c r="AE102" s="109">
        <f>SUMIFS(Xero!$F:$F,Xero!$B:$B,Heron!AE$9,Xero!$A:$A,Heron!$A$4,Xero!$E:$E,Heron!$A102)+SUMIFS(Xero!$F:$F,Xero!$B:$B,Heron!AE$9,Xero!$A:$A,Heron!$A$5,Xero!$E:$E,Heron!$A102)</f>
        <v/>
      </c>
      <c r="AF102" s="109">
        <f>SUMIFS(Xero!$F:$F,Xero!$B:$B,Heron!AF$9,Xero!$A:$A,Heron!$A$4,Xero!$E:$E,Heron!$A102)+SUMIFS(Xero!$F:$F,Xero!$B:$B,Heron!AF$9,Xero!$A:$A,Heron!$A$5,Xero!$E:$E,Heron!$A102)</f>
        <v/>
      </c>
      <c r="AG102" s="109">
        <f>SUMIFS(Xero!$F:$F,Xero!$B:$B,Heron!AG$9,Xero!$A:$A,Heron!$A$4,Xero!$E:$E,Heron!$A102)+SUMIFS(Xero!$F:$F,Xero!$B:$B,Heron!AG$9,Xero!$A:$A,Heron!$A$5,Xero!$E:$E,Heron!$A102)</f>
        <v/>
      </c>
      <c r="AH102" s="109">
        <f>SUMIFS(Xero!$F:$F,Xero!$B:$B,Heron!AH$9,Xero!$A:$A,Heron!$A$4,Xero!$E:$E,Heron!$A102)+SUMIFS(Xero!$F:$F,Xero!$B:$B,Heron!AH$9,Xero!$A:$A,Heron!$A$5,Xero!$E:$E,Heron!$A102)</f>
        <v/>
      </c>
      <c r="AI102" s="109">
        <f>SUMIFS(Xero!$F:$F,Xero!$B:$B,Heron!AI$9,Xero!$A:$A,Heron!$A$4,Xero!$E:$E,Heron!$A102)+SUMIFS(Xero!$F:$F,Xero!$B:$B,Heron!AI$9,Xero!$A:$A,Heron!$A$5,Xero!$E:$E,Heron!$A102)</f>
        <v/>
      </c>
      <c r="AJ102" s="109">
        <f>SUMIFS(Xero!$F:$F,Xero!$B:$B,Heron!AJ$9,Xero!$A:$A,Heron!$A$4,Xero!$E:$E,Heron!$A102)+SUMIFS(Xero!$F:$F,Xero!$B:$B,Heron!AJ$9,Xero!$A:$A,Heron!$A$5,Xero!$E:$E,Heron!$A102)</f>
        <v/>
      </c>
      <c r="AK102" s="109">
        <f>SUMIFS(Xero!$F:$F,Xero!$B:$B,Heron!AK$9,Xero!$A:$A,Heron!$A$4,Xero!$E:$E,Heron!$A102)+SUMIFS(Xero!$F:$F,Xero!$B:$B,Heron!AK$9,Xero!$A:$A,Heron!$A$5,Xero!$E:$E,Heron!$A102)</f>
        <v/>
      </c>
      <c r="AL102" s="109">
        <f>SUMIFS(Xero!$F:$F,Xero!$B:$B,Heron!AL$9,Xero!$A:$A,Heron!$A$4,Xero!$E:$E,Heron!$A102)+SUMIFS(Xero!$F:$F,Xero!$B:$B,Heron!AL$9,Xero!$A:$A,Heron!$A$5,Xero!$E:$E,Heron!$A102)</f>
        <v/>
      </c>
      <c r="AM102" s="109">
        <f>SUMIFS(Xero!$F:$F,Xero!$B:$B,Heron!AM$9,Xero!$A:$A,Heron!$A$4,Xero!$E:$E,Heron!$A102)+SUMIFS(Xero!$F:$F,Xero!$B:$B,Heron!AM$9,Xero!$A:$A,Heron!$A$5,Xero!$E:$E,Heron!$A102)</f>
        <v/>
      </c>
      <c r="AN102" s="109">
        <f>SUMIFS(Xero!$F:$F,Xero!$B:$B,Heron!AN$9,Xero!$A:$A,Heron!$A$4,Xero!$E:$E,Heron!$A102)+SUMIFS(Xero!$F:$F,Xero!$B:$B,Heron!AN$9,Xero!$A:$A,Heron!$A$5,Xero!$E:$E,Heron!$A102)</f>
        <v/>
      </c>
      <c r="AO102" s="109">
        <f>SUMIFS(Xero!$F:$F,Xero!$B:$B,Heron!AO$9,Xero!$A:$A,Heron!$A$4,Xero!$E:$E,Heron!$A102)+SUMIFS(Xero!$F:$F,Xero!$B:$B,Heron!AO$9,Xero!$A:$A,Heron!$A$5,Xero!$E:$E,Heron!$A102)</f>
        <v/>
      </c>
      <c r="AP102" s="109">
        <f>SUMIFS(Xero!$F:$F,Xero!$B:$B,Heron!AP$9,Xero!$A:$A,Heron!$A$4,Xero!$E:$E,Heron!$A102)+SUMIFS(Xero!$F:$F,Xero!$B:$B,Heron!AP$9,Xero!$A:$A,Heron!$A$5,Xero!$E:$E,Heron!$A102)</f>
        <v/>
      </c>
      <c r="AQ102" s="109">
        <f>SUMIFS(Xero!$F:$F,Xero!$B:$B,Heron!AQ$9,Xero!$A:$A,Heron!$A$4,Xero!$E:$E,Heron!$A102)+SUMIFS(Xero!$F:$F,Xero!$B:$B,Heron!AQ$9,Xero!$A:$A,Heron!$A$5,Xero!$E:$E,Heron!$A102)</f>
        <v/>
      </c>
      <c r="AR102" s="109">
        <f>SUMIFS(Xero!$F:$F,Xero!$B:$B,Heron!AR$9,Xero!$A:$A,Heron!$A$4,Xero!$E:$E,Heron!$A102)+SUMIFS(Xero!$F:$F,Xero!$B:$B,Heron!AR$9,Xero!$A:$A,Heron!$A$5,Xero!$E:$E,Heron!$A102)</f>
        <v/>
      </c>
      <c r="AS102" s="109">
        <f>SUMIFS(Xero!$F:$F,Xero!$B:$B,Heron!AS$9,Xero!$A:$A,Heron!$A$4,Xero!$E:$E,Heron!$A102)+SUMIFS(Xero!$F:$F,Xero!$B:$B,Heron!AS$9,Xero!$A:$A,Heron!$A$5,Xero!$E:$E,Heron!$A102)</f>
        <v/>
      </c>
      <c r="AT102" s="109">
        <f>SUMIFS(Xero!$F:$F,Xero!$B:$B,Heron!AT$9,Xero!$A:$A,Heron!$A$4,Xero!$E:$E,Heron!$A102)+SUMIFS(Xero!$F:$F,Xero!$B:$B,Heron!AT$9,Xero!$A:$A,Heron!$A$5,Xero!$E:$E,Heron!$A102)</f>
        <v/>
      </c>
      <c r="AU102" s="109">
        <f>SUMIFS(Xero!$F:$F,Xero!$B:$B,Heron!AU$9,Xero!$A:$A,Heron!$A$4,Xero!$E:$E,Heron!$A102)+SUMIFS(Xero!$F:$F,Xero!$B:$B,Heron!AU$9,Xero!$A:$A,Heron!$A$5,Xero!$E:$E,Heron!$A102)</f>
        <v/>
      </c>
      <c r="AV102" s="109">
        <f>SUMIFS(Xero!$F:$F,Xero!$B:$B,Heron!AV$9,Xero!$A:$A,Heron!$A$4,Xero!$E:$E,Heron!$A102)+SUMIFS(Xero!$F:$F,Xero!$B:$B,Heron!AV$9,Xero!$A:$A,Heron!$A$5,Xero!$E:$E,Heron!$A102)</f>
        <v/>
      </c>
      <c r="AW102" s="109">
        <f>SUMIFS(Xero!$F:$F,Xero!$B:$B,Heron!AW$9,Xero!$A:$A,Heron!$A$4,Xero!$E:$E,Heron!$A102)+SUMIFS(Xero!$F:$F,Xero!$B:$B,Heron!AW$9,Xero!$A:$A,Heron!$A$5,Xero!$E:$E,Heron!$A102)</f>
        <v/>
      </c>
      <c r="AX102" s="109">
        <f>SUMIFS(Xero!$F:$F,Xero!$B:$B,Heron!AX$9,Xero!$A:$A,Heron!$A$4,Xero!$E:$E,Heron!$A102)+SUMIFS(Xero!$F:$F,Xero!$B:$B,Heron!AX$9,Xero!$A:$A,Heron!$A$5,Xero!$E:$E,Heron!$A102)</f>
        <v/>
      </c>
      <c r="AY102" s="109">
        <f>SUMIFS(Xero!$F:$F,Xero!$B:$B,Heron!AY$9,Xero!$A:$A,Heron!$A$4,Xero!$E:$E,Heron!$A102)+SUMIFS(Xero!$F:$F,Xero!$B:$B,Heron!AY$9,Xero!$A:$A,Heron!$A$5,Xero!$E:$E,Heron!$A102)</f>
        <v/>
      </c>
      <c r="AZ102" s="109">
        <f>SUMIFS(Xero!$F:$F,Xero!$B:$B,Heron!AZ$9,Xero!$A:$A,Heron!$A$4,Xero!$E:$E,Heron!$A102)+SUMIFS(Xero!$F:$F,Xero!$B:$B,Heron!AZ$9,Xero!$A:$A,Heron!$A$5,Xero!$E:$E,Heron!$A102)</f>
        <v/>
      </c>
      <c r="BA102" s="109">
        <f>SUMIFS(Xero!$F:$F,Xero!$B:$B,Heron!BA$9,Xero!$A:$A,Heron!$A$4,Xero!$E:$E,Heron!$A102)+SUMIFS(Xero!$F:$F,Xero!$B:$B,Heron!BA$9,Xero!$A:$A,Heron!$A$5,Xero!$E:$E,Heron!$A102)</f>
        <v/>
      </c>
      <c r="BB102" s="109">
        <f>SUMIFS(Xero!$F:$F,Xero!$B:$B,Heron!BB$9,Xero!$A:$A,Heron!$A$4,Xero!$E:$E,Heron!$A102)+SUMIFS(Xero!$F:$F,Xero!$B:$B,Heron!BB$9,Xero!$A:$A,Heron!$A$5,Xero!$E:$E,Heron!$A102)</f>
        <v/>
      </c>
      <c r="BC102" s="109">
        <f>SUMIFS(Xero!$F:$F,Xero!$B:$B,Heron!BC$9,Xero!$A:$A,Heron!$A$4,Xero!$E:$E,Heron!$A102)+SUMIFS(Xero!$F:$F,Xero!$B:$B,Heron!BC$9,Xero!$A:$A,Heron!$A$5,Xero!$E:$E,Heron!$A102)</f>
        <v/>
      </c>
      <c r="BD102" s="109">
        <f>SUMIFS(Xero!$F:$F,Xero!$B:$B,Heron!BD$9,Xero!$A:$A,Heron!$A$4,Xero!$E:$E,Heron!$A102)+SUMIFS(Xero!$F:$F,Xero!$B:$B,Heron!BD$9,Xero!$A:$A,Heron!$A$5,Xero!$E:$E,Heron!$A102)</f>
        <v/>
      </c>
      <c r="BE102" s="109">
        <f>SUMIFS(Xero!$F:$F,Xero!$B:$B,Heron!BE$9,Xero!$A:$A,Heron!$A$4,Xero!$E:$E,Heron!$A102)+SUMIFS(Xero!$F:$F,Xero!$B:$B,Heron!BE$9,Xero!$A:$A,Heron!$A$5,Xero!$E:$E,Heron!$A102)</f>
        <v/>
      </c>
      <c r="BF102" s="109">
        <f>SUMIFS(Xero!$F:$F,Xero!$B:$B,Heron!BF$9,Xero!$A:$A,Heron!$A$4,Xero!$E:$E,Heron!$A102)+SUMIFS(Xero!$F:$F,Xero!$B:$B,Heron!BF$9,Xero!$A:$A,Heron!$A$5,Xero!$E:$E,Heron!$A102)</f>
        <v/>
      </c>
      <c r="BG102" s="109">
        <f>SUMIFS(Xero!$F:$F,Xero!$B:$B,Heron!BG$9,Xero!$A:$A,Heron!$A$4,Xero!$E:$E,Heron!$A102)+SUMIFS(Xero!$F:$F,Xero!$B:$B,Heron!BG$9,Xero!$A:$A,Heron!$A$5,Xero!$E:$E,Heron!$A102)</f>
        <v/>
      </c>
      <c r="BH102" s="109">
        <f>SUMIFS(Xero!$F:$F,Xero!$B:$B,Heron!BH$9,Xero!$A:$A,Heron!$A$4,Xero!$E:$E,Heron!$A102)+SUMIFS(Xero!$F:$F,Xero!$B:$B,Heron!BH$9,Xero!$A:$A,Heron!$A$5,Xero!$E:$E,Heron!$A102)</f>
        <v/>
      </c>
      <c r="BI102" s="109">
        <f>SUMIFS(Xero!$F:$F,Xero!$B:$B,Heron!BI$9,Xero!$A:$A,Heron!$A$4,Xero!$E:$E,Heron!$A102)+SUMIFS(Xero!$F:$F,Xero!$B:$B,Heron!BI$9,Xero!$A:$A,Heron!$A$5,Xero!$E:$E,Heron!$A102)</f>
        <v/>
      </c>
      <c r="BJ102" s="109">
        <f>SUMIFS(Xero!$F:$F,Xero!$B:$B,Heron!BJ$9,Xero!$A:$A,Heron!$A$4,Xero!$E:$E,Heron!$A102)+SUMIFS(Xero!$F:$F,Xero!$B:$B,Heron!BJ$9,Xero!$A:$A,Heron!$A$5,Xero!$E:$E,Heron!$A102)</f>
        <v/>
      </c>
      <c r="BK102" s="109">
        <f>SUMIFS(Xero!$F:$F,Xero!$B:$B,Heron!BK$9,Xero!$A:$A,Heron!$A$4,Xero!$E:$E,Heron!$A102)+SUMIFS(Xero!$F:$F,Xero!$B:$B,Heron!BK$9,Xero!$A:$A,Heron!$A$5,Xero!$E:$E,Heron!$A102)</f>
        <v/>
      </c>
      <c r="BL102" s="109">
        <f>sum(D102:BK102)</f>
        <v/>
      </c>
    </row>
    <row r="103">
      <c r="A103" s="108" t="inlineStr">
        <is>
          <t>Security - ADT</t>
        </is>
      </c>
      <c r="D103" s="109">
        <f>SUMIFS(Xero!$F:$F,Xero!$B:$B,Heron!D$9,Xero!$A:$A,Heron!$A$4,Xero!$E:$E,Heron!$A103)+SUMIFS(Xero!$F:$F,Xero!$B:$B,Heron!D$9,Xero!$A:$A,Heron!$A$5,Xero!$E:$E,Heron!$A103)</f>
        <v/>
      </c>
      <c r="E103" s="109">
        <f>SUMIFS(Xero!$F:$F,Xero!$B:$B,Heron!E$9,Xero!$A:$A,Heron!$A$4,Xero!$E:$E,Heron!$A103)+SUMIFS(Xero!$F:$F,Xero!$B:$B,Heron!E$9,Xero!$A:$A,Heron!$A$5,Xero!$E:$E,Heron!$A103)</f>
        <v/>
      </c>
      <c r="F103" s="109">
        <f>SUMIFS(Xero!$F:$F,Xero!$B:$B,Heron!F$9,Xero!$A:$A,Heron!$A$4,Xero!$E:$E,Heron!$A103)+SUMIFS(Xero!$F:$F,Xero!$B:$B,Heron!F$9,Xero!$A:$A,Heron!$A$5,Xero!$E:$E,Heron!$A103)</f>
        <v/>
      </c>
      <c r="G103" s="109">
        <f>SUMIFS(Xero!$F:$F,Xero!$B:$B,Heron!G$9,Xero!$A:$A,Heron!$A$4,Xero!$E:$E,Heron!$A103)+SUMIFS(Xero!$F:$F,Xero!$B:$B,Heron!G$9,Xero!$A:$A,Heron!$A$5,Xero!$E:$E,Heron!$A103)</f>
        <v/>
      </c>
      <c r="H103" s="109">
        <f>SUMIFS(Xero!$F:$F,Xero!$B:$B,Heron!H$9,Xero!$A:$A,Heron!$A$4,Xero!$E:$E,Heron!$A103)+SUMIFS(Xero!$F:$F,Xero!$B:$B,Heron!H$9,Xero!$A:$A,Heron!$A$5,Xero!$E:$E,Heron!$A103)</f>
        <v/>
      </c>
      <c r="I103" s="109">
        <f>SUMIFS(Xero!$F:$F,Xero!$B:$B,Heron!I$9,Xero!$A:$A,Heron!$A$4,Xero!$E:$E,Heron!$A103)+SUMIFS(Xero!$F:$F,Xero!$B:$B,Heron!I$9,Xero!$A:$A,Heron!$A$5,Xero!$E:$E,Heron!$A103)</f>
        <v/>
      </c>
      <c r="J103" s="109">
        <f>SUMIFS(Xero!$F:$F,Xero!$B:$B,Heron!J$9,Xero!$A:$A,Heron!$A$4,Xero!$E:$E,Heron!$A103)+SUMIFS(Xero!$F:$F,Xero!$B:$B,Heron!J$9,Xero!$A:$A,Heron!$A$5,Xero!$E:$E,Heron!$A103)</f>
        <v/>
      </c>
      <c r="K103" s="109">
        <f>SUMIFS(Xero!$F:$F,Xero!$B:$B,Heron!K$9,Xero!$A:$A,Heron!$A$4,Xero!$E:$E,Heron!$A103)+SUMIFS(Xero!$F:$F,Xero!$B:$B,Heron!K$9,Xero!$A:$A,Heron!$A$5,Xero!$E:$E,Heron!$A103)</f>
        <v/>
      </c>
      <c r="L103" s="109">
        <f>SUMIFS(Xero!$F:$F,Xero!$B:$B,Heron!L$9,Xero!$A:$A,Heron!$A$4,Xero!$E:$E,Heron!$A103)+SUMIFS(Xero!$F:$F,Xero!$B:$B,Heron!L$9,Xero!$A:$A,Heron!$A$5,Xero!$E:$E,Heron!$A103)</f>
        <v/>
      </c>
      <c r="M103" s="109">
        <f>SUMIFS(Xero!$F:$F,Xero!$B:$B,Heron!M$9,Xero!$A:$A,Heron!$A$4,Xero!$E:$E,Heron!$A103)+SUMIFS(Xero!$F:$F,Xero!$B:$B,Heron!M$9,Xero!$A:$A,Heron!$A$5,Xero!$E:$E,Heron!$A103)</f>
        <v/>
      </c>
      <c r="N103" s="109">
        <f>SUMIFS(Xero!$F:$F,Xero!$B:$B,Heron!N$9,Xero!$A:$A,Heron!$A$4,Xero!$E:$E,Heron!$A103)+SUMIFS(Xero!$F:$F,Xero!$B:$B,Heron!N$9,Xero!$A:$A,Heron!$A$5,Xero!$E:$E,Heron!$A103)</f>
        <v/>
      </c>
      <c r="O103" s="109">
        <f>SUMIFS(Xero!$F:$F,Xero!$B:$B,Heron!O$9,Xero!$A:$A,Heron!$A$4,Xero!$E:$E,Heron!$A103)+SUMIFS(Xero!$F:$F,Xero!$B:$B,Heron!O$9,Xero!$A:$A,Heron!$A$5,Xero!$E:$E,Heron!$A103)</f>
        <v/>
      </c>
      <c r="P103" s="109">
        <f>SUMIFS(Xero!$F:$F,Xero!$B:$B,Heron!P$9,Xero!$A:$A,Heron!$A$4,Xero!$E:$E,Heron!$A103)+SUMIFS(Xero!$F:$F,Xero!$B:$B,Heron!P$9,Xero!$A:$A,Heron!$A$5,Xero!$E:$E,Heron!$A103)</f>
        <v/>
      </c>
      <c r="Q103" s="109">
        <f>SUMIFS(Xero!$F:$F,Xero!$B:$B,Heron!Q$9,Xero!$A:$A,Heron!$A$4,Xero!$E:$E,Heron!$A103)+SUMIFS(Xero!$F:$F,Xero!$B:$B,Heron!Q$9,Xero!$A:$A,Heron!$A$5,Xero!$E:$E,Heron!$A103)</f>
        <v/>
      </c>
      <c r="R103" s="109">
        <f>SUMIFS(Xero!$F:$F,Xero!$B:$B,Heron!R$9,Xero!$A:$A,Heron!$A$4,Xero!$E:$E,Heron!$A103)+SUMIFS(Xero!$F:$F,Xero!$B:$B,Heron!R$9,Xero!$A:$A,Heron!$A$5,Xero!$E:$E,Heron!$A103)</f>
        <v/>
      </c>
      <c r="S103" s="109">
        <f>SUMIFS(Xero!$F:$F,Xero!$B:$B,Heron!S$9,Xero!$A:$A,Heron!$A$4,Xero!$E:$E,Heron!$A103)+SUMIFS(Xero!$F:$F,Xero!$B:$B,Heron!S$9,Xero!$A:$A,Heron!$A$5,Xero!$E:$E,Heron!$A103)</f>
        <v/>
      </c>
      <c r="T103" s="109">
        <f>SUMIFS(Xero!$F:$F,Xero!$B:$B,Heron!T$9,Xero!$A:$A,Heron!$A$4,Xero!$E:$E,Heron!$A103)+SUMIFS(Xero!$F:$F,Xero!$B:$B,Heron!T$9,Xero!$A:$A,Heron!$A$5,Xero!$E:$E,Heron!$A103)</f>
        <v/>
      </c>
      <c r="U103" s="109">
        <f>SUMIFS(Xero!$F:$F,Xero!$B:$B,Heron!U$9,Xero!$A:$A,Heron!$A$4,Xero!$E:$E,Heron!$A103)+SUMIFS(Xero!$F:$F,Xero!$B:$B,Heron!U$9,Xero!$A:$A,Heron!$A$5,Xero!$E:$E,Heron!$A103)</f>
        <v/>
      </c>
      <c r="V103" s="109">
        <f>SUMIFS(Xero!$F:$F,Xero!$B:$B,Heron!V$9,Xero!$A:$A,Heron!$A$4,Xero!$E:$E,Heron!$A103)+SUMIFS(Xero!$F:$F,Xero!$B:$B,Heron!V$9,Xero!$A:$A,Heron!$A$5,Xero!$E:$E,Heron!$A103)</f>
        <v/>
      </c>
      <c r="W103" s="109">
        <f>SUMIFS(Xero!$F:$F,Xero!$B:$B,Heron!W$9,Xero!$A:$A,Heron!$A$4,Xero!$E:$E,Heron!$A103)+SUMIFS(Xero!$F:$F,Xero!$B:$B,Heron!W$9,Xero!$A:$A,Heron!$A$5,Xero!$E:$E,Heron!$A103)</f>
        <v/>
      </c>
      <c r="X103" s="109">
        <f>SUMIFS(Xero!$F:$F,Xero!$B:$B,Heron!X$9,Xero!$A:$A,Heron!$A$4,Xero!$E:$E,Heron!$A103)+SUMIFS(Xero!$F:$F,Xero!$B:$B,Heron!X$9,Xero!$A:$A,Heron!$A$5,Xero!$E:$E,Heron!$A103)</f>
        <v/>
      </c>
      <c r="Y103" s="109">
        <f>SUMIFS(Xero!$F:$F,Xero!$B:$B,Heron!Y$9,Xero!$A:$A,Heron!$A$4,Xero!$E:$E,Heron!$A103)+SUMIFS(Xero!$F:$F,Xero!$B:$B,Heron!Y$9,Xero!$A:$A,Heron!$A$5,Xero!$E:$E,Heron!$A103)</f>
        <v/>
      </c>
      <c r="Z103" s="109">
        <f>SUMIFS(Xero!$F:$F,Xero!$B:$B,Heron!Z$9,Xero!$A:$A,Heron!$A$4,Xero!$E:$E,Heron!$A103)+SUMIFS(Xero!$F:$F,Xero!$B:$B,Heron!Z$9,Xero!$A:$A,Heron!$A$5,Xero!$E:$E,Heron!$A103)</f>
        <v/>
      </c>
      <c r="AA103" s="109">
        <f>SUMIFS(Xero!$F:$F,Xero!$B:$B,Heron!AA$9,Xero!$A:$A,Heron!$A$4,Xero!$E:$E,Heron!$A103)+SUMIFS(Xero!$F:$F,Xero!$B:$B,Heron!AA$9,Xero!$A:$A,Heron!$A$5,Xero!$E:$E,Heron!$A103)</f>
        <v/>
      </c>
      <c r="AB103" s="109">
        <f>SUMIFS(Xero!$F:$F,Xero!$B:$B,Heron!AB$9,Xero!$A:$A,Heron!$A$4,Xero!$E:$E,Heron!$A103)+SUMIFS(Xero!$F:$F,Xero!$B:$B,Heron!AB$9,Xero!$A:$A,Heron!$A$5,Xero!$E:$E,Heron!$A103)</f>
        <v/>
      </c>
      <c r="AC103" s="109">
        <f>SUMIFS(Xero!$F:$F,Xero!$B:$B,Heron!AC$9,Xero!$A:$A,Heron!$A$4,Xero!$E:$E,Heron!$A103)+SUMIFS(Xero!$F:$F,Xero!$B:$B,Heron!AC$9,Xero!$A:$A,Heron!$A$5,Xero!$E:$E,Heron!$A103)</f>
        <v/>
      </c>
      <c r="AD103" s="109">
        <f>SUMIFS(Xero!$F:$F,Xero!$B:$B,Heron!AD$9,Xero!$A:$A,Heron!$A$4,Xero!$E:$E,Heron!$A103)+SUMIFS(Xero!$F:$F,Xero!$B:$B,Heron!AD$9,Xero!$A:$A,Heron!$A$5,Xero!$E:$E,Heron!$A103)</f>
        <v/>
      </c>
      <c r="AE103" s="109">
        <f>SUMIFS(Xero!$F:$F,Xero!$B:$B,Heron!AE$9,Xero!$A:$A,Heron!$A$4,Xero!$E:$E,Heron!$A103)+SUMIFS(Xero!$F:$F,Xero!$B:$B,Heron!AE$9,Xero!$A:$A,Heron!$A$5,Xero!$E:$E,Heron!$A103)</f>
        <v/>
      </c>
      <c r="AF103" s="109">
        <f>SUMIFS(Xero!$F:$F,Xero!$B:$B,Heron!AF$9,Xero!$A:$A,Heron!$A$4,Xero!$E:$E,Heron!$A103)+SUMIFS(Xero!$F:$F,Xero!$B:$B,Heron!AF$9,Xero!$A:$A,Heron!$A$5,Xero!$E:$E,Heron!$A103)</f>
        <v/>
      </c>
      <c r="AG103" s="109">
        <f>SUMIFS(Xero!$F:$F,Xero!$B:$B,Heron!AG$9,Xero!$A:$A,Heron!$A$4,Xero!$E:$E,Heron!$A103)+SUMIFS(Xero!$F:$F,Xero!$B:$B,Heron!AG$9,Xero!$A:$A,Heron!$A$5,Xero!$E:$E,Heron!$A103)</f>
        <v/>
      </c>
      <c r="AH103" s="109">
        <f>SUMIFS(Xero!$F:$F,Xero!$B:$B,Heron!AH$9,Xero!$A:$A,Heron!$A$4,Xero!$E:$E,Heron!$A103)+SUMIFS(Xero!$F:$F,Xero!$B:$B,Heron!AH$9,Xero!$A:$A,Heron!$A$5,Xero!$E:$E,Heron!$A103)</f>
        <v/>
      </c>
      <c r="AI103" s="109">
        <f>SUMIFS(Xero!$F:$F,Xero!$B:$B,Heron!AI$9,Xero!$A:$A,Heron!$A$4,Xero!$E:$E,Heron!$A103)+SUMIFS(Xero!$F:$F,Xero!$B:$B,Heron!AI$9,Xero!$A:$A,Heron!$A$5,Xero!$E:$E,Heron!$A103)</f>
        <v/>
      </c>
      <c r="AJ103" s="109">
        <f>SUMIFS(Xero!$F:$F,Xero!$B:$B,Heron!AJ$9,Xero!$A:$A,Heron!$A$4,Xero!$E:$E,Heron!$A103)+SUMIFS(Xero!$F:$F,Xero!$B:$B,Heron!AJ$9,Xero!$A:$A,Heron!$A$5,Xero!$E:$E,Heron!$A103)</f>
        <v/>
      </c>
      <c r="AK103" s="109">
        <f>SUMIFS(Xero!$F:$F,Xero!$B:$B,Heron!AK$9,Xero!$A:$A,Heron!$A$4,Xero!$E:$E,Heron!$A103)+SUMIFS(Xero!$F:$F,Xero!$B:$B,Heron!AK$9,Xero!$A:$A,Heron!$A$5,Xero!$E:$E,Heron!$A103)</f>
        <v/>
      </c>
      <c r="AL103" s="109">
        <f>SUMIFS(Xero!$F:$F,Xero!$B:$B,Heron!AL$9,Xero!$A:$A,Heron!$A$4,Xero!$E:$E,Heron!$A103)+SUMIFS(Xero!$F:$F,Xero!$B:$B,Heron!AL$9,Xero!$A:$A,Heron!$A$5,Xero!$E:$E,Heron!$A103)</f>
        <v/>
      </c>
      <c r="AM103" s="109">
        <f>SUMIFS(Xero!$F:$F,Xero!$B:$B,Heron!AM$9,Xero!$A:$A,Heron!$A$4,Xero!$E:$E,Heron!$A103)+SUMIFS(Xero!$F:$F,Xero!$B:$B,Heron!AM$9,Xero!$A:$A,Heron!$A$5,Xero!$E:$E,Heron!$A103)</f>
        <v/>
      </c>
      <c r="AN103" s="109">
        <f>SUMIFS(Xero!$F:$F,Xero!$B:$B,Heron!AN$9,Xero!$A:$A,Heron!$A$4,Xero!$E:$E,Heron!$A103)+SUMIFS(Xero!$F:$F,Xero!$B:$B,Heron!AN$9,Xero!$A:$A,Heron!$A$5,Xero!$E:$E,Heron!$A103)</f>
        <v/>
      </c>
      <c r="AO103" s="109">
        <f>SUMIFS(Xero!$F:$F,Xero!$B:$B,Heron!AO$9,Xero!$A:$A,Heron!$A$4,Xero!$E:$E,Heron!$A103)+SUMIFS(Xero!$F:$F,Xero!$B:$B,Heron!AO$9,Xero!$A:$A,Heron!$A$5,Xero!$E:$E,Heron!$A103)</f>
        <v/>
      </c>
      <c r="AP103" s="109">
        <f>SUMIFS(Xero!$F:$F,Xero!$B:$B,Heron!AP$9,Xero!$A:$A,Heron!$A$4,Xero!$E:$E,Heron!$A103)+SUMIFS(Xero!$F:$F,Xero!$B:$B,Heron!AP$9,Xero!$A:$A,Heron!$A$5,Xero!$E:$E,Heron!$A103)</f>
        <v/>
      </c>
      <c r="AQ103" s="109">
        <f>SUMIFS(Xero!$F:$F,Xero!$B:$B,Heron!AQ$9,Xero!$A:$A,Heron!$A$4,Xero!$E:$E,Heron!$A103)+SUMIFS(Xero!$F:$F,Xero!$B:$B,Heron!AQ$9,Xero!$A:$A,Heron!$A$5,Xero!$E:$E,Heron!$A103)</f>
        <v/>
      </c>
      <c r="AR103" s="109">
        <f>SUMIFS(Xero!$F:$F,Xero!$B:$B,Heron!AR$9,Xero!$A:$A,Heron!$A$4,Xero!$E:$E,Heron!$A103)+SUMIFS(Xero!$F:$F,Xero!$B:$B,Heron!AR$9,Xero!$A:$A,Heron!$A$5,Xero!$E:$E,Heron!$A103)</f>
        <v/>
      </c>
      <c r="AS103" s="109">
        <f>SUMIFS(Xero!$F:$F,Xero!$B:$B,Heron!AS$9,Xero!$A:$A,Heron!$A$4,Xero!$E:$E,Heron!$A103)+SUMIFS(Xero!$F:$F,Xero!$B:$B,Heron!AS$9,Xero!$A:$A,Heron!$A$5,Xero!$E:$E,Heron!$A103)</f>
        <v/>
      </c>
      <c r="AT103" s="109">
        <f>SUMIFS(Xero!$F:$F,Xero!$B:$B,Heron!AT$9,Xero!$A:$A,Heron!$A$4,Xero!$E:$E,Heron!$A103)+SUMIFS(Xero!$F:$F,Xero!$B:$B,Heron!AT$9,Xero!$A:$A,Heron!$A$5,Xero!$E:$E,Heron!$A103)</f>
        <v/>
      </c>
      <c r="AU103" s="109">
        <f>SUMIFS(Xero!$F:$F,Xero!$B:$B,Heron!AU$9,Xero!$A:$A,Heron!$A$4,Xero!$E:$E,Heron!$A103)+SUMIFS(Xero!$F:$F,Xero!$B:$B,Heron!AU$9,Xero!$A:$A,Heron!$A$5,Xero!$E:$E,Heron!$A103)</f>
        <v/>
      </c>
      <c r="AV103" s="109">
        <f>SUMIFS(Xero!$F:$F,Xero!$B:$B,Heron!AV$9,Xero!$A:$A,Heron!$A$4,Xero!$E:$E,Heron!$A103)+SUMIFS(Xero!$F:$F,Xero!$B:$B,Heron!AV$9,Xero!$A:$A,Heron!$A$5,Xero!$E:$E,Heron!$A103)</f>
        <v/>
      </c>
      <c r="AW103" s="109">
        <f>SUMIFS(Xero!$F:$F,Xero!$B:$B,Heron!AW$9,Xero!$A:$A,Heron!$A$4,Xero!$E:$E,Heron!$A103)+SUMIFS(Xero!$F:$F,Xero!$B:$B,Heron!AW$9,Xero!$A:$A,Heron!$A$5,Xero!$E:$E,Heron!$A103)</f>
        <v/>
      </c>
      <c r="AX103" s="109">
        <f>SUMIFS(Xero!$F:$F,Xero!$B:$B,Heron!AX$9,Xero!$A:$A,Heron!$A$4,Xero!$E:$E,Heron!$A103)+SUMIFS(Xero!$F:$F,Xero!$B:$B,Heron!AX$9,Xero!$A:$A,Heron!$A$5,Xero!$E:$E,Heron!$A103)</f>
        <v/>
      </c>
      <c r="AY103" s="109">
        <f>SUMIFS(Xero!$F:$F,Xero!$B:$B,Heron!AY$9,Xero!$A:$A,Heron!$A$4,Xero!$E:$E,Heron!$A103)+SUMIFS(Xero!$F:$F,Xero!$B:$B,Heron!AY$9,Xero!$A:$A,Heron!$A$5,Xero!$E:$E,Heron!$A103)</f>
        <v/>
      </c>
      <c r="AZ103" s="109">
        <f>SUMIFS(Xero!$F:$F,Xero!$B:$B,Heron!AZ$9,Xero!$A:$A,Heron!$A$4,Xero!$E:$E,Heron!$A103)+SUMIFS(Xero!$F:$F,Xero!$B:$B,Heron!AZ$9,Xero!$A:$A,Heron!$A$5,Xero!$E:$E,Heron!$A103)</f>
        <v/>
      </c>
      <c r="BA103" s="109">
        <f>SUMIFS(Xero!$F:$F,Xero!$B:$B,Heron!BA$9,Xero!$A:$A,Heron!$A$4,Xero!$E:$E,Heron!$A103)+SUMIFS(Xero!$F:$F,Xero!$B:$B,Heron!BA$9,Xero!$A:$A,Heron!$A$5,Xero!$E:$E,Heron!$A103)</f>
        <v/>
      </c>
      <c r="BB103" s="109">
        <f>SUMIFS(Xero!$F:$F,Xero!$B:$B,Heron!BB$9,Xero!$A:$A,Heron!$A$4,Xero!$E:$E,Heron!$A103)+SUMIFS(Xero!$F:$F,Xero!$B:$B,Heron!BB$9,Xero!$A:$A,Heron!$A$5,Xero!$E:$E,Heron!$A103)</f>
        <v/>
      </c>
      <c r="BC103" s="109">
        <f>SUMIFS(Xero!$F:$F,Xero!$B:$B,Heron!BC$9,Xero!$A:$A,Heron!$A$4,Xero!$E:$E,Heron!$A103)+SUMIFS(Xero!$F:$F,Xero!$B:$B,Heron!BC$9,Xero!$A:$A,Heron!$A$5,Xero!$E:$E,Heron!$A103)</f>
        <v/>
      </c>
      <c r="BD103" s="109">
        <f>SUMIFS(Xero!$F:$F,Xero!$B:$B,Heron!BD$9,Xero!$A:$A,Heron!$A$4,Xero!$E:$E,Heron!$A103)+SUMIFS(Xero!$F:$F,Xero!$B:$B,Heron!BD$9,Xero!$A:$A,Heron!$A$5,Xero!$E:$E,Heron!$A103)</f>
        <v/>
      </c>
      <c r="BE103" s="109">
        <f>SUMIFS(Xero!$F:$F,Xero!$B:$B,Heron!BE$9,Xero!$A:$A,Heron!$A$4,Xero!$E:$E,Heron!$A103)+SUMIFS(Xero!$F:$F,Xero!$B:$B,Heron!BE$9,Xero!$A:$A,Heron!$A$5,Xero!$E:$E,Heron!$A103)</f>
        <v/>
      </c>
      <c r="BF103" s="109">
        <f>SUMIFS(Xero!$F:$F,Xero!$B:$B,Heron!BF$9,Xero!$A:$A,Heron!$A$4,Xero!$E:$E,Heron!$A103)+SUMIFS(Xero!$F:$F,Xero!$B:$B,Heron!BF$9,Xero!$A:$A,Heron!$A$5,Xero!$E:$E,Heron!$A103)</f>
        <v/>
      </c>
      <c r="BG103" s="109">
        <f>SUMIFS(Xero!$F:$F,Xero!$B:$B,Heron!BG$9,Xero!$A:$A,Heron!$A$4,Xero!$E:$E,Heron!$A103)+SUMIFS(Xero!$F:$F,Xero!$B:$B,Heron!BG$9,Xero!$A:$A,Heron!$A$5,Xero!$E:$E,Heron!$A103)</f>
        <v/>
      </c>
      <c r="BH103" s="109">
        <f>SUMIFS(Xero!$F:$F,Xero!$B:$B,Heron!BH$9,Xero!$A:$A,Heron!$A$4,Xero!$E:$E,Heron!$A103)+SUMIFS(Xero!$F:$F,Xero!$B:$B,Heron!BH$9,Xero!$A:$A,Heron!$A$5,Xero!$E:$E,Heron!$A103)</f>
        <v/>
      </c>
      <c r="BI103" s="109">
        <f>SUMIFS(Xero!$F:$F,Xero!$B:$B,Heron!BI$9,Xero!$A:$A,Heron!$A$4,Xero!$E:$E,Heron!$A103)+SUMIFS(Xero!$F:$F,Xero!$B:$B,Heron!BI$9,Xero!$A:$A,Heron!$A$5,Xero!$E:$E,Heron!$A103)</f>
        <v/>
      </c>
      <c r="BJ103" s="109">
        <f>SUMIFS(Xero!$F:$F,Xero!$B:$B,Heron!BJ$9,Xero!$A:$A,Heron!$A$4,Xero!$E:$E,Heron!$A103)+SUMIFS(Xero!$F:$F,Xero!$B:$B,Heron!BJ$9,Xero!$A:$A,Heron!$A$5,Xero!$E:$E,Heron!$A103)</f>
        <v/>
      </c>
      <c r="BK103" s="109">
        <f>SUMIFS(Xero!$F:$F,Xero!$B:$B,Heron!BK$9,Xero!$A:$A,Heron!$A$4,Xero!$E:$E,Heron!$A103)+SUMIFS(Xero!$F:$F,Xero!$B:$B,Heron!BK$9,Xero!$A:$A,Heron!$A$5,Xero!$E:$E,Heron!$A103)</f>
        <v/>
      </c>
      <c r="BL103" s="109">
        <f>sum(D103:BK103)</f>
        <v/>
      </c>
    </row>
    <row r="104">
      <c r="A104" s="108" t="inlineStr">
        <is>
          <t>Staff Welfare</t>
        </is>
      </c>
      <c r="D104" s="109">
        <f>SUMIFS(Xero!$F:$F,Xero!$B:$B,Heron!D$9,Xero!$A:$A,Heron!$A$4,Xero!$E:$E,Heron!$A104)+SUMIFS(Xero!$F:$F,Xero!$B:$B,Heron!D$9,Xero!$A:$A,Heron!$A$5,Xero!$E:$E,Heron!$A104)</f>
        <v/>
      </c>
      <c r="E104" s="109">
        <f>SUMIFS(Xero!$F:$F,Xero!$B:$B,Heron!E$9,Xero!$A:$A,Heron!$A$4,Xero!$E:$E,Heron!$A104)+SUMIFS(Xero!$F:$F,Xero!$B:$B,Heron!E$9,Xero!$A:$A,Heron!$A$5,Xero!$E:$E,Heron!$A104)</f>
        <v/>
      </c>
      <c r="F104" s="109">
        <f>SUMIFS(Xero!$F:$F,Xero!$B:$B,Heron!F$9,Xero!$A:$A,Heron!$A$4,Xero!$E:$E,Heron!$A104)+SUMIFS(Xero!$F:$F,Xero!$B:$B,Heron!F$9,Xero!$A:$A,Heron!$A$5,Xero!$E:$E,Heron!$A104)</f>
        <v/>
      </c>
      <c r="G104" s="109">
        <f>SUMIFS(Xero!$F:$F,Xero!$B:$B,Heron!G$9,Xero!$A:$A,Heron!$A$4,Xero!$E:$E,Heron!$A104)+SUMIFS(Xero!$F:$F,Xero!$B:$B,Heron!G$9,Xero!$A:$A,Heron!$A$5,Xero!$E:$E,Heron!$A104)</f>
        <v/>
      </c>
      <c r="H104" s="109">
        <f>SUMIFS(Xero!$F:$F,Xero!$B:$B,Heron!H$9,Xero!$A:$A,Heron!$A$4,Xero!$E:$E,Heron!$A104)+SUMIFS(Xero!$F:$F,Xero!$B:$B,Heron!H$9,Xero!$A:$A,Heron!$A$5,Xero!$E:$E,Heron!$A104)</f>
        <v/>
      </c>
      <c r="I104" s="109">
        <f>SUMIFS(Xero!$F:$F,Xero!$B:$B,Heron!I$9,Xero!$A:$A,Heron!$A$4,Xero!$E:$E,Heron!$A104)+SUMIFS(Xero!$F:$F,Xero!$B:$B,Heron!I$9,Xero!$A:$A,Heron!$A$5,Xero!$E:$E,Heron!$A104)</f>
        <v/>
      </c>
      <c r="J104" s="109">
        <f>SUMIFS(Xero!$F:$F,Xero!$B:$B,Heron!J$9,Xero!$A:$A,Heron!$A$4,Xero!$E:$E,Heron!$A104)+SUMIFS(Xero!$F:$F,Xero!$B:$B,Heron!J$9,Xero!$A:$A,Heron!$A$5,Xero!$E:$E,Heron!$A104)</f>
        <v/>
      </c>
      <c r="K104" s="109">
        <f>SUMIFS(Xero!$F:$F,Xero!$B:$B,Heron!K$9,Xero!$A:$A,Heron!$A$4,Xero!$E:$E,Heron!$A104)+SUMIFS(Xero!$F:$F,Xero!$B:$B,Heron!K$9,Xero!$A:$A,Heron!$A$5,Xero!$E:$E,Heron!$A104)</f>
        <v/>
      </c>
      <c r="L104" s="109">
        <f>SUMIFS(Xero!$F:$F,Xero!$B:$B,Heron!L$9,Xero!$A:$A,Heron!$A$4,Xero!$E:$E,Heron!$A104)+SUMIFS(Xero!$F:$F,Xero!$B:$B,Heron!L$9,Xero!$A:$A,Heron!$A$5,Xero!$E:$E,Heron!$A104)</f>
        <v/>
      </c>
      <c r="M104" s="109">
        <f>SUMIFS(Xero!$F:$F,Xero!$B:$B,Heron!M$9,Xero!$A:$A,Heron!$A$4,Xero!$E:$E,Heron!$A104)+SUMIFS(Xero!$F:$F,Xero!$B:$B,Heron!M$9,Xero!$A:$A,Heron!$A$5,Xero!$E:$E,Heron!$A104)</f>
        <v/>
      </c>
      <c r="N104" s="109">
        <f>SUMIFS(Xero!$F:$F,Xero!$B:$B,Heron!N$9,Xero!$A:$A,Heron!$A$4,Xero!$E:$E,Heron!$A104)+SUMIFS(Xero!$F:$F,Xero!$B:$B,Heron!N$9,Xero!$A:$A,Heron!$A$5,Xero!$E:$E,Heron!$A104)</f>
        <v/>
      </c>
      <c r="O104" s="109">
        <f>SUMIFS(Xero!$F:$F,Xero!$B:$B,Heron!O$9,Xero!$A:$A,Heron!$A$4,Xero!$E:$E,Heron!$A104)+SUMIFS(Xero!$F:$F,Xero!$B:$B,Heron!O$9,Xero!$A:$A,Heron!$A$5,Xero!$E:$E,Heron!$A104)</f>
        <v/>
      </c>
      <c r="P104" s="109">
        <f>SUMIFS(Xero!$F:$F,Xero!$B:$B,Heron!P$9,Xero!$A:$A,Heron!$A$4,Xero!$E:$E,Heron!$A104)+SUMIFS(Xero!$F:$F,Xero!$B:$B,Heron!P$9,Xero!$A:$A,Heron!$A$5,Xero!$E:$E,Heron!$A104)</f>
        <v/>
      </c>
      <c r="Q104" s="109">
        <f>SUMIFS(Xero!$F:$F,Xero!$B:$B,Heron!Q$9,Xero!$A:$A,Heron!$A$4,Xero!$E:$E,Heron!$A104)+SUMIFS(Xero!$F:$F,Xero!$B:$B,Heron!Q$9,Xero!$A:$A,Heron!$A$5,Xero!$E:$E,Heron!$A104)</f>
        <v/>
      </c>
      <c r="R104" s="109">
        <f>SUMIFS(Xero!$F:$F,Xero!$B:$B,Heron!R$9,Xero!$A:$A,Heron!$A$4,Xero!$E:$E,Heron!$A104)+SUMIFS(Xero!$F:$F,Xero!$B:$B,Heron!R$9,Xero!$A:$A,Heron!$A$5,Xero!$E:$E,Heron!$A104)</f>
        <v/>
      </c>
      <c r="S104" s="109">
        <f>SUMIFS(Xero!$F:$F,Xero!$B:$B,Heron!S$9,Xero!$A:$A,Heron!$A$4,Xero!$E:$E,Heron!$A104)+SUMIFS(Xero!$F:$F,Xero!$B:$B,Heron!S$9,Xero!$A:$A,Heron!$A$5,Xero!$E:$E,Heron!$A104)</f>
        <v/>
      </c>
      <c r="T104" s="109">
        <f>SUMIFS(Xero!$F:$F,Xero!$B:$B,Heron!T$9,Xero!$A:$A,Heron!$A$4,Xero!$E:$E,Heron!$A104)+SUMIFS(Xero!$F:$F,Xero!$B:$B,Heron!T$9,Xero!$A:$A,Heron!$A$5,Xero!$E:$E,Heron!$A104)</f>
        <v/>
      </c>
      <c r="U104" s="109">
        <f>SUMIFS(Xero!$F:$F,Xero!$B:$B,Heron!U$9,Xero!$A:$A,Heron!$A$4,Xero!$E:$E,Heron!$A104)+SUMIFS(Xero!$F:$F,Xero!$B:$B,Heron!U$9,Xero!$A:$A,Heron!$A$5,Xero!$E:$E,Heron!$A104)</f>
        <v/>
      </c>
      <c r="V104" s="109">
        <f>SUMIFS(Xero!$F:$F,Xero!$B:$B,Heron!V$9,Xero!$A:$A,Heron!$A$4,Xero!$E:$E,Heron!$A104)+SUMIFS(Xero!$F:$F,Xero!$B:$B,Heron!V$9,Xero!$A:$A,Heron!$A$5,Xero!$E:$E,Heron!$A104)</f>
        <v/>
      </c>
      <c r="W104" s="109">
        <f>SUMIFS(Xero!$F:$F,Xero!$B:$B,Heron!W$9,Xero!$A:$A,Heron!$A$4,Xero!$E:$E,Heron!$A104)+SUMIFS(Xero!$F:$F,Xero!$B:$B,Heron!W$9,Xero!$A:$A,Heron!$A$5,Xero!$E:$E,Heron!$A104)</f>
        <v/>
      </c>
      <c r="X104" s="109">
        <f>SUMIFS(Xero!$F:$F,Xero!$B:$B,Heron!X$9,Xero!$A:$A,Heron!$A$4,Xero!$E:$E,Heron!$A104)+SUMIFS(Xero!$F:$F,Xero!$B:$B,Heron!X$9,Xero!$A:$A,Heron!$A$5,Xero!$E:$E,Heron!$A104)</f>
        <v/>
      </c>
      <c r="Y104" s="109">
        <f>SUMIFS(Xero!$F:$F,Xero!$B:$B,Heron!Y$9,Xero!$A:$A,Heron!$A$4,Xero!$E:$E,Heron!$A104)+SUMIFS(Xero!$F:$F,Xero!$B:$B,Heron!Y$9,Xero!$A:$A,Heron!$A$5,Xero!$E:$E,Heron!$A104)</f>
        <v/>
      </c>
      <c r="Z104" s="109">
        <f>SUMIFS(Xero!$F:$F,Xero!$B:$B,Heron!Z$9,Xero!$A:$A,Heron!$A$4,Xero!$E:$E,Heron!$A104)+SUMIFS(Xero!$F:$F,Xero!$B:$B,Heron!Z$9,Xero!$A:$A,Heron!$A$5,Xero!$E:$E,Heron!$A104)</f>
        <v/>
      </c>
      <c r="AA104" s="109">
        <f>SUMIFS(Xero!$F:$F,Xero!$B:$B,Heron!AA$9,Xero!$A:$A,Heron!$A$4,Xero!$E:$E,Heron!$A104)+SUMIFS(Xero!$F:$F,Xero!$B:$B,Heron!AA$9,Xero!$A:$A,Heron!$A$5,Xero!$E:$E,Heron!$A104)</f>
        <v/>
      </c>
      <c r="AB104" s="109">
        <f>SUMIFS(Xero!$F:$F,Xero!$B:$B,Heron!AB$9,Xero!$A:$A,Heron!$A$4,Xero!$E:$E,Heron!$A104)+SUMIFS(Xero!$F:$F,Xero!$B:$B,Heron!AB$9,Xero!$A:$A,Heron!$A$5,Xero!$E:$E,Heron!$A104)</f>
        <v/>
      </c>
      <c r="AC104" s="109">
        <f>SUMIFS(Xero!$F:$F,Xero!$B:$B,Heron!AC$9,Xero!$A:$A,Heron!$A$4,Xero!$E:$E,Heron!$A104)+SUMIFS(Xero!$F:$F,Xero!$B:$B,Heron!AC$9,Xero!$A:$A,Heron!$A$5,Xero!$E:$E,Heron!$A104)</f>
        <v/>
      </c>
      <c r="AD104" s="109">
        <f>SUMIFS(Xero!$F:$F,Xero!$B:$B,Heron!AD$9,Xero!$A:$A,Heron!$A$4,Xero!$E:$E,Heron!$A104)+SUMIFS(Xero!$F:$F,Xero!$B:$B,Heron!AD$9,Xero!$A:$A,Heron!$A$5,Xero!$E:$E,Heron!$A104)</f>
        <v/>
      </c>
      <c r="AE104" s="109">
        <f>SUMIFS(Xero!$F:$F,Xero!$B:$B,Heron!AE$9,Xero!$A:$A,Heron!$A$4,Xero!$E:$E,Heron!$A104)+SUMIFS(Xero!$F:$F,Xero!$B:$B,Heron!AE$9,Xero!$A:$A,Heron!$A$5,Xero!$E:$E,Heron!$A104)</f>
        <v/>
      </c>
      <c r="AF104" s="109">
        <f>SUMIFS(Xero!$F:$F,Xero!$B:$B,Heron!AF$9,Xero!$A:$A,Heron!$A$4,Xero!$E:$E,Heron!$A104)+SUMIFS(Xero!$F:$F,Xero!$B:$B,Heron!AF$9,Xero!$A:$A,Heron!$A$5,Xero!$E:$E,Heron!$A104)</f>
        <v/>
      </c>
      <c r="AG104" s="109">
        <f>SUMIFS(Xero!$F:$F,Xero!$B:$B,Heron!AG$9,Xero!$A:$A,Heron!$A$4,Xero!$E:$E,Heron!$A104)+SUMIFS(Xero!$F:$F,Xero!$B:$B,Heron!AG$9,Xero!$A:$A,Heron!$A$5,Xero!$E:$E,Heron!$A104)</f>
        <v/>
      </c>
      <c r="AH104" s="109">
        <f>SUMIFS(Xero!$F:$F,Xero!$B:$B,Heron!AH$9,Xero!$A:$A,Heron!$A$4,Xero!$E:$E,Heron!$A104)+SUMIFS(Xero!$F:$F,Xero!$B:$B,Heron!AH$9,Xero!$A:$A,Heron!$A$5,Xero!$E:$E,Heron!$A104)</f>
        <v/>
      </c>
      <c r="AI104" s="109">
        <f>SUMIFS(Xero!$F:$F,Xero!$B:$B,Heron!AI$9,Xero!$A:$A,Heron!$A$4,Xero!$E:$E,Heron!$A104)+SUMIFS(Xero!$F:$F,Xero!$B:$B,Heron!AI$9,Xero!$A:$A,Heron!$A$5,Xero!$E:$E,Heron!$A104)</f>
        <v/>
      </c>
      <c r="AJ104" s="109">
        <f>SUMIFS(Xero!$F:$F,Xero!$B:$B,Heron!AJ$9,Xero!$A:$A,Heron!$A$4,Xero!$E:$E,Heron!$A104)+SUMIFS(Xero!$F:$F,Xero!$B:$B,Heron!AJ$9,Xero!$A:$A,Heron!$A$5,Xero!$E:$E,Heron!$A104)</f>
        <v/>
      </c>
      <c r="AK104" s="109">
        <f>SUMIFS(Xero!$F:$F,Xero!$B:$B,Heron!AK$9,Xero!$A:$A,Heron!$A$4,Xero!$E:$E,Heron!$A104)+SUMIFS(Xero!$F:$F,Xero!$B:$B,Heron!AK$9,Xero!$A:$A,Heron!$A$5,Xero!$E:$E,Heron!$A104)</f>
        <v/>
      </c>
      <c r="AL104" s="109">
        <f>SUMIFS(Xero!$F:$F,Xero!$B:$B,Heron!AL$9,Xero!$A:$A,Heron!$A$4,Xero!$E:$E,Heron!$A104)+SUMIFS(Xero!$F:$F,Xero!$B:$B,Heron!AL$9,Xero!$A:$A,Heron!$A$5,Xero!$E:$E,Heron!$A104)</f>
        <v/>
      </c>
      <c r="AM104" s="109">
        <f>SUMIFS(Xero!$F:$F,Xero!$B:$B,Heron!AM$9,Xero!$A:$A,Heron!$A$4,Xero!$E:$E,Heron!$A104)+SUMIFS(Xero!$F:$F,Xero!$B:$B,Heron!AM$9,Xero!$A:$A,Heron!$A$5,Xero!$E:$E,Heron!$A104)</f>
        <v/>
      </c>
      <c r="AN104" s="109">
        <f>SUMIFS(Xero!$F:$F,Xero!$B:$B,Heron!AN$9,Xero!$A:$A,Heron!$A$4,Xero!$E:$E,Heron!$A104)+SUMIFS(Xero!$F:$F,Xero!$B:$B,Heron!AN$9,Xero!$A:$A,Heron!$A$5,Xero!$E:$E,Heron!$A104)</f>
        <v/>
      </c>
      <c r="AO104" s="109">
        <f>SUMIFS(Xero!$F:$F,Xero!$B:$B,Heron!AO$9,Xero!$A:$A,Heron!$A$4,Xero!$E:$E,Heron!$A104)+SUMIFS(Xero!$F:$F,Xero!$B:$B,Heron!AO$9,Xero!$A:$A,Heron!$A$5,Xero!$E:$E,Heron!$A104)</f>
        <v/>
      </c>
      <c r="AP104" s="109">
        <f>SUMIFS(Xero!$F:$F,Xero!$B:$B,Heron!AP$9,Xero!$A:$A,Heron!$A$4,Xero!$E:$E,Heron!$A104)+SUMIFS(Xero!$F:$F,Xero!$B:$B,Heron!AP$9,Xero!$A:$A,Heron!$A$5,Xero!$E:$E,Heron!$A104)</f>
        <v/>
      </c>
      <c r="AQ104" s="109">
        <f>SUMIFS(Xero!$F:$F,Xero!$B:$B,Heron!AQ$9,Xero!$A:$A,Heron!$A$4,Xero!$E:$E,Heron!$A104)+SUMIFS(Xero!$F:$F,Xero!$B:$B,Heron!AQ$9,Xero!$A:$A,Heron!$A$5,Xero!$E:$E,Heron!$A104)</f>
        <v/>
      </c>
      <c r="AR104" s="109">
        <f>SUMIFS(Xero!$F:$F,Xero!$B:$B,Heron!AR$9,Xero!$A:$A,Heron!$A$4,Xero!$E:$E,Heron!$A104)+SUMIFS(Xero!$F:$F,Xero!$B:$B,Heron!AR$9,Xero!$A:$A,Heron!$A$5,Xero!$E:$E,Heron!$A104)</f>
        <v/>
      </c>
      <c r="AS104" s="109">
        <f>SUMIFS(Xero!$F:$F,Xero!$B:$B,Heron!AS$9,Xero!$A:$A,Heron!$A$4,Xero!$E:$E,Heron!$A104)+SUMIFS(Xero!$F:$F,Xero!$B:$B,Heron!AS$9,Xero!$A:$A,Heron!$A$5,Xero!$E:$E,Heron!$A104)</f>
        <v/>
      </c>
      <c r="AT104" s="109">
        <f>SUMIFS(Xero!$F:$F,Xero!$B:$B,Heron!AT$9,Xero!$A:$A,Heron!$A$4,Xero!$E:$E,Heron!$A104)+SUMIFS(Xero!$F:$F,Xero!$B:$B,Heron!AT$9,Xero!$A:$A,Heron!$A$5,Xero!$E:$E,Heron!$A104)</f>
        <v/>
      </c>
      <c r="AU104" s="109">
        <f>SUMIFS(Xero!$F:$F,Xero!$B:$B,Heron!AU$9,Xero!$A:$A,Heron!$A$4,Xero!$E:$E,Heron!$A104)+SUMIFS(Xero!$F:$F,Xero!$B:$B,Heron!AU$9,Xero!$A:$A,Heron!$A$5,Xero!$E:$E,Heron!$A104)</f>
        <v/>
      </c>
      <c r="AV104" s="109">
        <f>SUMIFS(Xero!$F:$F,Xero!$B:$B,Heron!AV$9,Xero!$A:$A,Heron!$A$4,Xero!$E:$E,Heron!$A104)+SUMIFS(Xero!$F:$F,Xero!$B:$B,Heron!AV$9,Xero!$A:$A,Heron!$A$5,Xero!$E:$E,Heron!$A104)</f>
        <v/>
      </c>
      <c r="AW104" s="109">
        <f>SUMIFS(Xero!$F:$F,Xero!$B:$B,Heron!AW$9,Xero!$A:$A,Heron!$A$4,Xero!$E:$E,Heron!$A104)+SUMIFS(Xero!$F:$F,Xero!$B:$B,Heron!AW$9,Xero!$A:$A,Heron!$A$5,Xero!$E:$E,Heron!$A104)</f>
        <v/>
      </c>
      <c r="AX104" s="109">
        <f>SUMIFS(Xero!$F:$F,Xero!$B:$B,Heron!AX$9,Xero!$A:$A,Heron!$A$4,Xero!$E:$E,Heron!$A104)+SUMIFS(Xero!$F:$F,Xero!$B:$B,Heron!AX$9,Xero!$A:$A,Heron!$A$5,Xero!$E:$E,Heron!$A104)</f>
        <v/>
      </c>
      <c r="AY104" s="109">
        <f>SUMIFS(Xero!$F:$F,Xero!$B:$B,Heron!AY$9,Xero!$A:$A,Heron!$A$4,Xero!$E:$E,Heron!$A104)+SUMIFS(Xero!$F:$F,Xero!$B:$B,Heron!AY$9,Xero!$A:$A,Heron!$A$5,Xero!$E:$E,Heron!$A104)</f>
        <v/>
      </c>
      <c r="AZ104" s="109">
        <f>SUMIFS(Xero!$F:$F,Xero!$B:$B,Heron!AZ$9,Xero!$A:$A,Heron!$A$4,Xero!$E:$E,Heron!$A104)+SUMIFS(Xero!$F:$F,Xero!$B:$B,Heron!AZ$9,Xero!$A:$A,Heron!$A$5,Xero!$E:$E,Heron!$A104)</f>
        <v/>
      </c>
      <c r="BA104" s="109">
        <f>SUMIFS(Xero!$F:$F,Xero!$B:$B,Heron!BA$9,Xero!$A:$A,Heron!$A$4,Xero!$E:$E,Heron!$A104)+SUMIFS(Xero!$F:$F,Xero!$B:$B,Heron!BA$9,Xero!$A:$A,Heron!$A$5,Xero!$E:$E,Heron!$A104)</f>
        <v/>
      </c>
      <c r="BB104" s="109">
        <f>SUMIFS(Xero!$F:$F,Xero!$B:$B,Heron!BB$9,Xero!$A:$A,Heron!$A$4,Xero!$E:$E,Heron!$A104)+SUMIFS(Xero!$F:$F,Xero!$B:$B,Heron!BB$9,Xero!$A:$A,Heron!$A$5,Xero!$E:$E,Heron!$A104)</f>
        <v/>
      </c>
      <c r="BC104" s="109">
        <f>SUMIFS(Xero!$F:$F,Xero!$B:$B,Heron!BC$9,Xero!$A:$A,Heron!$A$4,Xero!$E:$E,Heron!$A104)+SUMIFS(Xero!$F:$F,Xero!$B:$B,Heron!BC$9,Xero!$A:$A,Heron!$A$5,Xero!$E:$E,Heron!$A104)</f>
        <v/>
      </c>
      <c r="BD104" s="109">
        <f>SUMIFS(Xero!$F:$F,Xero!$B:$B,Heron!BD$9,Xero!$A:$A,Heron!$A$4,Xero!$E:$E,Heron!$A104)+SUMIFS(Xero!$F:$F,Xero!$B:$B,Heron!BD$9,Xero!$A:$A,Heron!$A$5,Xero!$E:$E,Heron!$A104)</f>
        <v/>
      </c>
      <c r="BE104" s="109">
        <f>SUMIFS(Xero!$F:$F,Xero!$B:$B,Heron!BE$9,Xero!$A:$A,Heron!$A$4,Xero!$E:$E,Heron!$A104)+SUMIFS(Xero!$F:$F,Xero!$B:$B,Heron!BE$9,Xero!$A:$A,Heron!$A$5,Xero!$E:$E,Heron!$A104)</f>
        <v/>
      </c>
      <c r="BF104" s="109">
        <f>SUMIFS(Xero!$F:$F,Xero!$B:$B,Heron!BF$9,Xero!$A:$A,Heron!$A$4,Xero!$E:$E,Heron!$A104)+SUMIFS(Xero!$F:$F,Xero!$B:$B,Heron!BF$9,Xero!$A:$A,Heron!$A$5,Xero!$E:$E,Heron!$A104)</f>
        <v/>
      </c>
      <c r="BG104" s="109">
        <f>SUMIFS(Xero!$F:$F,Xero!$B:$B,Heron!BG$9,Xero!$A:$A,Heron!$A$4,Xero!$E:$E,Heron!$A104)+SUMIFS(Xero!$F:$F,Xero!$B:$B,Heron!BG$9,Xero!$A:$A,Heron!$A$5,Xero!$E:$E,Heron!$A104)</f>
        <v/>
      </c>
      <c r="BH104" s="109">
        <f>SUMIFS(Xero!$F:$F,Xero!$B:$B,Heron!BH$9,Xero!$A:$A,Heron!$A$4,Xero!$E:$E,Heron!$A104)+SUMIFS(Xero!$F:$F,Xero!$B:$B,Heron!BH$9,Xero!$A:$A,Heron!$A$5,Xero!$E:$E,Heron!$A104)</f>
        <v/>
      </c>
      <c r="BI104" s="109">
        <f>SUMIFS(Xero!$F:$F,Xero!$B:$B,Heron!BI$9,Xero!$A:$A,Heron!$A$4,Xero!$E:$E,Heron!$A104)+SUMIFS(Xero!$F:$F,Xero!$B:$B,Heron!BI$9,Xero!$A:$A,Heron!$A$5,Xero!$E:$E,Heron!$A104)</f>
        <v/>
      </c>
      <c r="BJ104" s="109">
        <f>SUMIFS(Xero!$F:$F,Xero!$B:$B,Heron!BJ$9,Xero!$A:$A,Heron!$A$4,Xero!$E:$E,Heron!$A104)+SUMIFS(Xero!$F:$F,Xero!$B:$B,Heron!BJ$9,Xero!$A:$A,Heron!$A$5,Xero!$E:$E,Heron!$A104)</f>
        <v/>
      </c>
      <c r="BK104" s="109">
        <f>SUMIFS(Xero!$F:$F,Xero!$B:$B,Heron!BK$9,Xero!$A:$A,Heron!$A$4,Xero!$E:$E,Heron!$A104)+SUMIFS(Xero!$F:$F,Xero!$B:$B,Heron!BK$9,Xero!$A:$A,Heron!$A$5,Xero!$E:$E,Heron!$A104)</f>
        <v/>
      </c>
      <c r="BL104" s="109">
        <f>sum(D104:BK104)</f>
        <v/>
      </c>
    </row>
    <row r="105">
      <c r="A105" s="108" t="inlineStr">
        <is>
          <t>Subscription - NHBRC</t>
        </is>
      </c>
      <c r="D105" s="109">
        <f>SUMIFS(Xero!$F:$F,Xero!$B:$B,Heron!D$9,Xero!$A:$A,Heron!$A$4,Xero!$E:$E,Heron!$A105)+SUMIFS(Xero!$F:$F,Xero!$B:$B,Heron!D$9,Xero!$A:$A,Heron!$A$5,Xero!$E:$E,Heron!$A105)</f>
        <v/>
      </c>
      <c r="E105" s="109">
        <f>SUMIFS(Xero!$F:$F,Xero!$B:$B,Heron!E$9,Xero!$A:$A,Heron!$A$4,Xero!$E:$E,Heron!$A105)+SUMIFS(Xero!$F:$F,Xero!$B:$B,Heron!E$9,Xero!$A:$A,Heron!$A$5,Xero!$E:$E,Heron!$A105)</f>
        <v/>
      </c>
      <c r="F105" s="109">
        <f>SUMIFS(Xero!$F:$F,Xero!$B:$B,Heron!F$9,Xero!$A:$A,Heron!$A$4,Xero!$E:$E,Heron!$A105)+SUMIFS(Xero!$F:$F,Xero!$B:$B,Heron!F$9,Xero!$A:$A,Heron!$A$5,Xero!$E:$E,Heron!$A105)</f>
        <v/>
      </c>
      <c r="G105" s="109">
        <f>SUMIFS(Xero!$F:$F,Xero!$B:$B,Heron!G$9,Xero!$A:$A,Heron!$A$4,Xero!$E:$E,Heron!$A105)+SUMIFS(Xero!$F:$F,Xero!$B:$B,Heron!G$9,Xero!$A:$A,Heron!$A$5,Xero!$E:$E,Heron!$A105)</f>
        <v/>
      </c>
      <c r="H105" s="109">
        <f>SUMIFS(Xero!$F:$F,Xero!$B:$B,Heron!H$9,Xero!$A:$A,Heron!$A$4,Xero!$E:$E,Heron!$A105)+SUMIFS(Xero!$F:$F,Xero!$B:$B,Heron!H$9,Xero!$A:$A,Heron!$A$5,Xero!$E:$E,Heron!$A105)</f>
        <v/>
      </c>
      <c r="I105" s="109">
        <f>SUMIFS(Xero!$F:$F,Xero!$B:$B,Heron!I$9,Xero!$A:$A,Heron!$A$4,Xero!$E:$E,Heron!$A105)+SUMIFS(Xero!$F:$F,Xero!$B:$B,Heron!I$9,Xero!$A:$A,Heron!$A$5,Xero!$E:$E,Heron!$A105)</f>
        <v/>
      </c>
      <c r="J105" s="109">
        <f>SUMIFS(Xero!$F:$F,Xero!$B:$B,Heron!J$9,Xero!$A:$A,Heron!$A$4,Xero!$E:$E,Heron!$A105)+SUMIFS(Xero!$F:$F,Xero!$B:$B,Heron!J$9,Xero!$A:$A,Heron!$A$5,Xero!$E:$E,Heron!$A105)</f>
        <v/>
      </c>
      <c r="K105" s="109">
        <f>SUMIFS(Xero!$F:$F,Xero!$B:$B,Heron!K$9,Xero!$A:$A,Heron!$A$4,Xero!$E:$E,Heron!$A105)+SUMIFS(Xero!$F:$F,Xero!$B:$B,Heron!K$9,Xero!$A:$A,Heron!$A$5,Xero!$E:$E,Heron!$A105)</f>
        <v/>
      </c>
      <c r="L105" s="109">
        <f>SUMIFS(Xero!$F:$F,Xero!$B:$B,Heron!L$9,Xero!$A:$A,Heron!$A$4,Xero!$E:$E,Heron!$A105)+SUMIFS(Xero!$F:$F,Xero!$B:$B,Heron!L$9,Xero!$A:$A,Heron!$A$5,Xero!$E:$E,Heron!$A105)</f>
        <v/>
      </c>
      <c r="M105" s="109">
        <f>SUMIFS(Xero!$F:$F,Xero!$B:$B,Heron!M$9,Xero!$A:$A,Heron!$A$4,Xero!$E:$E,Heron!$A105)+SUMIFS(Xero!$F:$F,Xero!$B:$B,Heron!M$9,Xero!$A:$A,Heron!$A$5,Xero!$E:$E,Heron!$A105)</f>
        <v/>
      </c>
      <c r="N105" s="109">
        <f>SUMIFS(Xero!$F:$F,Xero!$B:$B,Heron!N$9,Xero!$A:$A,Heron!$A$4,Xero!$E:$E,Heron!$A105)+SUMIFS(Xero!$F:$F,Xero!$B:$B,Heron!N$9,Xero!$A:$A,Heron!$A$5,Xero!$E:$E,Heron!$A105)</f>
        <v/>
      </c>
      <c r="O105" s="109">
        <f>SUMIFS(Xero!$F:$F,Xero!$B:$B,Heron!O$9,Xero!$A:$A,Heron!$A$4,Xero!$E:$E,Heron!$A105)+SUMIFS(Xero!$F:$F,Xero!$B:$B,Heron!O$9,Xero!$A:$A,Heron!$A$5,Xero!$E:$E,Heron!$A105)</f>
        <v/>
      </c>
      <c r="P105" s="109">
        <f>SUMIFS(Xero!$F:$F,Xero!$B:$B,Heron!P$9,Xero!$A:$A,Heron!$A$4,Xero!$E:$E,Heron!$A105)+SUMIFS(Xero!$F:$F,Xero!$B:$B,Heron!P$9,Xero!$A:$A,Heron!$A$5,Xero!$E:$E,Heron!$A105)</f>
        <v/>
      </c>
      <c r="Q105" s="109">
        <f>SUMIFS(Xero!$F:$F,Xero!$B:$B,Heron!Q$9,Xero!$A:$A,Heron!$A$4,Xero!$E:$E,Heron!$A105)+SUMIFS(Xero!$F:$F,Xero!$B:$B,Heron!Q$9,Xero!$A:$A,Heron!$A$5,Xero!$E:$E,Heron!$A105)</f>
        <v/>
      </c>
      <c r="R105" s="109">
        <f>SUMIFS(Xero!$F:$F,Xero!$B:$B,Heron!R$9,Xero!$A:$A,Heron!$A$4,Xero!$E:$E,Heron!$A105)+SUMIFS(Xero!$F:$F,Xero!$B:$B,Heron!R$9,Xero!$A:$A,Heron!$A$5,Xero!$E:$E,Heron!$A105)</f>
        <v/>
      </c>
      <c r="S105" s="109">
        <f>SUMIFS(Xero!$F:$F,Xero!$B:$B,Heron!S$9,Xero!$A:$A,Heron!$A$4,Xero!$E:$E,Heron!$A105)+SUMIFS(Xero!$F:$F,Xero!$B:$B,Heron!S$9,Xero!$A:$A,Heron!$A$5,Xero!$E:$E,Heron!$A105)</f>
        <v/>
      </c>
      <c r="T105" s="109">
        <f>SUMIFS(Xero!$F:$F,Xero!$B:$B,Heron!T$9,Xero!$A:$A,Heron!$A$4,Xero!$E:$E,Heron!$A105)+SUMIFS(Xero!$F:$F,Xero!$B:$B,Heron!T$9,Xero!$A:$A,Heron!$A$5,Xero!$E:$E,Heron!$A105)</f>
        <v/>
      </c>
      <c r="U105" s="109">
        <f>SUMIFS(Xero!$F:$F,Xero!$B:$B,Heron!U$9,Xero!$A:$A,Heron!$A$4,Xero!$E:$E,Heron!$A105)+SUMIFS(Xero!$F:$F,Xero!$B:$B,Heron!U$9,Xero!$A:$A,Heron!$A$5,Xero!$E:$E,Heron!$A105)</f>
        <v/>
      </c>
      <c r="V105" s="109">
        <f>SUMIFS(Xero!$F:$F,Xero!$B:$B,Heron!V$9,Xero!$A:$A,Heron!$A$4,Xero!$E:$E,Heron!$A105)+SUMIFS(Xero!$F:$F,Xero!$B:$B,Heron!V$9,Xero!$A:$A,Heron!$A$5,Xero!$E:$E,Heron!$A105)</f>
        <v/>
      </c>
      <c r="W105" s="109">
        <f>SUMIFS(Xero!$F:$F,Xero!$B:$B,Heron!W$9,Xero!$A:$A,Heron!$A$4,Xero!$E:$E,Heron!$A105)+SUMIFS(Xero!$F:$F,Xero!$B:$B,Heron!W$9,Xero!$A:$A,Heron!$A$5,Xero!$E:$E,Heron!$A105)</f>
        <v/>
      </c>
      <c r="X105" s="109">
        <f>SUMIFS(Xero!$F:$F,Xero!$B:$B,Heron!X$9,Xero!$A:$A,Heron!$A$4,Xero!$E:$E,Heron!$A105)+SUMIFS(Xero!$F:$F,Xero!$B:$B,Heron!X$9,Xero!$A:$A,Heron!$A$5,Xero!$E:$E,Heron!$A105)</f>
        <v/>
      </c>
      <c r="Y105" s="109">
        <f>SUMIFS(Xero!$F:$F,Xero!$B:$B,Heron!Y$9,Xero!$A:$A,Heron!$A$4,Xero!$E:$E,Heron!$A105)+SUMIFS(Xero!$F:$F,Xero!$B:$B,Heron!Y$9,Xero!$A:$A,Heron!$A$5,Xero!$E:$E,Heron!$A105)</f>
        <v/>
      </c>
      <c r="Z105" s="109">
        <f>SUMIFS(Xero!$F:$F,Xero!$B:$B,Heron!Z$9,Xero!$A:$A,Heron!$A$4,Xero!$E:$E,Heron!$A105)+SUMIFS(Xero!$F:$F,Xero!$B:$B,Heron!Z$9,Xero!$A:$A,Heron!$A$5,Xero!$E:$E,Heron!$A105)</f>
        <v/>
      </c>
      <c r="AA105" s="109">
        <f>SUMIFS(Xero!$F:$F,Xero!$B:$B,Heron!AA$9,Xero!$A:$A,Heron!$A$4,Xero!$E:$E,Heron!$A105)+SUMIFS(Xero!$F:$F,Xero!$B:$B,Heron!AA$9,Xero!$A:$A,Heron!$A$5,Xero!$E:$E,Heron!$A105)</f>
        <v/>
      </c>
      <c r="AB105" s="109">
        <f>SUMIFS(Xero!$F:$F,Xero!$B:$B,Heron!AB$9,Xero!$A:$A,Heron!$A$4,Xero!$E:$E,Heron!$A105)+SUMIFS(Xero!$F:$F,Xero!$B:$B,Heron!AB$9,Xero!$A:$A,Heron!$A$5,Xero!$E:$E,Heron!$A105)</f>
        <v/>
      </c>
      <c r="AC105" s="109">
        <f>SUMIFS(Xero!$F:$F,Xero!$B:$B,Heron!AC$9,Xero!$A:$A,Heron!$A$4,Xero!$E:$E,Heron!$A105)+SUMIFS(Xero!$F:$F,Xero!$B:$B,Heron!AC$9,Xero!$A:$A,Heron!$A$5,Xero!$E:$E,Heron!$A105)</f>
        <v/>
      </c>
      <c r="AD105" s="109">
        <f>SUMIFS(Xero!$F:$F,Xero!$B:$B,Heron!AD$9,Xero!$A:$A,Heron!$A$4,Xero!$E:$E,Heron!$A105)+SUMIFS(Xero!$F:$F,Xero!$B:$B,Heron!AD$9,Xero!$A:$A,Heron!$A$5,Xero!$E:$E,Heron!$A105)</f>
        <v/>
      </c>
      <c r="AE105" s="109">
        <f>SUMIFS(Xero!$F:$F,Xero!$B:$B,Heron!AE$9,Xero!$A:$A,Heron!$A$4,Xero!$E:$E,Heron!$A105)+SUMIFS(Xero!$F:$F,Xero!$B:$B,Heron!AE$9,Xero!$A:$A,Heron!$A$5,Xero!$E:$E,Heron!$A105)</f>
        <v/>
      </c>
      <c r="AF105" s="109">
        <f>SUMIFS(Xero!$F:$F,Xero!$B:$B,Heron!AF$9,Xero!$A:$A,Heron!$A$4,Xero!$E:$E,Heron!$A105)+SUMIFS(Xero!$F:$F,Xero!$B:$B,Heron!AF$9,Xero!$A:$A,Heron!$A$5,Xero!$E:$E,Heron!$A105)</f>
        <v/>
      </c>
      <c r="AG105" s="109">
        <f>SUMIFS(Xero!$F:$F,Xero!$B:$B,Heron!AG$9,Xero!$A:$A,Heron!$A$4,Xero!$E:$E,Heron!$A105)+SUMIFS(Xero!$F:$F,Xero!$B:$B,Heron!AG$9,Xero!$A:$A,Heron!$A$5,Xero!$E:$E,Heron!$A105)</f>
        <v/>
      </c>
      <c r="AH105" s="109">
        <f>SUMIFS(Xero!$F:$F,Xero!$B:$B,Heron!AH$9,Xero!$A:$A,Heron!$A$4,Xero!$E:$E,Heron!$A105)+SUMIFS(Xero!$F:$F,Xero!$B:$B,Heron!AH$9,Xero!$A:$A,Heron!$A$5,Xero!$E:$E,Heron!$A105)</f>
        <v/>
      </c>
      <c r="AI105" s="109">
        <f>SUMIFS(Xero!$F:$F,Xero!$B:$B,Heron!AI$9,Xero!$A:$A,Heron!$A$4,Xero!$E:$E,Heron!$A105)+SUMIFS(Xero!$F:$F,Xero!$B:$B,Heron!AI$9,Xero!$A:$A,Heron!$A$5,Xero!$E:$E,Heron!$A105)</f>
        <v/>
      </c>
      <c r="AJ105" s="109">
        <f>SUMIFS(Xero!$F:$F,Xero!$B:$B,Heron!AJ$9,Xero!$A:$A,Heron!$A$4,Xero!$E:$E,Heron!$A105)+SUMIFS(Xero!$F:$F,Xero!$B:$B,Heron!AJ$9,Xero!$A:$A,Heron!$A$5,Xero!$E:$E,Heron!$A105)</f>
        <v/>
      </c>
      <c r="AK105" s="109">
        <f>SUMIFS(Xero!$F:$F,Xero!$B:$B,Heron!AK$9,Xero!$A:$A,Heron!$A$4,Xero!$E:$E,Heron!$A105)+SUMIFS(Xero!$F:$F,Xero!$B:$B,Heron!AK$9,Xero!$A:$A,Heron!$A$5,Xero!$E:$E,Heron!$A105)</f>
        <v/>
      </c>
      <c r="AL105" s="109">
        <f>SUMIFS(Xero!$F:$F,Xero!$B:$B,Heron!AL$9,Xero!$A:$A,Heron!$A$4,Xero!$E:$E,Heron!$A105)+SUMIFS(Xero!$F:$F,Xero!$B:$B,Heron!AL$9,Xero!$A:$A,Heron!$A$5,Xero!$E:$E,Heron!$A105)</f>
        <v/>
      </c>
      <c r="AM105" s="109">
        <f>SUMIFS(Xero!$F:$F,Xero!$B:$B,Heron!AM$9,Xero!$A:$A,Heron!$A$4,Xero!$E:$E,Heron!$A105)+SUMIFS(Xero!$F:$F,Xero!$B:$B,Heron!AM$9,Xero!$A:$A,Heron!$A$5,Xero!$E:$E,Heron!$A105)</f>
        <v/>
      </c>
      <c r="AN105" s="109">
        <f>SUMIFS(Xero!$F:$F,Xero!$B:$B,Heron!AN$9,Xero!$A:$A,Heron!$A$4,Xero!$E:$E,Heron!$A105)+SUMIFS(Xero!$F:$F,Xero!$B:$B,Heron!AN$9,Xero!$A:$A,Heron!$A$5,Xero!$E:$E,Heron!$A105)</f>
        <v/>
      </c>
      <c r="AO105" s="109">
        <f>SUMIFS(Xero!$F:$F,Xero!$B:$B,Heron!AO$9,Xero!$A:$A,Heron!$A$4,Xero!$E:$E,Heron!$A105)+SUMIFS(Xero!$F:$F,Xero!$B:$B,Heron!AO$9,Xero!$A:$A,Heron!$A$5,Xero!$E:$E,Heron!$A105)</f>
        <v/>
      </c>
      <c r="AP105" s="109">
        <f>SUMIFS(Xero!$F:$F,Xero!$B:$B,Heron!AP$9,Xero!$A:$A,Heron!$A$4,Xero!$E:$E,Heron!$A105)+SUMIFS(Xero!$F:$F,Xero!$B:$B,Heron!AP$9,Xero!$A:$A,Heron!$A$5,Xero!$E:$E,Heron!$A105)</f>
        <v/>
      </c>
      <c r="AQ105" s="109">
        <f>SUMIFS(Xero!$F:$F,Xero!$B:$B,Heron!AQ$9,Xero!$A:$A,Heron!$A$4,Xero!$E:$E,Heron!$A105)+SUMIFS(Xero!$F:$F,Xero!$B:$B,Heron!AQ$9,Xero!$A:$A,Heron!$A$5,Xero!$E:$E,Heron!$A105)</f>
        <v/>
      </c>
      <c r="AR105" s="109">
        <f>SUMIFS(Xero!$F:$F,Xero!$B:$B,Heron!AR$9,Xero!$A:$A,Heron!$A$4,Xero!$E:$E,Heron!$A105)+SUMIFS(Xero!$F:$F,Xero!$B:$B,Heron!AR$9,Xero!$A:$A,Heron!$A$5,Xero!$E:$E,Heron!$A105)</f>
        <v/>
      </c>
      <c r="AS105" s="109">
        <f>SUMIFS(Xero!$F:$F,Xero!$B:$B,Heron!AS$9,Xero!$A:$A,Heron!$A$4,Xero!$E:$E,Heron!$A105)+SUMIFS(Xero!$F:$F,Xero!$B:$B,Heron!AS$9,Xero!$A:$A,Heron!$A$5,Xero!$E:$E,Heron!$A105)</f>
        <v/>
      </c>
      <c r="AT105" s="109">
        <f>SUMIFS(Xero!$F:$F,Xero!$B:$B,Heron!AT$9,Xero!$A:$A,Heron!$A$4,Xero!$E:$E,Heron!$A105)+SUMIFS(Xero!$F:$F,Xero!$B:$B,Heron!AT$9,Xero!$A:$A,Heron!$A$5,Xero!$E:$E,Heron!$A105)</f>
        <v/>
      </c>
      <c r="AU105" s="109">
        <f>SUMIFS(Xero!$F:$F,Xero!$B:$B,Heron!AU$9,Xero!$A:$A,Heron!$A$4,Xero!$E:$E,Heron!$A105)+SUMIFS(Xero!$F:$F,Xero!$B:$B,Heron!AU$9,Xero!$A:$A,Heron!$A$5,Xero!$E:$E,Heron!$A105)</f>
        <v/>
      </c>
      <c r="AV105" s="109">
        <f>SUMIFS(Xero!$F:$F,Xero!$B:$B,Heron!AV$9,Xero!$A:$A,Heron!$A$4,Xero!$E:$E,Heron!$A105)+SUMIFS(Xero!$F:$F,Xero!$B:$B,Heron!AV$9,Xero!$A:$A,Heron!$A$5,Xero!$E:$E,Heron!$A105)</f>
        <v/>
      </c>
      <c r="AW105" s="109">
        <f>SUMIFS(Xero!$F:$F,Xero!$B:$B,Heron!AW$9,Xero!$A:$A,Heron!$A$4,Xero!$E:$E,Heron!$A105)+SUMIFS(Xero!$F:$F,Xero!$B:$B,Heron!AW$9,Xero!$A:$A,Heron!$A$5,Xero!$E:$E,Heron!$A105)</f>
        <v/>
      </c>
      <c r="AX105" s="109">
        <f>SUMIFS(Xero!$F:$F,Xero!$B:$B,Heron!AX$9,Xero!$A:$A,Heron!$A$4,Xero!$E:$E,Heron!$A105)+SUMIFS(Xero!$F:$F,Xero!$B:$B,Heron!AX$9,Xero!$A:$A,Heron!$A$5,Xero!$E:$E,Heron!$A105)</f>
        <v/>
      </c>
      <c r="AY105" s="109">
        <f>SUMIFS(Xero!$F:$F,Xero!$B:$B,Heron!AY$9,Xero!$A:$A,Heron!$A$4,Xero!$E:$E,Heron!$A105)+SUMIFS(Xero!$F:$F,Xero!$B:$B,Heron!AY$9,Xero!$A:$A,Heron!$A$5,Xero!$E:$E,Heron!$A105)</f>
        <v/>
      </c>
      <c r="AZ105" s="109">
        <f>SUMIFS(Xero!$F:$F,Xero!$B:$B,Heron!AZ$9,Xero!$A:$A,Heron!$A$4,Xero!$E:$E,Heron!$A105)+SUMIFS(Xero!$F:$F,Xero!$B:$B,Heron!AZ$9,Xero!$A:$A,Heron!$A$5,Xero!$E:$E,Heron!$A105)</f>
        <v/>
      </c>
      <c r="BA105" s="109">
        <f>SUMIFS(Xero!$F:$F,Xero!$B:$B,Heron!BA$9,Xero!$A:$A,Heron!$A$4,Xero!$E:$E,Heron!$A105)+SUMIFS(Xero!$F:$F,Xero!$B:$B,Heron!BA$9,Xero!$A:$A,Heron!$A$5,Xero!$E:$E,Heron!$A105)</f>
        <v/>
      </c>
      <c r="BB105" s="109">
        <f>SUMIFS(Xero!$F:$F,Xero!$B:$B,Heron!BB$9,Xero!$A:$A,Heron!$A$4,Xero!$E:$E,Heron!$A105)+SUMIFS(Xero!$F:$F,Xero!$B:$B,Heron!BB$9,Xero!$A:$A,Heron!$A$5,Xero!$E:$E,Heron!$A105)</f>
        <v/>
      </c>
      <c r="BC105" s="109">
        <f>SUMIFS(Xero!$F:$F,Xero!$B:$B,Heron!BC$9,Xero!$A:$A,Heron!$A$4,Xero!$E:$E,Heron!$A105)+SUMIFS(Xero!$F:$F,Xero!$B:$B,Heron!BC$9,Xero!$A:$A,Heron!$A$5,Xero!$E:$E,Heron!$A105)</f>
        <v/>
      </c>
      <c r="BD105" s="109">
        <f>SUMIFS(Xero!$F:$F,Xero!$B:$B,Heron!BD$9,Xero!$A:$A,Heron!$A$4,Xero!$E:$E,Heron!$A105)+SUMIFS(Xero!$F:$F,Xero!$B:$B,Heron!BD$9,Xero!$A:$A,Heron!$A$5,Xero!$E:$E,Heron!$A105)</f>
        <v/>
      </c>
      <c r="BE105" s="109">
        <f>SUMIFS(Xero!$F:$F,Xero!$B:$B,Heron!BE$9,Xero!$A:$A,Heron!$A$4,Xero!$E:$E,Heron!$A105)+SUMIFS(Xero!$F:$F,Xero!$B:$B,Heron!BE$9,Xero!$A:$A,Heron!$A$5,Xero!$E:$E,Heron!$A105)</f>
        <v/>
      </c>
      <c r="BF105" s="109">
        <f>SUMIFS(Xero!$F:$F,Xero!$B:$B,Heron!BF$9,Xero!$A:$A,Heron!$A$4,Xero!$E:$E,Heron!$A105)+SUMIFS(Xero!$F:$F,Xero!$B:$B,Heron!BF$9,Xero!$A:$A,Heron!$A$5,Xero!$E:$E,Heron!$A105)</f>
        <v/>
      </c>
      <c r="BG105" s="109">
        <f>SUMIFS(Xero!$F:$F,Xero!$B:$B,Heron!BG$9,Xero!$A:$A,Heron!$A$4,Xero!$E:$E,Heron!$A105)+SUMIFS(Xero!$F:$F,Xero!$B:$B,Heron!BG$9,Xero!$A:$A,Heron!$A$5,Xero!$E:$E,Heron!$A105)</f>
        <v/>
      </c>
      <c r="BH105" s="109">
        <f>SUMIFS(Xero!$F:$F,Xero!$B:$B,Heron!BH$9,Xero!$A:$A,Heron!$A$4,Xero!$E:$E,Heron!$A105)+SUMIFS(Xero!$F:$F,Xero!$B:$B,Heron!BH$9,Xero!$A:$A,Heron!$A$5,Xero!$E:$E,Heron!$A105)</f>
        <v/>
      </c>
      <c r="BI105" s="109">
        <f>SUMIFS(Xero!$F:$F,Xero!$B:$B,Heron!BI$9,Xero!$A:$A,Heron!$A$4,Xero!$E:$E,Heron!$A105)+SUMIFS(Xero!$F:$F,Xero!$B:$B,Heron!BI$9,Xero!$A:$A,Heron!$A$5,Xero!$E:$E,Heron!$A105)</f>
        <v/>
      </c>
      <c r="BJ105" s="109">
        <f>SUMIFS(Xero!$F:$F,Xero!$B:$B,Heron!BJ$9,Xero!$A:$A,Heron!$A$4,Xero!$E:$E,Heron!$A105)+SUMIFS(Xero!$F:$F,Xero!$B:$B,Heron!BJ$9,Xero!$A:$A,Heron!$A$5,Xero!$E:$E,Heron!$A105)</f>
        <v/>
      </c>
      <c r="BK105" s="109">
        <f>SUMIFS(Xero!$F:$F,Xero!$B:$B,Heron!BK$9,Xero!$A:$A,Heron!$A$4,Xero!$E:$E,Heron!$A105)+SUMIFS(Xero!$F:$F,Xero!$B:$B,Heron!BK$9,Xero!$A:$A,Heron!$A$5,Xero!$E:$E,Heron!$A105)</f>
        <v/>
      </c>
      <c r="BL105" s="109">
        <f>sum(D105:BK105)</f>
        <v/>
      </c>
    </row>
    <row r="106">
      <c r="A106" s="108" t="inlineStr">
        <is>
          <t>Subscriptions - Xero</t>
        </is>
      </c>
      <c r="D106" s="109">
        <f>SUMIFS(Xero!$F:$F,Xero!$B:$B,Heron!D$9,Xero!$A:$A,Heron!$A$4,Xero!$E:$E,Heron!$A106)+SUMIFS(Xero!$F:$F,Xero!$B:$B,Heron!D$9,Xero!$A:$A,Heron!$A$5,Xero!$E:$E,Heron!$A106)</f>
        <v/>
      </c>
      <c r="E106" s="109">
        <f>SUMIFS(Xero!$F:$F,Xero!$B:$B,Heron!E$9,Xero!$A:$A,Heron!$A$4,Xero!$E:$E,Heron!$A106)+SUMIFS(Xero!$F:$F,Xero!$B:$B,Heron!E$9,Xero!$A:$A,Heron!$A$5,Xero!$E:$E,Heron!$A106)</f>
        <v/>
      </c>
      <c r="F106" s="109">
        <f>SUMIFS(Xero!$F:$F,Xero!$B:$B,Heron!F$9,Xero!$A:$A,Heron!$A$4,Xero!$E:$E,Heron!$A106)+SUMIFS(Xero!$F:$F,Xero!$B:$B,Heron!F$9,Xero!$A:$A,Heron!$A$5,Xero!$E:$E,Heron!$A106)</f>
        <v/>
      </c>
      <c r="G106" s="109">
        <f>SUMIFS(Xero!$F:$F,Xero!$B:$B,Heron!G$9,Xero!$A:$A,Heron!$A$4,Xero!$E:$E,Heron!$A106)+SUMIFS(Xero!$F:$F,Xero!$B:$B,Heron!G$9,Xero!$A:$A,Heron!$A$5,Xero!$E:$E,Heron!$A106)</f>
        <v/>
      </c>
      <c r="H106" s="109">
        <f>SUMIFS(Xero!$F:$F,Xero!$B:$B,Heron!H$9,Xero!$A:$A,Heron!$A$4,Xero!$E:$E,Heron!$A106)+SUMIFS(Xero!$F:$F,Xero!$B:$B,Heron!H$9,Xero!$A:$A,Heron!$A$5,Xero!$E:$E,Heron!$A106)</f>
        <v/>
      </c>
      <c r="I106" s="109">
        <f>SUMIFS(Xero!$F:$F,Xero!$B:$B,Heron!I$9,Xero!$A:$A,Heron!$A$4,Xero!$E:$E,Heron!$A106)+SUMIFS(Xero!$F:$F,Xero!$B:$B,Heron!I$9,Xero!$A:$A,Heron!$A$5,Xero!$E:$E,Heron!$A106)</f>
        <v/>
      </c>
      <c r="J106" s="109">
        <f>SUMIFS(Xero!$F:$F,Xero!$B:$B,Heron!J$9,Xero!$A:$A,Heron!$A$4,Xero!$E:$E,Heron!$A106)+SUMIFS(Xero!$F:$F,Xero!$B:$B,Heron!J$9,Xero!$A:$A,Heron!$A$5,Xero!$E:$E,Heron!$A106)</f>
        <v/>
      </c>
      <c r="K106" s="109">
        <f>SUMIFS(Xero!$F:$F,Xero!$B:$B,Heron!K$9,Xero!$A:$A,Heron!$A$4,Xero!$E:$E,Heron!$A106)+SUMIFS(Xero!$F:$F,Xero!$B:$B,Heron!K$9,Xero!$A:$A,Heron!$A$5,Xero!$E:$E,Heron!$A106)</f>
        <v/>
      </c>
      <c r="L106" s="109">
        <f>SUMIFS(Xero!$F:$F,Xero!$B:$B,Heron!L$9,Xero!$A:$A,Heron!$A$4,Xero!$E:$E,Heron!$A106)+SUMIFS(Xero!$F:$F,Xero!$B:$B,Heron!L$9,Xero!$A:$A,Heron!$A$5,Xero!$E:$E,Heron!$A106)</f>
        <v/>
      </c>
      <c r="M106" s="109">
        <f>SUMIFS(Xero!$F:$F,Xero!$B:$B,Heron!M$9,Xero!$A:$A,Heron!$A$4,Xero!$E:$E,Heron!$A106)+SUMIFS(Xero!$F:$F,Xero!$B:$B,Heron!M$9,Xero!$A:$A,Heron!$A$5,Xero!$E:$E,Heron!$A106)</f>
        <v/>
      </c>
      <c r="N106" s="109">
        <f>SUMIFS(Xero!$F:$F,Xero!$B:$B,Heron!N$9,Xero!$A:$A,Heron!$A$4,Xero!$E:$E,Heron!$A106)+SUMIFS(Xero!$F:$F,Xero!$B:$B,Heron!N$9,Xero!$A:$A,Heron!$A$5,Xero!$E:$E,Heron!$A106)</f>
        <v/>
      </c>
      <c r="O106" s="109">
        <f>SUMIFS(Xero!$F:$F,Xero!$B:$B,Heron!O$9,Xero!$A:$A,Heron!$A$4,Xero!$E:$E,Heron!$A106)+SUMIFS(Xero!$F:$F,Xero!$B:$B,Heron!O$9,Xero!$A:$A,Heron!$A$5,Xero!$E:$E,Heron!$A106)</f>
        <v/>
      </c>
      <c r="P106" s="109">
        <f>SUMIFS(Xero!$F:$F,Xero!$B:$B,Heron!P$9,Xero!$A:$A,Heron!$A$4,Xero!$E:$E,Heron!$A106)+SUMIFS(Xero!$F:$F,Xero!$B:$B,Heron!P$9,Xero!$A:$A,Heron!$A$5,Xero!$E:$E,Heron!$A106)</f>
        <v/>
      </c>
      <c r="Q106" s="109">
        <f>SUMIFS(Xero!$F:$F,Xero!$B:$B,Heron!Q$9,Xero!$A:$A,Heron!$A$4,Xero!$E:$E,Heron!$A106)+SUMIFS(Xero!$F:$F,Xero!$B:$B,Heron!Q$9,Xero!$A:$A,Heron!$A$5,Xero!$E:$E,Heron!$A106)</f>
        <v/>
      </c>
      <c r="R106" s="109">
        <f>SUMIFS(Xero!$F:$F,Xero!$B:$B,Heron!R$9,Xero!$A:$A,Heron!$A$4,Xero!$E:$E,Heron!$A106)+SUMIFS(Xero!$F:$F,Xero!$B:$B,Heron!R$9,Xero!$A:$A,Heron!$A$5,Xero!$E:$E,Heron!$A106)</f>
        <v/>
      </c>
      <c r="S106" s="109">
        <f>SUMIFS(Xero!$F:$F,Xero!$B:$B,Heron!S$9,Xero!$A:$A,Heron!$A$4,Xero!$E:$E,Heron!$A106)+SUMIFS(Xero!$F:$F,Xero!$B:$B,Heron!S$9,Xero!$A:$A,Heron!$A$5,Xero!$E:$E,Heron!$A106)</f>
        <v/>
      </c>
      <c r="T106" s="109">
        <f>SUMIFS(Xero!$F:$F,Xero!$B:$B,Heron!T$9,Xero!$A:$A,Heron!$A$4,Xero!$E:$E,Heron!$A106)+SUMIFS(Xero!$F:$F,Xero!$B:$B,Heron!T$9,Xero!$A:$A,Heron!$A$5,Xero!$E:$E,Heron!$A106)</f>
        <v/>
      </c>
      <c r="U106" s="109">
        <f>SUMIFS(Xero!$F:$F,Xero!$B:$B,Heron!U$9,Xero!$A:$A,Heron!$A$4,Xero!$E:$E,Heron!$A106)+SUMIFS(Xero!$F:$F,Xero!$B:$B,Heron!U$9,Xero!$A:$A,Heron!$A$5,Xero!$E:$E,Heron!$A106)</f>
        <v/>
      </c>
      <c r="V106" s="109">
        <f>SUMIFS(Xero!$F:$F,Xero!$B:$B,Heron!V$9,Xero!$A:$A,Heron!$A$4,Xero!$E:$E,Heron!$A106)+SUMIFS(Xero!$F:$F,Xero!$B:$B,Heron!V$9,Xero!$A:$A,Heron!$A$5,Xero!$E:$E,Heron!$A106)</f>
        <v/>
      </c>
      <c r="W106" s="109">
        <f>SUMIFS(Xero!$F:$F,Xero!$B:$B,Heron!W$9,Xero!$A:$A,Heron!$A$4,Xero!$E:$E,Heron!$A106)+SUMIFS(Xero!$F:$F,Xero!$B:$B,Heron!W$9,Xero!$A:$A,Heron!$A$5,Xero!$E:$E,Heron!$A106)</f>
        <v/>
      </c>
      <c r="X106" s="109">
        <f>SUMIFS(Xero!$F:$F,Xero!$B:$B,Heron!X$9,Xero!$A:$A,Heron!$A$4,Xero!$E:$E,Heron!$A106)+SUMIFS(Xero!$F:$F,Xero!$B:$B,Heron!X$9,Xero!$A:$A,Heron!$A$5,Xero!$E:$E,Heron!$A106)</f>
        <v/>
      </c>
      <c r="Y106" s="109">
        <f>SUMIFS(Xero!$F:$F,Xero!$B:$B,Heron!Y$9,Xero!$A:$A,Heron!$A$4,Xero!$E:$E,Heron!$A106)+SUMIFS(Xero!$F:$F,Xero!$B:$B,Heron!Y$9,Xero!$A:$A,Heron!$A$5,Xero!$E:$E,Heron!$A106)</f>
        <v/>
      </c>
      <c r="Z106" s="109">
        <f>SUMIFS(Xero!$F:$F,Xero!$B:$B,Heron!Z$9,Xero!$A:$A,Heron!$A$4,Xero!$E:$E,Heron!$A106)+SUMIFS(Xero!$F:$F,Xero!$B:$B,Heron!Z$9,Xero!$A:$A,Heron!$A$5,Xero!$E:$E,Heron!$A106)</f>
        <v/>
      </c>
      <c r="AA106" s="109">
        <f>SUMIFS(Xero!$F:$F,Xero!$B:$B,Heron!AA$9,Xero!$A:$A,Heron!$A$4,Xero!$E:$E,Heron!$A106)+SUMIFS(Xero!$F:$F,Xero!$B:$B,Heron!AA$9,Xero!$A:$A,Heron!$A$5,Xero!$E:$E,Heron!$A106)</f>
        <v/>
      </c>
      <c r="AB106" s="109">
        <f>SUMIFS(Xero!$F:$F,Xero!$B:$B,Heron!AB$9,Xero!$A:$A,Heron!$A$4,Xero!$E:$E,Heron!$A106)+SUMIFS(Xero!$F:$F,Xero!$B:$B,Heron!AB$9,Xero!$A:$A,Heron!$A$5,Xero!$E:$E,Heron!$A106)</f>
        <v/>
      </c>
      <c r="AC106" s="109">
        <f>SUMIFS(Xero!$F:$F,Xero!$B:$B,Heron!AC$9,Xero!$A:$A,Heron!$A$4,Xero!$E:$E,Heron!$A106)+SUMIFS(Xero!$F:$F,Xero!$B:$B,Heron!AC$9,Xero!$A:$A,Heron!$A$5,Xero!$E:$E,Heron!$A106)</f>
        <v/>
      </c>
      <c r="AD106" s="109">
        <f>SUMIFS(Xero!$F:$F,Xero!$B:$B,Heron!AD$9,Xero!$A:$A,Heron!$A$4,Xero!$E:$E,Heron!$A106)+SUMIFS(Xero!$F:$F,Xero!$B:$B,Heron!AD$9,Xero!$A:$A,Heron!$A$5,Xero!$E:$E,Heron!$A106)</f>
        <v/>
      </c>
      <c r="AE106" s="109">
        <f>SUMIFS(Xero!$F:$F,Xero!$B:$B,Heron!AE$9,Xero!$A:$A,Heron!$A$4,Xero!$E:$E,Heron!$A106)+SUMIFS(Xero!$F:$F,Xero!$B:$B,Heron!AE$9,Xero!$A:$A,Heron!$A$5,Xero!$E:$E,Heron!$A106)</f>
        <v/>
      </c>
      <c r="AF106" s="109">
        <f>SUMIFS(Xero!$F:$F,Xero!$B:$B,Heron!AF$9,Xero!$A:$A,Heron!$A$4,Xero!$E:$E,Heron!$A106)+SUMIFS(Xero!$F:$F,Xero!$B:$B,Heron!AF$9,Xero!$A:$A,Heron!$A$5,Xero!$E:$E,Heron!$A106)</f>
        <v/>
      </c>
      <c r="AG106" s="109">
        <f>SUMIFS(Xero!$F:$F,Xero!$B:$B,Heron!AG$9,Xero!$A:$A,Heron!$A$4,Xero!$E:$E,Heron!$A106)+SUMIFS(Xero!$F:$F,Xero!$B:$B,Heron!AG$9,Xero!$A:$A,Heron!$A$5,Xero!$E:$E,Heron!$A106)</f>
        <v/>
      </c>
      <c r="AH106" s="109">
        <f>SUMIFS(Xero!$F:$F,Xero!$B:$B,Heron!AH$9,Xero!$A:$A,Heron!$A$4,Xero!$E:$E,Heron!$A106)+SUMIFS(Xero!$F:$F,Xero!$B:$B,Heron!AH$9,Xero!$A:$A,Heron!$A$5,Xero!$E:$E,Heron!$A106)</f>
        <v/>
      </c>
      <c r="AI106" s="109">
        <f>SUMIFS(Xero!$F:$F,Xero!$B:$B,Heron!AI$9,Xero!$A:$A,Heron!$A$4,Xero!$E:$E,Heron!$A106)+SUMIFS(Xero!$F:$F,Xero!$B:$B,Heron!AI$9,Xero!$A:$A,Heron!$A$5,Xero!$E:$E,Heron!$A106)</f>
        <v/>
      </c>
      <c r="AJ106" s="109">
        <f>SUMIFS(Xero!$F:$F,Xero!$B:$B,Heron!AJ$9,Xero!$A:$A,Heron!$A$4,Xero!$E:$E,Heron!$A106)+SUMIFS(Xero!$F:$F,Xero!$B:$B,Heron!AJ$9,Xero!$A:$A,Heron!$A$5,Xero!$E:$E,Heron!$A106)</f>
        <v/>
      </c>
      <c r="AK106" s="109">
        <f>SUMIFS(Xero!$F:$F,Xero!$B:$B,Heron!AK$9,Xero!$A:$A,Heron!$A$4,Xero!$E:$E,Heron!$A106)+SUMIFS(Xero!$F:$F,Xero!$B:$B,Heron!AK$9,Xero!$A:$A,Heron!$A$5,Xero!$E:$E,Heron!$A106)</f>
        <v/>
      </c>
      <c r="AL106" s="109">
        <f>SUMIFS(Xero!$F:$F,Xero!$B:$B,Heron!AL$9,Xero!$A:$A,Heron!$A$4,Xero!$E:$E,Heron!$A106)+SUMIFS(Xero!$F:$F,Xero!$B:$B,Heron!AL$9,Xero!$A:$A,Heron!$A$5,Xero!$E:$E,Heron!$A106)</f>
        <v/>
      </c>
      <c r="AM106" s="109">
        <f>SUMIFS(Xero!$F:$F,Xero!$B:$B,Heron!AM$9,Xero!$A:$A,Heron!$A$4,Xero!$E:$E,Heron!$A106)+SUMIFS(Xero!$F:$F,Xero!$B:$B,Heron!AM$9,Xero!$A:$A,Heron!$A$5,Xero!$E:$E,Heron!$A106)</f>
        <v/>
      </c>
      <c r="AN106" s="109">
        <f>SUMIFS(Xero!$F:$F,Xero!$B:$B,Heron!AN$9,Xero!$A:$A,Heron!$A$4,Xero!$E:$E,Heron!$A106)+SUMIFS(Xero!$F:$F,Xero!$B:$B,Heron!AN$9,Xero!$A:$A,Heron!$A$5,Xero!$E:$E,Heron!$A106)</f>
        <v/>
      </c>
      <c r="AO106" s="109">
        <f>SUMIFS(Xero!$F:$F,Xero!$B:$B,Heron!AO$9,Xero!$A:$A,Heron!$A$4,Xero!$E:$E,Heron!$A106)+SUMIFS(Xero!$F:$F,Xero!$B:$B,Heron!AO$9,Xero!$A:$A,Heron!$A$5,Xero!$E:$E,Heron!$A106)</f>
        <v/>
      </c>
      <c r="AP106" s="109">
        <f>SUMIFS(Xero!$F:$F,Xero!$B:$B,Heron!AP$9,Xero!$A:$A,Heron!$A$4,Xero!$E:$E,Heron!$A106)+SUMIFS(Xero!$F:$F,Xero!$B:$B,Heron!AP$9,Xero!$A:$A,Heron!$A$5,Xero!$E:$E,Heron!$A106)</f>
        <v/>
      </c>
      <c r="AQ106" s="109">
        <f>SUMIFS(Xero!$F:$F,Xero!$B:$B,Heron!AQ$9,Xero!$A:$A,Heron!$A$4,Xero!$E:$E,Heron!$A106)+SUMIFS(Xero!$F:$F,Xero!$B:$B,Heron!AQ$9,Xero!$A:$A,Heron!$A$5,Xero!$E:$E,Heron!$A106)</f>
        <v/>
      </c>
      <c r="AR106" s="109">
        <f>SUMIFS(Xero!$F:$F,Xero!$B:$B,Heron!AR$9,Xero!$A:$A,Heron!$A$4,Xero!$E:$E,Heron!$A106)+SUMIFS(Xero!$F:$F,Xero!$B:$B,Heron!AR$9,Xero!$A:$A,Heron!$A$5,Xero!$E:$E,Heron!$A106)</f>
        <v/>
      </c>
      <c r="AS106" s="109">
        <f>SUMIFS(Xero!$F:$F,Xero!$B:$B,Heron!AS$9,Xero!$A:$A,Heron!$A$4,Xero!$E:$E,Heron!$A106)+SUMIFS(Xero!$F:$F,Xero!$B:$B,Heron!AS$9,Xero!$A:$A,Heron!$A$5,Xero!$E:$E,Heron!$A106)</f>
        <v/>
      </c>
      <c r="AT106" s="109">
        <f>SUMIFS(Xero!$F:$F,Xero!$B:$B,Heron!AT$9,Xero!$A:$A,Heron!$A$4,Xero!$E:$E,Heron!$A106)+SUMIFS(Xero!$F:$F,Xero!$B:$B,Heron!AT$9,Xero!$A:$A,Heron!$A$5,Xero!$E:$E,Heron!$A106)</f>
        <v/>
      </c>
      <c r="AU106" s="109">
        <f>SUMIFS(Xero!$F:$F,Xero!$B:$B,Heron!AU$9,Xero!$A:$A,Heron!$A$4,Xero!$E:$E,Heron!$A106)+SUMIFS(Xero!$F:$F,Xero!$B:$B,Heron!AU$9,Xero!$A:$A,Heron!$A$5,Xero!$E:$E,Heron!$A106)</f>
        <v/>
      </c>
      <c r="AV106" s="109">
        <f>SUMIFS(Xero!$F:$F,Xero!$B:$B,Heron!AV$9,Xero!$A:$A,Heron!$A$4,Xero!$E:$E,Heron!$A106)+SUMIFS(Xero!$F:$F,Xero!$B:$B,Heron!AV$9,Xero!$A:$A,Heron!$A$5,Xero!$E:$E,Heron!$A106)</f>
        <v/>
      </c>
      <c r="AW106" s="109">
        <f>SUMIFS(Xero!$F:$F,Xero!$B:$B,Heron!AW$9,Xero!$A:$A,Heron!$A$4,Xero!$E:$E,Heron!$A106)+SUMIFS(Xero!$F:$F,Xero!$B:$B,Heron!AW$9,Xero!$A:$A,Heron!$A$5,Xero!$E:$E,Heron!$A106)</f>
        <v/>
      </c>
      <c r="AX106" s="109">
        <f>SUMIFS(Xero!$F:$F,Xero!$B:$B,Heron!AX$9,Xero!$A:$A,Heron!$A$4,Xero!$E:$E,Heron!$A106)+SUMIFS(Xero!$F:$F,Xero!$B:$B,Heron!AX$9,Xero!$A:$A,Heron!$A$5,Xero!$E:$E,Heron!$A106)</f>
        <v/>
      </c>
      <c r="AY106" s="109">
        <f>SUMIFS(Xero!$F:$F,Xero!$B:$B,Heron!AY$9,Xero!$A:$A,Heron!$A$4,Xero!$E:$E,Heron!$A106)+SUMIFS(Xero!$F:$F,Xero!$B:$B,Heron!AY$9,Xero!$A:$A,Heron!$A$5,Xero!$E:$E,Heron!$A106)</f>
        <v/>
      </c>
      <c r="AZ106" s="109">
        <f>SUMIFS(Xero!$F:$F,Xero!$B:$B,Heron!AZ$9,Xero!$A:$A,Heron!$A$4,Xero!$E:$E,Heron!$A106)+SUMIFS(Xero!$F:$F,Xero!$B:$B,Heron!AZ$9,Xero!$A:$A,Heron!$A$5,Xero!$E:$E,Heron!$A106)</f>
        <v/>
      </c>
      <c r="BA106" s="109">
        <f>SUMIFS(Xero!$F:$F,Xero!$B:$B,Heron!BA$9,Xero!$A:$A,Heron!$A$4,Xero!$E:$E,Heron!$A106)+SUMIFS(Xero!$F:$F,Xero!$B:$B,Heron!BA$9,Xero!$A:$A,Heron!$A$5,Xero!$E:$E,Heron!$A106)</f>
        <v/>
      </c>
      <c r="BB106" s="109">
        <f>SUMIFS(Xero!$F:$F,Xero!$B:$B,Heron!BB$9,Xero!$A:$A,Heron!$A$4,Xero!$E:$E,Heron!$A106)+SUMIFS(Xero!$F:$F,Xero!$B:$B,Heron!BB$9,Xero!$A:$A,Heron!$A$5,Xero!$E:$E,Heron!$A106)</f>
        <v/>
      </c>
      <c r="BC106" s="109">
        <f>SUMIFS(Xero!$F:$F,Xero!$B:$B,Heron!BC$9,Xero!$A:$A,Heron!$A$4,Xero!$E:$E,Heron!$A106)+SUMIFS(Xero!$F:$F,Xero!$B:$B,Heron!BC$9,Xero!$A:$A,Heron!$A$5,Xero!$E:$E,Heron!$A106)</f>
        <v/>
      </c>
      <c r="BD106" s="109">
        <f>SUMIFS(Xero!$F:$F,Xero!$B:$B,Heron!BD$9,Xero!$A:$A,Heron!$A$4,Xero!$E:$E,Heron!$A106)+SUMIFS(Xero!$F:$F,Xero!$B:$B,Heron!BD$9,Xero!$A:$A,Heron!$A$5,Xero!$E:$E,Heron!$A106)</f>
        <v/>
      </c>
      <c r="BE106" s="109">
        <f>SUMIFS(Xero!$F:$F,Xero!$B:$B,Heron!BE$9,Xero!$A:$A,Heron!$A$4,Xero!$E:$E,Heron!$A106)+SUMIFS(Xero!$F:$F,Xero!$B:$B,Heron!BE$9,Xero!$A:$A,Heron!$A$5,Xero!$E:$E,Heron!$A106)</f>
        <v/>
      </c>
      <c r="BF106" s="109">
        <f>SUMIFS(Xero!$F:$F,Xero!$B:$B,Heron!BF$9,Xero!$A:$A,Heron!$A$4,Xero!$E:$E,Heron!$A106)+SUMIFS(Xero!$F:$F,Xero!$B:$B,Heron!BF$9,Xero!$A:$A,Heron!$A$5,Xero!$E:$E,Heron!$A106)</f>
        <v/>
      </c>
      <c r="BG106" s="109">
        <f>SUMIFS(Xero!$F:$F,Xero!$B:$B,Heron!BG$9,Xero!$A:$A,Heron!$A$4,Xero!$E:$E,Heron!$A106)+SUMIFS(Xero!$F:$F,Xero!$B:$B,Heron!BG$9,Xero!$A:$A,Heron!$A$5,Xero!$E:$E,Heron!$A106)</f>
        <v/>
      </c>
      <c r="BH106" s="109">
        <f>SUMIFS(Xero!$F:$F,Xero!$B:$B,Heron!BH$9,Xero!$A:$A,Heron!$A$4,Xero!$E:$E,Heron!$A106)+SUMIFS(Xero!$F:$F,Xero!$B:$B,Heron!BH$9,Xero!$A:$A,Heron!$A$5,Xero!$E:$E,Heron!$A106)</f>
        <v/>
      </c>
      <c r="BI106" s="109">
        <f>SUMIFS(Xero!$F:$F,Xero!$B:$B,Heron!BI$9,Xero!$A:$A,Heron!$A$4,Xero!$E:$E,Heron!$A106)+SUMIFS(Xero!$F:$F,Xero!$B:$B,Heron!BI$9,Xero!$A:$A,Heron!$A$5,Xero!$E:$E,Heron!$A106)</f>
        <v/>
      </c>
      <c r="BJ106" s="109">
        <f>SUMIFS(Xero!$F:$F,Xero!$B:$B,Heron!BJ$9,Xero!$A:$A,Heron!$A$4,Xero!$E:$E,Heron!$A106)+SUMIFS(Xero!$F:$F,Xero!$B:$B,Heron!BJ$9,Xero!$A:$A,Heron!$A$5,Xero!$E:$E,Heron!$A106)</f>
        <v/>
      </c>
      <c r="BK106" s="109">
        <f>SUMIFS(Xero!$F:$F,Xero!$B:$B,Heron!BK$9,Xero!$A:$A,Heron!$A$4,Xero!$E:$E,Heron!$A106)+SUMIFS(Xero!$F:$F,Xero!$B:$B,Heron!BK$9,Xero!$A:$A,Heron!$A$5,Xero!$E:$E,Heron!$A106)</f>
        <v/>
      </c>
      <c r="BL106" s="109">
        <f>sum(D106:BK106)</f>
        <v/>
      </c>
    </row>
    <row r="107">
      <c r="A107" s="108" t="inlineStr">
        <is>
          <t>Water</t>
        </is>
      </c>
      <c r="D107" s="109">
        <f>SUMIFS(Xero!$F:$F,Xero!$B:$B,Heron!D$9,Xero!$A:$A,Heron!$A$4,Xero!$E:$E,Heron!$A107)+SUMIFS(Xero!$F:$F,Xero!$B:$B,Heron!D$9,Xero!$A:$A,Heron!$A$5,Xero!$E:$E,Heron!$A107)</f>
        <v/>
      </c>
      <c r="E107" s="109">
        <f>SUMIFS(Xero!$F:$F,Xero!$B:$B,Heron!E$9,Xero!$A:$A,Heron!$A$4,Xero!$E:$E,Heron!$A107)+SUMIFS(Xero!$F:$F,Xero!$B:$B,Heron!E$9,Xero!$A:$A,Heron!$A$5,Xero!$E:$E,Heron!$A107)</f>
        <v/>
      </c>
      <c r="F107" s="109">
        <f>SUMIFS(Xero!$F:$F,Xero!$B:$B,Heron!F$9,Xero!$A:$A,Heron!$A$4,Xero!$E:$E,Heron!$A107)+SUMIFS(Xero!$F:$F,Xero!$B:$B,Heron!F$9,Xero!$A:$A,Heron!$A$5,Xero!$E:$E,Heron!$A107)</f>
        <v/>
      </c>
      <c r="G107" s="109">
        <f>SUMIFS(Xero!$F:$F,Xero!$B:$B,Heron!G$9,Xero!$A:$A,Heron!$A$4,Xero!$E:$E,Heron!$A107)+SUMIFS(Xero!$F:$F,Xero!$B:$B,Heron!G$9,Xero!$A:$A,Heron!$A$5,Xero!$E:$E,Heron!$A107)</f>
        <v/>
      </c>
      <c r="H107" s="109">
        <f>SUMIFS(Xero!$F:$F,Xero!$B:$B,Heron!H$9,Xero!$A:$A,Heron!$A$4,Xero!$E:$E,Heron!$A107)+SUMIFS(Xero!$F:$F,Xero!$B:$B,Heron!H$9,Xero!$A:$A,Heron!$A$5,Xero!$E:$E,Heron!$A107)</f>
        <v/>
      </c>
      <c r="I107" s="109">
        <f>SUMIFS(Xero!$F:$F,Xero!$B:$B,Heron!I$9,Xero!$A:$A,Heron!$A$4,Xero!$E:$E,Heron!$A107)+SUMIFS(Xero!$F:$F,Xero!$B:$B,Heron!I$9,Xero!$A:$A,Heron!$A$5,Xero!$E:$E,Heron!$A107)</f>
        <v/>
      </c>
      <c r="J107" s="109">
        <f>SUMIFS(Xero!$F:$F,Xero!$B:$B,Heron!J$9,Xero!$A:$A,Heron!$A$4,Xero!$E:$E,Heron!$A107)+SUMIFS(Xero!$F:$F,Xero!$B:$B,Heron!J$9,Xero!$A:$A,Heron!$A$5,Xero!$E:$E,Heron!$A107)</f>
        <v/>
      </c>
      <c r="K107" s="109">
        <f>SUMIFS(Xero!$F:$F,Xero!$B:$B,Heron!K$9,Xero!$A:$A,Heron!$A$4,Xero!$E:$E,Heron!$A107)+SUMIFS(Xero!$F:$F,Xero!$B:$B,Heron!K$9,Xero!$A:$A,Heron!$A$5,Xero!$E:$E,Heron!$A107)</f>
        <v/>
      </c>
      <c r="L107" s="109">
        <f>SUMIFS(Xero!$F:$F,Xero!$B:$B,Heron!L$9,Xero!$A:$A,Heron!$A$4,Xero!$E:$E,Heron!$A107)+SUMIFS(Xero!$F:$F,Xero!$B:$B,Heron!L$9,Xero!$A:$A,Heron!$A$5,Xero!$E:$E,Heron!$A107)</f>
        <v/>
      </c>
      <c r="M107" s="109">
        <f>SUMIFS(Xero!$F:$F,Xero!$B:$B,Heron!M$9,Xero!$A:$A,Heron!$A$4,Xero!$E:$E,Heron!$A107)+SUMIFS(Xero!$F:$F,Xero!$B:$B,Heron!M$9,Xero!$A:$A,Heron!$A$5,Xero!$E:$E,Heron!$A107)</f>
        <v/>
      </c>
      <c r="N107" s="109">
        <f>SUMIFS(Xero!$F:$F,Xero!$B:$B,Heron!N$9,Xero!$A:$A,Heron!$A$4,Xero!$E:$E,Heron!$A107)+SUMIFS(Xero!$F:$F,Xero!$B:$B,Heron!N$9,Xero!$A:$A,Heron!$A$5,Xero!$E:$E,Heron!$A107)</f>
        <v/>
      </c>
      <c r="O107" s="109">
        <f>SUMIFS(Xero!$F:$F,Xero!$B:$B,Heron!O$9,Xero!$A:$A,Heron!$A$4,Xero!$E:$E,Heron!$A107)+SUMIFS(Xero!$F:$F,Xero!$B:$B,Heron!O$9,Xero!$A:$A,Heron!$A$5,Xero!$E:$E,Heron!$A107)</f>
        <v/>
      </c>
      <c r="P107" s="109">
        <f>SUMIFS(Xero!$F:$F,Xero!$B:$B,Heron!P$9,Xero!$A:$A,Heron!$A$4,Xero!$E:$E,Heron!$A107)+SUMIFS(Xero!$F:$F,Xero!$B:$B,Heron!P$9,Xero!$A:$A,Heron!$A$5,Xero!$E:$E,Heron!$A107)</f>
        <v/>
      </c>
      <c r="Q107" s="109">
        <f>SUMIFS(Xero!$F:$F,Xero!$B:$B,Heron!Q$9,Xero!$A:$A,Heron!$A$4,Xero!$E:$E,Heron!$A107)+SUMIFS(Xero!$F:$F,Xero!$B:$B,Heron!Q$9,Xero!$A:$A,Heron!$A$5,Xero!$E:$E,Heron!$A107)</f>
        <v/>
      </c>
      <c r="R107" s="109">
        <f>SUMIFS(Xero!$F:$F,Xero!$B:$B,Heron!R$9,Xero!$A:$A,Heron!$A$4,Xero!$E:$E,Heron!$A107)+SUMIFS(Xero!$F:$F,Xero!$B:$B,Heron!R$9,Xero!$A:$A,Heron!$A$5,Xero!$E:$E,Heron!$A107)</f>
        <v/>
      </c>
      <c r="S107" s="109">
        <f>SUMIFS(Xero!$F:$F,Xero!$B:$B,Heron!S$9,Xero!$A:$A,Heron!$A$4,Xero!$E:$E,Heron!$A107)+SUMIFS(Xero!$F:$F,Xero!$B:$B,Heron!S$9,Xero!$A:$A,Heron!$A$5,Xero!$E:$E,Heron!$A107)</f>
        <v/>
      </c>
      <c r="T107" s="109">
        <f>SUMIFS(Xero!$F:$F,Xero!$B:$B,Heron!T$9,Xero!$A:$A,Heron!$A$4,Xero!$E:$E,Heron!$A107)+SUMIFS(Xero!$F:$F,Xero!$B:$B,Heron!T$9,Xero!$A:$A,Heron!$A$5,Xero!$E:$E,Heron!$A107)</f>
        <v/>
      </c>
      <c r="U107" s="109">
        <f>SUMIFS(Xero!$F:$F,Xero!$B:$B,Heron!U$9,Xero!$A:$A,Heron!$A$4,Xero!$E:$E,Heron!$A107)+SUMIFS(Xero!$F:$F,Xero!$B:$B,Heron!U$9,Xero!$A:$A,Heron!$A$5,Xero!$E:$E,Heron!$A107)</f>
        <v/>
      </c>
      <c r="V107" s="109">
        <f>SUMIFS(Xero!$F:$F,Xero!$B:$B,Heron!V$9,Xero!$A:$A,Heron!$A$4,Xero!$E:$E,Heron!$A107)+SUMIFS(Xero!$F:$F,Xero!$B:$B,Heron!V$9,Xero!$A:$A,Heron!$A$5,Xero!$E:$E,Heron!$A107)</f>
        <v/>
      </c>
      <c r="W107" s="109">
        <f>SUMIFS(Xero!$F:$F,Xero!$B:$B,Heron!W$9,Xero!$A:$A,Heron!$A$4,Xero!$E:$E,Heron!$A107)+SUMIFS(Xero!$F:$F,Xero!$B:$B,Heron!W$9,Xero!$A:$A,Heron!$A$5,Xero!$E:$E,Heron!$A107)</f>
        <v/>
      </c>
      <c r="X107" s="109">
        <f>SUMIFS(Xero!$F:$F,Xero!$B:$B,Heron!X$9,Xero!$A:$A,Heron!$A$4,Xero!$E:$E,Heron!$A107)+SUMIFS(Xero!$F:$F,Xero!$B:$B,Heron!X$9,Xero!$A:$A,Heron!$A$5,Xero!$E:$E,Heron!$A107)</f>
        <v/>
      </c>
      <c r="Y107" s="109">
        <f>SUMIFS(Xero!$F:$F,Xero!$B:$B,Heron!Y$9,Xero!$A:$A,Heron!$A$4,Xero!$E:$E,Heron!$A107)+SUMIFS(Xero!$F:$F,Xero!$B:$B,Heron!Y$9,Xero!$A:$A,Heron!$A$5,Xero!$E:$E,Heron!$A107)</f>
        <v/>
      </c>
      <c r="Z107" s="109">
        <f>SUMIFS(Xero!$F:$F,Xero!$B:$B,Heron!Z$9,Xero!$A:$A,Heron!$A$4,Xero!$E:$E,Heron!$A107)+SUMIFS(Xero!$F:$F,Xero!$B:$B,Heron!Z$9,Xero!$A:$A,Heron!$A$5,Xero!$E:$E,Heron!$A107)</f>
        <v/>
      </c>
      <c r="AA107" s="109">
        <f>SUMIFS(Xero!$F:$F,Xero!$B:$B,Heron!AA$9,Xero!$A:$A,Heron!$A$4,Xero!$E:$E,Heron!$A107)+SUMIFS(Xero!$F:$F,Xero!$B:$B,Heron!AA$9,Xero!$A:$A,Heron!$A$5,Xero!$E:$E,Heron!$A107)</f>
        <v/>
      </c>
      <c r="AB107" s="109">
        <f>SUMIFS(Xero!$F:$F,Xero!$B:$B,Heron!AB$9,Xero!$A:$A,Heron!$A$4,Xero!$E:$E,Heron!$A107)+SUMIFS(Xero!$F:$F,Xero!$B:$B,Heron!AB$9,Xero!$A:$A,Heron!$A$5,Xero!$E:$E,Heron!$A107)</f>
        <v/>
      </c>
      <c r="AC107" s="109">
        <f>SUMIFS(Xero!$F:$F,Xero!$B:$B,Heron!AC$9,Xero!$A:$A,Heron!$A$4,Xero!$E:$E,Heron!$A107)+SUMIFS(Xero!$F:$F,Xero!$B:$B,Heron!AC$9,Xero!$A:$A,Heron!$A$5,Xero!$E:$E,Heron!$A107)</f>
        <v/>
      </c>
      <c r="AD107" s="109">
        <f>SUMIFS(Xero!$F:$F,Xero!$B:$B,Heron!AD$9,Xero!$A:$A,Heron!$A$4,Xero!$E:$E,Heron!$A107)+SUMIFS(Xero!$F:$F,Xero!$B:$B,Heron!AD$9,Xero!$A:$A,Heron!$A$5,Xero!$E:$E,Heron!$A107)</f>
        <v/>
      </c>
      <c r="AE107" s="109">
        <f>SUMIFS(Xero!$F:$F,Xero!$B:$B,Heron!AE$9,Xero!$A:$A,Heron!$A$4,Xero!$E:$E,Heron!$A107)+SUMIFS(Xero!$F:$F,Xero!$B:$B,Heron!AE$9,Xero!$A:$A,Heron!$A$5,Xero!$E:$E,Heron!$A107)</f>
        <v/>
      </c>
      <c r="AF107" s="109">
        <f>SUMIFS(Xero!$F:$F,Xero!$B:$B,Heron!AF$9,Xero!$A:$A,Heron!$A$4,Xero!$E:$E,Heron!$A107)+SUMIFS(Xero!$F:$F,Xero!$B:$B,Heron!AF$9,Xero!$A:$A,Heron!$A$5,Xero!$E:$E,Heron!$A107)</f>
        <v/>
      </c>
      <c r="AG107" s="109">
        <f>SUMIFS(Xero!$F:$F,Xero!$B:$B,Heron!AG$9,Xero!$A:$A,Heron!$A$4,Xero!$E:$E,Heron!$A107)+SUMIFS(Xero!$F:$F,Xero!$B:$B,Heron!AG$9,Xero!$A:$A,Heron!$A$5,Xero!$E:$E,Heron!$A107)</f>
        <v/>
      </c>
      <c r="AH107" s="109">
        <f>SUMIFS(Xero!$F:$F,Xero!$B:$B,Heron!AH$9,Xero!$A:$A,Heron!$A$4,Xero!$E:$E,Heron!$A107)+SUMIFS(Xero!$F:$F,Xero!$B:$B,Heron!AH$9,Xero!$A:$A,Heron!$A$5,Xero!$E:$E,Heron!$A107)</f>
        <v/>
      </c>
      <c r="AI107" s="109">
        <f>SUMIFS(Xero!$F:$F,Xero!$B:$B,Heron!AI$9,Xero!$A:$A,Heron!$A$4,Xero!$E:$E,Heron!$A107)+SUMIFS(Xero!$F:$F,Xero!$B:$B,Heron!AI$9,Xero!$A:$A,Heron!$A$5,Xero!$E:$E,Heron!$A107)</f>
        <v/>
      </c>
      <c r="AJ107" s="109">
        <f>SUMIFS(Xero!$F:$F,Xero!$B:$B,Heron!AJ$9,Xero!$A:$A,Heron!$A$4,Xero!$E:$E,Heron!$A107)+SUMIFS(Xero!$F:$F,Xero!$B:$B,Heron!AJ$9,Xero!$A:$A,Heron!$A$5,Xero!$E:$E,Heron!$A107)</f>
        <v/>
      </c>
      <c r="AK107" s="109">
        <f>SUMIFS(Xero!$F:$F,Xero!$B:$B,Heron!AK$9,Xero!$A:$A,Heron!$A$4,Xero!$E:$E,Heron!$A107)+SUMIFS(Xero!$F:$F,Xero!$B:$B,Heron!AK$9,Xero!$A:$A,Heron!$A$5,Xero!$E:$E,Heron!$A107)</f>
        <v/>
      </c>
      <c r="AL107" s="109">
        <f>SUMIFS(Xero!$F:$F,Xero!$B:$B,Heron!AL$9,Xero!$A:$A,Heron!$A$4,Xero!$E:$E,Heron!$A107)+SUMIFS(Xero!$F:$F,Xero!$B:$B,Heron!AL$9,Xero!$A:$A,Heron!$A$5,Xero!$E:$E,Heron!$A107)</f>
        <v/>
      </c>
      <c r="AM107" s="109">
        <f>SUMIFS(Xero!$F:$F,Xero!$B:$B,Heron!AM$9,Xero!$A:$A,Heron!$A$4,Xero!$E:$E,Heron!$A107)+SUMIFS(Xero!$F:$F,Xero!$B:$B,Heron!AM$9,Xero!$A:$A,Heron!$A$5,Xero!$E:$E,Heron!$A107)</f>
        <v/>
      </c>
      <c r="AN107" s="109">
        <f>SUMIFS(Xero!$F:$F,Xero!$B:$B,Heron!AN$9,Xero!$A:$A,Heron!$A$4,Xero!$E:$E,Heron!$A107)+SUMIFS(Xero!$F:$F,Xero!$B:$B,Heron!AN$9,Xero!$A:$A,Heron!$A$5,Xero!$E:$E,Heron!$A107)</f>
        <v/>
      </c>
      <c r="AO107" s="109">
        <f>SUMIFS(Xero!$F:$F,Xero!$B:$B,Heron!AO$9,Xero!$A:$A,Heron!$A$4,Xero!$E:$E,Heron!$A107)+SUMIFS(Xero!$F:$F,Xero!$B:$B,Heron!AO$9,Xero!$A:$A,Heron!$A$5,Xero!$E:$E,Heron!$A107)</f>
        <v/>
      </c>
      <c r="AP107" s="109">
        <f>SUMIFS(Xero!$F:$F,Xero!$B:$B,Heron!AP$9,Xero!$A:$A,Heron!$A$4,Xero!$E:$E,Heron!$A107)+SUMIFS(Xero!$F:$F,Xero!$B:$B,Heron!AP$9,Xero!$A:$A,Heron!$A$5,Xero!$E:$E,Heron!$A107)</f>
        <v/>
      </c>
      <c r="AQ107" s="109">
        <f>SUMIFS(Xero!$F:$F,Xero!$B:$B,Heron!AQ$9,Xero!$A:$A,Heron!$A$4,Xero!$E:$E,Heron!$A107)+SUMIFS(Xero!$F:$F,Xero!$B:$B,Heron!AQ$9,Xero!$A:$A,Heron!$A$5,Xero!$E:$E,Heron!$A107)</f>
        <v/>
      </c>
      <c r="AR107" s="109">
        <f>SUMIFS(Xero!$F:$F,Xero!$B:$B,Heron!AR$9,Xero!$A:$A,Heron!$A$4,Xero!$E:$E,Heron!$A107)+SUMIFS(Xero!$F:$F,Xero!$B:$B,Heron!AR$9,Xero!$A:$A,Heron!$A$5,Xero!$E:$E,Heron!$A107)</f>
        <v/>
      </c>
      <c r="AS107" s="109">
        <f>SUMIFS(Xero!$F:$F,Xero!$B:$B,Heron!AS$9,Xero!$A:$A,Heron!$A$4,Xero!$E:$E,Heron!$A107)+SUMIFS(Xero!$F:$F,Xero!$B:$B,Heron!AS$9,Xero!$A:$A,Heron!$A$5,Xero!$E:$E,Heron!$A107)</f>
        <v/>
      </c>
      <c r="AT107" s="109">
        <f>SUMIFS(Xero!$F:$F,Xero!$B:$B,Heron!AT$9,Xero!$A:$A,Heron!$A$4,Xero!$E:$E,Heron!$A107)+SUMIFS(Xero!$F:$F,Xero!$B:$B,Heron!AT$9,Xero!$A:$A,Heron!$A$5,Xero!$E:$E,Heron!$A107)</f>
        <v/>
      </c>
      <c r="AU107" s="109">
        <f>SUMIFS(Xero!$F:$F,Xero!$B:$B,Heron!AU$9,Xero!$A:$A,Heron!$A$4,Xero!$E:$E,Heron!$A107)+SUMIFS(Xero!$F:$F,Xero!$B:$B,Heron!AU$9,Xero!$A:$A,Heron!$A$5,Xero!$E:$E,Heron!$A107)</f>
        <v/>
      </c>
      <c r="AV107" s="109">
        <f>SUMIFS(Xero!$F:$F,Xero!$B:$B,Heron!AV$9,Xero!$A:$A,Heron!$A$4,Xero!$E:$E,Heron!$A107)+SUMIFS(Xero!$F:$F,Xero!$B:$B,Heron!AV$9,Xero!$A:$A,Heron!$A$5,Xero!$E:$E,Heron!$A107)</f>
        <v/>
      </c>
      <c r="AW107" s="109">
        <f>SUMIFS(Xero!$F:$F,Xero!$B:$B,Heron!AW$9,Xero!$A:$A,Heron!$A$4,Xero!$E:$E,Heron!$A107)+SUMIFS(Xero!$F:$F,Xero!$B:$B,Heron!AW$9,Xero!$A:$A,Heron!$A$5,Xero!$E:$E,Heron!$A107)</f>
        <v/>
      </c>
      <c r="AX107" s="109">
        <f>SUMIFS(Xero!$F:$F,Xero!$B:$B,Heron!AX$9,Xero!$A:$A,Heron!$A$4,Xero!$E:$E,Heron!$A107)+SUMIFS(Xero!$F:$F,Xero!$B:$B,Heron!AX$9,Xero!$A:$A,Heron!$A$5,Xero!$E:$E,Heron!$A107)</f>
        <v/>
      </c>
      <c r="AY107" s="109">
        <f>SUMIFS(Xero!$F:$F,Xero!$B:$B,Heron!AY$9,Xero!$A:$A,Heron!$A$4,Xero!$E:$E,Heron!$A107)+SUMIFS(Xero!$F:$F,Xero!$B:$B,Heron!AY$9,Xero!$A:$A,Heron!$A$5,Xero!$E:$E,Heron!$A107)</f>
        <v/>
      </c>
      <c r="AZ107" s="109">
        <f>SUMIFS(Xero!$F:$F,Xero!$B:$B,Heron!AZ$9,Xero!$A:$A,Heron!$A$4,Xero!$E:$E,Heron!$A107)+SUMIFS(Xero!$F:$F,Xero!$B:$B,Heron!AZ$9,Xero!$A:$A,Heron!$A$5,Xero!$E:$E,Heron!$A107)</f>
        <v/>
      </c>
      <c r="BA107" s="109">
        <f>SUMIFS(Xero!$F:$F,Xero!$B:$B,Heron!BA$9,Xero!$A:$A,Heron!$A$4,Xero!$E:$E,Heron!$A107)+SUMIFS(Xero!$F:$F,Xero!$B:$B,Heron!BA$9,Xero!$A:$A,Heron!$A$5,Xero!$E:$E,Heron!$A107)</f>
        <v/>
      </c>
      <c r="BB107" s="109">
        <f>SUMIFS(Xero!$F:$F,Xero!$B:$B,Heron!BB$9,Xero!$A:$A,Heron!$A$4,Xero!$E:$E,Heron!$A107)+SUMIFS(Xero!$F:$F,Xero!$B:$B,Heron!BB$9,Xero!$A:$A,Heron!$A$5,Xero!$E:$E,Heron!$A107)</f>
        <v/>
      </c>
      <c r="BC107" s="109">
        <f>SUMIFS(Xero!$F:$F,Xero!$B:$B,Heron!BC$9,Xero!$A:$A,Heron!$A$4,Xero!$E:$E,Heron!$A107)+SUMIFS(Xero!$F:$F,Xero!$B:$B,Heron!BC$9,Xero!$A:$A,Heron!$A$5,Xero!$E:$E,Heron!$A107)</f>
        <v/>
      </c>
      <c r="BD107" s="109">
        <f>SUMIFS(Xero!$F:$F,Xero!$B:$B,Heron!BD$9,Xero!$A:$A,Heron!$A$4,Xero!$E:$E,Heron!$A107)+SUMIFS(Xero!$F:$F,Xero!$B:$B,Heron!BD$9,Xero!$A:$A,Heron!$A$5,Xero!$E:$E,Heron!$A107)</f>
        <v/>
      </c>
      <c r="BE107" s="109">
        <f>SUMIFS(Xero!$F:$F,Xero!$B:$B,Heron!BE$9,Xero!$A:$A,Heron!$A$4,Xero!$E:$E,Heron!$A107)+SUMIFS(Xero!$F:$F,Xero!$B:$B,Heron!BE$9,Xero!$A:$A,Heron!$A$5,Xero!$E:$E,Heron!$A107)</f>
        <v/>
      </c>
      <c r="BF107" s="109">
        <f>SUMIFS(Xero!$F:$F,Xero!$B:$B,Heron!BF$9,Xero!$A:$A,Heron!$A$4,Xero!$E:$E,Heron!$A107)+SUMIFS(Xero!$F:$F,Xero!$B:$B,Heron!BF$9,Xero!$A:$A,Heron!$A$5,Xero!$E:$E,Heron!$A107)</f>
        <v/>
      </c>
      <c r="BG107" s="109">
        <f>SUMIFS(Xero!$F:$F,Xero!$B:$B,Heron!BG$9,Xero!$A:$A,Heron!$A$4,Xero!$E:$E,Heron!$A107)+SUMIFS(Xero!$F:$F,Xero!$B:$B,Heron!BG$9,Xero!$A:$A,Heron!$A$5,Xero!$E:$E,Heron!$A107)</f>
        <v/>
      </c>
      <c r="BH107" s="109">
        <f>SUMIFS(Xero!$F:$F,Xero!$B:$B,Heron!BH$9,Xero!$A:$A,Heron!$A$4,Xero!$E:$E,Heron!$A107)+SUMIFS(Xero!$F:$F,Xero!$B:$B,Heron!BH$9,Xero!$A:$A,Heron!$A$5,Xero!$E:$E,Heron!$A107)</f>
        <v/>
      </c>
      <c r="BI107" s="109">
        <f>SUMIFS(Xero!$F:$F,Xero!$B:$B,Heron!BI$9,Xero!$A:$A,Heron!$A$4,Xero!$E:$E,Heron!$A107)+SUMIFS(Xero!$F:$F,Xero!$B:$B,Heron!BI$9,Xero!$A:$A,Heron!$A$5,Xero!$E:$E,Heron!$A107)</f>
        <v/>
      </c>
      <c r="BJ107" s="109">
        <f>SUMIFS(Xero!$F:$F,Xero!$B:$B,Heron!BJ$9,Xero!$A:$A,Heron!$A$4,Xero!$E:$E,Heron!$A107)+SUMIFS(Xero!$F:$F,Xero!$B:$B,Heron!BJ$9,Xero!$A:$A,Heron!$A$5,Xero!$E:$E,Heron!$A107)</f>
        <v/>
      </c>
      <c r="BK107" s="109">
        <f>SUMIFS(Xero!$F:$F,Xero!$B:$B,Heron!BK$9,Xero!$A:$A,Heron!$A$4,Xero!$E:$E,Heron!$A107)+SUMIFS(Xero!$F:$F,Xero!$B:$B,Heron!BK$9,Xero!$A:$A,Heron!$A$5,Xero!$E:$E,Heron!$A107)</f>
        <v/>
      </c>
      <c r="BL107" s="109">
        <f>sum(D107:BK107)</f>
        <v/>
      </c>
    </row>
    <row r="108">
      <c r="A108" s="108" t="inlineStr">
        <is>
          <t>Heron View Land</t>
        </is>
      </c>
      <c r="D108" s="109">
        <f>SUMIFS(Xero!$F:$F,Xero!$B:$B,Heron!D$9,Xero!$A:$A,Heron!$A$4,Xero!$E:$E,Heron!$A108)+SUMIFS(Xero!$F:$F,Xero!$B:$B,Heron!D$9,Xero!$A:$A,Heron!$A$5,Xero!$E:$E,Heron!$A108)</f>
        <v/>
      </c>
      <c r="E108" s="109">
        <f>SUMIFS(Xero!$F:$F,Xero!$B:$B,Heron!E$9,Xero!$A:$A,Heron!$A$4,Xero!$E:$E,Heron!$A108)+SUMIFS(Xero!$F:$F,Xero!$B:$B,Heron!E$9,Xero!$A:$A,Heron!$A$5,Xero!$E:$E,Heron!$A108)</f>
        <v/>
      </c>
      <c r="F108" s="109">
        <f>SUMIFS(Xero!$F:$F,Xero!$B:$B,Heron!F$9,Xero!$A:$A,Heron!$A$4,Xero!$E:$E,Heron!$A108)+SUMIFS(Xero!$F:$F,Xero!$B:$B,Heron!F$9,Xero!$A:$A,Heron!$A$5,Xero!$E:$E,Heron!$A108)</f>
        <v/>
      </c>
      <c r="G108" s="109">
        <f>SUMIFS(Xero!$F:$F,Xero!$B:$B,Heron!G$9,Xero!$A:$A,Heron!$A$4,Xero!$E:$E,Heron!$A108)+SUMIFS(Xero!$F:$F,Xero!$B:$B,Heron!G$9,Xero!$A:$A,Heron!$A$5,Xero!$E:$E,Heron!$A108)</f>
        <v/>
      </c>
      <c r="H108" s="109">
        <f>SUMIFS(Xero!$F:$F,Xero!$B:$B,Heron!H$9,Xero!$A:$A,Heron!$A$4,Xero!$E:$E,Heron!$A108)+SUMIFS(Xero!$F:$F,Xero!$B:$B,Heron!H$9,Xero!$A:$A,Heron!$A$5,Xero!$E:$E,Heron!$A108)</f>
        <v/>
      </c>
      <c r="I108" s="109">
        <f>SUMIFS(Xero!$F:$F,Xero!$B:$B,Heron!I$9,Xero!$A:$A,Heron!$A$4,Xero!$E:$E,Heron!$A108)+SUMIFS(Xero!$F:$F,Xero!$B:$B,Heron!I$9,Xero!$A:$A,Heron!$A$5,Xero!$E:$E,Heron!$A108)</f>
        <v/>
      </c>
      <c r="J108" s="109">
        <f>SUMIFS(Xero!$F:$F,Xero!$B:$B,Heron!J$9,Xero!$A:$A,Heron!$A$4,Xero!$E:$E,Heron!$A108)+SUMIFS(Xero!$F:$F,Xero!$B:$B,Heron!J$9,Xero!$A:$A,Heron!$A$5,Xero!$E:$E,Heron!$A108)</f>
        <v/>
      </c>
      <c r="K108" s="109">
        <f>SUMIFS(Xero!$F:$F,Xero!$B:$B,Heron!K$9,Xero!$A:$A,Heron!$A$4,Xero!$E:$E,Heron!$A108)+SUMIFS(Xero!$F:$F,Xero!$B:$B,Heron!K$9,Xero!$A:$A,Heron!$A$5,Xero!$E:$E,Heron!$A108)</f>
        <v/>
      </c>
      <c r="L108" s="109">
        <f>SUMIFS(Xero!$F:$F,Xero!$B:$B,Heron!L$9,Xero!$A:$A,Heron!$A$4,Xero!$E:$E,Heron!$A108)+SUMIFS(Xero!$F:$F,Xero!$B:$B,Heron!L$9,Xero!$A:$A,Heron!$A$5,Xero!$E:$E,Heron!$A108)</f>
        <v/>
      </c>
      <c r="M108" s="109">
        <f>SUMIFS(Xero!$F:$F,Xero!$B:$B,Heron!M$9,Xero!$A:$A,Heron!$A$4,Xero!$E:$E,Heron!$A108)+SUMIFS(Xero!$F:$F,Xero!$B:$B,Heron!M$9,Xero!$A:$A,Heron!$A$5,Xero!$E:$E,Heron!$A108)</f>
        <v/>
      </c>
      <c r="N108" s="109">
        <f>SUMIFS(Xero!$F:$F,Xero!$B:$B,Heron!N$9,Xero!$A:$A,Heron!$A$4,Xero!$E:$E,Heron!$A108)+SUMIFS(Xero!$F:$F,Xero!$B:$B,Heron!N$9,Xero!$A:$A,Heron!$A$5,Xero!$E:$E,Heron!$A108)</f>
        <v/>
      </c>
      <c r="O108" s="109">
        <f>SUMIFS(Xero!$F:$F,Xero!$B:$B,Heron!O$9,Xero!$A:$A,Heron!$A$4,Xero!$E:$E,Heron!$A108)+SUMIFS(Xero!$F:$F,Xero!$B:$B,Heron!O$9,Xero!$A:$A,Heron!$A$5,Xero!$E:$E,Heron!$A108)</f>
        <v/>
      </c>
      <c r="P108" s="109">
        <f>SUMIFS(Xero!$F:$F,Xero!$B:$B,Heron!P$9,Xero!$A:$A,Heron!$A$4,Xero!$E:$E,Heron!$A108)+SUMIFS(Xero!$F:$F,Xero!$B:$B,Heron!P$9,Xero!$A:$A,Heron!$A$5,Xero!$E:$E,Heron!$A108)</f>
        <v/>
      </c>
      <c r="Q108" s="109">
        <f>SUMIFS(Xero!$F:$F,Xero!$B:$B,Heron!Q$9,Xero!$A:$A,Heron!$A$4,Xero!$E:$E,Heron!$A108)+SUMIFS(Xero!$F:$F,Xero!$B:$B,Heron!Q$9,Xero!$A:$A,Heron!$A$5,Xero!$E:$E,Heron!$A108)</f>
        <v/>
      </c>
      <c r="R108" s="109">
        <f>SUMIFS(Xero!$F:$F,Xero!$B:$B,Heron!R$9,Xero!$A:$A,Heron!$A$4,Xero!$E:$E,Heron!$A108)+SUMIFS(Xero!$F:$F,Xero!$B:$B,Heron!R$9,Xero!$A:$A,Heron!$A$5,Xero!$E:$E,Heron!$A108)</f>
        <v/>
      </c>
      <c r="S108" s="109">
        <f>SUMIFS(Xero!$F:$F,Xero!$B:$B,Heron!S$9,Xero!$A:$A,Heron!$A$4,Xero!$E:$E,Heron!$A108)+SUMIFS(Xero!$F:$F,Xero!$B:$B,Heron!S$9,Xero!$A:$A,Heron!$A$5,Xero!$E:$E,Heron!$A108)</f>
        <v/>
      </c>
      <c r="T108" s="109">
        <f>SUMIFS(Xero!$F:$F,Xero!$B:$B,Heron!T$9,Xero!$A:$A,Heron!$A$4,Xero!$E:$E,Heron!$A108)+SUMIFS(Xero!$F:$F,Xero!$B:$B,Heron!T$9,Xero!$A:$A,Heron!$A$5,Xero!$E:$E,Heron!$A108)</f>
        <v/>
      </c>
      <c r="U108" s="109">
        <f>SUMIFS(Xero!$F:$F,Xero!$B:$B,Heron!U$9,Xero!$A:$A,Heron!$A$4,Xero!$E:$E,Heron!$A108)+SUMIFS(Xero!$F:$F,Xero!$B:$B,Heron!U$9,Xero!$A:$A,Heron!$A$5,Xero!$E:$E,Heron!$A108)</f>
        <v/>
      </c>
      <c r="V108" s="109">
        <f>SUMIFS(Xero!$F:$F,Xero!$B:$B,Heron!V$9,Xero!$A:$A,Heron!$A$4,Xero!$E:$E,Heron!$A108)+SUMIFS(Xero!$F:$F,Xero!$B:$B,Heron!V$9,Xero!$A:$A,Heron!$A$5,Xero!$E:$E,Heron!$A108)</f>
        <v/>
      </c>
      <c r="W108" s="109">
        <f>SUMIFS(Xero!$F:$F,Xero!$B:$B,Heron!W$9,Xero!$A:$A,Heron!$A$4,Xero!$E:$E,Heron!$A108)+SUMIFS(Xero!$F:$F,Xero!$B:$B,Heron!W$9,Xero!$A:$A,Heron!$A$5,Xero!$E:$E,Heron!$A108)</f>
        <v/>
      </c>
      <c r="X108" s="109">
        <f>SUMIFS(Xero!$F:$F,Xero!$B:$B,Heron!X$9,Xero!$A:$A,Heron!$A$4,Xero!$E:$E,Heron!$A108)+SUMIFS(Xero!$F:$F,Xero!$B:$B,Heron!X$9,Xero!$A:$A,Heron!$A$5,Xero!$E:$E,Heron!$A108)</f>
        <v/>
      </c>
      <c r="Y108" s="109">
        <f>SUMIFS(Xero!$F:$F,Xero!$B:$B,Heron!Y$9,Xero!$A:$A,Heron!$A$4,Xero!$E:$E,Heron!$A108)+SUMIFS(Xero!$F:$F,Xero!$B:$B,Heron!Y$9,Xero!$A:$A,Heron!$A$5,Xero!$E:$E,Heron!$A108)</f>
        <v/>
      </c>
      <c r="Z108" s="109">
        <f>SUMIFS(Xero!$F:$F,Xero!$B:$B,Heron!Z$9,Xero!$A:$A,Heron!$A$4,Xero!$E:$E,Heron!$A108)+SUMIFS(Xero!$F:$F,Xero!$B:$B,Heron!Z$9,Xero!$A:$A,Heron!$A$5,Xero!$E:$E,Heron!$A108)</f>
        <v/>
      </c>
      <c r="AA108" s="109">
        <f>SUMIFS(Xero!$F:$F,Xero!$B:$B,Heron!AA$9,Xero!$A:$A,Heron!$A$4,Xero!$E:$E,Heron!$A108)+SUMIFS(Xero!$F:$F,Xero!$B:$B,Heron!AA$9,Xero!$A:$A,Heron!$A$5,Xero!$E:$E,Heron!$A108)</f>
        <v/>
      </c>
      <c r="AB108" s="109">
        <f>SUMIFS(Xero!$F:$F,Xero!$B:$B,Heron!AB$9,Xero!$A:$A,Heron!$A$4,Xero!$E:$E,Heron!$A108)+SUMIFS(Xero!$F:$F,Xero!$B:$B,Heron!AB$9,Xero!$A:$A,Heron!$A$5,Xero!$E:$E,Heron!$A108)</f>
        <v/>
      </c>
      <c r="AC108" s="109">
        <f>SUMIFS(Xero!$F:$F,Xero!$B:$B,Heron!AC$9,Xero!$A:$A,Heron!$A$4,Xero!$E:$E,Heron!$A108)+SUMIFS(Xero!$F:$F,Xero!$B:$B,Heron!AC$9,Xero!$A:$A,Heron!$A$5,Xero!$E:$E,Heron!$A108)</f>
        <v/>
      </c>
      <c r="AD108" s="109">
        <f>SUMIFS(Xero!$F:$F,Xero!$B:$B,Heron!AD$9,Xero!$A:$A,Heron!$A$4,Xero!$E:$E,Heron!$A108)+SUMIFS(Xero!$F:$F,Xero!$B:$B,Heron!AD$9,Xero!$A:$A,Heron!$A$5,Xero!$E:$E,Heron!$A108)</f>
        <v/>
      </c>
      <c r="AE108" s="109">
        <f>SUMIFS(Xero!$F:$F,Xero!$B:$B,Heron!AE$9,Xero!$A:$A,Heron!$A$4,Xero!$E:$E,Heron!$A108)+SUMIFS(Xero!$F:$F,Xero!$B:$B,Heron!AE$9,Xero!$A:$A,Heron!$A$5,Xero!$E:$E,Heron!$A108)</f>
        <v/>
      </c>
      <c r="AF108" s="109">
        <f>SUMIFS(Xero!$F:$F,Xero!$B:$B,Heron!AF$9,Xero!$A:$A,Heron!$A$4,Xero!$E:$E,Heron!$A108)+SUMIFS(Xero!$F:$F,Xero!$B:$B,Heron!AF$9,Xero!$A:$A,Heron!$A$5,Xero!$E:$E,Heron!$A108)</f>
        <v/>
      </c>
      <c r="AG108" s="109">
        <f>SUMIFS(Xero!$F:$F,Xero!$B:$B,Heron!AG$9,Xero!$A:$A,Heron!$A$4,Xero!$E:$E,Heron!$A108)+SUMIFS(Xero!$F:$F,Xero!$B:$B,Heron!AG$9,Xero!$A:$A,Heron!$A$5,Xero!$E:$E,Heron!$A108)</f>
        <v/>
      </c>
      <c r="AH108" s="109">
        <f>SUMIFS(Xero!$F:$F,Xero!$B:$B,Heron!AH$9,Xero!$A:$A,Heron!$A$4,Xero!$E:$E,Heron!$A108)+SUMIFS(Xero!$F:$F,Xero!$B:$B,Heron!AH$9,Xero!$A:$A,Heron!$A$5,Xero!$E:$E,Heron!$A108)</f>
        <v/>
      </c>
      <c r="AI108" s="109">
        <f>SUMIFS(Xero!$F:$F,Xero!$B:$B,Heron!AI$9,Xero!$A:$A,Heron!$A$4,Xero!$E:$E,Heron!$A108)+SUMIFS(Xero!$F:$F,Xero!$B:$B,Heron!AI$9,Xero!$A:$A,Heron!$A$5,Xero!$E:$E,Heron!$A108)</f>
        <v/>
      </c>
      <c r="AJ108" s="109">
        <f>SUMIFS(Xero!$F:$F,Xero!$B:$B,Heron!AJ$9,Xero!$A:$A,Heron!$A$4,Xero!$E:$E,Heron!$A108)+SUMIFS(Xero!$F:$F,Xero!$B:$B,Heron!AJ$9,Xero!$A:$A,Heron!$A$5,Xero!$E:$E,Heron!$A108)</f>
        <v/>
      </c>
      <c r="AK108" s="109">
        <f>SUMIFS(Xero!$F:$F,Xero!$B:$B,Heron!AK$9,Xero!$A:$A,Heron!$A$4,Xero!$E:$E,Heron!$A108)+SUMIFS(Xero!$F:$F,Xero!$B:$B,Heron!AK$9,Xero!$A:$A,Heron!$A$5,Xero!$E:$E,Heron!$A108)</f>
        <v/>
      </c>
      <c r="AL108" s="109">
        <f>SUMIFS(Xero!$F:$F,Xero!$B:$B,Heron!AL$9,Xero!$A:$A,Heron!$A$4,Xero!$E:$E,Heron!$A108)+SUMIFS(Xero!$F:$F,Xero!$B:$B,Heron!AL$9,Xero!$A:$A,Heron!$A$5,Xero!$E:$E,Heron!$A108)</f>
        <v/>
      </c>
      <c r="AM108" s="109">
        <f>SUMIFS(Xero!$F:$F,Xero!$B:$B,Heron!AM$9,Xero!$A:$A,Heron!$A$4,Xero!$E:$E,Heron!$A108)+SUMIFS(Xero!$F:$F,Xero!$B:$B,Heron!AM$9,Xero!$A:$A,Heron!$A$5,Xero!$E:$E,Heron!$A108)</f>
        <v/>
      </c>
      <c r="AN108" s="109">
        <f>SUMIFS(Xero!$F:$F,Xero!$B:$B,Heron!AN$9,Xero!$A:$A,Heron!$A$4,Xero!$E:$E,Heron!$A108)+SUMIFS(Xero!$F:$F,Xero!$B:$B,Heron!AN$9,Xero!$A:$A,Heron!$A$5,Xero!$E:$E,Heron!$A108)</f>
        <v/>
      </c>
      <c r="AO108" s="109">
        <f>SUMIFS(Xero!$F:$F,Xero!$B:$B,Heron!AO$9,Xero!$A:$A,Heron!$A$4,Xero!$E:$E,Heron!$A108)+SUMIFS(Xero!$F:$F,Xero!$B:$B,Heron!AO$9,Xero!$A:$A,Heron!$A$5,Xero!$E:$E,Heron!$A108)</f>
        <v/>
      </c>
      <c r="AP108" s="109">
        <f>SUMIFS(Xero!$F:$F,Xero!$B:$B,Heron!AP$9,Xero!$A:$A,Heron!$A$4,Xero!$E:$E,Heron!$A108)+SUMIFS(Xero!$F:$F,Xero!$B:$B,Heron!AP$9,Xero!$A:$A,Heron!$A$5,Xero!$E:$E,Heron!$A108)</f>
        <v/>
      </c>
      <c r="AQ108" s="109">
        <f>SUMIFS(Xero!$F:$F,Xero!$B:$B,Heron!AQ$9,Xero!$A:$A,Heron!$A$4,Xero!$E:$E,Heron!$A108)+SUMIFS(Xero!$F:$F,Xero!$B:$B,Heron!AQ$9,Xero!$A:$A,Heron!$A$5,Xero!$E:$E,Heron!$A108)</f>
        <v/>
      </c>
      <c r="AR108" s="109">
        <f>SUMIFS(Xero!$F:$F,Xero!$B:$B,Heron!AR$9,Xero!$A:$A,Heron!$A$4,Xero!$E:$E,Heron!$A108)+SUMIFS(Xero!$F:$F,Xero!$B:$B,Heron!AR$9,Xero!$A:$A,Heron!$A$5,Xero!$E:$E,Heron!$A108)</f>
        <v/>
      </c>
      <c r="AS108" s="109">
        <f>SUMIFS(Xero!$F:$F,Xero!$B:$B,Heron!AS$9,Xero!$A:$A,Heron!$A$4,Xero!$E:$E,Heron!$A108)+SUMIFS(Xero!$F:$F,Xero!$B:$B,Heron!AS$9,Xero!$A:$A,Heron!$A$5,Xero!$E:$E,Heron!$A108)</f>
        <v/>
      </c>
      <c r="AT108" s="109">
        <f>SUMIFS(Xero!$F:$F,Xero!$B:$B,Heron!AT$9,Xero!$A:$A,Heron!$A$4,Xero!$E:$E,Heron!$A108)+SUMIFS(Xero!$F:$F,Xero!$B:$B,Heron!AT$9,Xero!$A:$A,Heron!$A$5,Xero!$E:$E,Heron!$A108)</f>
        <v/>
      </c>
      <c r="AU108" s="109">
        <f>SUMIFS(Xero!$F:$F,Xero!$B:$B,Heron!AU$9,Xero!$A:$A,Heron!$A$4,Xero!$E:$E,Heron!$A108)+SUMIFS(Xero!$F:$F,Xero!$B:$B,Heron!AU$9,Xero!$A:$A,Heron!$A$5,Xero!$E:$E,Heron!$A108)</f>
        <v/>
      </c>
      <c r="AV108" s="109">
        <f>SUMIFS(Xero!$F:$F,Xero!$B:$B,Heron!AV$9,Xero!$A:$A,Heron!$A$4,Xero!$E:$E,Heron!$A108)+SUMIFS(Xero!$F:$F,Xero!$B:$B,Heron!AV$9,Xero!$A:$A,Heron!$A$5,Xero!$E:$E,Heron!$A108)</f>
        <v/>
      </c>
      <c r="AW108" s="109">
        <f>SUMIFS(Xero!$F:$F,Xero!$B:$B,Heron!AW$9,Xero!$A:$A,Heron!$A$4,Xero!$E:$E,Heron!$A108)+SUMIFS(Xero!$F:$F,Xero!$B:$B,Heron!AW$9,Xero!$A:$A,Heron!$A$5,Xero!$E:$E,Heron!$A108)</f>
        <v/>
      </c>
      <c r="AX108" s="109">
        <f>SUMIFS(Xero!$F:$F,Xero!$B:$B,Heron!AX$9,Xero!$A:$A,Heron!$A$4,Xero!$E:$E,Heron!$A108)+SUMIFS(Xero!$F:$F,Xero!$B:$B,Heron!AX$9,Xero!$A:$A,Heron!$A$5,Xero!$E:$E,Heron!$A108)</f>
        <v/>
      </c>
      <c r="AY108" s="109">
        <f>SUMIFS(Xero!$F:$F,Xero!$B:$B,Heron!AY$9,Xero!$A:$A,Heron!$A$4,Xero!$E:$E,Heron!$A108)+SUMIFS(Xero!$F:$F,Xero!$B:$B,Heron!AY$9,Xero!$A:$A,Heron!$A$5,Xero!$E:$E,Heron!$A108)</f>
        <v/>
      </c>
      <c r="AZ108" s="109">
        <f>SUMIFS(Xero!$F:$F,Xero!$B:$B,Heron!AZ$9,Xero!$A:$A,Heron!$A$4,Xero!$E:$E,Heron!$A108)+SUMIFS(Xero!$F:$F,Xero!$B:$B,Heron!AZ$9,Xero!$A:$A,Heron!$A$5,Xero!$E:$E,Heron!$A108)</f>
        <v/>
      </c>
      <c r="BA108" s="109">
        <f>SUMIFS(Xero!$F:$F,Xero!$B:$B,Heron!BA$9,Xero!$A:$A,Heron!$A$4,Xero!$E:$E,Heron!$A108)+SUMIFS(Xero!$F:$F,Xero!$B:$B,Heron!BA$9,Xero!$A:$A,Heron!$A$5,Xero!$E:$E,Heron!$A108)</f>
        <v/>
      </c>
      <c r="BB108" s="109">
        <f>SUMIFS(Xero!$F:$F,Xero!$B:$B,Heron!BB$9,Xero!$A:$A,Heron!$A$4,Xero!$E:$E,Heron!$A108)+SUMIFS(Xero!$F:$F,Xero!$B:$B,Heron!BB$9,Xero!$A:$A,Heron!$A$5,Xero!$E:$E,Heron!$A108)</f>
        <v/>
      </c>
      <c r="BC108" s="109">
        <f>SUMIFS(Xero!$F:$F,Xero!$B:$B,Heron!BC$9,Xero!$A:$A,Heron!$A$4,Xero!$E:$E,Heron!$A108)+SUMIFS(Xero!$F:$F,Xero!$B:$B,Heron!BC$9,Xero!$A:$A,Heron!$A$5,Xero!$E:$E,Heron!$A108)</f>
        <v/>
      </c>
      <c r="BD108" s="109">
        <f>SUMIFS(Xero!$F:$F,Xero!$B:$B,Heron!BD$9,Xero!$A:$A,Heron!$A$4,Xero!$E:$E,Heron!$A108)+SUMIFS(Xero!$F:$F,Xero!$B:$B,Heron!BD$9,Xero!$A:$A,Heron!$A$5,Xero!$E:$E,Heron!$A108)</f>
        <v/>
      </c>
      <c r="BE108" s="109">
        <f>SUMIFS(Xero!$F:$F,Xero!$B:$B,Heron!BE$9,Xero!$A:$A,Heron!$A$4,Xero!$E:$E,Heron!$A108)+SUMIFS(Xero!$F:$F,Xero!$B:$B,Heron!BE$9,Xero!$A:$A,Heron!$A$5,Xero!$E:$E,Heron!$A108)</f>
        <v/>
      </c>
      <c r="BF108" s="109">
        <f>SUMIFS(Xero!$F:$F,Xero!$B:$B,Heron!BF$9,Xero!$A:$A,Heron!$A$4,Xero!$E:$E,Heron!$A108)+SUMIFS(Xero!$F:$F,Xero!$B:$B,Heron!BF$9,Xero!$A:$A,Heron!$A$5,Xero!$E:$E,Heron!$A108)</f>
        <v/>
      </c>
      <c r="BG108" s="109">
        <f>SUMIFS(Xero!$F:$F,Xero!$B:$B,Heron!BG$9,Xero!$A:$A,Heron!$A$4,Xero!$E:$E,Heron!$A108)+SUMIFS(Xero!$F:$F,Xero!$B:$B,Heron!BG$9,Xero!$A:$A,Heron!$A$5,Xero!$E:$E,Heron!$A108)</f>
        <v/>
      </c>
      <c r="BH108" s="109">
        <f>SUMIFS(Xero!$F:$F,Xero!$B:$B,Heron!BH$9,Xero!$A:$A,Heron!$A$4,Xero!$E:$E,Heron!$A108)+SUMIFS(Xero!$F:$F,Xero!$B:$B,Heron!BH$9,Xero!$A:$A,Heron!$A$5,Xero!$E:$E,Heron!$A108)</f>
        <v/>
      </c>
      <c r="BI108" s="109">
        <f>SUMIFS(Xero!$F:$F,Xero!$B:$B,Heron!BI$9,Xero!$A:$A,Heron!$A$4,Xero!$E:$E,Heron!$A108)+SUMIFS(Xero!$F:$F,Xero!$B:$B,Heron!BI$9,Xero!$A:$A,Heron!$A$5,Xero!$E:$E,Heron!$A108)</f>
        <v/>
      </c>
      <c r="BJ108" s="109">
        <f>SUMIFS(Xero!$F:$F,Xero!$B:$B,Heron!BJ$9,Xero!$A:$A,Heron!$A$4,Xero!$E:$E,Heron!$A108)+SUMIFS(Xero!$F:$F,Xero!$B:$B,Heron!BJ$9,Xero!$A:$A,Heron!$A$5,Xero!$E:$E,Heron!$A108)</f>
        <v/>
      </c>
      <c r="BK108" s="109">
        <f>SUMIFS(Xero!$F:$F,Xero!$B:$B,Heron!BK$9,Xero!$A:$A,Heron!$A$4,Xero!$E:$E,Heron!$A108)+SUMIFS(Xero!$F:$F,Xero!$B:$B,Heron!BK$9,Xero!$A:$A,Heron!$A$5,Xero!$E:$E,Heron!$A108)</f>
        <v/>
      </c>
      <c r="BL108" s="109">
        <f>sum(D108:BK108)</f>
        <v/>
      </c>
    </row>
    <row r="109">
      <c r="A109" s="108" t="inlineStr">
        <is>
          <t>COS - Heron Fields - Construction</t>
        </is>
      </c>
      <c r="D109" s="111">
        <f>SUMIFS(Xero!$F:$F,Xero!$B:$B,Heron!D$9,Xero!$A:$A,Heron!$A$6,Xero!$E:$E,Heron!$A109)</f>
        <v/>
      </c>
      <c r="E109" s="111">
        <f>SUMIFS(Xero!$F:$F,Xero!$B:$B,Heron!E$9,Xero!$A:$A,Heron!$A$6,Xero!$E:$E,Heron!$A109)</f>
        <v/>
      </c>
      <c r="F109" s="111">
        <f>SUMIFS(Xero!$F:$F,Xero!$B:$B,Heron!F$9,Xero!$A:$A,Heron!$A$6,Xero!$E:$E,Heron!$A109)</f>
        <v/>
      </c>
      <c r="G109" s="111">
        <f>SUMIFS(Xero!$F:$F,Xero!$B:$B,Heron!G$9,Xero!$A:$A,Heron!$A$6,Xero!$E:$E,Heron!$A109)</f>
        <v/>
      </c>
      <c r="H109" s="111">
        <f>SUMIFS(Xero!$F:$F,Xero!$B:$B,Heron!H$9,Xero!$A:$A,Heron!$A$6,Xero!$E:$E,Heron!$A109)</f>
        <v/>
      </c>
      <c r="I109" s="111">
        <f>SUMIFS(Xero!$F:$F,Xero!$B:$B,Heron!I$9,Xero!$A:$A,Heron!$A$6,Xero!$E:$E,Heron!$A109)</f>
        <v/>
      </c>
      <c r="J109" s="111">
        <f>SUMIFS(Xero!$F:$F,Xero!$B:$B,Heron!J$9,Xero!$A:$A,Heron!$A$6,Xero!$E:$E,Heron!$A109)</f>
        <v/>
      </c>
      <c r="K109" s="111">
        <f>SUMIFS(Xero!$F:$F,Xero!$B:$B,Heron!K$9,Xero!$A:$A,Heron!$A$6,Xero!$E:$E,Heron!$A109)</f>
        <v/>
      </c>
      <c r="L109" s="111">
        <f>SUMIFS(Xero!$F:$F,Xero!$B:$B,Heron!L$9,Xero!$A:$A,Heron!$A$6,Xero!$E:$E,Heron!$A109)</f>
        <v/>
      </c>
      <c r="M109" s="111">
        <f>SUMIFS(Xero!$F:$F,Xero!$B:$B,Heron!M$9,Xero!$A:$A,Heron!$A$6,Xero!$E:$E,Heron!$A109)</f>
        <v/>
      </c>
      <c r="N109" s="111">
        <f>SUMIFS(Xero!$F:$F,Xero!$B:$B,Heron!N$9,Xero!$A:$A,Heron!$A$6,Xero!$E:$E,Heron!$A109)</f>
        <v/>
      </c>
      <c r="O109" s="111">
        <f>SUMIFS(Xero!$F:$F,Xero!$B:$B,Heron!O$9,Xero!$A:$A,Heron!$A$6,Xero!$E:$E,Heron!$A109)</f>
        <v/>
      </c>
      <c r="P109" s="111">
        <f>SUMIFS(Xero!$F:$F,Xero!$B:$B,Heron!P$9,Xero!$A:$A,Heron!$A$6,Xero!$E:$E,Heron!$A109)</f>
        <v/>
      </c>
      <c r="Q109" s="111">
        <f>SUMIFS(Xero!$F:$F,Xero!$B:$B,Heron!Q$9,Xero!$A:$A,Heron!$A$6,Xero!$E:$E,Heron!$A109)</f>
        <v/>
      </c>
      <c r="R109" s="111">
        <f>SUMIFS(Xero!$F:$F,Xero!$B:$B,Heron!R$9,Xero!$A:$A,Heron!$A$6,Xero!$E:$E,Heron!$A109)</f>
        <v/>
      </c>
      <c r="S109" s="111">
        <f>SUMIFS(Xero!$F:$F,Xero!$B:$B,Heron!S$9,Xero!$A:$A,Heron!$A$6,Xero!$E:$E,Heron!$A109)</f>
        <v/>
      </c>
      <c r="T109" s="111">
        <f>SUMIFS(Xero!$F:$F,Xero!$B:$B,Heron!T$9,Xero!$A:$A,Heron!$A$6,Xero!$E:$E,Heron!$A109)</f>
        <v/>
      </c>
      <c r="U109" s="111">
        <f>SUMIFS(Xero!$F:$F,Xero!$B:$B,Heron!U$9,Xero!$A:$A,Heron!$A$6,Xero!$E:$E,Heron!$A109)</f>
        <v/>
      </c>
      <c r="V109" s="111">
        <f>SUMIFS(Xero!$F:$F,Xero!$B:$B,Heron!V$9,Xero!$A:$A,Heron!$A$6,Xero!$E:$E,Heron!$A109)</f>
        <v/>
      </c>
      <c r="W109" s="111">
        <f>SUMIFS(Xero!$F:$F,Xero!$B:$B,Heron!W$9,Xero!$A:$A,Heron!$A$6,Xero!$E:$E,Heron!$A109)</f>
        <v/>
      </c>
      <c r="X109" s="111">
        <f>SUMIFS(Xero!$F:$F,Xero!$B:$B,Heron!X$9,Xero!$A:$A,Heron!$A$6,Xero!$E:$E,Heron!$A109)</f>
        <v/>
      </c>
      <c r="Y109" s="111">
        <f>SUMIFS(Xero!$F:$F,Xero!$B:$B,Heron!Y$9,Xero!$A:$A,Heron!$A$6,Xero!$E:$E,Heron!$A109)</f>
        <v/>
      </c>
      <c r="Z109" s="111">
        <f>SUMIFS(Xero!$F:$F,Xero!$B:$B,Heron!Z$9,Xero!$A:$A,Heron!$A$6,Xero!$E:$E,Heron!$A109)</f>
        <v/>
      </c>
      <c r="AA109" s="111">
        <f>SUMIFS(Xero!$F:$F,Xero!$B:$B,Heron!AA$9,Xero!$A:$A,Heron!$A$6,Xero!$E:$E,Heron!$A109)</f>
        <v/>
      </c>
      <c r="AB109" s="111">
        <f>SUMIFS(Xero!$F:$F,Xero!$B:$B,Heron!AB$9,Xero!$A:$A,Heron!$A$6,Xero!$E:$E,Heron!$A109)</f>
        <v/>
      </c>
      <c r="AC109" s="111">
        <f>SUMIFS(Xero!$F:$F,Xero!$B:$B,Heron!AC$9,Xero!$A:$A,Heron!$A$6,Xero!$E:$E,Heron!$A109)</f>
        <v/>
      </c>
      <c r="AD109" s="111">
        <f>SUMIFS(Xero!$F:$F,Xero!$B:$B,Heron!AD$9,Xero!$A:$A,Heron!$A$6,Xero!$E:$E,Heron!$A109)</f>
        <v/>
      </c>
      <c r="AE109" s="111">
        <f>SUMIFS(Xero!$F:$F,Xero!$B:$B,Heron!AE$9,Xero!$A:$A,Heron!$A$6,Xero!$E:$E,Heron!$A109)</f>
        <v/>
      </c>
      <c r="AF109" s="111">
        <f>SUMIFS(Xero!$F:$F,Xero!$B:$B,Heron!AF$9,Xero!$A:$A,Heron!$A$6,Xero!$E:$E,Heron!$A109)</f>
        <v/>
      </c>
      <c r="AG109" s="111">
        <f>SUMIFS(Xero!$F:$F,Xero!$B:$B,Heron!AG$9,Xero!$A:$A,Heron!$A$6,Xero!$E:$E,Heron!$A109)</f>
        <v/>
      </c>
      <c r="AH109" s="111">
        <f>SUMIFS(Xero!$F:$F,Xero!$B:$B,Heron!AH$9,Xero!$A:$A,Heron!$A$6,Xero!$E:$E,Heron!$A109)</f>
        <v/>
      </c>
      <c r="AI109" s="111">
        <f>SUMIFS(Xero!$F:$F,Xero!$B:$B,Heron!AI$9,Xero!$A:$A,Heron!$A$6,Xero!$E:$E,Heron!$A109)</f>
        <v/>
      </c>
      <c r="AJ109" s="111">
        <f>SUMIFS(Xero!$F:$F,Xero!$B:$B,Heron!AJ$9,Xero!$A:$A,Heron!$A$6,Xero!$E:$E,Heron!$A109)</f>
        <v/>
      </c>
      <c r="AK109" s="111">
        <f>SUMIFS(Xero!$F:$F,Xero!$B:$B,Heron!AK$9,Xero!$A:$A,Heron!$A$6,Xero!$E:$E,Heron!$A109)</f>
        <v/>
      </c>
      <c r="AL109" s="111">
        <f>SUMIFS(Xero!$F:$F,Xero!$B:$B,Heron!AL$9,Xero!$A:$A,Heron!$A$6,Xero!$E:$E,Heron!$A109)</f>
        <v/>
      </c>
      <c r="AM109" s="111">
        <f>SUMIFS(Xero!$F:$F,Xero!$B:$B,Heron!AM$9,Xero!$A:$A,Heron!$A$6,Xero!$E:$E,Heron!$A109)</f>
        <v/>
      </c>
      <c r="AN109" s="111">
        <f>SUMIFS(Xero!$F:$F,Xero!$B:$B,Heron!AN$9,Xero!$A:$A,Heron!$A$6,Xero!$E:$E,Heron!$A109)</f>
        <v/>
      </c>
      <c r="AO109" s="111">
        <f>SUMIFS(Xero!$F:$F,Xero!$B:$B,Heron!AO$9,Xero!$A:$A,Heron!$A$6,Xero!$E:$E,Heron!$A109)</f>
        <v/>
      </c>
      <c r="AP109" s="111">
        <f>SUMIFS(Xero!$F:$F,Xero!$B:$B,Heron!AP$9,Xero!$A:$A,Heron!$A$6,Xero!$E:$E,Heron!$A109)</f>
        <v/>
      </c>
      <c r="AQ109" s="111">
        <f>SUMIFS(Xero!$F:$F,Xero!$B:$B,Heron!AQ$9,Xero!$A:$A,Heron!$A$6,Xero!$E:$E,Heron!$A109)</f>
        <v/>
      </c>
      <c r="AR109" s="111">
        <f>SUMIFS(Xero!$F:$F,Xero!$B:$B,Heron!AR$9,Xero!$A:$A,Heron!$A$6,Xero!$E:$E,Heron!$A109)</f>
        <v/>
      </c>
      <c r="AS109" s="111">
        <f>SUMIFS(Xero!$F:$F,Xero!$B:$B,Heron!AS$9,Xero!$A:$A,Heron!$A$6,Xero!$E:$E,Heron!$A109)</f>
        <v/>
      </c>
      <c r="AT109" s="111">
        <f>SUMIFS(Xero!$F:$F,Xero!$B:$B,Heron!AT$9,Xero!$A:$A,Heron!$A$6,Xero!$E:$E,Heron!$A109)</f>
        <v/>
      </c>
      <c r="AU109" s="111">
        <f>SUMIFS(Xero!$F:$F,Xero!$B:$B,Heron!AU$9,Xero!$A:$A,Heron!$A$6,Xero!$E:$E,Heron!$A109)</f>
        <v/>
      </c>
      <c r="AV109" s="111">
        <f>SUMIFS(Xero!$F:$F,Xero!$B:$B,Heron!AV$9,Xero!$A:$A,Heron!$A$6,Xero!$E:$E,Heron!$A109)</f>
        <v/>
      </c>
      <c r="AW109" s="111">
        <f>SUMIFS(Xero!$F:$F,Xero!$B:$B,Heron!AW$9,Xero!$A:$A,Heron!$A$6,Xero!$E:$E,Heron!$A109)</f>
        <v/>
      </c>
      <c r="AX109" s="111">
        <f>SUMIFS(Xero!$F:$F,Xero!$B:$B,Heron!AX$9,Xero!$A:$A,Heron!$A$6,Xero!$E:$E,Heron!$A109)</f>
        <v/>
      </c>
      <c r="AY109" s="111">
        <f>SUMIFS(Xero!$F:$F,Xero!$B:$B,Heron!AY$9,Xero!$A:$A,Heron!$A$6,Xero!$E:$E,Heron!$A109)</f>
        <v/>
      </c>
      <c r="AZ109" s="111">
        <f>SUMIFS(Xero!$F:$F,Xero!$B:$B,Heron!AZ$9,Xero!$A:$A,Heron!$A$6,Xero!$E:$E,Heron!$A109)</f>
        <v/>
      </c>
      <c r="BA109" s="111">
        <f>SUMIFS(Xero!$F:$F,Xero!$B:$B,Heron!BA$9,Xero!$A:$A,Heron!$A$6,Xero!$E:$E,Heron!$A109)</f>
        <v/>
      </c>
      <c r="BB109" s="111">
        <f>SUMIFS(Xero!$F:$F,Xero!$B:$B,Heron!BB$9,Xero!$A:$A,Heron!$A$6,Xero!$E:$E,Heron!$A109)</f>
        <v/>
      </c>
      <c r="BC109" s="111">
        <f>SUMIFS(Xero!$F:$F,Xero!$B:$B,Heron!BC$9,Xero!$A:$A,Heron!$A$6,Xero!$E:$E,Heron!$A109)</f>
        <v/>
      </c>
      <c r="BD109" s="111">
        <f>SUMIFS(Xero!$F:$F,Xero!$B:$B,Heron!BD$9,Xero!$A:$A,Heron!$A$6,Xero!$E:$E,Heron!$A109)</f>
        <v/>
      </c>
      <c r="BE109" s="111">
        <f>SUMIFS(Xero!$F:$F,Xero!$B:$B,Heron!BE$9,Xero!$A:$A,Heron!$A$6,Xero!$E:$E,Heron!$A109)</f>
        <v/>
      </c>
      <c r="BF109" s="111">
        <f>SUMIFS(Xero!$F:$F,Xero!$B:$B,Heron!BF$9,Xero!$A:$A,Heron!$A$6,Xero!$E:$E,Heron!$A109)</f>
        <v/>
      </c>
      <c r="BG109" s="111">
        <f>SUMIFS(Xero!$F:$F,Xero!$B:$B,Heron!BG$9,Xero!$A:$A,Heron!$A$6,Xero!$E:$E,Heron!$A109)</f>
        <v/>
      </c>
      <c r="BH109" s="111">
        <f>SUMIFS(Xero!$F:$F,Xero!$B:$B,Heron!BH$9,Xero!$A:$A,Heron!$A$6,Xero!$E:$E,Heron!$A109)</f>
        <v/>
      </c>
      <c r="BI109" s="111">
        <f>SUMIFS(Xero!$F:$F,Xero!$B:$B,Heron!BI$9,Xero!$A:$A,Heron!$A$6,Xero!$E:$E,Heron!$A109)</f>
        <v/>
      </c>
      <c r="BJ109" s="111">
        <f>SUMIFS(Xero!$F:$F,Xero!$B:$B,Heron!BJ$9,Xero!$A:$A,Heron!$A$6,Xero!$E:$E,Heron!$A109)</f>
        <v/>
      </c>
      <c r="BK109" s="111">
        <f>SUMIFS(Xero!$F:$F,Xero!$B:$B,Heron!BK$9,Xero!$A:$A,Heron!$A$6,Xero!$E:$E,Heron!$A109)</f>
        <v/>
      </c>
      <c r="BL109" s="109">
        <f>sum(D109:BK109)</f>
        <v/>
      </c>
    </row>
    <row r="110">
      <c r="A110" s="108" t="inlineStr">
        <is>
          <t>COS - Heron Fields - P &amp; G</t>
        </is>
      </c>
      <c r="D110" s="111">
        <f>SUMIFS(Xero!$F:$F,Xero!$B:$B,Heron!D$9,Xero!$A:$A,Heron!$A$6,Xero!$E:$E,Heron!$A110)</f>
        <v/>
      </c>
      <c r="E110" s="111">
        <f>SUMIFS(Xero!$F:$F,Xero!$B:$B,Heron!E$9,Xero!$A:$A,Heron!$A$6,Xero!$E:$E,Heron!$A110)</f>
        <v/>
      </c>
      <c r="F110" s="111">
        <f>SUMIFS(Xero!$F:$F,Xero!$B:$B,Heron!F$9,Xero!$A:$A,Heron!$A$6,Xero!$E:$E,Heron!$A110)</f>
        <v/>
      </c>
      <c r="G110" s="111">
        <f>SUMIFS(Xero!$F:$F,Xero!$B:$B,Heron!G$9,Xero!$A:$A,Heron!$A$6,Xero!$E:$E,Heron!$A110)</f>
        <v/>
      </c>
      <c r="H110" s="111">
        <f>SUMIFS(Xero!$F:$F,Xero!$B:$B,Heron!H$9,Xero!$A:$A,Heron!$A$6,Xero!$E:$E,Heron!$A110)</f>
        <v/>
      </c>
      <c r="I110" s="111">
        <f>SUMIFS(Xero!$F:$F,Xero!$B:$B,Heron!I$9,Xero!$A:$A,Heron!$A$6,Xero!$E:$E,Heron!$A110)</f>
        <v/>
      </c>
      <c r="J110" s="111">
        <f>SUMIFS(Xero!$F:$F,Xero!$B:$B,Heron!J$9,Xero!$A:$A,Heron!$A$6,Xero!$E:$E,Heron!$A110)</f>
        <v/>
      </c>
      <c r="K110" s="111">
        <f>SUMIFS(Xero!$F:$F,Xero!$B:$B,Heron!K$9,Xero!$A:$A,Heron!$A$6,Xero!$E:$E,Heron!$A110)</f>
        <v/>
      </c>
      <c r="L110" s="111">
        <f>SUMIFS(Xero!$F:$F,Xero!$B:$B,Heron!L$9,Xero!$A:$A,Heron!$A$6,Xero!$E:$E,Heron!$A110)</f>
        <v/>
      </c>
      <c r="M110" s="111">
        <f>SUMIFS(Xero!$F:$F,Xero!$B:$B,Heron!M$9,Xero!$A:$A,Heron!$A$6,Xero!$E:$E,Heron!$A110)</f>
        <v/>
      </c>
      <c r="N110" s="111">
        <f>SUMIFS(Xero!$F:$F,Xero!$B:$B,Heron!N$9,Xero!$A:$A,Heron!$A$6,Xero!$E:$E,Heron!$A110)</f>
        <v/>
      </c>
      <c r="O110" s="111">
        <f>SUMIFS(Xero!$F:$F,Xero!$B:$B,Heron!O$9,Xero!$A:$A,Heron!$A$6,Xero!$E:$E,Heron!$A110)</f>
        <v/>
      </c>
      <c r="P110" s="111">
        <f>SUMIFS(Xero!$F:$F,Xero!$B:$B,Heron!P$9,Xero!$A:$A,Heron!$A$6,Xero!$E:$E,Heron!$A110)</f>
        <v/>
      </c>
      <c r="Q110" s="111">
        <f>SUMIFS(Xero!$F:$F,Xero!$B:$B,Heron!Q$9,Xero!$A:$A,Heron!$A$6,Xero!$E:$E,Heron!$A110)</f>
        <v/>
      </c>
      <c r="R110" s="111">
        <f>SUMIFS(Xero!$F:$F,Xero!$B:$B,Heron!R$9,Xero!$A:$A,Heron!$A$6,Xero!$E:$E,Heron!$A110)</f>
        <v/>
      </c>
      <c r="S110" s="111">
        <f>SUMIFS(Xero!$F:$F,Xero!$B:$B,Heron!S$9,Xero!$A:$A,Heron!$A$6,Xero!$E:$E,Heron!$A110)</f>
        <v/>
      </c>
      <c r="T110" s="111">
        <f>SUMIFS(Xero!$F:$F,Xero!$B:$B,Heron!T$9,Xero!$A:$A,Heron!$A$6,Xero!$E:$E,Heron!$A110)</f>
        <v/>
      </c>
      <c r="U110" s="111">
        <f>SUMIFS(Xero!$F:$F,Xero!$B:$B,Heron!U$9,Xero!$A:$A,Heron!$A$6,Xero!$E:$E,Heron!$A110)</f>
        <v/>
      </c>
      <c r="V110" s="111">
        <f>SUMIFS(Xero!$F:$F,Xero!$B:$B,Heron!V$9,Xero!$A:$A,Heron!$A$6,Xero!$E:$E,Heron!$A110)</f>
        <v/>
      </c>
      <c r="W110" s="111">
        <f>SUMIFS(Xero!$F:$F,Xero!$B:$B,Heron!W$9,Xero!$A:$A,Heron!$A$6,Xero!$E:$E,Heron!$A110)</f>
        <v/>
      </c>
      <c r="X110" s="111">
        <f>SUMIFS(Xero!$F:$F,Xero!$B:$B,Heron!X$9,Xero!$A:$A,Heron!$A$6,Xero!$E:$E,Heron!$A110)</f>
        <v/>
      </c>
      <c r="Y110" s="111">
        <f>SUMIFS(Xero!$F:$F,Xero!$B:$B,Heron!Y$9,Xero!$A:$A,Heron!$A$6,Xero!$E:$E,Heron!$A110)</f>
        <v/>
      </c>
      <c r="Z110" s="111">
        <f>SUMIFS(Xero!$F:$F,Xero!$B:$B,Heron!Z$9,Xero!$A:$A,Heron!$A$6,Xero!$E:$E,Heron!$A110)</f>
        <v/>
      </c>
      <c r="AA110" s="111">
        <f>SUMIFS(Xero!$F:$F,Xero!$B:$B,Heron!AA$9,Xero!$A:$A,Heron!$A$6,Xero!$E:$E,Heron!$A110)</f>
        <v/>
      </c>
      <c r="AB110" s="111">
        <f>SUMIFS(Xero!$F:$F,Xero!$B:$B,Heron!AB$9,Xero!$A:$A,Heron!$A$6,Xero!$E:$E,Heron!$A110)</f>
        <v/>
      </c>
      <c r="AC110" s="111">
        <f>SUMIFS(Xero!$F:$F,Xero!$B:$B,Heron!AC$9,Xero!$A:$A,Heron!$A$6,Xero!$E:$E,Heron!$A110)</f>
        <v/>
      </c>
      <c r="AD110" s="111">
        <f>SUMIFS(Xero!$F:$F,Xero!$B:$B,Heron!AD$9,Xero!$A:$A,Heron!$A$6,Xero!$E:$E,Heron!$A110)</f>
        <v/>
      </c>
      <c r="AE110" s="111">
        <f>SUMIFS(Xero!$F:$F,Xero!$B:$B,Heron!AE$9,Xero!$A:$A,Heron!$A$6,Xero!$E:$E,Heron!$A110)</f>
        <v/>
      </c>
      <c r="AF110" s="111">
        <f>SUMIFS(Xero!$F:$F,Xero!$B:$B,Heron!AF$9,Xero!$A:$A,Heron!$A$6,Xero!$E:$E,Heron!$A110)</f>
        <v/>
      </c>
      <c r="AG110" s="111">
        <f>SUMIFS(Xero!$F:$F,Xero!$B:$B,Heron!AG$9,Xero!$A:$A,Heron!$A$6,Xero!$E:$E,Heron!$A110)</f>
        <v/>
      </c>
      <c r="AH110" s="111">
        <f>SUMIFS(Xero!$F:$F,Xero!$B:$B,Heron!AH$9,Xero!$A:$A,Heron!$A$6,Xero!$E:$E,Heron!$A110)</f>
        <v/>
      </c>
      <c r="AI110" s="111">
        <f>SUMIFS(Xero!$F:$F,Xero!$B:$B,Heron!AI$9,Xero!$A:$A,Heron!$A$6,Xero!$E:$E,Heron!$A110)</f>
        <v/>
      </c>
      <c r="AJ110" s="111">
        <f>SUMIFS(Xero!$F:$F,Xero!$B:$B,Heron!AJ$9,Xero!$A:$A,Heron!$A$6,Xero!$E:$E,Heron!$A110)</f>
        <v/>
      </c>
      <c r="AK110" s="111">
        <f>SUMIFS(Xero!$F:$F,Xero!$B:$B,Heron!AK$9,Xero!$A:$A,Heron!$A$6,Xero!$E:$E,Heron!$A110)</f>
        <v/>
      </c>
      <c r="AL110" s="111">
        <f>SUMIFS(Xero!$F:$F,Xero!$B:$B,Heron!AL$9,Xero!$A:$A,Heron!$A$6,Xero!$E:$E,Heron!$A110)</f>
        <v/>
      </c>
      <c r="AM110" s="111">
        <f>SUMIFS(Xero!$F:$F,Xero!$B:$B,Heron!AM$9,Xero!$A:$A,Heron!$A$6,Xero!$E:$E,Heron!$A110)</f>
        <v/>
      </c>
      <c r="AN110" s="111">
        <f>SUMIFS(Xero!$F:$F,Xero!$B:$B,Heron!AN$9,Xero!$A:$A,Heron!$A$6,Xero!$E:$E,Heron!$A110)</f>
        <v/>
      </c>
      <c r="AO110" s="111">
        <f>SUMIFS(Xero!$F:$F,Xero!$B:$B,Heron!AO$9,Xero!$A:$A,Heron!$A$6,Xero!$E:$E,Heron!$A110)</f>
        <v/>
      </c>
      <c r="AP110" s="111">
        <f>SUMIFS(Xero!$F:$F,Xero!$B:$B,Heron!AP$9,Xero!$A:$A,Heron!$A$6,Xero!$E:$E,Heron!$A110)</f>
        <v/>
      </c>
      <c r="AQ110" s="111">
        <f>SUMIFS(Xero!$F:$F,Xero!$B:$B,Heron!AQ$9,Xero!$A:$A,Heron!$A$6,Xero!$E:$E,Heron!$A110)</f>
        <v/>
      </c>
      <c r="AR110" s="111">
        <f>SUMIFS(Xero!$F:$F,Xero!$B:$B,Heron!AR$9,Xero!$A:$A,Heron!$A$6,Xero!$E:$E,Heron!$A110)</f>
        <v/>
      </c>
      <c r="AS110" s="111">
        <f>SUMIFS(Xero!$F:$F,Xero!$B:$B,Heron!AS$9,Xero!$A:$A,Heron!$A$6,Xero!$E:$E,Heron!$A110)</f>
        <v/>
      </c>
      <c r="AT110" s="111">
        <f>SUMIFS(Xero!$F:$F,Xero!$B:$B,Heron!AT$9,Xero!$A:$A,Heron!$A$6,Xero!$E:$E,Heron!$A110)</f>
        <v/>
      </c>
      <c r="AU110" s="111">
        <f>SUMIFS(Xero!$F:$F,Xero!$B:$B,Heron!AU$9,Xero!$A:$A,Heron!$A$6,Xero!$E:$E,Heron!$A110)</f>
        <v/>
      </c>
      <c r="AV110" s="111">
        <f>SUMIFS(Xero!$F:$F,Xero!$B:$B,Heron!AV$9,Xero!$A:$A,Heron!$A$6,Xero!$E:$E,Heron!$A110)</f>
        <v/>
      </c>
      <c r="AW110" s="111">
        <f>SUMIFS(Xero!$F:$F,Xero!$B:$B,Heron!AW$9,Xero!$A:$A,Heron!$A$6,Xero!$E:$E,Heron!$A110)</f>
        <v/>
      </c>
      <c r="AX110" s="111">
        <f>SUMIFS(Xero!$F:$F,Xero!$B:$B,Heron!AX$9,Xero!$A:$A,Heron!$A$6,Xero!$E:$E,Heron!$A110)</f>
        <v/>
      </c>
      <c r="AY110" s="111">
        <f>SUMIFS(Xero!$F:$F,Xero!$B:$B,Heron!AY$9,Xero!$A:$A,Heron!$A$6,Xero!$E:$E,Heron!$A110)</f>
        <v/>
      </c>
      <c r="AZ110" s="111">
        <f>SUMIFS(Xero!$F:$F,Xero!$B:$B,Heron!AZ$9,Xero!$A:$A,Heron!$A$6,Xero!$E:$E,Heron!$A110)</f>
        <v/>
      </c>
      <c r="BA110" s="111">
        <f>SUMIFS(Xero!$F:$F,Xero!$B:$B,Heron!BA$9,Xero!$A:$A,Heron!$A$6,Xero!$E:$E,Heron!$A110)</f>
        <v/>
      </c>
      <c r="BB110" s="111">
        <f>SUMIFS(Xero!$F:$F,Xero!$B:$B,Heron!BB$9,Xero!$A:$A,Heron!$A$6,Xero!$E:$E,Heron!$A110)</f>
        <v/>
      </c>
      <c r="BC110" s="111">
        <f>SUMIFS(Xero!$F:$F,Xero!$B:$B,Heron!BC$9,Xero!$A:$A,Heron!$A$6,Xero!$E:$E,Heron!$A110)</f>
        <v/>
      </c>
      <c r="BD110" s="111">
        <f>SUMIFS(Xero!$F:$F,Xero!$B:$B,Heron!BD$9,Xero!$A:$A,Heron!$A$6,Xero!$E:$E,Heron!$A110)</f>
        <v/>
      </c>
      <c r="BE110" s="111">
        <f>SUMIFS(Xero!$F:$F,Xero!$B:$B,Heron!BE$9,Xero!$A:$A,Heron!$A$6,Xero!$E:$E,Heron!$A110)</f>
        <v/>
      </c>
      <c r="BF110" s="111">
        <f>SUMIFS(Xero!$F:$F,Xero!$B:$B,Heron!BF$9,Xero!$A:$A,Heron!$A$6,Xero!$E:$E,Heron!$A110)</f>
        <v/>
      </c>
      <c r="BG110" s="111">
        <f>SUMIFS(Xero!$F:$F,Xero!$B:$B,Heron!BG$9,Xero!$A:$A,Heron!$A$6,Xero!$E:$E,Heron!$A110)</f>
        <v/>
      </c>
      <c r="BH110" s="111">
        <f>SUMIFS(Xero!$F:$F,Xero!$B:$B,Heron!BH$9,Xero!$A:$A,Heron!$A$6,Xero!$E:$E,Heron!$A110)</f>
        <v/>
      </c>
      <c r="BI110" s="111">
        <f>SUMIFS(Xero!$F:$F,Xero!$B:$B,Heron!BI$9,Xero!$A:$A,Heron!$A$6,Xero!$E:$E,Heron!$A110)</f>
        <v/>
      </c>
      <c r="BJ110" s="111">
        <f>SUMIFS(Xero!$F:$F,Xero!$B:$B,Heron!BJ$9,Xero!$A:$A,Heron!$A$6,Xero!$E:$E,Heron!$A110)</f>
        <v/>
      </c>
      <c r="BK110" s="111">
        <f>SUMIFS(Xero!$F:$F,Xero!$B:$B,Heron!BK$9,Xero!$A:$A,Heron!$A$6,Xero!$E:$E,Heron!$A110)</f>
        <v/>
      </c>
      <c r="BL110" s="109">
        <f>sum(D110:BK110)</f>
        <v/>
      </c>
    </row>
    <row r="111">
      <c r="A111" s="108" t="inlineStr">
        <is>
          <t>COS - Heron Fields - Printing &amp; Stationary</t>
        </is>
      </c>
      <c r="D111" s="111">
        <f>SUMIFS(Xero!$F:$F,Xero!$B:$B,Heron!D$9,Xero!$A:$A,Heron!$A$6,Xero!$E:$E,Heron!$A111)</f>
        <v/>
      </c>
      <c r="E111" s="111">
        <f>SUMIFS(Xero!$F:$F,Xero!$B:$B,Heron!E$9,Xero!$A:$A,Heron!$A$6,Xero!$E:$E,Heron!$A111)</f>
        <v/>
      </c>
      <c r="F111" s="111">
        <f>SUMIFS(Xero!$F:$F,Xero!$B:$B,Heron!F$9,Xero!$A:$A,Heron!$A$6,Xero!$E:$E,Heron!$A111)</f>
        <v/>
      </c>
      <c r="G111" s="111">
        <f>SUMIFS(Xero!$F:$F,Xero!$B:$B,Heron!G$9,Xero!$A:$A,Heron!$A$6,Xero!$E:$E,Heron!$A111)</f>
        <v/>
      </c>
      <c r="H111" s="111">
        <f>SUMIFS(Xero!$F:$F,Xero!$B:$B,Heron!H$9,Xero!$A:$A,Heron!$A$6,Xero!$E:$E,Heron!$A111)</f>
        <v/>
      </c>
      <c r="I111" s="111">
        <f>SUMIFS(Xero!$F:$F,Xero!$B:$B,Heron!I$9,Xero!$A:$A,Heron!$A$6,Xero!$E:$E,Heron!$A111)</f>
        <v/>
      </c>
      <c r="J111" s="111">
        <f>SUMIFS(Xero!$F:$F,Xero!$B:$B,Heron!J$9,Xero!$A:$A,Heron!$A$6,Xero!$E:$E,Heron!$A111)</f>
        <v/>
      </c>
      <c r="K111" s="111">
        <f>SUMIFS(Xero!$F:$F,Xero!$B:$B,Heron!K$9,Xero!$A:$A,Heron!$A$6,Xero!$E:$E,Heron!$A111)</f>
        <v/>
      </c>
      <c r="L111" s="111">
        <f>SUMIFS(Xero!$F:$F,Xero!$B:$B,Heron!L$9,Xero!$A:$A,Heron!$A$6,Xero!$E:$E,Heron!$A111)</f>
        <v/>
      </c>
      <c r="M111" s="111">
        <f>SUMIFS(Xero!$F:$F,Xero!$B:$B,Heron!M$9,Xero!$A:$A,Heron!$A$6,Xero!$E:$E,Heron!$A111)</f>
        <v/>
      </c>
      <c r="N111" s="111">
        <f>SUMIFS(Xero!$F:$F,Xero!$B:$B,Heron!N$9,Xero!$A:$A,Heron!$A$6,Xero!$E:$E,Heron!$A111)</f>
        <v/>
      </c>
      <c r="O111" s="111">
        <f>SUMIFS(Xero!$F:$F,Xero!$B:$B,Heron!O$9,Xero!$A:$A,Heron!$A$6,Xero!$E:$E,Heron!$A111)</f>
        <v/>
      </c>
      <c r="P111" s="111">
        <f>SUMIFS(Xero!$F:$F,Xero!$B:$B,Heron!P$9,Xero!$A:$A,Heron!$A$6,Xero!$E:$E,Heron!$A111)</f>
        <v/>
      </c>
      <c r="Q111" s="111">
        <f>SUMIFS(Xero!$F:$F,Xero!$B:$B,Heron!Q$9,Xero!$A:$A,Heron!$A$6,Xero!$E:$E,Heron!$A111)</f>
        <v/>
      </c>
      <c r="R111" s="111">
        <f>SUMIFS(Xero!$F:$F,Xero!$B:$B,Heron!R$9,Xero!$A:$A,Heron!$A$6,Xero!$E:$E,Heron!$A111)</f>
        <v/>
      </c>
      <c r="S111" s="111">
        <f>SUMIFS(Xero!$F:$F,Xero!$B:$B,Heron!S$9,Xero!$A:$A,Heron!$A$6,Xero!$E:$E,Heron!$A111)</f>
        <v/>
      </c>
      <c r="T111" s="111">
        <f>SUMIFS(Xero!$F:$F,Xero!$B:$B,Heron!T$9,Xero!$A:$A,Heron!$A$6,Xero!$E:$E,Heron!$A111)</f>
        <v/>
      </c>
      <c r="U111" s="111">
        <f>SUMIFS(Xero!$F:$F,Xero!$B:$B,Heron!U$9,Xero!$A:$A,Heron!$A$6,Xero!$E:$E,Heron!$A111)</f>
        <v/>
      </c>
      <c r="V111" s="111">
        <f>SUMIFS(Xero!$F:$F,Xero!$B:$B,Heron!V$9,Xero!$A:$A,Heron!$A$6,Xero!$E:$E,Heron!$A111)</f>
        <v/>
      </c>
      <c r="W111" s="111">
        <f>SUMIFS(Xero!$F:$F,Xero!$B:$B,Heron!W$9,Xero!$A:$A,Heron!$A$6,Xero!$E:$E,Heron!$A111)</f>
        <v/>
      </c>
      <c r="X111" s="111">
        <f>SUMIFS(Xero!$F:$F,Xero!$B:$B,Heron!X$9,Xero!$A:$A,Heron!$A$6,Xero!$E:$E,Heron!$A111)</f>
        <v/>
      </c>
      <c r="Y111" s="111">
        <f>SUMIFS(Xero!$F:$F,Xero!$B:$B,Heron!Y$9,Xero!$A:$A,Heron!$A$6,Xero!$E:$E,Heron!$A111)</f>
        <v/>
      </c>
      <c r="Z111" s="111">
        <f>SUMIFS(Xero!$F:$F,Xero!$B:$B,Heron!Z$9,Xero!$A:$A,Heron!$A$6,Xero!$E:$E,Heron!$A111)</f>
        <v/>
      </c>
      <c r="AA111" s="111">
        <f>SUMIFS(Xero!$F:$F,Xero!$B:$B,Heron!AA$9,Xero!$A:$A,Heron!$A$6,Xero!$E:$E,Heron!$A111)</f>
        <v/>
      </c>
      <c r="AB111" s="111">
        <f>SUMIFS(Xero!$F:$F,Xero!$B:$B,Heron!AB$9,Xero!$A:$A,Heron!$A$6,Xero!$E:$E,Heron!$A111)</f>
        <v/>
      </c>
      <c r="AC111" s="111">
        <f>SUMIFS(Xero!$F:$F,Xero!$B:$B,Heron!AC$9,Xero!$A:$A,Heron!$A$6,Xero!$E:$E,Heron!$A111)</f>
        <v/>
      </c>
      <c r="AD111" s="111">
        <f>SUMIFS(Xero!$F:$F,Xero!$B:$B,Heron!AD$9,Xero!$A:$A,Heron!$A$6,Xero!$E:$E,Heron!$A111)</f>
        <v/>
      </c>
      <c r="AE111" s="111">
        <f>SUMIFS(Xero!$F:$F,Xero!$B:$B,Heron!AE$9,Xero!$A:$A,Heron!$A$6,Xero!$E:$E,Heron!$A111)</f>
        <v/>
      </c>
      <c r="AF111" s="111">
        <f>SUMIFS(Xero!$F:$F,Xero!$B:$B,Heron!AF$9,Xero!$A:$A,Heron!$A$6,Xero!$E:$E,Heron!$A111)</f>
        <v/>
      </c>
      <c r="AG111" s="111">
        <f>SUMIFS(Xero!$F:$F,Xero!$B:$B,Heron!AG$9,Xero!$A:$A,Heron!$A$6,Xero!$E:$E,Heron!$A111)</f>
        <v/>
      </c>
      <c r="AH111" s="111">
        <f>SUMIFS(Xero!$F:$F,Xero!$B:$B,Heron!AH$9,Xero!$A:$A,Heron!$A$6,Xero!$E:$E,Heron!$A111)</f>
        <v/>
      </c>
      <c r="AI111" s="111">
        <f>SUMIFS(Xero!$F:$F,Xero!$B:$B,Heron!AI$9,Xero!$A:$A,Heron!$A$6,Xero!$E:$E,Heron!$A111)</f>
        <v/>
      </c>
      <c r="AJ111" s="111">
        <f>SUMIFS(Xero!$F:$F,Xero!$B:$B,Heron!AJ$9,Xero!$A:$A,Heron!$A$6,Xero!$E:$E,Heron!$A111)</f>
        <v/>
      </c>
      <c r="AK111" s="111">
        <f>SUMIFS(Xero!$F:$F,Xero!$B:$B,Heron!AK$9,Xero!$A:$A,Heron!$A$6,Xero!$E:$E,Heron!$A111)</f>
        <v/>
      </c>
      <c r="AL111" s="111">
        <f>SUMIFS(Xero!$F:$F,Xero!$B:$B,Heron!AL$9,Xero!$A:$A,Heron!$A$6,Xero!$E:$E,Heron!$A111)</f>
        <v/>
      </c>
      <c r="AM111" s="111">
        <f>SUMIFS(Xero!$F:$F,Xero!$B:$B,Heron!AM$9,Xero!$A:$A,Heron!$A$6,Xero!$E:$E,Heron!$A111)</f>
        <v/>
      </c>
      <c r="AN111" s="111">
        <f>SUMIFS(Xero!$F:$F,Xero!$B:$B,Heron!AN$9,Xero!$A:$A,Heron!$A$6,Xero!$E:$E,Heron!$A111)</f>
        <v/>
      </c>
      <c r="AO111" s="111">
        <f>SUMIFS(Xero!$F:$F,Xero!$B:$B,Heron!AO$9,Xero!$A:$A,Heron!$A$6,Xero!$E:$E,Heron!$A111)</f>
        <v/>
      </c>
      <c r="AP111" s="111">
        <f>SUMIFS(Xero!$F:$F,Xero!$B:$B,Heron!AP$9,Xero!$A:$A,Heron!$A$6,Xero!$E:$E,Heron!$A111)</f>
        <v/>
      </c>
      <c r="AQ111" s="111">
        <f>SUMIFS(Xero!$F:$F,Xero!$B:$B,Heron!AQ$9,Xero!$A:$A,Heron!$A$6,Xero!$E:$E,Heron!$A111)</f>
        <v/>
      </c>
      <c r="AR111" s="111">
        <f>SUMIFS(Xero!$F:$F,Xero!$B:$B,Heron!AR$9,Xero!$A:$A,Heron!$A$6,Xero!$E:$E,Heron!$A111)</f>
        <v/>
      </c>
      <c r="AS111" s="111">
        <f>SUMIFS(Xero!$F:$F,Xero!$B:$B,Heron!AS$9,Xero!$A:$A,Heron!$A$6,Xero!$E:$E,Heron!$A111)</f>
        <v/>
      </c>
      <c r="AT111" s="111">
        <f>SUMIFS(Xero!$F:$F,Xero!$B:$B,Heron!AT$9,Xero!$A:$A,Heron!$A$6,Xero!$E:$E,Heron!$A111)</f>
        <v/>
      </c>
      <c r="AU111" s="111">
        <f>SUMIFS(Xero!$F:$F,Xero!$B:$B,Heron!AU$9,Xero!$A:$A,Heron!$A$6,Xero!$E:$E,Heron!$A111)</f>
        <v/>
      </c>
      <c r="AV111" s="111">
        <f>SUMIFS(Xero!$F:$F,Xero!$B:$B,Heron!AV$9,Xero!$A:$A,Heron!$A$6,Xero!$E:$E,Heron!$A111)</f>
        <v/>
      </c>
      <c r="AW111" s="111">
        <f>SUMIFS(Xero!$F:$F,Xero!$B:$B,Heron!AW$9,Xero!$A:$A,Heron!$A$6,Xero!$E:$E,Heron!$A111)</f>
        <v/>
      </c>
      <c r="AX111" s="111">
        <f>SUMIFS(Xero!$F:$F,Xero!$B:$B,Heron!AX$9,Xero!$A:$A,Heron!$A$6,Xero!$E:$E,Heron!$A111)</f>
        <v/>
      </c>
      <c r="AY111" s="111">
        <f>SUMIFS(Xero!$F:$F,Xero!$B:$B,Heron!AY$9,Xero!$A:$A,Heron!$A$6,Xero!$E:$E,Heron!$A111)</f>
        <v/>
      </c>
      <c r="AZ111" s="111">
        <f>SUMIFS(Xero!$F:$F,Xero!$B:$B,Heron!AZ$9,Xero!$A:$A,Heron!$A$6,Xero!$E:$E,Heron!$A111)</f>
        <v/>
      </c>
      <c r="BA111" s="111">
        <f>SUMIFS(Xero!$F:$F,Xero!$B:$B,Heron!BA$9,Xero!$A:$A,Heron!$A$6,Xero!$E:$E,Heron!$A111)</f>
        <v/>
      </c>
      <c r="BB111" s="111">
        <f>SUMIFS(Xero!$F:$F,Xero!$B:$B,Heron!BB$9,Xero!$A:$A,Heron!$A$6,Xero!$E:$E,Heron!$A111)</f>
        <v/>
      </c>
      <c r="BC111" s="111">
        <f>SUMIFS(Xero!$F:$F,Xero!$B:$B,Heron!BC$9,Xero!$A:$A,Heron!$A$6,Xero!$E:$E,Heron!$A111)</f>
        <v/>
      </c>
      <c r="BD111" s="111">
        <f>SUMIFS(Xero!$F:$F,Xero!$B:$B,Heron!BD$9,Xero!$A:$A,Heron!$A$6,Xero!$E:$E,Heron!$A111)</f>
        <v/>
      </c>
      <c r="BE111" s="111">
        <f>SUMIFS(Xero!$F:$F,Xero!$B:$B,Heron!BE$9,Xero!$A:$A,Heron!$A$6,Xero!$E:$E,Heron!$A111)</f>
        <v/>
      </c>
      <c r="BF111" s="111">
        <f>SUMIFS(Xero!$F:$F,Xero!$B:$B,Heron!BF$9,Xero!$A:$A,Heron!$A$6,Xero!$E:$E,Heron!$A111)</f>
        <v/>
      </c>
      <c r="BG111" s="111">
        <f>SUMIFS(Xero!$F:$F,Xero!$B:$B,Heron!BG$9,Xero!$A:$A,Heron!$A$6,Xero!$E:$E,Heron!$A111)</f>
        <v/>
      </c>
      <c r="BH111" s="111">
        <f>SUMIFS(Xero!$F:$F,Xero!$B:$B,Heron!BH$9,Xero!$A:$A,Heron!$A$6,Xero!$E:$E,Heron!$A111)</f>
        <v/>
      </c>
      <c r="BI111" s="111">
        <f>SUMIFS(Xero!$F:$F,Xero!$B:$B,Heron!BI$9,Xero!$A:$A,Heron!$A$6,Xero!$E:$E,Heron!$A111)</f>
        <v/>
      </c>
      <c r="BJ111" s="111">
        <f>SUMIFS(Xero!$F:$F,Xero!$B:$B,Heron!BJ$9,Xero!$A:$A,Heron!$A$6,Xero!$E:$E,Heron!$A111)</f>
        <v/>
      </c>
      <c r="BK111" s="111">
        <f>SUMIFS(Xero!$F:$F,Xero!$B:$B,Heron!BK$9,Xero!$A:$A,Heron!$A$6,Xero!$E:$E,Heron!$A111)</f>
        <v/>
      </c>
      <c r="BL111" s="109">
        <f>sum(D111:BK111)</f>
        <v/>
      </c>
    </row>
    <row r="112">
      <c r="A112" s="108" t="inlineStr">
        <is>
          <t>COS - Heron View - Construction</t>
        </is>
      </c>
      <c r="D112" s="111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/>
      </c>
      <c r="E112" s="111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/>
      </c>
      <c r="F112" s="111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/>
      </c>
      <c r="G112" s="111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/>
      </c>
      <c r="H112" s="111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/>
      </c>
      <c r="I112" s="111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/>
      </c>
      <c r="J112" s="111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/>
      </c>
      <c r="K112" s="111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/>
      </c>
      <c r="L112" s="111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/>
      </c>
      <c r="M112" s="111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/>
      </c>
      <c r="N112" s="111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/>
      </c>
      <c r="O112" s="111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/>
      </c>
      <c r="P112" s="111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/>
      </c>
      <c r="Q112" s="111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/>
      </c>
      <c r="R112" s="111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/>
      </c>
      <c r="S112" s="111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/>
      </c>
      <c r="T112" s="111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/>
      </c>
      <c r="U112" s="111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/>
      </c>
      <c r="V112" s="111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/>
      </c>
      <c r="W112" s="111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/>
      </c>
      <c r="X112" s="111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/>
      </c>
      <c r="Y112" s="111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/>
      </c>
      <c r="Z112" s="111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/>
      </c>
      <c r="AA112" s="111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/>
      </c>
      <c r="AB112" s="111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/>
      </c>
      <c r="AC112" s="111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/>
      </c>
      <c r="AD112" s="111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/>
      </c>
      <c r="AE112" s="111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/>
      </c>
      <c r="AF112" s="111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/>
      </c>
      <c r="AG112" s="111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/>
      </c>
      <c r="AH112" s="111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/>
      </c>
      <c r="AI112" s="111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/>
      </c>
      <c r="AJ112" s="111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/>
      </c>
      <c r="AK112" s="111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/>
      </c>
      <c r="AL112" s="111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/>
      </c>
      <c r="AM112" s="111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/>
      </c>
      <c r="AN112" s="111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/>
      </c>
      <c r="AO112" s="111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/>
      </c>
      <c r="AP112" s="111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/>
      </c>
      <c r="AQ112" s="111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/>
      </c>
      <c r="AR112" s="111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/>
      </c>
      <c r="AS112" s="111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/>
      </c>
      <c r="AT112" s="111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/>
      </c>
      <c r="AU112" s="111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/>
      </c>
      <c r="AV112" s="111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/>
      </c>
      <c r="AW112" s="111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/>
      </c>
      <c r="AX112" s="111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/>
      </c>
      <c r="AY112" s="111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/>
      </c>
      <c r="AZ112" s="111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/>
      </c>
      <c r="BA112" s="111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/>
      </c>
      <c r="BB112" s="111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/>
      </c>
      <c r="BC112" s="111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/>
      </c>
      <c r="BD112" s="111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/>
      </c>
      <c r="BE112" s="111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/>
      </c>
      <c r="BF112" s="111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/>
      </c>
      <c r="BG112" s="111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/>
      </c>
      <c r="BH112" s="111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/>
      </c>
      <c r="BI112" s="111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/>
      </c>
      <c r="BJ112" s="111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/>
      </c>
      <c r="BK112" s="111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/>
      </c>
      <c r="BL112" s="109">
        <f>sum(D112:BK112)</f>
        <v/>
      </c>
    </row>
    <row r="113">
      <c r="A113" s="108" t="inlineStr">
        <is>
          <t>COS - Heron View - P&amp;G</t>
        </is>
      </c>
      <c r="D113" s="111">
        <f>SUMIFS(Xero!$F:$F,Xero!$B:$B,Heron!D$9,Xero!$A:$A,Heron!$A$6,Xero!$E:$E,Heron!$A113)</f>
        <v/>
      </c>
      <c r="E113" s="111">
        <f>SUMIFS(Xero!$F:$F,Xero!$B:$B,Heron!E$9,Xero!$A:$A,Heron!$A$6,Xero!$E:$E,Heron!$A113)</f>
        <v/>
      </c>
      <c r="F113" s="111">
        <f>SUMIFS(Xero!$F:$F,Xero!$B:$B,Heron!F$9,Xero!$A:$A,Heron!$A$6,Xero!$E:$E,Heron!$A113)</f>
        <v/>
      </c>
      <c r="G113" s="111">
        <f>SUMIFS(Xero!$F:$F,Xero!$B:$B,Heron!G$9,Xero!$A:$A,Heron!$A$6,Xero!$E:$E,Heron!$A113)</f>
        <v/>
      </c>
      <c r="H113" s="111">
        <f>SUMIFS(Xero!$F:$F,Xero!$B:$B,Heron!H$9,Xero!$A:$A,Heron!$A$6,Xero!$E:$E,Heron!$A113)</f>
        <v/>
      </c>
      <c r="I113" s="111">
        <f>SUMIFS(Xero!$F:$F,Xero!$B:$B,Heron!I$9,Xero!$A:$A,Heron!$A$6,Xero!$E:$E,Heron!$A113)</f>
        <v/>
      </c>
      <c r="J113" s="111">
        <f>SUMIFS(Xero!$F:$F,Xero!$B:$B,Heron!J$9,Xero!$A:$A,Heron!$A$6,Xero!$E:$E,Heron!$A113)</f>
        <v/>
      </c>
      <c r="K113" s="111">
        <f>SUMIFS(Xero!$F:$F,Xero!$B:$B,Heron!K$9,Xero!$A:$A,Heron!$A$6,Xero!$E:$E,Heron!$A113)</f>
        <v/>
      </c>
      <c r="L113" s="111">
        <f>SUMIFS(Xero!$F:$F,Xero!$B:$B,Heron!L$9,Xero!$A:$A,Heron!$A$6,Xero!$E:$E,Heron!$A113)</f>
        <v/>
      </c>
      <c r="M113" s="111">
        <f>SUMIFS(Xero!$F:$F,Xero!$B:$B,Heron!M$9,Xero!$A:$A,Heron!$A$6,Xero!$E:$E,Heron!$A113)</f>
        <v/>
      </c>
      <c r="N113" s="111">
        <f>SUMIFS(Xero!$F:$F,Xero!$B:$B,Heron!N$9,Xero!$A:$A,Heron!$A$6,Xero!$E:$E,Heron!$A113)</f>
        <v/>
      </c>
      <c r="O113" s="111">
        <f>SUMIFS(Xero!$F:$F,Xero!$B:$B,Heron!O$9,Xero!$A:$A,Heron!$A$6,Xero!$E:$E,Heron!$A113)</f>
        <v/>
      </c>
      <c r="P113" s="111">
        <f>SUMIFS(Xero!$F:$F,Xero!$B:$B,Heron!P$9,Xero!$A:$A,Heron!$A$6,Xero!$E:$E,Heron!$A113)</f>
        <v/>
      </c>
      <c r="Q113" s="111">
        <f>SUMIFS(Xero!$F:$F,Xero!$B:$B,Heron!Q$9,Xero!$A:$A,Heron!$A$6,Xero!$E:$E,Heron!$A113)</f>
        <v/>
      </c>
      <c r="R113" s="111">
        <f>SUMIFS(Xero!$F:$F,Xero!$B:$B,Heron!R$9,Xero!$A:$A,Heron!$A$6,Xero!$E:$E,Heron!$A113)</f>
        <v/>
      </c>
      <c r="S113" s="111">
        <f>SUMIFS(Xero!$F:$F,Xero!$B:$B,Heron!S$9,Xero!$A:$A,Heron!$A$6,Xero!$E:$E,Heron!$A113)</f>
        <v/>
      </c>
      <c r="T113" s="111">
        <f>SUMIFS(Xero!$F:$F,Xero!$B:$B,Heron!T$9,Xero!$A:$A,Heron!$A$6,Xero!$E:$E,Heron!$A113)</f>
        <v/>
      </c>
      <c r="U113" s="111">
        <f>SUMIFS(Xero!$F:$F,Xero!$B:$B,Heron!U$9,Xero!$A:$A,Heron!$A$6,Xero!$E:$E,Heron!$A113)</f>
        <v/>
      </c>
      <c r="V113" s="111">
        <f>SUMIFS(Xero!$F:$F,Xero!$B:$B,Heron!V$9,Xero!$A:$A,Heron!$A$6,Xero!$E:$E,Heron!$A113)</f>
        <v/>
      </c>
      <c r="W113" s="111">
        <f>SUMIFS(Xero!$F:$F,Xero!$B:$B,Heron!W$9,Xero!$A:$A,Heron!$A$6,Xero!$E:$E,Heron!$A113)</f>
        <v/>
      </c>
      <c r="X113" s="111">
        <f>SUMIFS(Xero!$F:$F,Xero!$B:$B,Heron!X$9,Xero!$A:$A,Heron!$A$6,Xero!$E:$E,Heron!$A113)</f>
        <v/>
      </c>
      <c r="Y113" s="111">
        <f>SUMIFS(Xero!$F:$F,Xero!$B:$B,Heron!Y$9,Xero!$A:$A,Heron!$A$6,Xero!$E:$E,Heron!$A113)</f>
        <v/>
      </c>
      <c r="Z113" s="111">
        <f>SUMIFS(Xero!$F:$F,Xero!$B:$B,Heron!Z$9,Xero!$A:$A,Heron!$A$6,Xero!$E:$E,Heron!$A113)</f>
        <v/>
      </c>
      <c r="AA113" s="111">
        <f>SUMIFS(Xero!$F:$F,Xero!$B:$B,Heron!AA$9,Xero!$A:$A,Heron!$A$6,Xero!$E:$E,Heron!$A113)</f>
        <v/>
      </c>
      <c r="AB113" s="111">
        <f>SUMIFS(Xero!$F:$F,Xero!$B:$B,Heron!AB$9,Xero!$A:$A,Heron!$A$6,Xero!$E:$E,Heron!$A113)</f>
        <v/>
      </c>
      <c r="AC113" s="111">
        <f>SUMIFS(Xero!$F:$F,Xero!$B:$B,Heron!AC$9,Xero!$A:$A,Heron!$A$6,Xero!$E:$E,Heron!$A113)</f>
        <v/>
      </c>
      <c r="AD113" s="111">
        <f>SUMIFS(Xero!$F:$F,Xero!$B:$B,Heron!AD$9,Xero!$A:$A,Heron!$A$6,Xero!$E:$E,Heron!$A113)</f>
        <v/>
      </c>
      <c r="AE113" s="111">
        <f>SUMIFS(Xero!$F:$F,Xero!$B:$B,Heron!AE$9,Xero!$A:$A,Heron!$A$6,Xero!$E:$E,Heron!$A113)</f>
        <v/>
      </c>
      <c r="AF113" s="111">
        <f>SUMIFS(Xero!$F:$F,Xero!$B:$B,Heron!AF$9,Xero!$A:$A,Heron!$A$6,Xero!$E:$E,Heron!$A113)</f>
        <v/>
      </c>
      <c r="AG113" s="111">
        <f>SUMIFS(Xero!$F:$F,Xero!$B:$B,Heron!AG$9,Xero!$A:$A,Heron!$A$6,Xero!$E:$E,Heron!$A113)</f>
        <v/>
      </c>
      <c r="AH113" s="111">
        <f>SUMIFS(Xero!$F:$F,Xero!$B:$B,Heron!AH$9,Xero!$A:$A,Heron!$A$6,Xero!$E:$E,Heron!$A113)</f>
        <v/>
      </c>
      <c r="AI113" s="111">
        <f>SUMIFS(Xero!$F:$F,Xero!$B:$B,Heron!AI$9,Xero!$A:$A,Heron!$A$6,Xero!$E:$E,Heron!$A113)</f>
        <v/>
      </c>
      <c r="AJ113" s="111">
        <f>SUMIFS(Xero!$F:$F,Xero!$B:$B,Heron!AJ$9,Xero!$A:$A,Heron!$A$6,Xero!$E:$E,Heron!$A113)</f>
        <v/>
      </c>
      <c r="AK113" s="111">
        <f>SUMIFS(Xero!$F:$F,Xero!$B:$B,Heron!AK$9,Xero!$A:$A,Heron!$A$6,Xero!$E:$E,Heron!$A113)</f>
        <v/>
      </c>
      <c r="AL113" s="111">
        <f>SUMIFS(Xero!$F:$F,Xero!$B:$B,Heron!AL$9,Xero!$A:$A,Heron!$A$6,Xero!$E:$E,Heron!$A113)</f>
        <v/>
      </c>
      <c r="AM113" s="111">
        <f>SUMIFS(Xero!$F:$F,Xero!$B:$B,Heron!AM$9,Xero!$A:$A,Heron!$A$6,Xero!$E:$E,Heron!$A113)</f>
        <v/>
      </c>
      <c r="AN113" s="111">
        <f>SUMIFS(Xero!$F:$F,Xero!$B:$B,Heron!AN$9,Xero!$A:$A,Heron!$A$6,Xero!$E:$E,Heron!$A113)</f>
        <v/>
      </c>
      <c r="AO113" s="111">
        <f>SUMIFS(Xero!$F:$F,Xero!$B:$B,Heron!AO$9,Xero!$A:$A,Heron!$A$6,Xero!$E:$E,Heron!$A113)</f>
        <v/>
      </c>
      <c r="AP113" s="111">
        <f>SUMIFS(Xero!$F:$F,Xero!$B:$B,Heron!AP$9,Xero!$A:$A,Heron!$A$6,Xero!$E:$E,Heron!$A113)</f>
        <v/>
      </c>
      <c r="AQ113" s="111">
        <f>SUMIFS(Xero!$F:$F,Xero!$B:$B,Heron!AQ$9,Xero!$A:$A,Heron!$A$6,Xero!$E:$E,Heron!$A113)</f>
        <v/>
      </c>
      <c r="AR113" s="111">
        <f>SUMIFS(Xero!$F:$F,Xero!$B:$B,Heron!AR$9,Xero!$A:$A,Heron!$A$6,Xero!$E:$E,Heron!$A113)</f>
        <v/>
      </c>
      <c r="AS113" s="111">
        <f>SUMIFS(Xero!$F:$F,Xero!$B:$B,Heron!AS$9,Xero!$A:$A,Heron!$A$6,Xero!$E:$E,Heron!$A113)</f>
        <v/>
      </c>
      <c r="AT113" s="111">
        <f>SUMIFS(Xero!$F:$F,Xero!$B:$B,Heron!AT$9,Xero!$A:$A,Heron!$A$6,Xero!$E:$E,Heron!$A113)</f>
        <v/>
      </c>
      <c r="AU113" s="111">
        <f>SUMIFS(Xero!$F:$F,Xero!$B:$B,Heron!AU$9,Xero!$A:$A,Heron!$A$6,Xero!$E:$E,Heron!$A113)</f>
        <v/>
      </c>
      <c r="AV113" s="111">
        <f>SUMIFS(Xero!$F:$F,Xero!$B:$B,Heron!AV$9,Xero!$A:$A,Heron!$A$6,Xero!$E:$E,Heron!$A113)</f>
        <v/>
      </c>
      <c r="AW113" s="111">
        <f>SUMIFS(Xero!$F:$F,Xero!$B:$B,Heron!AW$9,Xero!$A:$A,Heron!$A$6,Xero!$E:$E,Heron!$A113)</f>
        <v/>
      </c>
      <c r="AX113" s="111">
        <f>SUMIFS(Xero!$F:$F,Xero!$B:$B,Heron!AX$9,Xero!$A:$A,Heron!$A$6,Xero!$E:$E,Heron!$A113)</f>
        <v/>
      </c>
      <c r="AY113" s="111">
        <f>SUMIFS(Xero!$F:$F,Xero!$B:$B,Heron!AY$9,Xero!$A:$A,Heron!$A$6,Xero!$E:$E,Heron!$A113)</f>
        <v/>
      </c>
      <c r="AZ113" s="111">
        <f>SUMIFS(Xero!$F:$F,Xero!$B:$B,Heron!AZ$9,Xero!$A:$A,Heron!$A$6,Xero!$E:$E,Heron!$A113)</f>
        <v/>
      </c>
      <c r="BA113" s="111">
        <f>SUMIFS(Xero!$F:$F,Xero!$B:$B,Heron!BA$9,Xero!$A:$A,Heron!$A$6,Xero!$E:$E,Heron!$A113)</f>
        <v/>
      </c>
      <c r="BB113" s="111">
        <f>SUMIFS(Xero!$F:$F,Xero!$B:$B,Heron!BB$9,Xero!$A:$A,Heron!$A$6,Xero!$E:$E,Heron!$A113)</f>
        <v/>
      </c>
      <c r="BC113" s="111">
        <f>SUMIFS(Xero!$F:$F,Xero!$B:$B,Heron!BC$9,Xero!$A:$A,Heron!$A$6,Xero!$E:$E,Heron!$A113)</f>
        <v/>
      </c>
      <c r="BD113" s="111">
        <f>SUMIFS(Xero!$F:$F,Xero!$B:$B,Heron!BD$9,Xero!$A:$A,Heron!$A$6,Xero!$E:$E,Heron!$A113)</f>
        <v/>
      </c>
      <c r="BE113" s="111">
        <f>SUMIFS(Xero!$F:$F,Xero!$B:$B,Heron!BE$9,Xero!$A:$A,Heron!$A$6,Xero!$E:$E,Heron!$A113)</f>
        <v/>
      </c>
      <c r="BF113" s="111">
        <f>SUMIFS(Xero!$F:$F,Xero!$B:$B,Heron!BF$9,Xero!$A:$A,Heron!$A$6,Xero!$E:$E,Heron!$A113)</f>
        <v/>
      </c>
      <c r="BG113" s="111">
        <f>SUMIFS(Xero!$F:$F,Xero!$B:$B,Heron!BG$9,Xero!$A:$A,Heron!$A$6,Xero!$E:$E,Heron!$A113)</f>
        <v/>
      </c>
      <c r="BH113" s="111">
        <f>SUMIFS(Xero!$F:$F,Xero!$B:$B,Heron!BH$9,Xero!$A:$A,Heron!$A$6,Xero!$E:$E,Heron!$A113)</f>
        <v/>
      </c>
      <c r="BI113" s="111">
        <f>SUMIFS(Xero!$F:$F,Xero!$B:$B,Heron!BI$9,Xero!$A:$A,Heron!$A$6,Xero!$E:$E,Heron!$A113)</f>
        <v/>
      </c>
      <c r="BJ113" s="111">
        <f>SUMIFS(Xero!$F:$F,Xero!$B:$B,Heron!BJ$9,Xero!$A:$A,Heron!$A$6,Xero!$E:$E,Heron!$A113)</f>
        <v/>
      </c>
      <c r="BK113" s="111">
        <f>SUMIFS(Xero!$F:$F,Xero!$B:$B,Heron!BK$9,Xero!$A:$A,Heron!$A$6,Xero!$E:$E,Heron!$A113)</f>
        <v/>
      </c>
      <c r="BL113" s="109">
        <f>sum(D113:BK113)</f>
        <v/>
      </c>
    </row>
    <row r="114">
      <c r="A114" s="108" t="inlineStr">
        <is>
          <t>COS - Heron View - Printing &amp; Stationary</t>
        </is>
      </c>
      <c r="D114" s="111">
        <f>SUMIFS(Xero!$F:$F,Xero!$B:$B,Heron!D$9,Xero!$A:$A,Heron!$A$6,Xero!$E:$E,Heron!$A114)</f>
        <v/>
      </c>
      <c r="E114" s="111">
        <f>SUMIFS(Xero!$F:$F,Xero!$B:$B,Heron!E$9,Xero!$A:$A,Heron!$A$6,Xero!$E:$E,Heron!$A114)</f>
        <v/>
      </c>
      <c r="F114" s="111">
        <f>SUMIFS(Xero!$F:$F,Xero!$B:$B,Heron!F$9,Xero!$A:$A,Heron!$A$6,Xero!$E:$E,Heron!$A114)</f>
        <v/>
      </c>
      <c r="G114" s="111">
        <f>SUMIFS(Xero!$F:$F,Xero!$B:$B,Heron!G$9,Xero!$A:$A,Heron!$A$6,Xero!$E:$E,Heron!$A114)</f>
        <v/>
      </c>
      <c r="H114" s="111">
        <f>SUMIFS(Xero!$F:$F,Xero!$B:$B,Heron!H$9,Xero!$A:$A,Heron!$A$6,Xero!$E:$E,Heron!$A114)</f>
        <v/>
      </c>
      <c r="I114" s="111">
        <f>SUMIFS(Xero!$F:$F,Xero!$B:$B,Heron!I$9,Xero!$A:$A,Heron!$A$6,Xero!$E:$E,Heron!$A114)</f>
        <v/>
      </c>
      <c r="J114" s="111">
        <f>SUMIFS(Xero!$F:$F,Xero!$B:$B,Heron!J$9,Xero!$A:$A,Heron!$A$6,Xero!$E:$E,Heron!$A114)</f>
        <v/>
      </c>
      <c r="K114" s="111">
        <f>SUMIFS(Xero!$F:$F,Xero!$B:$B,Heron!K$9,Xero!$A:$A,Heron!$A$6,Xero!$E:$E,Heron!$A114)</f>
        <v/>
      </c>
      <c r="L114" s="111">
        <f>SUMIFS(Xero!$F:$F,Xero!$B:$B,Heron!L$9,Xero!$A:$A,Heron!$A$6,Xero!$E:$E,Heron!$A114)</f>
        <v/>
      </c>
      <c r="M114" s="111">
        <f>SUMIFS(Xero!$F:$F,Xero!$B:$B,Heron!M$9,Xero!$A:$A,Heron!$A$6,Xero!$E:$E,Heron!$A114)</f>
        <v/>
      </c>
      <c r="N114" s="111">
        <f>SUMIFS(Xero!$F:$F,Xero!$B:$B,Heron!N$9,Xero!$A:$A,Heron!$A$6,Xero!$E:$E,Heron!$A114)</f>
        <v/>
      </c>
      <c r="O114" s="111">
        <f>SUMIFS(Xero!$F:$F,Xero!$B:$B,Heron!O$9,Xero!$A:$A,Heron!$A$6,Xero!$E:$E,Heron!$A114)</f>
        <v/>
      </c>
      <c r="P114" s="111">
        <f>SUMIFS(Xero!$F:$F,Xero!$B:$B,Heron!P$9,Xero!$A:$A,Heron!$A$6,Xero!$E:$E,Heron!$A114)</f>
        <v/>
      </c>
      <c r="Q114" s="111">
        <f>SUMIFS(Xero!$F:$F,Xero!$B:$B,Heron!Q$9,Xero!$A:$A,Heron!$A$6,Xero!$E:$E,Heron!$A114)</f>
        <v/>
      </c>
      <c r="R114" s="111">
        <f>SUMIFS(Xero!$F:$F,Xero!$B:$B,Heron!R$9,Xero!$A:$A,Heron!$A$6,Xero!$E:$E,Heron!$A114)</f>
        <v/>
      </c>
      <c r="S114" s="111">
        <f>SUMIFS(Xero!$F:$F,Xero!$B:$B,Heron!S$9,Xero!$A:$A,Heron!$A$6,Xero!$E:$E,Heron!$A114)</f>
        <v/>
      </c>
      <c r="T114" s="111">
        <f>SUMIFS(Xero!$F:$F,Xero!$B:$B,Heron!T$9,Xero!$A:$A,Heron!$A$6,Xero!$E:$E,Heron!$A114)</f>
        <v/>
      </c>
      <c r="U114" s="111">
        <f>SUMIFS(Xero!$F:$F,Xero!$B:$B,Heron!U$9,Xero!$A:$A,Heron!$A$6,Xero!$E:$E,Heron!$A114)</f>
        <v/>
      </c>
      <c r="V114" s="111">
        <f>SUMIFS(Xero!$F:$F,Xero!$B:$B,Heron!V$9,Xero!$A:$A,Heron!$A$6,Xero!$E:$E,Heron!$A114)</f>
        <v/>
      </c>
      <c r="W114" s="111">
        <f>SUMIFS(Xero!$F:$F,Xero!$B:$B,Heron!W$9,Xero!$A:$A,Heron!$A$6,Xero!$E:$E,Heron!$A114)</f>
        <v/>
      </c>
      <c r="X114" s="111">
        <f>SUMIFS(Xero!$F:$F,Xero!$B:$B,Heron!X$9,Xero!$A:$A,Heron!$A$6,Xero!$E:$E,Heron!$A114)</f>
        <v/>
      </c>
      <c r="Y114" s="111">
        <f>SUMIFS(Xero!$F:$F,Xero!$B:$B,Heron!Y$9,Xero!$A:$A,Heron!$A$6,Xero!$E:$E,Heron!$A114)</f>
        <v/>
      </c>
      <c r="Z114" s="111">
        <f>SUMIFS(Xero!$F:$F,Xero!$B:$B,Heron!Z$9,Xero!$A:$A,Heron!$A$6,Xero!$E:$E,Heron!$A114)</f>
        <v/>
      </c>
      <c r="AA114" s="111">
        <f>SUMIFS(Xero!$F:$F,Xero!$B:$B,Heron!AA$9,Xero!$A:$A,Heron!$A$6,Xero!$E:$E,Heron!$A114)</f>
        <v/>
      </c>
      <c r="AB114" s="111">
        <f>SUMIFS(Xero!$F:$F,Xero!$B:$B,Heron!AB$9,Xero!$A:$A,Heron!$A$6,Xero!$E:$E,Heron!$A114)</f>
        <v/>
      </c>
      <c r="AC114" s="111">
        <f>SUMIFS(Xero!$F:$F,Xero!$B:$B,Heron!AC$9,Xero!$A:$A,Heron!$A$6,Xero!$E:$E,Heron!$A114)</f>
        <v/>
      </c>
      <c r="AD114" s="111">
        <f>SUMIFS(Xero!$F:$F,Xero!$B:$B,Heron!AD$9,Xero!$A:$A,Heron!$A$6,Xero!$E:$E,Heron!$A114)</f>
        <v/>
      </c>
      <c r="AE114" s="111">
        <f>SUMIFS(Xero!$F:$F,Xero!$B:$B,Heron!AE$9,Xero!$A:$A,Heron!$A$6,Xero!$E:$E,Heron!$A114)</f>
        <v/>
      </c>
      <c r="AF114" s="111">
        <f>SUMIFS(Xero!$F:$F,Xero!$B:$B,Heron!AF$9,Xero!$A:$A,Heron!$A$6,Xero!$E:$E,Heron!$A114)</f>
        <v/>
      </c>
      <c r="AG114" s="111">
        <f>SUMIFS(Xero!$F:$F,Xero!$B:$B,Heron!AG$9,Xero!$A:$A,Heron!$A$6,Xero!$E:$E,Heron!$A114)</f>
        <v/>
      </c>
      <c r="AH114" s="111">
        <f>SUMIFS(Xero!$F:$F,Xero!$B:$B,Heron!AH$9,Xero!$A:$A,Heron!$A$6,Xero!$E:$E,Heron!$A114)</f>
        <v/>
      </c>
      <c r="AI114" s="111">
        <f>SUMIFS(Xero!$F:$F,Xero!$B:$B,Heron!AI$9,Xero!$A:$A,Heron!$A$6,Xero!$E:$E,Heron!$A114)</f>
        <v/>
      </c>
      <c r="AJ114" s="111">
        <f>SUMIFS(Xero!$F:$F,Xero!$B:$B,Heron!AJ$9,Xero!$A:$A,Heron!$A$6,Xero!$E:$E,Heron!$A114)</f>
        <v/>
      </c>
      <c r="AK114" s="111">
        <f>SUMIFS(Xero!$F:$F,Xero!$B:$B,Heron!AK$9,Xero!$A:$A,Heron!$A$6,Xero!$E:$E,Heron!$A114)</f>
        <v/>
      </c>
      <c r="AL114" s="111">
        <f>SUMIFS(Xero!$F:$F,Xero!$B:$B,Heron!AL$9,Xero!$A:$A,Heron!$A$6,Xero!$E:$E,Heron!$A114)</f>
        <v/>
      </c>
      <c r="AM114" s="111">
        <f>SUMIFS(Xero!$F:$F,Xero!$B:$B,Heron!AM$9,Xero!$A:$A,Heron!$A$6,Xero!$E:$E,Heron!$A114)</f>
        <v/>
      </c>
      <c r="AN114" s="111">
        <f>SUMIFS(Xero!$F:$F,Xero!$B:$B,Heron!AN$9,Xero!$A:$A,Heron!$A$6,Xero!$E:$E,Heron!$A114)</f>
        <v/>
      </c>
      <c r="AO114" s="111">
        <f>SUMIFS(Xero!$F:$F,Xero!$B:$B,Heron!AO$9,Xero!$A:$A,Heron!$A$6,Xero!$E:$E,Heron!$A114)</f>
        <v/>
      </c>
      <c r="AP114" s="111">
        <f>SUMIFS(Xero!$F:$F,Xero!$B:$B,Heron!AP$9,Xero!$A:$A,Heron!$A$6,Xero!$E:$E,Heron!$A114)</f>
        <v/>
      </c>
      <c r="AQ114" s="111">
        <f>SUMIFS(Xero!$F:$F,Xero!$B:$B,Heron!AQ$9,Xero!$A:$A,Heron!$A$6,Xero!$E:$E,Heron!$A114)</f>
        <v/>
      </c>
      <c r="AR114" s="111">
        <f>SUMIFS(Xero!$F:$F,Xero!$B:$B,Heron!AR$9,Xero!$A:$A,Heron!$A$6,Xero!$E:$E,Heron!$A114)</f>
        <v/>
      </c>
      <c r="AS114" s="111">
        <f>SUMIFS(Xero!$F:$F,Xero!$B:$B,Heron!AS$9,Xero!$A:$A,Heron!$A$6,Xero!$E:$E,Heron!$A114)</f>
        <v/>
      </c>
      <c r="AT114" s="111">
        <f>SUMIFS(Xero!$F:$F,Xero!$B:$B,Heron!AT$9,Xero!$A:$A,Heron!$A$6,Xero!$E:$E,Heron!$A114)</f>
        <v/>
      </c>
      <c r="AU114" s="111">
        <f>SUMIFS(Xero!$F:$F,Xero!$B:$B,Heron!AU$9,Xero!$A:$A,Heron!$A$6,Xero!$E:$E,Heron!$A114)</f>
        <v/>
      </c>
      <c r="AV114" s="111">
        <f>SUMIFS(Xero!$F:$F,Xero!$B:$B,Heron!AV$9,Xero!$A:$A,Heron!$A$6,Xero!$E:$E,Heron!$A114)</f>
        <v/>
      </c>
      <c r="AW114" s="111">
        <f>SUMIFS(Xero!$F:$F,Xero!$B:$B,Heron!AW$9,Xero!$A:$A,Heron!$A$6,Xero!$E:$E,Heron!$A114)</f>
        <v/>
      </c>
      <c r="AX114" s="111">
        <f>SUMIFS(Xero!$F:$F,Xero!$B:$B,Heron!AX$9,Xero!$A:$A,Heron!$A$6,Xero!$E:$E,Heron!$A114)</f>
        <v/>
      </c>
      <c r="AY114" s="111">
        <f>SUMIFS(Xero!$F:$F,Xero!$B:$B,Heron!AY$9,Xero!$A:$A,Heron!$A$6,Xero!$E:$E,Heron!$A114)</f>
        <v/>
      </c>
      <c r="AZ114" s="111">
        <f>SUMIFS(Xero!$F:$F,Xero!$B:$B,Heron!AZ$9,Xero!$A:$A,Heron!$A$6,Xero!$E:$E,Heron!$A114)</f>
        <v/>
      </c>
      <c r="BA114" s="111">
        <f>SUMIFS(Xero!$F:$F,Xero!$B:$B,Heron!BA$9,Xero!$A:$A,Heron!$A$6,Xero!$E:$E,Heron!$A114)</f>
        <v/>
      </c>
      <c r="BB114" s="111">
        <f>SUMIFS(Xero!$F:$F,Xero!$B:$B,Heron!BB$9,Xero!$A:$A,Heron!$A$6,Xero!$E:$E,Heron!$A114)</f>
        <v/>
      </c>
      <c r="BC114" s="111">
        <f>SUMIFS(Xero!$F:$F,Xero!$B:$B,Heron!BC$9,Xero!$A:$A,Heron!$A$6,Xero!$E:$E,Heron!$A114)</f>
        <v/>
      </c>
      <c r="BD114" s="111">
        <f>SUMIFS(Xero!$F:$F,Xero!$B:$B,Heron!BD$9,Xero!$A:$A,Heron!$A$6,Xero!$E:$E,Heron!$A114)</f>
        <v/>
      </c>
      <c r="BE114" s="111">
        <f>SUMIFS(Xero!$F:$F,Xero!$B:$B,Heron!BE$9,Xero!$A:$A,Heron!$A$6,Xero!$E:$E,Heron!$A114)</f>
        <v/>
      </c>
      <c r="BF114" s="111">
        <f>SUMIFS(Xero!$F:$F,Xero!$B:$B,Heron!BF$9,Xero!$A:$A,Heron!$A$6,Xero!$E:$E,Heron!$A114)</f>
        <v/>
      </c>
      <c r="BG114" s="111">
        <f>SUMIFS(Xero!$F:$F,Xero!$B:$B,Heron!BG$9,Xero!$A:$A,Heron!$A$6,Xero!$E:$E,Heron!$A114)</f>
        <v/>
      </c>
      <c r="BH114" s="111">
        <f>SUMIFS(Xero!$F:$F,Xero!$B:$B,Heron!BH$9,Xero!$A:$A,Heron!$A$6,Xero!$E:$E,Heron!$A114)</f>
        <v/>
      </c>
      <c r="BI114" s="111">
        <f>SUMIFS(Xero!$F:$F,Xero!$B:$B,Heron!BI$9,Xero!$A:$A,Heron!$A$6,Xero!$E:$E,Heron!$A114)</f>
        <v/>
      </c>
      <c r="BJ114" s="111">
        <f>SUMIFS(Xero!$F:$F,Xero!$B:$B,Heron!BJ$9,Xero!$A:$A,Heron!$A$6,Xero!$E:$E,Heron!$A114)</f>
        <v/>
      </c>
      <c r="BK114" s="111">
        <f>SUMIFS(Xero!$F:$F,Xero!$B:$B,Heron!BK$9,Xero!$A:$A,Heron!$A$6,Xero!$E:$E,Heron!$A114)</f>
        <v/>
      </c>
      <c r="BL114" s="109">
        <f>sum(D114:BK114)</f>
        <v/>
      </c>
    </row>
    <row r="115">
      <c r="A115" s="108" t="inlineStr">
        <is>
          <t>CPSD</t>
        </is>
      </c>
      <c r="D115" s="112">
        <f>SUMIFS('Other Costs'!$D:$D,'Other Costs'!$A:$A,Heron!$A115,'Other Costs'!$C:$C,"&lt;="&amp;Heron!D$9,'Other Costs'!$C:$C,"&gt;"&amp;Heron!C$9)</f>
        <v/>
      </c>
      <c r="E115" s="112">
        <f>SUMIFS('Other Costs'!$D:$D,'Other Costs'!$A:$A,Heron!$A115,'Other Costs'!$C:$C,"&lt;="&amp;Heron!E$9,'Other Costs'!$C:$C,"&gt;"&amp;Heron!D$9)</f>
        <v/>
      </c>
      <c r="F115" s="112">
        <f>SUMIFS('Other Costs'!$D:$D,'Other Costs'!$A:$A,Heron!$A115,'Other Costs'!$C:$C,"&lt;="&amp;Heron!F$9,'Other Costs'!$C:$C,"&gt;"&amp;Heron!E$9)</f>
        <v/>
      </c>
      <c r="G115" s="112">
        <f>SUMIFS('Other Costs'!$D:$D,'Other Costs'!$A:$A,Heron!$A115,'Other Costs'!$C:$C,"&lt;="&amp;Heron!G$9,'Other Costs'!$C:$C,"&gt;"&amp;Heron!F$9)</f>
        <v/>
      </c>
      <c r="H115" s="112">
        <f>SUMIFS('Other Costs'!$D:$D,'Other Costs'!$A:$A,Heron!$A115,'Other Costs'!$C:$C,"&lt;="&amp;Heron!H$9,'Other Costs'!$C:$C,"&gt;"&amp;Heron!G$9)</f>
        <v/>
      </c>
      <c r="I115" s="112">
        <f>SUMIFS('Other Costs'!$D:$D,'Other Costs'!$A:$A,Heron!$A115,'Other Costs'!$C:$C,"&lt;="&amp;Heron!I$9,'Other Costs'!$C:$C,"&gt;"&amp;Heron!H$9)</f>
        <v/>
      </c>
      <c r="J115" s="112">
        <f>SUMIFS('Other Costs'!$D:$D,'Other Costs'!$A:$A,Heron!$A115,'Other Costs'!$C:$C,"&lt;="&amp;Heron!J$9,'Other Costs'!$C:$C,"&gt;"&amp;Heron!I$9)</f>
        <v/>
      </c>
      <c r="K115" s="112">
        <f>SUMIFS('Other Costs'!$D:$D,'Other Costs'!$A:$A,Heron!$A115,'Other Costs'!$C:$C,"&lt;="&amp;Heron!K$9,'Other Costs'!$C:$C,"&gt;"&amp;Heron!J$9)</f>
        <v/>
      </c>
      <c r="L115" s="112">
        <f>SUMIFS('Other Costs'!$D:$D,'Other Costs'!$A:$A,Heron!$A115,'Other Costs'!$C:$C,"&lt;="&amp;Heron!L$9,'Other Costs'!$C:$C,"&gt;"&amp;Heron!K$9)</f>
        <v/>
      </c>
      <c r="M115" s="112">
        <f>SUMIFS('Other Costs'!$D:$D,'Other Costs'!$A:$A,Heron!$A115,'Other Costs'!$C:$C,"&lt;="&amp;Heron!M$9,'Other Costs'!$C:$C,"&gt;"&amp;Heron!L$9)</f>
        <v/>
      </c>
      <c r="N115" s="112">
        <f>SUMIFS('Other Costs'!$D:$D,'Other Costs'!$A:$A,Heron!$A115,'Other Costs'!$C:$C,"&lt;="&amp;Heron!N$9,'Other Costs'!$C:$C,"&gt;"&amp;Heron!M$9)</f>
        <v/>
      </c>
      <c r="O115" s="112">
        <f>SUMIFS('Other Costs'!$D:$D,'Other Costs'!$A:$A,Heron!$A115,'Other Costs'!$C:$C,"&lt;="&amp;Heron!O$9,'Other Costs'!$C:$C,"&gt;"&amp;Heron!N$9)</f>
        <v/>
      </c>
      <c r="P115" s="112">
        <f>SUMIFS('Other Costs'!$D:$D,'Other Costs'!$A:$A,Heron!$A115,'Other Costs'!$C:$C,"&lt;="&amp;Heron!P$9,'Other Costs'!$C:$C,"&gt;"&amp;Heron!O$9)</f>
        <v/>
      </c>
      <c r="Q115" s="112">
        <f>SUMIFS('Other Costs'!$D:$D,'Other Costs'!$A:$A,Heron!$A115,'Other Costs'!$C:$C,"&lt;="&amp;Heron!Q$9,'Other Costs'!$C:$C,"&gt;"&amp;Heron!P$9)</f>
        <v/>
      </c>
      <c r="R115" s="112">
        <f>SUMIFS('Other Costs'!$D:$D,'Other Costs'!$A:$A,Heron!$A115,'Other Costs'!$C:$C,"&lt;="&amp;Heron!R$9,'Other Costs'!$C:$C,"&gt;"&amp;Heron!Q$9)</f>
        <v/>
      </c>
      <c r="S115" s="112">
        <f>SUMIFS('Other Costs'!$D:$D,'Other Costs'!$A:$A,Heron!$A115,'Other Costs'!$C:$C,"&lt;="&amp;Heron!S$9,'Other Costs'!$C:$C,"&gt;"&amp;Heron!R$9)</f>
        <v/>
      </c>
      <c r="T115" s="112">
        <f>SUMIFS('Other Costs'!$D:$D,'Other Costs'!$A:$A,Heron!$A115,'Other Costs'!$C:$C,"&lt;="&amp;Heron!T$9,'Other Costs'!$C:$C,"&gt;"&amp;Heron!S$9)</f>
        <v/>
      </c>
      <c r="U115" s="112">
        <f>SUMIFS('Other Costs'!$D:$D,'Other Costs'!$A:$A,Heron!$A115,'Other Costs'!$C:$C,"&lt;="&amp;Heron!U$9,'Other Costs'!$C:$C,"&gt;"&amp;Heron!T$9)</f>
        <v/>
      </c>
      <c r="V115" s="112">
        <f>SUMIFS('Other Costs'!$D:$D,'Other Costs'!$A:$A,Heron!$A115,'Other Costs'!$C:$C,"&lt;="&amp;Heron!V$9,'Other Costs'!$C:$C,"&gt;"&amp;Heron!U$9)</f>
        <v/>
      </c>
      <c r="W115" s="112">
        <f>SUMIFS('Other Costs'!$D:$D,'Other Costs'!$A:$A,Heron!$A115,'Other Costs'!$C:$C,"&lt;="&amp;Heron!W$9,'Other Costs'!$C:$C,"&gt;"&amp;Heron!V$9)</f>
        <v/>
      </c>
      <c r="X115" s="112">
        <f>SUMIFS('Other Costs'!$D:$D,'Other Costs'!$A:$A,Heron!$A115,'Other Costs'!$C:$C,"&lt;="&amp;Heron!X$9,'Other Costs'!$C:$C,"&gt;"&amp;Heron!W$9)</f>
        <v/>
      </c>
      <c r="Y115" s="112">
        <f>SUMIFS('Other Costs'!$D:$D,'Other Costs'!$A:$A,Heron!$A115,'Other Costs'!$C:$C,"&lt;="&amp;Heron!Y$9,'Other Costs'!$C:$C,"&gt;"&amp;Heron!X$9)</f>
        <v/>
      </c>
      <c r="Z115" s="112">
        <f>SUMIFS('Other Costs'!$D:$D,'Other Costs'!$A:$A,Heron!$A115,'Other Costs'!$C:$C,"&lt;="&amp;Heron!Z$9,'Other Costs'!$C:$C,"&gt;"&amp;Heron!Y$9)</f>
        <v/>
      </c>
      <c r="AA115" s="112">
        <f>SUMIFS('Other Costs'!$D:$D,'Other Costs'!$A:$A,Heron!$A115,'Other Costs'!$C:$C,"&lt;="&amp;Heron!AA$9,'Other Costs'!$C:$C,"&gt;"&amp;Heron!Z$9)</f>
        <v/>
      </c>
      <c r="AB115" s="112">
        <f>SUMIFS('Other Costs'!$D:$D,'Other Costs'!$A:$A,Heron!$A115,'Other Costs'!$C:$C,"&lt;="&amp;Heron!AB$9,'Other Costs'!$C:$C,"&gt;"&amp;Heron!AA$9)</f>
        <v/>
      </c>
      <c r="AC115" s="112">
        <f>SUMIFS('Other Costs'!$D:$D,'Other Costs'!$A:$A,Heron!$A115,'Other Costs'!$C:$C,"&lt;="&amp;Heron!AC$9,'Other Costs'!$C:$C,"&gt;"&amp;Heron!AB$9)</f>
        <v/>
      </c>
      <c r="AD115" s="112">
        <f>SUMIFS('Other Costs'!$D:$D,'Other Costs'!$A:$A,Heron!$A115,'Other Costs'!$C:$C,"&lt;="&amp;Heron!AD$9,'Other Costs'!$C:$C,"&gt;"&amp;Heron!AC$9)</f>
        <v/>
      </c>
      <c r="AE115" s="112">
        <f>SUMIFS('Other Costs'!$D:$D,'Other Costs'!$A:$A,Heron!$A115,'Other Costs'!$C:$C,"&lt;="&amp;Heron!AE$9,'Other Costs'!$C:$C,"&gt;"&amp;Heron!AD$9)</f>
        <v/>
      </c>
      <c r="AF115" s="112">
        <f>SUMIFS('Other Costs'!$D:$D,'Other Costs'!$A:$A,Heron!$A115,'Other Costs'!$C:$C,"&lt;="&amp;Heron!AF$9,'Other Costs'!$C:$C,"&gt;"&amp;Heron!AE$9)</f>
        <v/>
      </c>
      <c r="AG115" s="112">
        <f>SUMIFS('Other Costs'!$D:$D,'Other Costs'!$A:$A,Heron!$A115,'Other Costs'!$C:$C,"&lt;="&amp;Heron!AG$9,'Other Costs'!$C:$C,"&gt;"&amp;Heron!AF$9)</f>
        <v/>
      </c>
      <c r="AH115" s="112">
        <f>SUMIFS('Other Costs'!$D:$D,'Other Costs'!$A:$A,Heron!$A115,'Other Costs'!$C:$C,"&lt;="&amp;Heron!AH$9,'Other Costs'!$C:$C,"&gt;"&amp;Heron!AG$9)</f>
        <v/>
      </c>
      <c r="AI115" s="112">
        <f>SUMIFS('Other Costs'!$D:$D,'Other Costs'!$A:$A,Heron!$A115,'Other Costs'!$C:$C,"&lt;="&amp;Heron!AI$9,'Other Costs'!$C:$C,"&gt;"&amp;Heron!AH$9)</f>
        <v/>
      </c>
      <c r="AJ115" s="112">
        <f>SUMIFS('Other Costs'!$D:$D,'Other Costs'!$A:$A,Heron!$A115,'Other Costs'!$C:$C,"&lt;="&amp;Heron!AJ$9,'Other Costs'!$C:$C,"&gt;"&amp;Heron!AI$9)</f>
        <v/>
      </c>
      <c r="AK115" s="112">
        <f>SUMIFS('Other Costs'!$D:$D,'Other Costs'!$A:$A,Heron!$A115,'Other Costs'!$C:$C,"&lt;="&amp;Heron!AK$9,'Other Costs'!$C:$C,"&gt;"&amp;Heron!AJ$9)</f>
        <v/>
      </c>
      <c r="AL115" s="112">
        <f>SUMIFS('Other Costs'!$D:$D,'Other Costs'!$A:$A,Heron!$A115,'Other Costs'!$C:$C,"&lt;="&amp;Heron!AL$9,'Other Costs'!$C:$C,"&gt;"&amp;Heron!AK$9)</f>
        <v/>
      </c>
      <c r="AM115" s="112">
        <f>SUMIFS('Other Costs'!$D:$D,'Other Costs'!$A:$A,Heron!$A115,'Other Costs'!$C:$C,"&lt;="&amp;Heron!AM$9,'Other Costs'!$C:$C,"&gt;"&amp;Heron!AL$9)</f>
        <v/>
      </c>
      <c r="AN115" s="112">
        <f>SUMIFS('Other Costs'!$D:$D,'Other Costs'!$A:$A,Heron!$A115,'Other Costs'!$C:$C,"&lt;="&amp;Heron!AN$9,'Other Costs'!$C:$C,"&gt;"&amp;Heron!AM$9)</f>
        <v/>
      </c>
      <c r="AO115" s="112">
        <f>SUMIFS('Other Costs'!$D:$D,'Other Costs'!$A:$A,Heron!$A115,'Other Costs'!$C:$C,"&lt;="&amp;Heron!AO$9,'Other Costs'!$C:$C,"&gt;"&amp;Heron!AN$9)</f>
        <v/>
      </c>
      <c r="AP115" s="112">
        <f>SUMIFS('Other Costs'!$D:$D,'Other Costs'!$A:$A,Heron!$A115,'Other Costs'!$C:$C,"&lt;="&amp;Heron!AP$9,'Other Costs'!$C:$C,"&gt;"&amp;Heron!AO$9)</f>
        <v/>
      </c>
      <c r="AQ115" s="112">
        <f>SUMIFS('Other Costs'!$D:$D,'Other Costs'!$A:$A,Heron!$A115,'Other Costs'!$C:$C,"&lt;="&amp;Heron!AQ$9,'Other Costs'!$C:$C,"&gt;"&amp;Heron!AP$9)</f>
        <v/>
      </c>
      <c r="AR115" s="112">
        <f>SUMIFS('Other Costs'!$D:$D,'Other Costs'!$A:$A,Heron!$A115,'Other Costs'!$C:$C,"&lt;="&amp;Heron!AR$9,'Other Costs'!$C:$C,"&gt;"&amp;Heron!AQ$9)</f>
        <v/>
      </c>
      <c r="AS115" s="112">
        <f>SUMIFS('Other Costs'!$D:$D,'Other Costs'!$A:$A,Heron!$A115,'Other Costs'!$C:$C,"&lt;="&amp;Heron!AS$9,'Other Costs'!$C:$C,"&gt;"&amp;Heron!AR$9)</f>
        <v/>
      </c>
      <c r="AT115" s="112">
        <f>SUMIFS('Other Costs'!$D:$D,'Other Costs'!$A:$A,Heron!$A115,'Other Costs'!$C:$C,"&lt;="&amp;Heron!AT$9,'Other Costs'!$C:$C,"&gt;"&amp;Heron!AS$9)</f>
        <v/>
      </c>
      <c r="AU115" s="112">
        <f>SUMIFS('Other Costs'!$D:$D,'Other Costs'!$A:$A,Heron!$A115,'Other Costs'!$C:$C,"&lt;="&amp;Heron!AU$9,'Other Costs'!$C:$C,"&gt;"&amp;Heron!AT$9)</f>
        <v/>
      </c>
      <c r="AV115" s="112">
        <f>SUMIFS('Other Costs'!$D:$D,'Other Costs'!$A:$A,Heron!$A115,'Other Costs'!$C:$C,"&lt;="&amp;Heron!AV$9,'Other Costs'!$C:$C,"&gt;"&amp;Heron!AU$9)</f>
        <v/>
      </c>
      <c r="AW115" s="112">
        <f>SUMIFS('Other Costs'!$D:$D,'Other Costs'!$A:$A,Heron!$A115,'Other Costs'!$C:$C,"&lt;="&amp;Heron!AW$9,'Other Costs'!$C:$C,"&gt;"&amp;Heron!AV$9)</f>
        <v/>
      </c>
      <c r="AX115" s="112">
        <f>SUMIFS('Other Costs'!$D:$D,'Other Costs'!$A:$A,Heron!$A115,'Other Costs'!$C:$C,"&lt;="&amp;Heron!AX$9,'Other Costs'!$C:$C,"&gt;"&amp;Heron!AW$9)</f>
        <v/>
      </c>
      <c r="AY115" s="112">
        <f>SUMIFS('Other Costs'!$D:$D,'Other Costs'!$A:$A,Heron!$A115,'Other Costs'!$C:$C,"&lt;="&amp;Heron!AY$9,'Other Costs'!$C:$C,"&gt;"&amp;Heron!AX$9)</f>
        <v/>
      </c>
      <c r="AZ115" s="112">
        <f>SUMIFS('Other Costs'!$D:$D,'Other Costs'!$A:$A,Heron!$A115,'Other Costs'!$C:$C,"&lt;="&amp;Heron!AZ$9,'Other Costs'!$C:$C,"&gt;"&amp;Heron!AY$9)</f>
        <v/>
      </c>
      <c r="BA115" s="112">
        <f>SUMIFS('Other Costs'!$D:$D,'Other Costs'!$A:$A,Heron!$A115,'Other Costs'!$C:$C,"&lt;="&amp;Heron!BA$9,'Other Costs'!$C:$C,"&gt;"&amp;Heron!AZ$9)</f>
        <v/>
      </c>
      <c r="BB115" s="112">
        <f>SUMIFS('Other Costs'!$D:$D,'Other Costs'!$A:$A,Heron!$A115,'Other Costs'!$C:$C,"&lt;="&amp;Heron!BB$9,'Other Costs'!$C:$C,"&gt;"&amp;Heron!BA$9)</f>
        <v/>
      </c>
      <c r="BC115" s="112">
        <f>SUMIFS('Other Costs'!$D:$D,'Other Costs'!$A:$A,Heron!$A115,'Other Costs'!$C:$C,"&lt;="&amp;Heron!BC$9,'Other Costs'!$C:$C,"&gt;"&amp;Heron!BB$9)</f>
        <v/>
      </c>
      <c r="BD115" s="112">
        <f>SUMIFS('Other Costs'!$D:$D,'Other Costs'!$A:$A,Heron!$A115,'Other Costs'!$C:$C,"&lt;="&amp;Heron!BD$9,'Other Costs'!$C:$C,"&gt;"&amp;Heron!BC$9)</f>
        <v/>
      </c>
      <c r="BE115" s="112">
        <f>SUMIFS('Other Costs'!$D:$D,'Other Costs'!$A:$A,Heron!$A115,'Other Costs'!$C:$C,"&lt;="&amp;Heron!BE$9,'Other Costs'!$C:$C,"&gt;"&amp;Heron!BD$9)</f>
        <v/>
      </c>
      <c r="BF115" s="112">
        <f>SUMIFS('Other Costs'!$D:$D,'Other Costs'!$A:$A,Heron!$A115,'Other Costs'!$C:$C,"&lt;="&amp;Heron!BF$9,'Other Costs'!$C:$C,"&gt;"&amp;Heron!BE$9)</f>
        <v/>
      </c>
      <c r="BG115" s="112">
        <f>SUMIFS('Other Costs'!$D:$D,'Other Costs'!$A:$A,Heron!$A115,'Other Costs'!$C:$C,"&lt;="&amp;Heron!BG$9,'Other Costs'!$C:$C,"&gt;"&amp;Heron!BF$9)</f>
        <v/>
      </c>
      <c r="BH115" s="112">
        <f>SUMIFS('Other Costs'!$D:$D,'Other Costs'!$A:$A,Heron!$A115,'Other Costs'!$C:$C,"&lt;="&amp;Heron!BH$9,'Other Costs'!$C:$C,"&gt;"&amp;Heron!BG$9)</f>
        <v/>
      </c>
      <c r="BI115" s="112">
        <f>SUMIFS('Other Costs'!$D:$D,'Other Costs'!$A:$A,Heron!$A115,'Other Costs'!$C:$C,"&lt;="&amp;Heron!BI$9,'Other Costs'!$C:$C,"&gt;"&amp;Heron!BH$9)</f>
        <v/>
      </c>
      <c r="BJ115" s="112">
        <f>SUMIFS('Other Costs'!$D:$D,'Other Costs'!$A:$A,Heron!$A115,'Other Costs'!$C:$C,"&lt;="&amp;Heron!BJ$9,'Other Costs'!$C:$C,"&gt;"&amp;Heron!BI$9)</f>
        <v/>
      </c>
      <c r="BK115" s="112">
        <f>SUMIFS('Other Costs'!$D:$D,'Other Costs'!$A:$A,Heron!$A115,'Other Costs'!$C:$C,"&lt;="&amp;Heron!BK$9,'Other Costs'!$C:$C,"&gt;"&amp;Heron!BJ$9)</f>
        <v/>
      </c>
      <c r="BL115" s="109">
        <f>sum(D115:BK115)</f>
        <v/>
      </c>
    </row>
    <row r="116">
      <c r="A116" s="108" t="inlineStr">
        <is>
          <t>OppInvest</t>
        </is>
      </c>
      <c r="D116" s="112">
        <f>SUMIFS('Other Costs'!$D:$D,'Other Costs'!$A:$A,Heron!$A116,'Other Costs'!$C:$C,"&lt;="&amp;Heron!D$9,'Other Costs'!$C:$C,"&gt;"&amp;Heron!C$9)</f>
        <v/>
      </c>
      <c r="E116" s="112">
        <f>SUMIFS('Other Costs'!$D:$D,'Other Costs'!$A:$A,Heron!$A116,'Other Costs'!$C:$C,"&lt;="&amp;Heron!E$9,'Other Costs'!$C:$C,"&gt;"&amp;Heron!D$9)</f>
        <v/>
      </c>
      <c r="F116" s="112">
        <f>SUMIFS('Other Costs'!$D:$D,'Other Costs'!$A:$A,Heron!$A116,'Other Costs'!$C:$C,"&lt;="&amp;Heron!F$9,'Other Costs'!$C:$C,"&gt;"&amp;Heron!E$9)</f>
        <v/>
      </c>
      <c r="G116" s="112">
        <f>SUMIFS('Other Costs'!$D:$D,'Other Costs'!$A:$A,Heron!$A116,'Other Costs'!$C:$C,"&lt;="&amp;Heron!G$9,'Other Costs'!$C:$C,"&gt;"&amp;Heron!F$9)</f>
        <v/>
      </c>
      <c r="H116" s="112">
        <f>SUMIFS('Other Costs'!$D:$D,'Other Costs'!$A:$A,Heron!$A116,'Other Costs'!$C:$C,"&lt;="&amp;Heron!H$9,'Other Costs'!$C:$C,"&gt;"&amp;Heron!G$9)</f>
        <v/>
      </c>
      <c r="I116" s="112">
        <f>SUMIFS('Other Costs'!$D:$D,'Other Costs'!$A:$A,Heron!$A116,'Other Costs'!$C:$C,"&lt;="&amp;Heron!I$9,'Other Costs'!$C:$C,"&gt;"&amp;Heron!H$9)</f>
        <v/>
      </c>
      <c r="J116" s="112">
        <f>SUMIFS('Other Costs'!$D:$D,'Other Costs'!$A:$A,Heron!$A116,'Other Costs'!$C:$C,"&lt;="&amp;Heron!J$9,'Other Costs'!$C:$C,"&gt;"&amp;Heron!I$9)</f>
        <v/>
      </c>
      <c r="K116" s="112">
        <f>SUMIFS('Other Costs'!$D:$D,'Other Costs'!$A:$A,Heron!$A116,'Other Costs'!$C:$C,"&lt;="&amp;Heron!K$9,'Other Costs'!$C:$C,"&gt;"&amp;Heron!J$9)</f>
        <v/>
      </c>
      <c r="L116" s="112">
        <f>SUMIFS('Other Costs'!$D:$D,'Other Costs'!$A:$A,Heron!$A116,'Other Costs'!$C:$C,"&lt;="&amp;Heron!L$9,'Other Costs'!$C:$C,"&gt;"&amp;Heron!K$9)</f>
        <v/>
      </c>
      <c r="M116" s="112">
        <f>SUMIFS('Other Costs'!$D:$D,'Other Costs'!$A:$A,Heron!$A116,'Other Costs'!$C:$C,"&lt;="&amp;Heron!M$9,'Other Costs'!$C:$C,"&gt;"&amp;Heron!L$9)</f>
        <v/>
      </c>
      <c r="N116" s="112">
        <f>SUMIFS('Other Costs'!$D:$D,'Other Costs'!$A:$A,Heron!$A116,'Other Costs'!$C:$C,"&lt;="&amp;Heron!N$9,'Other Costs'!$C:$C,"&gt;"&amp;Heron!M$9)</f>
        <v/>
      </c>
      <c r="O116" s="112">
        <f>SUMIFS('Other Costs'!$D:$D,'Other Costs'!$A:$A,Heron!$A116,'Other Costs'!$C:$C,"&lt;="&amp;Heron!O$9,'Other Costs'!$C:$C,"&gt;"&amp;Heron!N$9)</f>
        <v/>
      </c>
      <c r="P116" s="112">
        <f>SUMIFS('Other Costs'!$D:$D,'Other Costs'!$A:$A,Heron!$A116,'Other Costs'!$C:$C,"&lt;="&amp;Heron!P$9,'Other Costs'!$C:$C,"&gt;"&amp;Heron!O$9)</f>
        <v/>
      </c>
      <c r="Q116" s="112">
        <f>SUMIFS('Other Costs'!$D:$D,'Other Costs'!$A:$A,Heron!$A116,'Other Costs'!$C:$C,"&lt;="&amp;Heron!Q$9,'Other Costs'!$C:$C,"&gt;"&amp;Heron!P$9)</f>
        <v/>
      </c>
      <c r="R116" s="112">
        <f>SUMIFS('Other Costs'!$D:$D,'Other Costs'!$A:$A,Heron!$A116,'Other Costs'!$C:$C,"&lt;="&amp;Heron!R$9,'Other Costs'!$C:$C,"&gt;"&amp;Heron!Q$9)</f>
        <v/>
      </c>
      <c r="S116" s="112">
        <f>SUMIFS('Other Costs'!$D:$D,'Other Costs'!$A:$A,Heron!$A116,'Other Costs'!$C:$C,"&lt;="&amp;Heron!S$9,'Other Costs'!$C:$C,"&gt;"&amp;Heron!R$9)</f>
        <v/>
      </c>
      <c r="T116" s="112">
        <f>SUMIFS('Other Costs'!$D:$D,'Other Costs'!$A:$A,Heron!$A116,'Other Costs'!$C:$C,"&lt;="&amp;Heron!T$9,'Other Costs'!$C:$C,"&gt;"&amp;Heron!S$9)</f>
        <v/>
      </c>
      <c r="U116" s="112">
        <f>SUMIFS('Other Costs'!$D:$D,'Other Costs'!$A:$A,Heron!$A116,'Other Costs'!$C:$C,"&lt;="&amp;Heron!U$9,'Other Costs'!$C:$C,"&gt;"&amp;Heron!T$9)</f>
        <v/>
      </c>
      <c r="V116" s="112">
        <f>SUMIFS('Other Costs'!$D:$D,'Other Costs'!$A:$A,Heron!$A116,'Other Costs'!$C:$C,"&lt;="&amp;Heron!V$9,'Other Costs'!$C:$C,"&gt;"&amp;Heron!U$9)</f>
        <v/>
      </c>
      <c r="W116" s="112">
        <f>SUMIFS('Other Costs'!$D:$D,'Other Costs'!$A:$A,Heron!$A116,'Other Costs'!$C:$C,"&lt;="&amp;Heron!W$9,'Other Costs'!$C:$C,"&gt;"&amp;Heron!V$9)</f>
        <v/>
      </c>
      <c r="X116" s="112">
        <f>SUMIFS('Other Costs'!$D:$D,'Other Costs'!$A:$A,Heron!$A116,'Other Costs'!$C:$C,"&lt;="&amp;Heron!X$9,'Other Costs'!$C:$C,"&gt;"&amp;Heron!W$9)</f>
        <v/>
      </c>
      <c r="Y116" s="112">
        <f>SUMIFS('Other Costs'!$D:$D,'Other Costs'!$A:$A,Heron!$A116,'Other Costs'!$C:$C,"&lt;="&amp;Heron!Y$9,'Other Costs'!$C:$C,"&gt;"&amp;Heron!X$9)</f>
        <v/>
      </c>
      <c r="Z116" s="112">
        <f>SUMIFS('Other Costs'!$D:$D,'Other Costs'!$A:$A,Heron!$A116,'Other Costs'!$C:$C,"&lt;="&amp;Heron!Z$9,'Other Costs'!$C:$C,"&gt;"&amp;Heron!Y$9)</f>
        <v/>
      </c>
      <c r="AA116" s="112">
        <f>SUMIFS('Other Costs'!$D:$D,'Other Costs'!$A:$A,Heron!$A116,'Other Costs'!$C:$C,"&lt;="&amp;Heron!AA$9,'Other Costs'!$C:$C,"&gt;"&amp;Heron!Z$9)</f>
        <v/>
      </c>
      <c r="AB116" s="112">
        <f>SUMIFS('Other Costs'!$D:$D,'Other Costs'!$A:$A,Heron!$A116,'Other Costs'!$C:$C,"&lt;="&amp;Heron!AB$9,'Other Costs'!$C:$C,"&gt;"&amp;Heron!AA$9)</f>
        <v/>
      </c>
      <c r="AC116" s="112">
        <f>SUMIFS('Other Costs'!$D:$D,'Other Costs'!$A:$A,Heron!$A116,'Other Costs'!$C:$C,"&lt;="&amp;Heron!AC$9,'Other Costs'!$C:$C,"&gt;"&amp;Heron!AB$9)</f>
        <v/>
      </c>
      <c r="AD116" s="112">
        <f>SUMIFS('Other Costs'!$D:$D,'Other Costs'!$A:$A,Heron!$A116,'Other Costs'!$C:$C,"&lt;="&amp;Heron!AD$9,'Other Costs'!$C:$C,"&gt;"&amp;Heron!AC$9)</f>
        <v/>
      </c>
      <c r="AE116" s="112">
        <f>SUMIFS('Other Costs'!$D:$D,'Other Costs'!$A:$A,Heron!$A116,'Other Costs'!$C:$C,"&lt;="&amp;Heron!AE$9,'Other Costs'!$C:$C,"&gt;"&amp;Heron!AD$9)</f>
        <v/>
      </c>
      <c r="AF116" s="112">
        <f>SUMIFS('Other Costs'!$D:$D,'Other Costs'!$A:$A,Heron!$A116,'Other Costs'!$C:$C,"&lt;="&amp;Heron!AF$9,'Other Costs'!$C:$C,"&gt;"&amp;Heron!AE$9)</f>
        <v/>
      </c>
      <c r="AG116" s="112">
        <f>SUMIFS('Other Costs'!$D:$D,'Other Costs'!$A:$A,Heron!$A116,'Other Costs'!$C:$C,"&lt;="&amp;Heron!AG$9,'Other Costs'!$C:$C,"&gt;"&amp;Heron!AF$9)</f>
        <v/>
      </c>
      <c r="AH116" s="112">
        <f>SUMIFS('Other Costs'!$D:$D,'Other Costs'!$A:$A,Heron!$A116,'Other Costs'!$C:$C,"&lt;="&amp;Heron!AH$9,'Other Costs'!$C:$C,"&gt;"&amp;Heron!AG$9)</f>
        <v/>
      </c>
      <c r="AI116" s="112">
        <f>SUMIFS('Other Costs'!$D:$D,'Other Costs'!$A:$A,Heron!$A116,'Other Costs'!$C:$C,"&lt;="&amp;Heron!AI$9,'Other Costs'!$C:$C,"&gt;"&amp;Heron!AH$9)</f>
        <v/>
      </c>
      <c r="AJ116" s="112">
        <f>SUMIFS('Other Costs'!$D:$D,'Other Costs'!$A:$A,Heron!$A116,'Other Costs'!$C:$C,"&lt;="&amp;Heron!AJ$9,'Other Costs'!$C:$C,"&gt;"&amp;Heron!AI$9)</f>
        <v/>
      </c>
      <c r="AK116" s="112">
        <f>SUMIFS('Other Costs'!$D:$D,'Other Costs'!$A:$A,Heron!$A116,'Other Costs'!$C:$C,"&lt;="&amp;Heron!AK$9,'Other Costs'!$C:$C,"&gt;"&amp;Heron!AJ$9)</f>
        <v/>
      </c>
      <c r="AL116" s="112">
        <f>SUMIFS('Other Costs'!$D:$D,'Other Costs'!$A:$A,Heron!$A116,'Other Costs'!$C:$C,"&lt;="&amp;Heron!AL$9,'Other Costs'!$C:$C,"&gt;"&amp;Heron!AK$9)</f>
        <v/>
      </c>
      <c r="AM116" s="112">
        <f>SUMIFS('Other Costs'!$D:$D,'Other Costs'!$A:$A,Heron!$A116,'Other Costs'!$C:$C,"&lt;="&amp;Heron!AM$9,'Other Costs'!$C:$C,"&gt;"&amp;Heron!AL$9)</f>
        <v/>
      </c>
      <c r="AN116" s="112">
        <f>SUMIFS('Other Costs'!$D:$D,'Other Costs'!$A:$A,Heron!$A116,'Other Costs'!$C:$C,"&lt;="&amp;Heron!AN$9,'Other Costs'!$C:$C,"&gt;"&amp;Heron!AM$9)</f>
        <v/>
      </c>
      <c r="AO116" s="112">
        <f>SUMIFS('Other Costs'!$D:$D,'Other Costs'!$A:$A,Heron!$A116,'Other Costs'!$C:$C,"&lt;="&amp;Heron!AO$9,'Other Costs'!$C:$C,"&gt;"&amp;Heron!AN$9)</f>
        <v/>
      </c>
      <c r="AP116" s="112">
        <f>SUMIFS('Other Costs'!$D:$D,'Other Costs'!$A:$A,Heron!$A116,'Other Costs'!$C:$C,"&lt;="&amp;Heron!AP$9,'Other Costs'!$C:$C,"&gt;"&amp;Heron!AO$9)</f>
        <v/>
      </c>
      <c r="AQ116" s="112">
        <f>SUMIFS('Other Costs'!$D:$D,'Other Costs'!$A:$A,Heron!$A116,'Other Costs'!$C:$C,"&lt;="&amp;Heron!AQ$9,'Other Costs'!$C:$C,"&gt;"&amp;Heron!AP$9)</f>
        <v/>
      </c>
      <c r="AR116" s="112">
        <f>SUMIFS('Other Costs'!$D:$D,'Other Costs'!$A:$A,Heron!$A116,'Other Costs'!$C:$C,"&lt;="&amp;Heron!AR$9,'Other Costs'!$C:$C,"&gt;"&amp;Heron!AQ$9)</f>
        <v/>
      </c>
      <c r="AS116" s="112">
        <f>SUMIFS('Other Costs'!$D:$D,'Other Costs'!$A:$A,Heron!$A116,'Other Costs'!$C:$C,"&lt;="&amp;Heron!AS$9,'Other Costs'!$C:$C,"&gt;"&amp;Heron!AR$9)</f>
        <v/>
      </c>
      <c r="AT116" s="112">
        <f>SUMIFS('Other Costs'!$D:$D,'Other Costs'!$A:$A,Heron!$A116,'Other Costs'!$C:$C,"&lt;="&amp;Heron!AT$9,'Other Costs'!$C:$C,"&gt;"&amp;Heron!AS$9)</f>
        <v/>
      </c>
      <c r="AU116" s="112">
        <f>SUMIFS('Other Costs'!$D:$D,'Other Costs'!$A:$A,Heron!$A116,'Other Costs'!$C:$C,"&lt;="&amp;Heron!AU$9,'Other Costs'!$C:$C,"&gt;"&amp;Heron!AT$9)</f>
        <v/>
      </c>
      <c r="AV116" s="112">
        <f>SUMIFS('Other Costs'!$D:$D,'Other Costs'!$A:$A,Heron!$A116,'Other Costs'!$C:$C,"&lt;="&amp;Heron!AV$9,'Other Costs'!$C:$C,"&gt;"&amp;Heron!AU$9)</f>
        <v/>
      </c>
      <c r="AW116" s="112">
        <f>SUMIFS('Other Costs'!$D:$D,'Other Costs'!$A:$A,Heron!$A116,'Other Costs'!$C:$C,"&lt;="&amp;Heron!AW$9,'Other Costs'!$C:$C,"&gt;"&amp;Heron!AV$9)</f>
        <v/>
      </c>
      <c r="AX116" s="112">
        <f>SUMIFS('Other Costs'!$D:$D,'Other Costs'!$A:$A,Heron!$A116,'Other Costs'!$C:$C,"&lt;="&amp;Heron!AX$9,'Other Costs'!$C:$C,"&gt;"&amp;Heron!AW$9)</f>
        <v/>
      </c>
      <c r="AY116" s="112">
        <f>SUMIFS('Other Costs'!$D:$D,'Other Costs'!$A:$A,Heron!$A116,'Other Costs'!$C:$C,"&lt;="&amp;Heron!AY$9,'Other Costs'!$C:$C,"&gt;"&amp;Heron!AX$9)</f>
        <v/>
      </c>
      <c r="AZ116" s="112">
        <f>SUMIFS('Other Costs'!$D:$D,'Other Costs'!$A:$A,Heron!$A116,'Other Costs'!$C:$C,"&lt;="&amp;Heron!AZ$9,'Other Costs'!$C:$C,"&gt;"&amp;Heron!AY$9)</f>
        <v/>
      </c>
      <c r="BA116" s="112">
        <f>SUMIFS('Other Costs'!$D:$D,'Other Costs'!$A:$A,Heron!$A116,'Other Costs'!$C:$C,"&lt;="&amp;Heron!BA$9,'Other Costs'!$C:$C,"&gt;"&amp;Heron!AZ$9)</f>
        <v/>
      </c>
      <c r="BB116" s="112">
        <f>SUMIFS('Other Costs'!$D:$D,'Other Costs'!$A:$A,Heron!$A116,'Other Costs'!$C:$C,"&lt;="&amp;Heron!BB$9,'Other Costs'!$C:$C,"&gt;"&amp;Heron!BA$9)</f>
        <v/>
      </c>
      <c r="BC116" s="112">
        <f>SUMIFS('Other Costs'!$D:$D,'Other Costs'!$A:$A,Heron!$A116,'Other Costs'!$C:$C,"&lt;="&amp;Heron!BC$9,'Other Costs'!$C:$C,"&gt;"&amp;Heron!BB$9)</f>
        <v/>
      </c>
      <c r="BD116" s="112">
        <f>SUMIFS('Other Costs'!$D:$D,'Other Costs'!$A:$A,Heron!$A116,'Other Costs'!$C:$C,"&lt;="&amp;Heron!BD$9,'Other Costs'!$C:$C,"&gt;"&amp;Heron!BC$9)</f>
        <v/>
      </c>
      <c r="BE116" s="112">
        <f>SUMIFS('Other Costs'!$D:$D,'Other Costs'!$A:$A,Heron!$A116,'Other Costs'!$C:$C,"&lt;="&amp;Heron!BE$9,'Other Costs'!$C:$C,"&gt;"&amp;Heron!BD$9)</f>
        <v/>
      </c>
      <c r="BF116" s="112">
        <f>SUMIFS('Other Costs'!$D:$D,'Other Costs'!$A:$A,Heron!$A116,'Other Costs'!$C:$C,"&lt;="&amp;Heron!BF$9,'Other Costs'!$C:$C,"&gt;"&amp;Heron!BE$9)</f>
        <v/>
      </c>
      <c r="BG116" s="112">
        <f>SUMIFS('Other Costs'!$D:$D,'Other Costs'!$A:$A,Heron!$A116,'Other Costs'!$C:$C,"&lt;="&amp;Heron!BG$9,'Other Costs'!$C:$C,"&gt;"&amp;Heron!BF$9)</f>
        <v/>
      </c>
      <c r="BH116" s="112">
        <f>SUMIFS('Other Costs'!$D:$D,'Other Costs'!$A:$A,Heron!$A116,'Other Costs'!$C:$C,"&lt;="&amp;Heron!BH$9,'Other Costs'!$C:$C,"&gt;"&amp;Heron!BG$9)</f>
        <v/>
      </c>
      <c r="BI116" s="112">
        <f>SUMIFS('Other Costs'!$D:$D,'Other Costs'!$A:$A,Heron!$A116,'Other Costs'!$C:$C,"&lt;="&amp;Heron!BI$9,'Other Costs'!$C:$C,"&gt;"&amp;Heron!BH$9)</f>
        <v/>
      </c>
      <c r="BJ116" s="112">
        <f>SUMIFS('Other Costs'!$D:$D,'Other Costs'!$A:$A,Heron!$A116,'Other Costs'!$C:$C,"&lt;="&amp;Heron!BJ$9,'Other Costs'!$C:$C,"&gt;"&amp;Heron!BI$9)</f>
        <v/>
      </c>
      <c r="BK116" s="112">
        <f>SUMIFS('Other Costs'!$D:$D,'Other Costs'!$A:$A,Heron!$A116,'Other Costs'!$C:$C,"&lt;="&amp;Heron!BK$9,'Other Costs'!$C:$C,"&gt;"&amp;Heron!BJ$9)</f>
        <v/>
      </c>
      <c r="BL116" s="109">
        <f>sum(D116:BK116)</f>
        <v/>
      </c>
    </row>
    <row r="117">
      <c r="A117" s="108" t="inlineStr">
        <is>
          <t>Professional Fees</t>
        </is>
      </c>
      <c r="D117" s="112">
        <f>SUMIFS('Other Costs'!$D:$D,'Other Costs'!$A:$A,Heron!$A117,'Other Costs'!$C:$C,"&lt;="&amp;Heron!D$9,'Other Costs'!$C:$C,"&gt;"&amp;Heron!C$9)</f>
        <v/>
      </c>
      <c r="E117" s="112">
        <f>SUMIFS('Other Costs'!$D:$D,'Other Costs'!$A:$A,Heron!$A117,'Other Costs'!$C:$C,"&lt;="&amp;Heron!E$9,'Other Costs'!$C:$C,"&gt;"&amp;Heron!D$9)</f>
        <v/>
      </c>
      <c r="F117" s="112">
        <f>SUMIFS('Other Costs'!$D:$D,'Other Costs'!$A:$A,Heron!$A117,'Other Costs'!$C:$C,"&lt;="&amp;Heron!F$9,'Other Costs'!$C:$C,"&gt;"&amp;Heron!E$9)</f>
        <v/>
      </c>
      <c r="G117" s="112">
        <f>SUMIFS('Other Costs'!$D:$D,'Other Costs'!$A:$A,Heron!$A117,'Other Costs'!$C:$C,"&lt;="&amp;Heron!G$9,'Other Costs'!$C:$C,"&gt;"&amp;Heron!F$9)</f>
        <v/>
      </c>
      <c r="H117" s="112">
        <f>SUMIFS('Other Costs'!$D:$D,'Other Costs'!$A:$A,Heron!$A117,'Other Costs'!$C:$C,"&lt;="&amp;Heron!H$9,'Other Costs'!$C:$C,"&gt;"&amp;Heron!G$9)</f>
        <v/>
      </c>
      <c r="I117" s="112">
        <f>SUMIFS('Other Costs'!$D:$D,'Other Costs'!$A:$A,Heron!$A117,'Other Costs'!$C:$C,"&lt;="&amp;Heron!I$9,'Other Costs'!$C:$C,"&gt;"&amp;Heron!H$9)</f>
        <v/>
      </c>
      <c r="J117" s="112">
        <f>SUMIFS('Other Costs'!$D:$D,'Other Costs'!$A:$A,Heron!$A117,'Other Costs'!$C:$C,"&lt;="&amp;Heron!J$9,'Other Costs'!$C:$C,"&gt;"&amp;Heron!I$9)</f>
        <v/>
      </c>
      <c r="K117" s="112">
        <f>SUMIFS('Other Costs'!$D:$D,'Other Costs'!$A:$A,Heron!$A117,'Other Costs'!$C:$C,"&lt;="&amp;Heron!K$9,'Other Costs'!$C:$C,"&gt;"&amp;Heron!J$9)</f>
        <v/>
      </c>
      <c r="L117" s="112">
        <f>SUMIFS('Other Costs'!$D:$D,'Other Costs'!$A:$A,Heron!$A117,'Other Costs'!$C:$C,"&lt;="&amp;Heron!L$9,'Other Costs'!$C:$C,"&gt;"&amp;Heron!K$9)</f>
        <v/>
      </c>
      <c r="M117" s="112">
        <f>SUMIFS('Other Costs'!$D:$D,'Other Costs'!$A:$A,Heron!$A117,'Other Costs'!$C:$C,"&lt;="&amp;Heron!M$9,'Other Costs'!$C:$C,"&gt;"&amp;Heron!L$9)</f>
        <v/>
      </c>
      <c r="N117" s="112">
        <f>SUMIFS('Other Costs'!$D:$D,'Other Costs'!$A:$A,Heron!$A117,'Other Costs'!$C:$C,"&lt;="&amp;Heron!N$9,'Other Costs'!$C:$C,"&gt;"&amp;Heron!M$9)</f>
        <v/>
      </c>
      <c r="O117" s="112">
        <f>SUMIFS('Other Costs'!$D:$D,'Other Costs'!$A:$A,Heron!$A117,'Other Costs'!$C:$C,"&lt;="&amp;Heron!O$9,'Other Costs'!$C:$C,"&gt;"&amp;Heron!N$9)</f>
        <v/>
      </c>
      <c r="P117" s="112">
        <f>SUMIFS('Other Costs'!$D:$D,'Other Costs'!$A:$A,Heron!$A117,'Other Costs'!$C:$C,"&lt;="&amp;Heron!P$9,'Other Costs'!$C:$C,"&gt;"&amp;Heron!O$9)</f>
        <v/>
      </c>
      <c r="Q117" s="112">
        <f>SUMIFS('Other Costs'!$D:$D,'Other Costs'!$A:$A,Heron!$A117,'Other Costs'!$C:$C,"&lt;="&amp;Heron!Q$9,'Other Costs'!$C:$C,"&gt;"&amp;Heron!P$9)</f>
        <v/>
      </c>
      <c r="R117" s="112">
        <f>SUMIFS('Other Costs'!$D:$D,'Other Costs'!$A:$A,Heron!$A117,'Other Costs'!$C:$C,"&lt;="&amp;Heron!R$9,'Other Costs'!$C:$C,"&gt;"&amp;Heron!Q$9)</f>
        <v/>
      </c>
      <c r="S117" s="112">
        <f>SUMIFS('Other Costs'!$D:$D,'Other Costs'!$A:$A,Heron!$A117,'Other Costs'!$C:$C,"&lt;="&amp;Heron!S$9,'Other Costs'!$C:$C,"&gt;"&amp;Heron!R$9)</f>
        <v/>
      </c>
      <c r="T117" s="112">
        <f>SUMIFS('Other Costs'!$D:$D,'Other Costs'!$A:$A,Heron!$A117,'Other Costs'!$C:$C,"&lt;="&amp;Heron!T$9,'Other Costs'!$C:$C,"&gt;"&amp;Heron!S$9)</f>
        <v/>
      </c>
      <c r="U117" s="112">
        <f>SUMIFS('Other Costs'!$D:$D,'Other Costs'!$A:$A,Heron!$A117,'Other Costs'!$C:$C,"&lt;="&amp;Heron!U$9,'Other Costs'!$C:$C,"&gt;"&amp;Heron!T$9)</f>
        <v/>
      </c>
      <c r="V117" s="112">
        <f>SUMIFS('Other Costs'!$D:$D,'Other Costs'!$A:$A,Heron!$A117,'Other Costs'!$C:$C,"&lt;="&amp;Heron!V$9,'Other Costs'!$C:$C,"&gt;"&amp;Heron!U$9)</f>
        <v/>
      </c>
      <c r="W117" s="112">
        <f>SUMIFS('Other Costs'!$D:$D,'Other Costs'!$A:$A,Heron!$A117,'Other Costs'!$C:$C,"&lt;="&amp;Heron!W$9,'Other Costs'!$C:$C,"&gt;"&amp;Heron!V$9)</f>
        <v/>
      </c>
      <c r="X117" s="112">
        <f>SUMIFS('Other Costs'!$D:$D,'Other Costs'!$A:$A,Heron!$A117,'Other Costs'!$C:$C,"&lt;="&amp;Heron!X$9,'Other Costs'!$C:$C,"&gt;"&amp;Heron!W$9)</f>
        <v/>
      </c>
      <c r="Y117" s="112">
        <f>SUMIFS('Other Costs'!$D:$D,'Other Costs'!$A:$A,Heron!$A117,'Other Costs'!$C:$C,"&lt;="&amp;Heron!Y$9,'Other Costs'!$C:$C,"&gt;"&amp;Heron!X$9)</f>
        <v/>
      </c>
      <c r="Z117" s="112">
        <f>SUMIFS('Other Costs'!$D:$D,'Other Costs'!$A:$A,Heron!$A117,'Other Costs'!$C:$C,"&lt;="&amp;Heron!Z$9,'Other Costs'!$C:$C,"&gt;"&amp;Heron!Y$9)</f>
        <v/>
      </c>
      <c r="AA117" s="112">
        <f>SUMIFS('Other Costs'!$D:$D,'Other Costs'!$A:$A,Heron!$A117,'Other Costs'!$C:$C,"&lt;="&amp;Heron!AA$9,'Other Costs'!$C:$C,"&gt;"&amp;Heron!Z$9)</f>
        <v/>
      </c>
      <c r="AB117" s="112">
        <f>SUMIFS('Other Costs'!$D:$D,'Other Costs'!$A:$A,Heron!$A117,'Other Costs'!$C:$C,"&lt;="&amp;Heron!AB$9,'Other Costs'!$C:$C,"&gt;"&amp;Heron!AA$9)</f>
        <v/>
      </c>
      <c r="AC117" s="112">
        <f>SUMIFS('Other Costs'!$D:$D,'Other Costs'!$A:$A,Heron!$A117,'Other Costs'!$C:$C,"&lt;="&amp;Heron!AC$9,'Other Costs'!$C:$C,"&gt;"&amp;Heron!AB$9)</f>
        <v/>
      </c>
      <c r="AD117" s="112">
        <f>SUMIFS('Other Costs'!$D:$D,'Other Costs'!$A:$A,Heron!$A117,'Other Costs'!$C:$C,"&lt;="&amp;Heron!AD$9,'Other Costs'!$C:$C,"&gt;"&amp;Heron!AC$9)</f>
        <v/>
      </c>
      <c r="AE117" s="112">
        <f>SUMIFS('Other Costs'!$D:$D,'Other Costs'!$A:$A,Heron!$A117,'Other Costs'!$C:$C,"&lt;="&amp;Heron!AE$9,'Other Costs'!$C:$C,"&gt;"&amp;Heron!AD$9)</f>
        <v/>
      </c>
      <c r="AF117" s="112">
        <f>SUMIFS('Other Costs'!$D:$D,'Other Costs'!$A:$A,Heron!$A117,'Other Costs'!$C:$C,"&lt;="&amp;Heron!AF$9,'Other Costs'!$C:$C,"&gt;"&amp;Heron!AE$9)</f>
        <v/>
      </c>
      <c r="AG117" s="112">
        <f>SUMIFS('Other Costs'!$D:$D,'Other Costs'!$A:$A,Heron!$A117,'Other Costs'!$C:$C,"&lt;="&amp;Heron!AG$9,'Other Costs'!$C:$C,"&gt;"&amp;Heron!AF$9)</f>
        <v/>
      </c>
      <c r="AH117" s="112">
        <f>SUMIFS('Other Costs'!$D:$D,'Other Costs'!$A:$A,Heron!$A117,'Other Costs'!$C:$C,"&lt;="&amp;Heron!AH$9,'Other Costs'!$C:$C,"&gt;"&amp;Heron!AG$9)</f>
        <v/>
      </c>
      <c r="AI117" s="112">
        <f>SUMIFS('Other Costs'!$D:$D,'Other Costs'!$A:$A,Heron!$A117,'Other Costs'!$C:$C,"&lt;="&amp;Heron!AI$9,'Other Costs'!$C:$C,"&gt;"&amp;Heron!AH$9)</f>
        <v/>
      </c>
      <c r="AJ117" s="112">
        <f>SUMIFS('Other Costs'!$D:$D,'Other Costs'!$A:$A,Heron!$A117,'Other Costs'!$C:$C,"&lt;="&amp;Heron!AJ$9,'Other Costs'!$C:$C,"&gt;"&amp;Heron!AI$9)</f>
        <v/>
      </c>
      <c r="AK117" s="112">
        <f>SUMIFS('Other Costs'!$D:$D,'Other Costs'!$A:$A,Heron!$A117,'Other Costs'!$C:$C,"&lt;="&amp;Heron!AK$9,'Other Costs'!$C:$C,"&gt;"&amp;Heron!AJ$9)</f>
        <v/>
      </c>
      <c r="AL117" s="112">
        <f>SUMIFS('Other Costs'!$D:$D,'Other Costs'!$A:$A,Heron!$A117,'Other Costs'!$C:$C,"&lt;="&amp;Heron!AL$9,'Other Costs'!$C:$C,"&gt;"&amp;Heron!AK$9)</f>
        <v/>
      </c>
      <c r="AM117" s="112">
        <f>SUMIFS('Other Costs'!$D:$D,'Other Costs'!$A:$A,Heron!$A117,'Other Costs'!$C:$C,"&lt;="&amp;Heron!AM$9,'Other Costs'!$C:$C,"&gt;"&amp;Heron!AL$9)</f>
        <v/>
      </c>
      <c r="AN117" s="112">
        <f>SUMIFS('Other Costs'!$D:$D,'Other Costs'!$A:$A,Heron!$A117,'Other Costs'!$C:$C,"&lt;="&amp;Heron!AN$9,'Other Costs'!$C:$C,"&gt;"&amp;Heron!AM$9)</f>
        <v/>
      </c>
      <c r="AO117" s="112">
        <f>SUMIFS('Other Costs'!$D:$D,'Other Costs'!$A:$A,Heron!$A117,'Other Costs'!$C:$C,"&lt;="&amp;Heron!AO$9,'Other Costs'!$C:$C,"&gt;"&amp;Heron!AN$9)</f>
        <v/>
      </c>
      <c r="AP117" s="112">
        <f>SUMIFS('Other Costs'!$D:$D,'Other Costs'!$A:$A,Heron!$A117,'Other Costs'!$C:$C,"&lt;="&amp;Heron!AP$9,'Other Costs'!$C:$C,"&gt;"&amp;Heron!AO$9)</f>
        <v/>
      </c>
      <c r="AQ117" s="112">
        <f>SUMIFS('Other Costs'!$D:$D,'Other Costs'!$A:$A,Heron!$A117,'Other Costs'!$C:$C,"&lt;="&amp;Heron!AQ$9,'Other Costs'!$C:$C,"&gt;"&amp;Heron!AP$9)</f>
        <v/>
      </c>
      <c r="AR117" s="112">
        <f>SUMIFS('Other Costs'!$D:$D,'Other Costs'!$A:$A,Heron!$A117,'Other Costs'!$C:$C,"&lt;="&amp;Heron!AR$9,'Other Costs'!$C:$C,"&gt;"&amp;Heron!AQ$9)</f>
        <v/>
      </c>
      <c r="AS117" s="112">
        <f>SUMIFS('Other Costs'!$D:$D,'Other Costs'!$A:$A,Heron!$A117,'Other Costs'!$C:$C,"&lt;="&amp;Heron!AS$9,'Other Costs'!$C:$C,"&gt;"&amp;Heron!AR$9)</f>
        <v/>
      </c>
      <c r="AT117" s="112">
        <f>SUMIFS('Other Costs'!$D:$D,'Other Costs'!$A:$A,Heron!$A117,'Other Costs'!$C:$C,"&lt;="&amp;Heron!AT$9,'Other Costs'!$C:$C,"&gt;"&amp;Heron!AS$9)</f>
        <v/>
      </c>
      <c r="AU117" s="112">
        <f>SUMIFS('Other Costs'!$D:$D,'Other Costs'!$A:$A,Heron!$A117,'Other Costs'!$C:$C,"&lt;="&amp;Heron!AU$9,'Other Costs'!$C:$C,"&gt;"&amp;Heron!AT$9)</f>
        <v/>
      </c>
      <c r="AV117" s="112">
        <f>SUMIFS('Other Costs'!$D:$D,'Other Costs'!$A:$A,Heron!$A117,'Other Costs'!$C:$C,"&lt;="&amp;Heron!AV$9,'Other Costs'!$C:$C,"&gt;"&amp;Heron!AU$9)</f>
        <v/>
      </c>
      <c r="AW117" s="112">
        <f>SUMIFS('Other Costs'!$D:$D,'Other Costs'!$A:$A,Heron!$A117,'Other Costs'!$C:$C,"&lt;="&amp;Heron!AW$9,'Other Costs'!$C:$C,"&gt;"&amp;Heron!AV$9)</f>
        <v/>
      </c>
      <c r="AX117" s="112">
        <f>SUMIFS('Other Costs'!$D:$D,'Other Costs'!$A:$A,Heron!$A117,'Other Costs'!$C:$C,"&lt;="&amp;Heron!AX$9,'Other Costs'!$C:$C,"&gt;"&amp;Heron!AW$9)</f>
        <v/>
      </c>
      <c r="AY117" s="112">
        <f>SUMIFS('Other Costs'!$D:$D,'Other Costs'!$A:$A,Heron!$A117,'Other Costs'!$C:$C,"&lt;="&amp;Heron!AY$9,'Other Costs'!$C:$C,"&gt;"&amp;Heron!AX$9)</f>
        <v/>
      </c>
      <c r="AZ117" s="112">
        <f>SUMIFS('Other Costs'!$D:$D,'Other Costs'!$A:$A,Heron!$A117,'Other Costs'!$C:$C,"&lt;="&amp;Heron!AZ$9,'Other Costs'!$C:$C,"&gt;"&amp;Heron!AY$9)</f>
        <v/>
      </c>
      <c r="BA117" s="112">
        <f>SUMIFS('Other Costs'!$D:$D,'Other Costs'!$A:$A,Heron!$A117,'Other Costs'!$C:$C,"&lt;="&amp;Heron!BA$9,'Other Costs'!$C:$C,"&gt;"&amp;Heron!AZ$9)</f>
        <v/>
      </c>
      <c r="BB117" s="112">
        <f>SUMIFS('Other Costs'!$D:$D,'Other Costs'!$A:$A,Heron!$A117,'Other Costs'!$C:$C,"&lt;="&amp;Heron!BB$9,'Other Costs'!$C:$C,"&gt;"&amp;Heron!BA$9)</f>
        <v/>
      </c>
      <c r="BC117" s="112">
        <f>SUMIFS('Other Costs'!$D:$D,'Other Costs'!$A:$A,Heron!$A117,'Other Costs'!$C:$C,"&lt;="&amp;Heron!BC$9,'Other Costs'!$C:$C,"&gt;"&amp;Heron!BB$9)</f>
        <v/>
      </c>
      <c r="BD117" s="112">
        <f>SUMIFS('Other Costs'!$D:$D,'Other Costs'!$A:$A,Heron!$A117,'Other Costs'!$C:$C,"&lt;="&amp;Heron!BD$9,'Other Costs'!$C:$C,"&gt;"&amp;Heron!BC$9)</f>
        <v/>
      </c>
      <c r="BE117" s="112">
        <f>SUMIFS('Other Costs'!$D:$D,'Other Costs'!$A:$A,Heron!$A117,'Other Costs'!$C:$C,"&lt;="&amp;Heron!BE$9,'Other Costs'!$C:$C,"&gt;"&amp;Heron!BD$9)</f>
        <v/>
      </c>
      <c r="BF117" s="112">
        <f>SUMIFS('Other Costs'!$D:$D,'Other Costs'!$A:$A,Heron!$A117,'Other Costs'!$C:$C,"&lt;="&amp;Heron!BF$9,'Other Costs'!$C:$C,"&gt;"&amp;Heron!BE$9)</f>
        <v/>
      </c>
      <c r="BG117" s="112">
        <f>SUMIFS('Other Costs'!$D:$D,'Other Costs'!$A:$A,Heron!$A117,'Other Costs'!$C:$C,"&lt;="&amp;Heron!BG$9,'Other Costs'!$C:$C,"&gt;"&amp;Heron!BF$9)</f>
        <v/>
      </c>
      <c r="BH117" s="112">
        <f>SUMIFS('Other Costs'!$D:$D,'Other Costs'!$A:$A,Heron!$A117,'Other Costs'!$C:$C,"&lt;="&amp;Heron!BH$9,'Other Costs'!$C:$C,"&gt;"&amp;Heron!BG$9)</f>
        <v/>
      </c>
      <c r="BI117" s="112">
        <f>SUMIFS('Other Costs'!$D:$D,'Other Costs'!$A:$A,Heron!$A117,'Other Costs'!$C:$C,"&lt;="&amp;Heron!BI$9,'Other Costs'!$C:$C,"&gt;"&amp;Heron!BH$9)</f>
        <v/>
      </c>
      <c r="BJ117" s="112">
        <f>SUMIFS('Other Costs'!$D:$D,'Other Costs'!$A:$A,Heron!$A117,'Other Costs'!$C:$C,"&lt;="&amp;Heron!BJ$9,'Other Costs'!$C:$C,"&gt;"&amp;Heron!BI$9)</f>
        <v/>
      </c>
      <c r="BK117" s="112">
        <f>SUMIFS('Other Costs'!$D:$D,'Other Costs'!$A:$A,Heron!$A117,'Other Costs'!$C:$C,"&lt;="&amp;Heron!BK$9,'Other Costs'!$C:$C,"&gt;"&amp;Heron!BJ$9)</f>
        <v/>
      </c>
      <c r="BL117" s="109">
        <f>sum(D117:BK117)</f>
        <v/>
      </c>
    </row>
    <row r="118">
      <c r="A118" s="108" t="inlineStr">
        <is>
          <t>Rent Salaries and Wages</t>
        </is>
      </c>
      <c r="D118" s="112">
        <f>SUMIFS('Other Costs'!$D:$D,'Other Costs'!$A:$A,Heron!$A118,'Other Costs'!$C:$C,"&lt;="&amp;Heron!D$9,'Other Costs'!$C:$C,"&gt;"&amp;Heron!C$9)</f>
        <v/>
      </c>
      <c r="E118" s="112">
        <f>SUMIFS('Other Costs'!$D:$D,'Other Costs'!$A:$A,Heron!$A118,'Other Costs'!$C:$C,"&lt;="&amp;Heron!E$9,'Other Costs'!$C:$C,"&gt;"&amp;Heron!D$9)</f>
        <v/>
      </c>
      <c r="F118" s="112">
        <f>SUMIFS('Other Costs'!$D:$D,'Other Costs'!$A:$A,Heron!$A118,'Other Costs'!$C:$C,"&lt;="&amp;Heron!F$9,'Other Costs'!$C:$C,"&gt;"&amp;Heron!E$9)</f>
        <v/>
      </c>
      <c r="G118" s="112">
        <f>SUMIFS('Other Costs'!$D:$D,'Other Costs'!$A:$A,Heron!$A118,'Other Costs'!$C:$C,"&lt;="&amp;Heron!G$9,'Other Costs'!$C:$C,"&gt;"&amp;Heron!F$9)</f>
        <v/>
      </c>
      <c r="H118" s="112">
        <f>SUMIFS('Other Costs'!$D:$D,'Other Costs'!$A:$A,Heron!$A118,'Other Costs'!$C:$C,"&lt;="&amp;Heron!H$9,'Other Costs'!$C:$C,"&gt;"&amp;Heron!G$9)</f>
        <v/>
      </c>
      <c r="I118" s="112">
        <f>SUMIFS('Other Costs'!$D:$D,'Other Costs'!$A:$A,Heron!$A118,'Other Costs'!$C:$C,"&lt;="&amp;Heron!I$9,'Other Costs'!$C:$C,"&gt;"&amp;Heron!H$9)</f>
        <v/>
      </c>
      <c r="J118" s="112">
        <f>SUMIFS('Other Costs'!$D:$D,'Other Costs'!$A:$A,Heron!$A118,'Other Costs'!$C:$C,"&lt;="&amp;Heron!J$9,'Other Costs'!$C:$C,"&gt;"&amp;Heron!I$9)</f>
        <v/>
      </c>
      <c r="K118" s="112">
        <f>SUMIFS('Other Costs'!$D:$D,'Other Costs'!$A:$A,Heron!$A118,'Other Costs'!$C:$C,"&lt;="&amp;Heron!K$9,'Other Costs'!$C:$C,"&gt;"&amp;Heron!J$9)</f>
        <v/>
      </c>
      <c r="L118" s="112">
        <f>SUMIFS('Other Costs'!$D:$D,'Other Costs'!$A:$A,Heron!$A118,'Other Costs'!$C:$C,"&lt;="&amp;Heron!L$9,'Other Costs'!$C:$C,"&gt;"&amp;Heron!K$9)</f>
        <v/>
      </c>
      <c r="M118" s="112">
        <f>SUMIFS('Other Costs'!$D:$D,'Other Costs'!$A:$A,Heron!$A118,'Other Costs'!$C:$C,"&lt;="&amp;Heron!M$9,'Other Costs'!$C:$C,"&gt;"&amp;Heron!L$9)</f>
        <v/>
      </c>
      <c r="N118" s="112">
        <f>SUMIFS('Other Costs'!$D:$D,'Other Costs'!$A:$A,Heron!$A118,'Other Costs'!$C:$C,"&lt;="&amp;Heron!N$9,'Other Costs'!$C:$C,"&gt;"&amp;Heron!M$9)</f>
        <v/>
      </c>
      <c r="O118" s="112">
        <f>SUMIFS('Other Costs'!$D:$D,'Other Costs'!$A:$A,Heron!$A118,'Other Costs'!$C:$C,"&lt;="&amp;Heron!O$9,'Other Costs'!$C:$C,"&gt;"&amp;Heron!N$9)</f>
        <v/>
      </c>
      <c r="P118" s="112">
        <f>SUMIFS('Other Costs'!$D:$D,'Other Costs'!$A:$A,Heron!$A118,'Other Costs'!$C:$C,"&lt;="&amp;Heron!P$9,'Other Costs'!$C:$C,"&gt;"&amp;Heron!O$9)</f>
        <v/>
      </c>
      <c r="Q118" s="112">
        <f>SUMIFS('Other Costs'!$D:$D,'Other Costs'!$A:$A,Heron!$A118,'Other Costs'!$C:$C,"&lt;="&amp;Heron!Q$9,'Other Costs'!$C:$C,"&gt;"&amp;Heron!P$9)</f>
        <v/>
      </c>
      <c r="R118" s="112">
        <f>SUMIFS('Other Costs'!$D:$D,'Other Costs'!$A:$A,Heron!$A118,'Other Costs'!$C:$C,"&lt;="&amp;Heron!R$9,'Other Costs'!$C:$C,"&gt;"&amp;Heron!Q$9)</f>
        <v/>
      </c>
      <c r="S118" s="112">
        <f>SUMIFS('Other Costs'!$D:$D,'Other Costs'!$A:$A,Heron!$A118,'Other Costs'!$C:$C,"&lt;="&amp;Heron!S$9,'Other Costs'!$C:$C,"&gt;"&amp;Heron!R$9)</f>
        <v/>
      </c>
      <c r="T118" s="112">
        <f>SUMIFS('Other Costs'!$D:$D,'Other Costs'!$A:$A,Heron!$A118,'Other Costs'!$C:$C,"&lt;="&amp;Heron!T$9,'Other Costs'!$C:$C,"&gt;"&amp;Heron!S$9)</f>
        <v/>
      </c>
      <c r="U118" s="112">
        <f>SUMIFS('Other Costs'!$D:$D,'Other Costs'!$A:$A,Heron!$A118,'Other Costs'!$C:$C,"&lt;="&amp;Heron!U$9,'Other Costs'!$C:$C,"&gt;"&amp;Heron!T$9)</f>
        <v/>
      </c>
      <c r="V118" s="112">
        <f>SUMIFS('Other Costs'!$D:$D,'Other Costs'!$A:$A,Heron!$A118,'Other Costs'!$C:$C,"&lt;="&amp;Heron!V$9,'Other Costs'!$C:$C,"&gt;"&amp;Heron!U$9)</f>
        <v/>
      </c>
      <c r="W118" s="112">
        <f>SUMIFS('Other Costs'!$D:$D,'Other Costs'!$A:$A,Heron!$A118,'Other Costs'!$C:$C,"&lt;="&amp;Heron!W$9,'Other Costs'!$C:$C,"&gt;"&amp;Heron!V$9)</f>
        <v/>
      </c>
      <c r="X118" s="112">
        <f>SUMIFS('Other Costs'!$D:$D,'Other Costs'!$A:$A,Heron!$A118,'Other Costs'!$C:$C,"&lt;="&amp;Heron!X$9,'Other Costs'!$C:$C,"&gt;"&amp;Heron!W$9)</f>
        <v/>
      </c>
      <c r="Y118" s="112">
        <f>SUMIFS('Other Costs'!$D:$D,'Other Costs'!$A:$A,Heron!$A118,'Other Costs'!$C:$C,"&lt;="&amp;Heron!Y$9,'Other Costs'!$C:$C,"&gt;"&amp;Heron!X$9)</f>
        <v/>
      </c>
      <c r="Z118" s="112">
        <f>SUMIFS('Other Costs'!$D:$D,'Other Costs'!$A:$A,Heron!$A118,'Other Costs'!$C:$C,"&lt;="&amp;Heron!Z$9,'Other Costs'!$C:$C,"&gt;"&amp;Heron!Y$9)</f>
        <v/>
      </c>
      <c r="AA118" s="112">
        <f>SUMIFS('Other Costs'!$D:$D,'Other Costs'!$A:$A,Heron!$A118,'Other Costs'!$C:$C,"&lt;="&amp;Heron!AA$9,'Other Costs'!$C:$C,"&gt;"&amp;Heron!Z$9)</f>
        <v/>
      </c>
      <c r="AB118" s="112">
        <f>SUMIFS('Other Costs'!$D:$D,'Other Costs'!$A:$A,Heron!$A118,'Other Costs'!$C:$C,"&lt;="&amp;Heron!AB$9,'Other Costs'!$C:$C,"&gt;"&amp;Heron!AA$9)</f>
        <v/>
      </c>
      <c r="AC118" s="112">
        <f>SUMIFS('Other Costs'!$D:$D,'Other Costs'!$A:$A,Heron!$A118,'Other Costs'!$C:$C,"&lt;="&amp;Heron!AC$9,'Other Costs'!$C:$C,"&gt;"&amp;Heron!AB$9)</f>
        <v/>
      </c>
      <c r="AD118" s="112">
        <f>SUMIFS('Other Costs'!$D:$D,'Other Costs'!$A:$A,Heron!$A118,'Other Costs'!$C:$C,"&lt;="&amp;Heron!AD$9,'Other Costs'!$C:$C,"&gt;"&amp;Heron!AC$9)</f>
        <v/>
      </c>
      <c r="AE118" s="112">
        <f>SUMIFS('Other Costs'!$D:$D,'Other Costs'!$A:$A,Heron!$A118,'Other Costs'!$C:$C,"&lt;="&amp;Heron!AE$9,'Other Costs'!$C:$C,"&gt;"&amp;Heron!AD$9)</f>
        <v/>
      </c>
      <c r="AF118" s="112">
        <f>SUMIFS('Other Costs'!$D:$D,'Other Costs'!$A:$A,Heron!$A118,'Other Costs'!$C:$C,"&lt;="&amp;Heron!AF$9,'Other Costs'!$C:$C,"&gt;"&amp;Heron!AE$9)</f>
        <v/>
      </c>
      <c r="AG118" s="112">
        <f>SUMIFS('Other Costs'!$D:$D,'Other Costs'!$A:$A,Heron!$A118,'Other Costs'!$C:$C,"&lt;="&amp;Heron!AG$9,'Other Costs'!$C:$C,"&gt;"&amp;Heron!AF$9)</f>
        <v/>
      </c>
      <c r="AH118" s="112">
        <f>SUMIFS('Other Costs'!$D:$D,'Other Costs'!$A:$A,Heron!$A118,'Other Costs'!$C:$C,"&lt;="&amp;Heron!AH$9,'Other Costs'!$C:$C,"&gt;"&amp;Heron!AG$9)</f>
        <v/>
      </c>
      <c r="AI118" s="112">
        <f>SUMIFS('Other Costs'!$D:$D,'Other Costs'!$A:$A,Heron!$A118,'Other Costs'!$C:$C,"&lt;="&amp;Heron!AI$9,'Other Costs'!$C:$C,"&gt;"&amp;Heron!AH$9)</f>
        <v/>
      </c>
      <c r="AJ118" s="112">
        <f>SUMIFS('Other Costs'!$D:$D,'Other Costs'!$A:$A,Heron!$A118,'Other Costs'!$C:$C,"&lt;="&amp;Heron!AJ$9,'Other Costs'!$C:$C,"&gt;"&amp;Heron!AI$9)</f>
        <v/>
      </c>
      <c r="AK118" s="112">
        <f>SUMIFS('Other Costs'!$D:$D,'Other Costs'!$A:$A,Heron!$A118,'Other Costs'!$C:$C,"&lt;="&amp;Heron!AK$9,'Other Costs'!$C:$C,"&gt;"&amp;Heron!AJ$9)</f>
        <v/>
      </c>
      <c r="AL118" s="112">
        <f>SUMIFS('Other Costs'!$D:$D,'Other Costs'!$A:$A,Heron!$A118,'Other Costs'!$C:$C,"&lt;="&amp;Heron!AL$9,'Other Costs'!$C:$C,"&gt;"&amp;Heron!AK$9)</f>
        <v/>
      </c>
      <c r="AM118" s="112">
        <f>SUMIFS('Other Costs'!$D:$D,'Other Costs'!$A:$A,Heron!$A118,'Other Costs'!$C:$C,"&lt;="&amp;Heron!AM$9,'Other Costs'!$C:$C,"&gt;"&amp;Heron!AL$9)</f>
        <v/>
      </c>
      <c r="AN118" s="112">
        <f>SUMIFS('Other Costs'!$D:$D,'Other Costs'!$A:$A,Heron!$A118,'Other Costs'!$C:$C,"&lt;="&amp;Heron!AN$9,'Other Costs'!$C:$C,"&gt;"&amp;Heron!AM$9)</f>
        <v/>
      </c>
      <c r="AO118" s="112">
        <f>SUMIFS('Other Costs'!$D:$D,'Other Costs'!$A:$A,Heron!$A118,'Other Costs'!$C:$C,"&lt;="&amp;Heron!AO$9,'Other Costs'!$C:$C,"&gt;"&amp;Heron!AN$9)</f>
        <v/>
      </c>
      <c r="AP118" s="112">
        <f>SUMIFS('Other Costs'!$D:$D,'Other Costs'!$A:$A,Heron!$A118,'Other Costs'!$C:$C,"&lt;="&amp;Heron!AP$9,'Other Costs'!$C:$C,"&gt;"&amp;Heron!AO$9)</f>
        <v/>
      </c>
      <c r="AQ118" s="112">
        <f>SUMIFS('Other Costs'!$D:$D,'Other Costs'!$A:$A,Heron!$A118,'Other Costs'!$C:$C,"&lt;="&amp;Heron!AQ$9,'Other Costs'!$C:$C,"&gt;"&amp;Heron!AP$9)</f>
        <v/>
      </c>
      <c r="AR118" s="112">
        <f>SUMIFS('Other Costs'!$D:$D,'Other Costs'!$A:$A,Heron!$A118,'Other Costs'!$C:$C,"&lt;="&amp;Heron!AR$9,'Other Costs'!$C:$C,"&gt;"&amp;Heron!AQ$9)</f>
        <v/>
      </c>
      <c r="AS118" s="112">
        <f>SUMIFS('Other Costs'!$D:$D,'Other Costs'!$A:$A,Heron!$A118,'Other Costs'!$C:$C,"&lt;="&amp;Heron!AS$9,'Other Costs'!$C:$C,"&gt;"&amp;Heron!AR$9)</f>
        <v/>
      </c>
      <c r="AT118" s="112">
        <f>SUMIFS('Other Costs'!$D:$D,'Other Costs'!$A:$A,Heron!$A118,'Other Costs'!$C:$C,"&lt;="&amp;Heron!AT$9,'Other Costs'!$C:$C,"&gt;"&amp;Heron!AS$9)</f>
        <v/>
      </c>
      <c r="AU118" s="112">
        <f>SUMIFS('Other Costs'!$D:$D,'Other Costs'!$A:$A,Heron!$A118,'Other Costs'!$C:$C,"&lt;="&amp;Heron!AU$9,'Other Costs'!$C:$C,"&gt;"&amp;Heron!AT$9)</f>
        <v/>
      </c>
      <c r="AV118" s="112">
        <f>SUMIFS('Other Costs'!$D:$D,'Other Costs'!$A:$A,Heron!$A118,'Other Costs'!$C:$C,"&lt;="&amp;Heron!AV$9,'Other Costs'!$C:$C,"&gt;"&amp;Heron!AU$9)</f>
        <v/>
      </c>
      <c r="AW118" s="112">
        <f>SUMIFS('Other Costs'!$D:$D,'Other Costs'!$A:$A,Heron!$A118,'Other Costs'!$C:$C,"&lt;="&amp;Heron!AW$9,'Other Costs'!$C:$C,"&gt;"&amp;Heron!AV$9)</f>
        <v/>
      </c>
      <c r="AX118" s="112">
        <f>SUMIFS('Other Costs'!$D:$D,'Other Costs'!$A:$A,Heron!$A118,'Other Costs'!$C:$C,"&lt;="&amp;Heron!AX$9,'Other Costs'!$C:$C,"&gt;"&amp;Heron!AW$9)</f>
        <v/>
      </c>
      <c r="AY118" s="112">
        <f>SUMIFS('Other Costs'!$D:$D,'Other Costs'!$A:$A,Heron!$A118,'Other Costs'!$C:$C,"&lt;="&amp;Heron!AY$9,'Other Costs'!$C:$C,"&gt;"&amp;Heron!AX$9)</f>
        <v/>
      </c>
      <c r="AZ118" s="112">
        <f>SUMIFS('Other Costs'!$D:$D,'Other Costs'!$A:$A,Heron!$A118,'Other Costs'!$C:$C,"&lt;="&amp;Heron!AZ$9,'Other Costs'!$C:$C,"&gt;"&amp;Heron!AY$9)</f>
        <v/>
      </c>
      <c r="BA118" s="112">
        <f>SUMIFS('Other Costs'!$D:$D,'Other Costs'!$A:$A,Heron!$A118,'Other Costs'!$C:$C,"&lt;="&amp;Heron!BA$9,'Other Costs'!$C:$C,"&gt;"&amp;Heron!AZ$9)</f>
        <v/>
      </c>
      <c r="BB118" s="112">
        <f>SUMIFS('Other Costs'!$D:$D,'Other Costs'!$A:$A,Heron!$A118,'Other Costs'!$C:$C,"&lt;="&amp;Heron!BB$9,'Other Costs'!$C:$C,"&gt;"&amp;Heron!BA$9)</f>
        <v/>
      </c>
      <c r="BC118" s="112">
        <f>SUMIFS('Other Costs'!$D:$D,'Other Costs'!$A:$A,Heron!$A118,'Other Costs'!$C:$C,"&lt;="&amp;Heron!BC$9,'Other Costs'!$C:$C,"&gt;"&amp;Heron!BB$9)</f>
        <v/>
      </c>
      <c r="BD118" s="112">
        <f>SUMIFS('Other Costs'!$D:$D,'Other Costs'!$A:$A,Heron!$A118,'Other Costs'!$C:$C,"&lt;="&amp;Heron!BD$9,'Other Costs'!$C:$C,"&gt;"&amp;Heron!BC$9)</f>
        <v/>
      </c>
      <c r="BE118" s="112">
        <f>SUMIFS('Other Costs'!$D:$D,'Other Costs'!$A:$A,Heron!$A118,'Other Costs'!$C:$C,"&lt;="&amp;Heron!BE$9,'Other Costs'!$C:$C,"&gt;"&amp;Heron!BD$9)</f>
        <v/>
      </c>
      <c r="BF118" s="112">
        <f>SUMIFS('Other Costs'!$D:$D,'Other Costs'!$A:$A,Heron!$A118,'Other Costs'!$C:$C,"&lt;="&amp;Heron!BF$9,'Other Costs'!$C:$C,"&gt;"&amp;Heron!BE$9)</f>
        <v/>
      </c>
      <c r="BG118" s="112">
        <f>SUMIFS('Other Costs'!$D:$D,'Other Costs'!$A:$A,Heron!$A118,'Other Costs'!$C:$C,"&lt;="&amp;Heron!BG$9,'Other Costs'!$C:$C,"&gt;"&amp;Heron!BF$9)</f>
        <v/>
      </c>
      <c r="BH118" s="112">
        <f>SUMIFS('Other Costs'!$D:$D,'Other Costs'!$A:$A,Heron!$A118,'Other Costs'!$C:$C,"&lt;="&amp;Heron!BH$9,'Other Costs'!$C:$C,"&gt;"&amp;Heron!BG$9)</f>
        <v/>
      </c>
      <c r="BI118" s="112">
        <f>SUMIFS('Other Costs'!$D:$D,'Other Costs'!$A:$A,Heron!$A118,'Other Costs'!$C:$C,"&lt;="&amp;Heron!BI$9,'Other Costs'!$C:$C,"&gt;"&amp;Heron!BH$9)</f>
        <v/>
      </c>
      <c r="BJ118" s="112">
        <f>SUMIFS('Other Costs'!$D:$D,'Other Costs'!$A:$A,Heron!$A118,'Other Costs'!$C:$C,"&lt;="&amp;Heron!BJ$9,'Other Costs'!$C:$C,"&gt;"&amp;Heron!BI$9)</f>
        <v/>
      </c>
      <c r="BK118" s="112">
        <f>SUMIFS('Other Costs'!$D:$D,'Other Costs'!$A:$A,Heron!$A118,'Other Costs'!$C:$C,"&lt;="&amp;Heron!BK$9,'Other Costs'!$C:$C,"&gt;"&amp;Heron!BJ$9)</f>
        <v/>
      </c>
      <c r="BL118" s="109">
        <f>sum(D118:BK118)</f>
        <v/>
      </c>
    </row>
    <row r="120">
      <c r="A120" s="107" t="inlineStr">
        <is>
          <t>Total Expenses</t>
        </is>
      </c>
      <c r="D120" s="110">
        <f>sum(D33:D118)</f>
        <v/>
      </c>
      <c r="E120" s="110">
        <f>sum(E33:E118)</f>
        <v/>
      </c>
      <c r="F120" s="110">
        <f>sum(F33:F118)</f>
        <v/>
      </c>
      <c r="G120" s="110">
        <f>sum(G33:G118)</f>
        <v/>
      </c>
      <c r="H120" s="110">
        <f>sum(H33:H118)</f>
        <v/>
      </c>
      <c r="I120" s="110">
        <f>sum(I33:I118)</f>
        <v/>
      </c>
      <c r="J120" s="110">
        <f>sum(J33:J118)</f>
        <v/>
      </c>
      <c r="K120" s="110">
        <f>sum(K33:K118)</f>
        <v/>
      </c>
      <c r="L120" s="110">
        <f>sum(L33:L118)</f>
        <v/>
      </c>
      <c r="M120" s="110">
        <f>sum(M33:M118)</f>
        <v/>
      </c>
      <c r="N120" s="110">
        <f>sum(N33:N118)</f>
        <v/>
      </c>
      <c r="O120" s="110">
        <f>sum(O33:O118)</f>
        <v/>
      </c>
      <c r="P120" s="110">
        <f>sum(P33:P118)</f>
        <v/>
      </c>
      <c r="Q120" s="110">
        <f>sum(Q33:Q118)</f>
        <v/>
      </c>
      <c r="R120" s="110">
        <f>sum(R33:R118)</f>
        <v/>
      </c>
      <c r="S120" s="110">
        <f>sum(S33:S118)</f>
        <v/>
      </c>
      <c r="T120" s="110">
        <f>sum(T33:T118)</f>
        <v/>
      </c>
      <c r="U120" s="110">
        <f>sum(U33:U118)</f>
        <v/>
      </c>
      <c r="V120" s="110">
        <f>sum(V33:V118)</f>
        <v/>
      </c>
      <c r="W120" s="110">
        <f>sum(W33:W118)</f>
        <v/>
      </c>
      <c r="X120" s="110">
        <f>sum(X33:X118)</f>
        <v/>
      </c>
      <c r="Y120" s="110">
        <f>sum(Y33:Y118)</f>
        <v/>
      </c>
      <c r="Z120" s="110">
        <f>sum(Z33:Z118)</f>
        <v/>
      </c>
      <c r="AA120" s="110">
        <f>sum(AA33:AA118)</f>
        <v/>
      </c>
      <c r="AB120" s="110">
        <f>sum(AB33:AB118)</f>
        <v/>
      </c>
      <c r="AC120" s="110">
        <f>sum(AC33:AC118)</f>
        <v/>
      </c>
      <c r="AD120" s="110">
        <f>sum(AD33:AD118)</f>
        <v/>
      </c>
      <c r="AE120" s="110">
        <f>sum(AE33:AE118)</f>
        <v/>
      </c>
      <c r="AF120" s="110">
        <f>sum(AF33:AF118)</f>
        <v/>
      </c>
      <c r="AG120" s="110">
        <f>sum(AG33:AG118)</f>
        <v/>
      </c>
      <c r="AH120" s="110">
        <f>sum(AH33:AH118)</f>
        <v/>
      </c>
      <c r="AI120" s="110">
        <f>sum(AI33:AI118)</f>
        <v/>
      </c>
      <c r="AJ120" s="110">
        <f>sum(AJ33:AJ118)</f>
        <v/>
      </c>
      <c r="AK120" s="110">
        <f>sum(AK33:AK118)</f>
        <v/>
      </c>
      <c r="AL120" s="110">
        <f>sum(AL33:AL118)</f>
        <v/>
      </c>
      <c r="AM120" s="110">
        <f>sum(AM33:AM118)</f>
        <v/>
      </c>
      <c r="AN120" s="110">
        <f>sum(AN33:AN118)</f>
        <v/>
      </c>
      <c r="AO120" s="110">
        <f>sum(AO33:AO118)</f>
        <v/>
      </c>
      <c r="AP120" s="110">
        <f>sum(AP33:AP118)</f>
        <v/>
      </c>
      <c r="AQ120" s="110">
        <f>sum(AQ33:AQ118)</f>
        <v/>
      </c>
      <c r="AR120" s="110">
        <f>sum(AR33:AR118)</f>
        <v/>
      </c>
      <c r="AS120" s="110">
        <f>sum(AS33:AS118)</f>
        <v/>
      </c>
      <c r="AT120" s="110">
        <f>sum(AT33:AT118)</f>
        <v/>
      </c>
      <c r="AU120" s="110">
        <f>sum(AU33:AU118)</f>
        <v/>
      </c>
      <c r="AV120" s="110">
        <f>sum(AV33:AV118)</f>
        <v/>
      </c>
      <c r="AW120" s="110">
        <f>sum(AW33:AW118)</f>
        <v/>
      </c>
      <c r="AX120" s="110">
        <f>sum(AX33:AX118)</f>
        <v/>
      </c>
      <c r="AY120" s="110">
        <f>sum(AY33:AY118)</f>
        <v/>
      </c>
      <c r="AZ120" s="110">
        <f>sum(AZ33:AZ118)</f>
        <v/>
      </c>
      <c r="BA120" s="110">
        <f>sum(BA33:BA118)</f>
        <v/>
      </c>
      <c r="BB120" s="110">
        <f>sum(BB33:BB118)</f>
        <v/>
      </c>
      <c r="BC120" s="110">
        <f>sum(BC33:BC118)</f>
        <v/>
      </c>
      <c r="BD120" s="110">
        <f>sum(BD33:BD118)</f>
        <v/>
      </c>
      <c r="BE120" s="110">
        <f>sum(BE33:BE118)</f>
        <v/>
      </c>
      <c r="BF120" s="110">
        <f>sum(BF33:BF118)</f>
        <v/>
      </c>
      <c r="BG120" s="110">
        <f>sum(BG33:BG118)</f>
        <v/>
      </c>
      <c r="BH120" s="110">
        <f>sum(BH33:BH118)</f>
        <v/>
      </c>
      <c r="BI120" s="110">
        <f>sum(BI33:BI118)</f>
        <v/>
      </c>
      <c r="BJ120" s="110">
        <f>sum(BJ33:BJ118)</f>
        <v/>
      </c>
      <c r="BK120" s="110">
        <f>sum(BK33:BK118)</f>
        <v/>
      </c>
      <c r="BL120" s="110">
        <f>sum(BL33:BL118)</f>
        <v/>
      </c>
      <c r="BM120" s="110">
        <f>sum(BM33:BM118)</f>
        <v/>
      </c>
    </row>
    <row r="123">
      <c r="A123" s="107" t="inlineStr">
        <is>
          <t>Net Profit</t>
        </is>
      </c>
      <c r="D123" s="110">
        <f>D29-D120</f>
        <v/>
      </c>
      <c r="E123" s="110">
        <f>E29-E120</f>
        <v/>
      </c>
      <c r="F123" s="110">
        <f>F29-F120</f>
        <v/>
      </c>
      <c r="G123" s="110">
        <f>G29-G120</f>
        <v/>
      </c>
      <c r="H123" s="110">
        <f>H29-H120</f>
        <v/>
      </c>
      <c r="I123" s="110">
        <f>I29-I120</f>
        <v/>
      </c>
      <c r="J123" s="110">
        <f>J29-J120</f>
        <v/>
      </c>
      <c r="K123" s="110">
        <f>K29-K120</f>
        <v/>
      </c>
      <c r="L123" s="110">
        <f>L29-L120</f>
        <v/>
      </c>
      <c r="M123" s="110">
        <f>M29-M120</f>
        <v/>
      </c>
      <c r="N123" s="110">
        <f>N29-N120</f>
        <v/>
      </c>
      <c r="O123" s="110">
        <f>O29-O120</f>
        <v/>
      </c>
      <c r="P123" s="110">
        <f>P29-P120</f>
        <v/>
      </c>
      <c r="Q123" s="110">
        <f>Q29-Q120</f>
        <v/>
      </c>
      <c r="R123" s="110">
        <f>R29-R120</f>
        <v/>
      </c>
      <c r="S123" s="110">
        <f>S29-S120</f>
        <v/>
      </c>
      <c r="T123" s="110">
        <f>T29-T120</f>
        <v/>
      </c>
      <c r="U123" s="110">
        <f>U29-U120</f>
        <v/>
      </c>
      <c r="V123" s="110">
        <f>V29-V120</f>
        <v/>
      </c>
      <c r="W123" s="110">
        <f>W29-W120</f>
        <v/>
      </c>
      <c r="X123" s="110">
        <f>X29-X120</f>
        <v/>
      </c>
      <c r="Y123" s="110">
        <f>Y29-Y120</f>
        <v/>
      </c>
      <c r="Z123" s="110">
        <f>Z29-Z120</f>
        <v/>
      </c>
      <c r="AA123" s="110">
        <f>AA29-AA120</f>
        <v/>
      </c>
      <c r="AB123" s="110">
        <f>AB29-AB120</f>
        <v/>
      </c>
      <c r="AC123" s="110">
        <f>AC29-AC120</f>
        <v/>
      </c>
      <c r="AD123" s="110">
        <f>AD29-AD120</f>
        <v/>
      </c>
      <c r="AE123" s="110">
        <f>AE29-AE120</f>
        <v/>
      </c>
      <c r="AF123" s="110">
        <f>AF29-AF120</f>
        <v/>
      </c>
      <c r="AG123" s="110">
        <f>AG29-AG120</f>
        <v/>
      </c>
      <c r="AH123" s="110">
        <f>AH29-AH120</f>
        <v/>
      </c>
      <c r="AI123" s="110">
        <f>AI29-AI120</f>
        <v/>
      </c>
      <c r="AJ123" s="110">
        <f>AJ29-AJ120</f>
        <v/>
      </c>
      <c r="AK123" s="110">
        <f>AK29-AK120</f>
        <v/>
      </c>
      <c r="AL123" s="110">
        <f>AL29-AL120</f>
        <v/>
      </c>
      <c r="AM123" s="110">
        <f>AM29-AM120</f>
        <v/>
      </c>
      <c r="AN123" s="110">
        <f>AN29-AN120</f>
        <v/>
      </c>
      <c r="AO123" s="110">
        <f>AO29-AO120</f>
        <v/>
      </c>
      <c r="AP123" s="110">
        <f>AP29-AP120</f>
        <v/>
      </c>
      <c r="AQ123" s="110">
        <f>AQ29-AQ120</f>
        <v/>
      </c>
      <c r="AR123" s="110">
        <f>AR29-AR120</f>
        <v/>
      </c>
      <c r="AS123" s="110">
        <f>AS29-AS120</f>
        <v/>
      </c>
      <c r="AT123" s="110">
        <f>AT29-AT120</f>
        <v/>
      </c>
      <c r="AU123" s="110">
        <f>AU29-AU120</f>
        <v/>
      </c>
      <c r="AV123" s="110">
        <f>AV29-AV120</f>
        <v/>
      </c>
      <c r="AW123" s="110">
        <f>AW29-AW120</f>
        <v/>
      </c>
      <c r="AX123" s="110">
        <f>AX29-AX120</f>
        <v/>
      </c>
      <c r="AY123" s="110">
        <f>AY29-AY120</f>
        <v/>
      </c>
      <c r="AZ123" s="110">
        <f>AZ29-AZ120</f>
        <v/>
      </c>
      <c r="BA123" s="110">
        <f>BA29-BA120</f>
        <v/>
      </c>
      <c r="BB123" s="110">
        <f>BB29-BB120</f>
        <v/>
      </c>
      <c r="BC123" s="110">
        <f>BC29-BC120</f>
        <v/>
      </c>
      <c r="BD123" s="110">
        <f>BD29-BD120</f>
        <v/>
      </c>
      <c r="BE123" s="110">
        <f>BE29-BE120</f>
        <v/>
      </c>
      <c r="BF123" s="110">
        <f>BF29-BF120</f>
        <v/>
      </c>
      <c r="BG123" s="110">
        <f>BG29-BG120</f>
        <v/>
      </c>
      <c r="BH123" s="110">
        <f>BH29-BH120</f>
        <v/>
      </c>
      <c r="BI123" s="110">
        <f>BI29-BI120</f>
        <v/>
      </c>
      <c r="BJ123" s="110">
        <f>BJ29-BJ120</f>
        <v/>
      </c>
      <c r="BK123" s="110">
        <f>BK29-BK120</f>
        <v/>
      </c>
      <c r="BL123" s="110">
        <f>BL29-BL120</f>
        <v/>
      </c>
      <c r="BM123" s="110">
        <f>BM29-BM120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3" t="inlineStr"/>
      <c r="B1" s="113" t="n"/>
      <c r="C1" s="113" t="n"/>
      <c r="D1" s="113" t="n"/>
      <c r="E1" s="114" t="inlineStr">
        <is>
          <t>C.3_d</t>
        </is>
      </c>
    </row>
    <row r="2">
      <c r="A2" s="115" t="inlineStr">
        <is>
          <t>NSST HERON PROJECT REPORT</t>
        </is>
      </c>
      <c r="B2" s="116" t="n"/>
      <c r="C2" s="116" t="n"/>
      <c r="D2" s="116" t="n"/>
      <c r="E2" s="117" t="n"/>
    </row>
    <row r="3">
      <c r="A3" s="118" t="inlineStr">
        <is>
          <t>Report Date</t>
        </is>
      </c>
      <c r="B3" s="119" t="n">
        <v>45473</v>
      </c>
      <c r="C3" s="116" t="n"/>
      <c r="D3" s="116" t="n"/>
      <c r="E3" s="117" t="n"/>
    </row>
    <row r="4">
      <c r="A4" s="118" t="inlineStr">
        <is>
          <t>Development</t>
        </is>
      </c>
      <c r="B4" s="120" t="inlineStr">
        <is>
          <t>Heron Fields and Heron View</t>
        </is>
      </c>
      <c r="C4" s="116" t="n"/>
      <c r="D4" s="116" t="n"/>
      <c r="E4" s="117" t="n"/>
    </row>
    <row r="5">
      <c r="A5" s="121" t="inlineStr">
        <is>
          <t>CAPITAL</t>
        </is>
      </c>
      <c r="B5" s="116" t="n"/>
      <c r="C5" s="116" t="n"/>
      <c r="D5" s="116" t="n"/>
      <c r="E5" s="117" t="n"/>
    </row>
    <row r="6">
      <c r="A6" s="118" t="inlineStr">
        <is>
          <t>Total Investment capital to be raised (Estimated)</t>
        </is>
      </c>
      <c r="B6" s="122" t="n">
        <v>236217976.39</v>
      </c>
      <c r="C6" s="116" t="n"/>
      <c r="D6" s="116" t="n"/>
      <c r="E6" s="117" t="n"/>
    </row>
    <row r="7">
      <c r="A7" s="118" t="inlineStr">
        <is>
          <t>Total Investment capital received</t>
        </is>
      </c>
      <c r="B7" s="122">
        <f>SUMIFS(Investors!$M:$M,Investors!$J:$J,"&lt;="&amp;'NSST Print'!B3)</f>
        <v/>
      </c>
      <c r="C7" s="116" t="n"/>
      <c r="D7" s="116" t="n"/>
      <c r="E7" s="117" t="n"/>
    </row>
    <row r="8">
      <c r="A8" s="118" t="inlineStr">
        <is>
          <t>Total Funds Drawn Down into Development</t>
        </is>
      </c>
      <c r="B8" s="122">
        <f>SUMIFS(Investors!$M:$M,Investors!$J:$J,"&lt;="&amp;'NSST Print'!B3)</f>
        <v/>
      </c>
      <c r="C8" s="116" t="n"/>
      <c r="D8" s="116" t="n"/>
      <c r="E8" s="117" t="n"/>
    </row>
    <row r="9">
      <c r="A9" s="118" t="inlineStr">
        <is>
          <t>Momentum Investment Account</t>
        </is>
      </c>
      <c r="B9" s="122">
        <f>Cashflow!B13</f>
        <v/>
      </c>
      <c r="C9" s="116" t="n"/>
      <c r="D9" s="116" t="n"/>
      <c r="E9" s="117" t="n"/>
    </row>
    <row r="10" hidden="1">
      <c r="A10" s="118" t="inlineStr">
        <is>
          <t>Capital not Raised</t>
        </is>
      </c>
      <c r="B10" s="122">
        <f>B6-B7-B11</f>
        <v/>
      </c>
      <c r="C10" s="116" t="n"/>
      <c r="D10" s="116" t="n"/>
      <c r="E10" s="117" t="n"/>
    </row>
    <row r="11">
      <c r="A11" s="118" t="inlineStr">
        <is>
          <t>Available to be raised (Estimated)</t>
        </is>
      </c>
      <c r="B11" s="122" t="n">
        <v>0</v>
      </c>
      <c r="C11" s="116" t="n"/>
      <c r="D11" s="116" t="n"/>
      <c r="E11" s="117" t="n"/>
    </row>
    <row r="12">
      <c r="A12" s="118" t="inlineStr">
        <is>
          <t>Capital repaid</t>
        </is>
      </c>
      <c r="B12" s="122">
        <f>SUMIFS(Investors!$M:$M,Investors!$G:$G,TRUE,Investors!$K:$K,"&lt;="&amp;'NSST Print'!B3)+(SUMIFS(Investors!$M:$M,Investors!$G:$G,FALSE,Investors!$O:$O,TRUE,Investors!$K:$K,"&lt;="&amp;'NSST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16" t="n"/>
      <c r="D12" s="116" t="n"/>
      <c r="E12" s="117" t="n"/>
    </row>
    <row r="13">
      <c r="A13" s="118" t="inlineStr">
        <is>
          <t>Current Investor Capital deployed</t>
        </is>
      </c>
      <c r="B13" s="122">
        <f>SUMIFS(Investors!$M:$M,Investors!$K:$K,"&gt;"&amp;'NSST Print'!$B$3,Investors!$I:$I,"&lt;="&amp;'NSST Print'!$B$3)</f>
        <v/>
      </c>
      <c r="C13" s="116" t="n"/>
      <c r="D13" s="116" t="n"/>
      <c r="E13" s="117" t="n"/>
    </row>
    <row r="14">
      <c r="A14" s="121" t="inlineStr">
        <is>
          <t>INVESTMENTS</t>
        </is>
      </c>
      <c r="B14" s="116" t="n"/>
      <c r="C14" s="116" t="n"/>
      <c r="D14" s="116" t="n"/>
      <c r="E14" s="117" t="n"/>
    </row>
    <row r="15">
      <c r="A15" s="118" t="inlineStr">
        <is>
          <t>No. of Capital Investments received</t>
        </is>
      </c>
      <c r="B15" s="120">
        <f>COUNTIFS(Investors!$G:$G,FALSE)+COUNTIFS(Investors!$G:$G,TRUE)</f>
        <v/>
      </c>
      <c r="C15" s="116" t="n"/>
      <c r="D15" s="116" t="n"/>
      <c r="E15" s="117" t="n"/>
    </row>
    <row r="16">
      <c r="A16" s="118" t="inlineStr">
        <is>
          <t>No. Investments exited to date</t>
        </is>
      </c>
      <c r="B16" s="120">
        <f>COUNTIFS(Investors!$G:$G,TRUE)+COUNTIFS(Investors!$G:$G,FALSE,Investors!$O:$O,TRUE,Investors!$P:$P,FALSE)</f>
        <v/>
      </c>
      <c r="C16" s="116" t="n"/>
      <c r="D16" s="116" t="n"/>
      <c r="E16" s="117" t="n"/>
    </row>
    <row r="17">
      <c r="A17" s="118" t="inlineStr">
        <is>
          <t>No. Investments still in Development</t>
        </is>
      </c>
      <c r="B17" s="120">
        <f>B15-B16</f>
        <v/>
      </c>
      <c r="C17" s="116" t="n"/>
      <c r="D17" s="116" t="n"/>
      <c r="E17" s="117" t="n"/>
    </row>
    <row r="18">
      <c r="A18" s="121" t="inlineStr">
        <is>
          <t>SALES INCOME</t>
        </is>
      </c>
      <c r="B18" s="116" t="n"/>
      <c r="C18" s="116" t="n"/>
      <c r="D18" s="116" t="n"/>
      <c r="E18" s="117" t="n"/>
    </row>
    <row r="19">
      <c r="A19" s="118" t="inlineStr"/>
      <c r="B19" s="122" t="inlineStr">
        <is>
          <t>Total</t>
        </is>
      </c>
      <c r="C19" s="122" t="inlineStr">
        <is>
          <t>Transferred</t>
        </is>
      </c>
      <c r="D19" s="122" t="inlineStr">
        <is>
          <t>Sold</t>
        </is>
      </c>
      <c r="E19" s="122" t="inlineStr">
        <is>
          <t>Remaining</t>
        </is>
      </c>
    </row>
    <row r="20">
      <c r="A20" s="118" t="inlineStr">
        <is>
          <t>Units</t>
        </is>
      </c>
      <c r="B20" s="120">
        <f>COUNTIFS(Sales!$E:$E,TRUE,Sales!$A:$A,"&lt;&gt;"&amp;"Endulini")+COUNTIFS(Sales!$E:$E,FALSE,Sales!$A:$A,"&lt;&gt;"&amp;"Endulini")</f>
        <v/>
      </c>
      <c r="C20" s="120">
        <f>COUNTIFS(Sales!$E:$E,TRUE,Sales!$A:$A,"&lt;&gt;"&amp;"Endulini")</f>
        <v/>
      </c>
      <c r="D20" s="120">
        <f>COUNTIFS(Sales!$E:$E,FALSE,Sales!$D:$D,TRUE,Sales!$A:$A,"&lt;&gt;"&amp;"Endulini")</f>
        <v/>
      </c>
      <c r="E20" s="120">
        <f>COUNTIFS(Sales!$E:$E,FALSE,Sales!$D:$D,FALSE,Sales!$A:$A,"&lt;&gt;"&amp;"Endulini")</f>
        <v/>
      </c>
    </row>
    <row r="21">
      <c r="A21" s="118" t="inlineStr">
        <is>
          <t>Sales Income</t>
        </is>
      </c>
      <c r="B21" s="123">
        <f>SUMIFS(Sales!$K:$K,Sales!$A:$A,"&lt;&gt;"&amp;"Endulini",Sales!$D:$D,TRUE)+SUMIFS(Sales!$K:$K,Sales!$A:$A,"&lt;&gt;"&amp;"Endulini",Sales!$D:$D,FALSE)+C46</f>
        <v/>
      </c>
      <c r="C21" s="123">
        <f>SUMIFS(Sales!$K:$K,Sales!$E:$E,TRUE,Sales!$A:$A,"&lt;&gt;"&amp;"Endulini")</f>
        <v/>
      </c>
      <c r="D21" s="123">
        <f>SUMIFS(Sales!$K:$K,Sales!$E:$E,FALSE,Sales!$D:$D,TRUE,Sales!$A:$A,"&lt;&gt;"&amp;"Endulini")</f>
        <v/>
      </c>
      <c r="E21" s="123">
        <f>SUMIFS(Sales!$K:$K,Sales!$E:$E,FALSE,Sales!$D:$D,FALSE,Sales!$A:$A,"&lt;&gt;"&amp;"Endulini")+C46</f>
        <v/>
      </c>
    </row>
    <row r="22">
      <c r="A22" s="118" t="inlineStr">
        <is>
          <t>Commission</t>
        </is>
      </c>
      <c r="B22" s="123">
        <f>(SUMIFS(Sales!$O:$O,Sales!$A:$A,"&lt;&gt;"&amp;"Endulini",Sales!$D:$D,TRUE)+SUMIFS(Sales!$O:$O,Sales!$A:$A,"&lt;&gt;"&amp;"Endulini",Sales!$D:$D,FALSE))/1.15-C52</f>
        <v/>
      </c>
      <c r="C22" s="123">
        <f>SUMIFS(Sales!$O:$O,Sales!$E:$E,TRUE,Sales!$A:$A,"&lt;&gt;"&amp;"Endulini")/1.15</f>
        <v/>
      </c>
      <c r="D22" s="123">
        <f>SUMIFS(Sales!$O:$O,Sales!$E:$E,FALSE,Sales!$D:$D,TRUE,Sales!$A:$A,"&lt;&gt;"&amp;"Endulini")/1.15</f>
        <v/>
      </c>
      <c r="E22" s="123">
        <f>SUMIFS(Sales!$O:$O,Sales!$E:$E,FALSE,Sales!$D:$D,FALSE,Sales!$A:$A,"&lt;&gt;"&amp;"Endulini")/1.15-C52</f>
        <v/>
      </c>
    </row>
    <row r="23">
      <c r="A23" s="118" t="inlineStr">
        <is>
          <t>Transfer Fees</t>
        </is>
      </c>
      <c r="B23" s="123">
        <f>SUMIFS(Sales!$L:$L,Sales!$A:$A,"&lt;&gt;"&amp;"Endulini",Sales!$D:$D,TRUE)+SUMIFS(Sales!$L:$L,Sales!$A:$A,"&lt;&gt;"&amp;"Endulini",Sales!$D:$D,FALSE)</f>
        <v/>
      </c>
      <c r="C23" s="123">
        <f>SUMIFS(Sales!$L:$L,Sales!$E:$E,TRUE,Sales!$A:$A,"&lt;&gt;"&amp;"Endulini")</f>
        <v/>
      </c>
      <c r="D23" s="123">
        <f>SUMIFS(Sales!$L:$L,Sales!$E:$E,FALSE,Sales!$D:$D,TRUE,Sales!$A:$A,"&lt;&gt;"&amp;"Endulini")</f>
        <v/>
      </c>
      <c r="E23" s="123">
        <f>SUMIFS(Sales!$L:$L,Sales!$E:$E,FALSE,Sales!$D:$D,FALSE,Sales!$A:$A,"&lt;&gt;"&amp;"Endulini")</f>
        <v/>
      </c>
    </row>
    <row r="24">
      <c r="A24" s="118" t="inlineStr">
        <is>
          <t>Bond Registration</t>
        </is>
      </c>
      <c r="B24" s="123">
        <f>SUMIFS(Sales!$P:$P,Sales!$A:$A,"&lt;&gt;"&amp;"Endulini",Sales!$D:$D,TRUE)+SUMIFS(Sales!$P:$P,Sales!$A:$A,"&lt;&gt;"&amp;"Endulini",Sales!$D:$D,FALSE)</f>
        <v/>
      </c>
      <c r="C24" s="123">
        <f>SUMIFS(Sales!$P:$P,Sales!$E:$E,TRUE,Sales!$A:$A,"&lt;&gt;"&amp;"Endulini")</f>
        <v/>
      </c>
      <c r="D24" s="123">
        <f>SUMIFS(Sales!$P:$P,Sales!$E:$E,FALSE,Sales!$D:$D,TRUE,Sales!$A:$A,"&lt;&gt;"&amp;"Endulini")</f>
        <v/>
      </c>
      <c r="E24" s="123">
        <f>SUMIFS(Sales!$P:$P,Sales!$E:$E,FALSE,Sales!$D:$D,FALSE,Sales!$A:$A,"&lt;&gt;"&amp;"Endulini")</f>
        <v/>
      </c>
    </row>
    <row r="25">
      <c r="A25" s="118" t="inlineStr">
        <is>
          <t>Security Release Fee</t>
        </is>
      </c>
      <c r="B25" s="123">
        <f>SUMIFS(Sales!$M:$M,Sales!$A:$A,"&lt;&gt;"&amp;"Endulini",Sales!$D:$D,TRUE)+SUMIFS(Sales!$M:$M,Sales!$A:$A,"&lt;&gt;"&amp;"Endulini",Sales!$D:$D,FALSE)</f>
        <v/>
      </c>
      <c r="C25" s="123">
        <f>SUMIFS(Sales!$M:$M,Sales!$E:$E,TRUE,Sales!$A:$A,"&lt;&gt;"&amp;"Endulini")</f>
        <v/>
      </c>
      <c r="D25" s="123">
        <f>SUMIFS(Sales!$M:$M,Sales!$E:$E,FALSE,Sales!$D:$D,TRUE,Sales!$A:$A,"&lt;&gt;"&amp;"Endulini")</f>
        <v/>
      </c>
      <c r="E25" s="123">
        <f>SUMIFS(Sales!$M:$M,Sales!$E:$E,FALSE,Sales!$D:$D,FALSE,Sales!$A:$A,"&lt;&gt;"&amp;"Endulini")</f>
        <v/>
      </c>
    </row>
    <row r="26">
      <c r="A26" s="118" t="inlineStr">
        <is>
          <t>Unforseen (0.05%)</t>
        </is>
      </c>
      <c r="B26" s="123">
        <f>SUMIFS(Sales!$N:$N,Sales!$A:$A,"&lt;&gt;"&amp;"Endulini",Sales!$D:$D,TRUE)+SUMIFS(Sales!$N:$N,Sales!$A:$A,"&lt;&gt;"&amp;"Endulini",Sales!$D:$D,FALSE)-C53</f>
        <v/>
      </c>
      <c r="C26" s="123">
        <f>SUMIFS(Sales!$N:$N,Sales!$E:$E,TRUE,Sales!$A:$A,"&lt;&gt;"&amp;"Endulini")</f>
        <v/>
      </c>
      <c r="D26" s="123">
        <f>SUMIFS(Sales!$N:$N,Sales!$E:$E,FALSE,Sales!$D:$D,TRUE,Sales!$A:$A,"&lt;&gt;"&amp;"Endulini")</f>
        <v/>
      </c>
      <c r="E26" s="123">
        <f>SUMIFS(Sales!$N:$N,Sales!$E:$E,FALSE,Sales!$D:$D,FALSE,Sales!$A:$A,"&lt;&gt;"&amp;"Endulini")-C53</f>
        <v/>
      </c>
    </row>
    <row r="27">
      <c r="A27" s="118" t="inlineStr">
        <is>
          <t>Transfer Income</t>
        </is>
      </c>
      <c r="B27" s="123">
        <f>B21-SUM(B22:B26)</f>
        <v/>
      </c>
      <c r="C27" s="123">
        <f>C21-SUM(C22:C26)</f>
        <v/>
      </c>
      <c r="D27" s="123">
        <f>D21-SUM(D22:D26)</f>
        <v/>
      </c>
      <c r="E27" s="123">
        <f>E21-SUM(E22:E26)</f>
        <v/>
      </c>
    </row>
    <row r="28">
      <c r="A28" s="121" t="inlineStr">
        <is>
          <t>INTEREST</t>
        </is>
      </c>
      <c r="B28" s="116" t="n"/>
      <c r="C28" s="116" t="n"/>
      <c r="D28" s="116" t="n"/>
      <c r="E28" s="117" t="n"/>
    </row>
    <row r="29">
      <c r="A29" s="118" t="inlineStr">
        <is>
          <t>Total Estimated Interest</t>
        </is>
      </c>
      <c r="B29" s="122">
        <f>SUMIFS(Investors!$S:$S,Investors!$G:$G,FALSE)+SUMIFS(Investors!$S:$S,Investors!$G:$G,TRUE)</f>
        <v/>
      </c>
      <c r="C29" s="116" t="n"/>
      <c r="D29" s="116" t="n"/>
      <c r="E29" s="117" t="n"/>
    </row>
    <row r="30">
      <c r="A30" s="118" t="inlineStr">
        <is>
          <t>Interest Paid to Date</t>
        </is>
      </c>
      <c r="B30" s="122">
        <f>SUMIFS(Investors!$S:$S,Investors!$G:$G,TRUE)+SUMIFS(Investors!$S:$S,Investors!$G:$G,FALSE,Investors!$O:$O,TRUE)</f>
        <v/>
      </c>
      <c r="C30" s="116" t="n"/>
      <c r="D30" s="116" t="n"/>
      <c r="E30" s="117" t="n"/>
    </row>
    <row r="31" hidden="1">
      <c r="A31" s="118" t="inlineStr">
        <is>
          <t>Remaining Interest to Exit</t>
        </is>
      </c>
      <c r="B31" s="122">
        <f>B29-B30</f>
        <v/>
      </c>
      <c r="C31" s="116" t="n"/>
      <c r="D31" s="116" t="n"/>
      <c r="E31" s="117" t="n"/>
    </row>
    <row r="32" hidden="1">
      <c r="A32" s="118" t="inlineStr">
        <is>
          <t>Interest Due to date</t>
        </is>
      </c>
      <c r="B32" s="122">
        <f>SUMIFS(Investors!$T:$T,Investors!$G:$G,FALSE,Investors!$O:$O,FALSE)+SUMIFS(Investors!$Q:$Q,Investors!$G:$G,FALSE,Investors!$O:$O,FALSE)</f>
        <v/>
      </c>
      <c r="C32" s="116" t="n"/>
      <c r="D32" s="116" t="n"/>
      <c r="E32" s="117" t="n"/>
    </row>
    <row r="33" hidden="1">
      <c r="A33" s="118" t="inlineStr">
        <is>
          <t>Interest Due to be Earned to Exit</t>
        </is>
      </c>
      <c r="B33" s="122">
        <f>B31-B32</f>
        <v/>
      </c>
      <c r="C33" s="116" t="n"/>
      <c r="D33" s="116" t="n"/>
      <c r="E33" s="117" t="n"/>
    </row>
    <row r="34">
      <c r="A34" s="121" t="inlineStr">
        <is>
          <t>FUNDING AVAILABLE</t>
        </is>
      </c>
      <c r="B34" s="116" t="n"/>
      <c r="C34" s="116" t="n"/>
      <c r="D34" s="116" t="n"/>
      <c r="E34" s="117" t="n"/>
    </row>
    <row r="35">
      <c r="A35" s="118" t="inlineStr">
        <is>
          <t>Total Draw funds available</t>
        </is>
      </c>
      <c r="B35" s="122">
        <f>Cashflow!B20</f>
        <v/>
      </c>
      <c r="C35" s="116" t="n"/>
      <c r="D35" s="116" t="n"/>
      <c r="E35" s="117" t="n"/>
    </row>
    <row r="36">
      <c r="A36" s="118" t="inlineStr">
        <is>
          <t>Projected Heron Projects Income</t>
        </is>
      </c>
      <c r="B36" s="122">
        <f>Cashflow!B11+C46</f>
        <v/>
      </c>
      <c r="C36" s="116" t="n"/>
      <c r="D36" s="116" t="n"/>
      <c r="E36" s="117" t="n"/>
    </row>
    <row r="37">
      <c r="A37" s="118" t="inlineStr">
        <is>
          <t>Total Current Funds Available</t>
        </is>
      </c>
      <c r="B37" s="122">
        <f>B35+B36</f>
        <v/>
      </c>
      <c r="C37" s="116" t="n"/>
      <c r="D37" s="116" t="n"/>
      <c r="E37" s="117" t="n"/>
    </row>
    <row r="38">
      <c r="A38" s="118" t="inlineStr">
        <is>
          <t>Current Construction Cost</t>
        </is>
      </c>
      <c r="B38" s="122">
        <f>-Cashflow!B28+C47+C48+C49+C50+C51</f>
        <v/>
      </c>
      <c r="C38" s="116" t="n"/>
      <c r="D38" s="116" t="n"/>
      <c r="E38" s="117" t="n"/>
    </row>
    <row r="39">
      <c r="A39" s="118" t="inlineStr">
        <is>
          <t>Total funds (required)/Surplus</t>
        </is>
      </c>
      <c r="B39" s="122">
        <f>B37-B38</f>
        <v/>
      </c>
      <c r="C39" s="116" t="n"/>
      <c r="D39" s="116" t="n"/>
      <c r="E39" s="117" t="n"/>
    </row>
    <row r="40">
      <c r="A40" s="121" t="inlineStr">
        <is>
          <t>PROJECTED PROFIT</t>
        </is>
      </c>
      <c r="B40" s="116" t="n"/>
      <c r="C40" s="116" t="n"/>
      <c r="D40" s="116" t="n"/>
      <c r="E40" s="117" t="n"/>
    </row>
    <row r="41">
      <c r="A41" s="118" t="inlineStr">
        <is>
          <t>Projected Nett Revenue</t>
        </is>
      </c>
      <c r="B41" s="122">
        <f>+B21+SUM(B56:B63)</f>
        <v/>
      </c>
      <c r="C41" s="116" t="n"/>
      <c r="D41" s="116" t="n"/>
      <c r="E41" s="117" t="n"/>
    </row>
    <row r="42">
      <c r="A42" s="118" t="inlineStr">
        <is>
          <t>Other Income (interest received)</t>
        </is>
      </c>
      <c r="B42" s="122">
        <f>-SUMIFS(Xero!$F:$F,Xero!$E:$E,"Interest Received - Momentum")</f>
        <v/>
      </c>
      <c r="C42" s="116" t="n"/>
      <c r="D42" s="116" t="n"/>
      <c r="E42" s="117" t="n"/>
    </row>
    <row r="43">
      <c r="A43" s="118" t="inlineStr">
        <is>
          <t>Total Estimated Development and Sales Costs</t>
        </is>
      </c>
      <c r="B43" s="122">
        <f>+B78-C47-C48-C49-C50+SUM(D22:E26)</f>
        <v/>
      </c>
      <c r="C43" s="116" t="n"/>
      <c r="D43" s="116" t="n"/>
      <c r="E43" s="117" t="n"/>
    </row>
    <row r="44">
      <c r="A44" s="118" t="inlineStr">
        <is>
          <t>Interest Expense</t>
        </is>
      </c>
      <c r="B44" s="122">
        <f>B29-B30-C51</f>
        <v/>
      </c>
      <c r="C44" s="116" t="n"/>
      <c r="D44" s="116" t="n"/>
      <c r="E44" s="117" t="n"/>
    </row>
    <row r="45">
      <c r="A45" s="118" t="inlineStr">
        <is>
          <t>Profit</t>
        </is>
      </c>
      <c r="B45" s="122">
        <f>B41+B42-B43-B44</f>
        <v/>
      </c>
      <c r="C45" s="116" t="n"/>
      <c r="D45" s="116" t="n"/>
      <c r="E45" s="117" t="n"/>
    </row>
    <row r="46">
      <c r="A46" s="113" t="inlineStr">
        <is>
          <t>Sales Increase</t>
        </is>
      </c>
      <c r="B46" s="124" t="n">
        <v>0</v>
      </c>
      <c r="C46" s="125">
        <f>SUMIFS(Sales!$K:$K,Sales!$E:$E,FALSE,Sales!$D:$D,FALSE,Sales!$A:$A,"&lt;&gt;"&amp;"Endulini")*B46</f>
        <v/>
      </c>
      <c r="D46" s="125" t="inlineStr"/>
      <c r="E46" s="125">
        <f>C46/$E$20</f>
        <v/>
      </c>
    </row>
    <row r="47">
      <c r="A47" s="113" t="inlineStr">
        <is>
          <t>CPC Construction</t>
        </is>
      </c>
      <c r="B47" s="124" t="n">
        <v>0</v>
      </c>
      <c r="C47" s="125">
        <f>SUMIFS('Updated Construction'!$F:$F,'Updated Construction'!$D:$D,FALSE)*B47</f>
        <v/>
      </c>
      <c r="D47" s="125">
        <f>SUMIFS('Updated Construction'!$F:$F,'Updated Construction'!$D:$D,FALSE)-C47</f>
        <v/>
      </c>
      <c r="E47" s="125">
        <f>C47/$E$20</f>
        <v/>
      </c>
    </row>
    <row r="48">
      <c r="A48" s="113" t="inlineStr">
        <is>
          <t>Rent Salaries and wages</t>
        </is>
      </c>
      <c r="B48" s="126" t="n">
        <v>0</v>
      </c>
      <c r="C48" s="125">
        <f>400000*B48</f>
        <v/>
      </c>
      <c r="D48" s="125">
        <f>SUMIFS('Other Costs'!$D:$D,'Other Costs'!$A:$A,'NSST Print'!$A48,'Other Costs'!$C:$C,"&gt;"&amp;'NSST Print'!$B$3)-C48</f>
        <v/>
      </c>
      <c r="E48" s="125">
        <f>C48/$E$20</f>
        <v/>
      </c>
    </row>
    <row r="49">
      <c r="A49" s="113" t="inlineStr">
        <is>
          <t>CPSD</t>
        </is>
      </c>
      <c r="B49" s="124" t="n">
        <v>0</v>
      </c>
      <c r="C49" s="125">
        <f>SUMIFS('Other Costs'!$D:$D,'Other Costs'!$A:$A,'NSST Print'!$A49,'Other Costs'!$C:$C,"&gt;"&amp;'NSST Print'!$B$3)*B49</f>
        <v/>
      </c>
      <c r="D49" s="125">
        <f>SUMIFS('Other Costs'!$D:$D,'Other Costs'!$A:$A,'NSST Print'!$A49,'Other Costs'!$C:$C,"&gt;"&amp;'NSST Print'!$B$3)-C49</f>
        <v/>
      </c>
      <c r="E49" s="125">
        <f>C49/$E$20</f>
        <v/>
      </c>
    </row>
    <row r="50">
      <c r="A50" s="113" t="inlineStr">
        <is>
          <t>OppInvest</t>
        </is>
      </c>
      <c r="B50" s="124" t="n">
        <v>0</v>
      </c>
      <c r="C50" s="125">
        <f>SUMIFS('Other Costs'!$D:$D,'Other Costs'!$A:$A,'NSST Print'!$A75,'Other Costs'!$C:$C,"&gt;"&amp;'NSST Print'!$B$3)*B50</f>
        <v/>
      </c>
      <c r="D50" s="125">
        <f>SUMIFS('Other Costs'!$D:$D,'Other Costs'!$A:$A,'NSST Print'!$A75,'Other Costs'!$C:$C,"&gt;"&amp;'NSST Print'!$B$3)-C50</f>
        <v/>
      </c>
      <c r="E50" s="125">
        <f>C50/$E$20</f>
        <v/>
      </c>
    </row>
    <row r="51">
      <c r="A51" s="113" t="inlineStr">
        <is>
          <t>investor interest</t>
        </is>
      </c>
      <c r="B51" s="124" t="n">
        <v>0</v>
      </c>
      <c r="C51" s="125">
        <f>(B29-B30)*B51</f>
        <v/>
      </c>
      <c r="D51" s="125">
        <f>(B29-B30)-C51</f>
        <v/>
      </c>
      <c r="E51" s="125">
        <f>C51/$E$20</f>
        <v/>
      </c>
    </row>
    <row r="52">
      <c r="A52" s="113" t="inlineStr">
        <is>
          <t>Commissions</t>
        </is>
      </c>
      <c r="B52" s="124" t="n">
        <v>0</v>
      </c>
      <c r="C52" s="125">
        <f>SUMIFS(Sales!$O:$O,Sales!$E:$E,FALSE,Sales!$D:$D,FALSE,Sales!$A:$A,"&lt;&gt;"&amp;"Endulini")/1.15*B52</f>
        <v/>
      </c>
      <c r="D52" s="125">
        <f>SUMIFS(Sales!$O:$O,Sales!$E:$E,FALSE,Sales!$D:$D,FALSE,Sales!$A:$A,"&lt;&gt;"&amp;"Endulini")/1.15-C52</f>
        <v/>
      </c>
      <c r="E52" s="125">
        <f>C52/$E$20</f>
        <v/>
      </c>
    </row>
    <row r="53">
      <c r="A53" s="113" t="inlineStr">
        <is>
          <t>Unforseen</t>
        </is>
      </c>
      <c r="B53" s="124" t="n">
        <v>0</v>
      </c>
      <c r="C53" s="125">
        <f>SUMIFS(Sales!$N:$N,Sales!$E:$E,FALSE,Sales!$D:$D,FALSE,Sales!$A:$A,"&lt;&gt;"&amp;"Endulini")*B53</f>
        <v/>
      </c>
      <c r="D53" s="125">
        <f>SUMIFS(Sales!$N:$N,Sales!$E:$E,FALSE,Sales!$D:$D,FALSE,Sales!$A:$A,"&lt;&gt;"&amp;"Endulini")-C53</f>
        <v/>
      </c>
      <c r="E53" s="125">
        <f>C53/$E$20</f>
        <v/>
      </c>
    </row>
    <row r="54">
      <c r="A54" s="113" t="n"/>
      <c r="B54" s="125" t="n"/>
      <c r="C54" s="125" t="n"/>
      <c r="D54" s="125" t="n"/>
      <c r="E54" s="125" t="n"/>
    </row>
    <row r="55">
      <c r="A55" s="113" t="n"/>
      <c r="B55" s="125" t="n"/>
      <c r="C55" s="125" t="n"/>
      <c r="D55" s="125" t="n"/>
      <c r="E55" s="125" t="n"/>
    </row>
    <row r="56">
      <c r="A56" s="113" t="inlineStr">
        <is>
          <t>Rental Income</t>
        </is>
      </c>
      <c r="B56" s="125">
        <f>-SUMIFS(Xero!$F:$F,Xero!$E:$E,'NSST Print'!$A56)</f>
        <v/>
      </c>
      <c r="C56" s="125" t="n"/>
      <c r="D56" s="125" t="n"/>
      <c r="E56" s="125" t="n"/>
    </row>
    <row r="57">
      <c r="A57" s="113" t="inlineStr">
        <is>
          <t>Sales - Heron Fields occupational rent</t>
        </is>
      </c>
      <c r="B57" s="125">
        <f>-SUMIFS(Xero!$F:$F,Xero!$E:$E,'NSST Print'!$A57)</f>
        <v/>
      </c>
      <c r="C57" s="125" t="n"/>
      <c r="D57" s="125" t="n"/>
      <c r="E57" s="125" t="n"/>
    </row>
    <row r="58">
      <c r="A58" s="113" t="inlineStr">
        <is>
          <t>Sales - Heron View Occupational Rent</t>
        </is>
      </c>
      <c r="B58" s="125">
        <f>-SUMIFS(Xero!$F:$F,Xero!$E:$E,'NSST Print'!$A58)</f>
        <v/>
      </c>
      <c r="C58" s="125" t="n"/>
      <c r="D58" s="125" t="n"/>
      <c r="E58" s="125" t="n"/>
    </row>
    <row r="59">
      <c r="A59" s="113" t="inlineStr">
        <is>
          <t>Bond Origination</t>
        </is>
      </c>
      <c r="B59" s="125">
        <f>-SUMIFS(Xero!$F:$F,Xero!$E:$E,'NSST Print'!$A59)</f>
        <v/>
      </c>
      <c r="C59" s="125" t="n"/>
      <c r="D59" s="125" t="n"/>
      <c r="E59" s="125" t="n"/>
    </row>
    <row r="60">
      <c r="A60" s="113" t="inlineStr">
        <is>
          <t>Interest Received - Deposit Grey Heron</t>
        </is>
      </c>
      <c r="B60" s="125">
        <f>-SUMIFS(Xero!$F:$F,Xero!$E:$E,'NSST Print'!$A60)</f>
        <v/>
      </c>
      <c r="C60" s="125" t="n"/>
      <c r="D60" s="125" t="n"/>
      <c r="E60" s="125" t="n"/>
    </row>
    <row r="61">
      <c r="A61" s="113" t="inlineStr">
        <is>
          <t>Interest Received - Deposits</t>
        </is>
      </c>
      <c r="B61" s="125">
        <f>-SUMIFS(Xero!$F:$F,Xero!$E:$E,'NSST Print'!$A61)</f>
        <v/>
      </c>
      <c r="C61" s="125" t="n"/>
      <c r="D61" s="125" t="n"/>
      <c r="E61" s="125" t="n"/>
    </row>
    <row r="62">
      <c r="A62" s="113" t="inlineStr">
        <is>
          <t>Interest Received - STBB Trust Account</t>
        </is>
      </c>
      <c r="B62" s="125">
        <f>-SUMIFS(Xero!$F:$F,Xero!$E:$E,'NSST Print'!$A62)</f>
        <v/>
      </c>
      <c r="C62" s="125" t="n"/>
      <c r="D62" s="125" t="n"/>
      <c r="E62" s="125" t="n"/>
    </row>
    <row r="63">
      <c r="A63" s="113" t="inlineStr">
        <is>
          <t>Revaluation of Land (Not Incl)</t>
        </is>
      </c>
      <c r="B63" s="125">
        <f>-SUMIFS(Xero!$F:$F,Xero!$E:$E,'NSST Print'!$A63)</f>
        <v/>
      </c>
      <c r="C63" s="125" t="n"/>
      <c r="D63" s="125" t="n"/>
      <c r="E63" s="125" t="n"/>
    </row>
    <row r="64">
      <c r="A64" s="113" t="n"/>
      <c r="B64" s="125" t="n"/>
      <c r="C64" s="125" t="n"/>
      <c r="D64" s="125" t="n"/>
      <c r="E64" s="125" t="n"/>
    </row>
    <row r="65">
      <c r="A65" s="113" t="n"/>
      <c r="B65" s="125" t="n"/>
      <c r="C65" s="125" t="n"/>
      <c r="D65" s="125" t="n"/>
      <c r="E65" s="125" t="n"/>
    </row>
    <row r="66">
      <c r="A66" s="113" t="inlineStr">
        <is>
          <t>Costs</t>
        </is>
      </c>
      <c r="B66" s="125">
        <f>SUMIFS(Xero!$F:$F,Xero!$C:$C,"Expenses",Xero!$A:$A,"="&amp;Heron!$A$4)+SUMIFS(Xero!$F:$F,Xero!$C:$C,"Expenses",Xero!$A:$A,"="&amp;Heron!$A$5)</f>
        <v/>
      </c>
      <c r="C66" s="125" t="n"/>
      <c r="D66" s="125" t="n"/>
      <c r="E66" s="125" t="n"/>
    </row>
    <row r="67">
      <c r="A67" s="113" t="inlineStr">
        <is>
          <t>Heron View Land</t>
        </is>
      </c>
      <c r="B67" s="125">
        <f>SUMIFS(Xero!$F:$F,Xero!$E:$E,'NSST Print'!$A67)</f>
        <v/>
      </c>
      <c r="C67" s="125" t="n"/>
      <c r="D67" s="125" t="n"/>
      <c r="E67" s="125" t="n"/>
    </row>
    <row r="68">
      <c r="A68" s="113" t="inlineStr">
        <is>
          <t>COS - Heron Fields - Construction</t>
        </is>
      </c>
      <c r="B68" s="125">
        <f>SUMIFS(Xero!$F:$F,Xero!$E:$E,'NSST Print'!$A68)</f>
        <v/>
      </c>
      <c r="C68" s="125" t="n"/>
      <c r="D68" s="125" t="n"/>
      <c r="E68" s="125" t="n"/>
    </row>
    <row r="69">
      <c r="A69" s="113" t="inlineStr">
        <is>
          <t>COS - Heron Fields - P &amp; G</t>
        </is>
      </c>
      <c r="B69" s="125">
        <f>SUMIFS(Xero!$F:$F,Xero!$E:$E,'NSST Print'!$A69)</f>
        <v/>
      </c>
      <c r="C69" s="125" t="n"/>
      <c r="D69" s="125" t="n"/>
      <c r="E69" s="125" t="n"/>
    </row>
    <row r="70">
      <c r="A70" s="113" t="inlineStr">
        <is>
          <t>COS - Heron Fields - Printing &amp; Stationary</t>
        </is>
      </c>
      <c r="B70" s="125">
        <f>SUMIFS(Xero!$F:$F,Xero!$E:$E,'NSST Print'!$A70)</f>
        <v/>
      </c>
      <c r="C70" s="125" t="n"/>
      <c r="D70" s="125" t="n"/>
      <c r="E70" s="125" t="n"/>
    </row>
    <row r="71">
      <c r="A71" s="113" t="inlineStr">
        <is>
          <t>COS - Heron View - Construction</t>
        </is>
      </c>
      <c r="B71" s="125">
        <f>SUMIFS(Xero!$F:$F,Xero!$E:$E,'NSST Print'!$A71)+SUMIFS('Updated Construction'!$F:$F,'Updated Construction'!$D:$D,FALSE)</f>
        <v/>
      </c>
      <c r="C71" s="125" t="n"/>
      <c r="D71" s="125" t="n"/>
      <c r="E71" s="125" t="n"/>
    </row>
    <row r="72">
      <c r="A72" s="113" t="inlineStr">
        <is>
          <t>COS - Heron View - P&amp;G</t>
        </is>
      </c>
      <c r="B72" s="125">
        <f>SUMIFS(Xero!$F:$F,Xero!$E:$E,'NSST Print'!$A72)</f>
        <v/>
      </c>
      <c r="C72" s="125" t="n"/>
      <c r="D72" s="125" t="n"/>
      <c r="E72" s="125" t="n"/>
    </row>
    <row r="73">
      <c r="A73" s="113" t="inlineStr">
        <is>
          <t>COS - Heron View - Printing &amp; Stationary</t>
        </is>
      </c>
      <c r="B73" s="125">
        <f>SUMIFS(Xero!$F:$F,Xero!$E:$E,'NSST Print'!$A73)</f>
        <v/>
      </c>
      <c r="C73" s="125" t="n"/>
      <c r="D73" s="125" t="n"/>
      <c r="E73" s="125" t="n"/>
    </row>
    <row r="74">
      <c r="A74" s="113" t="inlineStr">
        <is>
          <t>CPSD</t>
        </is>
      </c>
      <c r="B74" s="125">
        <f>SUMIFS('Other Costs'!$D:$D,'Other Costs'!$A:$A,'NSST Print'!$A74)</f>
        <v/>
      </c>
      <c r="C74" s="125" t="n"/>
      <c r="D74" s="125" t="n"/>
      <c r="E74" s="125" t="n"/>
    </row>
    <row r="75">
      <c r="A75" s="113" t="inlineStr">
        <is>
          <t>OppInvest</t>
        </is>
      </c>
      <c r="B75" s="125">
        <f>SUMIFS('Other Costs'!$D:$D,'Other Costs'!$A:$A,'NSST Print'!$A75)</f>
        <v/>
      </c>
      <c r="C75" s="125" t="n"/>
      <c r="D75" s="125" t="n"/>
      <c r="E75" s="125" t="n"/>
    </row>
    <row r="76">
      <c r="A76" s="113" t="inlineStr">
        <is>
          <t>Professional Fees</t>
        </is>
      </c>
      <c r="B76" s="125">
        <f>SUMIFS('Other Costs'!$D:$D,'Other Costs'!$A:$A,'NSST Print'!$A76)</f>
        <v/>
      </c>
      <c r="C76" s="125" t="n"/>
      <c r="D76" s="125" t="n"/>
      <c r="E76" s="125" t="n"/>
    </row>
    <row r="77">
      <c r="A77" s="113" t="inlineStr">
        <is>
          <t>Rent Salaries and Wages</t>
        </is>
      </c>
      <c r="B77" s="125">
        <f>SUMIFS('Other Costs'!$D:$D,'Other Costs'!$A:$A,'NSST Print'!$A77)</f>
        <v/>
      </c>
      <c r="C77" s="125" t="n"/>
      <c r="D77" s="125" t="n"/>
      <c r="E77" s="125" t="n"/>
    </row>
    <row r="78">
      <c r="A78" s="113" t="inlineStr">
        <is>
          <t>Total Costs</t>
        </is>
      </c>
      <c r="B78" s="125">
        <f>SUM(B66:B77)</f>
        <v/>
      </c>
      <c r="C78" s="125" t="n"/>
      <c r="D78" s="125" t="n"/>
      <c r="E78" s="125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E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7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8" t="inlineStr">
        <is>
          <t>Total Units</t>
        </is>
      </c>
      <c r="B2" s="128" t="inlineStr">
        <is>
          <t>Investment Number</t>
        </is>
      </c>
      <c r="C2" s="128" t="inlineStr">
        <is>
          <t>Unit Number</t>
        </is>
      </c>
      <c r="D2" s="128" t="inlineStr">
        <is>
          <t>Block</t>
        </is>
      </c>
      <c r="E2" s="128" t="inlineStr">
        <is>
          <t>Investor</t>
        </is>
      </c>
      <c r="F2" s="128" t="inlineStr">
        <is>
          <t>Capital Amount</t>
        </is>
      </c>
      <c r="G2" s="128" t="inlineStr">
        <is>
          <t>Fund Release Date</t>
        </is>
      </c>
      <c r="H2" s="128" t="inlineStr">
        <is>
          <t>Unit Sold Status</t>
        </is>
      </c>
      <c r="I2" s="128" t="inlineStr">
        <is>
          <t>Unit Transferred Status</t>
        </is>
      </c>
      <c r="J2" s="128" t="inlineStr">
        <is>
          <t>Estimated Transfer Date</t>
        </is>
      </c>
      <c r="K2" s="128" t="inlineStr">
        <is>
          <t>Actual Transfer Date</t>
        </is>
      </c>
      <c r="L2" s="128" t="inlineStr">
        <is>
          <t>Exit Deadline (730 Days)</t>
        </is>
      </c>
      <c r="M2" s="128" t="inlineStr">
        <is>
          <t>Current Report Date</t>
        </is>
      </c>
      <c r="N2" s="128" t="inlineStr">
        <is>
          <t>Days To Contract Exit</t>
        </is>
      </c>
      <c r="O2" s="128" t="inlineStr">
        <is>
          <t>Days To Estimated Exit</t>
        </is>
      </c>
      <c r="P2" s="128" t="inlineStr">
        <is>
          <t>Investor Contract Expiry Exit</t>
        </is>
      </c>
      <c r="Q2" s="128" t="inlineStr">
        <is>
          <t>Capital &amp; Interest To Be Exited</t>
        </is>
      </c>
      <c r="R2" s="128" t="inlineStr">
        <is>
          <t>Investor Exit Value On Sales</t>
        </is>
      </c>
      <c r="S2" s="128" t="inlineStr">
        <is>
          <t>Exited By Developer</t>
        </is>
      </c>
      <c r="T2" s="128" t="inlineStr">
        <is>
          <t>Date Of Exit</t>
        </is>
      </c>
      <c r="U2" s="128" t="inlineStr">
        <is>
          <t>Early Release</t>
        </is>
      </c>
      <c r="V2" s="128" t="inlineStr">
        <is>
          <t>Investor Pay Back On Transfer</t>
        </is>
      </c>
      <c r="W2" s="128" t="inlineStr">
        <is>
          <t>Developer &amp; Unbonded</t>
        </is>
      </c>
      <c r="X2" s="128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9">
        <f>COUNTIFS(Sales!$E:$E,FALSE,Sales!$A:$A,"&lt;&gt;"&amp;"Endulini",Sales!$D:$D,TRUE)+COUNTIFS(Sales!$E:$E,FALSE,Sales!$A:$A,"&lt;&gt;"&amp;"Endulini",Sales!$D:$D,FALSE)</f>
        <v/>
      </c>
      <c r="B3" s="130" t="n"/>
      <c r="C3" s="129">
        <f>COUNTIFS(Investors!$G:$G,FALSE)+COUNTIFS(Investors!$G:$G,TRUE)-(COUNTIFS(Investors!$G:$G,TRUE)+COUNTIFS(Investors!$G:$G,FALSE,Investors!$O:$O,TRUE,Investors!$P:$P,FALSE))</f>
        <v/>
      </c>
      <c r="D3" s="130" t="n"/>
      <c r="E3" s="130" t="n"/>
      <c r="F3" s="131">
        <f>SUM(F4:F588)</f>
        <v/>
      </c>
      <c r="G3" s="130" t="n"/>
      <c r="H3" s="130" t="n"/>
      <c r="I3" s="130" t="n"/>
      <c r="J3" s="130" t="n"/>
      <c r="K3" s="130" t="n"/>
      <c r="L3" s="130" t="n"/>
      <c r="M3" s="130" t="n"/>
      <c r="N3" s="130" t="n"/>
      <c r="O3" s="130" t="n"/>
      <c r="P3" s="131">
        <f>SUM(P4:P588)</f>
        <v/>
      </c>
      <c r="Q3" s="131">
        <f>SUM(Q4:Q588)</f>
        <v/>
      </c>
      <c r="R3" s="131">
        <f>SUM(R4:R588)</f>
        <v/>
      </c>
      <c r="S3" s="131">
        <f>SUBTOTAL(109,S4:S588)</f>
        <v/>
      </c>
      <c r="T3" s="130" t="n"/>
      <c r="U3" s="130" t="n"/>
      <c r="V3" s="131">
        <f>SUM(V4:V588)</f>
        <v/>
      </c>
      <c r="W3" s="131">
        <f>SUM(W4:W588)</f>
        <v/>
      </c>
      <c r="X3" s="130" t="n"/>
    </row>
    <row r="4">
      <c r="A4" s="132" t="inlineStr">
        <is>
          <t>ZCAM01</t>
        </is>
      </c>
      <c r="B4" s="132" t="n">
        <v>2</v>
      </c>
      <c r="C4" s="132" t="inlineStr">
        <is>
          <t>HFA101</t>
        </is>
      </c>
      <c r="D4" s="132" t="inlineStr">
        <is>
          <t>A</t>
        </is>
      </c>
      <c r="E4" s="132" t="inlineStr">
        <is>
          <t>Campbell Jeremy &amp; Rosaline</t>
        </is>
      </c>
      <c r="F4" s="133">
        <f>SUMIFS(Investors!$M:$M, Investors!$I:$I, "&lt;=" &amp; 'NSST Print'!$B$3, Investors!$K:$K, "&gt;" &amp; 'NSST Print'!$B$3, Investors!$A:$A, 'Investor Exit List'!A4, Investors!$E:$E, 'Investor Exit List'!C4)</f>
        <v/>
      </c>
      <c r="G4" s="134" t="n">
        <v>44610</v>
      </c>
      <c r="H4" s="132">
        <f>VLOOKUP($C4,Sales!$C:$E,2,FALSE)</f>
        <v/>
      </c>
      <c r="I4" s="132">
        <f>VLOOKUP($C4,Sales!$C:$E,3,FALSE)</f>
        <v/>
      </c>
      <c r="J4" s="134">
        <f>SUMIFS(Sales!$H:$H,Sales!$C:$C,'Investor Exit List'!$C4)</f>
        <v/>
      </c>
      <c r="K4" s="134">
        <f>IF(I4=TRUE,J4,"")</f>
        <v/>
      </c>
      <c r="L4" s="134">
        <f>G4+731</f>
        <v/>
      </c>
      <c r="M4" s="134" t="n">
        <v>45473</v>
      </c>
      <c r="N4" s="135">
        <f>IFERROR(IF(G4&lt;&gt;"",IF(I4=TRUE,0,IF(U4=TRUE,0,L4-M4)),0),0)</f>
        <v/>
      </c>
      <c r="O4" s="135">
        <f>IF(N4&gt;0,IF(N4&lt;=180,N4,0),0)</f>
        <v/>
      </c>
      <c r="P4" s="133">
        <f>IF(AND(N4&lt;90,N4&gt;0),Q4,0)</f>
        <v/>
      </c>
      <c r="Q4" s="133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33">
        <f>IF(AND(H4=TRUE,I4=FALSE),Q4,0)</f>
        <v/>
      </c>
      <c r="S4" s="133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34">
        <f>IF(U4=TRUE,$J4,"")</f>
        <v/>
      </c>
      <c r="U4" s="132" t="b">
        <v>0</v>
      </c>
      <c r="V4" s="133">
        <f>IF(AND(H4=TRUE,OR(K4="",K4&gt;M4)),S4,0)</f>
        <v/>
      </c>
      <c r="W4" s="132" t="n">
        <v>0</v>
      </c>
      <c r="X4" s="132" t="b">
        <v>0</v>
      </c>
      <c r="Y4" s="135">
        <f>IF(H4=FALSE,VLOOKUP($C4,Sales!$C:$F,4,FALSE),1)</f>
        <v/>
      </c>
      <c r="Z4" s="132">
        <f>IF(Y4=0,"Release",IF(AND(L4&lt;J4,Y4=1,H4=FALSE,U4=FALSE,MONTH(L4)&amp;"/"&amp;YEAR(L4)&lt;&gt;MONTH(J4)&amp;"/"&amp;YEAR(J4)),"Release",""))</f>
        <v/>
      </c>
      <c r="AA4" s="136">
        <f>_xlfn.minifs($L:$L,$C:$C,$C4,$F:$F,"&lt;&gt;0")</f>
        <v/>
      </c>
      <c r="AB4" s="136">
        <f>C4&amp;"-"&amp;A4</f>
        <v/>
      </c>
      <c r="AC4" s="136">
        <f>L4</f>
        <v/>
      </c>
      <c r="AD4" s="136">
        <f>EOMONTH(EDATE($J4, 0), 0)</f>
        <v/>
      </c>
      <c r="AE4" s="135">
        <f>IF(AND(AD4&gt;EOMONTH(EDATE(AA4, 0), 0)),1,0)</f>
        <v/>
      </c>
    </row>
    <row r="5">
      <c r="A5" s="132" t="inlineStr">
        <is>
          <t>ZSCH01</t>
        </is>
      </c>
      <c r="B5" s="132" t="n">
        <v>10</v>
      </c>
      <c r="C5" s="132" t="inlineStr">
        <is>
          <t>HFA101</t>
        </is>
      </c>
      <c r="D5" s="132" t="inlineStr">
        <is>
          <t>A</t>
        </is>
      </c>
      <c r="E5" s="132" t="inlineStr">
        <is>
          <t>Schubert Inge</t>
        </is>
      </c>
      <c r="F5" s="133">
        <f>SUMIFS(Investors!$M:$M, Investors!$I:$I, "&lt;=" &amp; 'NSST Print'!$B$3, Investors!$K:$K, "&gt;" &amp; 'NSST Print'!$B$3, Investors!$A:$A, 'Investor Exit List'!A5, Investors!$E:$E, 'Investor Exit List'!C5)</f>
        <v/>
      </c>
      <c r="G5" s="134" t="n">
        <v>44316</v>
      </c>
      <c r="H5" s="132">
        <f>VLOOKUP($C5,Sales!$C:$E,2,FALSE)</f>
        <v/>
      </c>
      <c r="I5" s="132">
        <f>VLOOKUP($C5,Sales!$C:$E,3,FALSE)</f>
        <v/>
      </c>
      <c r="J5" s="134">
        <f>SUMIFS(Sales!$H:$H,Sales!$C:$C,'Investor Exit List'!$C5)</f>
        <v/>
      </c>
      <c r="K5" s="134">
        <f>IF(I5=TRUE,J5,"")</f>
        <v/>
      </c>
      <c r="L5" s="134">
        <f>G5+731</f>
        <v/>
      </c>
      <c r="M5" s="134" t="n">
        <v>45473</v>
      </c>
      <c r="N5" s="135">
        <f>IFERROR(IF(G5&lt;&gt;"",IF(I5=TRUE,0,IF(U5=TRUE,0,L5-M5)),0),0)</f>
        <v/>
      </c>
      <c r="O5" s="135">
        <f>IF(N5&gt;0,IF(N5&lt;=180,N5,0),0)</f>
        <v/>
      </c>
      <c r="P5" s="133">
        <f>IF(AND(N5&lt;90,N5&gt;0),Q5,0)</f>
        <v/>
      </c>
      <c r="Q5" s="133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33">
        <f>IF(AND(H5=TRUE,I5=FALSE),Q5,0)</f>
        <v/>
      </c>
      <c r="S5" s="133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34">
        <f>IF(U5=TRUE,$J5,"")</f>
        <v/>
      </c>
      <c r="U5" s="132" t="b">
        <v>0</v>
      </c>
      <c r="V5" s="133">
        <f>IF(AND(H5=TRUE,OR(K5="",K5&gt;M5)),S5,0)</f>
        <v/>
      </c>
      <c r="W5" s="132" t="n">
        <v>0</v>
      </c>
      <c r="X5" s="132" t="b">
        <v>0</v>
      </c>
      <c r="Y5" s="135">
        <f>IF(H5=FALSE,VLOOKUP($C5,Sales!$C:$F,4,FALSE),1)</f>
        <v/>
      </c>
      <c r="Z5" s="132">
        <f>IF(Y5=0,"Release",IF(AND(L5&lt;J5,Y5=1,H5=FALSE,U5=FALSE,MONTH(L5)&amp;"/"&amp;YEAR(L5)&lt;&gt;MONTH(J5)&amp;"/"&amp;YEAR(J5)),"Release",""))</f>
        <v/>
      </c>
      <c r="AA5" s="136">
        <f>_xlfn.minifs($L:$L,$C:$C,$C5,$F:$F,"&lt;&gt;0")</f>
        <v/>
      </c>
      <c r="AB5" s="136">
        <f>C5&amp;"-"&amp;A5</f>
        <v/>
      </c>
      <c r="AC5" s="136">
        <f>L5</f>
        <v/>
      </c>
      <c r="AD5" s="136">
        <f>EOMONTH(EDATE($J5, 0), 0)</f>
        <v/>
      </c>
      <c r="AE5" s="135">
        <f>IF(AND(AD5&gt;EOMONTH(EDATE(AA5, 0), 0)),1,0)</f>
        <v/>
      </c>
    </row>
    <row r="6">
      <c r="A6" s="132" t="inlineStr">
        <is>
          <t>ZZYL03</t>
        </is>
      </c>
      <c r="B6" s="132" t="n">
        <v>1</v>
      </c>
      <c r="C6" s="132" t="inlineStr">
        <is>
          <t>HFA102</t>
        </is>
      </c>
      <c r="D6" s="132" t="inlineStr">
        <is>
          <t>A</t>
        </is>
      </c>
      <c r="E6" s="132" t="inlineStr">
        <is>
          <t>Zylstra Sandra Robyn</t>
        </is>
      </c>
      <c r="F6" s="133">
        <f>SUMIFS(Investors!$M:$M, Investors!$I:$I, "&lt;=" &amp; 'NSST Print'!$B$3, Investors!$K:$K, "&gt;" &amp; 'NSST Print'!$B$3, Investors!$A:$A, 'Investor Exit List'!A6, Investors!$E:$E, 'Investor Exit List'!C6)</f>
        <v/>
      </c>
      <c r="G6" s="134" t="n">
        <v>44352</v>
      </c>
      <c r="H6" s="132">
        <f>VLOOKUP($C6,Sales!$C:$E,2,FALSE)</f>
        <v/>
      </c>
      <c r="I6" s="132">
        <f>VLOOKUP($C6,Sales!$C:$E,3,FALSE)</f>
        <v/>
      </c>
      <c r="J6" s="134">
        <f>SUMIFS(Sales!$H:$H,Sales!$C:$C,'Investor Exit List'!$C6)</f>
        <v/>
      </c>
      <c r="K6" s="134">
        <f>IF(I6=TRUE,J6,"")</f>
        <v/>
      </c>
      <c r="L6" s="134">
        <f>G6+731</f>
        <v/>
      </c>
      <c r="M6" s="134" t="n">
        <v>45473</v>
      </c>
      <c r="N6" s="135">
        <f>IFERROR(IF(G6&lt;&gt;"",IF(I6=TRUE,0,IF(U6=TRUE,0,L6-M6)),0),0)</f>
        <v/>
      </c>
      <c r="O6" s="135">
        <f>IF(N6&gt;0,IF(N6&lt;=180,N6,0),0)</f>
        <v/>
      </c>
      <c r="P6" s="133">
        <f>IF(AND(N6&lt;90,N6&gt;0),Q6,0)</f>
        <v/>
      </c>
      <c r="Q6" s="133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33">
        <f>IF(AND(H6=TRUE,I6=FALSE),Q6,0)</f>
        <v/>
      </c>
      <c r="S6" s="133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34">
        <f>IF(U6=TRUE,$J6,"")</f>
        <v/>
      </c>
      <c r="U6" s="132" t="b">
        <v>0</v>
      </c>
      <c r="V6" s="133">
        <f>IF(AND(H6=TRUE,OR(K6="",K6&gt;M6)),S6,0)</f>
        <v/>
      </c>
      <c r="W6" s="132" t="n">
        <v>0</v>
      </c>
      <c r="X6" s="132" t="b">
        <v>0</v>
      </c>
      <c r="Y6" s="135">
        <f>IF(H6=FALSE,VLOOKUP($C6,Sales!$C:$F,4,FALSE),1)</f>
        <v/>
      </c>
      <c r="Z6" s="132">
        <f>IF(Y6=0,"Release",IF(AND(L6&lt;J6,Y6=1,H6=FALSE,U6=FALSE,MONTH(L6)&amp;"/"&amp;YEAR(L6)&lt;&gt;MONTH(J6)&amp;"/"&amp;YEAR(J6)),"Release",""))</f>
        <v/>
      </c>
      <c r="AA6" s="136">
        <f>_xlfn.minifs($L:$L,$C:$C,$C6,$F:$F,"&lt;&gt;0")</f>
        <v/>
      </c>
      <c r="AB6" s="136">
        <f>C6&amp;"-"&amp;A6</f>
        <v/>
      </c>
      <c r="AC6" s="136">
        <f>L6</f>
        <v/>
      </c>
      <c r="AD6" s="136">
        <f>EOMONTH(EDATE($J6, 0), 0)</f>
        <v/>
      </c>
      <c r="AE6" s="135">
        <f>IF(AND(AD6&gt;EOMONTH(EDATE(AA6, 0), 0)),1,0)</f>
        <v/>
      </c>
    </row>
    <row r="7">
      <c r="A7" s="132" t="inlineStr">
        <is>
          <t>ZELE01</t>
        </is>
      </c>
      <c r="B7" s="132" t="n">
        <v>1</v>
      </c>
      <c r="C7" s="132" t="inlineStr">
        <is>
          <t>HFA103</t>
        </is>
      </c>
      <c r="D7" s="132" t="inlineStr">
        <is>
          <t>A</t>
        </is>
      </c>
      <c r="E7" s="132" t="inlineStr">
        <is>
          <t>Lew Emile Kenneth</t>
        </is>
      </c>
      <c r="F7" s="133">
        <f>SUMIFS(Investors!$M:$M, Investors!$I:$I, "&lt;=" &amp; 'NSST Print'!$B$3, Investors!$K:$K, "&gt;" &amp; 'NSST Print'!$B$3, Investors!$A:$A, 'Investor Exit List'!A7, Investors!$E:$E, 'Investor Exit List'!C7)</f>
        <v/>
      </c>
      <c r="G7" s="134" t="n">
        <v>44316</v>
      </c>
      <c r="H7" s="132">
        <f>VLOOKUP($C7,Sales!$C:$E,2,FALSE)</f>
        <v/>
      </c>
      <c r="I7" s="132">
        <f>VLOOKUP($C7,Sales!$C:$E,3,FALSE)</f>
        <v/>
      </c>
      <c r="J7" s="134">
        <f>SUMIFS(Sales!$H:$H,Sales!$C:$C,'Investor Exit List'!$C7)</f>
        <v/>
      </c>
      <c r="K7" s="134">
        <f>IF(I7=TRUE,J7,"")</f>
        <v/>
      </c>
      <c r="L7" s="134">
        <f>G7+731</f>
        <v/>
      </c>
      <c r="M7" s="134" t="n">
        <v>45473</v>
      </c>
      <c r="N7" s="135">
        <f>IFERROR(IF(G7&lt;&gt;"",IF(I7=TRUE,0,IF(U7=TRUE,0,L7-M7)),0),0)</f>
        <v/>
      </c>
      <c r="O7" s="135">
        <f>IF(N7&gt;0,IF(N7&lt;=180,N7,0),0)</f>
        <v/>
      </c>
      <c r="P7" s="133">
        <f>IF(AND(N7&lt;90,N7&gt;0),Q7,0)</f>
        <v/>
      </c>
      <c r="Q7" s="133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33">
        <f>IF(AND(H7=TRUE,I7=FALSE),Q7,0)</f>
        <v/>
      </c>
      <c r="S7" s="133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34">
        <f>IF(U7=TRUE,$J7,"")</f>
        <v/>
      </c>
      <c r="U7" s="132" t="b">
        <v>0</v>
      </c>
      <c r="V7" s="133">
        <f>IF(AND(H7=TRUE,OR(K7="",K7&gt;M7)),S7,0)</f>
        <v/>
      </c>
      <c r="W7" s="132" t="n">
        <v>0</v>
      </c>
      <c r="X7" s="132" t="b">
        <v>0</v>
      </c>
      <c r="Y7" s="135">
        <f>IF(H7=FALSE,VLOOKUP($C7,Sales!$C:$F,4,FALSE),1)</f>
        <v/>
      </c>
      <c r="Z7" s="132">
        <f>IF(Y7=0,"Release",IF(AND(L7&lt;J7,Y7=1,H7=FALSE,U7=FALSE,MONTH(L7)&amp;"/"&amp;YEAR(L7)&lt;&gt;MONTH(J7)&amp;"/"&amp;YEAR(J7)),"Release",""))</f>
        <v/>
      </c>
      <c r="AA7" s="136">
        <f>_xlfn.minifs($L:$L,$C:$C,$C7,$F:$F,"&lt;&gt;0")</f>
        <v/>
      </c>
      <c r="AB7" s="136">
        <f>C7&amp;"-"&amp;A7</f>
        <v/>
      </c>
      <c r="AC7" s="136">
        <f>L7</f>
        <v/>
      </c>
      <c r="AD7" s="136">
        <f>EOMONTH(EDATE($J7, 0), 0)</f>
        <v/>
      </c>
      <c r="AE7" s="135">
        <f>IF(AND(AD7&gt;EOMONTH(EDATE(AA7, 0), 0)),1,0)</f>
        <v/>
      </c>
    </row>
    <row r="8">
      <c r="A8" s="132" t="inlineStr">
        <is>
          <t>ZHIL01</t>
        </is>
      </c>
      <c r="B8" s="132" t="n">
        <v>1</v>
      </c>
      <c r="C8" s="132" t="inlineStr">
        <is>
          <t>HFA103</t>
        </is>
      </c>
      <c r="D8" s="132" t="inlineStr">
        <is>
          <t>A</t>
        </is>
      </c>
      <c r="E8" s="132" t="inlineStr">
        <is>
          <t>Hill Trevor David</t>
        </is>
      </c>
      <c r="F8" s="133">
        <f>SUMIFS(Investors!$M:$M, Investors!$I:$I, "&lt;=" &amp; 'NSST Print'!$B$3, Investors!$K:$K, "&gt;" &amp; 'NSST Print'!$B$3, Investors!$A:$A, 'Investor Exit List'!A8, Investors!$E:$E, 'Investor Exit List'!C8)</f>
        <v/>
      </c>
      <c r="G8" s="134" t="n">
        <v>44352</v>
      </c>
      <c r="H8" s="132">
        <f>VLOOKUP($C8,Sales!$C:$E,2,FALSE)</f>
        <v/>
      </c>
      <c r="I8" s="132">
        <f>VLOOKUP($C8,Sales!$C:$E,3,FALSE)</f>
        <v/>
      </c>
      <c r="J8" s="134">
        <f>SUMIFS(Sales!$H:$H,Sales!$C:$C,'Investor Exit List'!$C8)</f>
        <v/>
      </c>
      <c r="K8" s="134">
        <f>IF(I8=TRUE,J8,"")</f>
        <v/>
      </c>
      <c r="L8" s="134">
        <f>G8+731</f>
        <v/>
      </c>
      <c r="M8" s="134" t="n">
        <v>45473</v>
      </c>
      <c r="N8" s="135">
        <f>IFERROR(IF(G8&lt;&gt;"",IF(I8=TRUE,0,IF(U8=TRUE,0,L8-M8)),0),0)</f>
        <v/>
      </c>
      <c r="O8" s="135">
        <f>IF(N8&gt;0,IF(N8&lt;=180,N8,0),0)</f>
        <v/>
      </c>
      <c r="P8" s="133">
        <f>IF(AND(N8&lt;90,N8&gt;0),Q8,0)</f>
        <v/>
      </c>
      <c r="Q8" s="133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33">
        <f>IF(AND(H8=TRUE,I8=FALSE),Q8,0)</f>
        <v/>
      </c>
      <c r="S8" s="133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34">
        <f>IF(U8=TRUE,$J8,"")</f>
        <v/>
      </c>
      <c r="U8" s="132" t="b">
        <v>0</v>
      </c>
      <c r="V8" s="133">
        <f>IF(AND(H8=TRUE,OR(K8="",K8&gt;M8)),S8,0)</f>
        <v/>
      </c>
      <c r="W8" s="132" t="n">
        <v>0</v>
      </c>
      <c r="X8" s="132" t="b">
        <v>0</v>
      </c>
      <c r="Y8" s="135">
        <f>IF(H8=FALSE,VLOOKUP($C8,Sales!$C:$F,4,FALSE),1)</f>
        <v/>
      </c>
      <c r="Z8" s="132">
        <f>IF(Y8=0,"Release",IF(AND(L8&lt;J8,Y8=1,H8=FALSE,U8=FALSE,MONTH(L8)&amp;"/"&amp;YEAR(L8)&lt;&gt;MONTH(J8)&amp;"/"&amp;YEAR(J8)),"Release",""))</f>
        <v/>
      </c>
      <c r="AA8" s="136">
        <f>_xlfn.minifs($L:$L,$C:$C,$C8,$F:$F,"&lt;&gt;0")</f>
        <v/>
      </c>
      <c r="AB8" s="136">
        <f>C8&amp;"-"&amp;A8</f>
        <v/>
      </c>
      <c r="AC8" s="136">
        <f>L8</f>
        <v/>
      </c>
      <c r="AD8" s="136">
        <f>EOMONTH(EDATE($J8, 0), 0)</f>
        <v/>
      </c>
      <c r="AE8" s="135">
        <f>IF(AND(AD8&gt;EOMONTH(EDATE(AA8, 0), 0)),1,0)</f>
        <v/>
      </c>
    </row>
    <row r="9">
      <c r="A9" s="132" t="inlineStr">
        <is>
          <t>ZVAN02</t>
        </is>
      </c>
      <c r="B9" s="132" t="n">
        <v>1</v>
      </c>
      <c r="C9" s="132" t="inlineStr">
        <is>
          <t>HFA103</t>
        </is>
      </c>
      <c r="D9" s="132" t="inlineStr">
        <is>
          <t>A</t>
        </is>
      </c>
      <c r="E9" s="132" t="inlineStr">
        <is>
          <t>van Schalkwyk Agatha Dorothea</t>
        </is>
      </c>
      <c r="F9" s="133">
        <f>SUMIFS(Investors!$M:$M, Investors!$I:$I, "&lt;=" &amp; 'NSST Print'!$B$3, Investors!$K:$K, "&gt;" &amp; 'NSST Print'!$B$3, Investors!$A:$A, 'Investor Exit List'!A9, Investors!$E:$E, 'Investor Exit List'!C9)</f>
        <v/>
      </c>
      <c r="G9" s="134" t="n">
        <v>44352</v>
      </c>
      <c r="H9" s="132">
        <f>VLOOKUP($C9,Sales!$C:$E,2,FALSE)</f>
        <v/>
      </c>
      <c r="I9" s="132">
        <f>VLOOKUP($C9,Sales!$C:$E,3,FALSE)</f>
        <v/>
      </c>
      <c r="J9" s="134">
        <f>SUMIFS(Sales!$H:$H,Sales!$C:$C,'Investor Exit List'!$C9)</f>
        <v/>
      </c>
      <c r="K9" s="134">
        <f>IF(I9=TRUE,J9,"")</f>
        <v/>
      </c>
      <c r="L9" s="134">
        <f>G9+731</f>
        <v/>
      </c>
      <c r="M9" s="134" t="n">
        <v>45473</v>
      </c>
      <c r="N9" s="135">
        <f>IFERROR(IF(G9&lt;&gt;"",IF(I9=TRUE,0,IF(U9=TRUE,0,L9-M9)),0),0)</f>
        <v/>
      </c>
      <c r="O9" s="135">
        <f>IF(N9&gt;0,IF(N9&lt;=180,N9,0),0)</f>
        <v/>
      </c>
      <c r="P9" s="133">
        <f>IF(AND(N9&lt;90,N9&gt;0),Q9,0)</f>
        <v/>
      </c>
      <c r="Q9" s="133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33">
        <f>IF(AND(H9=TRUE,I9=FALSE),Q9,0)</f>
        <v/>
      </c>
      <c r="S9" s="133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34">
        <f>IF(U9=TRUE,$J9,"")</f>
        <v/>
      </c>
      <c r="U9" s="132" t="b">
        <v>0</v>
      </c>
      <c r="V9" s="133">
        <f>IF(AND(H9=TRUE,OR(K9="",K9&gt;M9)),S9,0)</f>
        <v/>
      </c>
      <c r="W9" s="132" t="n">
        <v>0</v>
      </c>
      <c r="X9" s="132" t="b">
        <v>0</v>
      </c>
      <c r="Y9" s="135">
        <f>IF(H9=FALSE,VLOOKUP($C9,Sales!$C:$F,4,FALSE),1)</f>
        <v/>
      </c>
      <c r="Z9" s="132">
        <f>IF(Y9=0,"Release",IF(AND(L9&lt;J9,Y9=1,H9=FALSE,U9=FALSE,MONTH(L9)&amp;"/"&amp;YEAR(L9)&lt;&gt;MONTH(J9)&amp;"/"&amp;YEAR(J9)),"Release",""))</f>
        <v/>
      </c>
      <c r="AA9" s="136">
        <f>_xlfn.minifs($L:$L,$C:$C,$C9,$F:$F,"&lt;&gt;0")</f>
        <v/>
      </c>
      <c r="AB9" s="136">
        <f>C9&amp;"-"&amp;A9</f>
        <v/>
      </c>
      <c r="AC9" s="136">
        <f>L9</f>
        <v/>
      </c>
      <c r="AD9" s="136">
        <f>EOMONTH(EDATE($J9, 0), 0)</f>
        <v/>
      </c>
      <c r="AE9" s="135">
        <f>IF(AND(AD9&gt;EOMONTH(EDATE(AA9, 0), 0)),1,0)</f>
        <v/>
      </c>
    </row>
    <row r="10">
      <c r="A10" s="132" t="inlineStr">
        <is>
          <t>ZZYL03</t>
        </is>
      </c>
      <c r="B10" s="132" t="n">
        <v>2</v>
      </c>
      <c r="C10" s="132" t="inlineStr">
        <is>
          <t>HFA103</t>
        </is>
      </c>
      <c r="D10" s="132" t="inlineStr">
        <is>
          <t>A</t>
        </is>
      </c>
      <c r="E10" s="132" t="inlineStr">
        <is>
          <t>Zylstra Sandra Robyn</t>
        </is>
      </c>
      <c r="F10" s="133">
        <f>SUMIFS(Investors!$M:$M, Investors!$I:$I, "&lt;=" &amp; 'NSST Print'!$B$3, Investors!$K:$K, "&gt;" &amp; 'NSST Print'!$B$3, Investors!$A:$A, 'Investor Exit List'!A10, Investors!$E:$E, 'Investor Exit List'!C10)</f>
        <v/>
      </c>
      <c r="G10" s="134" t="n">
        <v>44352</v>
      </c>
      <c r="H10" s="132">
        <f>VLOOKUP($C10,Sales!$C:$E,2,FALSE)</f>
        <v/>
      </c>
      <c r="I10" s="132">
        <f>VLOOKUP($C10,Sales!$C:$E,3,FALSE)</f>
        <v/>
      </c>
      <c r="J10" s="134">
        <f>SUMIFS(Sales!$H:$H,Sales!$C:$C,'Investor Exit List'!$C10)</f>
        <v/>
      </c>
      <c r="K10" s="134">
        <f>IF(I10=TRUE,J10,"")</f>
        <v/>
      </c>
      <c r="L10" s="134">
        <f>G10+731</f>
        <v/>
      </c>
      <c r="M10" s="134" t="n">
        <v>45473</v>
      </c>
      <c r="N10" s="135">
        <f>IFERROR(IF(G10&lt;&gt;"",IF(I10=TRUE,0,IF(U10=TRUE,0,L10-M10)),0),0)</f>
        <v/>
      </c>
      <c r="O10" s="135">
        <f>IF(N10&gt;0,IF(N10&lt;=180,N10,0),0)</f>
        <v/>
      </c>
      <c r="P10" s="133">
        <f>IF(AND(N10&lt;90,N10&gt;0),Q10,0)</f>
        <v/>
      </c>
      <c r="Q10" s="133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33">
        <f>IF(AND(H10=TRUE,I10=FALSE),Q10,0)</f>
        <v/>
      </c>
      <c r="S10" s="133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34">
        <f>IF(U10=TRUE,$J10,"")</f>
        <v/>
      </c>
      <c r="U10" s="132" t="b">
        <v>0</v>
      </c>
      <c r="V10" s="133">
        <f>IF(AND(H10=TRUE,OR(K10="",K10&gt;M10)),S10,0)</f>
        <v/>
      </c>
      <c r="W10" s="132" t="n">
        <v>0</v>
      </c>
      <c r="X10" s="132" t="b">
        <v>0</v>
      </c>
      <c r="Y10" s="135">
        <f>IF(H10=FALSE,VLOOKUP($C10,Sales!$C:$F,4,FALSE),1)</f>
        <v/>
      </c>
      <c r="Z10" s="132">
        <f>IF(Y10=0,"Release",IF(AND(L10&lt;J10,Y10=1,H10=FALSE,U10=FALSE,MONTH(L10)&amp;"/"&amp;YEAR(L10)&lt;&gt;MONTH(J10)&amp;"/"&amp;YEAR(J10)),"Release",""))</f>
        <v/>
      </c>
      <c r="AA10" s="136">
        <f>_xlfn.minifs($L:$L,$C:$C,$C10,$F:$F,"&lt;&gt;0")</f>
        <v/>
      </c>
      <c r="AB10" s="136">
        <f>C10&amp;"-"&amp;A10</f>
        <v/>
      </c>
      <c r="AC10" s="136">
        <f>L10</f>
        <v/>
      </c>
      <c r="AD10" s="136">
        <f>EOMONTH(EDATE($J10, 0), 0)</f>
        <v/>
      </c>
      <c r="AE10" s="135">
        <f>IF(AND(AD10&gt;EOMONTH(EDATE(AA10, 0), 0)),1,0)</f>
        <v/>
      </c>
    </row>
    <row r="11">
      <c r="A11" s="132" t="inlineStr">
        <is>
          <t>ZDEB01</t>
        </is>
      </c>
      <c r="B11" s="132" t="n">
        <v>5</v>
      </c>
      <c r="C11" s="132" t="inlineStr">
        <is>
          <t>HFA104</t>
        </is>
      </c>
      <c r="D11" s="132" t="inlineStr">
        <is>
          <t>A</t>
        </is>
      </c>
      <c r="E11" s="132" t="inlineStr">
        <is>
          <t>De Beer William Henry</t>
        </is>
      </c>
      <c r="F11" s="133">
        <f>SUMIFS(Investors!$M:$M, Investors!$I:$I, "&lt;=" &amp; 'NSST Print'!$B$3, Investors!$K:$K, "&gt;" &amp; 'NSST Print'!$B$3, Investors!$A:$A, 'Investor Exit List'!A11, Investors!$E:$E, 'Investor Exit List'!C11)</f>
        <v/>
      </c>
      <c r="G11" s="134" t="n">
        <v>44352</v>
      </c>
      <c r="H11" s="132">
        <f>VLOOKUP($C11,Sales!$C:$E,2,FALSE)</f>
        <v/>
      </c>
      <c r="I11" s="132">
        <f>VLOOKUP($C11,Sales!$C:$E,3,FALSE)</f>
        <v/>
      </c>
      <c r="J11" s="134">
        <f>SUMIFS(Sales!$H:$H,Sales!$C:$C,'Investor Exit List'!$C11)</f>
        <v/>
      </c>
      <c r="K11" s="134">
        <f>IF(I11=TRUE,J11,"")</f>
        <v/>
      </c>
      <c r="L11" s="134">
        <f>G11+731</f>
        <v/>
      </c>
      <c r="M11" s="134" t="n">
        <v>45473</v>
      </c>
      <c r="N11" s="135">
        <f>IFERROR(IF(G11&lt;&gt;"",IF(I11=TRUE,0,IF(U11=TRUE,0,L11-M11)),0),0)</f>
        <v/>
      </c>
      <c r="O11" s="135">
        <f>IF(N11&gt;0,IF(N11&lt;=180,N11,0),0)</f>
        <v/>
      </c>
      <c r="P11" s="133">
        <f>IF(AND(N11&lt;90,N11&gt;0),Q11,0)</f>
        <v/>
      </c>
      <c r="Q11" s="133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33">
        <f>IF(AND(H11=TRUE,I11=FALSE),Q11,0)</f>
        <v/>
      </c>
      <c r="S11" s="133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34">
        <f>IF(U11=TRUE,$J11,"")</f>
        <v/>
      </c>
      <c r="U11" s="132" t="b">
        <v>0</v>
      </c>
      <c r="V11" s="133">
        <f>IF(AND(H11=TRUE,OR(K11="",K11&gt;M11)),S11,0)</f>
        <v/>
      </c>
      <c r="W11" s="132" t="n">
        <v>0</v>
      </c>
      <c r="X11" s="132" t="b">
        <v>0</v>
      </c>
      <c r="Y11" s="135">
        <f>IF(H11=FALSE,VLOOKUP($C11,Sales!$C:$F,4,FALSE),1)</f>
        <v/>
      </c>
      <c r="Z11" s="132">
        <f>IF(Y11=0,"Release",IF(AND(L11&lt;J11,Y11=1,H11=FALSE,U11=FALSE,MONTH(L11)&amp;"/"&amp;YEAR(L11)&lt;&gt;MONTH(J11)&amp;"/"&amp;YEAR(J11)),"Release",""))</f>
        <v/>
      </c>
      <c r="AA11" s="136">
        <f>_xlfn.minifs($L:$L,$C:$C,$C11,$F:$F,"&lt;&gt;0")</f>
        <v/>
      </c>
      <c r="AB11" s="136">
        <f>C11&amp;"-"&amp;A11</f>
        <v/>
      </c>
      <c r="AC11" s="136">
        <f>L11</f>
        <v/>
      </c>
      <c r="AD11" s="136">
        <f>EOMONTH(EDATE($J11, 0), 0)</f>
        <v/>
      </c>
      <c r="AE11" s="135">
        <f>IF(AND(AD11&gt;EOMONTH(EDATE(AA11, 0), 0)),1,0)</f>
        <v/>
      </c>
    </row>
    <row r="12">
      <c r="A12" s="132" t="inlineStr">
        <is>
          <t>ZBLO01</t>
        </is>
      </c>
      <c r="B12" s="132" t="n">
        <v>1</v>
      </c>
      <c r="C12" s="132" t="inlineStr">
        <is>
          <t>HFA105</t>
        </is>
      </c>
      <c r="D12" s="132" t="inlineStr">
        <is>
          <t>A</t>
        </is>
      </c>
      <c r="E12" s="132" t="inlineStr">
        <is>
          <t>Blows Robert Errol</t>
        </is>
      </c>
      <c r="F12" s="133">
        <f>SUMIFS(Investors!$M:$M, Investors!$I:$I, "&lt;=" &amp; 'NSST Print'!$B$3, Investors!$K:$K, "&gt;" &amp; 'NSST Print'!$B$3, Investors!$A:$A, 'Investor Exit List'!A12, Investors!$E:$E, 'Investor Exit List'!C12)</f>
        <v/>
      </c>
      <c r="G12" s="134" t="n">
        <v>44352</v>
      </c>
      <c r="H12" s="132">
        <f>VLOOKUP($C12,Sales!$C:$E,2,FALSE)</f>
        <v/>
      </c>
      <c r="I12" s="132">
        <f>VLOOKUP($C12,Sales!$C:$E,3,FALSE)</f>
        <v/>
      </c>
      <c r="J12" s="134">
        <f>SUMIFS(Sales!$H:$H,Sales!$C:$C,'Investor Exit List'!$C12)</f>
        <v/>
      </c>
      <c r="K12" s="134">
        <f>IF(I12=TRUE,J12,"")</f>
        <v/>
      </c>
      <c r="L12" s="134">
        <f>G12+731</f>
        <v/>
      </c>
      <c r="M12" s="134" t="n">
        <v>45473</v>
      </c>
      <c r="N12" s="135">
        <f>IFERROR(IF(G12&lt;&gt;"",IF(I12=TRUE,0,IF(U12=TRUE,0,L12-M12)),0),0)</f>
        <v/>
      </c>
      <c r="O12" s="135">
        <f>IF(N12&gt;0,IF(N12&lt;=180,N12,0),0)</f>
        <v/>
      </c>
      <c r="P12" s="133">
        <f>IF(AND(N12&lt;90,N12&gt;0),Q12,0)</f>
        <v/>
      </c>
      <c r="Q12" s="133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33">
        <f>IF(AND(H12=TRUE,I12=FALSE),Q12,0)</f>
        <v/>
      </c>
      <c r="S12" s="133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34">
        <f>IF(U12=TRUE,$J12,"")</f>
        <v/>
      </c>
      <c r="U12" s="132" t="b">
        <v>0</v>
      </c>
      <c r="V12" s="133">
        <f>IF(AND(H12=TRUE,OR(K12="",K12&gt;M12)),S12,0)</f>
        <v/>
      </c>
      <c r="W12" s="132" t="n">
        <v>0</v>
      </c>
      <c r="X12" s="132" t="b">
        <v>0</v>
      </c>
      <c r="Y12" s="135">
        <f>IF(H12=FALSE,VLOOKUP($C12,Sales!$C:$F,4,FALSE),1)</f>
        <v/>
      </c>
      <c r="Z12" s="132">
        <f>IF(Y12=0,"Release",IF(AND(L12&lt;J12,Y12=1,H12=FALSE,U12=FALSE,MONTH(L12)&amp;"/"&amp;YEAR(L12)&lt;&gt;MONTH(J12)&amp;"/"&amp;YEAR(J12)),"Release",""))</f>
        <v/>
      </c>
      <c r="AA12" s="136">
        <f>_xlfn.minifs($L:$L,$C:$C,$C12,$F:$F,"&lt;&gt;0")</f>
        <v/>
      </c>
      <c r="AB12" s="136">
        <f>C12&amp;"-"&amp;A12</f>
        <v/>
      </c>
      <c r="AC12" s="136">
        <f>L12</f>
        <v/>
      </c>
      <c r="AD12" s="136">
        <f>EOMONTH(EDATE($J12, 0), 0)</f>
        <v/>
      </c>
      <c r="AE12" s="135">
        <f>IF(AND(AD12&gt;EOMONTH(EDATE(AA12, 0), 0)),1,0)</f>
        <v/>
      </c>
    </row>
    <row r="13">
      <c r="A13" s="132" t="inlineStr">
        <is>
          <t>ZCRO01</t>
        </is>
      </c>
      <c r="B13" s="132" t="n">
        <v>1</v>
      </c>
      <c r="C13" s="132" t="inlineStr">
        <is>
          <t>HFA105</t>
        </is>
      </c>
      <c r="D13" s="132" t="inlineStr">
        <is>
          <t>A</t>
        </is>
      </c>
      <c r="E13" s="132" t="inlineStr">
        <is>
          <t>Lunau Marc</t>
        </is>
      </c>
      <c r="F13" s="133">
        <f>SUMIFS(Investors!$M:$M, Investors!$I:$I, "&lt;=" &amp; 'NSST Print'!$B$3, Investors!$K:$K, "&gt;" &amp; 'NSST Print'!$B$3, Investors!$A:$A, 'Investor Exit List'!A13, Investors!$E:$E, 'Investor Exit List'!C13)</f>
        <v/>
      </c>
      <c r="G13" s="134" t="n">
        <v>44352</v>
      </c>
      <c r="H13" s="132">
        <f>VLOOKUP($C13,Sales!$C:$E,2,FALSE)</f>
        <v/>
      </c>
      <c r="I13" s="132">
        <f>VLOOKUP($C13,Sales!$C:$E,3,FALSE)</f>
        <v/>
      </c>
      <c r="J13" s="134">
        <f>SUMIFS(Sales!$H:$H,Sales!$C:$C,'Investor Exit List'!$C13)</f>
        <v/>
      </c>
      <c r="K13" s="134">
        <f>IF(I13=TRUE,J13,"")</f>
        <v/>
      </c>
      <c r="L13" s="134">
        <f>G13+731</f>
        <v/>
      </c>
      <c r="M13" s="134" t="n">
        <v>45473</v>
      </c>
      <c r="N13" s="135">
        <f>IFERROR(IF(G13&lt;&gt;"",IF(I13=TRUE,0,IF(U13=TRUE,0,L13-M13)),0),0)</f>
        <v/>
      </c>
      <c r="O13" s="135">
        <f>IF(N13&gt;0,IF(N13&lt;=180,N13,0),0)</f>
        <v/>
      </c>
      <c r="P13" s="133">
        <f>IF(AND(N13&lt;90,N13&gt;0),Q13,0)</f>
        <v/>
      </c>
      <c r="Q13" s="133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33">
        <f>IF(AND(H13=TRUE,I13=FALSE),Q13,0)</f>
        <v/>
      </c>
      <c r="S13" s="133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34">
        <f>IF(U13=TRUE,$J13,"")</f>
        <v/>
      </c>
      <c r="U13" s="132" t="b">
        <v>0</v>
      </c>
      <c r="V13" s="133">
        <f>IF(AND(H13=TRUE,OR(K13="",K13&gt;M13)),S13,0)</f>
        <v/>
      </c>
      <c r="W13" s="132" t="n">
        <v>0</v>
      </c>
      <c r="X13" s="132" t="b">
        <v>0</v>
      </c>
      <c r="Y13" s="135">
        <f>IF(H13=FALSE,VLOOKUP($C13,Sales!$C:$F,4,FALSE),1)</f>
        <v/>
      </c>
      <c r="Z13" s="132">
        <f>IF(Y13=0,"Release",IF(AND(L13&lt;J13,Y13=1,H13=FALSE,U13=FALSE,MONTH(L13)&amp;"/"&amp;YEAR(L13)&lt;&gt;MONTH(J13)&amp;"/"&amp;YEAR(J13)),"Release",""))</f>
        <v/>
      </c>
      <c r="AA13" s="136">
        <f>_xlfn.minifs($L:$L,$C:$C,$C13,$F:$F,"&lt;&gt;0")</f>
        <v/>
      </c>
      <c r="AB13" s="136">
        <f>C13&amp;"-"&amp;A13</f>
        <v/>
      </c>
      <c r="AC13" s="136">
        <f>L13</f>
        <v/>
      </c>
      <c r="AD13" s="136">
        <f>EOMONTH(EDATE($J13, 0), 0)</f>
        <v/>
      </c>
      <c r="AE13" s="135">
        <f>IF(AND(AD13&gt;EOMONTH(EDATE(AA13, 0), 0)),1,0)</f>
        <v/>
      </c>
    </row>
    <row r="14">
      <c r="A14" s="132" t="inlineStr">
        <is>
          <t>ZDEB01</t>
        </is>
      </c>
      <c r="B14" s="132" t="n">
        <v>6</v>
      </c>
      <c r="C14" s="132" t="inlineStr">
        <is>
          <t>HFA105</t>
        </is>
      </c>
      <c r="D14" s="132" t="inlineStr">
        <is>
          <t>A</t>
        </is>
      </c>
      <c r="E14" s="132" t="inlineStr">
        <is>
          <t>De Beer William Henry</t>
        </is>
      </c>
      <c r="F14" s="133">
        <f>SUMIFS(Investors!$M:$M, Investors!$I:$I, "&lt;=" &amp; 'NSST Print'!$B$3, Investors!$K:$K, "&gt;" &amp; 'NSST Print'!$B$3, Investors!$A:$A, 'Investor Exit List'!A14, Investors!$E:$E, 'Investor Exit List'!C14)</f>
        <v/>
      </c>
      <c r="G14" s="134" t="n">
        <v>44352</v>
      </c>
      <c r="H14" s="132">
        <f>VLOOKUP($C14,Sales!$C:$E,2,FALSE)</f>
        <v/>
      </c>
      <c r="I14" s="132">
        <f>VLOOKUP($C14,Sales!$C:$E,3,FALSE)</f>
        <v/>
      </c>
      <c r="J14" s="134">
        <f>SUMIFS(Sales!$H:$H,Sales!$C:$C,'Investor Exit List'!$C14)</f>
        <v/>
      </c>
      <c r="K14" s="134">
        <f>IF(I14=TRUE,J14,"")</f>
        <v/>
      </c>
      <c r="L14" s="134">
        <f>G14+731</f>
        <v/>
      </c>
      <c r="M14" s="134" t="n">
        <v>45473</v>
      </c>
      <c r="N14" s="135">
        <f>IFERROR(IF(G14&lt;&gt;"",IF(I14=TRUE,0,IF(U14=TRUE,0,L14-M14)),0),0)</f>
        <v/>
      </c>
      <c r="O14" s="135">
        <f>IF(N14&gt;0,IF(N14&lt;=180,N14,0),0)</f>
        <v/>
      </c>
      <c r="P14" s="133">
        <f>IF(AND(N14&lt;90,N14&gt;0),Q14,0)</f>
        <v/>
      </c>
      <c r="Q14" s="133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33">
        <f>IF(AND(H14=TRUE,I14=FALSE),Q14,0)</f>
        <v/>
      </c>
      <c r="S14" s="133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34">
        <f>IF(U14=TRUE,$J14,"")</f>
        <v/>
      </c>
      <c r="U14" s="132" t="b">
        <v>0</v>
      </c>
      <c r="V14" s="133">
        <f>IF(AND(H14=TRUE,OR(K14="",K14&gt;M14)),S14,0)</f>
        <v/>
      </c>
      <c r="W14" s="132" t="n">
        <v>0</v>
      </c>
      <c r="X14" s="132" t="b">
        <v>0</v>
      </c>
      <c r="Y14" s="135">
        <f>IF(H14=FALSE,VLOOKUP($C14,Sales!$C:$F,4,FALSE),1)</f>
        <v/>
      </c>
      <c r="Z14" s="132">
        <f>IF(Y14=0,"Release",IF(AND(L14&lt;J14,Y14=1,H14=FALSE,U14=FALSE,MONTH(L14)&amp;"/"&amp;YEAR(L14)&lt;&gt;MONTH(J14)&amp;"/"&amp;YEAR(J14)),"Release",""))</f>
        <v/>
      </c>
      <c r="AA14" s="136">
        <f>_xlfn.minifs($L:$L,$C:$C,$C14,$F:$F,"&lt;&gt;0")</f>
        <v/>
      </c>
      <c r="AB14" s="136">
        <f>C14&amp;"-"&amp;A14</f>
        <v/>
      </c>
      <c r="AC14" s="136">
        <f>L14</f>
        <v/>
      </c>
      <c r="AD14" s="136">
        <f>EOMONTH(EDATE($J14, 0), 0)</f>
        <v/>
      </c>
      <c r="AE14" s="135">
        <f>IF(AND(AD14&gt;EOMONTH(EDATE(AA14, 0), 0)),1,0)</f>
        <v/>
      </c>
    </row>
    <row r="15">
      <c r="A15" s="132" t="inlineStr">
        <is>
          <t>ZLAB02</t>
        </is>
      </c>
      <c r="B15" s="132" t="n">
        <v>1</v>
      </c>
      <c r="C15" s="132" t="inlineStr">
        <is>
          <t>HFA105</t>
        </is>
      </c>
      <c r="D15" s="132" t="inlineStr">
        <is>
          <t>A</t>
        </is>
      </c>
      <c r="E15" s="132" t="inlineStr">
        <is>
          <t>Labuschagne Jandre</t>
        </is>
      </c>
      <c r="F15" s="133">
        <f>SUMIFS(Investors!$M:$M, Investors!$I:$I, "&lt;=" &amp; 'NSST Print'!$B$3, Investors!$K:$K, "&gt;" &amp; 'NSST Print'!$B$3, Investors!$A:$A, 'Investor Exit List'!A15, Investors!$E:$E, 'Investor Exit List'!C15)</f>
        <v/>
      </c>
      <c r="G15" s="134" t="n">
        <v>44618</v>
      </c>
      <c r="H15" s="132">
        <f>VLOOKUP($C15,Sales!$C:$E,2,FALSE)</f>
        <v/>
      </c>
      <c r="I15" s="132">
        <f>VLOOKUP($C15,Sales!$C:$E,3,FALSE)</f>
        <v/>
      </c>
      <c r="J15" s="134">
        <f>SUMIFS(Sales!$H:$H,Sales!$C:$C,'Investor Exit List'!$C15)</f>
        <v/>
      </c>
      <c r="K15" s="134">
        <f>IF(I15=TRUE,J15,"")</f>
        <v/>
      </c>
      <c r="L15" s="134">
        <f>G15+731</f>
        <v/>
      </c>
      <c r="M15" s="134" t="n">
        <v>45473</v>
      </c>
      <c r="N15" s="135">
        <f>IFERROR(IF(G15&lt;&gt;"",IF(I15=TRUE,0,IF(U15=TRUE,0,L15-M15)),0),0)</f>
        <v/>
      </c>
      <c r="O15" s="135">
        <f>IF(N15&gt;0,IF(N15&lt;=180,N15,0),0)</f>
        <v/>
      </c>
      <c r="P15" s="133">
        <f>IF(AND(N15&lt;90,N15&gt;0),Q15,0)</f>
        <v/>
      </c>
      <c r="Q15" s="133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33">
        <f>IF(AND(H15=TRUE,I15=FALSE),Q15,0)</f>
        <v/>
      </c>
      <c r="S15" s="133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34">
        <f>IF(U15=TRUE,$J15,"")</f>
        <v/>
      </c>
      <c r="U15" s="132" t="b">
        <v>0</v>
      </c>
      <c r="V15" s="133">
        <f>IF(AND(H15=TRUE,OR(K15="",K15&gt;M15)),S15,0)</f>
        <v/>
      </c>
      <c r="W15" s="132" t="n">
        <v>0</v>
      </c>
      <c r="X15" s="132" t="b">
        <v>0</v>
      </c>
      <c r="Y15" s="135">
        <f>IF(H15=FALSE,VLOOKUP($C15,Sales!$C:$F,4,FALSE),1)</f>
        <v/>
      </c>
      <c r="Z15" s="132">
        <f>IF(Y15=0,"Release",IF(AND(L15&lt;J15,Y15=1,H15=FALSE,U15=FALSE,MONTH(L15)&amp;"/"&amp;YEAR(L15)&lt;&gt;MONTH(J15)&amp;"/"&amp;YEAR(J15)),"Release",""))</f>
        <v/>
      </c>
      <c r="AA15" s="136">
        <f>_xlfn.minifs($L:$L,$C:$C,$C15,$F:$F,"&lt;&gt;0")</f>
        <v/>
      </c>
      <c r="AB15" s="136">
        <f>C15&amp;"-"&amp;A15</f>
        <v/>
      </c>
      <c r="AC15" s="136">
        <f>L15</f>
        <v/>
      </c>
      <c r="AD15" s="136">
        <f>EOMONTH(EDATE($J15, 0), 0)</f>
        <v/>
      </c>
      <c r="AE15" s="135">
        <f>IF(AND(AD15&gt;EOMONTH(EDATE(AA15, 0), 0)),1,0)</f>
        <v/>
      </c>
    </row>
    <row r="16">
      <c r="A16" s="132" t="inlineStr">
        <is>
          <t>ZLUN01</t>
        </is>
      </c>
      <c r="B16" s="132" t="n">
        <v>2</v>
      </c>
      <c r="C16" s="132" t="inlineStr">
        <is>
          <t>HFA105</t>
        </is>
      </c>
      <c r="D16" s="132" t="inlineStr">
        <is>
          <t>A</t>
        </is>
      </c>
      <c r="E16" s="132" t="inlineStr">
        <is>
          <t>Lunau Marc</t>
        </is>
      </c>
      <c r="F16" s="133">
        <f>SUMIFS(Investors!$M:$M, Investors!$I:$I, "&lt;=" &amp; 'NSST Print'!$B$3, Investors!$K:$K, "&gt;" &amp; 'NSST Print'!$B$3, Investors!$A:$A, 'Investor Exit List'!A16, Investors!$E:$E, 'Investor Exit List'!C16)</f>
        <v/>
      </c>
      <c r="G16" s="134" t="n">
        <v>44352</v>
      </c>
      <c r="H16" s="132">
        <f>VLOOKUP($C16,Sales!$C:$E,2,FALSE)</f>
        <v/>
      </c>
      <c r="I16" s="132">
        <f>VLOOKUP($C16,Sales!$C:$E,3,FALSE)</f>
        <v/>
      </c>
      <c r="J16" s="134">
        <f>SUMIFS(Sales!$H:$H,Sales!$C:$C,'Investor Exit List'!$C16)</f>
        <v/>
      </c>
      <c r="K16" s="134">
        <f>IF(I16=TRUE,J16,"")</f>
        <v/>
      </c>
      <c r="L16" s="134">
        <f>G16+731</f>
        <v/>
      </c>
      <c r="M16" s="134" t="n">
        <v>45473</v>
      </c>
      <c r="N16" s="135">
        <f>IFERROR(IF(G16&lt;&gt;"",IF(I16=TRUE,0,IF(U16=TRUE,0,L16-M16)),0),0)</f>
        <v/>
      </c>
      <c r="O16" s="135">
        <f>IF(N16&gt;0,IF(N16&lt;=180,N16,0),0)</f>
        <v/>
      </c>
      <c r="P16" s="133">
        <f>IF(AND(N16&lt;90,N16&gt;0),Q16,0)</f>
        <v/>
      </c>
      <c r="Q16" s="133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33">
        <f>IF(AND(H16=TRUE,I16=FALSE),Q16,0)</f>
        <v/>
      </c>
      <c r="S16" s="133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34">
        <f>IF(U16=TRUE,$J16,"")</f>
        <v/>
      </c>
      <c r="U16" s="132" t="b">
        <v>0</v>
      </c>
      <c r="V16" s="133">
        <f>IF(AND(H16=TRUE,OR(K16="",K16&gt;M16)),S16,0)</f>
        <v/>
      </c>
      <c r="W16" s="132" t="n">
        <v>0</v>
      </c>
      <c r="X16" s="132" t="b">
        <v>0</v>
      </c>
      <c r="Y16" s="135">
        <f>IF(H16=FALSE,VLOOKUP($C16,Sales!$C:$F,4,FALSE),1)</f>
        <v/>
      </c>
      <c r="Z16" s="132">
        <f>IF(Y16=0,"Release",IF(AND(L16&lt;J16,Y16=1,H16=FALSE,U16=FALSE,MONTH(L16)&amp;"/"&amp;YEAR(L16)&lt;&gt;MONTH(J16)&amp;"/"&amp;YEAR(J16)),"Release",""))</f>
        <v/>
      </c>
      <c r="AA16" s="136">
        <f>_xlfn.minifs($L:$L,$C:$C,$C16,$F:$F,"&lt;&gt;0")</f>
        <v/>
      </c>
      <c r="AB16" s="136">
        <f>C16&amp;"-"&amp;A16</f>
        <v/>
      </c>
      <c r="AC16" s="136">
        <f>L16</f>
        <v/>
      </c>
      <c r="AD16" s="136">
        <f>EOMONTH(EDATE($J16, 0), 0)</f>
        <v/>
      </c>
      <c r="AE16" s="135">
        <f>IF(AND(AD16&gt;EOMONTH(EDATE(AA16, 0), 0)),1,0)</f>
        <v/>
      </c>
    </row>
    <row r="17">
      <c r="A17" s="132" t="inlineStr">
        <is>
          <t>ZRAN01</t>
        </is>
      </c>
      <c r="B17" s="132" t="n">
        <v>19</v>
      </c>
      <c r="C17" s="132" t="inlineStr">
        <is>
          <t>HFA105</t>
        </is>
      </c>
      <c r="D17" s="132" t="inlineStr">
        <is>
          <t>A</t>
        </is>
      </c>
      <c r="E17" s="132" t="inlineStr">
        <is>
          <t>Rankin Ross Partick Gemill</t>
        </is>
      </c>
      <c r="F17" s="133">
        <f>SUMIFS(Investors!$M:$M, Investors!$I:$I, "&lt;=" &amp; 'NSST Print'!$B$3, Investors!$K:$K, "&gt;" &amp; 'NSST Print'!$B$3, Investors!$A:$A, 'Investor Exit List'!A17, Investors!$E:$E, 'Investor Exit List'!C17)</f>
        <v/>
      </c>
      <c r="G17" s="134" t="n">
        <v>44378</v>
      </c>
      <c r="H17" s="132">
        <f>VLOOKUP($C17,Sales!$C:$E,2,FALSE)</f>
        <v/>
      </c>
      <c r="I17" s="132">
        <f>VLOOKUP($C17,Sales!$C:$E,3,FALSE)</f>
        <v/>
      </c>
      <c r="J17" s="134">
        <f>SUMIFS(Sales!$H:$H,Sales!$C:$C,'Investor Exit List'!$C17)</f>
        <v/>
      </c>
      <c r="K17" s="134">
        <f>IF(I17=TRUE,J17,"")</f>
        <v/>
      </c>
      <c r="L17" s="134">
        <f>G17+731</f>
        <v/>
      </c>
      <c r="M17" s="134" t="n">
        <v>45473</v>
      </c>
      <c r="N17" s="135">
        <f>IFERROR(IF(G17&lt;&gt;"",IF(I17=TRUE,0,IF(U17=TRUE,0,L17-M17)),0),0)</f>
        <v/>
      </c>
      <c r="O17" s="135">
        <f>IF(N17&gt;0,IF(N17&lt;=180,N17,0),0)</f>
        <v/>
      </c>
      <c r="P17" s="133">
        <f>IF(AND(N17&lt;90,N17&gt;0),Q17,0)</f>
        <v/>
      </c>
      <c r="Q17" s="133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33">
        <f>IF(AND(H17=TRUE,I17=FALSE),Q17,0)</f>
        <v/>
      </c>
      <c r="S17" s="133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34">
        <f>IF(U17=TRUE,$J17,"")</f>
        <v/>
      </c>
      <c r="U17" s="132" t="b">
        <v>0</v>
      </c>
      <c r="V17" s="133">
        <f>IF(AND(H17=TRUE,OR(K17="",K17&gt;M17)),S17,0)</f>
        <v/>
      </c>
      <c r="W17" s="132" t="n">
        <v>0</v>
      </c>
      <c r="X17" s="132" t="b">
        <v>0</v>
      </c>
      <c r="Y17" s="135">
        <f>IF(H17=FALSE,VLOOKUP($C17,Sales!$C:$F,4,FALSE),1)</f>
        <v/>
      </c>
      <c r="Z17" s="132">
        <f>IF(Y17=0,"Release",IF(AND(L17&lt;J17,Y17=1,H17=FALSE,U17=FALSE,MONTH(L17)&amp;"/"&amp;YEAR(L17)&lt;&gt;MONTH(J17)&amp;"/"&amp;YEAR(J17)),"Release",""))</f>
        <v/>
      </c>
      <c r="AA17" s="136">
        <f>_xlfn.minifs($L:$L,$C:$C,$C17,$F:$F,"&lt;&gt;0")</f>
        <v/>
      </c>
      <c r="AB17" s="136">
        <f>C17&amp;"-"&amp;A17</f>
        <v/>
      </c>
      <c r="AC17" s="136">
        <f>L17</f>
        <v/>
      </c>
      <c r="AD17" s="136">
        <f>EOMONTH(EDATE($J17, 0), 0)</f>
        <v/>
      </c>
      <c r="AE17" s="135">
        <f>IF(AND(AD17&gt;EOMONTH(EDATE(AA17, 0), 0)),1,0)</f>
        <v/>
      </c>
    </row>
    <row r="18">
      <c r="A18" s="132" t="inlineStr">
        <is>
          <t>ZSPE01</t>
        </is>
      </c>
      <c r="B18" s="132" t="n">
        <v>3</v>
      </c>
      <c r="C18" s="132" t="inlineStr">
        <is>
          <t>HFA105</t>
        </is>
      </c>
      <c r="D18" s="132" t="inlineStr">
        <is>
          <t>A</t>
        </is>
      </c>
      <c r="E18" s="132" t="inlineStr">
        <is>
          <t>Speelman Mosiuoa Samuel</t>
        </is>
      </c>
      <c r="F18" s="133">
        <f>SUMIFS(Investors!$M:$M, Investors!$I:$I, "&lt;=" &amp; 'NSST Print'!$B$3, Investors!$K:$K, "&gt;" &amp; 'NSST Print'!$B$3, Investors!$A:$A, 'Investor Exit List'!A18, Investors!$E:$E, 'Investor Exit List'!C18)</f>
        <v/>
      </c>
      <c r="G18" s="134" t="n">
        <v>44378</v>
      </c>
      <c r="H18" s="132">
        <f>VLOOKUP($C18,Sales!$C:$E,2,FALSE)</f>
        <v/>
      </c>
      <c r="I18" s="132">
        <f>VLOOKUP($C18,Sales!$C:$E,3,FALSE)</f>
        <v/>
      </c>
      <c r="J18" s="134">
        <f>SUMIFS(Sales!$H:$H,Sales!$C:$C,'Investor Exit List'!$C18)</f>
        <v/>
      </c>
      <c r="K18" s="134">
        <f>IF(I18=TRUE,J18,"")</f>
        <v/>
      </c>
      <c r="L18" s="134">
        <f>G18+731</f>
        <v/>
      </c>
      <c r="M18" s="134" t="n">
        <v>45473</v>
      </c>
      <c r="N18" s="135">
        <f>IFERROR(IF(G18&lt;&gt;"",IF(I18=TRUE,0,IF(U18=TRUE,0,L18-M18)),0),0)</f>
        <v/>
      </c>
      <c r="O18" s="135">
        <f>IF(N18&gt;0,IF(N18&lt;=180,N18,0),0)</f>
        <v/>
      </c>
      <c r="P18" s="133">
        <f>IF(AND(N18&lt;90,N18&gt;0),Q18,0)</f>
        <v/>
      </c>
      <c r="Q18" s="133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33">
        <f>IF(AND(H18=TRUE,I18=FALSE),Q18,0)</f>
        <v/>
      </c>
      <c r="S18" s="133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34">
        <f>IF(U18=TRUE,$J18,"")</f>
        <v/>
      </c>
      <c r="U18" s="132" t="b">
        <v>0</v>
      </c>
      <c r="V18" s="133">
        <f>IF(AND(H18=TRUE,OR(K18="",K18&gt;M18)),S18,0)</f>
        <v/>
      </c>
      <c r="W18" s="132" t="n">
        <v>0</v>
      </c>
      <c r="X18" s="132" t="b">
        <v>0</v>
      </c>
      <c r="Y18" s="135">
        <f>IF(H18=FALSE,VLOOKUP($C18,Sales!$C:$F,4,FALSE),1)</f>
        <v/>
      </c>
      <c r="Z18" s="132">
        <f>IF(Y18=0,"Release",IF(AND(L18&lt;J18,Y18=1,H18=FALSE,U18=FALSE,MONTH(L18)&amp;"/"&amp;YEAR(L18)&lt;&gt;MONTH(J18)&amp;"/"&amp;YEAR(J18)),"Release",""))</f>
        <v/>
      </c>
      <c r="AA18" s="136">
        <f>_xlfn.minifs($L:$L,$C:$C,$C18,$F:$F,"&lt;&gt;0")</f>
        <v/>
      </c>
      <c r="AB18" s="136">
        <f>C18&amp;"-"&amp;A18</f>
        <v/>
      </c>
      <c r="AC18" s="136">
        <f>L18</f>
        <v/>
      </c>
      <c r="AD18" s="136">
        <f>EOMONTH(EDATE($J18, 0), 0)</f>
        <v/>
      </c>
      <c r="AE18" s="135">
        <f>IF(AND(AD18&gt;EOMONTH(EDATE(AA18, 0), 0)),1,0)</f>
        <v/>
      </c>
    </row>
    <row r="19">
      <c r="A19" s="132" t="inlineStr">
        <is>
          <t>ZCOL01</t>
        </is>
      </c>
      <c r="B19" s="132" t="n">
        <v>2</v>
      </c>
      <c r="C19" s="132" t="inlineStr">
        <is>
          <t>HFA106</t>
        </is>
      </c>
      <c r="D19" s="132" t="inlineStr">
        <is>
          <t>A</t>
        </is>
      </c>
      <c r="E19" s="132" t="inlineStr">
        <is>
          <t>Collins Christine</t>
        </is>
      </c>
      <c r="F19" s="133">
        <f>SUMIFS(Investors!$M:$M, Investors!$I:$I, "&lt;=" &amp; 'NSST Print'!$B$3, Investors!$K:$K, "&gt;" &amp; 'NSST Print'!$B$3, Investors!$A:$A, 'Investor Exit List'!A19, Investors!$E:$E, 'Investor Exit List'!C19)</f>
        <v/>
      </c>
      <c r="G19" s="134" t="n">
        <v>44352</v>
      </c>
      <c r="H19" s="132">
        <f>VLOOKUP($C19,Sales!$C:$E,2,FALSE)</f>
        <v/>
      </c>
      <c r="I19" s="132">
        <f>VLOOKUP($C19,Sales!$C:$E,3,FALSE)</f>
        <v/>
      </c>
      <c r="J19" s="134">
        <f>SUMIFS(Sales!$H:$H,Sales!$C:$C,'Investor Exit List'!$C19)</f>
        <v/>
      </c>
      <c r="K19" s="134">
        <f>IF(I19=TRUE,J19,"")</f>
        <v/>
      </c>
      <c r="L19" s="134">
        <f>G19+731</f>
        <v/>
      </c>
      <c r="M19" s="134" t="n">
        <v>45473</v>
      </c>
      <c r="N19" s="135">
        <f>IFERROR(IF(G19&lt;&gt;"",IF(I19=TRUE,0,IF(U19=TRUE,0,L19-M19)),0),0)</f>
        <v/>
      </c>
      <c r="O19" s="135">
        <f>IF(N19&gt;0,IF(N19&lt;=180,N19,0),0)</f>
        <v/>
      </c>
      <c r="P19" s="133">
        <f>IF(AND(N19&lt;90,N19&gt;0),Q19,0)</f>
        <v/>
      </c>
      <c r="Q19" s="133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33">
        <f>IF(AND(H19=TRUE,I19=FALSE),Q19,0)</f>
        <v/>
      </c>
      <c r="S19" s="133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34">
        <f>IF(U19=TRUE,$J19,"")</f>
        <v/>
      </c>
      <c r="U19" s="132" t="b">
        <v>0</v>
      </c>
      <c r="V19" s="133">
        <f>IF(AND(H19=TRUE,OR(K19="",K19&gt;M19)),S19,0)</f>
        <v/>
      </c>
      <c r="W19" s="132" t="n">
        <v>0</v>
      </c>
      <c r="X19" s="132" t="b">
        <v>0</v>
      </c>
      <c r="Y19" s="135">
        <f>IF(H19=FALSE,VLOOKUP($C19,Sales!$C:$F,4,FALSE),1)</f>
        <v/>
      </c>
      <c r="Z19" s="132">
        <f>IF(Y19=0,"Release",IF(AND(L19&lt;J19,Y19=1,H19=FALSE,U19=FALSE,MONTH(L19)&amp;"/"&amp;YEAR(L19)&lt;&gt;MONTH(J19)&amp;"/"&amp;YEAR(J19)),"Release",""))</f>
        <v/>
      </c>
      <c r="AA19" s="136">
        <f>_xlfn.minifs($L:$L,$C:$C,$C19,$F:$F,"&lt;&gt;0")</f>
        <v/>
      </c>
      <c r="AB19" s="136">
        <f>C19&amp;"-"&amp;A19</f>
        <v/>
      </c>
      <c r="AC19" s="136">
        <f>L19</f>
        <v/>
      </c>
      <c r="AD19" s="136">
        <f>EOMONTH(EDATE($J19, 0), 0)</f>
        <v/>
      </c>
      <c r="AE19" s="135">
        <f>IF(AND(AD19&gt;EOMONTH(EDATE(AA19, 0), 0)),1,0)</f>
        <v/>
      </c>
    </row>
    <row r="20">
      <c r="A20" s="132" t="inlineStr">
        <is>
          <t>ZCOL01</t>
        </is>
      </c>
      <c r="B20" s="132" t="n">
        <v>3</v>
      </c>
      <c r="C20" s="132" t="inlineStr">
        <is>
          <t>HFA106</t>
        </is>
      </c>
      <c r="D20" s="132" t="inlineStr">
        <is>
          <t>A</t>
        </is>
      </c>
      <c r="E20" s="132" t="inlineStr">
        <is>
          <t>Collins Christine</t>
        </is>
      </c>
      <c r="F20" s="133">
        <f>SUMIFS(Investors!$M:$M, Investors!$I:$I, "&lt;=" &amp; 'NSST Print'!$B$3, Investors!$K:$K, "&gt;" &amp; 'NSST Print'!$B$3, Investors!$A:$A, 'Investor Exit List'!A20, Investors!$E:$E, 'Investor Exit List'!C20)</f>
        <v/>
      </c>
      <c r="G20" s="134" t="n">
        <v>44352</v>
      </c>
      <c r="H20" s="132">
        <f>VLOOKUP($C20,Sales!$C:$E,2,FALSE)</f>
        <v/>
      </c>
      <c r="I20" s="132">
        <f>VLOOKUP($C20,Sales!$C:$E,3,FALSE)</f>
        <v/>
      </c>
      <c r="J20" s="134">
        <f>SUMIFS(Sales!$H:$H,Sales!$C:$C,'Investor Exit List'!$C20)</f>
        <v/>
      </c>
      <c r="K20" s="134">
        <f>IF(I20=TRUE,J20,"")</f>
        <v/>
      </c>
      <c r="L20" s="134">
        <f>G20+731</f>
        <v/>
      </c>
      <c r="M20" s="134" t="n">
        <v>45473</v>
      </c>
      <c r="N20" s="135">
        <f>IFERROR(IF(G20&lt;&gt;"",IF(I20=TRUE,0,IF(U20=TRUE,0,L20-M20)),0),0)</f>
        <v/>
      </c>
      <c r="O20" s="135">
        <f>IF(N20&gt;0,IF(N20&lt;=180,N20,0),0)</f>
        <v/>
      </c>
      <c r="P20" s="133">
        <f>IF(AND(N20&lt;90,N20&gt;0),Q20,0)</f>
        <v/>
      </c>
      <c r="Q20" s="133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33">
        <f>IF(AND(H20=TRUE,I20=FALSE),Q20,0)</f>
        <v/>
      </c>
      <c r="S20" s="133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34">
        <f>IF(U20=TRUE,$J20,"")</f>
        <v/>
      </c>
      <c r="U20" s="132" t="b">
        <v>0</v>
      </c>
      <c r="V20" s="133">
        <f>IF(AND(H20=TRUE,OR(K20="",K20&gt;M20)),S20,0)</f>
        <v/>
      </c>
      <c r="W20" s="132" t="n">
        <v>0</v>
      </c>
      <c r="X20" s="132" t="b">
        <v>0</v>
      </c>
      <c r="Y20" s="135">
        <f>IF(H20=FALSE,VLOOKUP($C20,Sales!$C:$F,4,FALSE),1)</f>
        <v/>
      </c>
      <c r="Z20" s="132">
        <f>IF(Y20=0,"Release",IF(AND(L20&lt;J20,Y20=1,H20=FALSE,U20=FALSE,MONTH(L20)&amp;"/"&amp;YEAR(L20)&lt;&gt;MONTH(J20)&amp;"/"&amp;YEAR(J20)),"Release",""))</f>
        <v/>
      </c>
      <c r="AA20" s="136">
        <f>_xlfn.minifs($L:$L,$C:$C,$C20,$F:$F,"&lt;&gt;0")</f>
        <v/>
      </c>
      <c r="AB20" s="136">
        <f>C20&amp;"-"&amp;A20</f>
        <v/>
      </c>
      <c r="AC20" s="136">
        <f>L20</f>
        <v/>
      </c>
      <c r="AD20" s="136">
        <f>EOMONTH(EDATE($J20, 0), 0)</f>
        <v/>
      </c>
      <c r="AE20" s="135">
        <f>IF(AND(AD20&gt;EOMONTH(EDATE(AA20, 0), 0)),1,0)</f>
        <v/>
      </c>
    </row>
    <row r="21">
      <c r="A21" s="132" t="inlineStr">
        <is>
          <t>ZJOH01</t>
        </is>
      </c>
      <c r="B21" s="132" t="n">
        <v>1</v>
      </c>
      <c r="C21" s="132" t="inlineStr">
        <is>
          <t>HFA106</t>
        </is>
      </c>
      <c r="D21" s="132" t="inlineStr">
        <is>
          <t>A</t>
        </is>
      </c>
      <c r="E21" s="132" t="inlineStr">
        <is>
          <t>Johns Lisa-Marie Natalie</t>
        </is>
      </c>
      <c r="F21" s="133">
        <f>SUMIFS(Investors!$M:$M, Investors!$I:$I, "&lt;=" &amp; 'NSST Print'!$B$3, Investors!$K:$K, "&gt;" &amp; 'NSST Print'!$B$3, Investors!$A:$A, 'Investor Exit List'!A21, Investors!$E:$E, 'Investor Exit List'!C21)</f>
        <v/>
      </c>
      <c r="G21" s="134" t="n">
        <v>44316</v>
      </c>
      <c r="H21" s="132">
        <f>VLOOKUP($C21,Sales!$C:$E,2,FALSE)</f>
        <v/>
      </c>
      <c r="I21" s="132">
        <f>VLOOKUP($C21,Sales!$C:$E,3,FALSE)</f>
        <v/>
      </c>
      <c r="J21" s="134">
        <f>SUMIFS(Sales!$H:$H,Sales!$C:$C,'Investor Exit List'!$C21)</f>
        <v/>
      </c>
      <c r="K21" s="134">
        <f>IF(I21=TRUE,J21,"")</f>
        <v/>
      </c>
      <c r="L21" s="134">
        <f>G21+731</f>
        <v/>
      </c>
      <c r="M21" s="134" t="n">
        <v>45473</v>
      </c>
      <c r="N21" s="135">
        <f>IFERROR(IF(G21&lt;&gt;"",IF(I21=TRUE,0,IF(U21=TRUE,0,L21-M21)),0),0)</f>
        <v/>
      </c>
      <c r="O21" s="135">
        <f>IF(N21&gt;0,IF(N21&lt;=180,N21,0),0)</f>
        <v/>
      </c>
      <c r="P21" s="133">
        <f>IF(AND(N21&lt;90,N21&gt;0),Q21,0)</f>
        <v/>
      </c>
      <c r="Q21" s="133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33">
        <f>IF(AND(H21=TRUE,I21=FALSE),Q21,0)</f>
        <v/>
      </c>
      <c r="S21" s="133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34">
        <f>IF(U21=TRUE,$J21,"")</f>
        <v/>
      </c>
      <c r="U21" s="132" t="b">
        <v>0</v>
      </c>
      <c r="V21" s="133">
        <f>IF(AND(H21=TRUE,OR(K21="",K21&gt;M21)),S21,0)</f>
        <v/>
      </c>
      <c r="W21" s="132" t="n">
        <v>0</v>
      </c>
      <c r="X21" s="132" t="b">
        <v>0</v>
      </c>
      <c r="Y21" s="135">
        <f>IF(H21=FALSE,VLOOKUP($C21,Sales!$C:$F,4,FALSE),1)</f>
        <v/>
      </c>
      <c r="Z21" s="132">
        <f>IF(Y21=0,"Release",IF(AND(L21&lt;J21,Y21=1,H21=FALSE,U21=FALSE,MONTH(L21)&amp;"/"&amp;YEAR(L21)&lt;&gt;MONTH(J21)&amp;"/"&amp;YEAR(J21)),"Release",""))</f>
        <v/>
      </c>
      <c r="AA21" s="136">
        <f>_xlfn.minifs($L:$L,$C:$C,$C21,$F:$F,"&lt;&gt;0")</f>
        <v/>
      </c>
      <c r="AB21" s="136">
        <f>C21&amp;"-"&amp;A21</f>
        <v/>
      </c>
      <c r="AC21" s="136">
        <f>L21</f>
        <v/>
      </c>
      <c r="AD21" s="136">
        <f>EOMONTH(EDATE($J21, 0), 0)</f>
        <v/>
      </c>
      <c r="AE21" s="135">
        <f>IF(AND(AD21&gt;EOMONTH(EDATE(AA21, 0), 0)),1,0)</f>
        <v/>
      </c>
    </row>
    <row r="22">
      <c r="A22" s="132" t="inlineStr">
        <is>
          <t>ZLOU01</t>
        </is>
      </c>
      <c r="B22" s="132" t="n">
        <v>1</v>
      </c>
      <c r="C22" s="132" t="inlineStr">
        <is>
          <t>HFA106</t>
        </is>
      </c>
      <c r="D22" s="132" t="inlineStr">
        <is>
          <t>A</t>
        </is>
      </c>
      <c r="E22" s="132" t="inlineStr">
        <is>
          <t>Louw Ricardo Brandon</t>
        </is>
      </c>
      <c r="F22" s="133">
        <f>SUMIFS(Investors!$M:$M, Investors!$I:$I, "&lt;=" &amp; 'NSST Print'!$B$3, Investors!$K:$K, "&gt;" &amp; 'NSST Print'!$B$3, Investors!$A:$A, 'Investor Exit List'!A22, Investors!$E:$E, 'Investor Exit List'!C22)</f>
        <v/>
      </c>
      <c r="G22" s="134" t="n">
        <v>44352</v>
      </c>
      <c r="H22" s="132">
        <f>VLOOKUP($C22,Sales!$C:$E,2,FALSE)</f>
        <v/>
      </c>
      <c r="I22" s="132">
        <f>VLOOKUP($C22,Sales!$C:$E,3,FALSE)</f>
        <v/>
      </c>
      <c r="J22" s="134">
        <f>SUMIFS(Sales!$H:$H,Sales!$C:$C,'Investor Exit List'!$C22)</f>
        <v/>
      </c>
      <c r="K22" s="134">
        <f>IF(I22=TRUE,J22,"")</f>
        <v/>
      </c>
      <c r="L22" s="134">
        <f>G22+731</f>
        <v/>
      </c>
      <c r="M22" s="134" t="n">
        <v>45473</v>
      </c>
      <c r="N22" s="135">
        <f>IFERROR(IF(G22&lt;&gt;"",IF(I22=TRUE,0,IF(U22=TRUE,0,L22-M22)),0),0)</f>
        <v/>
      </c>
      <c r="O22" s="135">
        <f>IF(N22&gt;0,IF(N22&lt;=180,N22,0),0)</f>
        <v/>
      </c>
      <c r="P22" s="133">
        <f>IF(AND(N22&lt;90,N22&gt;0),Q22,0)</f>
        <v/>
      </c>
      <c r="Q22" s="133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33">
        <f>IF(AND(H22=TRUE,I22=FALSE),Q22,0)</f>
        <v/>
      </c>
      <c r="S22" s="133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34">
        <f>IF(U22=TRUE,$J22,"")</f>
        <v/>
      </c>
      <c r="U22" s="132" t="b">
        <v>0</v>
      </c>
      <c r="V22" s="133">
        <f>IF(AND(H22=TRUE,OR(K22="",K22&gt;M22)),S22,0)</f>
        <v/>
      </c>
      <c r="W22" s="132" t="n">
        <v>0</v>
      </c>
      <c r="X22" s="132" t="b">
        <v>0</v>
      </c>
      <c r="Y22" s="135">
        <f>IF(H22=FALSE,VLOOKUP($C22,Sales!$C:$F,4,FALSE),1)</f>
        <v/>
      </c>
      <c r="Z22" s="132">
        <f>IF(Y22=0,"Release",IF(AND(L22&lt;J22,Y22=1,H22=FALSE,U22=FALSE,MONTH(L22)&amp;"/"&amp;YEAR(L22)&lt;&gt;MONTH(J22)&amp;"/"&amp;YEAR(J22)),"Release",""))</f>
        <v/>
      </c>
      <c r="AA22" s="136">
        <f>_xlfn.minifs($L:$L,$C:$C,$C22,$F:$F,"&lt;&gt;0")</f>
        <v/>
      </c>
      <c r="AB22" s="136">
        <f>C22&amp;"-"&amp;A22</f>
        <v/>
      </c>
      <c r="AC22" s="136">
        <f>L22</f>
        <v/>
      </c>
      <c r="AD22" s="136">
        <f>EOMONTH(EDATE($J22, 0), 0)</f>
        <v/>
      </c>
      <c r="AE22" s="135">
        <f>IF(AND(AD22&gt;EOMONTH(EDATE(AA22, 0), 0)),1,0)</f>
        <v/>
      </c>
    </row>
    <row r="23">
      <c r="A23" s="132" t="inlineStr">
        <is>
          <t>ZVZY01</t>
        </is>
      </c>
      <c r="B23" s="132" t="n">
        <v>1</v>
      </c>
      <c r="C23" s="132" t="inlineStr">
        <is>
          <t>HFA106</t>
        </is>
      </c>
      <c r="D23" s="132" t="inlineStr">
        <is>
          <t>A</t>
        </is>
      </c>
      <c r="E23" s="132" t="inlineStr">
        <is>
          <t>van Zyl Jacques Petrus</t>
        </is>
      </c>
      <c r="F23" s="133">
        <f>SUMIFS(Investors!$M:$M, Investors!$I:$I, "&lt;=" &amp; 'NSST Print'!$B$3, Investors!$K:$K, "&gt;" &amp; 'NSST Print'!$B$3, Investors!$A:$A, 'Investor Exit List'!A23, Investors!$E:$E, 'Investor Exit List'!C23)</f>
        <v/>
      </c>
      <c r="G23" s="134" t="n">
        <v>44352</v>
      </c>
      <c r="H23" s="132">
        <f>VLOOKUP($C23,Sales!$C:$E,2,FALSE)</f>
        <v/>
      </c>
      <c r="I23" s="132">
        <f>VLOOKUP($C23,Sales!$C:$E,3,FALSE)</f>
        <v/>
      </c>
      <c r="J23" s="134">
        <f>SUMIFS(Sales!$H:$H,Sales!$C:$C,'Investor Exit List'!$C23)</f>
        <v/>
      </c>
      <c r="K23" s="134">
        <f>IF(I23=TRUE,J23,"")</f>
        <v/>
      </c>
      <c r="L23" s="134">
        <f>G23+731</f>
        <v/>
      </c>
      <c r="M23" s="134" t="n">
        <v>45473</v>
      </c>
      <c r="N23" s="135">
        <f>IFERROR(IF(G23&lt;&gt;"",IF(I23=TRUE,0,IF(U23=TRUE,0,L23-M23)),0),0)</f>
        <v/>
      </c>
      <c r="O23" s="135">
        <f>IF(N23&gt;0,IF(N23&lt;=180,N23,0),0)</f>
        <v/>
      </c>
      <c r="P23" s="133">
        <f>IF(AND(N23&lt;90,N23&gt;0),Q23,0)</f>
        <v/>
      </c>
      <c r="Q23" s="133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33">
        <f>IF(AND(H23=TRUE,I23=FALSE),Q23,0)</f>
        <v/>
      </c>
      <c r="S23" s="133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34">
        <f>IF(U23=TRUE,$J23,"")</f>
        <v/>
      </c>
      <c r="U23" s="132" t="b">
        <v>0</v>
      </c>
      <c r="V23" s="133">
        <f>IF(AND(H23=TRUE,OR(K23="",K23&gt;M23)),S23,0)</f>
        <v/>
      </c>
      <c r="W23" s="132" t="n">
        <v>0</v>
      </c>
      <c r="X23" s="132" t="b">
        <v>0</v>
      </c>
      <c r="Y23" s="135">
        <f>IF(H23=FALSE,VLOOKUP($C23,Sales!$C:$F,4,FALSE),1)</f>
        <v/>
      </c>
      <c r="Z23" s="132">
        <f>IF(Y23=0,"Release",IF(AND(L23&lt;J23,Y23=1,H23=FALSE,U23=FALSE,MONTH(L23)&amp;"/"&amp;YEAR(L23)&lt;&gt;MONTH(J23)&amp;"/"&amp;YEAR(J23)),"Release",""))</f>
        <v/>
      </c>
      <c r="AA23" s="136">
        <f>_xlfn.minifs($L:$L,$C:$C,$C23,$F:$F,"&lt;&gt;0")</f>
        <v/>
      </c>
      <c r="AB23" s="136">
        <f>C23&amp;"-"&amp;A23</f>
        <v/>
      </c>
      <c r="AC23" s="136">
        <f>L23</f>
        <v/>
      </c>
      <c r="AD23" s="136">
        <f>EOMONTH(EDATE($J23, 0), 0)</f>
        <v/>
      </c>
      <c r="AE23" s="135">
        <f>IF(AND(AD23&gt;EOMONTH(EDATE(AA23, 0), 0)),1,0)</f>
        <v/>
      </c>
    </row>
    <row r="24">
      <c r="A24" s="132" t="inlineStr">
        <is>
          <t>ZDAD01</t>
        </is>
      </c>
      <c r="B24" s="132" t="n">
        <v>1</v>
      </c>
      <c r="C24" s="132" t="inlineStr">
        <is>
          <t>HFA201</t>
        </is>
      </c>
      <c r="D24" s="132" t="inlineStr">
        <is>
          <t>A</t>
        </is>
      </c>
      <c r="E24" s="132" t="inlineStr">
        <is>
          <t>Dadoo Feroz</t>
        </is>
      </c>
      <c r="F24" s="133">
        <f>SUMIFS(Investors!$M:$M, Investors!$I:$I, "&lt;=" &amp; 'NSST Print'!$B$3, Investors!$K:$K, "&gt;" &amp; 'NSST Print'!$B$3, Investors!$A:$A, 'Investor Exit List'!A24, Investors!$E:$E, 'Investor Exit List'!C24)</f>
        <v/>
      </c>
      <c r="G24" s="134" t="n">
        <v>44352</v>
      </c>
      <c r="H24" s="132">
        <f>VLOOKUP($C24,Sales!$C:$E,2,FALSE)</f>
        <v/>
      </c>
      <c r="I24" s="132">
        <f>VLOOKUP($C24,Sales!$C:$E,3,FALSE)</f>
        <v/>
      </c>
      <c r="J24" s="134">
        <f>SUMIFS(Sales!$H:$H,Sales!$C:$C,'Investor Exit List'!$C24)</f>
        <v/>
      </c>
      <c r="K24" s="134">
        <f>IF(I24=TRUE,J24,"")</f>
        <v/>
      </c>
      <c r="L24" s="134">
        <f>G24+731</f>
        <v/>
      </c>
      <c r="M24" s="134" t="n">
        <v>45473</v>
      </c>
      <c r="N24" s="135">
        <f>IFERROR(IF(G24&lt;&gt;"",IF(I24=TRUE,0,IF(U24=TRUE,0,L24-M24)),0),0)</f>
        <v/>
      </c>
      <c r="O24" s="135">
        <f>IF(N24&gt;0,IF(N24&lt;=180,N24,0),0)</f>
        <v/>
      </c>
      <c r="P24" s="133">
        <f>IF(AND(N24&lt;90,N24&gt;0),Q24,0)</f>
        <v/>
      </c>
      <c r="Q24" s="133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33">
        <f>IF(AND(H24=TRUE,I24=FALSE),Q24,0)</f>
        <v/>
      </c>
      <c r="S24" s="133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34">
        <f>IF(U24=TRUE,$J24,"")</f>
        <v/>
      </c>
      <c r="U24" s="132" t="b">
        <v>0</v>
      </c>
      <c r="V24" s="133">
        <f>IF(AND(H24=TRUE,OR(K24="",K24&gt;M24)),S24,0)</f>
        <v/>
      </c>
      <c r="W24" s="132" t="n">
        <v>0</v>
      </c>
      <c r="X24" s="132" t="b">
        <v>0</v>
      </c>
      <c r="Y24" s="135">
        <f>IF(H24=FALSE,VLOOKUP($C24,Sales!$C:$F,4,FALSE),1)</f>
        <v/>
      </c>
      <c r="Z24" s="132">
        <f>IF(Y24=0,"Release",IF(AND(L24&lt;J24,Y24=1,H24=FALSE,U24=FALSE,MONTH(L24)&amp;"/"&amp;YEAR(L24)&lt;&gt;MONTH(J24)&amp;"/"&amp;YEAR(J24)),"Release",""))</f>
        <v/>
      </c>
      <c r="AA24" s="136">
        <f>_xlfn.minifs($L:$L,$C:$C,$C24,$F:$F,"&lt;&gt;0")</f>
        <v/>
      </c>
      <c r="AB24" s="136">
        <f>C24&amp;"-"&amp;A24</f>
        <v/>
      </c>
      <c r="AC24" s="136">
        <f>L24</f>
        <v/>
      </c>
      <c r="AD24" s="136">
        <f>EOMONTH(EDATE($J24, 0), 0)</f>
        <v/>
      </c>
      <c r="AE24" s="135">
        <f>IF(AND(AD24&gt;EOMONTH(EDATE(AA24, 0), 0)),1,0)</f>
        <v/>
      </c>
    </row>
    <row r="25">
      <c r="A25" s="132" t="inlineStr">
        <is>
          <t>ZDAM01</t>
        </is>
      </c>
      <c r="B25" s="132" t="n">
        <v>2</v>
      </c>
      <c r="C25" s="132" t="inlineStr">
        <is>
          <t>HFA201</t>
        </is>
      </c>
      <c r="D25" s="132" t="inlineStr">
        <is>
          <t>A</t>
        </is>
      </c>
      <c r="E25" s="132" t="inlineStr">
        <is>
          <t>Damane Lisbeth</t>
        </is>
      </c>
      <c r="F25" s="133">
        <f>SUMIFS(Investors!$M:$M, Investors!$I:$I, "&lt;=" &amp; 'NSST Print'!$B$3, Investors!$K:$K, "&gt;" &amp; 'NSST Print'!$B$3, Investors!$A:$A, 'Investor Exit List'!A25, Investors!$E:$E, 'Investor Exit List'!C25)</f>
        <v/>
      </c>
      <c r="G25" s="134" t="n">
        <v>44316</v>
      </c>
      <c r="H25" s="132">
        <f>VLOOKUP($C25,Sales!$C:$E,2,FALSE)</f>
        <v/>
      </c>
      <c r="I25" s="132">
        <f>VLOOKUP($C25,Sales!$C:$E,3,FALSE)</f>
        <v/>
      </c>
      <c r="J25" s="134">
        <f>SUMIFS(Sales!$H:$H,Sales!$C:$C,'Investor Exit List'!$C25)</f>
        <v/>
      </c>
      <c r="K25" s="134">
        <f>IF(I25=TRUE,J25,"")</f>
        <v/>
      </c>
      <c r="L25" s="134">
        <f>G25+731</f>
        <v/>
      </c>
      <c r="M25" s="134" t="n">
        <v>45473</v>
      </c>
      <c r="N25" s="135">
        <f>IFERROR(IF(G25&lt;&gt;"",IF(I25=TRUE,0,IF(U25=TRUE,0,L25-M25)),0),0)</f>
        <v/>
      </c>
      <c r="O25" s="135">
        <f>IF(N25&gt;0,IF(N25&lt;=180,N25,0),0)</f>
        <v/>
      </c>
      <c r="P25" s="133">
        <f>IF(AND(N25&lt;90,N25&gt;0),Q25,0)</f>
        <v/>
      </c>
      <c r="Q25" s="133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33">
        <f>IF(AND(H25=TRUE,I25=FALSE),Q25,0)</f>
        <v/>
      </c>
      <c r="S25" s="133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34">
        <f>IF(U25=TRUE,$J25,"")</f>
        <v/>
      </c>
      <c r="U25" s="132" t="b">
        <v>0</v>
      </c>
      <c r="V25" s="133">
        <f>IF(AND(H25=TRUE,OR(K25="",K25&gt;M25)),S25,0)</f>
        <v/>
      </c>
      <c r="W25" s="132" t="n">
        <v>0</v>
      </c>
      <c r="X25" s="132" t="b">
        <v>0</v>
      </c>
      <c r="Y25" s="135">
        <f>IF(H25=FALSE,VLOOKUP($C25,Sales!$C:$F,4,FALSE),1)</f>
        <v/>
      </c>
      <c r="Z25" s="132">
        <f>IF(Y25=0,"Release",IF(AND(L25&lt;J25,Y25=1,H25=FALSE,U25=FALSE,MONTH(L25)&amp;"/"&amp;YEAR(L25)&lt;&gt;MONTH(J25)&amp;"/"&amp;YEAR(J25)),"Release",""))</f>
        <v/>
      </c>
      <c r="AA25" s="136">
        <f>_xlfn.minifs($L:$L,$C:$C,$C25,$F:$F,"&lt;&gt;0")</f>
        <v/>
      </c>
      <c r="AB25" s="136">
        <f>C25&amp;"-"&amp;A25</f>
        <v/>
      </c>
      <c r="AC25" s="136">
        <f>L25</f>
        <v/>
      </c>
      <c r="AD25" s="136">
        <f>EOMONTH(EDATE($J25, 0), 0)</f>
        <v/>
      </c>
      <c r="AE25" s="135">
        <f>IF(AND(AD25&gt;EOMONTH(EDATE(AA25, 0), 0)),1,0)</f>
        <v/>
      </c>
    </row>
    <row r="26">
      <c r="A26" s="132" t="inlineStr">
        <is>
          <t>ZBEL01</t>
        </is>
      </c>
      <c r="B26" s="132" t="n">
        <v>2</v>
      </c>
      <c r="C26" s="132" t="inlineStr">
        <is>
          <t>HFA202</t>
        </is>
      </c>
      <c r="D26" s="132" t="inlineStr">
        <is>
          <t>A</t>
        </is>
      </c>
      <c r="E26" s="132" t="inlineStr">
        <is>
          <t>Belford Helen Constance</t>
        </is>
      </c>
      <c r="F26" s="133">
        <f>SUMIFS(Investors!$M:$M, Investors!$I:$I, "&lt;=" &amp; 'NSST Print'!$B$3, Investors!$K:$K, "&gt;" &amp; 'NSST Print'!$B$3, Investors!$A:$A, 'Investor Exit List'!A26, Investors!$E:$E, 'Investor Exit List'!C26)</f>
        <v/>
      </c>
      <c r="G26" s="134" t="n">
        <v>44316</v>
      </c>
      <c r="H26" s="132">
        <f>VLOOKUP($C26,Sales!$C:$E,2,FALSE)</f>
        <v/>
      </c>
      <c r="I26" s="132">
        <f>VLOOKUP($C26,Sales!$C:$E,3,FALSE)</f>
        <v/>
      </c>
      <c r="J26" s="134">
        <f>SUMIFS(Sales!$H:$H,Sales!$C:$C,'Investor Exit List'!$C26)</f>
        <v/>
      </c>
      <c r="K26" s="134">
        <f>IF(I26=TRUE,J26,"")</f>
        <v/>
      </c>
      <c r="L26" s="134">
        <f>G26+731</f>
        <v/>
      </c>
      <c r="M26" s="134" t="n">
        <v>45473</v>
      </c>
      <c r="N26" s="135">
        <f>IFERROR(IF(G26&lt;&gt;"",IF(I26=TRUE,0,IF(U26=TRUE,0,L26-M26)),0),0)</f>
        <v/>
      </c>
      <c r="O26" s="135">
        <f>IF(N26&gt;0,IF(N26&lt;=180,N26,0),0)</f>
        <v/>
      </c>
      <c r="P26" s="133">
        <f>IF(AND(N26&lt;90,N26&gt;0),Q26,0)</f>
        <v/>
      </c>
      <c r="Q26" s="133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33">
        <f>IF(AND(H26=TRUE,I26=FALSE),Q26,0)</f>
        <v/>
      </c>
      <c r="S26" s="133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34">
        <f>IF(U26=TRUE,$J26,"")</f>
        <v/>
      </c>
      <c r="U26" s="132" t="b">
        <v>1</v>
      </c>
      <c r="V26" s="133">
        <f>IF(AND(H26=TRUE,OR(K26="",K26&gt;M26)),S26,0)</f>
        <v/>
      </c>
      <c r="W26" s="132" t="n">
        <v>0</v>
      </c>
      <c r="X26" s="132" t="b">
        <v>0</v>
      </c>
      <c r="Y26" s="135">
        <f>IF(H26=FALSE,VLOOKUP($C26,Sales!$C:$F,4,FALSE),1)</f>
        <v/>
      </c>
      <c r="Z26" s="132">
        <f>IF(Y26=0,"Release",IF(AND(L26&lt;J26,Y26=1,H26=FALSE,U26=FALSE,MONTH(L26)&amp;"/"&amp;YEAR(L26)&lt;&gt;MONTH(J26)&amp;"/"&amp;YEAR(J26)),"Release",""))</f>
        <v/>
      </c>
      <c r="AA26" s="136">
        <f>_xlfn.minifs($L:$L,$C:$C,$C26,$F:$F,"&lt;&gt;0")</f>
        <v/>
      </c>
      <c r="AB26" s="136">
        <f>C26&amp;"-"&amp;A26</f>
        <v/>
      </c>
      <c r="AC26" s="136">
        <f>L26</f>
        <v/>
      </c>
      <c r="AD26" s="136">
        <f>EOMONTH(EDATE($J26, 0), 0)</f>
        <v/>
      </c>
      <c r="AE26" s="135">
        <f>IF(AND(AD26&gt;EOMONTH(EDATE(AA26, 0), 0)),1,0)</f>
        <v/>
      </c>
    </row>
    <row r="27">
      <c r="A27" s="132" t="inlineStr">
        <is>
          <t>ZHUN01</t>
        </is>
      </c>
      <c r="B27" s="132" t="n">
        <v>2</v>
      </c>
      <c r="C27" s="132" t="inlineStr">
        <is>
          <t>HFA202</t>
        </is>
      </c>
      <c r="D27" s="132" t="inlineStr">
        <is>
          <t>A</t>
        </is>
      </c>
      <c r="E27" s="132" t="inlineStr">
        <is>
          <t>Hunter Lance</t>
        </is>
      </c>
      <c r="F27" s="133">
        <f>SUMIFS(Investors!$M:$M, Investors!$I:$I, "&lt;=" &amp; 'NSST Print'!$B$3, Investors!$K:$K, "&gt;" &amp; 'NSST Print'!$B$3, Investors!$A:$A, 'Investor Exit List'!A27, Investors!$E:$E, 'Investor Exit List'!C27)</f>
        <v/>
      </c>
      <c r="G27" s="134" t="n">
        <v>44316</v>
      </c>
      <c r="H27" s="132">
        <f>VLOOKUP($C27,Sales!$C:$E,2,FALSE)</f>
        <v/>
      </c>
      <c r="I27" s="132">
        <f>VLOOKUP($C27,Sales!$C:$E,3,FALSE)</f>
        <v/>
      </c>
      <c r="J27" s="134">
        <f>SUMIFS(Sales!$H:$H,Sales!$C:$C,'Investor Exit List'!$C27)</f>
        <v/>
      </c>
      <c r="K27" s="134">
        <f>IF(I27=TRUE,J27,"")</f>
        <v/>
      </c>
      <c r="L27" s="134">
        <f>G27+731</f>
        <v/>
      </c>
      <c r="M27" s="134" t="n">
        <v>45473</v>
      </c>
      <c r="N27" s="135">
        <f>IFERROR(IF(G27&lt;&gt;"",IF(I27=TRUE,0,IF(U27=TRUE,0,L27-M27)),0),0)</f>
        <v/>
      </c>
      <c r="O27" s="135">
        <f>IF(N27&gt;0,IF(N27&lt;=180,N27,0),0)</f>
        <v/>
      </c>
      <c r="P27" s="133">
        <f>IF(AND(N27&lt;90,N27&gt;0),Q27,0)</f>
        <v/>
      </c>
      <c r="Q27" s="133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33">
        <f>IF(AND(H27=TRUE,I27=FALSE),Q27,0)</f>
        <v/>
      </c>
      <c r="S27" s="133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34">
        <f>IF(U27=TRUE,$J27,"")</f>
        <v/>
      </c>
      <c r="U27" s="132" t="b">
        <v>1</v>
      </c>
      <c r="V27" s="133">
        <f>IF(AND(H27=TRUE,OR(K27="",K27&gt;M27)),S27,0)</f>
        <v/>
      </c>
      <c r="W27" s="132" t="n">
        <v>0</v>
      </c>
      <c r="X27" s="132" t="b">
        <v>0</v>
      </c>
      <c r="Y27" s="135">
        <f>IF(H27=FALSE,VLOOKUP($C27,Sales!$C:$F,4,FALSE),1)</f>
        <v/>
      </c>
      <c r="Z27" s="132">
        <f>IF(Y27=0,"Release",IF(AND(L27&lt;J27,Y27=1,H27=FALSE,U27=FALSE,MONTH(L27)&amp;"/"&amp;YEAR(L27)&lt;&gt;MONTH(J27)&amp;"/"&amp;YEAR(J27)),"Release",""))</f>
        <v/>
      </c>
      <c r="AA27" s="136">
        <f>_xlfn.minifs($L:$L,$C:$C,$C27,$F:$F,"&lt;&gt;0")</f>
        <v/>
      </c>
      <c r="AB27" s="136">
        <f>C27&amp;"-"&amp;A27</f>
        <v/>
      </c>
      <c r="AC27" s="136">
        <f>L27</f>
        <v/>
      </c>
      <c r="AD27" s="136">
        <f>EOMONTH(EDATE($J27, 0), 0)</f>
        <v/>
      </c>
      <c r="AE27" s="135">
        <f>IF(AND(AD27&gt;EOMONTH(EDATE(AA27, 0), 0)),1,0)</f>
        <v/>
      </c>
    </row>
    <row r="28">
      <c r="A28" s="132" t="inlineStr">
        <is>
          <t>ZHUN01</t>
        </is>
      </c>
      <c r="B28" s="132" t="n">
        <v>3</v>
      </c>
      <c r="C28" s="132" t="inlineStr">
        <is>
          <t>HFA202</t>
        </is>
      </c>
      <c r="D28" s="132" t="inlineStr">
        <is>
          <t>A</t>
        </is>
      </c>
      <c r="E28" s="132" t="inlineStr">
        <is>
          <t>Hunter Lance</t>
        </is>
      </c>
      <c r="F28" s="133">
        <f>SUMIFS(Investors!$M:$M, Investors!$I:$I, "&lt;=" &amp; 'NSST Print'!$B$3, Investors!$K:$K, "&gt;" &amp; 'NSST Print'!$B$3, Investors!$A:$A, 'Investor Exit List'!A28, Investors!$E:$E, 'Investor Exit List'!C28)</f>
        <v/>
      </c>
      <c r="G28" s="134" t="n">
        <v>44316</v>
      </c>
      <c r="H28" s="132">
        <f>VLOOKUP($C28,Sales!$C:$E,2,FALSE)</f>
        <v/>
      </c>
      <c r="I28" s="132">
        <f>VLOOKUP($C28,Sales!$C:$E,3,FALSE)</f>
        <v/>
      </c>
      <c r="J28" s="134">
        <f>SUMIFS(Sales!$H:$H,Sales!$C:$C,'Investor Exit List'!$C28)</f>
        <v/>
      </c>
      <c r="K28" s="134">
        <f>IF(I28=TRUE,J28,"")</f>
        <v/>
      </c>
      <c r="L28" s="134">
        <f>G28+731</f>
        <v/>
      </c>
      <c r="M28" s="134" t="n">
        <v>45473</v>
      </c>
      <c r="N28" s="135">
        <f>IFERROR(IF(G28&lt;&gt;"",IF(I28=TRUE,0,IF(U28=TRUE,0,L28-M28)),0),0)</f>
        <v/>
      </c>
      <c r="O28" s="135">
        <f>IF(N28&gt;0,IF(N28&lt;=180,N28,0),0)</f>
        <v/>
      </c>
      <c r="P28" s="133">
        <f>IF(AND(N28&lt;90,N28&gt;0),Q28,0)</f>
        <v/>
      </c>
      <c r="Q28" s="133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33">
        <f>IF(AND(H28=TRUE,I28=FALSE),Q28,0)</f>
        <v/>
      </c>
      <c r="S28" s="133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34">
        <f>IF(U28=TRUE,$J28,"")</f>
        <v/>
      </c>
      <c r="U28" s="132" t="b">
        <v>1</v>
      </c>
      <c r="V28" s="133">
        <f>IF(AND(H28=TRUE,OR(K28="",K28&gt;M28)),S28,0)</f>
        <v/>
      </c>
      <c r="W28" s="132" t="n">
        <v>0</v>
      </c>
      <c r="X28" s="132" t="b">
        <v>0</v>
      </c>
      <c r="Y28" s="135">
        <f>IF(H28=FALSE,VLOOKUP($C28,Sales!$C:$F,4,FALSE),1)</f>
        <v/>
      </c>
      <c r="Z28" s="132">
        <f>IF(Y28=0,"Release",IF(AND(L28&lt;J28,Y28=1,H28=FALSE,U28=FALSE,MONTH(L28)&amp;"/"&amp;YEAR(L28)&lt;&gt;MONTH(J28)&amp;"/"&amp;YEAR(J28)),"Release",""))</f>
        <v/>
      </c>
      <c r="AA28" s="136">
        <f>_xlfn.minifs($L:$L,$C:$C,$C28,$F:$F,"&lt;&gt;0")</f>
        <v/>
      </c>
      <c r="AB28" s="136">
        <f>C28&amp;"-"&amp;A28</f>
        <v/>
      </c>
      <c r="AC28" s="136">
        <f>L28</f>
        <v/>
      </c>
      <c r="AD28" s="136">
        <f>EOMONTH(EDATE($J28, 0), 0)</f>
        <v/>
      </c>
      <c r="AE28" s="135">
        <f>IF(AND(AD28&gt;EOMONTH(EDATE(AA28, 0), 0)),1,0)</f>
        <v/>
      </c>
    </row>
    <row r="29">
      <c r="A29" s="132" t="inlineStr">
        <is>
          <t>ZLEW01</t>
        </is>
      </c>
      <c r="B29" s="132" t="n">
        <v>4</v>
      </c>
      <c r="C29" s="132" t="inlineStr">
        <is>
          <t>HFA202</t>
        </is>
      </c>
      <c r="D29" s="132" t="inlineStr">
        <is>
          <t>A</t>
        </is>
      </c>
      <c r="E29" s="132" t="inlineStr">
        <is>
          <t>Lewis Martina Christina</t>
        </is>
      </c>
      <c r="F29" s="133">
        <f>SUMIFS(Investors!$M:$M, Investors!$I:$I, "&lt;=" &amp; 'NSST Print'!$B$3, Investors!$K:$K, "&gt;" &amp; 'NSST Print'!$B$3, Investors!$A:$A, 'Investor Exit List'!A29, Investors!$E:$E, 'Investor Exit List'!C29)</f>
        <v/>
      </c>
      <c r="G29" s="134" t="n">
        <v>44352</v>
      </c>
      <c r="H29" s="132">
        <f>VLOOKUP($C29,Sales!$C:$E,2,FALSE)</f>
        <v/>
      </c>
      <c r="I29" s="132">
        <f>VLOOKUP($C29,Sales!$C:$E,3,FALSE)</f>
        <v/>
      </c>
      <c r="J29" s="134">
        <f>SUMIFS(Sales!$H:$H,Sales!$C:$C,'Investor Exit List'!$C29)</f>
        <v/>
      </c>
      <c r="K29" s="134">
        <f>IF(I29=TRUE,J29,"")</f>
        <v/>
      </c>
      <c r="L29" s="134">
        <f>G29+731</f>
        <v/>
      </c>
      <c r="M29" s="134" t="n">
        <v>45473</v>
      </c>
      <c r="N29" s="135">
        <f>IFERROR(IF(G29&lt;&gt;"",IF(I29=TRUE,0,IF(U29=TRUE,0,L29-M29)),0),0)</f>
        <v/>
      </c>
      <c r="O29" s="135">
        <f>IF(N29&gt;0,IF(N29&lt;=180,N29,0),0)</f>
        <v/>
      </c>
      <c r="P29" s="133">
        <f>IF(AND(N29&lt;90,N29&gt;0),Q29,0)</f>
        <v/>
      </c>
      <c r="Q29" s="133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33">
        <f>IF(AND(H29=TRUE,I29=FALSE),Q29,0)</f>
        <v/>
      </c>
      <c r="S29" s="133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34">
        <f>IF(U29=TRUE,$J29,"")</f>
        <v/>
      </c>
      <c r="U29" s="132" t="b">
        <v>1</v>
      </c>
      <c r="V29" s="133">
        <f>IF(AND(H29=TRUE,OR(K29="",K29&gt;M29)),S29,0)</f>
        <v/>
      </c>
      <c r="W29" s="132" t="n">
        <v>0</v>
      </c>
      <c r="X29" s="132" t="b">
        <v>0</v>
      </c>
      <c r="Y29" s="135">
        <f>IF(H29=FALSE,VLOOKUP($C29,Sales!$C:$F,4,FALSE),1)</f>
        <v/>
      </c>
      <c r="Z29" s="132">
        <f>IF(Y29=0,"Release",IF(AND(L29&lt;J29,Y29=1,H29=FALSE,U29=FALSE,MONTH(L29)&amp;"/"&amp;YEAR(L29)&lt;&gt;MONTH(J29)&amp;"/"&amp;YEAR(J29)),"Release",""))</f>
        <v/>
      </c>
      <c r="AA29" s="136">
        <f>_xlfn.minifs($L:$L,$C:$C,$C29,$F:$F,"&lt;&gt;0")</f>
        <v/>
      </c>
      <c r="AB29" s="136">
        <f>C29&amp;"-"&amp;A29</f>
        <v/>
      </c>
      <c r="AC29" s="136">
        <f>L29</f>
        <v/>
      </c>
      <c r="AD29" s="136">
        <f>EOMONTH(EDATE($J29, 0), 0)</f>
        <v/>
      </c>
      <c r="AE29" s="135">
        <f>IF(AND(AD29&gt;EOMONTH(EDATE(AA29, 0), 0)),1,0)</f>
        <v/>
      </c>
    </row>
    <row r="30">
      <c r="A30" s="132" t="inlineStr">
        <is>
          <t>ZMAR01</t>
        </is>
      </c>
      <c r="B30" s="132" t="n">
        <v>2</v>
      </c>
      <c r="C30" s="132" t="inlineStr">
        <is>
          <t>HFA202</t>
        </is>
      </c>
      <c r="D30" s="132" t="inlineStr">
        <is>
          <t>A</t>
        </is>
      </c>
      <c r="E30" s="132" t="inlineStr">
        <is>
          <t>Martin Beverley-Ann Kinsla</t>
        </is>
      </c>
      <c r="F30" s="133">
        <f>SUMIFS(Investors!$M:$M, Investors!$I:$I, "&lt;=" &amp; 'NSST Print'!$B$3, Investors!$K:$K, "&gt;" &amp; 'NSST Print'!$B$3, Investors!$A:$A, 'Investor Exit List'!A30, Investors!$E:$E, 'Investor Exit List'!C30)</f>
        <v/>
      </c>
      <c r="G30" s="134" t="n">
        <v>44316</v>
      </c>
      <c r="H30" s="132">
        <f>VLOOKUP($C30,Sales!$C:$E,2,FALSE)</f>
        <v/>
      </c>
      <c r="I30" s="132">
        <f>VLOOKUP($C30,Sales!$C:$E,3,FALSE)</f>
        <v/>
      </c>
      <c r="J30" s="134">
        <f>SUMIFS(Sales!$H:$H,Sales!$C:$C,'Investor Exit List'!$C30)</f>
        <v/>
      </c>
      <c r="K30" s="134">
        <f>IF(I30=TRUE,J30,"")</f>
        <v/>
      </c>
      <c r="L30" s="134">
        <f>G30+731</f>
        <v/>
      </c>
      <c r="M30" s="134" t="n">
        <v>45473</v>
      </c>
      <c r="N30" s="135">
        <f>IFERROR(IF(G30&lt;&gt;"",IF(I30=TRUE,0,IF(U30=TRUE,0,L30-M30)),0),0)</f>
        <v/>
      </c>
      <c r="O30" s="135">
        <f>IF(N30&gt;0,IF(N30&lt;=180,N30,0),0)</f>
        <v/>
      </c>
      <c r="P30" s="133">
        <f>IF(AND(N30&lt;90,N30&gt;0),Q30,0)</f>
        <v/>
      </c>
      <c r="Q30" s="133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33">
        <f>IF(AND(H30=TRUE,I30=FALSE),Q30,0)</f>
        <v/>
      </c>
      <c r="S30" s="133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34">
        <f>IF(U30=TRUE,$J30,"")</f>
        <v/>
      </c>
      <c r="U30" s="132" t="b">
        <v>1</v>
      </c>
      <c r="V30" s="133">
        <f>IF(AND(H30=TRUE,OR(K30="",K30&gt;M30)),S30,0)</f>
        <v/>
      </c>
      <c r="W30" s="132" t="n">
        <v>0</v>
      </c>
      <c r="X30" s="132" t="b">
        <v>0</v>
      </c>
      <c r="Y30" s="135">
        <f>IF(H30=FALSE,VLOOKUP($C30,Sales!$C:$F,4,FALSE),1)</f>
        <v/>
      </c>
      <c r="Z30" s="132">
        <f>IF(Y30=0,"Release",IF(AND(L30&lt;J30,Y30=1,H30=FALSE,U30=FALSE,MONTH(L30)&amp;"/"&amp;YEAR(L30)&lt;&gt;MONTH(J30)&amp;"/"&amp;YEAR(J30)),"Release",""))</f>
        <v/>
      </c>
      <c r="AA30" s="136">
        <f>_xlfn.minifs($L:$L,$C:$C,$C30,$F:$F,"&lt;&gt;0")</f>
        <v/>
      </c>
      <c r="AB30" s="136">
        <f>C30&amp;"-"&amp;A30</f>
        <v/>
      </c>
      <c r="AC30" s="136">
        <f>L30</f>
        <v/>
      </c>
      <c r="AD30" s="136">
        <f>EOMONTH(EDATE($J30, 0), 0)</f>
        <v/>
      </c>
      <c r="AE30" s="135">
        <f>IF(AND(AD30&gt;EOMONTH(EDATE(AA30, 0), 0)),1,0)</f>
        <v/>
      </c>
    </row>
    <row r="31">
      <c r="A31" s="132" t="inlineStr">
        <is>
          <t>ZBAR01</t>
        </is>
      </c>
      <c r="B31" s="132" t="n">
        <v>1</v>
      </c>
      <c r="C31" s="132" t="inlineStr">
        <is>
          <t>HFA203</t>
        </is>
      </c>
      <c r="D31" s="132" t="inlineStr">
        <is>
          <t>A</t>
        </is>
      </c>
      <c r="E31" s="132" t="inlineStr">
        <is>
          <t>Barr Stuart Christopher</t>
        </is>
      </c>
      <c r="F31" s="133">
        <f>SUMIFS(Investors!$M:$M, Investors!$I:$I, "&lt;=" &amp; 'NSST Print'!$B$3, Investors!$K:$K, "&gt;" &amp; 'NSST Print'!$B$3, Investors!$A:$A, 'Investor Exit List'!A31, Investors!$E:$E, 'Investor Exit List'!C31)</f>
        <v/>
      </c>
      <c r="G31" s="134" t="n">
        <v>44352</v>
      </c>
      <c r="H31" s="132">
        <f>VLOOKUP($C31,Sales!$C:$E,2,FALSE)</f>
        <v/>
      </c>
      <c r="I31" s="132">
        <f>VLOOKUP($C31,Sales!$C:$E,3,FALSE)</f>
        <v/>
      </c>
      <c r="J31" s="134">
        <f>SUMIFS(Sales!$H:$H,Sales!$C:$C,'Investor Exit List'!$C31)</f>
        <v/>
      </c>
      <c r="K31" s="134">
        <f>IF(I31=TRUE,J31,"")</f>
        <v/>
      </c>
      <c r="L31" s="134">
        <f>G31+731</f>
        <v/>
      </c>
      <c r="M31" s="134" t="n">
        <v>45473</v>
      </c>
      <c r="N31" s="135">
        <f>IFERROR(IF(G31&lt;&gt;"",IF(I31=TRUE,0,IF(U31=TRUE,0,L31-M31)),0),0)</f>
        <v/>
      </c>
      <c r="O31" s="135">
        <f>IF(N31&gt;0,IF(N31&lt;=180,N31,0),0)</f>
        <v/>
      </c>
      <c r="P31" s="133">
        <f>IF(AND(N31&lt;90,N31&gt;0),Q31,0)</f>
        <v/>
      </c>
      <c r="Q31" s="133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33">
        <f>IF(AND(H31=TRUE,I31=FALSE),Q31,0)</f>
        <v/>
      </c>
      <c r="S31" s="133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34">
        <f>IF(U31=TRUE,$J31,"")</f>
        <v/>
      </c>
      <c r="U31" s="132" t="b">
        <v>0</v>
      </c>
      <c r="V31" s="133">
        <f>IF(AND(H31=TRUE,OR(K31="",K31&gt;M31)),S31,0)</f>
        <v/>
      </c>
      <c r="W31" s="132" t="n">
        <v>0</v>
      </c>
      <c r="X31" s="132" t="b">
        <v>0</v>
      </c>
      <c r="Y31" s="135">
        <f>IF(H31=FALSE,VLOOKUP($C31,Sales!$C:$F,4,FALSE),1)</f>
        <v/>
      </c>
      <c r="Z31" s="132">
        <f>IF(Y31=0,"Release",IF(AND(L31&lt;J31,Y31=1,H31=FALSE,U31=FALSE,MONTH(L31)&amp;"/"&amp;YEAR(L31)&lt;&gt;MONTH(J31)&amp;"/"&amp;YEAR(J31)),"Release",""))</f>
        <v/>
      </c>
      <c r="AA31" s="136">
        <f>_xlfn.minifs($L:$L,$C:$C,$C31,$F:$F,"&lt;&gt;0")</f>
        <v/>
      </c>
      <c r="AB31" s="136">
        <f>C31&amp;"-"&amp;A31</f>
        <v/>
      </c>
      <c r="AC31" s="136">
        <f>L31</f>
        <v/>
      </c>
      <c r="AD31" s="136">
        <f>EOMONTH(EDATE($J31, 0), 0)</f>
        <v/>
      </c>
      <c r="AE31" s="135">
        <f>IF(AND(AD31&gt;EOMONTH(EDATE(AA31, 0), 0)),1,0)</f>
        <v/>
      </c>
    </row>
    <row r="32">
      <c r="A32" s="132" t="inlineStr">
        <is>
          <t>ZDAV01</t>
        </is>
      </c>
      <c r="B32" s="132" t="n">
        <v>2</v>
      </c>
      <c r="C32" s="132" t="inlineStr">
        <is>
          <t>HFA203</t>
        </is>
      </c>
      <c r="D32" s="132" t="inlineStr">
        <is>
          <t>A</t>
        </is>
      </c>
      <c r="E32" s="132" t="inlineStr">
        <is>
          <t>Davies Heather Mary Lyn</t>
        </is>
      </c>
      <c r="F32" s="133">
        <f>SUMIFS(Investors!$M:$M, Investors!$I:$I, "&lt;=" &amp; 'NSST Print'!$B$3, Investors!$K:$K, "&gt;" &amp; 'NSST Print'!$B$3, Investors!$A:$A, 'Investor Exit List'!A32, Investors!$E:$E, 'Investor Exit List'!C32)</f>
        <v/>
      </c>
      <c r="G32" s="134" t="n">
        <v>44352</v>
      </c>
      <c r="H32" s="132">
        <f>VLOOKUP($C32,Sales!$C:$E,2,FALSE)</f>
        <v/>
      </c>
      <c r="I32" s="132">
        <f>VLOOKUP($C32,Sales!$C:$E,3,FALSE)</f>
        <v/>
      </c>
      <c r="J32" s="134">
        <f>SUMIFS(Sales!$H:$H,Sales!$C:$C,'Investor Exit List'!$C32)</f>
        <v/>
      </c>
      <c r="K32" s="134">
        <f>IF(I32=TRUE,J32,"")</f>
        <v/>
      </c>
      <c r="L32" s="134">
        <f>G32+731</f>
        <v/>
      </c>
      <c r="M32" s="134" t="n">
        <v>45473</v>
      </c>
      <c r="N32" s="135">
        <f>IFERROR(IF(G32&lt;&gt;"",IF(I32=TRUE,0,IF(U32=TRUE,0,L32-M32)),0),0)</f>
        <v/>
      </c>
      <c r="O32" s="135">
        <f>IF(N32&gt;0,IF(N32&lt;=180,N32,0),0)</f>
        <v/>
      </c>
      <c r="P32" s="133">
        <f>IF(AND(N32&lt;90,N32&gt;0),Q32,0)</f>
        <v/>
      </c>
      <c r="Q32" s="133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33">
        <f>IF(AND(H32=TRUE,I32=FALSE),Q32,0)</f>
        <v/>
      </c>
      <c r="S32" s="133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34">
        <f>IF(U32=TRUE,$J32,"")</f>
        <v/>
      </c>
      <c r="U32" s="132" t="b">
        <v>0</v>
      </c>
      <c r="V32" s="133">
        <f>IF(AND(H32=TRUE,OR(K32="",K32&gt;M32)),S32,0)</f>
        <v/>
      </c>
      <c r="W32" s="132" t="n">
        <v>0</v>
      </c>
      <c r="X32" s="132" t="b">
        <v>0</v>
      </c>
      <c r="Y32" s="135">
        <f>IF(H32=FALSE,VLOOKUP($C32,Sales!$C:$F,4,FALSE),1)</f>
        <v/>
      </c>
      <c r="Z32" s="132">
        <f>IF(Y32=0,"Release",IF(AND(L32&lt;J32,Y32=1,H32=FALSE,U32=FALSE,MONTH(L32)&amp;"/"&amp;YEAR(L32)&lt;&gt;MONTH(J32)&amp;"/"&amp;YEAR(J32)),"Release",""))</f>
        <v/>
      </c>
      <c r="AA32" s="136">
        <f>_xlfn.minifs($L:$L,$C:$C,$C32,$F:$F,"&lt;&gt;0")</f>
        <v/>
      </c>
      <c r="AB32" s="136">
        <f>C32&amp;"-"&amp;A32</f>
        <v/>
      </c>
      <c r="AC32" s="136">
        <f>L32</f>
        <v/>
      </c>
      <c r="AD32" s="136">
        <f>EOMONTH(EDATE($J32, 0), 0)</f>
        <v/>
      </c>
      <c r="AE32" s="135">
        <f>IF(AND(AD32&gt;EOMONTH(EDATE(AA32, 0), 0)),1,0)</f>
        <v/>
      </c>
    </row>
    <row r="33">
      <c r="A33" s="132" t="inlineStr">
        <is>
          <t>ZNGO01</t>
        </is>
      </c>
      <c r="B33" s="132" t="n">
        <v>2</v>
      </c>
      <c r="C33" s="132" t="inlineStr">
        <is>
          <t>HFA203</t>
        </is>
      </c>
      <c r="D33" s="132" t="inlineStr">
        <is>
          <t>A</t>
        </is>
      </c>
      <c r="E33" s="132" t="inlineStr">
        <is>
          <t>Ngomane Khula Moses</t>
        </is>
      </c>
      <c r="F33" s="133">
        <f>SUMIFS(Investors!$M:$M, Investors!$I:$I, "&lt;=" &amp; 'NSST Print'!$B$3, Investors!$K:$K, "&gt;" &amp; 'NSST Print'!$B$3, Investors!$A:$A, 'Investor Exit List'!A33, Investors!$E:$E, 'Investor Exit List'!C33)</f>
        <v/>
      </c>
      <c r="G33" s="134" t="n">
        <v>44352</v>
      </c>
      <c r="H33" s="132">
        <f>VLOOKUP($C33,Sales!$C:$E,2,FALSE)</f>
        <v/>
      </c>
      <c r="I33" s="132">
        <f>VLOOKUP($C33,Sales!$C:$E,3,FALSE)</f>
        <v/>
      </c>
      <c r="J33" s="134">
        <f>SUMIFS(Sales!$H:$H,Sales!$C:$C,'Investor Exit List'!$C33)</f>
        <v/>
      </c>
      <c r="K33" s="134">
        <f>IF(I33=TRUE,J33,"")</f>
        <v/>
      </c>
      <c r="L33" s="134">
        <f>G33+731</f>
        <v/>
      </c>
      <c r="M33" s="134" t="n">
        <v>45473</v>
      </c>
      <c r="N33" s="135">
        <f>IFERROR(IF(G33&lt;&gt;"",IF(I33=TRUE,0,IF(U33=TRUE,0,L33-M33)),0),0)</f>
        <v/>
      </c>
      <c r="O33" s="135">
        <f>IF(N33&gt;0,IF(N33&lt;=180,N33,0),0)</f>
        <v/>
      </c>
      <c r="P33" s="133">
        <f>IF(AND(N33&lt;90,N33&gt;0),Q33,0)</f>
        <v/>
      </c>
      <c r="Q33" s="133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33">
        <f>IF(AND(H33=TRUE,I33=FALSE),Q33,0)</f>
        <v/>
      </c>
      <c r="S33" s="133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34">
        <f>IF(U33=TRUE,$J33,"")</f>
        <v/>
      </c>
      <c r="U33" s="132" t="b">
        <v>0</v>
      </c>
      <c r="V33" s="133">
        <f>IF(AND(H33=TRUE,OR(K33="",K33&gt;M33)),S33,0)</f>
        <v/>
      </c>
      <c r="W33" s="132" t="n">
        <v>0</v>
      </c>
      <c r="X33" s="132" t="b">
        <v>0</v>
      </c>
      <c r="Y33" s="135">
        <f>IF(H33=FALSE,VLOOKUP($C33,Sales!$C:$F,4,FALSE),1)</f>
        <v/>
      </c>
      <c r="Z33" s="132">
        <f>IF(Y33=0,"Release",IF(AND(L33&lt;J33,Y33=1,H33=FALSE,U33=FALSE,MONTH(L33)&amp;"/"&amp;YEAR(L33)&lt;&gt;MONTH(J33)&amp;"/"&amp;YEAR(J33)),"Release",""))</f>
        <v/>
      </c>
      <c r="AA33" s="136">
        <f>_xlfn.minifs($L:$L,$C:$C,$C33,$F:$F,"&lt;&gt;0")</f>
        <v/>
      </c>
      <c r="AB33" s="136">
        <f>C33&amp;"-"&amp;A33</f>
        <v/>
      </c>
      <c r="AC33" s="136">
        <f>L33</f>
        <v/>
      </c>
      <c r="AD33" s="136">
        <f>EOMONTH(EDATE($J33, 0), 0)</f>
        <v/>
      </c>
      <c r="AE33" s="135">
        <f>IF(AND(AD33&gt;EOMONTH(EDATE(AA33, 0), 0)),1,0)</f>
        <v/>
      </c>
    </row>
    <row r="34">
      <c r="A34" s="132" t="inlineStr">
        <is>
          <t>ZRAN01</t>
        </is>
      </c>
      <c r="B34" s="132" t="n">
        <v>18</v>
      </c>
      <c r="C34" s="132" t="inlineStr">
        <is>
          <t>HFA203</t>
        </is>
      </c>
      <c r="D34" s="132" t="inlineStr">
        <is>
          <t>A</t>
        </is>
      </c>
      <c r="E34" s="132" t="inlineStr">
        <is>
          <t>Rankin Ross Partick Gemill</t>
        </is>
      </c>
      <c r="F34" s="133">
        <f>SUMIFS(Investors!$M:$M, Investors!$I:$I, "&lt;=" &amp; 'NSST Print'!$B$3, Investors!$K:$K, "&gt;" &amp; 'NSST Print'!$B$3, Investors!$A:$A, 'Investor Exit List'!A34, Investors!$E:$E, 'Investor Exit List'!C34)</f>
        <v/>
      </c>
      <c r="G34" s="134" t="n">
        <v>44378</v>
      </c>
      <c r="H34" s="132">
        <f>VLOOKUP($C34,Sales!$C:$E,2,FALSE)</f>
        <v/>
      </c>
      <c r="I34" s="132">
        <f>VLOOKUP($C34,Sales!$C:$E,3,FALSE)</f>
        <v/>
      </c>
      <c r="J34" s="134">
        <f>SUMIFS(Sales!$H:$H,Sales!$C:$C,'Investor Exit List'!$C34)</f>
        <v/>
      </c>
      <c r="K34" s="134">
        <f>IF(I34=TRUE,J34,"")</f>
        <v/>
      </c>
      <c r="L34" s="134">
        <f>G34+731</f>
        <v/>
      </c>
      <c r="M34" s="134" t="n">
        <v>45473</v>
      </c>
      <c r="N34" s="135">
        <f>IFERROR(IF(G34&lt;&gt;"",IF(I34=TRUE,0,IF(U34=TRUE,0,L34-M34)),0),0)</f>
        <v/>
      </c>
      <c r="O34" s="135">
        <f>IF(N34&gt;0,IF(N34&lt;=180,N34,0),0)</f>
        <v/>
      </c>
      <c r="P34" s="133">
        <f>IF(AND(N34&lt;90,N34&gt;0),Q34,0)</f>
        <v/>
      </c>
      <c r="Q34" s="133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33">
        <f>IF(AND(H34=TRUE,I34=FALSE),Q34,0)</f>
        <v/>
      </c>
      <c r="S34" s="133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34">
        <f>IF(U34=TRUE,$J34,"")</f>
        <v/>
      </c>
      <c r="U34" s="132" t="b">
        <v>0</v>
      </c>
      <c r="V34" s="133">
        <f>IF(AND(H34=TRUE,OR(K34="",K34&gt;M34)),S34,0)</f>
        <v/>
      </c>
      <c r="W34" s="132" t="n">
        <v>0</v>
      </c>
      <c r="X34" s="132" t="b">
        <v>0</v>
      </c>
      <c r="Y34" s="135">
        <f>IF(H34=FALSE,VLOOKUP($C34,Sales!$C:$F,4,FALSE),1)</f>
        <v/>
      </c>
      <c r="Z34" s="132">
        <f>IF(Y34=0,"Release",IF(AND(L34&lt;J34,Y34=1,H34=FALSE,U34=FALSE,MONTH(L34)&amp;"/"&amp;YEAR(L34)&lt;&gt;MONTH(J34)&amp;"/"&amp;YEAR(J34)),"Release",""))</f>
        <v/>
      </c>
      <c r="AA34" s="136">
        <f>_xlfn.minifs($L:$L,$C:$C,$C34,$F:$F,"&lt;&gt;0")</f>
        <v/>
      </c>
      <c r="AB34" s="136">
        <f>C34&amp;"-"&amp;A34</f>
        <v/>
      </c>
      <c r="AC34" s="136">
        <f>L34</f>
        <v/>
      </c>
      <c r="AD34" s="136">
        <f>EOMONTH(EDATE($J34, 0), 0)</f>
        <v/>
      </c>
      <c r="AE34" s="135">
        <f>IF(AND(AD34&gt;EOMONTH(EDATE(AA34, 0), 0)),1,0)</f>
        <v/>
      </c>
    </row>
    <row r="35">
      <c r="A35" s="132" t="inlineStr">
        <is>
          <t>ZVBL01</t>
        </is>
      </c>
      <c r="B35" s="132" t="n">
        <v>1</v>
      </c>
      <c r="C35" s="132" t="inlineStr">
        <is>
          <t>HFA203</t>
        </is>
      </c>
      <c r="D35" s="132" t="inlineStr">
        <is>
          <t>A</t>
        </is>
      </c>
      <c r="E35" s="132" t="inlineStr">
        <is>
          <t>van Blerk Glenda</t>
        </is>
      </c>
      <c r="F35" s="133">
        <f>SUMIFS(Investors!$M:$M, Investors!$I:$I, "&lt;=" &amp; 'NSST Print'!$B$3, Investors!$K:$K, "&gt;" &amp; 'NSST Print'!$B$3, Investors!$A:$A, 'Investor Exit List'!A35, Investors!$E:$E, 'Investor Exit List'!C35)</f>
        <v/>
      </c>
      <c r="G35" s="134" t="n">
        <v>44352</v>
      </c>
      <c r="H35" s="132">
        <f>VLOOKUP($C35,Sales!$C:$E,2,FALSE)</f>
        <v/>
      </c>
      <c r="I35" s="132">
        <f>VLOOKUP($C35,Sales!$C:$E,3,FALSE)</f>
        <v/>
      </c>
      <c r="J35" s="134">
        <f>SUMIFS(Sales!$H:$H,Sales!$C:$C,'Investor Exit List'!$C35)</f>
        <v/>
      </c>
      <c r="K35" s="134">
        <f>IF(I35=TRUE,J35,"")</f>
        <v/>
      </c>
      <c r="L35" s="134">
        <f>G35+731</f>
        <v/>
      </c>
      <c r="M35" s="134" t="n">
        <v>45473</v>
      </c>
      <c r="N35" s="135">
        <f>IFERROR(IF(G35&lt;&gt;"",IF(I35=TRUE,0,IF(U35=TRUE,0,L35-M35)),0),0)</f>
        <v/>
      </c>
      <c r="O35" s="135">
        <f>IF(N35&gt;0,IF(N35&lt;=180,N35,0),0)</f>
        <v/>
      </c>
      <c r="P35" s="133">
        <f>IF(AND(N35&lt;90,N35&gt;0),Q35,0)</f>
        <v/>
      </c>
      <c r="Q35" s="133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33">
        <f>IF(AND(H35=TRUE,I35=FALSE),Q35,0)</f>
        <v/>
      </c>
      <c r="S35" s="133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34">
        <f>IF(U35=TRUE,$J35,"")</f>
        <v/>
      </c>
      <c r="U35" s="132" t="b">
        <v>0</v>
      </c>
      <c r="V35" s="133">
        <f>IF(AND(H35=TRUE,OR(K35="",K35&gt;M35)),S35,0)</f>
        <v/>
      </c>
      <c r="W35" s="132" t="n">
        <v>0</v>
      </c>
      <c r="X35" s="132" t="b">
        <v>0</v>
      </c>
      <c r="Y35" s="135">
        <f>IF(H35=FALSE,VLOOKUP($C35,Sales!$C:$F,4,FALSE),1)</f>
        <v/>
      </c>
      <c r="Z35" s="132">
        <f>IF(Y35=0,"Release",IF(AND(L35&lt;J35,Y35=1,H35=FALSE,U35=FALSE,MONTH(L35)&amp;"/"&amp;YEAR(L35)&lt;&gt;MONTH(J35)&amp;"/"&amp;YEAR(J35)),"Release",""))</f>
        <v/>
      </c>
      <c r="AA35" s="136">
        <f>_xlfn.minifs($L:$L,$C:$C,$C35,$F:$F,"&lt;&gt;0")</f>
        <v/>
      </c>
      <c r="AB35" s="136">
        <f>C35&amp;"-"&amp;A35</f>
        <v/>
      </c>
      <c r="AC35" s="136">
        <f>L35</f>
        <v/>
      </c>
      <c r="AD35" s="136">
        <f>EOMONTH(EDATE($J35, 0), 0)</f>
        <v/>
      </c>
      <c r="AE35" s="135">
        <f>IF(AND(AD35&gt;EOMONTH(EDATE(AA35, 0), 0)),1,0)</f>
        <v/>
      </c>
    </row>
    <row r="36">
      <c r="A36" s="132" t="inlineStr">
        <is>
          <t>ZFEM01</t>
        </is>
      </c>
      <c r="B36" s="132" t="n">
        <v>1</v>
      </c>
      <c r="C36" s="132" t="inlineStr">
        <is>
          <t>HFA204</t>
        </is>
      </c>
      <c r="D36" s="132" t="inlineStr">
        <is>
          <t>A</t>
        </is>
      </c>
      <c r="E36" s="132" t="inlineStr">
        <is>
          <t>Morkel Francina Elisabeth</t>
        </is>
      </c>
      <c r="F36" s="133">
        <f>SUMIFS(Investors!$M:$M, Investors!$I:$I, "&lt;=" &amp; 'NSST Print'!$B$3, Investors!$K:$K, "&gt;" &amp; 'NSST Print'!$B$3, Investors!$A:$A, 'Investor Exit List'!A36, Investors!$E:$E, 'Investor Exit List'!C36)</f>
        <v/>
      </c>
      <c r="G36" s="134" t="n">
        <v>44352</v>
      </c>
      <c r="H36" s="132">
        <f>VLOOKUP($C36,Sales!$C:$E,2,FALSE)</f>
        <v/>
      </c>
      <c r="I36" s="132">
        <f>VLOOKUP($C36,Sales!$C:$E,3,FALSE)</f>
        <v/>
      </c>
      <c r="J36" s="134">
        <f>SUMIFS(Sales!$H:$H,Sales!$C:$C,'Investor Exit List'!$C36)</f>
        <v/>
      </c>
      <c r="K36" s="134">
        <f>IF(I36=TRUE,J36,"")</f>
        <v/>
      </c>
      <c r="L36" s="134">
        <f>G36+731</f>
        <v/>
      </c>
      <c r="M36" s="134" t="n">
        <v>45473</v>
      </c>
      <c r="N36" s="135">
        <f>IFERROR(IF(G36&lt;&gt;"",IF(I36=TRUE,0,IF(U36=TRUE,0,L36-M36)),0),0)</f>
        <v/>
      </c>
      <c r="O36" s="135">
        <f>IF(N36&gt;0,IF(N36&lt;=180,N36,0),0)</f>
        <v/>
      </c>
      <c r="P36" s="133">
        <f>IF(AND(N36&lt;90,N36&gt;0),Q36,0)</f>
        <v/>
      </c>
      <c r="Q36" s="133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33">
        <f>IF(AND(H36=TRUE,I36=FALSE),Q36,0)</f>
        <v/>
      </c>
      <c r="S36" s="133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34">
        <f>IF(U36=TRUE,$J36,"")</f>
        <v/>
      </c>
      <c r="U36" s="132" t="b">
        <v>0</v>
      </c>
      <c r="V36" s="133">
        <f>IF(AND(H36=TRUE,OR(K36="",K36&gt;M36)),S36,0)</f>
        <v/>
      </c>
      <c r="W36" s="132" t="n">
        <v>0</v>
      </c>
      <c r="X36" s="132" t="b">
        <v>0</v>
      </c>
      <c r="Y36" s="135">
        <f>IF(H36=FALSE,VLOOKUP($C36,Sales!$C:$F,4,FALSE),1)</f>
        <v/>
      </c>
      <c r="Z36" s="132">
        <f>IF(Y36=0,"Release",IF(AND(L36&lt;J36,Y36=1,H36=FALSE,U36=FALSE,MONTH(L36)&amp;"/"&amp;YEAR(L36)&lt;&gt;MONTH(J36)&amp;"/"&amp;YEAR(J36)),"Release",""))</f>
        <v/>
      </c>
      <c r="AA36" s="136">
        <f>_xlfn.minifs($L:$L,$C:$C,$C36,$F:$F,"&lt;&gt;0")</f>
        <v/>
      </c>
      <c r="AB36" s="136">
        <f>C36&amp;"-"&amp;A36</f>
        <v/>
      </c>
      <c r="AC36" s="136">
        <f>L36</f>
        <v/>
      </c>
      <c r="AD36" s="136">
        <f>EOMONTH(EDATE($J36, 0), 0)</f>
        <v/>
      </c>
      <c r="AE36" s="135">
        <f>IF(AND(AD36&gt;EOMONTH(EDATE(AA36, 0), 0)),1,0)</f>
        <v/>
      </c>
    </row>
    <row r="37">
      <c r="A37" s="132" t="inlineStr">
        <is>
          <t>ZJBM01</t>
        </is>
      </c>
      <c r="B37" s="132" t="n">
        <v>1</v>
      </c>
      <c r="C37" s="132" t="inlineStr">
        <is>
          <t>HFA204</t>
        </is>
      </c>
      <c r="D37" s="132" t="inlineStr">
        <is>
          <t>A</t>
        </is>
      </c>
      <c r="E37" s="132" t="inlineStr">
        <is>
          <t>Morkel Jacobus Bruwer</t>
        </is>
      </c>
      <c r="F37" s="133">
        <f>SUMIFS(Investors!$M:$M, Investors!$I:$I, "&lt;=" &amp; 'NSST Print'!$B$3, Investors!$K:$K, "&gt;" &amp; 'NSST Print'!$B$3, Investors!$A:$A, 'Investor Exit List'!A37, Investors!$E:$E, 'Investor Exit List'!C37)</f>
        <v/>
      </c>
      <c r="G37" s="134" t="n">
        <v>44352</v>
      </c>
      <c r="H37" s="132">
        <f>VLOOKUP($C37,Sales!$C:$E,2,FALSE)</f>
        <v/>
      </c>
      <c r="I37" s="132">
        <f>VLOOKUP($C37,Sales!$C:$E,3,FALSE)</f>
        <v/>
      </c>
      <c r="J37" s="134">
        <f>SUMIFS(Sales!$H:$H,Sales!$C:$C,'Investor Exit List'!$C37)</f>
        <v/>
      </c>
      <c r="K37" s="134">
        <f>IF(I37=TRUE,J37,"")</f>
        <v/>
      </c>
      <c r="L37" s="134">
        <f>G37+731</f>
        <v/>
      </c>
      <c r="M37" s="134" t="n">
        <v>45473</v>
      </c>
      <c r="N37" s="135">
        <f>IFERROR(IF(G37&lt;&gt;"",IF(I37=TRUE,0,IF(U37=TRUE,0,L37-M37)),0),0)</f>
        <v/>
      </c>
      <c r="O37" s="135">
        <f>IF(N37&gt;0,IF(N37&lt;=180,N37,0),0)</f>
        <v/>
      </c>
      <c r="P37" s="133">
        <f>IF(AND(N37&lt;90,N37&gt;0),Q37,0)</f>
        <v/>
      </c>
      <c r="Q37" s="133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33">
        <f>IF(AND(H37=TRUE,I37=FALSE),Q37,0)</f>
        <v/>
      </c>
      <c r="S37" s="133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34">
        <f>IF(U37=TRUE,$J37,"")</f>
        <v/>
      </c>
      <c r="U37" s="132" t="b">
        <v>0</v>
      </c>
      <c r="V37" s="133">
        <f>IF(AND(H37=TRUE,OR(K37="",K37&gt;M37)),S37,0)</f>
        <v/>
      </c>
      <c r="W37" s="132" t="n">
        <v>0</v>
      </c>
      <c r="X37" s="132" t="b">
        <v>0</v>
      </c>
      <c r="Y37" s="135">
        <f>IF(H37=FALSE,VLOOKUP($C37,Sales!$C:$F,4,FALSE),1)</f>
        <v/>
      </c>
      <c r="Z37" s="132">
        <f>IF(Y37=0,"Release",IF(AND(L37&lt;J37,Y37=1,H37=FALSE,U37=FALSE,MONTH(L37)&amp;"/"&amp;YEAR(L37)&lt;&gt;MONTH(J37)&amp;"/"&amp;YEAR(J37)),"Release",""))</f>
        <v/>
      </c>
      <c r="AA37" s="136">
        <f>_xlfn.minifs($L:$L,$C:$C,$C37,$F:$F,"&lt;&gt;0")</f>
        <v/>
      </c>
      <c r="AB37" s="136">
        <f>C37&amp;"-"&amp;A37</f>
        <v/>
      </c>
      <c r="AC37" s="136">
        <f>L37</f>
        <v/>
      </c>
      <c r="AD37" s="136">
        <f>EOMONTH(EDATE($J37, 0), 0)</f>
        <v/>
      </c>
      <c r="AE37" s="135">
        <f>IF(AND(AD37&gt;EOMONTH(EDATE(AA37, 0), 0)),1,0)</f>
        <v/>
      </c>
    </row>
    <row r="38">
      <c r="A38" s="132" t="inlineStr">
        <is>
          <t>ZKOO01</t>
        </is>
      </c>
      <c r="B38" s="132" t="n">
        <v>1</v>
      </c>
      <c r="C38" s="132" t="inlineStr">
        <is>
          <t>HFA204</t>
        </is>
      </c>
      <c r="D38" s="132" t="inlineStr">
        <is>
          <t>A</t>
        </is>
      </c>
      <c r="E38" s="132" t="inlineStr">
        <is>
          <t>Koovarjee Jayprakash Brijbukhandas</t>
        </is>
      </c>
      <c r="F38" s="133">
        <f>SUMIFS(Investors!$M:$M, Investors!$I:$I, "&lt;=" &amp; 'NSST Print'!$B$3, Investors!$K:$K, "&gt;" &amp; 'NSST Print'!$B$3, Investors!$A:$A, 'Investor Exit List'!A38, Investors!$E:$E, 'Investor Exit List'!C38)</f>
        <v/>
      </c>
      <c r="G38" s="134" t="n">
        <v>44352</v>
      </c>
      <c r="H38" s="132">
        <f>VLOOKUP($C38,Sales!$C:$E,2,FALSE)</f>
        <v/>
      </c>
      <c r="I38" s="132">
        <f>VLOOKUP($C38,Sales!$C:$E,3,FALSE)</f>
        <v/>
      </c>
      <c r="J38" s="134">
        <f>SUMIFS(Sales!$H:$H,Sales!$C:$C,'Investor Exit List'!$C38)</f>
        <v/>
      </c>
      <c r="K38" s="134">
        <f>IF(I38=TRUE,J38,"")</f>
        <v/>
      </c>
      <c r="L38" s="134">
        <f>G38+731</f>
        <v/>
      </c>
      <c r="M38" s="134" t="n">
        <v>45473</v>
      </c>
      <c r="N38" s="135">
        <f>IFERROR(IF(G38&lt;&gt;"",IF(I38=TRUE,0,IF(U38=TRUE,0,L38-M38)),0),0)</f>
        <v/>
      </c>
      <c r="O38" s="135">
        <f>IF(N38&gt;0,IF(N38&lt;=180,N38,0),0)</f>
        <v/>
      </c>
      <c r="P38" s="133">
        <f>IF(AND(N38&lt;90,N38&gt;0),Q38,0)</f>
        <v/>
      </c>
      <c r="Q38" s="133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33">
        <f>IF(AND(H38=TRUE,I38=FALSE),Q38,0)</f>
        <v/>
      </c>
      <c r="S38" s="133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34">
        <f>IF(U38=TRUE,$J38,"")</f>
        <v/>
      </c>
      <c r="U38" s="132" t="b">
        <v>0</v>
      </c>
      <c r="V38" s="133">
        <f>IF(AND(H38=TRUE,OR(K38="",K38&gt;M38)),S38,0)</f>
        <v/>
      </c>
      <c r="W38" s="132" t="n">
        <v>0</v>
      </c>
      <c r="X38" s="132" t="b">
        <v>0</v>
      </c>
      <c r="Y38" s="135">
        <f>IF(H38=FALSE,VLOOKUP($C38,Sales!$C:$F,4,FALSE),1)</f>
        <v/>
      </c>
      <c r="Z38" s="132">
        <f>IF(Y38=0,"Release",IF(AND(L38&lt;J38,Y38=1,H38=FALSE,U38=FALSE,MONTH(L38)&amp;"/"&amp;YEAR(L38)&lt;&gt;MONTH(J38)&amp;"/"&amp;YEAR(J38)),"Release",""))</f>
        <v/>
      </c>
      <c r="AA38" s="136">
        <f>_xlfn.minifs($L:$L,$C:$C,$C38,$F:$F,"&lt;&gt;0")</f>
        <v/>
      </c>
      <c r="AB38" s="136">
        <f>C38&amp;"-"&amp;A38</f>
        <v/>
      </c>
      <c r="AC38" s="136">
        <f>L38</f>
        <v/>
      </c>
      <c r="AD38" s="136">
        <f>EOMONTH(EDATE($J38, 0), 0)</f>
        <v/>
      </c>
      <c r="AE38" s="135">
        <f>IF(AND(AD38&gt;EOMONTH(EDATE(AA38, 0), 0)),1,0)</f>
        <v/>
      </c>
    </row>
    <row r="39">
      <c r="A39" s="132" t="inlineStr">
        <is>
          <t>ZVAN01</t>
        </is>
      </c>
      <c r="B39" s="132" t="n">
        <v>1</v>
      </c>
      <c r="C39" s="132" t="inlineStr">
        <is>
          <t>HFA204</t>
        </is>
      </c>
      <c r="D39" s="132" t="inlineStr">
        <is>
          <t>A</t>
        </is>
      </c>
      <c r="E39" s="132" t="inlineStr">
        <is>
          <t>van Rensburg Gerhard Andre</t>
        </is>
      </c>
      <c r="F39" s="133">
        <f>SUMIFS(Investors!$M:$M, Investors!$I:$I, "&lt;=" &amp; 'NSST Print'!$B$3, Investors!$K:$K, "&gt;" &amp; 'NSST Print'!$B$3, Investors!$A:$A, 'Investor Exit List'!A39, Investors!$E:$E, 'Investor Exit List'!C39)</f>
        <v/>
      </c>
      <c r="G39" s="134" t="n">
        <v>44352</v>
      </c>
      <c r="H39" s="132">
        <f>VLOOKUP($C39,Sales!$C:$E,2,FALSE)</f>
        <v/>
      </c>
      <c r="I39" s="132">
        <f>VLOOKUP($C39,Sales!$C:$E,3,FALSE)</f>
        <v/>
      </c>
      <c r="J39" s="134">
        <f>SUMIFS(Sales!$H:$H,Sales!$C:$C,'Investor Exit List'!$C39)</f>
        <v/>
      </c>
      <c r="K39" s="134">
        <f>IF(I39=TRUE,J39,"")</f>
        <v/>
      </c>
      <c r="L39" s="134">
        <f>G39+731</f>
        <v/>
      </c>
      <c r="M39" s="134" t="n">
        <v>45473</v>
      </c>
      <c r="N39" s="135">
        <f>IFERROR(IF(G39&lt;&gt;"",IF(I39=TRUE,0,IF(U39=TRUE,0,L39-M39)),0),0)</f>
        <v/>
      </c>
      <c r="O39" s="135">
        <f>IF(N39&gt;0,IF(N39&lt;=180,N39,0),0)</f>
        <v/>
      </c>
      <c r="P39" s="133">
        <f>IF(AND(N39&lt;90,N39&gt;0),Q39,0)</f>
        <v/>
      </c>
      <c r="Q39" s="133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33">
        <f>IF(AND(H39=TRUE,I39=FALSE),Q39,0)</f>
        <v/>
      </c>
      <c r="S39" s="133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34">
        <f>IF(U39=TRUE,$J39,"")</f>
        <v/>
      </c>
      <c r="U39" s="132" t="b">
        <v>0</v>
      </c>
      <c r="V39" s="133">
        <f>IF(AND(H39=TRUE,OR(K39="",K39&gt;M39)),S39,0)</f>
        <v/>
      </c>
      <c r="W39" s="132" t="n">
        <v>0</v>
      </c>
      <c r="X39" s="132" t="b">
        <v>0</v>
      </c>
      <c r="Y39" s="135">
        <f>IF(H39=FALSE,VLOOKUP($C39,Sales!$C:$F,4,FALSE),1)</f>
        <v/>
      </c>
      <c r="Z39" s="132">
        <f>IF(Y39=0,"Release",IF(AND(L39&lt;J39,Y39=1,H39=FALSE,U39=FALSE,MONTH(L39)&amp;"/"&amp;YEAR(L39)&lt;&gt;MONTH(J39)&amp;"/"&amp;YEAR(J39)),"Release",""))</f>
        <v/>
      </c>
      <c r="AA39" s="136">
        <f>_xlfn.minifs($L:$L,$C:$C,$C39,$F:$F,"&lt;&gt;0")</f>
        <v/>
      </c>
      <c r="AB39" s="136">
        <f>C39&amp;"-"&amp;A39</f>
        <v/>
      </c>
      <c r="AC39" s="136">
        <f>L39</f>
        <v/>
      </c>
      <c r="AD39" s="136">
        <f>EOMONTH(EDATE($J39, 0), 0)</f>
        <v/>
      </c>
      <c r="AE39" s="135">
        <f>IF(AND(AD39&gt;EOMONTH(EDATE(AA39, 0), 0)),1,0)</f>
        <v/>
      </c>
    </row>
    <row r="40">
      <c r="A40" s="132" t="inlineStr">
        <is>
          <t>ZHEI01</t>
        </is>
      </c>
      <c r="B40" s="132" t="n">
        <v>10</v>
      </c>
      <c r="C40" s="132" t="inlineStr">
        <is>
          <t>HFA205</t>
        </is>
      </c>
      <c r="D40" s="132" t="inlineStr">
        <is>
          <t>A</t>
        </is>
      </c>
      <c r="E40" s="132" t="inlineStr">
        <is>
          <t>Heinze Dieter Raimund</t>
        </is>
      </c>
      <c r="F40" s="133">
        <f>SUMIFS(Investors!$M:$M, Investors!$I:$I, "&lt;=" &amp; 'NSST Print'!$B$3, Investors!$K:$K, "&gt;" &amp; 'NSST Print'!$B$3, Investors!$A:$A, 'Investor Exit List'!A40, Investors!$E:$E, 'Investor Exit List'!C40)</f>
        <v/>
      </c>
      <c r="G40" s="134" t="n">
        <v>44772</v>
      </c>
      <c r="H40" s="132">
        <f>VLOOKUP($C40,Sales!$C:$E,2,FALSE)</f>
        <v/>
      </c>
      <c r="I40" s="132">
        <f>VLOOKUP($C40,Sales!$C:$E,3,FALSE)</f>
        <v/>
      </c>
      <c r="J40" s="134">
        <f>SUMIFS(Sales!$H:$H,Sales!$C:$C,'Investor Exit List'!$C40)</f>
        <v/>
      </c>
      <c r="K40" s="134">
        <f>IF(I40=TRUE,J40,"")</f>
        <v/>
      </c>
      <c r="L40" s="134">
        <f>G40+731</f>
        <v/>
      </c>
      <c r="M40" s="134" t="n">
        <v>45473</v>
      </c>
      <c r="N40" s="135">
        <f>IFERROR(IF(G40&lt;&gt;"",IF(I40=TRUE,0,IF(U40=TRUE,0,L40-M40)),0),0)</f>
        <v/>
      </c>
      <c r="O40" s="135">
        <f>IF(N40&gt;0,IF(N40&lt;=180,N40,0),0)</f>
        <v/>
      </c>
      <c r="P40" s="133">
        <f>IF(AND(N40&lt;90,N40&gt;0),Q40,0)</f>
        <v/>
      </c>
      <c r="Q40" s="133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33">
        <f>IF(AND(H40=TRUE,I40=FALSE),Q40,0)</f>
        <v/>
      </c>
      <c r="S40" s="133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34">
        <f>IF(U40=TRUE,$J40,"")</f>
        <v/>
      </c>
      <c r="U40" s="132" t="b">
        <v>0</v>
      </c>
      <c r="V40" s="133">
        <f>IF(AND(H40=TRUE,OR(K40="",K40&gt;M40)),S40,0)</f>
        <v/>
      </c>
      <c r="W40" s="132" t="n">
        <v>0</v>
      </c>
      <c r="X40" s="132" t="b">
        <v>0</v>
      </c>
      <c r="Y40" s="135">
        <f>IF(H40=FALSE,VLOOKUP($C40,Sales!$C:$F,4,FALSE),1)</f>
        <v/>
      </c>
      <c r="Z40" s="132">
        <f>IF(Y40=0,"Release",IF(AND(L40&lt;J40,Y40=1,H40=FALSE,U40=FALSE,MONTH(L40)&amp;"/"&amp;YEAR(L40)&lt;&gt;MONTH(J40)&amp;"/"&amp;YEAR(J40)),"Release",""))</f>
        <v/>
      </c>
      <c r="AA40" s="136">
        <f>_xlfn.minifs($L:$L,$C:$C,$C40,$F:$F,"&lt;&gt;0")</f>
        <v/>
      </c>
      <c r="AB40" s="136">
        <f>C40&amp;"-"&amp;A40</f>
        <v/>
      </c>
      <c r="AC40" s="136">
        <f>L40</f>
        <v/>
      </c>
      <c r="AD40" s="136">
        <f>EOMONTH(EDATE($J40, 0), 0)</f>
        <v/>
      </c>
      <c r="AE40" s="135">
        <f>IF(AND(AD40&gt;EOMONTH(EDATE(AA40, 0), 0)),1,0)</f>
        <v/>
      </c>
    </row>
    <row r="41">
      <c r="A41" s="132" t="inlineStr">
        <is>
          <t>ZHEY01</t>
        </is>
      </c>
      <c r="B41" s="132" t="n">
        <v>1</v>
      </c>
      <c r="C41" s="132" t="inlineStr">
        <is>
          <t>HFA205</t>
        </is>
      </c>
      <c r="D41" s="132" t="inlineStr">
        <is>
          <t>A</t>
        </is>
      </c>
      <c r="E41" s="132" t="inlineStr">
        <is>
          <t>Heynes Vincent Derick</t>
        </is>
      </c>
      <c r="F41" s="133">
        <f>SUMIFS(Investors!$M:$M, Investors!$I:$I, "&lt;=" &amp; 'NSST Print'!$B$3, Investors!$K:$K, "&gt;" &amp; 'NSST Print'!$B$3, Investors!$A:$A, 'Investor Exit List'!A41, Investors!$E:$E, 'Investor Exit List'!C41)</f>
        <v/>
      </c>
      <c r="G41" s="134" t="n">
        <v>44352</v>
      </c>
      <c r="H41" s="132">
        <f>VLOOKUP($C41,Sales!$C:$E,2,FALSE)</f>
        <v/>
      </c>
      <c r="I41" s="132">
        <f>VLOOKUP($C41,Sales!$C:$E,3,FALSE)</f>
        <v/>
      </c>
      <c r="J41" s="134">
        <f>SUMIFS(Sales!$H:$H,Sales!$C:$C,'Investor Exit List'!$C41)</f>
        <v/>
      </c>
      <c r="K41" s="134">
        <f>IF(I41=TRUE,J41,"")</f>
        <v/>
      </c>
      <c r="L41" s="134">
        <f>G41+731</f>
        <v/>
      </c>
      <c r="M41" s="134" t="n">
        <v>45473</v>
      </c>
      <c r="N41" s="135">
        <f>IFERROR(IF(G41&lt;&gt;"",IF(I41=TRUE,0,IF(U41=TRUE,0,L41-M41)),0),0)</f>
        <v/>
      </c>
      <c r="O41" s="135">
        <f>IF(N41&gt;0,IF(N41&lt;=180,N41,0),0)</f>
        <v/>
      </c>
      <c r="P41" s="133">
        <f>IF(AND(N41&lt;90,N41&gt;0),Q41,0)</f>
        <v/>
      </c>
      <c r="Q41" s="133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33">
        <f>IF(AND(H41=TRUE,I41=FALSE),Q41,0)</f>
        <v/>
      </c>
      <c r="S41" s="133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34">
        <f>IF(U41=TRUE,$J41,"")</f>
        <v/>
      </c>
      <c r="U41" s="132" t="b">
        <v>1</v>
      </c>
      <c r="V41" s="133">
        <f>IF(AND(H41=TRUE,OR(K41="",K41&gt;M41)),S41,0)</f>
        <v/>
      </c>
      <c r="W41" s="132" t="n">
        <v>0</v>
      </c>
      <c r="X41" s="132" t="b">
        <v>0</v>
      </c>
      <c r="Y41" s="135">
        <f>IF(H41=FALSE,VLOOKUP($C41,Sales!$C:$F,4,FALSE),1)</f>
        <v/>
      </c>
      <c r="Z41" s="132">
        <f>IF(Y41=0,"Release",IF(AND(L41&lt;J41,Y41=1,H41=FALSE,U41=FALSE,MONTH(L41)&amp;"/"&amp;YEAR(L41)&lt;&gt;MONTH(J41)&amp;"/"&amp;YEAR(J41)),"Release",""))</f>
        <v/>
      </c>
      <c r="AA41" s="136">
        <f>_xlfn.minifs($L:$L,$C:$C,$C41,$F:$F,"&lt;&gt;0")</f>
        <v/>
      </c>
      <c r="AB41" s="136">
        <f>C41&amp;"-"&amp;A41</f>
        <v/>
      </c>
      <c r="AC41" s="136">
        <f>L41</f>
        <v/>
      </c>
      <c r="AD41" s="136">
        <f>EOMONTH(EDATE($J41, 0), 0)</f>
        <v/>
      </c>
      <c r="AE41" s="135">
        <f>IF(AND(AD41&gt;EOMONTH(EDATE(AA41, 0), 0)),1,0)</f>
        <v/>
      </c>
    </row>
    <row r="42">
      <c r="A42" s="132" t="inlineStr">
        <is>
          <t>ZKOO01</t>
        </is>
      </c>
      <c r="B42" s="132" t="n">
        <v>2</v>
      </c>
      <c r="C42" s="132" t="inlineStr">
        <is>
          <t>HFA205</t>
        </is>
      </c>
      <c r="D42" s="132" t="inlineStr">
        <is>
          <t>A</t>
        </is>
      </c>
      <c r="E42" s="132" t="inlineStr">
        <is>
          <t>Koovarjee Jayprakash Brijbukhandas</t>
        </is>
      </c>
      <c r="F42" s="133">
        <f>SUMIFS(Investors!$M:$M, Investors!$I:$I, "&lt;=" &amp; 'NSST Print'!$B$3, Investors!$K:$K, "&gt;" &amp; 'NSST Print'!$B$3, Investors!$A:$A, 'Investor Exit List'!A42, Investors!$E:$E, 'Investor Exit List'!C42)</f>
        <v/>
      </c>
      <c r="G42" s="134" t="n">
        <v>44352</v>
      </c>
      <c r="H42" s="132">
        <f>VLOOKUP($C42,Sales!$C:$E,2,FALSE)</f>
        <v/>
      </c>
      <c r="I42" s="132">
        <f>VLOOKUP($C42,Sales!$C:$E,3,FALSE)</f>
        <v/>
      </c>
      <c r="J42" s="134">
        <f>SUMIFS(Sales!$H:$H,Sales!$C:$C,'Investor Exit List'!$C42)</f>
        <v/>
      </c>
      <c r="K42" s="134">
        <f>IF(I42=TRUE,J42,"")</f>
        <v/>
      </c>
      <c r="L42" s="134">
        <f>G42+731</f>
        <v/>
      </c>
      <c r="M42" s="134" t="n">
        <v>45473</v>
      </c>
      <c r="N42" s="135">
        <f>IFERROR(IF(G42&lt;&gt;"",IF(I42=TRUE,0,IF(U42=TRUE,0,L42-M42)),0),0)</f>
        <v/>
      </c>
      <c r="O42" s="135">
        <f>IF(N42&gt;0,IF(N42&lt;=180,N42,0),0)</f>
        <v/>
      </c>
      <c r="P42" s="133">
        <f>IF(AND(N42&lt;90,N42&gt;0),Q42,0)</f>
        <v/>
      </c>
      <c r="Q42" s="133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33">
        <f>IF(AND(H42=TRUE,I42=FALSE),Q42,0)</f>
        <v/>
      </c>
      <c r="S42" s="133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34">
        <f>IF(U42=TRUE,$J42,"")</f>
        <v/>
      </c>
      <c r="U42" s="132" t="b">
        <v>0</v>
      </c>
      <c r="V42" s="133">
        <f>IF(AND(H42=TRUE,OR(K42="",K42&gt;M42)),S42,0)</f>
        <v/>
      </c>
      <c r="W42" s="132" t="n">
        <v>0</v>
      </c>
      <c r="X42" s="132" t="b">
        <v>0</v>
      </c>
      <c r="Y42" s="135">
        <f>IF(H42=FALSE,VLOOKUP($C42,Sales!$C:$F,4,FALSE),1)</f>
        <v/>
      </c>
      <c r="Z42" s="132">
        <f>IF(Y42=0,"Release",IF(AND(L42&lt;J42,Y42=1,H42=FALSE,U42=FALSE,MONTH(L42)&amp;"/"&amp;YEAR(L42)&lt;&gt;MONTH(J42)&amp;"/"&amp;YEAR(J42)),"Release",""))</f>
        <v/>
      </c>
      <c r="AA42" s="136">
        <f>_xlfn.minifs($L:$L,$C:$C,$C42,$F:$F,"&lt;&gt;0")</f>
        <v/>
      </c>
      <c r="AB42" s="136">
        <f>C42&amp;"-"&amp;A42</f>
        <v/>
      </c>
      <c r="AC42" s="136">
        <f>L42</f>
        <v/>
      </c>
      <c r="AD42" s="136">
        <f>EOMONTH(EDATE($J42, 0), 0)</f>
        <v/>
      </c>
      <c r="AE42" s="135">
        <f>IF(AND(AD42&gt;EOMONTH(EDATE(AA42, 0), 0)),1,0)</f>
        <v/>
      </c>
    </row>
    <row r="43">
      <c r="A43" s="132" t="inlineStr">
        <is>
          <t>ZTPI01</t>
        </is>
      </c>
      <c r="B43" s="132" t="n">
        <v>1</v>
      </c>
      <c r="C43" s="132" t="inlineStr">
        <is>
          <t>HFA205</t>
        </is>
      </c>
      <c r="D43" s="132" t="inlineStr">
        <is>
          <t>A</t>
        </is>
      </c>
      <c r="E43" s="132" t="inlineStr">
        <is>
          <t>Matlala Raisibe Ellen</t>
        </is>
      </c>
      <c r="F43" s="133">
        <f>SUMIFS(Investors!$M:$M, Investors!$I:$I, "&lt;=" &amp; 'NSST Print'!$B$3, Investors!$K:$K, "&gt;" &amp; 'NSST Print'!$B$3, Investors!$A:$A, 'Investor Exit List'!A43, Investors!$E:$E, 'Investor Exit List'!C43)</f>
        <v/>
      </c>
      <c r="G43" s="134" t="n">
        <v>44378</v>
      </c>
      <c r="H43" s="132">
        <f>VLOOKUP($C43,Sales!$C:$E,2,FALSE)</f>
        <v/>
      </c>
      <c r="I43" s="132">
        <f>VLOOKUP($C43,Sales!$C:$E,3,FALSE)</f>
        <v/>
      </c>
      <c r="J43" s="134">
        <f>SUMIFS(Sales!$H:$H,Sales!$C:$C,'Investor Exit List'!$C43)</f>
        <v/>
      </c>
      <c r="K43" s="134">
        <f>IF(I43=TRUE,J43,"")</f>
        <v/>
      </c>
      <c r="L43" s="134">
        <f>G43+731</f>
        <v/>
      </c>
      <c r="M43" s="134" t="n">
        <v>45473</v>
      </c>
      <c r="N43" s="135">
        <f>IFERROR(IF(G43&lt;&gt;"",IF(I43=TRUE,0,IF(U43=TRUE,0,L43-M43)),0),0)</f>
        <v/>
      </c>
      <c r="O43" s="135">
        <f>IF(N43&gt;0,IF(N43&lt;=180,N43,0),0)</f>
        <v/>
      </c>
      <c r="P43" s="133">
        <f>IF(AND(N43&lt;90,N43&gt;0),Q43,0)</f>
        <v/>
      </c>
      <c r="Q43" s="133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33">
        <f>IF(AND(H43=TRUE,I43=FALSE),Q43,0)</f>
        <v/>
      </c>
      <c r="S43" s="133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34">
        <f>IF(U43=TRUE,$J43,"")</f>
        <v/>
      </c>
      <c r="U43" s="132" t="b">
        <v>0</v>
      </c>
      <c r="V43" s="133">
        <f>IF(AND(H43=TRUE,OR(K43="",K43&gt;M43)),S43,0)</f>
        <v/>
      </c>
      <c r="W43" s="132" t="n">
        <v>0</v>
      </c>
      <c r="X43" s="132" t="b">
        <v>0</v>
      </c>
      <c r="Y43" s="135">
        <f>IF(H43=FALSE,VLOOKUP($C43,Sales!$C:$F,4,FALSE),1)</f>
        <v/>
      </c>
      <c r="Z43" s="132">
        <f>IF(Y43=0,"Release",IF(AND(L43&lt;J43,Y43=1,H43=FALSE,U43=FALSE,MONTH(L43)&amp;"/"&amp;YEAR(L43)&lt;&gt;MONTH(J43)&amp;"/"&amp;YEAR(J43)),"Release",""))</f>
        <v/>
      </c>
      <c r="AA43" s="136">
        <f>_xlfn.minifs($L:$L,$C:$C,$C43,$F:$F,"&lt;&gt;0")</f>
        <v/>
      </c>
      <c r="AB43" s="136">
        <f>C43&amp;"-"&amp;A43</f>
        <v/>
      </c>
      <c r="AC43" s="136">
        <f>L43</f>
        <v/>
      </c>
      <c r="AD43" s="136">
        <f>EOMONTH(EDATE($J43, 0), 0)</f>
        <v/>
      </c>
      <c r="AE43" s="135">
        <f>IF(AND(AD43&gt;EOMONTH(EDATE(AA43, 0), 0)),1,0)</f>
        <v/>
      </c>
    </row>
    <row r="44">
      <c r="A44" s="132" t="inlineStr">
        <is>
          <t>ZBOH01</t>
        </is>
      </c>
      <c r="B44" s="132" t="n">
        <v>1</v>
      </c>
      <c r="C44" s="132" t="inlineStr">
        <is>
          <t>HFA206</t>
        </is>
      </c>
      <c r="D44" s="132" t="inlineStr">
        <is>
          <t>A</t>
        </is>
      </c>
      <c r="E44" s="132" t="inlineStr">
        <is>
          <t>Brenda Bohme Werner Hugo Bohme &amp;</t>
        </is>
      </c>
      <c r="F44" s="133">
        <f>SUMIFS(Investors!$M:$M, Investors!$I:$I, "&lt;=" &amp; 'NSST Print'!$B$3, Investors!$K:$K, "&gt;" &amp; 'NSST Print'!$B$3, Investors!$A:$A, 'Investor Exit List'!A44, Investors!$E:$E, 'Investor Exit List'!C44)</f>
        <v/>
      </c>
      <c r="G44" s="134" t="n">
        <v>44352</v>
      </c>
      <c r="H44" s="132">
        <f>VLOOKUP($C44,Sales!$C:$E,2,FALSE)</f>
        <v/>
      </c>
      <c r="I44" s="132">
        <f>VLOOKUP($C44,Sales!$C:$E,3,FALSE)</f>
        <v/>
      </c>
      <c r="J44" s="134">
        <f>SUMIFS(Sales!$H:$H,Sales!$C:$C,'Investor Exit List'!$C44)</f>
        <v/>
      </c>
      <c r="K44" s="134">
        <f>IF(I44=TRUE,J44,"")</f>
        <v/>
      </c>
      <c r="L44" s="134">
        <f>G44+731</f>
        <v/>
      </c>
      <c r="M44" s="134" t="n">
        <v>45473</v>
      </c>
      <c r="N44" s="135">
        <f>IFERROR(IF(G44&lt;&gt;"",IF(I44=TRUE,0,IF(U44=TRUE,0,L44-M44)),0),0)</f>
        <v/>
      </c>
      <c r="O44" s="135">
        <f>IF(N44&gt;0,IF(N44&lt;=180,N44,0),0)</f>
        <v/>
      </c>
      <c r="P44" s="133">
        <f>IF(AND(N44&lt;90,N44&gt;0),Q44,0)</f>
        <v/>
      </c>
      <c r="Q44" s="133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33">
        <f>IF(AND(H44=TRUE,I44=FALSE),Q44,0)</f>
        <v/>
      </c>
      <c r="S44" s="133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34">
        <f>IF(U44=TRUE,$J44,"")</f>
        <v/>
      </c>
      <c r="U44" s="132" t="b">
        <v>0</v>
      </c>
      <c r="V44" s="133">
        <f>IF(AND(H44=TRUE,OR(K44="",K44&gt;M44)),S44,0)</f>
        <v/>
      </c>
      <c r="W44" s="132" t="n">
        <v>0</v>
      </c>
      <c r="X44" s="132" t="b">
        <v>0</v>
      </c>
      <c r="Y44" s="135">
        <f>IF(H44=FALSE,VLOOKUP($C44,Sales!$C:$F,4,FALSE),1)</f>
        <v/>
      </c>
      <c r="Z44" s="132">
        <f>IF(Y44=0,"Release",IF(AND(L44&lt;J44,Y44=1,H44=FALSE,U44=FALSE,MONTH(L44)&amp;"/"&amp;YEAR(L44)&lt;&gt;MONTH(J44)&amp;"/"&amp;YEAR(J44)),"Release",""))</f>
        <v/>
      </c>
      <c r="AA44" s="136">
        <f>_xlfn.minifs($L:$L,$C:$C,$C44,$F:$F,"&lt;&gt;0")</f>
        <v/>
      </c>
      <c r="AB44" s="136">
        <f>C44&amp;"-"&amp;A44</f>
        <v/>
      </c>
      <c r="AC44" s="136">
        <f>L44</f>
        <v/>
      </c>
      <c r="AD44" s="136">
        <f>EOMONTH(EDATE($J44, 0), 0)</f>
        <v/>
      </c>
      <c r="AE44" s="135">
        <f>IF(AND(AD44&gt;EOMONTH(EDATE(AA44, 0), 0)),1,0)</f>
        <v/>
      </c>
    </row>
    <row r="45">
      <c r="A45" s="132" t="inlineStr">
        <is>
          <t>ZLEW02</t>
        </is>
      </c>
      <c r="B45" s="132" t="n">
        <v>1</v>
      </c>
      <c r="C45" s="132" t="inlineStr">
        <is>
          <t>HFA206</t>
        </is>
      </c>
      <c r="D45" s="132" t="inlineStr">
        <is>
          <t>A</t>
        </is>
      </c>
      <c r="E45" s="132" t="inlineStr">
        <is>
          <t>Lewis Leon</t>
        </is>
      </c>
      <c r="F45" s="133">
        <f>SUMIFS(Investors!$M:$M, Investors!$I:$I, "&lt;=" &amp; 'NSST Print'!$B$3, Investors!$K:$K, "&gt;" &amp; 'NSST Print'!$B$3, Investors!$A:$A, 'Investor Exit List'!A45, Investors!$E:$E, 'Investor Exit List'!C45)</f>
        <v/>
      </c>
      <c r="G45" s="134" t="n">
        <v>44352</v>
      </c>
      <c r="H45" s="132">
        <f>VLOOKUP($C45,Sales!$C:$E,2,FALSE)</f>
        <v/>
      </c>
      <c r="I45" s="132">
        <f>VLOOKUP($C45,Sales!$C:$E,3,FALSE)</f>
        <v/>
      </c>
      <c r="J45" s="134">
        <f>SUMIFS(Sales!$H:$H,Sales!$C:$C,'Investor Exit List'!$C45)</f>
        <v/>
      </c>
      <c r="K45" s="134">
        <f>IF(I45=TRUE,J45,"")</f>
        <v/>
      </c>
      <c r="L45" s="134">
        <f>G45+731</f>
        <v/>
      </c>
      <c r="M45" s="134" t="n">
        <v>45473</v>
      </c>
      <c r="N45" s="135">
        <f>IFERROR(IF(G45&lt;&gt;"",IF(I45=TRUE,0,IF(U45=TRUE,0,L45-M45)),0),0)</f>
        <v/>
      </c>
      <c r="O45" s="135">
        <f>IF(N45&gt;0,IF(N45&lt;=180,N45,0),0)</f>
        <v/>
      </c>
      <c r="P45" s="133">
        <f>IF(AND(N45&lt;90,N45&gt;0),Q45,0)</f>
        <v/>
      </c>
      <c r="Q45" s="133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33">
        <f>IF(AND(H45=TRUE,I45=FALSE),Q45,0)</f>
        <v/>
      </c>
      <c r="S45" s="133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34">
        <f>IF(U45=TRUE,$J45,"")</f>
        <v/>
      </c>
      <c r="U45" s="132" t="b">
        <v>0</v>
      </c>
      <c r="V45" s="133">
        <f>IF(AND(H45=TRUE,OR(K45="",K45&gt;M45)),S45,0)</f>
        <v/>
      </c>
      <c r="W45" s="132" t="n">
        <v>0</v>
      </c>
      <c r="X45" s="132" t="b">
        <v>0</v>
      </c>
      <c r="Y45" s="135">
        <f>IF(H45=FALSE,VLOOKUP($C45,Sales!$C:$F,4,FALSE),1)</f>
        <v/>
      </c>
      <c r="Z45" s="132">
        <f>IF(Y45=0,"Release",IF(AND(L45&lt;J45,Y45=1,H45=FALSE,U45=FALSE,MONTH(L45)&amp;"/"&amp;YEAR(L45)&lt;&gt;MONTH(J45)&amp;"/"&amp;YEAR(J45)),"Release",""))</f>
        <v/>
      </c>
      <c r="AA45" s="136">
        <f>_xlfn.minifs($L:$L,$C:$C,$C45,$F:$F,"&lt;&gt;0")</f>
        <v/>
      </c>
      <c r="AB45" s="136">
        <f>C45&amp;"-"&amp;A45</f>
        <v/>
      </c>
      <c r="AC45" s="136">
        <f>L45</f>
        <v/>
      </c>
      <c r="AD45" s="136">
        <f>EOMONTH(EDATE($J45, 0), 0)</f>
        <v/>
      </c>
      <c r="AE45" s="135">
        <f>IF(AND(AD45&gt;EOMONTH(EDATE(AA45, 0), 0)),1,0)</f>
        <v/>
      </c>
    </row>
    <row r="46">
      <c r="A46" s="132" t="inlineStr">
        <is>
          <t>ZMAG01</t>
        </is>
      </c>
      <c r="B46" s="132" t="n">
        <v>3</v>
      </c>
      <c r="C46" s="132" t="inlineStr">
        <is>
          <t>HFA206</t>
        </is>
      </c>
      <c r="D46" s="132" t="inlineStr">
        <is>
          <t>A</t>
        </is>
      </c>
      <c r="E46" s="132" t="inlineStr">
        <is>
          <t>Psomotragos Petro</t>
        </is>
      </c>
      <c r="F46" s="133">
        <f>SUMIFS(Investors!$M:$M, Investors!$I:$I, "&lt;=" &amp; 'NSST Print'!$B$3, Investors!$K:$K, "&gt;" &amp; 'NSST Print'!$B$3, Investors!$A:$A, 'Investor Exit List'!A46, Investors!$E:$E, 'Investor Exit List'!C46)</f>
        <v/>
      </c>
      <c r="G46" s="134" t="n">
        <v>44378</v>
      </c>
      <c r="H46" s="132">
        <f>VLOOKUP($C46,Sales!$C:$E,2,FALSE)</f>
        <v/>
      </c>
      <c r="I46" s="132">
        <f>VLOOKUP($C46,Sales!$C:$E,3,FALSE)</f>
        <v/>
      </c>
      <c r="J46" s="134">
        <f>SUMIFS(Sales!$H:$H,Sales!$C:$C,'Investor Exit List'!$C46)</f>
        <v/>
      </c>
      <c r="K46" s="134">
        <f>IF(I46=TRUE,J46,"")</f>
        <v/>
      </c>
      <c r="L46" s="134">
        <f>G46+731</f>
        <v/>
      </c>
      <c r="M46" s="134" t="n">
        <v>45473</v>
      </c>
      <c r="N46" s="135">
        <f>IFERROR(IF(G46&lt;&gt;"",IF(I46=TRUE,0,IF(U46=TRUE,0,L46-M46)),0),0)</f>
        <v/>
      </c>
      <c r="O46" s="135">
        <f>IF(N46&gt;0,IF(N46&lt;=180,N46,0),0)</f>
        <v/>
      </c>
      <c r="P46" s="133">
        <f>IF(AND(N46&lt;90,N46&gt;0),Q46,0)</f>
        <v/>
      </c>
      <c r="Q46" s="133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33">
        <f>IF(AND(H46=TRUE,I46=FALSE),Q46,0)</f>
        <v/>
      </c>
      <c r="S46" s="133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34">
        <f>IF(U46=TRUE,$J46,"")</f>
        <v/>
      </c>
      <c r="U46" s="132" t="b">
        <v>0</v>
      </c>
      <c r="V46" s="133">
        <f>IF(AND(H46=TRUE,OR(K46="",K46&gt;M46)),S46,0)</f>
        <v/>
      </c>
      <c r="W46" s="132" t="n">
        <v>0</v>
      </c>
      <c r="X46" s="132" t="b">
        <v>0</v>
      </c>
      <c r="Y46" s="135">
        <f>IF(H46=FALSE,VLOOKUP($C46,Sales!$C:$F,4,FALSE),1)</f>
        <v/>
      </c>
      <c r="Z46" s="132">
        <f>IF(Y46=0,"Release",IF(AND(L46&lt;J46,Y46=1,H46=FALSE,U46=FALSE,MONTH(L46)&amp;"/"&amp;YEAR(L46)&lt;&gt;MONTH(J46)&amp;"/"&amp;YEAR(J46)),"Release",""))</f>
        <v/>
      </c>
      <c r="AA46" s="136">
        <f>_xlfn.minifs($L:$L,$C:$C,$C46,$F:$F,"&lt;&gt;0")</f>
        <v/>
      </c>
      <c r="AB46" s="136">
        <f>C46&amp;"-"&amp;A46</f>
        <v/>
      </c>
      <c r="AC46" s="136">
        <f>L46</f>
        <v/>
      </c>
      <c r="AD46" s="136">
        <f>EOMONTH(EDATE($J46, 0), 0)</f>
        <v/>
      </c>
      <c r="AE46" s="135">
        <f>IF(AND(AD46&gt;EOMONTH(EDATE(AA46, 0), 0)),1,0)</f>
        <v/>
      </c>
    </row>
    <row r="47">
      <c r="A47" s="132" t="inlineStr">
        <is>
          <t>ZVDM01</t>
        </is>
      </c>
      <c r="B47" s="132" t="n">
        <v>3</v>
      </c>
      <c r="C47" s="132" t="inlineStr">
        <is>
          <t>HFA206</t>
        </is>
      </c>
      <c r="D47" s="132" t="inlineStr">
        <is>
          <t>A</t>
        </is>
      </c>
      <c r="E47" s="132" t="inlineStr">
        <is>
          <t>van der Mescht Paula</t>
        </is>
      </c>
      <c r="F47" s="133">
        <f>SUMIFS(Investors!$M:$M, Investors!$I:$I, "&lt;=" &amp; 'NSST Print'!$B$3, Investors!$K:$K, "&gt;" &amp; 'NSST Print'!$B$3, Investors!$A:$A, 'Investor Exit List'!A47, Investors!$E:$E, 'Investor Exit List'!C47)</f>
        <v/>
      </c>
      <c r="G47" s="134" t="n">
        <v>44316</v>
      </c>
      <c r="H47" s="132">
        <f>VLOOKUP($C47,Sales!$C:$E,2,FALSE)</f>
        <v/>
      </c>
      <c r="I47" s="132">
        <f>VLOOKUP($C47,Sales!$C:$E,3,FALSE)</f>
        <v/>
      </c>
      <c r="J47" s="134">
        <f>SUMIFS(Sales!$H:$H,Sales!$C:$C,'Investor Exit List'!$C47)</f>
        <v/>
      </c>
      <c r="K47" s="134">
        <f>IF(I47=TRUE,J47,"")</f>
        <v/>
      </c>
      <c r="L47" s="134">
        <f>G47+731</f>
        <v/>
      </c>
      <c r="M47" s="134" t="n">
        <v>45473</v>
      </c>
      <c r="N47" s="135">
        <f>IFERROR(IF(G47&lt;&gt;"",IF(I47=TRUE,0,IF(U47=TRUE,0,L47-M47)),0),0)</f>
        <v/>
      </c>
      <c r="O47" s="135">
        <f>IF(N47&gt;0,IF(N47&lt;=180,N47,0),0)</f>
        <v/>
      </c>
      <c r="P47" s="133">
        <f>IF(AND(N47&lt;90,N47&gt;0),Q47,0)</f>
        <v/>
      </c>
      <c r="Q47" s="133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33">
        <f>IF(AND(H47=TRUE,I47=FALSE),Q47,0)</f>
        <v/>
      </c>
      <c r="S47" s="133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34">
        <f>IF(U47=TRUE,$J47,"")</f>
        <v/>
      </c>
      <c r="U47" s="132" t="b">
        <v>0</v>
      </c>
      <c r="V47" s="133">
        <f>IF(AND(H47=TRUE,OR(K47="",K47&gt;M47)),S47,0)</f>
        <v/>
      </c>
      <c r="W47" s="132" t="n">
        <v>0</v>
      </c>
      <c r="X47" s="132" t="b">
        <v>0</v>
      </c>
      <c r="Y47" s="135">
        <f>IF(H47=FALSE,VLOOKUP($C47,Sales!$C:$F,4,FALSE),1)</f>
        <v/>
      </c>
      <c r="Z47" s="132">
        <f>IF(Y47=0,"Release",IF(AND(L47&lt;J47,Y47=1,H47=FALSE,U47=FALSE,MONTH(L47)&amp;"/"&amp;YEAR(L47)&lt;&gt;MONTH(J47)&amp;"/"&amp;YEAR(J47)),"Release",""))</f>
        <v/>
      </c>
      <c r="AA47" s="136">
        <f>_xlfn.minifs($L:$L,$C:$C,$C47,$F:$F,"&lt;&gt;0")</f>
        <v/>
      </c>
      <c r="AB47" s="136">
        <f>C47&amp;"-"&amp;A47</f>
        <v/>
      </c>
      <c r="AC47" s="136">
        <f>L47</f>
        <v/>
      </c>
      <c r="AD47" s="136">
        <f>EOMONTH(EDATE($J47, 0), 0)</f>
        <v/>
      </c>
      <c r="AE47" s="135">
        <f>IF(AND(AD47&gt;EOMONTH(EDATE(AA47, 0), 0)),1,0)</f>
        <v/>
      </c>
    </row>
    <row r="48">
      <c r="A48" s="132" t="inlineStr">
        <is>
          <t>ZMAT01</t>
        </is>
      </c>
      <c r="B48" s="132" t="n">
        <v>4</v>
      </c>
      <c r="C48" s="132" t="inlineStr">
        <is>
          <t>HFA301</t>
        </is>
      </c>
      <c r="D48" s="132" t="inlineStr">
        <is>
          <t>A</t>
        </is>
      </c>
      <c r="E48" s="132" t="inlineStr">
        <is>
          <t>Matthews Natalie</t>
        </is>
      </c>
      <c r="F48" s="133">
        <f>SUMIFS(Investors!$M:$M, Investors!$I:$I, "&lt;=" &amp; 'NSST Print'!$B$3, Investors!$K:$K, "&gt;" &amp; 'NSST Print'!$B$3, Investors!$A:$A, 'Investor Exit List'!A48, Investors!$E:$E, 'Investor Exit List'!C48)</f>
        <v/>
      </c>
      <c r="G48" s="134" t="n">
        <v>44378</v>
      </c>
      <c r="H48" s="132">
        <f>VLOOKUP($C48,Sales!$C:$E,2,FALSE)</f>
        <v/>
      </c>
      <c r="I48" s="132">
        <f>VLOOKUP($C48,Sales!$C:$E,3,FALSE)</f>
        <v/>
      </c>
      <c r="J48" s="134">
        <f>SUMIFS(Sales!$H:$H,Sales!$C:$C,'Investor Exit List'!$C48)</f>
        <v/>
      </c>
      <c r="K48" s="134">
        <f>IF(I48=TRUE,J48,"")</f>
        <v/>
      </c>
      <c r="L48" s="134">
        <f>G48+731</f>
        <v/>
      </c>
      <c r="M48" s="134" t="n">
        <v>45473</v>
      </c>
      <c r="N48" s="135">
        <f>IFERROR(IF(G48&lt;&gt;"",IF(I48=TRUE,0,IF(U48=TRUE,0,L48-M48)),0),0)</f>
        <v/>
      </c>
      <c r="O48" s="135">
        <f>IF(N48&gt;0,IF(N48&lt;=180,N48,0),0)</f>
        <v/>
      </c>
      <c r="P48" s="133">
        <f>IF(AND(N48&lt;90,N48&gt;0),Q48,0)</f>
        <v/>
      </c>
      <c r="Q48" s="133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33">
        <f>IF(AND(H48=TRUE,I48=FALSE),Q48,0)</f>
        <v/>
      </c>
      <c r="S48" s="133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34">
        <f>IF(U48=TRUE,$J48,"")</f>
        <v/>
      </c>
      <c r="U48" s="132" t="b">
        <v>0</v>
      </c>
      <c r="V48" s="133">
        <f>IF(AND(H48=TRUE,OR(K48="",K48&gt;M48)),S48,0)</f>
        <v/>
      </c>
      <c r="W48" s="132" t="n">
        <v>0</v>
      </c>
      <c r="X48" s="132" t="b">
        <v>0</v>
      </c>
      <c r="Y48" s="135">
        <f>IF(H48=FALSE,VLOOKUP($C48,Sales!$C:$F,4,FALSE),1)</f>
        <v/>
      </c>
      <c r="Z48" s="132">
        <f>IF(Y48=0,"Release",IF(AND(L48&lt;J48,Y48=1,H48=FALSE,U48=FALSE,MONTH(L48)&amp;"/"&amp;YEAR(L48)&lt;&gt;MONTH(J48)&amp;"/"&amp;YEAR(J48)),"Release",""))</f>
        <v/>
      </c>
      <c r="AA48" s="136">
        <f>_xlfn.minifs($L:$L,$C:$C,$C48,$F:$F,"&lt;&gt;0")</f>
        <v/>
      </c>
      <c r="AB48" s="136">
        <f>C48&amp;"-"&amp;A48</f>
        <v/>
      </c>
      <c r="AC48" s="136">
        <f>L48</f>
        <v/>
      </c>
      <c r="AD48" s="136">
        <f>EOMONTH(EDATE($J48, 0), 0)</f>
        <v/>
      </c>
      <c r="AE48" s="135">
        <f>IF(AND(AD48&gt;EOMONTH(EDATE(AA48, 0), 0)),1,0)</f>
        <v/>
      </c>
    </row>
    <row r="49">
      <c r="A49" s="132" t="inlineStr">
        <is>
          <t>ZSCH01</t>
        </is>
      </c>
      <c r="B49" s="132" t="n">
        <v>11</v>
      </c>
      <c r="C49" s="132" t="inlineStr">
        <is>
          <t>HFA301</t>
        </is>
      </c>
      <c r="D49" s="132" t="inlineStr">
        <is>
          <t>A</t>
        </is>
      </c>
      <c r="E49" s="132" t="inlineStr">
        <is>
          <t>Schubert Inge</t>
        </is>
      </c>
      <c r="F49" s="133">
        <f>SUMIFS(Investors!$M:$M, Investors!$I:$I, "&lt;=" &amp; 'NSST Print'!$B$3, Investors!$K:$K, "&gt;" &amp; 'NSST Print'!$B$3, Investors!$A:$A, 'Investor Exit List'!A49, Investors!$E:$E, 'Investor Exit List'!C49)</f>
        <v/>
      </c>
      <c r="G49" s="134" t="n">
        <v>44352</v>
      </c>
      <c r="H49" s="132">
        <f>VLOOKUP($C49,Sales!$C:$E,2,FALSE)</f>
        <v/>
      </c>
      <c r="I49" s="132">
        <f>VLOOKUP($C49,Sales!$C:$E,3,FALSE)</f>
        <v/>
      </c>
      <c r="J49" s="134">
        <f>SUMIFS(Sales!$H:$H,Sales!$C:$C,'Investor Exit List'!$C49)</f>
        <v/>
      </c>
      <c r="K49" s="134">
        <f>IF(I49=TRUE,J49,"")</f>
        <v/>
      </c>
      <c r="L49" s="134">
        <f>G49+731</f>
        <v/>
      </c>
      <c r="M49" s="134" t="n">
        <v>45473</v>
      </c>
      <c r="N49" s="135">
        <f>IFERROR(IF(G49&lt;&gt;"",IF(I49=TRUE,0,IF(U49=TRUE,0,L49-M49)),0),0)</f>
        <v/>
      </c>
      <c r="O49" s="135">
        <f>IF(N49&gt;0,IF(N49&lt;=180,N49,0),0)</f>
        <v/>
      </c>
      <c r="P49" s="133">
        <f>IF(AND(N49&lt;90,N49&gt;0),Q49,0)</f>
        <v/>
      </c>
      <c r="Q49" s="133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33">
        <f>IF(AND(H49=TRUE,I49=FALSE),Q49,0)</f>
        <v/>
      </c>
      <c r="S49" s="133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34">
        <f>IF(U49=TRUE,$J49,"")</f>
        <v/>
      </c>
      <c r="U49" s="132" t="b">
        <v>0</v>
      </c>
      <c r="V49" s="133">
        <f>IF(AND(H49=TRUE,OR(K49="",K49&gt;M49)),S49,0)</f>
        <v/>
      </c>
      <c r="W49" s="132" t="n">
        <v>0</v>
      </c>
      <c r="X49" s="132" t="b">
        <v>0</v>
      </c>
      <c r="Y49" s="135">
        <f>IF(H49=FALSE,VLOOKUP($C49,Sales!$C:$F,4,FALSE),1)</f>
        <v/>
      </c>
      <c r="Z49" s="132">
        <f>IF(Y49=0,"Release",IF(AND(L49&lt;J49,Y49=1,H49=FALSE,U49=FALSE,MONTH(L49)&amp;"/"&amp;YEAR(L49)&lt;&gt;MONTH(J49)&amp;"/"&amp;YEAR(J49)),"Release",""))</f>
        <v/>
      </c>
      <c r="AA49" s="136">
        <f>_xlfn.minifs($L:$L,$C:$C,$C49,$F:$F,"&lt;&gt;0")</f>
        <v/>
      </c>
      <c r="AB49" s="136">
        <f>C49&amp;"-"&amp;A49</f>
        <v/>
      </c>
      <c r="AC49" s="136">
        <f>L49</f>
        <v/>
      </c>
      <c r="AD49" s="136">
        <f>EOMONTH(EDATE($J49, 0), 0)</f>
        <v/>
      </c>
      <c r="AE49" s="135">
        <f>IF(AND(AD49&gt;EOMONTH(EDATE(AA49, 0), 0)),1,0)</f>
        <v/>
      </c>
    </row>
    <row r="50">
      <c r="A50" s="132" t="inlineStr">
        <is>
          <t>ZTSH01</t>
        </is>
      </c>
      <c r="B50" s="132" t="n">
        <v>1</v>
      </c>
      <c r="C50" s="132" t="inlineStr">
        <is>
          <t>HFA301</t>
        </is>
      </c>
      <c r="D50" s="132" t="inlineStr">
        <is>
          <t>A</t>
        </is>
      </c>
      <c r="E50" s="132" t="inlineStr">
        <is>
          <t>Tshabalala Thandeka Patience</t>
        </is>
      </c>
      <c r="F50" s="133">
        <f>SUMIFS(Investors!$M:$M, Investors!$I:$I, "&lt;=" &amp; 'NSST Print'!$B$3, Investors!$K:$K, "&gt;" &amp; 'NSST Print'!$B$3, Investors!$A:$A, 'Investor Exit List'!A50, Investors!$E:$E, 'Investor Exit List'!C50)</f>
        <v/>
      </c>
      <c r="G50" s="134" t="n">
        <v>44378</v>
      </c>
      <c r="H50" s="132">
        <f>VLOOKUP($C50,Sales!$C:$E,2,FALSE)</f>
        <v/>
      </c>
      <c r="I50" s="132">
        <f>VLOOKUP($C50,Sales!$C:$E,3,FALSE)</f>
        <v/>
      </c>
      <c r="J50" s="134">
        <f>SUMIFS(Sales!$H:$H,Sales!$C:$C,'Investor Exit List'!$C50)</f>
        <v/>
      </c>
      <c r="K50" s="134">
        <f>IF(I50=TRUE,J50,"")</f>
        <v/>
      </c>
      <c r="L50" s="134">
        <f>G50+731</f>
        <v/>
      </c>
      <c r="M50" s="134" t="n">
        <v>45473</v>
      </c>
      <c r="N50" s="135">
        <f>IFERROR(IF(G50&lt;&gt;"",IF(I50=TRUE,0,IF(U50=TRUE,0,L50-M50)),0),0)</f>
        <v/>
      </c>
      <c r="O50" s="135">
        <f>IF(N50&gt;0,IF(N50&lt;=180,N50,0),0)</f>
        <v/>
      </c>
      <c r="P50" s="133">
        <f>IF(AND(N50&lt;90,N50&gt;0),Q50,0)</f>
        <v/>
      </c>
      <c r="Q50" s="133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33">
        <f>IF(AND(H50=TRUE,I50=FALSE),Q50,0)</f>
        <v/>
      </c>
      <c r="S50" s="133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34">
        <f>IF(U50=TRUE,$J50,"")</f>
        <v/>
      </c>
      <c r="U50" s="132" t="b">
        <v>0</v>
      </c>
      <c r="V50" s="133">
        <f>IF(AND(H50=TRUE,OR(K50="",K50&gt;M50)),S50,0)</f>
        <v/>
      </c>
      <c r="W50" s="132" t="n">
        <v>0</v>
      </c>
      <c r="X50" s="132" t="b">
        <v>0</v>
      </c>
      <c r="Y50" s="135">
        <f>IF(H50=FALSE,VLOOKUP($C50,Sales!$C:$F,4,FALSE),1)</f>
        <v/>
      </c>
      <c r="Z50" s="132">
        <f>IF(Y50=0,"Release",IF(AND(L50&lt;J50,Y50=1,H50=FALSE,U50=FALSE,MONTH(L50)&amp;"/"&amp;YEAR(L50)&lt;&gt;MONTH(J50)&amp;"/"&amp;YEAR(J50)),"Release",""))</f>
        <v/>
      </c>
      <c r="AA50" s="136">
        <f>_xlfn.minifs($L:$L,$C:$C,$C50,$F:$F,"&lt;&gt;0")</f>
        <v/>
      </c>
      <c r="AB50" s="136">
        <f>C50&amp;"-"&amp;A50</f>
        <v/>
      </c>
      <c r="AC50" s="136">
        <f>L50</f>
        <v/>
      </c>
      <c r="AD50" s="136">
        <f>EOMONTH(EDATE($J50, 0), 0)</f>
        <v/>
      </c>
      <c r="AE50" s="135">
        <f>IF(AND(AD50&gt;EOMONTH(EDATE(AA50, 0), 0)),1,0)</f>
        <v/>
      </c>
    </row>
    <row r="51">
      <c r="A51" s="132" t="inlineStr">
        <is>
          <t>ZASD01</t>
        </is>
      </c>
      <c r="B51" s="132" t="n">
        <v>1</v>
      </c>
      <c r="C51" s="132" t="inlineStr">
        <is>
          <t>HFA302</t>
        </is>
      </c>
      <c r="D51" s="132" t="inlineStr">
        <is>
          <t>A</t>
        </is>
      </c>
      <c r="E51" s="132" t="inlineStr">
        <is>
          <t>Bendall Stuart Charles</t>
        </is>
      </c>
      <c r="F51" s="133">
        <f>SUMIFS(Investors!$M:$M, Investors!$I:$I, "&lt;=" &amp; 'NSST Print'!$B$3, Investors!$K:$K, "&gt;" &amp; 'NSST Print'!$B$3, Investors!$A:$A, 'Investor Exit List'!A51, Investors!$E:$E, 'Investor Exit List'!C51)</f>
        <v/>
      </c>
      <c r="G51" s="134" t="n">
        <v>44352</v>
      </c>
      <c r="H51" s="132">
        <f>VLOOKUP($C51,Sales!$C:$E,2,FALSE)</f>
        <v/>
      </c>
      <c r="I51" s="132">
        <f>VLOOKUP($C51,Sales!$C:$E,3,FALSE)</f>
        <v/>
      </c>
      <c r="J51" s="134">
        <f>SUMIFS(Sales!$H:$H,Sales!$C:$C,'Investor Exit List'!$C51)</f>
        <v/>
      </c>
      <c r="K51" s="134">
        <f>IF(I51=TRUE,J51,"")</f>
        <v/>
      </c>
      <c r="L51" s="134">
        <f>G51+731</f>
        <v/>
      </c>
      <c r="M51" s="134" t="n">
        <v>45473</v>
      </c>
      <c r="N51" s="135">
        <f>IFERROR(IF(G51&lt;&gt;"",IF(I51=TRUE,0,IF(U51=TRUE,0,L51-M51)),0),0)</f>
        <v/>
      </c>
      <c r="O51" s="135">
        <f>IF(N51&gt;0,IF(N51&lt;=180,N51,0),0)</f>
        <v/>
      </c>
      <c r="P51" s="133">
        <f>IF(AND(N51&lt;90,N51&gt;0),Q51,0)</f>
        <v/>
      </c>
      <c r="Q51" s="133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33">
        <f>IF(AND(H51=TRUE,I51=FALSE),Q51,0)</f>
        <v/>
      </c>
      <c r="S51" s="133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34">
        <f>IF(U51=TRUE,$J51,"")</f>
        <v/>
      </c>
      <c r="U51" s="132" t="b">
        <v>0</v>
      </c>
      <c r="V51" s="133">
        <f>IF(AND(H51=TRUE,OR(K51="",K51&gt;M51)),S51,0)</f>
        <v/>
      </c>
      <c r="W51" s="132" t="n">
        <v>0</v>
      </c>
      <c r="X51" s="132" t="b">
        <v>0</v>
      </c>
      <c r="Y51" s="135">
        <f>IF(H51=FALSE,VLOOKUP($C51,Sales!$C:$F,4,FALSE),1)</f>
        <v/>
      </c>
      <c r="Z51" s="132">
        <f>IF(Y51=0,"Release",IF(AND(L51&lt;J51,Y51=1,H51=FALSE,U51=FALSE,MONTH(L51)&amp;"/"&amp;YEAR(L51)&lt;&gt;MONTH(J51)&amp;"/"&amp;YEAR(J51)),"Release",""))</f>
        <v/>
      </c>
      <c r="AA51" s="136">
        <f>_xlfn.minifs($L:$L,$C:$C,$C51,$F:$F,"&lt;&gt;0")</f>
        <v/>
      </c>
      <c r="AB51" s="136">
        <f>C51&amp;"-"&amp;A51</f>
        <v/>
      </c>
      <c r="AC51" s="136">
        <f>L51</f>
        <v/>
      </c>
      <c r="AD51" s="136">
        <f>EOMONTH(EDATE($J51, 0), 0)</f>
        <v/>
      </c>
      <c r="AE51" s="135">
        <f>IF(AND(AD51&gt;EOMONTH(EDATE(AA51, 0), 0)),1,0)</f>
        <v/>
      </c>
    </row>
    <row r="52">
      <c r="A52" s="132" t="inlineStr">
        <is>
          <t>ZMCK01</t>
        </is>
      </c>
      <c r="B52" s="132" t="n">
        <v>2</v>
      </c>
      <c r="C52" s="132" t="inlineStr">
        <is>
          <t>HFA302</t>
        </is>
      </c>
      <c r="D52" s="132" t="inlineStr">
        <is>
          <t>A</t>
        </is>
      </c>
      <c r="E52" s="132" t="inlineStr">
        <is>
          <t>MacKenzie-Jones Caitlin</t>
        </is>
      </c>
      <c r="F52" s="133">
        <f>SUMIFS(Investors!$M:$M, Investors!$I:$I, "&lt;=" &amp; 'NSST Print'!$B$3, Investors!$K:$K, "&gt;" &amp; 'NSST Print'!$B$3, Investors!$A:$A, 'Investor Exit List'!A52, Investors!$E:$E, 'Investor Exit List'!C52)</f>
        <v/>
      </c>
      <c r="G52" s="134" t="n">
        <v>44352</v>
      </c>
      <c r="H52" s="132">
        <f>VLOOKUP($C52,Sales!$C:$E,2,FALSE)</f>
        <v/>
      </c>
      <c r="I52" s="132">
        <f>VLOOKUP($C52,Sales!$C:$E,3,FALSE)</f>
        <v/>
      </c>
      <c r="J52" s="134">
        <f>SUMIFS(Sales!$H:$H,Sales!$C:$C,'Investor Exit List'!$C52)</f>
        <v/>
      </c>
      <c r="K52" s="134">
        <f>IF(I52=TRUE,J52,"")</f>
        <v/>
      </c>
      <c r="L52" s="134">
        <f>G52+731</f>
        <v/>
      </c>
      <c r="M52" s="134" t="n">
        <v>45473</v>
      </c>
      <c r="N52" s="135">
        <f>IFERROR(IF(G52&lt;&gt;"",IF(I52=TRUE,0,IF(U52=TRUE,0,L52-M52)),0),0)</f>
        <v/>
      </c>
      <c r="O52" s="135">
        <f>IF(N52&gt;0,IF(N52&lt;=180,N52,0),0)</f>
        <v/>
      </c>
      <c r="P52" s="133">
        <f>IF(AND(N52&lt;90,N52&gt;0),Q52,0)</f>
        <v/>
      </c>
      <c r="Q52" s="133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33">
        <f>IF(AND(H52=TRUE,I52=FALSE),Q52,0)</f>
        <v/>
      </c>
      <c r="S52" s="133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34">
        <f>IF(U52=TRUE,$J52,"")</f>
        <v/>
      </c>
      <c r="U52" s="132" t="b">
        <v>0</v>
      </c>
      <c r="V52" s="133">
        <f>IF(AND(H52=TRUE,OR(K52="",K52&gt;M52)),S52,0)</f>
        <v/>
      </c>
      <c r="W52" s="132" t="n">
        <v>0</v>
      </c>
      <c r="X52" s="132" t="b">
        <v>0</v>
      </c>
      <c r="Y52" s="135">
        <f>IF(H52=FALSE,VLOOKUP($C52,Sales!$C:$F,4,FALSE),1)</f>
        <v/>
      </c>
      <c r="Z52" s="132">
        <f>IF(Y52=0,"Release",IF(AND(L52&lt;J52,Y52=1,H52=FALSE,U52=FALSE,MONTH(L52)&amp;"/"&amp;YEAR(L52)&lt;&gt;MONTH(J52)&amp;"/"&amp;YEAR(J52)),"Release",""))</f>
        <v/>
      </c>
      <c r="AA52" s="136">
        <f>_xlfn.minifs($L:$L,$C:$C,$C52,$F:$F,"&lt;&gt;0")</f>
        <v/>
      </c>
      <c r="AB52" s="136">
        <f>C52&amp;"-"&amp;A52</f>
        <v/>
      </c>
      <c r="AC52" s="136">
        <f>L52</f>
        <v/>
      </c>
      <c r="AD52" s="136">
        <f>EOMONTH(EDATE($J52, 0), 0)</f>
        <v/>
      </c>
      <c r="AE52" s="135">
        <f>IF(AND(AD52&gt;EOMONTH(EDATE(AA52, 0), 0)),1,0)</f>
        <v/>
      </c>
    </row>
    <row r="53">
      <c r="A53" s="132" t="inlineStr">
        <is>
          <t>ZGMA01</t>
        </is>
      </c>
      <c r="B53" s="132" t="n">
        <v>1</v>
      </c>
      <c r="C53" s="132" t="inlineStr">
        <is>
          <t>HFA303</t>
        </is>
      </c>
      <c r="D53" s="132" t="inlineStr">
        <is>
          <t>A</t>
        </is>
      </c>
      <c r="E53" s="132" t="inlineStr">
        <is>
          <t>Matthee Gerald Adriaan Odendal</t>
        </is>
      </c>
      <c r="F53" s="133">
        <f>SUMIFS(Investors!$M:$M, Investors!$I:$I, "&lt;=" &amp; 'NSST Print'!$B$3, Investors!$K:$K, "&gt;" &amp; 'NSST Print'!$B$3, Investors!$A:$A, 'Investor Exit List'!A53, Investors!$E:$E, 'Investor Exit List'!C53)</f>
        <v/>
      </c>
      <c r="G53" s="134" t="n">
        <v>44352</v>
      </c>
      <c r="H53" s="132">
        <f>VLOOKUP($C53,Sales!$C:$E,2,FALSE)</f>
        <v/>
      </c>
      <c r="I53" s="132">
        <f>VLOOKUP($C53,Sales!$C:$E,3,FALSE)</f>
        <v/>
      </c>
      <c r="J53" s="134">
        <f>SUMIFS(Sales!$H:$H,Sales!$C:$C,'Investor Exit List'!$C53)</f>
        <v/>
      </c>
      <c r="K53" s="134">
        <f>IF(I53=TRUE,J53,"")</f>
        <v/>
      </c>
      <c r="L53" s="134">
        <f>G53+731</f>
        <v/>
      </c>
      <c r="M53" s="134" t="n">
        <v>45473</v>
      </c>
      <c r="N53" s="135">
        <f>IFERROR(IF(G53&lt;&gt;"",IF(I53=TRUE,0,IF(U53=TRUE,0,L53-M53)),0),0)</f>
        <v/>
      </c>
      <c r="O53" s="135">
        <f>IF(N53&gt;0,IF(N53&lt;=180,N53,0),0)</f>
        <v/>
      </c>
      <c r="P53" s="133">
        <f>IF(AND(N53&lt;90,N53&gt;0),Q53,0)</f>
        <v/>
      </c>
      <c r="Q53" s="133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33">
        <f>IF(AND(H53=TRUE,I53=FALSE),Q53,0)</f>
        <v/>
      </c>
      <c r="S53" s="133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34">
        <f>IF(U53=TRUE,$J53,"")</f>
        <v/>
      </c>
      <c r="U53" s="132" t="b">
        <v>0</v>
      </c>
      <c r="V53" s="133">
        <f>IF(AND(H53=TRUE,OR(K53="",K53&gt;M53)),S53,0)</f>
        <v/>
      </c>
      <c r="W53" s="132" t="n">
        <v>0</v>
      </c>
      <c r="X53" s="132" t="b">
        <v>0</v>
      </c>
      <c r="Y53" s="135">
        <f>IF(H53=FALSE,VLOOKUP($C53,Sales!$C:$F,4,FALSE),1)</f>
        <v/>
      </c>
      <c r="Z53" s="132">
        <f>IF(Y53=0,"Release",IF(AND(L53&lt;J53,Y53=1,H53=FALSE,U53=FALSE,MONTH(L53)&amp;"/"&amp;YEAR(L53)&lt;&gt;MONTH(J53)&amp;"/"&amp;YEAR(J53)),"Release",""))</f>
        <v/>
      </c>
      <c r="AA53" s="136">
        <f>_xlfn.minifs($L:$L,$C:$C,$C53,$F:$F,"&lt;&gt;0")</f>
        <v/>
      </c>
      <c r="AB53" s="136">
        <f>C53&amp;"-"&amp;A53</f>
        <v/>
      </c>
      <c r="AC53" s="136">
        <f>L53</f>
        <v/>
      </c>
      <c r="AD53" s="136">
        <f>EOMONTH(EDATE($J53, 0), 0)</f>
        <v/>
      </c>
      <c r="AE53" s="135">
        <f>IF(AND(AD53&gt;EOMONTH(EDATE(AA53, 0), 0)),1,0)</f>
        <v/>
      </c>
    </row>
    <row r="54">
      <c r="A54" s="132" t="inlineStr">
        <is>
          <t>ZLMA01</t>
        </is>
      </c>
      <c r="B54" s="132" t="n">
        <v>1</v>
      </c>
      <c r="C54" s="132" t="inlineStr">
        <is>
          <t>HFA303</t>
        </is>
      </c>
      <c r="D54" s="132" t="inlineStr">
        <is>
          <t>A</t>
        </is>
      </c>
      <c r="E54" s="132" t="inlineStr">
        <is>
          <t>Magwaza Luvo</t>
        </is>
      </c>
      <c r="F54" s="133">
        <f>SUMIFS(Investors!$M:$M, Investors!$I:$I, "&lt;=" &amp; 'NSST Print'!$B$3, Investors!$K:$K, "&gt;" &amp; 'NSST Print'!$B$3, Investors!$A:$A, 'Investor Exit List'!A54, Investors!$E:$E, 'Investor Exit List'!C54)</f>
        <v/>
      </c>
      <c r="G54" s="134" t="n">
        <v>44352</v>
      </c>
      <c r="H54" s="132">
        <f>VLOOKUP($C54,Sales!$C:$E,2,FALSE)</f>
        <v/>
      </c>
      <c r="I54" s="132">
        <f>VLOOKUP($C54,Sales!$C:$E,3,FALSE)</f>
        <v/>
      </c>
      <c r="J54" s="134">
        <f>SUMIFS(Sales!$H:$H,Sales!$C:$C,'Investor Exit List'!$C54)</f>
        <v/>
      </c>
      <c r="K54" s="134">
        <f>IF(I54=TRUE,J54,"")</f>
        <v/>
      </c>
      <c r="L54" s="134">
        <f>G54+731</f>
        <v/>
      </c>
      <c r="M54" s="134" t="n">
        <v>45473</v>
      </c>
      <c r="N54" s="135">
        <f>IFERROR(IF(G54&lt;&gt;"",IF(I54=TRUE,0,IF(U54=TRUE,0,L54-M54)),0),0)</f>
        <v/>
      </c>
      <c r="O54" s="135">
        <f>IF(N54&gt;0,IF(N54&lt;=180,N54,0),0)</f>
        <v/>
      </c>
      <c r="P54" s="133">
        <f>IF(AND(N54&lt;90,N54&gt;0),Q54,0)</f>
        <v/>
      </c>
      <c r="Q54" s="133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33">
        <f>IF(AND(H54=TRUE,I54=FALSE),Q54,0)</f>
        <v/>
      </c>
      <c r="S54" s="133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34">
        <f>IF(U54=TRUE,$J54,"")</f>
        <v/>
      </c>
      <c r="U54" s="132" t="b">
        <v>0</v>
      </c>
      <c r="V54" s="133">
        <f>IF(AND(H54=TRUE,OR(K54="",K54&gt;M54)),S54,0)</f>
        <v/>
      </c>
      <c r="W54" s="132" t="n">
        <v>0</v>
      </c>
      <c r="X54" s="132" t="b">
        <v>0</v>
      </c>
      <c r="Y54" s="135">
        <f>IF(H54=FALSE,VLOOKUP($C54,Sales!$C:$F,4,FALSE),1)</f>
        <v/>
      </c>
      <c r="Z54" s="132">
        <f>IF(Y54=0,"Release",IF(AND(L54&lt;J54,Y54=1,H54=FALSE,U54=FALSE,MONTH(L54)&amp;"/"&amp;YEAR(L54)&lt;&gt;MONTH(J54)&amp;"/"&amp;YEAR(J54)),"Release",""))</f>
        <v/>
      </c>
      <c r="AA54" s="136">
        <f>_xlfn.minifs($L:$L,$C:$C,$C54,$F:$F,"&lt;&gt;0")</f>
        <v/>
      </c>
      <c r="AB54" s="136">
        <f>C54&amp;"-"&amp;A54</f>
        <v/>
      </c>
      <c r="AC54" s="136">
        <f>L54</f>
        <v/>
      </c>
      <c r="AD54" s="136">
        <f>EOMONTH(EDATE($J54, 0), 0)</f>
        <v/>
      </c>
      <c r="AE54" s="135">
        <f>IF(AND(AD54&gt;EOMONTH(EDATE(AA54, 0), 0)),1,0)</f>
        <v/>
      </c>
    </row>
    <row r="55">
      <c r="A55" s="132" t="inlineStr">
        <is>
          <t>ZSMI01</t>
        </is>
      </c>
      <c r="B55" s="132" t="n">
        <v>1</v>
      </c>
      <c r="C55" s="132" t="inlineStr">
        <is>
          <t>HFA303</t>
        </is>
      </c>
      <c r="D55" s="132" t="inlineStr">
        <is>
          <t>A</t>
        </is>
      </c>
      <c r="E55" s="132" t="inlineStr">
        <is>
          <t>Smit Eugene Patrick</t>
        </is>
      </c>
      <c r="F55" s="133">
        <f>SUMIFS(Investors!$M:$M, Investors!$I:$I, "&lt;=" &amp; 'NSST Print'!$B$3, Investors!$K:$K, "&gt;" &amp; 'NSST Print'!$B$3, Investors!$A:$A, 'Investor Exit List'!A55, Investors!$E:$E, 'Investor Exit List'!C55)</f>
        <v/>
      </c>
      <c r="G55" s="134" t="n">
        <v>44352</v>
      </c>
      <c r="H55" s="132">
        <f>VLOOKUP($C55,Sales!$C:$E,2,FALSE)</f>
        <v/>
      </c>
      <c r="I55" s="132">
        <f>VLOOKUP($C55,Sales!$C:$E,3,FALSE)</f>
        <v/>
      </c>
      <c r="J55" s="134">
        <f>SUMIFS(Sales!$H:$H,Sales!$C:$C,'Investor Exit List'!$C55)</f>
        <v/>
      </c>
      <c r="K55" s="134">
        <f>IF(I55=TRUE,J55,"")</f>
        <v/>
      </c>
      <c r="L55" s="134">
        <f>G55+731</f>
        <v/>
      </c>
      <c r="M55" s="134" t="n">
        <v>45473</v>
      </c>
      <c r="N55" s="135">
        <f>IFERROR(IF(G55&lt;&gt;"",IF(I55=TRUE,0,IF(U55=TRUE,0,L55-M55)),0),0)</f>
        <v/>
      </c>
      <c r="O55" s="135">
        <f>IF(N55&gt;0,IF(N55&lt;=180,N55,0),0)</f>
        <v/>
      </c>
      <c r="P55" s="133">
        <f>IF(AND(N55&lt;90,N55&gt;0),Q55,0)</f>
        <v/>
      </c>
      <c r="Q55" s="133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33">
        <f>IF(AND(H55=TRUE,I55=FALSE),Q55,0)</f>
        <v/>
      </c>
      <c r="S55" s="133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34">
        <f>IF(U55=TRUE,$J55,"")</f>
        <v/>
      </c>
      <c r="U55" s="132" t="b">
        <v>0</v>
      </c>
      <c r="V55" s="133">
        <f>IF(AND(H55=TRUE,OR(K55="",K55&gt;M55)),S55,0)</f>
        <v/>
      </c>
      <c r="W55" s="132" t="n">
        <v>0</v>
      </c>
      <c r="X55" s="132" t="b">
        <v>0</v>
      </c>
      <c r="Y55" s="135">
        <f>IF(H55=FALSE,VLOOKUP($C55,Sales!$C:$F,4,FALSE),1)</f>
        <v/>
      </c>
      <c r="Z55" s="132">
        <f>IF(Y55=0,"Release",IF(AND(L55&lt;J55,Y55=1,H55=FALSE,U55=FALSE,MONTH(L55)&amp;"/"&amp;YEAR(L55)&lt;&gt;MONTH(J55)&amp;"/"&amp;YEAR(J55)),"Release",""))</f>
        <v/>
      </c>
      <c r="AA55" s="136">
        <f>_xlfn.minifs($L:$L,$C:$C,$C55,$F:$F,"&lt;&gt;0")</f>
        <v/>
      </c>
      <c r="AB55" s="136">
        <f>C55&amp;"-"&amp;A55</f>
        <v/>
      </c>
      <c r="AC55" s="136">
        <f>L55</f>
        <v/>
      </c>
      <c r="AD55" s="136">
        <f>EOMONTH(EDATE($J55, 0), 0)</f>
        <v/>
      </c>
      <c r="AE55" s="135">
        <f>IF(AND(AD55&gt;EOMONTH(EDATE(AA55, 0), 0)),1,0)</f>
        <v/>
      </c>
    </row>
    <row r="56">
      <c r="A56" s="132" t="inlineStr">
        <is>
          <t>ZVDW01</t>
        </is>
      </c>
      <c r="B56" s="132" t="n">
        <v>1</v>
      </c>
      <c r="C56" s="132" t="inlineStr">
        <is>
          <t>HFA303</t>
        </is>
      </c>
      <c r="D56" s="132" t="inlineStr">
        <is>
          <t>A</t>
        </is>
      </c>
      <c r="E56" s="132" t="inlineStr">
        <is>
          <t>van der Walt  Philip</t>
        </is>
      </c>
      <c r="F56" s="133">
        <f>SUMIFS(Investors!$M:$M, Investors!$I:$I, "&lt;=" &amp; 'NSST Print'!$B$3, Investors!$K:$K, "&gt;" &amp; 'NSST Print'!$B$3, Investors!$A:$A, 'Investor Exit List'!A56, Investors!$E:$E, 'Investor Exit List'!C56)</f>
        <v/>
      </c>
      <c r="G56" s="134" t="n">
        <v>44352</v>
      </c>
      <c r="H56" s="132">
        <f>VLOOKUP($C56,Sales!$C:$E,2,FALSE)</f>
        <v/>
      </c>
      <c r="I56" s="132">
        <f>VLOOKUP($C56,Sales!$C:$E,3,FALSE)</f>
        <v/>
      </c>
      <c r="J56" s="134">
        <f>SUMIFS(Sales!$H:$H,Sales!$C:$C,'Investor Exit List'!$C56)</f>
        <v/>
      </c>
      <c r="K56" s="134">
        <f>IF(I56=TRUE,J56,"")</f>
        <v/>
      </c>
      <c r="L56" s="134">
        <f>G56+731</f>
        <v/>
      </c>
      <c r="M56" s="134" t="n">
        <v>45473</v>
      </c>
      <c r="N56" s="135">
        <f>IFERROR(IF(G56&lt;&gt;"",IF(I56=TRUE,0,IF(U56=TRUE,0,L56-M56)),0),0)</f>
        <v/>
      </c>
      <c r="O56" s="135">
        <f>IF(N56&gt;0,IF(N56&lt;=180,N56,0),0)</f>
        <v/>
      </c>
      <c r="P56" s="133">
        <f>IF(AND(N56&lt;90,N56&gt;0),Q56,0)</f>
        <v/>
      </c>
      <c r="Q56" s="133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33">
        <f>IF(AND(H56=TRUE,I56=FALSE),Q56,0)</f>
        <v/>
      </c>
      <c r="S56" s="133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34">
        <f>IF(U56=TRUE,$J56,"")</f>
        <v/>
      </c>
      <c r="U56" s="132" t="b">
        <v>0</v>
      </c>
      <c r="V56" s="133">
        <f>IF(AND(H56=TRUE,OR(K56="",K56&gt;M56)),S56,0)</f>
        <v/>
      </c>
      <c r="W56" s="132" t="n">
        <v>0</v>
      </c>
      <c r="X56" s="132" t="b">
        <v>0</v>
      </c>
      <c r="Y56" s="135">
        <f>IF(H56=FALSE,VLOOKUP($C56,Sales!$C:$F,4,FALSE),1)</f>
        <v/>
      </c>
      <c r="Z56" s="132">
        <f>IF(Y56=0,"Release",IF(AND(L56&lt;J56,Y56=1,H56=FALSE,U56=FALSE,MONTH(L56)&amp;"/"&amp;YEAR(L56)&lt;&gt;MONTH(J56)&amp;"/"&amp;YEAR(J56)),"Release",""))</f>
        <v/>
      </c>
      <c r="AA56" s="136">
        <f>_xlfn.minifs($L:$L,$C:$C,$C56,$F:$F,"&lt;&gt;0")</f>
        <v/>
      </c>
      <c r="AB56" s="136">
        <f>C56&amp;"-"&amp;A56</f>
        <v/>
      </c>
      <c r="AC56" s="136">
        <f>L56</f>
        <v/>
      </c>
      <c r="AD56" s="136">
        <f>EOMONTH(EDATE($J56, 0), 0)</f>
        <v/>
      </c>
      <c r="AE56" s="135">
        <f>IF(AND(AD56&gt;EOMONTH(EDATE(AA56, 0), 0)),1,0)</f>
        <v/>
      </c>
    </row>
    <row r="57">
      <c r="A57" s="132" t="inlineStr">
        <is>
          <t>ZJHO01</t>
        </is>
      </c>
      <c r="B57" s="132" t="n">
        <v>2</v>
      </c>
      <c r="C57" s="132" t="inlineStr">
        <is>
          <t>HFA304</t>
        </is>
      </c>
      <c r="D57" s="132" t="inlineStr">
        <is>
          <t>A</t>
        </is>
      </c>
      <c r="E57" s="132" t="inlineStr">
        <is>
          <t>Hoets Jean</t>
        </is>
      </c>
      <c r="F57" s="133">
        <f>SUMIFS(Investors!$M:$M, Investors!$I:$I, "&lt;=" &amp; 'NSST Print'!$B$3, Investors!$K:$K, "&gt;" &amp; 'NSST Print'!$B$3, Investors!$A:$A, 'Investor Exit List'!A57, Investors!$E:$E, 'Investor Exit List'!C57)</f>
        <v/>
      </c>
      <c r="G57" s="134" t="n">
        <v>44855</v>
      </c>
      <c r="H57" s="132">
        <f>VLOOKUP($C57,Sales!$C:$E,2,FALSE)</f>
        <v/>
      </c>
      <c r="I57" s="132">
        <f>VLOOKUP($C57,Sales!$C:$E,3,FALSE)</f>
        <v/>
      </c>
      <c r="J57" s="134">
        <f>SUMIFS(Sales!$H:$H,Sales!$C:$C,'Investor Exit List'!$C57)</f>
        <v/>
      </c>
      <c r="K57" s="134">
        <f>IF(I57=TRUE,J57,"")</f>
        <v/>
      </c>
      <c r="L57" s="134">
        <f>G57+731</f>
        <v/>
      </c>
      <c r="M57" s="134" t="n">
        <v>45473</v>
      </c>
      <c r="N57" s="135">
        <f>IFERROR(IF(G57&lt;&gt;"",IF(I57=TRUE,0,IF(U57=TRUE,0,L57-M57)),0),0)</f>
        <v/>
      </c>
      <c r="O57" s="135">
        <f>IF(N57&gt;0,IF(N57&lt;=180,N57,0),0)</f>
        <v/>
      </c>
      <c r="P57" s="133">
        <f>IF(AND(N57&lt;90,N57&gt;0),Q57,0)</f>
        <v/>
      </c>
      <c r="Q57" s="133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33">
        <f>IF(AND(H57=TRUE,I57=FALSE),Q57,0)</f>
        <v/>
      </c>
      <c r="S57" s="133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34">
        <f>IF(U57=TRUE,$J57,"")</f>
        <v/>
      </c>
      <c r="U57" s="132" t="b">
        <v>1</v>
      </c>
      <c r="V57" s="133">
        <f>IF(AND(H57=TRUE,OR(K57="",K57&gt;M57)),S57,0)</f>
        <v/>
      </c>
      <c r="W57" s="132" t="n">
        <v>0</v>
      </c>
      <c r="X57" s="132" t="b">
        <v>0</v>
      </c>
      <c r="Y57" s="135">
        <f>IF(H57=FALSE,VLOOKUP($C57,Sales!$C:$F,4,FALSE),1)</f>
        <v/>
      </c>
      <c r="Z57" s="132">
        <f>IF(Y57=0,"Release",IF(AND(L57&lt;J57,Y57=1,H57=FALSE,U57=FALSE,MONTH(L57)&amp;"/"&amp;YEAR(L57)&lt;&gt;MONTH(J57)&amp;"/"&amp;YEAR(J57)),"Release",""))</f>
        <v/>
      </c>
      <c r="AA57" s="136">
        <f>_xlfn.minifs($L:$L,$C:$C,$C57,$F:$F,"&lt;&gt;0")</f>
        <v/>
      </c>
      <c r="AB57" s="136">
        <f>C57&amp;"-"&amp;A57</f>
        <v/>
      </c>
      <c r="AC57" s="136">
        <f>L57</f>
        <v/>
      </c>
      <c r="AD57" s="136">
        <f>EOMONTH(EDATE($J57, 0), 0)</f>
        <v/>
      </c>
      <c r="AE57" s="135">
        <f>IF(AND(AD57&gt;EOMONTH(EDATE(AA57, 0), 0)),1,0)</f>
        <v/>
      </c>
    </row>
    <row r="58">
      <c r="A58" s="132" t="inlineStr">
        <is>
          <t>ZKRO01</t>
        </is>
      </c>
      <c r="B58" s="132" t="n">
        <v>1</v>
      </c>
      <c r="C58" s="132" t="inlineStr">
        <is>
          <t>HFA304</t>
        </is>
      </c>
      <c r="D58" s="132" t="inlineStr">
        <is>
          <t>A</t>
        </is>
      </c>
      <c r="E58" s="132" t="inlineStr">
        <is>
          <t>van der Merwe Frans</t>
        </is>
      </c>
      <c r="F58" s="133">
        <f>SUMIFS(Investors!$M:$M, Investors!$I:$I, "&lt;=" &amp; 'NSST Print'!$B$3, Investors!$K:$K, "&gt;" &amp; 'NSST Print'!$B$3, Investors!$A:$A, 'Investor Exit List'!A58, Investors!$E:$E, 'Investor Exit List'!C58)</f>
        <v/>
      </c>
      <c r="G58" s="134" t="n">
        <v>44352</v>
      </c>
      <c r="H58" s="132">
        <f>VLOOKUP($C58,Sales!$C:$E,2,FALSE)</f>
        <v/>
      </c>
      <c r="I58" s="132">
        <f>VLOOKUP($C58,Sales!$C:$E,3,FALSE)</f>
        <v/>
      </c>
      <c r="J58" s="134">
        <f>SUMIFS(Sales!$H:$H,Sales!$C:$C,'Investor Exit List'!$C58)</f>
        <v/>
      </c>
      <c r="K58" s="134">
        <f>IF(I58=TRUE,J58,"")</f>
        <v/>
      </c>
      <c r="L58" s="134">
        <f>G58+731</f>
        <v/>
      </c>
      <c r="M58" s="134" t="n">
        <v>45473</v>
      </c>
      <c r="N58" s="135">
        <f>IFERROR(IF(G58&lt;&gt;"",IF(I58=TRUE,0,IF(U58=TRUE,0,L58-M58)),0),0)</f>
        <v/>
      </c>
      <c r="O58" s="135">
        <f>IF(N58&gt;0,IF(N58&lt;=180,N58,0),0)</f>
        <v/>
      </c>
      <c r="P58" s="133">
        <f>IF(AND(N58&lt;90,N58&gt;0),Q58,0)</f>
        <v/>
      </c>
      <c r="Q58" s="133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33">
        <f>IF(AND(H58=TRUE,I58=FALSE),Q58,0)</f>
        <v/>
      </c>
      <c r="S58" s="133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34">
        <f>IF(U58=TRUE,$J58,"")</f>
        <v/>
      </c>
      <c r="U58" s="132" t="b">
        <v>1</v>
      </c>
      <c r="V58" s="133">
        <f>IF(AND(H58=TRUE,OR(K58="",K58&gt;M58)),S58,0)</f>
        <v/>
      </c>
      <c r="W58" s="132" t="n">
        <v>0</v>
      </c>
      <c r="X58" s="132" t="b">
        <v>0</v>
      </c>
      <c r="Y58" s="135">
        <f>IF(H58=FALSE,VLOOKUP($C58,Sales!$C:$F,4,FALSE),1)</f>
        <v/>
      </c>
      <c r="Z58" s="132">
        <f>IF(Y58=0,"Release",IF(AND(L58&lt;J58,Y58=1,H58=FALSE,U58=FALSE,MONTH(L58)&amp;"/"&amp;YEAR(L58)&lt;&gt;MONTH(J58)&amp;"/"&amp;YEAR(J58)),"Release",""))</f>
        <v/>
      </c>
      <c r="AA58" s="136">
        <f>_xlfn.minifs($L:$L,$C:$C,$C58,$F:$F,"&lt;&gt;0")</f>
        <v/>
      </c>
      <c r="AB58" s="136">
        <f>C58&amp;"-"&amp;A58</f>
        <v/>
      </c>
      <c r="AC58" s="136">
        <f>L58</f>
        <v/>
      </c>
      <c r="AD58" s="136">
        <f>EOMONTH(EDATE($J58, 0), 0)</f>
        <v/>
      </c>
      <c r="AE58" s="135">
        <f>IF(AND(AD58&gt;EOMONTH(EDATE(AA58, 0), 0)),1,0)</f>
        <v/>
      </c>
    </row>
    <row r="59">
      <c r="A59" s="132" t="inlineStr">
        <is>
          <t>ZPED01</t>
        </is>
      </c>
      <c r="B59" s="132" t="n">
        <v>1</v>
      </c>
      <c r="C59" s="132" t="inlineStr">
        <is>
          <t>HFA304</t>
        </is>
      </c>
      <c r="D59" s="132" t="inlineStr">
        <is>
          <t>A</t>
        </is>
      </c>
      <c r="E59" s="132" t="inlineStr">
        <is>
          <t>Pedersen Wendy</t>
        </is>
      </c>
      <c r="F59" s="133">
        <f>SUMIFS(Investors!$M:$M, Investors!$I:$I, "&lt;=" &amp; 'NSST Print'!$B$3, Investors!$K:$K, "&gt;" &amp; 'NSST Print'!$B$3, Investors!$A:$A, 'Investor Exit List'!A59, Investors!$E:$E, 'Investor Exit List'!C59)</f>
        <v/>
      </c>
      <c r="G59" s="134" t="n">
        <v>44352</v>
      </c>
      <c r="H59" s="132">
        <f>VLOOKUP($C59,Sales!$C:$E,2,FALSE)</f>
        <v/>
      </c>
      <c r="I59" s="132">
        <f>VLOOKUP($C59,Sales!$C:$E,3,FALSE)</f>
        <v/>
      </c>
      <c r="J59" s="134">
        <f>SUMIFS(Sales!$H:$H,Sales!$C:$C,'Investor Exit List'!$C59)</f>
        <v/>
      </c>
      <c r="K59" s="134">
        <f>IF(I59=TRUE,J59,"")</f>
        <v/>
      </c>
      <c r="L59" s="134">
        <f>G59+731</f>
        <v/>
      </c>
      <c r="M59" s="134" t="n">
        <v>45473</v>
      </c>
      <c r="N59" s="135">
        <f>IFERROR(IF(G59&lt;&gt;"",IF(I59=TRUE,0,IF(U59=TRUE,0,L59-M59)),0),0)</f>
        <v/>
      </c>
      <c r="O59" s="135">
        <f>IF(N59&gt;0,IF(N59&lt;=180,N59,0),0)</f>
        <v/>
      </c>
      <c r="P59" s="133">
        <f>IF(AND(N59&lt;90,N59&gt;0),Q59,0)</f>
        <v/>
      </c>
      <c r="Q59" s="133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33">
        <f>IF(AND(H59=TRUE,I59=FALSE),Q59,0)</f>
        <v/>
      </c>
      <c r="S59" s="133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34">
        <f>IF(U59=TRUE,$J59,"")</f>
        <v/>
      </c>
      <c r="U59" s="132" t="b">
        <v>1</v>
      </c>
      <c r="V59" s="133">
        <f>IF(AND(H59=TRUE,OR(K59="",K59&gt;M59)),S59,0)</f>
        <v/>
      </c>
      <c r="W59" s="132" t="n">
        <v>0</v>
      </c>
      <c r="X59" s="132" t="b">
        <v>0</v>
      </c>
      <c r="Y59" s="135">
        <f>IF(H59=FALSE,VLOOKUP($C59,Sales!$C:$F,4,FALSE),1)</f>
        <v/>
      </c>
      <c r="Z59" s="132">
        <f>IF(Y59=0,"Release",IF(AND(L59&lt;J59,Y59=1,H59=FALSE,U59=FALSE,MONTH(L59)&amp;"/"&amp;YEAR(L59)&lt;&gt;MONTH(J59)&amp;"/"&amp;YEAR(J59)),"Release",""))</f>
        <v/>
      </c>
      <c r="AA59" s="136">
        <f>_xlfn.minifs($L:$L,$C:$C,$C59,$F:$F,"&lt;&gt;0")</f>
        <v/>
      </c>
      <c r="AB59" s="136">
        <f>C59&amp;"-"&amp;A59</f>
        <v/>
      </c>
      <c r="AC59" s="136">
        <f>L59</f>
        <v/>
      </c>
      <c r="AD59" s="136">
        <f>EOMONTH(EDATE($J59, 0), 0)</f>
        <v/>
      </c>
      <c r="AE59" s="135">
        <f>IF(AND(AD59&gt;EOMONTH(EDATE(AA59, 0), 0)),1,0)</f>
        <v/>
      </c>
    </row>
    <row r="60">
      <c r="A60" s="132" t="inlineStr">
        <is>
          <t>ZSOU02</t>
        </is>
      </c>
      <c r="B60" s="132" t="n">
        <v>1</v>
      </c>
      <c r="C60" s="132" t="inlineStr">
        <is>
          <t>HFA304</t>
        </is>
      </c>
      <c r="D60" s="132" t="inlineStr">
        <is>
          <t>A</t>
        </is>
      </c>
      <c r="E60" s="132" t="inlineStr">
        <is>
          <t>Sourgen Frances Leathem</t>
        </is>
      </c>
      <c r="F60" s="133">
        <f>SUMIFS(Investors!$M:$M, Investors!$I:$I, "&lt;=" &amp; 'NSST Print'!$B$3, Investors!$K:$K, "&gt;" &amp; 'NSST Print'!$B$3, Investors!$A:$A, 'Investor Exit List'!A60, Investors!$E:$E, 'Investor Exit List'!C60)</f>
        <v/>
      </c>
      <c r="G60" s="134" t="n">
        <v>44508</v>
      </c>
      <c r="H60" s="132">
        <f>VLOOKUP($C60,Sales!$C:$E,2,FALSE)</f>
        <v/>
      </c>
      <c r="I60" s="132">
        <f>VLOOKUP($C60,Sales!$C:$E,3,FALSE)</f>
        <v/>
      </c>
      <c r="J60" s="134">
        <f>SUMIFS(Sales!$H:$H,Sales!$C:$C,'Investor Exit List'!$C60)</f>
        <v/>
      </c>
      <c r="K60" s="134">
        <f>IF(I60=TRUE,J60,"")</f>
        <v/>
      </c>
      <c r="L60" s="134">
        <f>G60+731</f>
        <v/>
      </c>
      <c r="M60" s="134" t="n">
        <v>45473</v>
      </c>
      <c r="N60" s="135">
        <f>IFERROR(IF(G60&lt;&gt;"",IF(I60=TRUE,0,IF(U60=TRUE,0,L60-M60)),0),0)</f>
        <v/>
      </c>
      <c r="O60" s="135">
        <f>IF(N60&gt;0,IF(N60&lt;=180,N60,0),0)</f>
        <v/>
      </c>
      <c r="P60" s="133">
        <f>IF(AND(N60&lt;90,N60&gt;0),Q60,0)</f>
        <v/>
      </c>
      <c r="Q60" s="133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33">
        <f>IF(AND(H60=TRUE,I60=FALSE),Q60,0)</f>
        <v/>
      </c>
      <c r="S60" s="133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34">
        <f>IF(U60=TRUE,$J60,"")</f>
        <v/>
      </c>
      <c r="U60" s="132" t="b">
        <v>1</v>
      </c>
      <c r="V60" s="133">
        <f>IF(AND(H60=TRUE,OR(K60="",K60&gt;M60)),S60,0)</f>
        <v/>
      </c>
      <c r="W60" s="132" t="n">
        <v>0</v>
      </c>
      <c r="X60" s="132" t="b">
        <v>0</v>
      </c>
      <c r="Y60" s="135">
        <f>IF(H60=FALSE,VLOOKUP($C60,Sales!$C:$F,4,FALSE),1)</f>
        <v/>
      </c>
      <c r="Z60" s="132">
        <f>IF(Y60=0,"Release",IF(AND(L60&lt;J60,Y60=1,H60=FALSE,U60=FALSE,MONTH(L60)&amp;"/"&amp;YEAR(L60)&lt;&gt;MONTH(J60)&amp;"/"&amp;YEAR(J60)),"Release",""))</f>
        <v/>
      </c>
      <c r="AA60" s="136">
        <f>_xlfn.minifs($L:$L,$C:$C,$C60,$F:$F,"&lt;&gt;0")</f>
        <v/>
      </c>
      <c r="AB60" s="136">
        <f>C60&amp;"-"&amp;A60</f>
        <v/>
      </c>
      <c r="AC60" s="136">
        <f>L60</f>
        <v/>
      </c>
      <c r="AD60" s="136">
        <f>EOMONTH(EDATE($J60, 0), 0)</f>
        <v/>
      </c>
      <c r="AE60" s="135">
        <f>IF(AND(AD60&gt;EOMONTH(EDATE(AA60, 0), 0)),1,0)</f>
        <v/>
      </c>
    </row>
    <row r="61">
      <c r="A61" s="132" t="inlineStr">
        <is>
          <t>ZVER02</t>
        </is>
      </c>
      <c r="B61" s="132" t="n">
        <v>2</v>
      </c>
      <c r="C61" s="132" t="inlineStr">
        <is>
          <t>HFA304</t>
        </is>
      </c>
      <c r="D61" s="132" t="inlineStr">
        <is>
          <t>A</t>
        </is>
      </c>
      <c r="E61" s="132" t="inlineStr">
        <is>
          <t>Verhaeghe Jean-Jacques EP</t>
        </is>
      </c>
      <c r="F61" s="133">
        <f>SUMIFS(Investors!$M:$M, Investors!$I:$I, "&lt;=" &amp; 'NSST Print'!$B$3, Investors!$K:$K, "&gt;" &amp; 'NSST Print'!$B$3, Investors!$A:$A, 'Investor Exit List'!A61, Investors!$E:$E, 'Investor Exit List'!C61)</f>
        <v/>
      </c>
      <c r="G61" s="134" t="n">
        <v>44508</v>
      </c>
      <c r="H61" s="132">
        <f>VLOOKUP($C61,Sales!$C:$E,2,FALSE)</f>
        <v/>
      </c>
      <c r="I61" s="132">
        <f>VLOOKUP($C61,Sales!$C:$E,3,FALSE)</f>
        <v/>
      </c>
      <c r="J61" s="134">
        <f>SUMIFS(Sales!$H:$H,Sales!$C:$C,'Investor Exit List'!$C61)</f>
        <v/>
      </c>
      <c r="K61" s="134">
        <f>IF(I61=TRUE,J61,"")</f>
        <v/>
      </c>
      <c r="L61" s="134">
        <f>G61+731</f>
        <v/>
      </c>
      <c r="M61" s="134" t="n">
        <v>45473</v>
      </c>
      <c r="N61" s="135">
        <f>IFERROR(IF(G61&lt;&gt;"",IF(I61=TRUE,0,IF(U61=TRUE,0,L61-M61)),0),0)</f>
        <v/>
      </c>
      <c r="O61" s="135">
        <f>IF(N61&gt;0,IF(N61&lt;=180,N61,0),0)</f>
        <v/>
      </c>
      <c r="P61" s="133">
        <f>IF(AND(N61&lt;90,N61&gt;0),Q61,0)</f>
        <v/>
      </c>
      <c r="Q61" s="133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33">
        <f>IF(AND(H61=TRUE,I61=FALSE),Q61,0)</f>
        <v/>
      </c>
      <c r="S61" s="133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34">
        <f>IF(U61=TRUE,$J61,"")</f>
        <v/>
      </c>
      <c r="U61" s="132" t="b">
        <v>1</v>
      </c>
      <c r="V61" s="133">
        <f>IF(AND(H61=TRUE,OR(K61="",K61&gt;M61)),S61,0)</f>
        <v/>
      </c>
      <c r="W61" s="132" t="n">
        <v>0</v>
      </c>
      <c r="X61" s="132" t="b">
        <v>0</v>
      </c>
      <c r="Y61" s="135">
        <f>IF(H61=FALSE,VLOOKUP($C61,Sales!$C:$F,4,FALSE),1)</f>
        <v/>
      </c>
      <c r="Z61" s="132">
        <f>IF(Y61=0,"Release",IF(AND(L61&lt;J61,Y61=1,H61=FALSE,U61=FALSE,MONTH(L61)&amp;"/"&amp;YEAR(L61)&lt;&gt;MONTH(J61)&amp;"/"&amp;YEAR(J61)),"Release",""))</f>
        <v/>
      </c>
      <c r="AA61" s="136">
        <f>_xlfn.minifs($L:$L,$C:$C,$C61,$F:$F,"&lt;&gt;0")</f>
        <v/>
      </c>
      <c r="AB61" s="136">
        <f>C61&amp;"-"&amp;A61</f>
        <v/>
      </c>
      <c r="AC61" s="136">
        <f>L61</f>
        <v/>
      </c>
      <c r="AD61" s="136">
        <f>EOMONTH(EDATE($J61, 0), 0)</f>
        <v/>
      </c>
      <c r="AE61" s="135">
        <f>IF(AND(AD61&gt;EOMONTH(EDATE(AA61, 0), 0)),1,0)</f>
        <v/>
      </c>
    </row>
    <row r="62">
      <c r="A62" s="132" t="inlineStr">
        <is>
          <t>ZKRO03</t>
        </is>
      </c>
      <c r="B62" s="132" t="n">
        <v>1</v>
      </c>
      <c r="C62" s="132" t="inlineStr">
        <is>
          <t>HFA305</t>
        </is>
      </c>
      <c r="D62" s="132" t="inlineStr">
        <is>
          <t>A</t>
        </is>
      </c>
      <c r="E62" s="132" t="inlineStr">
        <is>
          <t>Krohn Jacqueline</t>
        </is>
      </c>
      <c r="F62" s="133">
        <f>SUMIFS(Investors!$M:$M, Investors!$I:$I, "&lt;=" &amp; 'NSST Print'!$B$3, Investors!$K:$K, "&gt;" &amp; 'NSST Print'!$B$3, Investors!$A:$A, 'Investor Exit List'!A62, Investors!$E:$E, 'Investor Exit List'!C62)</f>
        <v/>
      </c>
      <c r="G62" s="134" t="n">
        <v>44352</v>
      </c>
      <c r="H62" s="132">
        <f>VLOOKUP($C62,Sales!$C:$E,2,FALSE)</f>
        <v/>
      </c>
      <c r="I62" s="132">
        <f>VLOOKUP($C62,Sales!$C:$E,3,FALSE)</f>
        <v/>
      </c>
      <c r="J62" s="134">
        <f>SUMIFS(Sales!$H:$H,Sales!$C:$C,'Investor Exit List'!$C62)</f>
        <v/>
      </c>
      <c r="K62" s="134">
        <f>IF(I62=TRUE,J62,"")</f>
        <v/>
      </c>
      <c r="L62" s="134">
        <f>G62+731</f>
        <v/>
      </c>
      <c r="M62" s="134" t="n">
        <v>45473</v>
      </c>
      <c r="N62" s="135">
        <f>IFERROR(IF(G62&lt;&gt;"",IF(I62=TRUE,0,IF(U62=TRUE,0,L62-M62)),0),0)</f>
        <v/>
      </c>
      <c r="O62" s="135">
        <f>IF(N62&gt;0,IF(N62&lt;=180,N62,0),0)</f>
        <v/>
      </c>
      <c r="P62" s="133">
        <f>IF(AND(N62&lt;90,N62&gt;0),Q62,0)</f>
        <v/>
      </c>
      <c r="Q62" s="133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33">
        <f>IF(AND(H62=TRUE,I62=FALSE),Q62,0)</f>
        <v/>
      </c>
      <c r="S62" s="133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34">
        <f>IF(U62=TRUE,$J62,"")</f>
        <v/>
      </c>
      <c r="U62" s="132" t="b">
        <v>1</v>
      </c>
      <c r="V62" s="133">
        <f>IF(AND(H62=TRUE,OR(K62="",K62&gt;M62)),S62,0)</f>
        <v/>
      </c>
      <c r="W62" s="132" t="n">
        <v>0</v>
      </c>
      <c r="X62" s="132" t="b">
        <v>0</v>
      </c>
      <c r="Y62" s="135">
        <f>IF(H62=FALSE,VLOOKUP($C62,Sales!$C:$F,4,FALSE),1)</f>
        <v/>
      </c>
      <c r="Z62" s="132">
        <f>IF(Y62=0,"Release",IF(AND(L62&lt;J62,Y62=1,H62=FALSE,U62=FALSE,MONTH(L62)&amp;"/"&amp;YEAR(L62)&lt;&gt;MONTH(J62)&amp;"/"&amp;YEAR(J62)),"Release",""))</f>
        <v/>
      </c>
      <c r="AA62" s="136">
        <f>_xlfn.minifs($L:$L,$C:$C,$C62,$F:$F,"&lt;&gt;0")</f>
        <v/>
      </c>
      <c r="AB62" s="136">
        <f>C62&amp;"-"&amp;A62</f>
        <v/>
      </c>
      <c r="AC62" s="136">
        <f>L62</f>
        <v/>
      </c>
      <c r="AD62" s="136">
        <f>EOMONTH(EDATE($J62, 0), 0)</f>
        <v/>
      </c>
      <c r="AE62" s="135">
        <f>IF(AND(AD62&gt;EOMONTH(EDATE(AA62, 0), 0)),1,0)</f>
        <v/>
      </c>
    </row>
    <row r="63">
      <c r="A63" s="132" t="inlineStr">
        <is>
          <t>ZMUS01</t>
        </is>
      </c>
      <c r="B63" s="132" t="n">
        <v>1</v>
      </c>
      <c r="C63" s="132" t="inlineStr">
        <is>
          <t>HFA305</t>
        </is>
      </c>
      <c r="D63" s="132" t="inlineStr">
        <is>
          <t>A</t>
        </is>
      </c>
      <c r="E63" s="132" t="inlineStr">
        <is>
          <t>Musson Claire Louise</t>
        </is>
      </c>
      <c r="F63" s="133">
        <f>SUMIFS(Investors!$M:$M, Investors!$I:$I, "&lt;=" &amp; 'NSST Print'!$B$3, Investors!$K:$K, "&gt;" &amp; 'NSST Print'!$B$3, Investors!$A:$A, 'Investor Exit List'!A63, Investors!$E:$E, 'Investor Exit List'!C63)</f>
        <v/>
      </c>
      <c r="G63" s="134" t="n">
        <v>44618</v>
      </c>
      <c r="H63" s="132">
        <f>VLOOKUP($C63,Sales!$C:$E,2,FALSE)</f>
        <v/>
      </c>
      <c r="I63" s="132">
        <f>VLOOKUP($C63,Sales!$C:$E,3,FALSE)</f>
        <v/>
      </c>
      <c r="J63" s="134">
        <f>SUMIFS(Sales!$H:$H,Sales!$C:$C,'Investor Exit List'!$C63)</f>
        <v/>
      </c>
      <c r="K63" s="134">
        <f>IF(I63=TRUE,J63,"")</f>
        <v/>
      </c>
      <c r="L63" s="134">
        <f>G63+731</f>
        <v/>
      </c>
      <c r="M63" s="134" t="n">
        <v>45473</v>
      </c>
      <c r="N63" s="135">
        <f>IFERROR(IF(G63&lt;&gt;"",IF(I63=TRUE,0,IF(U63=TRUE,0,L63-M63)),0),0)</f>
        <v/>
      </c>
      <c r="O63" s="135">
        <f>IF(N63&gt;0,IF(N63&lt;=180,N63,0),0)</f>
        <v/>
      </c>
      <c r="P63" s="133">
        <f>IF(AND(N63&lt;90,N63&gt;0),Q63,0)</f>
        <v/>
      </c>
      <c r="Q63" s="133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33">
        <f>IF(AND(H63=TRUE,I63=FALSE),Q63,0)</f>
        <v/>
      </c>
      <c r="S63" s="133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34">
        <f>IF(U63=TRUE,$J63,"")</f>
        <v/>
      </c>
      <c r="U63" s="132" t="b">
        <v>0</v>
      </c>
      <c r="V63" s="133">
        <f>IF(AND(H63=TRUE,OR(K63="",K63&gt;M63)),S63,0)</f>
        <v/>
      </c>
      <c r="W63" s="132" t="n">
        <v>0</v>
      </c>
      <c r="X63" s="132" t="b">
        <v>0</v>
      </c>
      <c r="Y63" s="135">
        <f>IF(H63=FALSE,VLOOKUP($C63,Sales!$C:$F,4,FALSE),1)</f>
        <v/>
      </c>
      <c r="Z63" s="132">
        <f>IF(Y63=0,"Release",IF(AND(L63&lt;J63,Y63=1,H63=FALSE,U63=FALSE,MONTH(L63)&amp;"/"&amp;YEAR(L63)&lt;&gt;MONTH(J63)&amp;"/"&amp;YEAR(J63)),"Release",""))</f>
        <v/>
      </c>
      <c r="AA63" s="136">
        <f>_xlfn.minifs($L:$L,$C:$C,$C63,$F:$F,"&lt;&gt;0")</f>
        <v/>
      </c>
      <c r="AB63" s="136">
        <f>C63&amp;"-"&amp;A63</f>
        <v/>
      </c>
      <c r="AC63" s="136">
        <f>L63</f>
        <v/>
      </c>
      <c r="AD63" s="136">
        <f>EOMONTH(EDATE($J63, 0), 0)</f>
        <v/>
      </c>
      <c r="AE63" s="135">
        <f>IF(AND(AD63&gt;EOMONTH(EDATE(AA63, 0), 0)),1,0)</f>
        <v/>
      </c>
    </row>
    <row r="64">
      <c r="A64" s="132" t="inlineStr">
        <is>
          <t>ZPRE01</t>
        </is>
      </c>
      <c r="B64" s="132" t="n">
        <v>1</v>
      </c>
      <c r="C64" s="132" t="inlineStr">
        <is>
          <t>HFA305</t>
        </is>
      </c>
      <c r="D64" s="132" t="inlineStr">
        <is>
          <t>A</t>
        </is>
      </c>
      <c r="E64" s="132" t="inlineStr">
        <is>
          <t>Pretorius Magdalena</t>
        </is>
      </c>
      <c r="F64" s="133">
        <f>SUMIFS(Investors!$M:$M, Investors!$I:$I, "&lt;=" &amp; 'NSST Print'!$B$3, Investors!$K:$K, "&gt;" &amp; 'NSST Print'!$B$3, Investors!$A:$A, 'Investor Exit List'!A64, Investors!$E:$E, 'Investor Exit List'!C64)</f>
        <v/>
      </c>
      <c r="G64" s="134" t="n">
        <v>44590</v>
      </c>
      <c r="H64" s="132">
        <f>VLOOKUP($C64,Sales!$C:$E,2,FALSE)</f>
        <v/>
      </c>
      <c r="I64" s="132">
        <f>VLOOKUP($C64,Sales!$C:$E,3,FALSE)</f>
        <v/>
      </c>
      <c r="J64" s="134">
        <f>SUMIFS(Sales!$H:$H,Sales!$C:$C,'Investor Exit List'!$C64)</f>
        <v/>
      </c>
      <c r="K64" s="134">
        <f>IF(I64=TRUE,J64,"")</f>
        <v/>
      </c>
      <c r="L64" s="134">
        <f>G64+731</f>
        <v/>
      </c>
      <c r="M64" s="134" t="n">
        <v>45473</v>
      </c>
      <c r="N64" s="135">
        <f>IFERROR(IF(G64&lt;&gt;"",IF(I64=TRUE,0,IF(U64=TRUE,0,L64-M64)),0),0)</f>
        <v/>
      </c>
      <c r="O64" s="135">
        <f>IF(N64&gt;0,IF(N64&lt;=180,N64,0),0)</f>
        <v/>
      </c>
      <c r="P64" s="133">
        <f>IF(AND(N64&lt;90,N64&gt;0),Q64,0)</f>
        <v/>
      </c>
      <c r="Q64" s="133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33">
        <f>IF(AND(H64=TRUE,I64=FALSE),Q64,0)</f>
        <v/>
      </c>
      <c r="S64" s="133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34">
        <f>IF(U64=TRUE,$J64,"")</f>
        <v/>
      </c>
      <c r="U64" s="132" t="b">
        <v>0</v>
      </c>
      <c r="V64" s="133">
        <f>IF(AND(H64=TRUE,OR(K64="",K64&gt;M64)),S64,0)</f>
        <v/>
      </c>
      <c r="W64" s="132" t="n">
        <v>0</v>
      </c>
      <c r="X64" s="132" t="b">
        <v>0</v>
      </c>
      <c r="Y64" s="135">
        <f>IF(H64=FALSE,VLOOKUP($C64,Sales!$C:$F,4,FALSE),1)</f>
        <v/>
      </c>
      <c r="Z64" s="132">
        <f>IF(Y64=0,"Release",IF(AND(L64&lt;J64,Y64=1,H64=FALSE,U64=FALSE,MONTH(L64)&amp;"/"&amp;YEAR(L64)&lt;&gt;MONTH(J64)&amp;"/"&amp;YEAR(J64)),"Release",""))</f>
        <v/>
      </c>
      <c r="AA64" s="136">
        <f>_xlfn.minifs($L:$L,$C:$C,$C64,$F:$F,"&lt;&gt;0")</f>
        <v/>
      </c>
      <c r="AB64" s="136">
        <f>C64&amp;"-"&amp;A64</f>
        <v/>
      </c>
      <c r="AC64" s="136">
        <f>L64</f>
        <v/>
      </c>
      <c r="AD64" s="136">
        <f>EOMONTH(EDATE($J64, 0), 0)</f>
        <v/>
      </c>
      <c r="AE64" s="135">
        <f>IF(AND(AD64&gt;EOMONTH(EDATE(AA64, 0), 0)),1,0)</f>
        <v/>
      </c>
    </row>
    <row r="65">
      <c r="A65" s="132" t="inlineStr">
        <is>
          <t>ZDEB01</t>
        </is>
      </c>
      <c r="B65" s="132" t="n">
        <v>1</v>
      </c>
      <c r="C65" s="132" t="inlineStr">
        <is>
          <t>HFA306</t>
        </is>
      </c>
      <c r="D65" s="132" t="inlineStr">
        <is>
          <t>A</t>
        </is>
      </c>
      <c r="E65" s="132" t="inlineStr">
        <is>
          <t>De Beer William Henry</t>
        </is>
      </c>
      <c r="F65" s="133">
        <f>SUMIFS(Investors!$M:$M, Investors!$I:$I, "&lt;=" &amp; 'NSST Print'!$B$3, Investors!$K:$K, "&gt;" &amp; 'NSST Print'!$B$3, Investors!$A:$A, 'Investor Exit List'!A65, Investors!$E:$E, 'Investor Exit List'!C65)</f>
        <v/>
      </c>
      <c r="G65" s="134" t="n">
        <v>44352</v>
      </c>
      <c r="H65" s="132">
        <f>VLOOKUP($C65,Sales!$C:$E,2,FALSE)</f>
        <v/>
      </c>
      <c r="I65" s="132">
        <f>VLOOKUP($C65,Sales!$C:$E,3,FALSE)</f>
        <v/>
      </c>
      <c r="J65" s="134">
        <f>SUMIFS(Sales!$H:$H,Sales!$C:$C,'Investor Exit List'!$C65)</f>
        <v/>
      </c>
      <c r="K65" s="134">
        <f>IF(I65=TRUE,J65,"")</f>
        <v/>
      </c>
      <c r="L65" s="134">
        <f>G65+731</f>
        <v/>
      </c>
      <c r="M65" s="134" t="n">
        <v>45473</v>
      </c>
      <c r="N65" s="135">
        <f>IFERROR(IF(G65&lt;&gt;"",IF(I65=TRUE,0,IF(U65=TRUE,0,L65-M65)),0),0)</f>
        <v/>
      </c>
      <c r="O65" s="135">
        <f>IF(N65&gt;0,IF(N65&lt;=180,N65,0),0)</f>
        <v/>
      </c>
      <c r="P65" s="133">
        <f>IF(AND(N65&lt;90,N65&gt;0),Q65,0)</f>
        <v/>
      </c>
      <c r="Q65" s="133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33">
        <f>IF(AND(H65=TRUE,I65=FALSE),Q65,0)</f>
        <v/>
      </c>
      <c r="S65" s="133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34">
        <f>IF(U65=TRUE,$J65,"")</f>
        <v/>
      </c>
      <c r="U65" s="132" t="b">
        <v>0</v>
      </c>
      <c r="V65" s="133">
        <f>IF(AND(H65=TRUE,OR(K65="",K65&gt;M65)),S65,0)</f>
        <v/>
      </c>
      <c r="W65" s="132" t="n">
        <v>0</v>
      </c>
      <c r="X65" s="132" t="b">
        <v>0</v>
      </c>
      <c r="Y65" s="135">
        <f>IF(H65=FALSE,VLOOKUP($C65,Sales!$C:$F,4,FALSE),1)</f>
        <v/>
      </c>
      <c r="Z65" s="132">
        <f>IF(Y65=0,"Release",IF(AND(L65&lt;J65,Y65=1,H65=FALSE,U65=FALSE,MONTH(L65)&amp;"/"&amp;YEAR(L65)&lt;&gt;MONTH(J65)&amp;"/"&amp;YEAR(J65)),"Release",""))</f>
        <v/>
      </c>
      <c r="AA65" s="136">
        <f>_xlfn.minifs($L:$L,$C:$C,$C65,$F:$F,"&lt;&gt;0")</f>
        <v/>
      </c>
      <c r="AB65" s="136">
        <f>C65&amp;"-"&amp;A65</f>
        <v/>
      </c>
      <c r="AC65" s="136">
        <f>L65</f>
        <v/>
      </c>
      <c r="AD65" s="136">
        <f>EOMONTH(EDATE($J65, 0), 0)</f>
        <v/>
      </c>
      <c r="AE65" s="135">
        <f>IF(AND(AD65&gt;EOMONTH(EDATE(AA65, 0), 0)),1,0)</f>
        <v/>
      </c>
    </row>
    <row r="66">
      <c r="A66" s="132" t="inlineStr">
        <is>
          <t>ZFOU01</t>
        </is>
      </c>
      <c r="B66" s="132" t="n">
        <v>1</v>
      </c>
      <c r="C66" s="132" t="inlineStr">
        <is>
          <t>HFA306</t>
        </is>
      </c>
      <c r="D66" s="132" t="inlineStr">
        <is>
          <t>A</t>
        </is>
      </c>
      <c r="E66" s="132" t="inlineStr">
        <is>
          <t>Fourie Hester Magrietha</t>
        </is>
      </c>
      <c r="F66" s="133">
        <f>SUMIFS(Investors!$M:$M, Investors!$I:$I, "&lt;=" &amp; 'NSST Print'!$B$3, Investors!$K:$K, "&gt;" &amp; 'NSST Print'!$B$3, Investors!$A:$A, 'Investor Exit List'!A66, Investors!$E:$E, 'Investor Exit List'!C66)</f>
        <v/>
      </c>
      <c r="G66" s="134" t="n">
        <v>44352</v>
      </c>
      <c r="H66" s="132">
        <f>VLOOKUP($C66,Sales!$C:$E,2,FALSE)</f>
        <v/>
      </c>
      <c r="I66" s="132">
        <f>VLOOKUP($C66,Sales!$C:$E,3,FALSE)</f>
        <v/>
      </c>
      <c r="J66" s="134">
        <f>SUMIFS(Sales!$H:$H,Sales!$C:$C,'Investor Exit List'!$C66)</f>
        <v/>
      </c>
      <c r="K66" s="134">
        <f>IF(I66=TRUE,J66,"")</f>
        <v/>
      </c>
      <c r="L66" s="134">
        <f>G66+731</f>
        <v/>
      </c>
      <c r="M66" s="134" t="n">
        <v>45473</v>
      </c>
      <c r="N66" s="135">
        <f>IFERROR(IF(G66&lt;&gt;"",IF(I66=TRUE,0,IF(U66=TRUE,0,L66-M66)),0),0)</f>
        <v/>
      </c>
      <c r="O66" s="135">
        <f>IF(N66&gt;0,IF(N66&lt;=180,N66,0),0)</f>
        <v/>
      </c>
      <c r="P66" s="133">
        <f>IF(AND(N66&lt;90,N66&gt;0),Q66,0)</f>
        <v/>
      </c>
      <c r="Q66" s="133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33">
        <f>IF(AND(H66=TRUE,I66=FALSE),Q66,0)</f>
        <v/>
      </c>
      <c r="S66" s="133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34">
        <f>IF(U66=TRUE,$J66,"")</f>
        <v/>
      </c>
      <c r="U66" s="132" t="b">
        <v>0</v>
      </c>
      <c r="V66" s="133">
        <f>IF(AND(H66=TRUE,OR(K66="",K66&gt;M66)),S66,0)</f>
        <v/>
      </c>
      <c r="W66" s="132" t="n">
        <v>0</v>
      </c>
      <c r="X66" s="132" t="b">
        <v>0</v>
      </c>
      <c r="Y66" s="135">
        <f>IF(H66=FALSE,VLOOKUP($C66,Sales!$C:$F,4,FALSE),1)</f>
        <v/>
      </c>
      <c r="Z66" s="132">
        <f>IF(Y66=0,"Release",IF(AND(L66&lt;J66,Y66=1,H66=FALSE,U66=FALSE,MONTH(L66)&amp;"/"&amp;YEAR(L66)&lt;&gt;MONTH(J66)&amp;"/"&amp;YEAR(J66)),"Release",""))</f>
        <v/>
      </c>
      <c r="AA66" s="136">
        <f>_xlfn.minifs($L:$L,$C:$C,$C66,$F:$F,"&lt;&gt;0")</f>
        <v/>
      </c>
      <c r="AB66" s="136">
        <f>C66&amp;"-"&amp;A66</f>
        <v/>
      </c>
      <c r="AC66" s="136">
        <f>L66</f>
        <v/>
      </c>
      <c r="AD66" s="136">
        <f>EOMONTH(EDATE($J66, 0), 0)</f>
        <v/>
      </c>
      <c r="AE66" s="135">
        <f>IF(AND(AD66&gt;EOMONTH(EDATE(AA66, 0), 0)),1,0)</f>
        <v/>
      </c>
    </row>
    <row r="67">
      <c r="A67" s="132" t="inlineStr">
        <is>
          <t>ZMAT03</t>
        </is>
      </c>
      <c r="B67" s="132" t="n">
        <v>2</v>
      </c>
      <c r="C67" s="132" t="inlineStr">
        <is>
          <t>HFA306</t>
        </is>
      </c>
      <c r="D67" s="132" t="inlineStr">
        <is>
          <t>A</t>
        </is>
      </c>
      <c r="E67" s="132" t="inlineStr">
        <is>
          <t>Matthee Delia</t>
        </is>
      </c>
      <c r="F67" s="133">
        <f>SUMIFS(Investors!$M:$M, Investors!$I:$I, "&lt;=" &amp; 'NSST Print'!$B$3, Investors!$K:$K, "&gt;" &amp; 'NSST Print'!$B$3, Investors!$A:$A, 'Investor Exit List'!A67, Investors!$E:$E, 'Investor Exit List'!C67)</f>
        <v/>
      </c>
      <c r="G67" s="134" t="n">
        <v>44550</v>
      </c>
      <c r="H67" s="132">
        <f>VLOOKUP($C67,Sales!$C:$E,2,FALSE)</f>
        <v/>
      </c>
      <c r="I67" s="132">
        <f>VLOOKUP($C67,Sales!$C:$E,3,FALSE)</f>
        <v/>
      </c>
      <c r="J67" s="134">
        <f>SUMIFS(Sales!$H:$H,Sales!$C:$C,'Investor Exit List'!$C67)</f>
        <v/>
      </c>
      <c r="K67" s="134">
        <f>IF(I67=TRUE,J67,"")</f>
        <v/>
      </c>
      <c r="L67" s="134">
        <f>G67+731</f>
        <v/>
      </c>
      <c r="M67" s="134" t="n">
        <v>45473</v>
      </c>
      <c r="N67" s="135">
        <f>IFERROR(IF(G67&lt;&gt;"",IF(I67=TRUE,0,IF(U67=TRUE,0,L67-M67)),0),0)</f>
        <v/>
      </c>
      <c r="O67" s="135">
        <f>IF(N67&gt;0,IF(N67&lt;=180,N67,0),0)</f>
        <v/>
      </c>
      <c r="P67" s="133">
        <f>IF(AND(N67&lt;90,N67&gt;0),Q67,0)</f>
        <v/>
      </c>
      <c r="Q67" s="133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33">
        <f>IF(AND(H67=TRUE,I67=FALSE),Q67,0)</f>
        <v/>
      </c>
      <c r="S67" s="133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34">
        <f>IF(U67=TRUE,$J67,"")</f>
        <v/>
      </c>
      <c r="U67" s="132" t="b">
        <v>0</v>
      </c>
      <c r="V67" s="133">
        <f>IF(AND(H67=TRUE,OR(K67="",K67&gt;M67)),S67,0)</f>
        <v/>
      </c>
      <c r="W67" s="132" t="n">
        <v>0</v>
      </c>
      <c r="X67" s="132" t="b">
        <v>0</v>
      </c>
      <c r="Y67" s="135">
        <f>IF(H67=FALSE,VLOOKUP($C67,Sales!$C:$F,4,FALSE),1)</f>
        <v/>
      </c>
      <c r="Z67" s="132">
        <f>IF(Y67=0,"Release",IF(AND(L67&lt;J67,Y67=1,H67=FALSE,U67=FALSE,MONTH(L67)&amp;"/"&amp;YEAR(L67)&lt;&gt;MONTH(J67)&amp;"/"&amp;YEAR(J67)),"Release",""))</f>
        <v/>
      </c>
      <c r="AA67" s="136">
        <f>_xlfn.minifs($L:$L,$C:$C,$C67,$F:$F,"&lt;&gt;0")</f>
        <v/>
      </c>
      <c r="AB67" s="136">
        <f>C67&amp;"-"&amp;A67</f>
        <v/>
      </c>
      <c r="AC67" s="136">
        <f>L67</f>
        <v/>
      </c>
      <c r="AD67" s="136">
        <f>EOMONTH(EDATE($J67, 0), 0)</f>
        <v/>
      </c>
      <c r="AE67" s="135">
        <f>IF(AND(AD67&gt;EOMONTH(EDATE(AA67, 0), 0)),1,0)</f>
        <v/>
      </c>
    </row>
    <row r="68">
      <c r="A68" s="132" t="inlineStr">
        <is>
          <t>ZVOL01</t>
        </is>
      </c>
      <c r="B68" s="132" t="n">
        <v>2</v>
      </c>
      <c r="C68" s="132" t="inlineStr">
        <is>
          <t>HFA306</t>
        </is>
      </c>
      <c r="D68" s="132" t="inlineStr">
        <is>
          <t>A</t>
        </is>
      </c>
      <c r="E68" s="132" t="inlineStr">
        <is>
          <t>Volschenk Gideon Cornelius</t>
        </is>
      </c>
      <c r="F68" s="133">
        <f>SUMIFS(Investors!$M:$M, Investors!$I:$I, "&lt;=" &amp; 'NSST Print'!$B$3, Investors!$K:$K, "&gt;" &amp; 'NSST Print'!$B$3, Investors!$A:$A, 'Investor Exit List'!A68, Investors!$E:$E, 'Investor Exit List'!C68)</f>
        <v/>
      </c>
      <c r="G68" s="134" t="n">
        <v>44590</v>
      </c>
      <c r="H68" s="132">
        <f>VLOOKUP($C68,Sales!$C:$E,2,FALSE)</f>
        <v/>
      </c>
      <c r="I68" s="132">
        <f>VLOOKUP($C68,Sales!$C:$E,3,FALSE)</f>
        <v/>
      </c>
      <c r="J68" s="134">
        <f>SUMIFS(Sales!$H:$H,Sales!$C:$C,'Investor Exit List'!$C68)</f>
        <v/>
      </c>
      <c r="K68" s="134">
        <f>IF(I68=TRUE,J68,"")</f>
        <v/>
      </c>
      <c r="L68" s="134">
        <f>G68+731</f>
        <v/>
      </c>
      <c r="M68" s="134" t="n">
        <v>45473</v>
      </c>
      <c r="N68" s="135">
        <f>IFERROR(IF(G68&lt;&gt;"",IF(I68=TRUE,0,IF(U68=TRUE,0,L68-M68)),0),0)</f>
        <v/>
      </c>
      <c r="O68" s="135">
        <f>IF(N68&gt;0,IF(N68&lt;=180,N68,0),0)</f>
        <v/>
      </c>
      <c r="P68" s="133">
        <f>IF(AND(N68&lt;90,N68&gt;0),Q68,0)</f>
        <v/>
      </c>
      <c r="Q68" s="133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33">
        <f>IF(AND(H68=TRUE,I68=FALSE),Q68,0)</f>
        <v/>
      </c>
      <c r="S68" s="133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34">
        <f>IF(U68=TRUE,$J68,"")</f>
        <v/>
      </c>
      <c r="U68" s="132" t="b">
        <v>0</v>
      </c>
      <c r="V68" s="133">
        <f>IF(AND(H68=TRUE,OR(K68="",K68&gt;M68)),S68,0)</f>
        <v/>
      </c>
      <c r="W68" s="132" t="n">
        <v>0</v>
      </c>
      <c r="X68" s="132" t="b">
        <v>0</v>
      </c>
      <c r="Y68" s="135">
        <f>IF(H68=FALSE,VLOOKUP($C68,Sales!$C:$F,4,FALSE),1)</f>
        <v/>
      </c>
      <c r="Z68" s="132">
        <f>IF(Y68=0,"Release",IF(AND(L68&lt;J68,Y68=1,H68=FALSE,U68=FALSE,MONTH(L68)&amp;"/"&amp;YEAR(L68)&lt;&gt;MONTH(J68)&amp;"/"&amp;YEAR(J68)),"Release",""))</f>
        <v/>
      </c>
      <c r="AA68" s="136">
        <f>_xlfn.minifs($L:$L,$C:$C,$C68,$F:$F,"&lt;&gt;0")</f>
        <v/>
      </c>
      <c r="AB68" s="136">
        <f>C68&amp;"-"&amp;A68</f>
        <v/>
      </c>
      <c r="AC68" s="136">
        <f>L68</f>
        <v/>
      </c>
      <c r="AD68" s="136">
        <f>EOMONTH(EDATE($J68, 0), 0)</f>
        <v/>
      </c>
      <c r="AE68" s="135">
        <f>IF(AND(AD68&gt;EOMONTH(EDATE(AA68, 0), 0)),1,0)</f>
        <v/>
      </c>
    </row>
    <row r="69">
      <c r="A69" s="132" t="inlineStr">
        <is>
          <t>ZINT01</t>
        </is>
      </c>
      <c r="B69" s="132" t="n">
        <v>8</v>
      </c>
      <c r="C69" s="132" t="inlineStr">
        <is>
          <t>HFB101</t>
        </is>
      </c>
      <c r="D69" s="132" t="inlineStr">
        <is>
          <t>B</t>
        </is>
      </c>
      <c r="E69" s="132" t="inlineStr">
        <is>
          <t>Lunau Marc</t>
        </is>
      </c>
      <c r="F69" s="133">
        <f>SUMIFS(Investors!$M:$M, Investors!$I:$I, "&lt;=" &amp; 'NSST Print'!$B$3, Investors!$K:$K, "&gt;" &amp; 'NSST Print'!$B$3, Investors!$A:$A, 'Investor Exit List'!A69, Investors!$E:$E, 'Investor Exit List'!C69)</f>
        <v/>
      </c>
      <c r="G69" s="134" t="n">
        <v>44352</v>
      </c>
      <c r="H69" s="132">
        <f>VLOOKUP($C69,Sales!$C:$E,2,FALSE)</f>
        <v/>
      </c>
      <c r="I69" s="132">
        <f>VLOOKUP($C69,Sales!$C:$E,3,FALSE)</f>
        <v/>
      </c>
      <c r="J69" s="134">
        <f>SUMIFS(Sales!$H:$H,Sales!$C:$C,'Investor Exit List'!$C69)</f>
        <v/>
      </c>
      <c r="K69" s="134">
        <f>IF(I69=TRUE,J69,"")</f>
        <v/>
      </c>
      <c r="L69" s="134">
        <f>G69+731</f>
        <v/>
      </c>
      <c r="M69" s="134" t="n">
        <v>45473</v>
      </c>
      <c r="N69" s="135">
        <f>IFERROR(IF(G69&lt;&gt;"",IF(I69=TRUE,0,IF(U69=TRUE,0,L69-M69)),0),0)</f>
        <v/>
      </c>
      <c r="O69" s="135">
        <f>IF(N69&gt;0,IF(N69&lt;=180,N69,0),0)</f>
        <v/>
      </c>
      <c r="P69" s="133">
        <f>IF(AND(N69&lt;90,N69&gt;0),Q69,0)</f>
        <v/>
      </c>
      <c r="Q69" s="133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33">
        <f>IF(AND(H69=TRUE,I69=FALSE),Q69,0)</f>
        <v/>
      </c>
      <c r="S69" s="133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34">
        <f>IF(U69=TRUE,$J69,"")</f>
        <v/>
      </c>
      <c r="U69" s="132" t="b">
        <v>0</v>
      </c>
      <c r="V69" s="133">
        <f>IF(AND(H69=TRUE,OR(K69="",K69&gt;M69)),S69,0)</f>
        <v/>
      </c>
      <c r="W69" s="132" t="n">
        <v>0</v>
      </c>
      <c r="X69" s="132" t="b">
        <v>0</v>
      </c>
      <c r="Y69" s="135">
        <f>IF(H69=FALSE,VLOOKUP($C69,Sales!$C:$F,4,FALSE),1)</f>
        <v/>
      </c>
      <c r="Z69" s="132">
        <f>IF(Y69=0,"Release",IF(AND(L69&lt;J69,Y69=1,H69=FALSE,U69=FALSE,MONTH(L69)&amp;"/"&amp;YEAR(L69)&lt;&gt;MONTH(J69)&amp;"/"&amp;YEAR(J69)),"Release",""))</f>
        <v/>
      </c>
      <c r="AA69" s="136">
        <f>_xlfn.minifs($L:$L,$C:$C,$C69,$F:$F,"&lt;&gt;0")</f>
        <v/>
      </c>
      <c r="AB69" s="136">
        <f>C69&amp;"-"&amp;A69</f>
        <v/>
      </c>
      <c r="AC69" s="136">
        <f>L69</f>
        <v/>
      </c>
      <c r="AD69" s="136">
        <f>EOMONTH(EDATE($J69, 0), 0)</f>
        <v/>
      </c>
      <c r="AE69" s="135">
        <f>IF(AND(AD69&gt;EOMONTH(EDATE(AA69, 0), 0)),1,0)</f>
        <v/>
      </c>
    </row>
    <row r="70">
      <c r="A70" s="132" t="inlineStr">
        <is>
          <t>ZKFT01</t>
        </is>
      </c>
      <c r="B70" s="132" t="n">
        <v>1</v>
      </c>
      <c r="C70" s="132" t="inlineStr">
        <is>
          <t>HFB101</t>
        </is>
      </c>
      <c r="D70" s="132" t="inlineStr">
        <is>
          <t>B</t>
        </is>
      </c>
      <c r="E70" s="132" t="inlineStr">
        <is>
          <t>Koovarjee Koovarjee Family Trust</t>
        </is>
      </c>
      <c r="F70" s="133">
        <f>SUMIFS(Investors!$M:$M, Investors!$I:$I, "&lt;=" &amp; 'NSST Print'!$B$3, Investors!$K:$K, "&gt;" &amp; 'NSST Print'!$B$3, Investors!$A:$A, 'Investor Exit List'!A70, Investors!$E:$E, 'Investor Exit List'!C70)</f>
        <v/>
      </c>
      <c r="G70" s="134" t="n">
        <v>44352</v>
      </c>
      <c r="H70" s="132">
        <f>VLOOKUP($C70,Sales!$C:$E,2,FALSE)</f>
        <v/>
      </c>
      <c r="I70" s="132">
        <f>VLOOKUP($C70,Sales!$C:$E,3,FALSE)</f>
        <v/>
      </c>
      <c r="J70" s="134">
        <f>SUMIFS(Sales!$H:$H,Sales!$C:$C,'Investor Exit List'!$C70)</f>
        <v/>
      </c>
      <c r="K70" s="134">
        <f>IF(I70=TRUE,J70,"")</f>
        <v/>
      </c>
      <c r="L70" s="134">
        <f>G70+731</f>
        <v/>
      </c>
      <c r="M70" s="134" t="n">
        <v>45473</v>
      </c>
      <c r="N70" s="135">
        <f>IFERROR(IF(G70&lt;&gt;"",IF(I70=TRUE,0,IF(U70=TRUE,0,L70-M70)),0),0)</f>
        <v/>
      </c>
      <c r="O70" s="135">
        <f>IF(N70&gt;0,IF(N70&lt;=180,N70,0),0)</f>
        <v/>
      </c>
      <c r="P70" s="133">
        <f>IF(AND(N70&lt;90,N70&gt;0),Q70,0)</f>
        <v/>
      </c>
      <c r="Q70" s="133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33">
        <f>IF(AND(H70=TRUE,I70=FALSE),Q70,0)</f>
        <v/>
      </c>
      <c r="S70" s="133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34">
        <f>IF(U70=TRUE,$J70,"")</f>
        <v/>
      </c>
      <c r="U70" s="132" t="b">
        <v>0</v>
      </c>
      <c r="V70" s="133">
        <f>IF(AND(H70=TRUE,OR(K70="",K70&gt;M70)),S70,0)</f>
        <v/>
      </c>
      <c r="W70" s="132" t="n">
        <v>0</v>
      </c>
      <c r="X70" s="132" t="b">
        <v>0</v>
      </c>
      <c r="Y70" s="135">
        <f>IF(H70=FALSE,VLOOKUP($C70,Sales!$C:$F,4,FALSE),1)</f>
        <v/>
      </c>
      <c r="Z70" s="132">
        <f>IF(Y70=0,"Release",IF(AND(L70&lt;J70,Y70=1,H70=FALSE,U70=FALSE,MONTH(L70)&amp;"/"&amp;YEAR(L70)&lt;&gt;MONTH(J70)&amp;"/"&amp;YEAR(J70)),"Release",""))</f>
        <v/>
      </c>
      <c r="AA70" s="136">
        <f>_xlfn.minifs($L:$L,$C:$C,$C70,$F:$F,"&lt;&gt;0")</f>
        <v/>
      </c>
      <c r="AB70" s="136">
        <f>C70&amp;"-"&amp;A70</f>
        <v/>
      </c>
      <c r="AC70" s="136">
        <f>L70</f>
        <v/>
      </c>
      <c r="AD70" s="136">
        <f>EOMONTH(EDATE($J70, 0), 0)</f>
        <v/>
      </c>
      <c r="AE70" s="135">
        <f>IF(AND(AD70&gt;EOMONTH(EDATE(AA70, 0), 0)),1,0)</f>
        <v/>
      </c>
    </row>
    <row r="71">
      <c r="A71" s="132" t="inlineStr">
        <is>
          <t>ZLUN01</t>
        </is>
      </c>
      <c r="B71" s="132" t="n">
        <v>3</v>
      </c>
      <c r="C71" s="132" t="inlineStr">
        <is>
          <t>HFB101</t>
        </is>
      </c>
      <c r="D71" s="132" t="inlineStr">
        <is>
          <t>B</t>
        </is>
      </c>
      <c r="E71" s="132" t="inlineStr">
        <is>
          <t>Lunau Marc</t>
        </is>
      </c>
      <c r="F71" s="133">
        <f>SUMIFS(Investors!$M:$M, Investors!$I:$I, "&lt;=" &amp; 'NSST Print'!$B$3, Investors!$K:$K, "&gt;" &amp; 'NSST Print'!$B$3, Investors!$A:$A, 'Investor Exit List'!A71, Investors!$E:$E, 'Investor Exit List'!C71)</f>
        <v/>
      </c>
      <c r="G71" s="134" t="n">
        <v>44316</v>
      </c>
      <c r="H71" s="132">
        <f>VLOOKUP($C71,Sales!$C:$E,2,FALSE)</f>
        <v/>
      </c>
      <c r="I71" s="132">
        <f>VLOOKUP($C71,Sales!$C:$E,3,FALSE)</f>
        <v/>
      </c>
      <c r="J71" s="134">
        <f>SUMIFS(Sales!$H:$H,Sales!$C:$C,'Investor Exit List'!$C71)</f>
        <v/>
      </c>
      <c r="K71" s="134">
        <f>IF(I71=TRUE,J71,"")</f>
        <v/>
      </c>
      <c r="L71" s="134">
        <f>G71+731</f>
        <v/>
      </c>
      <c r="M71" s="134" t="n">
        <v>45473</v>
      </c>
      <c r="N71" s="135">
        <f>IFERROR(IF(G71&lt;&gt;"",IF(I71=TRUE,0,IF(U71=TRUE,0,L71-M71)),0),0)</f>
        <v/>
      </c>
      <c r="O71" s="135">
        <f>IF(N71&gt;0,IF(N71&lt;=180,N71,0),0)</f>
        <v/>
      </c>
      <c r="P71" s="133">
        <f>IF(AND(N71&lt;90,N71&gt;0),Q71,0)</f>
        <v/>
      </c>
      <c r="Q71" s="133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33">
        <f>IF(AND(H71=TRUE,I71=FALSE),Q71,0)</f>
        <v/>
      </c>
      <c r="S71" s="133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34">
        <f>IF(U71=TRUE,$J71,"")</f>
        <v/>
      </c>
      <c r="U71" s="132" t="b">
        <v>0</v>
      </c>
      <c r="V71" s="133">
        <f>IF(AND(H71=TRUE,OR(K71="",K71&gt;M71)),S71,0)</f>
        <v/>
      </c>
      <c r="W71" s="132" t="n">
        <v>0</v>
      </c>
      <c r="X71" s="132" t="b">
        <v>0</v>
      </c>
      <c r="Y71" s="135">
        <f>IF(H71=FALSE,VLOOKUP($C71,Sales!$C:$F,4,FALSE),1)</f>
        <v/>
      </c>
      <c r="Z71" s="132">
        <f>IF(Y71=0,"Release",IF(AND(L71&lt;J71,Y71=1,H71=FALSE,U71=FALSE,MONTH(L71)&amp;"/"&amp;YEAR(L71)&lt;&gt;MONTH(J71)&amp;"/"&amp;YEAR(J71)),"Release",""))</f>
        <v/>
      </c>
      <c r="AA71" s="136">
        <f>_xlfn.minifs($L:$L,$C:$C,$C71,$F:$F,"&lt;&gt;0")</f>
        <v/>
      </c>
      <c r="AB71" s="136">
        <f>C71&amp;"-"&amp;A71</f>
        <v/>
      </c>
      <c r="AC71" s="136">
        <f>L71</f>
        <v/>
      </c>
      <c r="AD71" s="136">
        <f>EOMONTH(EDATE($J71, 0), 0)</f>
        <v/>
      </c>
      <c r="AE71" s="135">
        <f>IF(AND(AD71&gt;EOMONTH(EDATE(AA71, 0), 0)),1,0)</f>
        <v/>
      </c>
    </row>
    <row r="72">
      <c r="A72" s="132" t="inlineStr">
        <is>
          <t>ZMEH01</t>
        </is>
      </c>
      <c r="B72" s="132" t="n">
        <v>1</v>
      </c>
      <c r="C72" s="132" t="inlineStr">
        <is>
          <t>HFB101</t>
        </is>
      </c>
      <c r="D72" s="132" t="inlineStr">
        <is>
          <t>B</t>
        </is>
      </c>
      <c r="E72" s="132" t="inlineStr">
        <is>
          <t>Mehl Ralph Graham</t>
        </is>
      </c>
      <c r="F72" s="133">
        <f>SUMIFS(Investors!$M:$M, Investors!$I:$I, "&lt;=" &amp; 'NSST Print'!$B$3, Investors!$K:$K, "&gt;" &amp; 'NSST Print'!$B$3, Investors!$A:$A, 'Investor Exit List'!A72, Investors!$E:$E, 'Investor Exit List'!C72)</f>
        <v/>
      </c>
      <c r="G72" s="134" t="n">
        <v>44532</v>
      </c>
      <c r="H72" s="132">
        <f>VLOOKUP($C72,Sales!$C:$E,2,FALSE)</f>
        <v/>
      </c>
      <c r="I72" s="132">
        <f>VLOOKUP($C72,Sales!$C:$E,3,FALSE)</f>
        <v/>
      </c>
      <c r="J72" s="134">
        <f>SUMIFS(Sales!$H:$H,Sales!$C:$C,'Investor Exit List'!$C72)</f>
        <v/>
      </c>
      <c r="K72" s="134">
        <f>IF(I72=TRUE,J72,"")</f>
        <v/>
      </c>
      <c r="L72" s="134">
        <f>G72+731</f>
        <v/>
      </c>
      <c r="M72" s="134" t="n">
        <v>45473</v>
      </c>
      <c r="N72" s="135">
        <f>IFERROR(IF(G72&lt;&gt;"",IF(I72=TRUE,0,IF(U72=TRUE,0,L72-M72)),0),0)</f>
        <v/>
      </c>
      <c r="O72" s="135">
        <f>IF(N72&gt;0,IF(N72&lt;=180,N72,0),0)</f>
        <v/>
      </c>
      <c r="P72" s="133">
        <f>IF(AND(N72&lt;90,N72&gt;0),Q72,0)</f>
        <v/>
      </c>
      <c r="Q72" s="133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33">
        <f>IF(AND(H72=TRUE,I72=FALSE),Q72,0)</f>
        <v/>
      </c>
      <c r="S72" s="133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34">
        <f>IF(U72=TRUE,$J72,"")</f>
        <v/>
      </c>
      <c r="U72" s="132" t="b">
        <v>0</v>
      </c>
      <c r="V72" s="133">
        <f>IF(AND(H72=TRUE,OR(K72="",K72&gt;M72)),S72,0)</f>
        <v/>
      </c>
      <c r="W72" s="132" t="n">
        <v>0</v>
      </c>
      <c r="X72" s="132" t="b">
        <v>0</v>
      </c>
      <c r="Y72" s="135">
        <f>IF(H72=FALSE,VLOOKUP($C72,Sales!$C:$F,4,FALSE),1)</f>
        <v/>
      </c>
      <c r="Z72" s="132">
        <f>IF(Y72=0,"Release",IF(AND(L72&lt;J72,Y72=1,H72=FALSE,U72=FALSE,MONTH(L72)&amp;"/"&amp;YEAR(L72)&lt;&gt;MONTH(J72)&amp;"/"&amp;YEAR(J72)),"Release",""))</f>
        <v/>
      </c>
      <c r="AA72" s="136">
        <f>_xlfn.minifs($L:$L,$C:$C,$C72,$F:$F,"&lt;&gt;0")</f>
        <v/>
      </c>
      <c r="AB72" s="136">
        <f>C72&amp;"-"&amp;A72</f>
        <v/>
      </c>
      <c r="AC72" s="136">
        <f>L72</f>
        <v/>
      </c>
      <c r="AD72" s="136">
        <f>EOMONTH(EDATE($J72, 0), 0)</f>
        <v/>
      </c>
      <c r="AE72" s="135">
        <f>IF(AND(AD72&gt;EOMONTH(EDATE(AA72, 0), 0)),1,0)</f>
        <v/>
      </c>
    </row>
    <row r="73">
      <c r="A73" s="132" t="inlineStr">
        <is>
          <t>ZTHO01</t>
        </is>
      </c>
      <c r="B73" s="132" t="n">
        <v>1</v>
      </c>
      <c r="C73" s="132" t="inlineStr">
        <is>
          <t>HFB101</t>
        </is>
      </c>
      <c r="D73" s="132" t="inlineStr">
        <is>
          <t>B</t>
        </is>
      </c>
      <c r="E73" s="132" t="inlineStr">
        <is>
          <t>Hoets Tamzin</t>
        </is>
      </c>
      <c r="F73" s="133">
        <f>SUMIFS(Investors!$M:$M, Investors!$I:$I, "&lt;=" &amp; 'NSST Print'!$B$3, Investors!$K:$K, "&gt;" &amp; 'NSST Print'!$B$3, Investors!$A:$A, 'Investor Exit List'!A73, Investors!$E:$E, 'Investor Exit List'!C73)</f>
        <v/>
      </c>
      <c r="G73" s="134" t="n">
        <v>44352</v>
      </c>
      <c r="H73" s="132">
        <f>VLOOKUP($C73,Sales!$C:$E,2,FALSE)</f>
        <v/>
      </c>
      <c r="I73" s="132">
        <f>VLOOKUP($C73,Sales!$C:$E,3,FALSE)</f>
        <v/>
      </c>
      <c r="J73" s="134">
        <f>SUMIFS(Sales!$H:$H,Sales!$C:$C,'Investor Exit List'!$C73)</f>
        <v/>
      </c>
      <c r="K73" s="134">
        <f>IF(I73=TRUE,J73,"")</f>
        <v/>
      </c>
      <c r="L73" s="134">
        <f>G73+731</f>
        <v/>
      </c>
      <c r="M73" s="134" t="n">
        <v>45473</v>
      </c>
      <c r="N73" s="135">
        <f>IFERROR(IF(G73&lt;&gt;"",IF(I73=TRUE,0,IF(U73=TRUE,0,L73-M73)),0),0)</f>
        <v/>
      </c>
      <c r="O73" s="135">
        <f>IF(N73&gt;0,IF(N73&lt;=180,N73,0),0)</f>
        <v/>
      </c>
      <c r="P73" s="133">
        <f>IF(AND(N73&lt;90,N73&gt;0),Q73,0)</f>
        <v/>
      </c>
      <c r="Q73" s="133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33">
        <f>IF(AND(H73=TRUE,I73=FALSE),Q73,0)</f>
        <v/>
      </c>
      <c r="S73" s="133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34">
        <f>IF(U73=TRUE,$J73,"")</f>
        <v/>
      </c>
      <c r="U73" s="132" t="b">
        <v>0</v>
      </c>
      <c r="V73" s="133">
        <f>IF(AND(H73=TRUE,OR(K73="",K73&gt;M73)),S73,0)</f>
        <v/>
      </c>
      <c r="W73" s="132" t="n">
        <v>0</v>
      </c>
      <c r="X73" s="132" t="b">
        <v>0</v>
      </c>
      <c r="Y73" s="135">
        <f>IF(H73=FALSE,VLOOKUP($C73,Sales!$C:$F,4,FALSE),1)</f>
        <v/>
      </c>
      <c r="Z73" s="132">
        <f>IF(Y73=0,"Release",IF(AND(L73&lt;J73,Y73=1,H73=FALSE,U73=FALSE,MONTH(L73)&amp;"/"&amp;YEAR(L73)&lt;&gt;MONTH(J73)&amp;"/"&amp;YEAR(J73)),"Release",""))</f>
        <v/>
      </c>
      <c r="AA73" s="136">
        <f>_xlfn.minifs($L:$L,$C:$C,$C73,$F:$F,"&lt;&gt;0")</f>
        <v/>
      </c>
      <c r="AB73" s="136">
        <f>C73&amp;"-"&amp;A73</f>
        <v/>
      </c>
      <c r="AC73" s="136">
        <f>L73</f>
        <v/>
      </c>
      <c r="AD73" s="136">
        <f>EOMONTH(EDATE($J73, 0), 0)</f>
        <v/>
      </c>
      <c r="AE73" s="135">
        <f>IF(AND(AD73&gt;EOMONTH(EDATE(AA73, 0), 0)),1,0)</f>
        <v/>
      </c>
    </row>
    <row r="74">
      <c r="A74" s="132" t="inlineStr">
        <is>
          <t>ZCRO01</t>
        </is>
      </c>
      <c r="B74" s="132" t="n">
        <v>2</v>
      </c>
      <c r="C74" s="132" t="inlineStr">
        <is>
          <t>HFB102</t>
        </is>
      </c>
      <c r="D74" s="132" t="inlineStr">
        <is>
          <t>B</t>
        </is>
      </c>
      <c r="E74" s="132" t="inlineStr">
        <is>
          <t>Lunau Marc</t>
        </is>
      </c>
      <c r="F74" s="133">
        <f>SUMIFS(Investors!$M:$M, Investors!$I:$I, "&lt;=" &amp; 'NSST Print'!$B$3, Investors!$K:$K, "&gt;" &amp; 'NSST Print'!$B$3, Investors!$A:$A, 'Investor Exit List'!A74, Investors!$E:$E, 'Investor Exit List'!C74)</f>
        <v/>
      </c>
      <c r="G74" s="134" t="n">
        <v>44352</v>
      </c>
      <c r="H74" s="132">
        <f>VLOOKUP($C74,Sales!$C:$E,2,FALSE)</f>
        <v/>
      </c>
      <c r="I74" s="132">
        <f>VLOOKUP($C74,Sales!$C:$E,3,FALSE)</f>
        <v/>
      </c>
      <c r="J74" s="134">
        <f>SUMIFS(Sales!$H:$H,Sales!$C:$C,'Investor Exit List'!$C74)</f>
        <v/>
      </c>
      <c r="K74" s="134">
        <f>IF(I74=TRUE,J74,"")</f>
        <v/>
      </c>
      <c r="L74" s="134">
        <f>G74+731</f>
        <v/>
      </c>
      <c r="M74" s="134" t="n">
        <v>45473</v>
      </c>
      <c r="N74" s="135">
        <f>IFERROR(IF(G74&lt;&gt;"",IF(I74=TRUE,0,IF(U74=TRUE,0,L74-M74)),0),0)</f>
        <v/>
      </c>
      <c r="O74" s="135">
        <f>IF(N74&gt;0,IF(N74&lt;=180,N74,0),0)</f>
        <v/>
      </c>
      <c r="P74" s="133">
        <f>IF(AND(N74&lt;90,N74&gt;0),Q74,0)</f>
        <v/>
      </c>
      <c r="Q74" s="133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33">
        <f>IF(AND(H74=TRUE,I74=FALSE),Q74,0)</f>
        <v/>
      </c>
      <c r="S74" s="133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34">
        <f>IF(U74=TRUE,$J74,"")</f>
        <v/>
      </c>
      <c r="U74" s="132" t="b">
        <v>0</v>
      </c>
      <c r="V74" s="133">
        <f>IF(AND(H74=TRUE,OR(K74="",K74&gt;M74)),S74,0)</f>
        <v/>
      </c>
      <c r="W74" s="132" t="n">
        <v>0</v>
      </c>
      <c r="X74" s="132" t="b">
        <v>0</v>
      </c>
      <c r="Y74" s="135">
        <f>IF(H74=FALSE,VLOOKUP($C74,Sales!$C:$F,4,FALSE),1)</f>
        <v/>
      </c>
      <c r="Z74" s="132">
        <f>IF(Y74=0,"Release",IF(AND(L74&lt;J74,Y74=1,H74=FALSE,U74=FALSE,MONTH(L74)&amp;"/"&amp;YEAR(L74)&lt;&gt;MONTH(J74)&amp;"/"&amp;YEAR(J74)),"Release",""))</f>
        <v/>
      </c>
      <c r="AA74" s="136">
        <f>_xlfn.minifs($L:$L,$C:$C,$C74,$F:$F,"&lt;&gt;0")</f>
        <v/>
      </c>
      <c r="AB74" s="136">
        <f>C74&amp;"-"&amp;A74</f>
        <v/>
      </c>
      <c r="AC74" s="136">
        <f>L74</f>
        <v/>
      </c>
      <c r="AD74" s="136">
        <f>EOMONTH(EDATE($J74, 0), 0)</f>
        <v/>
      </c>
      <c r="AE74" s="135">
        <f>IF(AND(AD74&gt;EOMONTH(EDATE(AA74, 0), 0)),1,0)</f>
        <v/>
      </c>
    </row>
    <row r="75">
      <c r="A75" s="132" t="inlineStr">
        <is>
          <t>ZGOV01</t>
        </is>
      </c>
      <c r="B75" s="132" t="n">
        <v>1</v>
      </c>
      <c r="C75" s="132" t="inlineStr">
        <is>
          <t>HFB102</t>
        </is>
      </c>
      <c r="D75" s="132" t="inlineStr">
        <is>
          <t>B</t>
        </is>
      </c>
      <c r="E75" s="132" t="inlineStr">
        <is>
          <t>Govender Preshnee</t>
        </is>
      </c>
      <c r="F75" s="133">
        <f>SUMIFS(Investors!$M:$M, Investors!$I:$I, "&lt;=" &amp; 'NSST Print'!$B$3, Investors!$K:$K, "&gt;" &amp; 'NSST Print'!$B$3, Investors!$A:$A, 'Investor Exit List'!A75, Investors!$E:$E, 'Investor Exit List'!C75)</f>
        <v/>
      </c>
      <c r="G75" s="134" t="n">
        <v>44352</v>
      </c>
      <c r="H75" s="132">
        <f>VLOOKUP($C75,Sales!$C:$E,2,FALSE)</f>
        <v/>
      </c>
      <c r="I75" s="132">
        <f>VLOOKUP($C75,Sales!$C:$E,3,FALSE)</f>
        <v/>
      </c>
      <c r="J75" s="134">
        <f>SUMIFS(Sales!$H:$H,Sales!$C:$C,'Investor Exit List'!$C75)</f>
        <v/>
      </c>
      <c r="K75" s="134">
        <f>IF(I75=TRUE,J75,"")</f>
        <v/>
      </c>
      <c r="L75" s="134">
        <f>G75+731</f>
        <v/>
      </c>
      <c r="M75" s="134" t="n">
        <v>45473</v>
      </c>
      <c r="N75" s="135">
        <f>IFERROR(IF(G75&lt;&gt;"",IF(I75=TRUE,0,IF(U75=TRUE,0,L75-M75)),0),0)</f>
        <v/>
      </c>
      <c r="O75" s="135">
        <f>IF(N75&gt;0,IF(N75&lt;=180,N75,0),0)</f>
        <v/>
      </c>
      <c r="P75" s="133">
        <f>IF(AND(N75&lt;90,N75&gt;0),Q75,0)</f>
        <v/>
      </c>
      <c r="Q75" s="133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33">
        <f>IF(AND(H75=TRUE,I75=FALSE),Q75,0)</f>
        <v/>
      </c>
      <c r="S75" s="133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34">
        <f>IF(U75=TRUE,$J75,"")</f>
        <v/>
      </c>
      <c r="U75" s="132" t="b">
        <v>0</v>
      </c>
      <c r="V75" s="133">
        <f>IF(AND(H75=TRUE,OR(K75="",K75&gt;M75)),S75,0)</f>
        <v/>
      </c>
      <c r="W75" s="132" t="n">
        <v>0</v>
      </c>
      <c r="X75" s="132" t="b">
        <v>0</v>
      </c>
      <c r="Y75" s="135">
        <f>IF(H75=FALSE,VLOOKUP($C75,Sales!$C:$F,4,FALSE),1)</f>
        <v/>
      </c>
      <c r="Z75" s="132">
        <f>IF(Y75=0,"Release",IF(AND(L75&lt;J75,Y75=1,H75=FALSE,U75=FALSE,MONTH(L75)&amp;"/"&amp;YEAR(L75)&lt;&gt;MONTH(J75)&amp;"/"&amp;YEAR(J75)),"Release",""))</f>
        <v/>
      </c>
      <c r="AA75" s="136">
        <f>_xlfn.minifs($L:$L,$C:$C,$C75,$F:$F,"&lt;&gt;0")</f>
        <v/>
      </c>
      <c r="AB75" s="136">
        <f>C75&amp;"-"&amp;A75</f>
        <v/>
      </c>
      <c r="AC75" s="136">
        <f>L75</f>
        <v/>
      </c>
      <c r="AD75" s="136">
        <f>EOMONTH(EDATE($J75, 0), 0)</f>
        <v/>
      </c>
      <c r="AE75" s="135">
        <f>IF(AND(AD75&gt;EOMONTH(EDATE(AA75, 0), 0)),1,0)</f>
        <v/>
      </c>
    </row>
    <row r="76">
      <c r="A76" s="132" t="inlineStr">
        <is>
          <t>ZINT01</t>
        </is>
      </c>
      <c r="B76" s="132" t="n">
        <v>7</v>
      </c>
      <c r="C76" s="132" t="inlineStr">
        <is>
          <t>HFB102</t>
        </is>
      </c>
      <c r="D76" s="132" t="inlineStr">
        <is>
          <t>B</t>
        </is>
      </c>
      <c r="E76" s="132" t="inlineStr">
        <is>
          <t>Lunau Marc</t>
        </is>
      </c>
      <c r="F76" s="133">
        <f>SUMIFS(Investors!$M:$M, Investors!$I:$I, "&lt;=" &amp; 'NSST Print'!$B$3, Investors!$K:$K, "&gt;" &amp; 'NSST Print'!$B$3, Investors!$A:$A, 'Investor Exit List'!A76, Investors!$E:$E, 'Investor Exit List'!C76)</f>
        <v/>
      </c>
      <c r="G76" s="134" t="n">
        <v>44352</v>
      </c>
      <c r="H76" s="132">
        <f>VLOOKUP($C76,Sales!$C:$E,2,FALSE)</f>
        <v/>
      </c>
      <c r="I76" s="132">
        <f>VLOOKUP($C76,Sales!$C:$E,3,FALSE)</f>
        <v/>
      </c>
      <c r="J76" s="134">
        <f>SUMIFS(Sales!$H:$H,Sales!$C:$C,'Investor Exit List'!$C76)</f>
        <v/>
      </c>
      <c r="K76" s="134">
        <f>IF(I76=TRUE,J76,"")</f>
        <v/>
      </c>
      <c r="L76" s="134">
        <f>G76+731</f>
        <v/>
      </c>
      <c r="M76" s="134" t="n">
        <v>45473</v>
      </c>
      <c r="N76" s="135">
        <f>IFERROR(IF(G76&lt;&gt;"",IF(I76=TRUE,0,IF(U76=TRUE,0,L76-M76)),0),0)</f>
        <v/>
      </c>
      <c r="O76" s="135">
        <f>IF(N76&gt;0,IF(N76&lt;=180,N76,0),0)</f>
        <v/>
      </c>
      <c r="P76" s="133">
        <f>IF(AND(N76&lt;90,N76&gt;0),Q76,0)</f>
        <v/>
      </c>
      <c r="Q76" s="133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33">
        <f>IF(AND(H76=TRUE,I76=FALSE),Q76,0)</f>
        <v/>
      </c>
      <c r="S76" s="133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34">
        <f>IF(U76=TRUE,$J76,"")</f>
        <v/>
      </c>
      <c r="U76" s="132" t="b">
        <v>0</v>
      </c>
      <c r="V76" s="133">
        <f>IF(AND(H76=TRUE,OR(K76="",K76&gt;M76)),S76,0)</f>
        <v/>
      </c>
      <c r="W76" s="132" t="n">
        <v>0</v>
      </c>
      <c r="X76" s="132" t="b">
        <v>0</v>
      </c>
      <c r="Y76" s="135">
        <f>IF(H76=FALSE,VLOOKUP($C76,Sales!$C:$F,4,FALSE),1)</f>
        <v/>
      </c>
      <c r="Z76" s="132">
        <f>IF(Y76=0,"Release",IF(AND(L76&lt;J76,Y76=1,H76=FALSE,U76=FALSE,MONTH(L76)&amp;"/"&amp;YEAR(L76)&lt;&gt;MONTH(J76)&amp;"/"&amp;YEAR(J76)),"Release",""))</f>
        <v/>
      </c>
      <c r="AA76" s="136">
        <f>_xlfn.minifs($L:$L,$C:$C,$C76,$F:$F,"&lt;&gt;0")</f>
        <v/>
      </c>
      <c r="AB76" s="136">
        <f>C76&amp;"-"&amp;A76</f>
        <v/>
      </c>
      <c r="AC76" s="136">
        <f>L76</f>
        <v/>
      </c>
      <c r="AD76" s="136">
        <f>EOMONTH(EDATE($J76, 0), 0)</f>
        <v/>
      </c>
      <c r="AE76" s="135">
        <f>IF(AND(AD76&gt;EOMONTH(EDATE(AA76, 0), 0)),1,0)</f>
        <v/>
      </c>
    </row>
    <row r="77">
      <c r="A77" s="132" t="inlineStr">
        <is>
          <t>ZJOH01</t>
        </is>
      </c>
      <c r="B77" s="132" t="n">
        <v>2</v>
      </c>
      <c r="C77" s="132" t="inlineStr">
        <is>
          <t>HFB102</t>
        </is>
      </c>
      <c r="D77" s="132" t="inlineStr">
        <is>
          <t>B</t>
        </is>
      </c>
      <c r="E77" s="132" t="inlineStr">
        <is>
          <t>Johns Lisa-Marie Natalie</t>
        </is>
      </c>
      <c r="F77" s="133">
        <f>SUMIFS(Investors!$M:$M, Investors!$I:$I, "&lt;=" &amp; 'NSST Print'!$B$3, Investors!$K:$K, "&gt;" &amp; 'NSST Print'!$B$3, Investors!$A:$A, 'Investor Exit List'!A77, Investors!$E:$E, 'Investor Exit List'!C77)</f>
        <v/>
      </c>
      <c r="G77" s="134" t="n">
        <v>44316</v>
      </c>
      <c r="H77" s="132">
        <f>VLOOKUP($C77,Sales!$C:$E,2,FALSE)</f>
        <v/>
      </c>
      <c r="I77" s="132">
        <f>VLOOKUP($C77,Sales!$C:$E,3,FALSE)</f>
        <v/>
      </c>
      <c r="J77" s="134">
        <f>SUMIFS(Sales!$H:$H,Sales!$C:$C,'Investor Exit List'!$C77)</f>
        <v/>
      </c>
      <c r="K77" s="134">
        <f>IF(I77=TRUE,J77,"")</f>
        <v/>
      </c>
      <c r="L77" s="134">
        <f>G77+731</f>
        <v/>
      </c>
      <c r="M77" s="134" t="n">
        <v>45473</v>
      </c>
      <c r="N77" s="135">
        <f>IFERROR(IF(G77&lt;&gt;"",IF(I77=TRUE,0,IF(U77=TRUE,0,L77-M77)),0),0)</f>
        <v/>
      </c>
      <c r="O77" s="135">
        <f>IF(N77&gt;0,IF(N77&lt;=180,N77,0),0)</f>
        <v/>
      </c>
      <c r="P77" s="133">
        <f>IF(AND(N77&lt;90,N77&gt;0),Q77,0)</f>
        <v/>
      </c>
      <c r="Q77" s="133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33">
        <f>IF(AND(H77=TRUE,I77=FALSE),Q77,0)</f>
        <v/>
      </c>
      <c r="S77" s="133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34">
        <f>IF(U77=TRUE,$J77,"")</f>
        <v/>
      </c>
      <c r="U77" s="132" t="b">
        <v>0</v>
      </c>
      <c r="V77" s="133">
        <f>IF(AND(H77=TRUE,OR(K77="",K77&gt;M77)),S77,0)</f>
        <v/>
      </c>
      <c r="W77" s="132" t="n">
        <v>0</v>
      </c>
      <c r="X77" s="132" t="b">
        <v>0</v>
      </c>
      <c r="Y77" s="135">
        <f>IF(H77=FALSE,VLOOKUP($C77,Sales!$C:$F,4,FALSE),1)</f>
        <v/>
      </c>
      <c r="Z77" s="132">
        <f>IF(Y77=0,"Release",IF(AND(L77&lt;J77,Y77=1,H77=FALSE,U77=FALSE,MONTH(L77)&amp;"/"&amp;YEAR(L77)&lt;&gt;MONTH(J77)&amp;"/"&amp;YEAR(J77)),"Release",""))</f>
        <v/>
      </c>
      <c r="AA77" s="136">
        <f>_xlfn.minifs($L:$L,$C:$C,$C77,$F:$F,"&lt;&gt;0")</f>
        <v/>
      </c>
      <c r="AB77" s="136">
        <f>C77&amp;"-"&amp;A77</f>
        <v/>
      </c>
      <c r="AC77" s="136">
        <f>L77</f>
        <v/>
      </c>
      <c r="AD77" s="136">
        <f>EOMONTH(EDATE($J77, 0), 0)</f>
        <v/>
      </c>
      <c r="AE77" s="135">
        <f>IF(AND(AD77&gt;EOMONTH(EDATE(AA77, 0), 0)),1,0)</f>
        <v/>
      </c>
    </row>
    <row r="78">
      <c r="A78" s="132" t="inlineStr">
        <is>
          <t>ZSCH02</t>
        </is>
      </c>
      <c r="B78" s="132" t="n">
        <v>1</v>
      </c>
      <c r="C78" s="132" t="inlineStr">
        <is>
          <t>HFB102</t>
        </is>
      </c>
      <c r="D78" s="132" t="inlineStr">
        <is>
          <t>B</t>
        </is>
      </c>
      <c r="E78" s="132" t="inlineStr">
        <is>
          <t>van Schalkwyk Zeldre</t>
        </is>
      </c>
      <c r="F78" s="133">
        <f>SUMIFS(Investors!$M:$M, Investors!$I:$I, "&lt;=" &amp; 'NSST Print'!$B$3, Investors!$K:$K, "&gt;" &amp; 'NSST Print'!$B$3, Investors!$A:$A, 'Investor Exit List'!A78, Investors!$E:$E, 'Investor Exit List'!C78)</f>
        <v/>
      </c>
      <c r="G78" s="134" t="n">
        <v>44352</v>
      </c>
      <c r="H78" s="132">
        <f>VLOOKUP($C78,Sales!$C:$E,2,FALSE)</f>
        <v/>
      </c>
      <c r="I78" s="132">
        <f>VLOOKUP($C78,Sales!$C:$E,3,FALSE)</f>
        <v/>
      </c>
      <c r="J78" s="134">
        <f>SUMIFS(Sales!$H:$H,Sales!$C:$C,'Investor Exit List'!$C78)</f>
        <v/>
      </c>
      <c r="K78" s="134">
        <f>IF(I78=TRUE,J78,"")</f>
        <v/>
      </c>
      <c r="L78" s="134">
        <f>G78+731</f>
        <v/>
      </c>
      <c r="M78" s="134" t="n">
        <v>45473</v>
      </c>
      <c r="N78" s="135">
        <f>IFERROR(IF(G78&lt;&gt;"",IF(I78=TRUE,0,IF(U78=TRUE,0,L78-M78)),0),0)</f>
        <v/>
      </c>
      <c r="O78" s="135">
        <f>IF(N78&gt;0,IF(N78&lt;=180,N78,0),0)</f>
        <v/>
      </c>
      <c r="P78" s="133">
        <f>IF(AND(N78&lt;90,N78&gt;0),Q78,0)</f>
        <v/>
      </c>
      <c r="Q78" s="133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33">
        <f>IF(AND(H78=TRUE,I78=FALSE),Q78,0)</f>
        <v/>
      </c>
      <c r="S78" s="133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34">
        <f>IF(U78=TRUE,$J78,"")</f>
        <v/>
      </c>
      <c r="U78" s="132" t="b">
        <v>0</v>
      </c>
      <c r="V78" s="133">
        <f>IF(AND(H78=TRUE,OR(K78="",K78&gt;M78)),S78,0)</f>
        <v/>
      </c>
      <c r="W78" s="132" t="n">
        <v>0</v>
      </c>
      <c r="X78" s="132" t="b">
        <v>0</v>
      </c>
      <c r="Y78" s="135">
        <f>IF(H78=FALSE,VLOOKUP($C78,Sales!$C:$F,4,FALSE),1)</f>
        <v/>
      </c>
      <c r="Z78" s="132">
        <f>IF(Y78=0,"Release",IF(AND(L78&lt;J78,Y78=1,H78=FALSE,U78=FALSE,MONTH(L78)&amp;"/"&amp;YEAR(L78)&lt;&gt;MONTH(J78)&amp;"/"&amp;YEAR(J78)),"Release",""))</f>
        <v/>
      </c>
      <c r="AA78" s="136">
        <f>_xlfn.minifs($L:$L,$C:$C,$C78,$F:$F,"&lt;&gt;0")</f>
        <v/>
      </c>
      <c r="AB78" s="136">
        <f>C78&amp;"-"&amp;A78</f>
        <v/>
      </c>
      <c r="AC78" s="136">
        <f>L78</f>
        <v/>
      </c>
      <c r="AD78" s="136">
        <f>EOMONTH(EDATE($J78, 0), 0)</f>
        <v/>
      </c>
      <c r="AE78" s="135">
        <f>IF(AND(AD78&gt;EOMONTH(EDATE(AA78, 0), 0)),1,0)</f>
        <v/>
      </c>
    </row>
    <row r="79">
      <c r="A79" s="132" t="inlineStr">
        <is>
          <t>ZBET02</t>
        </is>
      </c>
      <c r="B79" s="132" t="n">
        <v>1</v>
      </c>
      <c r="C79" s="132" t="inlineStr">
        <is>
          <t>HFB103</t>
        </is>
      </c>
      <c r="D79" s="132" t="inlineStr">
        <is>
          <t>B</t>
        </is>
      </c>
      <c r="E79" s="132" t="inlineStr">
        <is>
          <t>Bester Dawie Izak</t>
        </is>
      </c>
      <c r="F79" s="133">
        <f>SUMIFS(Investors!$M:$M, Investors!$I:$I, "&lt;=" &amp; 'NSST Print'!$B$3, Investors!$K:$K, "&gt;" &amp; 'NSST Print'!$B$3, Investors!$A:$A, 'Investor Exit List'!A79, Investors!$E:$E, 'Investor Exit List'!C79)</f>
        <v/>
      </c>
      <c r="G79" s="134" t="n">
        <v>44352</v>
      </c>
      <c r="H79" s="132">
        <f>VLOOKUP($C79,Sales!$C:$E,2,FALSE)</f>
        <v/>
      </c>
      <c r="I79" s="132">
        <f>VLOOKUP($C79,Sales!$C:$E,3,FALSE)</f>
        <v/>
      </c>
      <c r="J79" s="134">
        <f>SUMIFS(Sales!$H:$H,Sales!$C:$C,'Investor Exit List'!$C79)</f>
        <v/>
      </c>
      <c r="K79" s="134">
        <f>IF(I79=TRUE,J79,"")</f>
        <v/>
      </c>
      <c r="L79" s="134">
        <f>G79+731</f>
        <v/>
      </c>
      <c r="M79" s="134" t="n">
        <v>45473</v>
      </c>
      <c r="N79" s="135">
        <f>IFERROR(IF(G79&lt;&gt;"",IF(I79=TRUE,0,IF(U79=TRUE,0,L79-M79)),0),0)</f>
        <v/>
      </c>
      <c r="O79" s="135">
        <f>IF(N79&gt;0,IF(N79&lt;=180,N79,0),0)</f>
        <v/>
      </c>
      <c r="P79" s="133">
        <f>IF(AND(N79&lt;90,N79&gt;0),Q79,0)</f>
        <v/>
      </c>
      <c r="Q79" s="133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33">
        <f>IF(AND(H79=TRUE,I79=FALSE),Q79,0)</f>
        <v/>
      </c>
      <c r="S79" s="133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34">
        <f>IF(U79=TRUE,$J79,"")</f>
        <v/>
      </c>
      <c r="U79" s="132" t="b">
        <v>0</v>
      </c>
      <c r="V79" s="133">
        <f>IF(AND(H79=TRUE,OR(K79="",K79&gt;M79)),S79,0)</f>
        <v/>
      </c>
      <c r="W79" s="132" t="n">
        <v>0</v>
      </c>
      <c r="X79" s="132" t="b">
        <v>0</v>
      </c>
      <c r="Y79" s="135">
        <f>IF(H79=FALSE,VLOOKUP($C79,Sales!$C:$F,4,FALSE),1)</f>
        <v/>
      </c>
      <c r="Z79" s="132">
        <f>IF(Y79=0,"Release",IF(AND(L79&lt;J79,Y79=1,H79=FALSE,U79=FALSE,MONTH(L79)&amp;"/"&amp;YEAR(L79)&lt;&gt;MONTH(J79)&amp;"/"&amp;YEAR(J79)),"Release",""))</f>
        <v/>
      </c>
      <c r="AA79" s="136">
        <f>_xlfn.minifs($L:$L,$C:$C,$C79,$F:$F,"&lt;&gt;0")</f>
        <v/>
      </c>
      <c r="AB79" s="136">
        <f>C79&amp;"-"&amp;A79</f>
        <v/>
      </c>
      <c r="AC79" s="136">
        <f>L79</f>
        <v/>
      </c>
      <c r="AD79" s="136">
        <f>EOMONTH(EDATE($J79, 0), 0)</f>
        <v/>
      </c>
      <c r="AE79" s="135">
        <f>IF(AND(AD79&gt;EOMONTH(EDATE(AA79, 0), 0)),1,0)</f>
        <v/>
      </c>
    </row>
    <row r="80">
      <c r="A80" s="132" t="inlineStr">
        <is>
          <t>ZINT01</t>
        </is>
      </c>
      <c r="B80" s="132" t="n">
        <v>4</v>
      </c>
      <c r="C80" s="132" t="inlineStr">
        <is>
          <t>HFB103</t>
        </is>
      </c>
      <c r="D80" s="132" t="inlineStr">
        <is>
          <t>B</t>
        </is>
      </c>
      <c r="E80" s="132" t="inlineStr">
        <is>
          <t>Lunau Marc</t>
        </is>
      </c>
      <c r="F80" s="133">
        <f>SUMIFS(Investors!$M:$M, Investors!$I:$I, "&lt;=" &amp; 'NSST Print'!$B$3, Investors!$K:$K, "&gt;" &amp; 'NSST Print'!$B$3, Investors!$A:$A, 'Investor Exit List'!A80, Investors!$E:$E, 'Investor Exit List'!C80)</f>
        <v/>
      </c>
      <c r="G80" s="134" t="n">
        <v>44316</v>
      </c>
      <c r="H80" s="132">
        <f>VLOOKUP($C80,Sales!$C:$E,2,FALSE)</f>
        <v/>
      </c>
      <c r="I80" s="132">
        <f>VLOOKUP($C80,Sales!$C:$E,3,FALSE)</f>
        <v/>
      </c>
      <c r="J80" s="134">
        <f>SUMIFS(Sales!$H:$H,Sales!$C:$C,'Investor Exit List'!$C80)</f>
        <v/>
      </c>
      <c r="K80" s="134">
        <f>IF(I80=TRUE,J80,"")</f>
        <v/>
      </c>
      <c r="L80" s="134">
        <f>G80+731</f>
        <v/>
      </c>
      <c r="M80" s="134" t="n">
        <v>45473</v>
      </c>
      <c r="N80" s="135">
        <f>IFERROR(IF(G80&lt;&gt;"",IF(I80=TRUE,0,IF(U80=TRUE,0,L80-M80)),0),0)</f>
        <v/>
      </c>
      <c r="O80" s="135">
        <f>IF(N80&gt;0,IF(N80&lt;=180,N80,0),0)</f>
        <v/>
      </c>
      <c r="P80" s="133">
        <f>IF(AND(N80&lt;90,N80&gt;0),Q80,0)</f>
        <v/>
      </c>
      <c r="Q80" s="133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33">
        <f>IF(AND(H80=TRUE,I80=FALSE),Q80,0)</f>
        <v/>
      </c>
      <c r="S80" s="133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34">
        <f>IF(U80=TRUE,$J80,"")</f>
        <v/>
      </c>
      <c r="U80" s="132" t="b">
        <v>0</v>
      </c>
      <c r="V80" s="133">
        <f>IF(AND(H80=TRUE,OR(K80="",K80&gt;M80)),S80,0)</f>
        <v/>
      </c>
      <c r="W80" s="132" t="n">
        <v>0</v>
      </c>
      <c r="X80" s="132" t="b">
        <v>0</v>
      </c>
      <c r="Y80" s="135">
        <f>IF(H80=FALSE,VLOOKUP($C80,Sales!$C:$F,4,FALSE),1)</f>
        <v/>
      </c>
      <c r="Z80" s="132">
        <f>IF(Y80=0,"Release",IF(AND(L80&lt;J80,Y80=1,H80=FALSE,U80=FALSE,MONTH(L80)&amp;"/"&amp;YEAR(L80)&lt;&gt;MONTH(J80)&amp;"/"&amp;YEAR(J80)),"Release",""))</f>
        <v/>
      </c>
      <c r="AA80" s="136">
        <f>_xlfn.minifs($L:$L,$C:$C,$C80,$F:$F,"&lt;&gt;0")</f>
        <v/>
      </c>
      <c r="AB80" s="136">
        <f>C80&amp;"-"&amp;A80</f>
        <v/>
      </c>
      <c r="AC80" s="136">
        <f>L80</f>
        <v/>
      </c>
      <c r="AD80" s="136">
        <f>EOMONTH(EDATE($J80, 0), 0)</f>
        <v/>
      </c>
      <c r="AE80" s="135">
        <f>IF(AND(AD80&gt;EOMONTH(EDATE(AA80, 0), 0)),1,0)</f>
        <v/>
      </c>
    </row>
    <row r="81">
      <c r="A81" s="132" t="inlineStr">
        <is>
          <t>ZMCK01</t>
        </is>
      </c>
      <c r="B81" s="132" t="n">
        <v>3</v>
      </c>
      <c r="C81" s="132" t="inlineStr">
        <is>
          <t>HFB103</t>
        </is>
      </c>
      <c r="D81" s="132" t="inlineStr">
        <is>
          <t>B</t>
        </is>
      </c>
      <c r="E81" s="132" t="inlineStr">
        <is>
          <t>MacKenzie-Jones Caitlin</t>
        </is>
      </c>
      <c r="F81" s="133">
        <f>SUMIFS(Investors!$M:$M, Investors!$I:$I, "&lt;=" &amp; 'NSST Print'!$B$3, Investors!$K:$K, "&gt;" &amp; 'NSST Print'!$B$3, Investors!$A:$A, 'Investor Exit List'!A81, Investors!$E:$E, 'Investor Exit List'!C81)</f>
        <v/>
      </c>
      <c r="G81" s="134" t="n">
        <v>44352</v>
      </c>
      <c r="H81" s="132">
        <f>VLOOKUP($C81,Sales!$C:$E,2,FALSE)</f>
        <v/>
      </c>
      <c r="I81" s="132">
        <f>VLOOKUP($C81,Sales!$C:$E,3,FALSE)</f>
        <v/>
      </c>
      <c r="J81" s="134">
        <f>SUMIFS(Sales!$H:$H,Sales!$C:$C,'Investor Exit List'!$C81)</f>
        <v/>
      </c>
      <c r="K81" s="134">
        <f>IF(I81=TRUE,J81,"")</f>
        <v/>
      </c>
      <c r="L81" s="134">
        <f>G81+731</f>
        <v/>
      </c>
      <c r="M81" s="134" t="n">
        <v>45473</v>
      </c>
      <c r="N81" s="135">
        <f>IFERROR(IF(G81&lt;&gt;"",IF(I81=TRUE,0,IF(U81=TRUE,0,L81-M81)),0),0)</f>
        <v/>
      </c>
      <c r="O81" s="135">
        <f>IF(N81&gt;0,IF(N81&lt;=180,N81,0),0)</f>
        <v/>
      </c>
      <c r="P81" s="133">
        <f>IF(AND(N81&lt;90,N81&gt;0),Q81,0)</f>
        <v/>
      </c>
      <c r="Q81" s="133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33">
        <f>IF(AND(H81=TRUE,I81=FALSE),Q81,0)</f>
        <v/>
      </c>
      <c r="S81" s="133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34">
        <f>IF(U81=TRUE,$J81,"")</f>
        <v/>
      </c>
      <c r="U81" s="132" t="b">
        <v>0</v>
      </c>
      <c r="V81" s="133">
        <f>IF(AND(H81=TRUE,OR(K81="",K81&gt;M81)),S81,0)</f>
        <v/>
      </c>
      <c r="W81" s="132" t="n">
        <v>0</v>
      </c>
      <c r="X81" s="132" t="b">
        <v>0</v>
      </c>
      <c r="Y81" s="135">
        <f>IF(H81=FALSE,VLOOKUP($C81,Sales!$C:$F,4,FALSE),1)</f>
        <v/>
      </c>
      <c r="Z81" s="132">
        <f>IF(Y81=0,"Release",IF(AND(L81&lt;J81,Y81=1,H81=FALSE,U81=FALSE,MONTH(L81)&amp;"/"&amp;YEAR(L81)&lt;&gt;MONTH(J81)&amp;"/"&amp;YEAR(J81)),"Release",""))</f>
        <v/>
      </c>
      <c r="AA81" s="136">
        <f>_xlfn.minifs($L:$L,$C:$C,$C81,$F:$F,"&lt;&gt;0")</f>
        <v/>
      </c>
      <c r="AB81" s="136">
        <f>C81&amp;"-"&amp;A81</f>
        <v/>
      </c>
      <c r="AC81" s="136">
        <f>L81</f>
        <v/>
      </c>
      <c r="AD81" s="136">
        <f>EOMONTH(EDATE($J81, 0), 0)</f>
        <v/>
      </c>
      <c r="AE81" s="135">
        <f>IF(AND(AD81&gt;EOMONTH(EDATE(AA81, 0), 0)),1,0)</f>
        <v/>
      </c>
    </row>
    <row r="82">
      <c r="A82" s="132" t="inlineStr">
        <is>
          <t>ZZYL02</t>
        </is>
      </c>
      <c r="B82" s="132" t="n">
        <v>1</v>
      </c>
      <c r="C82" s="132" t="inlineStr">
        <is>
          <t>HFB103</t>
        </is>
      </c>
      <c r="D82" s="132" t="inlineStr">
        <is>
          <t>B</t>
        </is>
      </c>
      <c r="E82" s="132" t="inlineStr">
        <is>
          <t>Zylstra Petronella Johanna</t>
        </is>
      </c>
      <c r="F82" s="133">
        <f>SUMIFS(Investors!$M:$M, Investors!$I:$I, "&lt;=" &amp; 'NSST Print'!$B$3, Investors!$K:$K, "&gt;" &amp; 'NSST Print'!$B$3, Investors!$A:$A, 'Investor Exit List'!A82, Investors!$E:$E, 'Investor Exit List'!C82)</f>
        <v/>
      </c>
      <c r="G82" s="134" t="n">
        <v>44352</v>
      </c>
      <c r="H82" s="132">
        <f>VLOOKUP($C82,Sales!$C:$E,2,FALSE)</f>
        <v/>
      </c>
      <c r="I82" s="132">
        <f>VLOOKUP($C82,Sales!$C:$E,3,FALSE)</f>
        <v/>
      </c>
      <c r="J82" s="134">
        <f>SUMIFS(Sales!$H:$H,Sales!$C:$C,'Investor Exit List'!$C82)</f>
        <v/>
      </c>
      <c r="K82" s="134">
        <f>IF(I82=TRUE,J82,"")</f>
        <v/>
      </c>
      <c r="L82" s="134">
        <f>G82+731</f>
        <v/>
      </c>
      <c r="M82" s="134" t="n">
        <v>45473</v>
      </c>
      <c r="N82" s="135">
        <f>IFERROR(IF(G82&lt;&gt;"",IF(I82=TRUE,0,IF(U82=TRUE,0,L82-M82)),0),0)</f>
        <v/>
      </c>
      <c r="O82" s="135">
        <f>IF(N82&gt;0,IF(N82&lt;=180,N82,0),0)</f>
        <v/>
      </c>
      <c r="P82" s="133">
        <f>IF(AND(N82&lt;90,N82&gt;0),Q82,0)</f>
        <v/>
      </c>
      <c r="Q82" s="133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33">
        <f>IF(AND(H82=TRUE,I82=FALSE),Q82,0)</f>
        <v/>
      </c>
      <c r="S82" s="133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34">
        <f>IF(U82=TRUE,$J82,"")</f>
        <v/>
      </c>
      <c r="U82" s="132" t="b">
        <v>0</v>
      </c>
      <c r="V82" s="133">
        <f>IF(AND(H82=TRUE,OR(K82="",K82&gt;M82)),S82,0)</f>
        <v/>
      </c>
      <c r="W82" s="132" t="n">
        <v>0</v>
      </c>
      <c r="X82" s="132" t="b">
        <v>0</v>
      </c>
      <c r="Y82" s="135">
        <f>IF(H82=FALSE,VLOOKUP($C82,Sales!$C:$F,4,FALSE),1)</f>
        <v/>
      </c>
      <c r="Z82" s="132">
        <f>IF(Y82=0,"Release",IF(AND(L82&lt;J82,Y82=1,H82=FALSE,U82=FALSE,MONTH(L82)&amp;"/"&amp;YEAR(L82)&lt;&gt;MONTH(J82)&amp;"/"&amp;YEAR(J82)),"Release",""))</f>
        <v/>
      </c>
      <c r="AA82" s="136">
        <f>_xlfn.minifs($L:$L,$C:$C,$C82,$F:$F,"&lt;&gt;0")</f>
        <v/>
      </c>
      <c r="AB82" s="136">
        <f>C82&amp;"-"&amp;A82</f>
        <v/>
      </c>
      <c r="AC82" s="136">
        <f>L82</f>
        <v/>
      </c>
      <c r="AD82" s="136">
        <f>EOMONTH(EDATE($J82, 0), 0)</f>
        <v/>
      </c>
      <c r="AE82" s="135">
        <f>IF(AND(AD82&gt;EOMONTH(EDATE(AA82, 0), 0)),1,0)</f>
        <v/>
      </c>
    </row>
    <row r="83">
      <c r="A83" s="132" t="inlineStr">
        <is>
          <t>ZLUN01</t>
        </is>
      </c>
      <c r="B83" s="132" t="n">
        <v>4</v>
      </c>
      <c r="C83" s="132" t="inlineStr">
        <is>
          <t>HFB104</t>
        </is>
      </c>
      <c r="D83" s="132" t="inlineStr">
        <is>
          <t>B</t>
        </is>
      </c>
      <c r="E83" s="132" t="inlineStr">
        <is>
          <t>Lunau Marc</t>
        </is>
      </c>
      <c r="F83" s="133">
        <f>SUMIFS(Investors!$M:$M, Investors!$I:$I, "&lt;=" &amp; 'NSST Print'!$B$3, Investors!$K:$K, "&gt;" &amp; 'NSST Print'!$B$3, Investors!$A:$A, 'Investor Exit List'!A83, Investors!$E:$E, 'Investor Exit List'!C83)</f>
        <v/>
      </c>
      <c r="G83" s="134" t="n">
        <v>44352</v>
      </c>
      <c r="H83" s="132">
        <f>VLOOKUP($C83,Sales!$C:$E,2,FALSE)</f>
        <v/>
      </c>
      <c r="I83" s="132">
        <f>VLOOKUP($C83,Sales!$C:$E,3,FALSE)</f>
        <v/>
      </c>
      <c r="J83" s="134">
        <f>SUMIFS(Sales!$H:$H,Sales!$C:$C,'Investor Exit List'!$C83)</f>
        <v/>
      </c>
      <c r="K83" s="134">
        <f>IF(I83=TRUE,J83,"")</f>
        <v/>
      </c>
      <c r="L83" s="134">
        <f>G83+731</f>
        <v/>
      </c>
      <c r="M83" s="134" t="n">
        <v>45473</v>
      </c>
      <c r="N83" s="135">
        <f>IFERROR(IF(G83&lt;&gt;"",IF(I83=TRUE,0,IF(U83=TRUE,0,L83-M83)),0),0)</f>
        <v/>
      </c>
      <c r="O83" s="135">
        <f>IF(N83&gt;0,IF(N83&lt;=180,N83,0),0)</f>
        <v/>
      </c>
      <c r="P83" s="133">
        <f>IF(AND(N83&lt;90,N83&gt;0),Q83,0)</f>
        <v/>
      </c>
      <c r="Q83" s="133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33">
        <f>IF(AND(H83=TRUE,I83=FALSE),Q83,0)</f>
        <v/>
      </c>
      <c r="S83" s="133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34">
        <f>IF(U83=TRUE,$J83,"")</f>
        <v/>
      </c>
      <c r="U83" s="132" t="b">
        <v>1</v>
      </c>
      <c r="V83" s="133">
        <f>IF(AND(H83=TRUE,OR(K83="",K83&gt;M83)),S83,0)</f>
        <v/>
      </c>
      <c r="W83" s="132" t="n">
        <v>0</v>
      </c>
      <c r="X83" s="132" t="b">
        <v>0</v>
      </c>
      <c r="Y83" s="135">
        <f>IF(H83=FALSE,VLOOKUP($C83,Sales!$C:$F,4,FALSE),1)</f>
        <v/>
      </c>
      <c r="Z83" s="132">
        <f>IF(Y83=0,"Release",IF(AND(L83&lt;J83,Y83=1,H83=FALSE,U83=FALSE,MONTH(L83)&amp;"/"&amp;YEAR(L83)&lt;&gt;MONTH(J83)&amp;"/"&amp;YEAR(J83)),"Release",""))</f>
        <v/>
      </c>
      <c r="AA83" s="136">
        <f>_xlfn.minifs($L:$L,$C:$C,$C83,$F:$F,"&lt;&gt;0")</f>
        <v/>
      </c>
      <c r="AB83" s="136">
        <f>C83&amp;"-"&amp;A83</f>
        <v/>
      </c>
      <c r="AC83" s="136">
        <f>L83</f>
        <v/>
      </c>
      <c r="AD83" s="136">
        <f>EOMONTH(EDATE($J83, 0), 0)</f>
        <v/>
      </c>
      <c r="AE83" s="135">
        <f>IF(AND(AD83&gt;EOMONTH(EDATE(AA83, 0), 0)),1,0)</f>
        <v/>
      </c>
    </row>
    <row r="84">
      <c r="A84" s="132" t="inlineStr">
        <is>
          <t>ZMCD01</t>
        </is>
      </c>
      <c r="B84" s="132" t="n">
        <v>6</v>
      </c>
      <c r="C84" s="132" t="inlineStr">
        <is>
          <t>HFB104</t>
        </is>
      </c>
      <c r="D84" s="132" t="inlineStr">
        <is>
          <t>B</t>
        </is>
      </c>
      <c r="E84" s="132" t="inlineStr">
        <is>
          <t>McDonald Veronica Agnes</t>
        </is>
      </c>
      <c r="F84" s="133">
        <f>SUMIFS(Investors!$M:$M, Investors!$I:$I, "&lt;=" &amp; 'NSST Print'!$B$3, Investors!$K:$K, "&gt;" &amp; 'NSST Print'!$B$3, Investors!$A:$A, 'Investor Exit List'!A84, Investors!$E:$E, 'Investor Exit List'!C84)</f>
        <v/>
      </c>
      <c r="G84" s="134" t="n">
        <v>44352</v>
      </c>
      <c r="H84" s="132">
        <f>VLOOKUP($C84,Sales!$C:$E,2,FALSE)</f>
        <v/>
      </c>
      <c r="I84" s="132">
        <f>VLOOKUP($C84,Sales!$C:$E,3,FALSE)</f>
        <v/>
      </c>
      <c r="J84" s="134">
        <f>SUMIFS(Sales!$H:$H,Sales!$C:$C,'Investor Exit List'!$C84)</f>
        <v/>
      </c>
      <c r="K84" s="134">
        <f>IF(I84=TRUE,J84,"")</f>
        <v/>
      </c>
      <c r="L84" s="134">
        <f>G84+731</f>
        <v/>
      </c>
      <c r="M84" s="134" t="n">
        <v>45473</v>
      </c>
      <c r="N84" s="135">
        <f>IFERROR(IF(G84&lt;&gt;"",IF(I84=TRUE,0,IF(U84=TRUE,0,L84-M84)),0),0)</f>
        <v/>
      </c>
      <c r="O84" s="135">
        <f>IF(N84&gt;0,IF(N84&lt;=180,N84,0),0)</f>
        <v/>
      </c>
      <c r="P84" s="133">
        <f>IF(AND(N84&lt;90,N84&gt;0),Q84,0)</f>
        <v/>
      </c>
      <c r="Q84" s="133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33">
        <f>IF(AND(H84=TRUE,I84=FALSE),Q84,0)</f>
        <v/>
      </c>
      <c r="S84" s="133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34">
        <f>IF(U84=TRUE,$J84,"")</f>
        <v/>
      </c>
      <c r="U84" s="132" t="b">
        <v>1</v>
      </c>
      <c r="V84" s="133">
        <f>IF(AND(H84=TRUE,OR(K84="",K84&gt;M84)),S84,0)</f>
        <v/>
      </c>
      <c r="W84" s="132" t="n">
        <v>0</v>
      </c>
      <c r="X84" s="132" t="b">
        <v>0</v>
      </c>
      <c r="Y84" s="135">
        <f>IF(H84=FALSE,VLOOKUP($C84,Sales!$C:$F,4,FALSE),1)</f>
        <v/>
      </c>
      <c r="Z84" s="132">
        <f>IF(Y84=0,"Release",IF(AND(L84&lt;J84,Y84=1,H84=FALSE,U84=FALSE,MONTH(L84)&amp;"/"&amp;YEAR(L84)&lt;&gt;MONTH(J84)&amp;"/"&amp;YEAR(J84)),"Release",""))</f>
        <v/>
      </c>
      <c r="AA84" s="136">
        <f>_xlfn.minifs($L:$L,$C:$C,$C84,$F:$F,"&lt;&gt;0")</f>
        <v/>
      </c>
      <c r="AB84" s="136">
        <f>C84&amp;"-"&amp;A84</f>
        <v/>
      </c>
      <c r="AC84" s="136">
        <f>L84</f>
        <v/>
      </c>
      <c r="AD84" s="136">
        <f>EOMONTH(EDATE($J84, 0), 0)</f>
        <v/>
      </c>
      <c r="AE84" s="135">
        <f>IF(AND(AD84&gt;EOMONTH(EDATE(AA84, 0), 0)),1,0)</f>
        <v/>
      </c>
    </row>
    <row r="85">
      <c r="A85" s="132" t="inlineStr">
        <is>
          <t>ZRAN01</t>
        </is>
      </c>
      <c r="B85" s="132" t="n">
        <v>21</v>
      </c>
      <c r="C85" s="132" t="inlineStr">
        <is>
          <t>HFB104</t>
        </is>
      </c>
      <c r="D85" s="132" t="inlineStr">
        <is>
          <t>B</t>
        </is>
      </c>
      <c r="E85" s="132" t="inlineStr">
        <is>
          <t>Rankin Ross Partick Gemill</t>
        </is>
      </c>
      <c r="F85" s="133">
        <f>SUMIFS(Investors!$M:$M, Investors!$I:$I, "&lt;=" &amp; 'NSST Print'!$B$3, Investors!$K:$K, "&gt;" &amp; 'NSST Print'!$B$3, Investors!$A:$A, 'Investor Exit List'!A85, Investors!$E:$E, 'Investor Exit List'!C85)</f>
        <v/>
      </c>
      <c r="G85" s="134" t="n">
        <v>44664</v>
      </c>
      <c r="H85" s="132">
        <f>VLOOKUP($C85,Sales!$C:$E,2,FALSE)</f>
        <v/>
      </c>
      <c r="I85" s="132">
        <f>VLOOKUP($C85,Sales!$C:$E,3,FALSE)</f>
        <v/>
      </c>
      <c r="J85" s="134">
        <f>SUMIFS(Sales!$H:$H,Sales!$C:$C,'Investor Exit List'!$C85)</f>
        <v/>
      </c>
      <c r="K85" s="134">
        <f>IF(I85=TRUE,J85,"")</f>
        <v/>
      </c>
      <c r="L85" s="134">
        <f>G85+731</f>
        <v/>
      </c>
      <c r="M85" s="134" t="n">
        <v>45473</v>
      </c>
      <c r="N85" s="135">
        <f>IFERROR(IF(G85&lt;&gt;"",IF(I85=TRUE,0,IF(U85=TRUE,0,L85-M85)),0),0)</f>
        <v/>
      </c>
      <c r="O85" s="135">
        <f>IF(N85&gt;0,IF(N85&lt;=180,N85,0),0)</f>
        <v/>
      </c>
      <c r="P85" s="133">
        <f>IF(AND(N85&lt;90,N85&gt;0),Q85,0)</f>
        <v/>
      </c>
      <c r="Q85" s="133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33">
        <f>IF(AND(H85=TRUE,I85=FALSE),Q85,0)</f>
        <v/>
      </c>
      <c r="S85" s="133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34">
        <f>IF(U85=TRUE,$J85,"")</f>
        <v/>
      </c>
      <c r="U85" s="132" t="b">
        <v>1</v>
      </c>
      <c r="V85" s="133">
        <f>IF(AND(H85=TRUE,OR(K85="",K85&gt;M85)),S85,0)</f>
        <v/>
      </c>
      <c r="W85" s="132" t="n">
        <v>0</v>
      </c>
      <c r="X85" s="132" t="b">
        <v>0</v>
      </c>
      <c r="Y85" s="135">
        <f>IF(H85=FALSE,VLOOKUP($C85,Sales!$C:$F,4,FALSE),1)</f>
        <v/>
      </c>
      <c r="Z85" s="132">
        <f>IF(Y85=0,"Release",IF(AND(L85&lt;J85,Y85=1,H85=FALSE,U85=FALSE,MONTH(L85)&amp;"/"&amp;YEAR(L85)&lt;&gt;MONTH(J85)&amp;"/"&amp;YEAR(J85)),"Release",""))</f>
        <v/>
      </c>
      <c r="AA85" s="136">
        <f>_xlfn.minifs($L:$L,$C:$C,$C85,$F:$F,"&lt;&gt;0")</f>
        <v/>
      </c>
      <c r="AB85" s="136">
        <f>C85&amp;"-"&amp;A85</f>
        <v/>
      </c>
      <c r="AC85" s="136">
        <f>L85</f>
        <v/>
      </c>
      <c r="AD85" s="136">
        <f>EOMONTH(EDATE($J85, 0), 0)</f>
        <v/>
      </c>
      <c r="AE85" s="135">
        <f>IF(AND(AD85&gt;EOMONTH(EDATE(AA85, 0), 0)),1,0)</f>
        <v/>
      </c>
    </row>
    <row r="86">
      <c r="A86" s="132" t="inlineStr">
        <is>
          <t>ZRIB01</t>
        </is>
      </c>
      <c r="B86" s="132" t="n">
        <v>1</v>
      </c>
      <c r="C86" s="132" t="inlineStr">
        <is>
          <t>HFB104</t>
        </is>
      </c>
      <c r="D86" s="132" t="inlineStr">
        <is>
          <t>B</t>
        </is>
      </c>
      <c r="E86" s="132" t="inlineStr">
        <is>
          <t>Ribeiro Paulo Sergio Da Silva</t>
        </is>
      </c>
      <c r="F86" s="133">
        <f>SUMIFS(Investors!$M:$M, Investors!$I:$I, "&lt;=" &amp; 'NSST Print'!$B$3, Investors!$K:$K, "&gt;" &amp; 'NSST Print'!$B$3, Investors!$A:$A, 'Investor Exit List'!A86, Investors!$E:$E, 'Investor Exit List'!C86)</f>
        <v/>
      </c>
      <c r="G86" s="134" t="n">
        <v>44352</v>
      </c>
      <c r="H86" s="132">
        <f>VLOOKUP($C86,Sales!$C:$E,2,FALSE)</f>
        <v/>
      </c>
      <c r="I86" s="132">
        <f>VLOOKUP($C86,Sales!$C:$E,3,FALSE)</f>
        <v/>
      </c>
      <c r="J86" s="134">
        <f>SUMIFS(Sales!$H:$H,Sales!$C:$C,'Investor Exit List'!$C86)</f>
        <v/>
      </c>
      <c r="K86" s="134">
        <f>IF(I86=TRUE,J86,"")</f>
        <v/>
      </c>
      <c r="L86" s="134">
        <f>G86+731</f>
        <v/>
      </c>
      <c r="M86" s="134" t="n">
        <v>45473</v>
      </c>
      <c r="N86" s="135">
        <f>IFERROR(IF(G86&lt;&gt;"",IF(I86=TRUE,0,IF(U86=TRUE,0,L86-M86)),0),0)</f>
        <v/>
      </c>
      <c r="O86" s="135">
        <f>IF(N86&gt;0,IF(N86&lt;=180,N86,0),0)</f>
        <v/>
      </c>
      <c r="P86" s="133">
        <f>IF(AND(N86&lt;90,N86&gt;0),Q86,0)</f>
        <v/>
      </c>
      <c r="Q86" s="133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33">
        <f>IF(AND(H86=TRUE,I86=FALSE),Q86,0)</f>
        <v/>
      </c>
      <c r="S86" s="133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34">
        <f>IF(U86=TRUE,$J86,"")</f>
        <v/>
      </c>
      <c r="U86" s="132" t="b">
        <v>0</v>
      </c>
      <c r="V86" s="133">
        <f>IF(AND(H86=TRUE,OR(K86="",K86&gt;M86)),S86,0)</f>
        <v/>
      </c>
      <c r="W86" s="132" t="n">
        <v>0</v>
      </c>
      <c r="X86" s="132" t="b">
        <v>0</v>
      </c>
      <c r="Y86" s="135">
        <f>IF(H86=FALSE,VLOOKUP($C86,Sales!$C:$F,4,FALSE),1)</f>
        <v/>
      </c>
      <c r="Z86" s="132">
        <f>IF(Y86=0,"Release",IF(AND(L86&lt;J86,Y86=1,H86=FALSE,U86=FALSE,MONTH(L86)&amp;"/"&amp;YEAR(L86)&lt;&gt;MONTH(J86)&amp;"/"&amp;YEAR(J86)),"Release",""))</f>
        <v/>
      </c>
      <c r="AA86" s="136">
        <f>_xlfn.minifs($L:$L,$C:$C,$C86,$F:$F,"&lt;&gt;0")</f>
        <v/>
      </c>
      <c r="AB86" s="136">
        <f>C86&amp;"-"&amp;A86</f>
        <v/>
      </c>
      <c r="AC86" s="136">
        <f>L86</f>
        <v/>
      </c>
      <c r="AD86" s="136">
        <f>EOMONTH(EDATE($J86, 0), 0)</f>
        <v/>
      </c>
      <c r="AE86" s="135">
        <f>IF(AND(AD86&gt;EOMONTH(EDATE(AA86, 0), 0)),1,0)</f>
        <v/>
      </c>
    </row>
    <row r="87">
      <c r="A87" s="132" t="inlineStr">
        <is>
          <t>ZBUR01</t>
        </is>
      </c>
      <c r="B87" s="132" t="n">
        <v>1</v>
      </c>
      <c r="C87" s="132" t="inlineStr">
        <is>
          <t>HFB105</t>
        </is>
      </c>
      <c r="D87" s="132" t="inlineStr">
        <is>
          <t>B</t>
        </is>
      </c>
      <c r="E87" s="132" t="inlineStr">
        <is>
          <t>Burger Barend Frederik</t>
        </is>
      </c>
      <c r="F87" s="133">
        <f>SUMIFS(Investors!$M:$M, Investors!$I:$I, "&lt;=" &amp; 'NSST Print'!$B$3, Investors!$K:$K, "&gt;" &amp; 'NSST Print'!$B$3, Investors!$A:$A, 'Investor Exit List'!A87, Investors!$E:$E, 'Investor Exit List'!C87)</f>
        <v/>
      </c>
      <c r="G87" s="134" t="n">
        <v>44352</v>
      </c>
      <c r="H87" s="132">
        <f>VLOOKUP($C87,Sales!$C:$E,2,FALSE)</f>
        <v/>
      </c>
      <c r="I87" s="132">
        <f>VLOOKUP($C87,Sales!$C:$E,3,FALSE)</f>
        <v/>
      </c>
      <c r="J87" s="134">
        <f>SUMIFS(Sales!$H:$H,Sales!$C:$C,'Investor Exit List'!$C87)</f>
        <v/>
      </c>
      <c r="K87" s="134">
        <f>IF(I87=TRUE,J87,"")</f>
        <v/>
      </c>
      <c r="L87" s="134">
        <f>G87+731</f>
        <v/>
      </c>
      <c r="M87" s="134" t="n">
        <v>45473</v>
      </c>
      <c r="N87" s="135">
        <f>IFERROR(IF(G87&lt;&gt;"",IF(I87=TRUE,0,IF(U87=TRUE,0,L87-M87)),0),0)</f>
        <v/>
      </c>
      <c r="O87" s="135">
        <f>IF(N87&gt;0,IF(N87&lt;=180,N87,0),0)</f>
        <v/>
      </c>
      <c r="P87" s="133">
        <f>IF(AND(N87&lt;90,N87&gt;0),Q87,0)</f>
        <v/>
      </c>
      <c r="Q87" s="133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33">
        <f>IF(AND(H87=TRUE,I87=FALSE),Q87,0)</f>
        <v/>
      </c>
      <c r="S87" s="133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34">
        <f>IF(U87=TRUE,$J87,"")</f>
        <v/>
      </c>
      <c r="U87" s="132" t="b">
        <v>0</v>
      </c>
      <c r="V87" s="133">
        <f>IF(AND(H87=TRUE,OR(K87="",K87&gt;M87)),S87,0)</f>
        <v/>
      </c>
      <c r="W87" s="132" t="n">
        <v>0</v>
      </c>
      <c r="X87" s="132" t="b">
        <v>0</v>
      </c>
      <c r="Y87" s="135">
        <f>IF(H87=FALSE,VLOOKUP($C87,Sales!$C:$F,4,FALSE),1)</f>
        <v/>
      </c>
      <c r="Z87" s="132">
        <f>IF(Y87=0,"Release",IF(AND(L87&lt;J87,Y87=1,H87=FALSE,U87=FALSE,MONTH(L87)&amp;"/"&amp;YEAR(L87)&lt;&gt;MONTH(J87)&amp;"/"&amp;YEAR(J87)),"Release",""))</f>
        <v/>
      </c>
      <c r="AA87" s="136">
        <f>_xlfn.minifs($L:$L,$C:$C,$C87,$F:$F,"&lt;&gt;0")</f>
        <v/>
      </c>
      <c r="AB87" s="136">
        <f>C87&amp;"-"&amp;A87</f>
        <v/>
      </c>
      <c r="AC87" s="136">
        <f>L87</f>
        <v/>
      </c>
      <c r="AD87" s="136">
        <f>EOMONTH(EDATE($J87, 0), 0)</f>
        <v/>
      </c>
      <c r="AE87" s="135">
        <f>IF(AND(AD87&gt;EOMONTH(EDATE(AA87, 0), 0)),1,0)</f>
        <v/>
      </c>
    </row>
    <row r="88">
      <c r="A88" s="132" t="inlineStr">
        <is>
          <t>ZJOH01</t>
        </is>
      </c>
      <c r="B88" s="132" t="n">
        <v>3</v>
      </c>
      <c r="C88" s="132" t="inlineStr">
        <is>
          <t>HFB105</t>
        </is>
      </c>
      <c r="D88" s="132" t="inlineStr">
        <is>
          <t>B</t>
        </is>
      </c>
      <c r="E88" s="132" t="inlineStr">
        <is>
          <t>Johns Lisa-Marie Natalie</t>
        </is>
      </c>
      <c r="F88" s="133">
        <f>SUMIFS(Investors!$M:$M, Investors!$I:$I, "&lt;=" &amp; 'NSST Print'!$B$3, Investors!$K:$K, "&gt;" &amp; 'NSST Print'!$B$3, Investors!$A:$A, 'Investor Exit List'!A88, Investors!$E:$E, 'Investor Exit List'!C88)</f>
        <v/>
      </c>
      <c r="G88" s="134" t="n">
        <v>44316</v>
      </c>
      <c r="H88" s="132">
        <f>VLOOKUP($C88,Sales!$C:$E,2,FALSE)</f>
        <v/>
      </c>
      <c r="I88" s="132">
        <f>VLOOKUP($C88,Sales!$C:$E,3,FALSE)</f>
        <v/>
      </c>
      <c r="J88" s="134">
        <f>SUMIFS(Sales!$H:$H,Sales!$C:$C,'Investor Exit List'!$C88)</f>
        <v/>
      </c>
      <c r="K88" s="134">
        <f>IF(I88=TRUE,J88,"")</f>
        <v/>
      </c>
      <c r="L88" s="134">
        <f>G88+731</f>
        <v/>
      </c>
      <c r="M88" s="134" t="n">
        <v>45473</v>
      </c>
      <c r="N88" s="135">
        <f>IFERROR(IF(G88&lt;&gt;"",IF(I88=TRUE,0,IF(U88=TRUE,0,L88-M88)),0),0)</f>
        <v/>
      </c>
      <c r="O88" s="135">
        <f>IF(N88&gt;0,IF(N88&lt;=180,N88,0),0)</f>
        <v/>
      </c>
      <c r="P88" s="133">
        <f>IF(AND(N88&lt;90,N88&gt;0),Q88,0)</f>
        <v/>
      </c>
      <c r="Q88" s="133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33">
        <f>IF(AND(H88=TRUE,I88=FALSE),Q88,0)</f>
        <v/>
      </c>
      <c r="S88" s="133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34">
        <f>IF(U88=TRUE,$J88,"")</f>
        <v/>
      </c>
      <c r="U88" s="132" t="b">
        <v>1</v>
      </c>
      <c r="V88" s="133">
        <f>IF(AND(H88=TRUE,OR(K88="",K88&gt;M88)),S88,0)</f>
        <v/>
      </c>
      <c r="W88" s="132" t="n">
        <v>0</v>
      </c>
      <c r="X88" s="132" t="b">
        <v>0</v>
      </c>
      <c r="Y88" s="135">
        <f>IF(H88=FALSE,VLOOKUP($C88,Sales!$C:$F,4,FALSE),1)</f>
        <v/>
      </c>
      <c r="Z88" s="132">
        <f>IF(Y88=0,"Release",IF(AND(L88&lt;J88,Y88=1,H88=FALSE,U88=FALSE,MONTH(L88)&amp;"/"&amp;YEAR(L88)&lt;&gt;MONTH(J88)&amp;"/"&amp;YEAR(J88)),"Release",""))</f>
        <v/>
      </c>
      <c r="AA88" s="136">
        <f>_xlfn.minifs($L:$L,$C:$C,$C88,$F:$F,"&lt;&gt;0")</f>
        <v/>
      </c>
      <c r="AB88" s="136">
        <f>C88&amp;"-"&amp;A88</f>
        <v/>
      </c>
      <c r="AC88" s="136">
        <f>L88</f>
        <v/>
      </c>
      <c r="AD88" s="136">
        <f>EOMONTH(EDATE($J88, 0), 0)</f>
        <v/>
      </c>
      <c r="AE88" s="135">
        <f>IF(AND(AD88&gt;EOMONTH(EDATE(AA88, 0), 0)),1,0)</f>
        <v/>
      </c>
    </row>
    <row r="89">
      <c r="A89" s="132" t="inlineStr">
        <is>
          <t>ZKRU01</t>
        </is>
      </c>
      <c r="B89" s="132" t="n">
        <v>4</v>
      </c>
      <c r="C89" s="132" t="inlineStr">
        <is>
          <t>HFB105</t>
        </is>
      </c>
      <c r="D89" s="132" t="inlineStr">
        <is>
          <t>B</t>
        </is>
      </c>
      <c r="E89" s="132" t="inlineStr">
        <is>
          <t>Kruger Jurgen</t>
        </is>
      </c>
      <c r="F89" s="133">
        <f>SUMIFS(Investors!$M:$M, Investors!$I:$I, "&lt;=" &amp; 'NSST Print'!$B$3, Investors!$K:$K, "&gt;" &amp; 'NSST Print'!$B$3, Investors!$A:$A, 'Investor Exit List'!A89, Investors!$E:$E, 'Investor Exit List'!C89)</f>
        <v/>
      </c>
      <c r="G89" s="134" t="n">
        <v>44378</v>
      </c>
      <c r="H89" s="132">
        <f>VLOOKUP($C89,Sales!$C:$E,2,FALSE)</f>
        <v/>
      </c>
      <c r="I89" s="132">
        <f>VLOOKUP($C89,Sales!$C:$E,3,FALSE)</f>
        <v/>
      </c>
      <c r="J89" s="134">
        <f>SUMIFS(Sales!$H:$H,Sales!$C:$C,'Investor Exit List'!$C89)</f>
        <v/>
      </c>
      <c r="K89" s="134">
        <f>IF(I89=TRUE,J89,"")</f>
        <v/>
      </c>
      <c r="L89" s="134">
        <f>G89+731</f>
        <v/>
      </c>
      <c r="M89" s="134" t="n">
        <v>45473</v>
      </c>
      <c r="N89" s="135">
        <f>IFERROR(IF(G89&lt;&gt;"",IF(I89=TRUE,0,IF(U89=TRUE,0,L89-M89)),0),0)</f>
        <v/>
      </c>
      <c r="O89" s="135">
        <f>IF(N89&gt;0,IF(N89&lt;=180,N89,0),0)</f>
        <v/>
      </c>
      <c r="P89" s="133">
        <f>IF(AND(N89&lt;90,N89&gt;0),Q89,0)</f>
        <v/>
      </c>
      <c r="Q89" s="133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33">
        <f>IF(AND(H89=TRUE,I89=FALSE),Q89,0)</f>
        <v/>
      </c>
      <c r="S89" s="133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34">
        <f>IF(U89=TRUE,$J89,"")</f>
        <v/>
      </c>
      <c r="U89" s="132" t="b">
        <v>1</v>
      </c>
      <c r="V89" s="133">
        <f>IF(AND(H89=TRUE,OR(K89="",K89&gt;M89)),S89,0)</f>
        <v/>
      </c>
      <c r="W89" s="132" t="n">
        <v>0</v>
      </c>
      <c r="X89" s="132" t="b">
        <v>0</v>
      </c>
      <c r="Y89" s="135">
        <f>IF(H89=FALSE,VLOOKUP($C89,Sales!$C:$F,4,FALSE),1)</f>
        <v/>
      </c>
      <c r="Z89" s="132">
        <f>IF(Y89=0,"Release",IF(AND(L89&lt;J89,Y89=1,H89=FALSE,U89=FALSE,MONTH(L89)&amp;"/"&amp;YEAR(L89)&lt;&gt;MONTH(J89)&amp;"/"&amp;YEAR(J89)),"Release",""))</f>
        <v/>
      </c>
      <c r="AA89" s="136">
        <f>_xlfn.minifs($L:$L,$C:$C,$C89,$F:$F,"&lt;&gt;0")</f>
        <v/>
      </c>
      <c r="AB89" s="136">
        <f>C89&amp;"-"&amp;A89</f>
        <v/>
      </c>
      <c r="AC89" s="136">
        <f>L89</f>
        <v/>
      </c>
      <c r="AD89" s="136">
        <f>EOMONTH(EDATE($J89, 0), 0)</f>
        <v/>
      </c>
      <c r="AE89" s="135">
        <f>IF(AND(AD89&gt;EOMONTH(EDATE(AA89, 0), 0)),1,0)</f>
        <v/>
      </c>
    </row>
    <row r="90">
      <c r="A90" s="132" t="inlineStr">
        <is>
          <t>ZBAR02</t>
        </is>
      </c>
      <c r="B90" s="132" t="n">
        <v>1</v>
      </c>
      <c r="C90" s="132" t="inlineStr">
        <is>
          <t>HFB106</t>
        </is>
      </c>
      <c r="D90" s="132" t="inlineStr">
        <is>
          <t>B</t>
        </is>
      </c>
      <c r="E90" s="132" t="inlineStr">
        <is>
          <t>Barkhuysen Nicolaas Jacobus (Jaco)</t>
        </is>
      </c>
      <c r="F90" s="133">
        <f>SUMIFS(Investors!$M:$M, Investors!$I:$I, "&lt;=" &amp; 'NSST Print'!$B$3, Investors!$K:$K, "&gt;" &amp; 'NSST Print'!$B$3, Investors!$A:$A, 'Investor Exit List'!A90, Investors!$E:$E, 'Investor Exit List'!C90)</f>
        <v/>
      </c>
      <c r="G90" s="134" t="n">
        <v>44352</v>
      </c>
      <c r="H90" s="132">
        <f>VLOOKUP($C90,Sales!$C:$E,2,FALSE)</f>
        <v/>
      </c>
      <c r="I90" s="132">
        <f>VLOOKUP($C90,Sales!$C:$E,3,FALSE)</f>
        <v/>
      </c>
      <c r="J90" s="134">
        <f>SUMIFS(Sales!$H:$H,Sales!$C:$C,'Investor Exit List'!$C90)</f>
        <v/>
      </c>
      <c r="K90" s="134">
        <f>IF(I90=TRUE,J90,"")</f>
        <v/>
      </c>
      <c r="L90" s="134">
        <f>G90+731</f>
        <v/>
      </c>
      <c r="M90" s="134" t="n">
        <v>45473</v>
      </c>
      <c r="N90" s="135">
        <f>IFERROR(IF(G90&lt;&gt;"",IF(I90=TRUE,0,IF(U90=TRUE,0,L90-M90)),0),0)</f>
        <v/>
      </c>
      <c r="O90" s="135">
        <f>IF(N90&gt;0,IF(N90&lt;=180,N90,0),0)</f>
        <v/>
      </c>
      <c r="P90" s="133">
        <f>IF(AND(N90&lt;90,N90&gt;0),Q90,0)</f>
        <v/>
      </c>
      <c r="Q90" s="133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33">
        <f>IF(AND(H90=TRUE,I90=FALSE),Q90,0)</f>
        <v/>
      </c>
      <c r="S90" s="133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34">
        <f>IF(U90=TRUE,$J90,"")</f>
        <v/>
      </c>
      <c r="U90" s="132" t="b">
        <v>0</v>
      </c>
      <c r="V90" s="133">
        <f>IF(AND(H90=TRUE,OR(K90="",K90&gt;M90)),S90,0)</f>
        <v/>
      </c>
      <c r="W90" s="132" t="n">
        <v>0</v>
      </c>
      <c r="X90" s="132" t="b">
        <v>0</v>
      </c>
      <c r="Y90" s="135">
        <f>IF(H90=FALSE,VLOOKUP($C90,Sales!$C:$F,4,FALSE),1)</f>
        <v/>
      </c>
      <c r="Z90" s="132">
        <f>IF(Y90=0,"Release",IF(AND(L90&lt;J90,Y90=1,H90=FALSE,U90=FALSE,MONTH(L90)&amp;"/"&amp;YEAR(L90)&lt;&gt;MONTH(J90)&amp;"/"&amp;YEAR(J90)),"Release",""))</f>
        <v/>
      </c>
      <c r="AA90" s="136">
        <f>_xlfn.minifs($L:$L,$C:$C,$C90,$F:$F,"&lt;&gt;0")</f>
        <v/>
      </c>
      <c r="AB90" s="136">
        <f>C90&amp;"-"&amp;A90</f>
        <v/>
      </c>
      <c r="AC90" s="136">
        <f>L90</f>
        <v/>
      </c>
      <c r="AD90" s="136">
        <f>EOMONTH(EDATE($J90, 0), 0)</f>
        <v/>
      </c>
      <c r="AE90" s="135">
        <f>IF(AND(AD90&gt;EOMONTH(EDATE(AA90, 0), 0)),1,0)</f>
        <v/>
      </c>
    </row>
    <row r="91">
      <c r="A91" s="132" t="inlineStr">
        <is>
          <t>ZINT01</t>
        </is>
      </c>
      <c r="B91" s="132" t="n">
        <v>5</v>
      </c>
      <c r="C91" s="132" t="inlineStr">
        <is>
          <t>HFB106</t>
        </is>
      </c>
      <c r="D91" s="132" t="inlineStr">
        <is>
          <t>B</t>
        </is>
      </c>
      <c r="E91" s="132" t="inlineStr">
        <is>
          <t>Lunau Marc</t>
        </is>
      </c>
      <c r="F91" s="133">
        <f>SUMIFS(Investors!$M:$M, Investors!$I:$I, "&lt;=" &amp; 'NSST Print'!$B$3, Investors!$K:$K, "&gt;" &amp; 'NSST Print'!$B$3, Investors!$A:$A, 'Investor Exit List'!A91, Investors!$E:$E, 'Investor Exit List'!C91)</f>
        <v/>
      </c>
      <c r="G91" s="134" t="n">
        <v>44316</v>
      </c>
      <c r="H91" s="132">
        <f>VLOOKUP($C91,Sales!$C:$E,2,FALSE)</f>
        <v/>
      </c>
      <c r="I91" s="132">
        <f>VLOOKUP($C91,Sales!$C:$E,3,FALSE)</f>
        <v/>
      </c>
      <c r="J91" s="134">
        <f>SUMIFS(Sales!$H:$H,Sales!$C:$C,'Investor Exit List'!$C91)</f>
        <v/>
      </c>
      <c r="K91" s="134">
        <f>IF(I91=TRUE,J91,"")</f>
        <v/>
      </c>
      <c r="L91" s="134">
        <f>G91+731</f>
        <v/>
      </c>
      <c r="M91" s="134" t="n">
        <v>45473</v>
      </c>
      <c r="N91" s="135">
        <f>IFERROR(IF(G91&lt;&gt;"",IF(I91=TRUE,0,IF(U91=TRUE,0,L91-M91)),0),0)</f>
        <v/>
      </c>
      <c r="O91" s="135">
        <f>IF(N91&gt;0,IF(N91&lt;=180,N91,0),0)</f>
        <v/>
      </c>
      <c r="P91" s="133">
        <f>IF(AND(N91&lt;90,N91&gt;0),Q91,0)</f>
        <v/>
      </c>
      <c r="Q91" s="133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33">
        <f>IF(AND(H91=TRUE,I91=FALSE),Q91,0)</f>
        <v/>
      </c>
      <c r="S91" s="133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34">
        <f>IF(U91=TRUE,$J91,"")</f>
        <v/>
      </c>
      <c r="U91" s="132" t="b">
        <v>0</v>
      </c>
      <c r="V91" s="133">
        <f>IF(AND(H91=TRUE,OR(K91="",K91&gt;M91)),S91,0)</f>
        <v/>
      </c>
      <c r="W91" s="132" t="n">
        <v>0</v>
      </c>
      <c r="X91" s="132" t="b">
        <v>0</v>
      </c>
      <c r="Y91" s="135">
        <f>IF(H91=FALSE,VLOOKUP($C91,Sales!$C:$F,4,FALSE),1)</f>
        <v/>
      </c>
      <c r="Z91" s="132">
        <f>IF(Y91=0,"Release",IF(AND(L91&lt;J91,Y91=1,H91=FALSE,U91=FALSE,MONTH(L91)&amp;"/"&amp;YEAR(L91)&lt;&gt;MONTH(J91)&amp;"/"&amp;YEAR(J91)),"Release",""))</f>
        <v/>
      </c>
      <c r="AA91" s="136">
        <f>_xlfn.minifs($L:$L,$C:$C,$C91,$F:$F,"&lt;&gt;0")</f>
        <v/>
      </c>
      <c r="AB91" s="136">
        <f>C91&amp;"-"&amp;A91</f>
        <v/>
      </c>
      <c r="AC91" s="136">
        <f>L91</f>
        <v/>
      </c>
      <c r="AD91" s="136">
        <f>EOMONTH(EDATE($J91, 0), 0)</f>
        <v/>
      </c>
      <c r="AE91" s="135">
        <f>IF(AND(AD91&gt;EOMONTH(EDATE(AA91, 0), 0)),1,0)</f>
        <v/>
      </c>
    </row>
    <row r="92">
      <c r="A92" s="132" t="inlineStr">
        <is>
          <t>ZTSO01</t>
        </is>
      </c>
      <c r="B92" s="132" t="n">
        <v>1</v>
      </c>
      <c r="C92" s="132" t="inlineStr">
        <is>
          <t>HFB106</t>
        </is>
      </c>
      <c r="D92" s="132" t="inlineStr">
        <is>
          <t>B</t>
        </is>
      </c>
      <c r="E92" s="132" t="inlineStr">
        <is>
          <t>Tsoku Abram Matlotleng</t>
        </is>
      </c>
      <c r="F92" s="133">
        <f>SUMIFS(Investors!$M:$M, Investors!$I:$I, "&lt;=" &amp; 'NSST Print'!$B$3, Investors!$K:$K, "&gt;" &amp; 'NSST Print'!$B$3, Investors!$A:$A, 'Investor Exit List'!A92, Investors!$E:$E, 'Investor Exit List'!C92)</f>
        <v/>
      </c>
      <c r="G92" s="134" t="n">
        <v>44352</v>
      </c>
      <c r="H92" s="132">
        <f>VLOOKUP($C92,Sales!$C:$E,2,FALSE)</f>
        <v/>
      </c>
      <c r="I92" s="132">
        <f>VLOOKUP($C92,Sales!$C:$E,3,FALSE)</f>
        <v/>
      </c>
      <c r="J92" s="134">
        <f>SUMIFS(Sales!$H:$H,Sales!$C:$C,'Investor Exit List'!$C92)</f>
        <v/>
      </c>
      <c r="K92" s="134">
        <f>IF(I92=TRUE,J92,"")</f>
        <v/>
      </c>
      <c r="L92" s="134">
        <f>G92+731</f>
        <v/>
      </c>
      <c r="M92" s="134" t="n">
        <v>45473</v>
      </c>
      <c r="N92" s="135">
        <f>IFERROR(IF(G92&lt;&gt;"",IF(I92=TRUE,0,IF(U92=TRUE,0,L92-M92)),0),0)</f>
        <v/>
      </c>
      <c r="O92" s="135">
        <f>IF(N92&gt;0,IF(N92&lt;=180,N92,0),0)</f>
        <v/>
      </c>
      <c r="P92" s="133">
        <f>IF(AND(N92&lt;90,N92&gt;0),Q92,0)</f>
        <v/>
      </c>
      <c r="Q92" s="133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33">
        <f>IF(AND(H92=TRUE,I92=FALSE),Q92,0)</f>
        <v/>
      </c>
      <c r="S92" s="133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34">
        <f>IF(U92=TRUE,$J92,"")</f>
        <v/>
      </c>
      <c r="U92" s="132" t="b">
        <v>0</v>
      </c>
      <c r="V92" s="133">
        <f>IF(AND(H92=TRUE,OR(K92="",K92&gt;M92)),S92,0)</f>
        <v/>
      </c>
      <c r="W92" s="132" t="n">
        <v>0</v>
      </c>
      <c r="X92" s="132" t="b">
        <v>0</v>
      </c>
      <c r="Y92" s="135">
        <f>IF(H92=FALSE,VLOOKUP($C92,Sales!$C:$F,4,FALSE),1)</f>
        <v/>
      </c>
      <c r="Z92" s="132">
        <f>IF(Y92=0,"Release",IF(AND(L92&lt;J92,Y92=1,H92=FALSE,U92=FALSE,MONTH(L92)&amp;"/"&amp;YEAR(L92)&lt;&gt;MONTH(J92)&amp;"/"&amp;YEAR(J92)),"Release",""))</f>
        <v/>
      </c>
      <c r="AA92" s="136">
        <f>_xlfn.minifs($L:$L,$C:$C,$C92,$F:$F,"&lt;&gt;0")</f>
        <v/>
      </c>
      <c r="AB92" s="136">
        <f>C92&amp;"-"&amp;A92</f>
        <v/>
      </c>
      <c r="AC92" s="136">
        <f>L92</f>
        <v/>
      </c>
      <c r="AD92" s="136">
        <f>EOMONTH(EDATE($J92, 0), 0)</f>
        <v/>
      </c>
      <c r="AE92" s="135">
        <f>IF(AND(AD92&gt;EOMONTH(EDATE(AA92, 0), 0)),1,0)</f>
        <v/>
      </c>
    </row>
    <row r="93">
      <c r="A93" s="132" t="inlineStr">
        <is>
          <t>ZWAY01</t>
        </is>
      </c>
      <c r="B93" s="132" t="n">
        <v>1</v>
      </c>
      <c r="C93" s="132" t="inlineStr">
        <is>
          <t>HFB106</t>
        </is>
      </c>
      <c r="D93" s="132" t="inlineStr">
        <is>
          <t>B</t>
        </is>
      </c>
      <c r="E93" s="132" t="inlineStr">
        <is>
          <t>Way Shirley Kathleen</t>
        </is>
      </c>
      <c r="F93" s="133">
        <f>SUMIFS(Investors!$M:$M, Investors!$I:$I, "&lt;=" &amp; 'NSST Print'!$B$3, Investors!$K:$K, "&gt;" &amp; 'NSST Print'!$B$3, Investors!$A:$A, 'Investor Exit List'!A93, Investors!$E:$E, 'Investor Exit List'!C93)</f>
        <v/>
      </c>
      <c r="G93" s="134" t="n">
        <v>44352</v>
      </c>
      <c r="H93" s="132">
        <f>VLOOKUP($C93,Sales!$C:$E,2,FALSE)</f>
        <v/>
      </c>
      <c r="I93" s="132">
        <f>VLOOKUP($C93,Sales!$C:$E,3,FALSE)</f>
        <v/>
      </c>
      <c r="J93" s="134">
        <f>SUMIFS(Sales!$H:$H,Sales!$C:$C,'Investor Exit List'!$C93)</f>
        <v/>
      </c>
      <c r="K93" s="134">
        <f>IF(I93=TRUE,J93,"")</f>
        <v/>
      </c>
      <c r="L93" s="134">
        <f>G93+731</f>
        <v/>
      </c>
      <c r="M93" s="134" t="n">
        <v>45473</v>
      </c>
      <c r="N93" s="135">
        <f>IFERROR(IF(G93&lt;&gt;"",IF(I93=TRUE,0,IF(U93=TRUE,0,L93-M93)),0),0)</f>
        <v/>
      </c>
      <c r="O93" s="135">
        <f>IF(N93&gt;0,IF(N93&lt;=180,N93,0),0)</f>
        <v/>
      </c>
      <c r="P93" s="133">
        <f>IF(AND(N93&lt;90,N93&gt;0),Q93,0)</f>
        <v/>
      </c>
      <c r="Q93" s="133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33">
        <f>IF(AND(H93=TRUE,I93=FALSE),Q93,0)</f>
        <v/>
      </c>
      <c r="S93" s="133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34">
        <f>IF(U93=TRUE,$J93,"")</f>
        <v/>
      </c>
      <c r="U93" s="132" t="b">
        <v>0</v>
      </c>
      <c r="V93" s="133">
        <f>IF(AND(H93=TRUE,OR(K93="",K93&gt;M93)),S93,0)</f>
        <v/>
      </c>
      <c r="W93" s="132" t="n">
        <v>0</v>
      </c>
      <c r="X93" s="132" t="b">
        <v>0</v>
      </c>
      <c r="Y93" s="135">
        <f>IF(H93=FALSE,VLOOKUP($C93,Sales!$C:$F,4,FALSE),1)</f>
        <v/>
      </c>
      <c r="Z93" s="132">
        <f>IF(Y93=0,"Release",IF(AND(L93&lt;J93,Y93=1,H93=FALSE,U93=FALSE,MONTH(L93)&amp;"/"&amp;YEAR(L93)&lt;&gt;MONTH(J93)&amp;"/"&amp;YEAR(J93)),"Release",""))</f>
        <v/>
      </c>
      <c r="AA93" s="136">
        <f>_xlfn.minifs($L:$L,$C:$C,$C93,$F:$F,"&lt;&gt;0")</f>
        <v/>
      </c>
      <c r="AB93" s="136">
        <f>C93&amp;"-"&amp;A93</f>
        <v/>
      </c>
      <c r="AC93" s="136">
        <f>L93</f>
        <v/>
      </c>
      <c r="AD93" s="136">
        <f>EOMONTH(EDATE($J93, 0), 0)</f>
        <v/>
      </c>
      <c r="AE93" s="135">
        <f>IF(AND(AD93&gt;EOMONTH(EDATE(AA93, 0), 0)),1,0)</f>
        <v/>
      </c>
    </row>
    <row r="94">
      <c r="A94" s="132" t="inlineStr">
        <is>
          <t>ZDIC01</t>
        </is>
      </c>
      <c r="B94" s="132" t="n">
        <v>6</v>
      </c>
      <c r="C94" s="132" t="inlineStr">
        <is>
          <t>HFB107</t>
        </is>
      </c>
      <c r="D94" s="132" t="inlineStr">
        <is>
          <t>B</t>
        </is>
      </c>
      <c r="E94" s="132" t="inlineStr">
        <is>
          <t>Dickinson Grant Allan</t>
        </is>
      </c>
      <c r="F94" s="133">
        <f>SUMIFS(Investors!$M:$M, Investors!$I:$I, "&lt;=" &amp; 'NSST Print'!$B$3, Investors!$K:$K, "&gt;" &amp; 'NSST Print'!$B$3, Investors!$A:$A, 'Investor Exit List'!A94, Investors!$E:$E, 'Investor Exit List'!C94)</f>
        <v/>
      </c>
      <c r="G94" s="134" t="n">
        <v>44352</v>
      </c>
      <c r="H94" s="132">
        <f>VLOOKUP($C94,Sales!$C:$E,2,FALSE)</f>
        <v/>
      </c>
      <c r="I94" s="132">
        <f>VLOOKUP($C94,Sales!$C:$E,3,FALSE)</f>
        <v/>
      </c>
      <c r="J94" s="134">
        <f>SUMIFS(Sales!$H:$H,Sales!$C:$C,'Investor Exit List'!$C94)</f>
        <v/>
      </c>
      <c r="K94" s="134">
        <f>IF(I94=TRUE,J94,"")</f>
        <v/>
      </c>
      <c r="L94" s="134">
        <f>G94+731</f>
        <v/>
      </c>
      <c r="M94" s="134" t="n">
        <v>45473</v>
      </c>
      <c r="N94" s="135">
        <f>IFERROR(IF(G94&lt;&gt;"",IF(I94=TRUE,0,IF(U94=TRUE,0,L94-M94)),0),0)</f>
        <v/>
      </c>
      <c r="O94" s="135">
        <f>IF(N94&gt;0,IF(N94&lt;=180,N94,0),0)</f>
        <v/>
      </c>
      <c r="P94" s="133">
        <f>IF(AND(N94&lt;90,N94&gt;0),Q94,0)</f>
        <v/>
      </c>
      <c r="Q94" s="133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33">
        <f>IF(AND(H94=TRUE,I94=FALSE),Q94,0)</f>
        <v/>
      </c>
      <c r="S94" s="133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34">
        <f>IF(U94=TRUE,$J94,"")</f>
        <v/>
      </c>
      <c r="U94" s="132" t="b">
        <v>0</v>
      </c>
      <c r="V94" s="133">
        <f>IF(AND(H94=TRUE,OR(K94="",K94&gt;M94)),S94,0)</f>
        <v/>
      </c>
      <c r="W94" s="132" t="n">
        <v>0</v>
      </c>
      <c r="X94" s="132" t="b">
        <v>0</v>
      </c>
      <c r="Y94" s="135">
        <f>IF(H94=FALSE,VLOOKUP($C94,Sales!$C:$F,4,FALSE),1)</f>
        <v/>
      </c>
      <c r="Z94" s="132">
        <f>IF(Y94=0,"Release",IF(AND(L94&lt;J94,Y94=1,H94=FALSE,U94=FALSE,MONTH(L94)&amp;"/"&amp;YEAR(L94)&lt;&gt;MONTH(J94)&amp;"/"&amp;YEAR(J94)),"Release",""))</f>
        <v/>
      </c>
      <c r="AA94" s="136">
        <f>_xlfn.minifs($L:$L,$C:$C,$C94,$F:$F,"&lt;&gt;0")</f>
        <v/>
      </c>
      <c r="AB94" s="136">
        <f>C94&amp;"-"&amp;A94</f>
        <v/>
      </c>
      <c r="AC94" s="136">
        <f>L94</f>
        <v/>
      </c>
      <c r="AD94" s="136">
        <f>EOMONTH(EDATE($J94, 0), 0)</f>
        <v/>
      </c>
      <c r="AE94" s="135">
        <f>IF(AND(AD94&gt;EOMONTH(EDATE(AA94, 0), 0)),1,0)</f>
        <v/>
      </c>
    </row>
    <row r="95">
      <c r="A95" s="132" t="inlineStr">
        <is>
          <t>ZJOR01</t>
        </is>
      </c>
      <c r="B95" s="132" t="n">
        <v>1</v>
      </c>
      <c r="C95" s="132" t="inlineStr">
        <is>
          <t>HFB107</t>
        </is>
      </c>
      <c r="D95" s="132" t="inlineStr">
        <is>
          <t>B</t>
        </is>
      </c>
      <c r="E95" s="132" t="inlineStr">
        <is>
          <t>Jordaan Glen Rutherford</t>
        </is>
      </c>
      <c r="F95" s="133">
        <f>SUMIFS(Investors!$M:$M, Investors!$I:$I, "&lt;=" &amp; 'NSST Print'!$B$3, Investors!$K:$K, "&gt;" &amp; 'NSST Print'!$B$3, Investors!$A:$A, 'Investor Exit List'!A95, Investors!$E:$E, 'Investor Exit List'!C95)</f>
        <v/>
      </c>
      <c r="G95" s="134" t="n">
        <v>44352</v>
      </c>
      <c r="H95" s="132">
        <f>VLOOKUP($C95,Sales!$C:$E,2,FALSE)</f>
        <v/>
      </c>
      <c r="I95" s="132">
        <f>VLOOKUP($C95,Sales!$C:$E,3,FALSE)</f>
        <v/>
      </c>
      <c r="J95" s="134">
        <f>SUMIFS(Sales!$H:$H,Sales!$C:$C,'Investor Exit List'!$C95)</f>
        <v/>
      </c>
      <c r="K95" s="134">
        <f>IF(I95=TRUE,J95,"")</f>
        <v/>
      </c>
      <c r="L95" s="134">
        <f>G95+731</f>
        <v/>
      </c>
      <c r="M95" s="134" t="n">
        <v>45473</v>
      </c>
      <c r="N95" s="135">
        <f>IFERROR(IF(G95&lt;&gt;"",IF(I95=TRUE,0,IF(U95=TRUE,0,L95-M95)),0),0)</f>
        <v/>
      </c>
      <c r="O95" s="135">
        <f>IF(N95&gt;0,IF(N95&lt;=180,N95,0),0)</f>
        <v/>
      </c>
      <c r="P95" s="133">
        <f>IF(AND(N95&lt;90,N95&gt;0),Q95,0)</f>
        <v/>
      </c>
      <c r="Q95" s="133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33">
        <f>IF(AND(H95=TRUE,I95=FALSE),Q95,0)</f>
        <v/>
      </c>
      <c r="S95" s="133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34">
        <f>IF(U95=TRUE,$J95,"")</f>
        <v/>
      </c>
      <c r="U95" s="132" t="b">
        <v>1</v>
      </c>
      <c r="V95" s="133">
        <f>IF(AND(H95=TRUE,OR(K95="",K95&gt;M95)),S95,0)</f>
        <v/>
      </c>
      <c r="W95" s="132" t="n">
        <v>0</v>
      </c>
      <c r="X95" s="132" t="b">
        <v>0</v>
      </c>
      <c r="Y95" s="135">
        <f>IF(H95=FALSE,VLOOKUP($C95,Sales!$C:$F,4,FALSE),1)</f>
        <v/>
      </c>
      <c r="Z95" s="132">
        <f>IF(Y95=0,"Release",IF(AND(L95&lt;J95,Y95=1,H95=FALSE,U95=FALSE,MONTH(L95)&amp;"/"&amp;YEAR(L95)&lt;&gt;MONTH(J95)&amp;"/"&amp;YEAR(J95)),"Release",""))</f>
        <v/>
      </c>
      <c r="AA95" s="136">
        <f>_xlfn.minifs($L:$L,$C:$C,$C95,$F:$F,"&lt;&gt;0")</f>
        <v/>
      </c>
      <c r="AB95" s="136">
        <f>C95&amp;"-"&amp;A95</f>
        <v/>
      </c>
      <c r="AC95" s="136">
        <f>L95</f>
        <v/>
      </c>
      <c r="AD95" s="136">
        <f>EOMONTH(EDATE($J95, 0), 0)</f>
        <v/>
      </c>
      <c r="AE95" s="135">
        <f>IF(AND(AD95&gt;EOMONTH(EDATE(AA95, 0), 0)),1,0)</f>
        <v/>
      </c>
    </row>
    <row r="96">
      <c r="A96" s="132" t="inlineStr">
        <is>
          <t>ZLUN01</t>
        </is>
      </c>
      <c r="B96" s="132" t="n">
        <v>5</v>
      </c>
      <c r="C96" s="132" t="inlineStr">
        <is>
          <t>HFB107</t>
        </is>
      </c>
      <c r="D96" s="132" t="inlineStr">
        <is>
          <t>B</t>
        </is>
      </c>
      <c r="E96" s="132" t="inlineStr">
        <is>
          <t>Lunau Marc</t>
        </is>
      </c>
      <c r="F96" s="133">
        <f>SUMIFS(Investors!$M:$M, Investors!$I:$I, "&lt;=" &amp; 'NSST Print'!$B$3, Investors!$K:$K, "&gt;" &amp; 'NSST Print'!$B$3, Investors!$A:$A, 'Investor Exit List'!A96, Investors!$E:$E, 'Investor Exit List'!C96)</f>
        <v/>
      </c>
      <c r="G96" s="134" t="n">
        <v>44352</v>
      </c>
      <c r="H96" s="132">
        <f>VLOOKUP($C96,Sales!$C:$E,2,FALSE)</f>
        <v/>
      </c>
      <c r="I96" s="132">
        <f>VLOOKUP($C96,Sales!$C:$E,3,FALSE)</f>
        <v/>
      </c>
      <c r="J96" s="134">
        <f>SUMIFS(Sales!$H:$H,Sales!$C:$C,'Investor Exit List'!$C96)</f>
        <v/>
      </c>
      <c r="K96" s="134">
        <f>IF(I96=TRUE,J96,"")</f>
        <v/>
      </c>
      <c r="L96" s="134">
        <f>G96+731</f>
        <v/>
      </c>
      <c r="M96" s="134" t="n">
        <v>45473</v>
      </c>
      <c r="N96" s="135">
        <f>IFERROR(IF(G96&lt;&gt;"",IF(I96=TRUE,0,IF(U96=TRUE,0,L96-M96)),0),0)</f>
        <v/>
      </c>
      <c r="O96" s="135">
        <f>IF(N96&gt;0,IF(N96&lt;=180,N96,0),0)</f>
        <v/>
      </c>
      <c r="P96" s="133">
        <f>IF(AND(N96&lt;90,N96&gt;0),Q96,0)</f>
        <v/>
      </c>
      <c r="Q96" s="133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33">
        <f>IF(AND(H96=TRUE,I96=FALSE),Q96,0)</f>
        <v/>
      </c>
      <c r="S96" s="133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34">
        <f>IF(U96=TRUE,$J96,"")</f>
        <v/>
      </c>
      <c r="U96" s="132" t="b">
        <v>0</v>
      </c>
      <c r="V96" s="133">
        <f>IF(AND(H96=TRUE,OR(K96="",K96&gt;M96)),S96,0)</f>
        <v/>
      </c>
      <c r="W96" s="132" t="n">
        <v>0</v>
      </c>
      <c r="X96" s="132" t="b">
        <v>0</v>
      </c>
      <c r="Y96" s="135">
        <f>IF(H96=FALSE,VLOOKUP($C96,Sales!$C:$F,4,FALSE),1)</f>
        <v/>
      </c>
      <c r="Z96" s="132">
        <f>IF(Y96=0,"Release",IF(AND(L96&lt;J96,Y96=1,H96=FALSE,U96=FALSE,MONTH(L96)&amp;"/"&amp;YEAR(L96)&lt;&gt;MONTH(J96)&amp;"/"&amp;YEAR(J96)),"Release",""))</f>
        <v/>
      </c>
      <c r="AA96" s="136">
        <f>_xlfn.minifs($L:$L,$C:$C,$C96,$F:$F,"&lt;&gt;0")</f>
        <v/>
      </c>
      <c r="AB96" s="136">
        <f>C96&amp;"-"&amp;A96</f>
        <v/>
      </c>
      <c r="AC96" s="136">
        <f>L96</f>
        <v/>
      </c>
      <c r="AD96" s="136">
        <f>EOMONTH(EDATE($J96, 0), 0)</f>
        <v/>
      </c>
      <c r="AE96" s="135">
        <f>IF(AND(AD96&gt;EOMONTH(EDATE(AA96, 0), 0)),1,0)</f>
        <v/>
      </c>
    </row>
    <row r="97">
      <c r="A97" s="132" t="inlineStr">
        <is>
          <t>ZCRO01</t>
        </is>
      </c>
      <c r="B97" s="132" t="n">
        <v>3</v>
      </c>
      <c r="C97" s="132" t="inlineStr">
        <is>
          <t>HFB108</t>
        </is>
      </c>
      <c r="D97" s="132" t="inlineStr">
        <is>
          <t>B</t>
        </is>
      </c>
      <c r="E97" s="132" t="inlineStr">
        <is>
          <t>Lunau Marc</t>
        </is>
      </c>
      <c r="F97" s="133">
        <f>SUMIFS(Investors!$M:$M, Investors!$I:$I, "&lt;=" &amp; 'NSST Print'!$B$3, Investors!$K:$K, "&gt;" &amp; 'NSST Print'!$B$3, Investors!$A:$A, 'Investor Exit List'!A97, Investors!$E:$E, 'Investor Exit List'!C97)</f>
        <v/>
      </c>
      <c r="G97" s="134" t="n">
        <v>44352</v>
      </c>
      <c r="H97" s="132">
        <f>VLOOKUP($C97,Sales!$C:$E,2,FALSE)</f>
        <v/>
      </c>
      <c r="I97" s="132">
        <f>VLOOKUP($C97,Sales!$C:$E,3,FALSE)</f>
        <v/>
      </c>
      <c r="J97" s="134">
        <f>SUMIFS(Sales!$H:$H,Sales!$C:$C,'Investor Exit List'!$C97)</f>
        <v/>
      </c>
      <c r="K97" s="134">
        <f>IF(I97=TRUE,J97,"")</f>
        <v/>
      </c>
      <c r="L97" s="134">
        <f>G97+731</f>
        <v/>
      </c>
      <c r="M97" s="134" t="n">
        <v>45473</v>
      </c>
      <c r="N97" s="135">
        <f>IFERROR(IF(G97&lt;&gt;"",IF(I97=TRUE,0,IF(U97=TRUE,0,L97-M97)),0),0)</f>
        <v/>
      </c>
      <c r="O97" s="135">
        <f>IF(N97&gt;0,IF(N97&lt;=180,N97,0),0)</f>
        <v/>
      </c>
      <c r="P97" s="133">
        <f>IF(AND(N97&lt;90,N97&gt;0),Q97,0)</f>
        <v/>
      </c>
      <c r="Q97" s="133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33">
        <f>IF(AND(H97=TRUE,I97=FALSE),Q97,0)</f>
        <v/>
      </c>
      <c r="S97" s="133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34">
        <f>IF(U97=TRUE,$J97,"")</f>
        <v/>
      </c>
      <c r="U97" s="132" t="b">
        <v>1</v>
      </c>
      <c r="V97" s="133">
        <f>IF(AND(H97=TRUE,OR(K97="",K97&gt;M97)),S97,0)</f>
        <v/>
      </c>
      <c r="W97" s="132" t="n">
        <v>0</v>
      </c>
      <c r="X97" s="132" t="b">
        <v>0</v>
      </c>
      <c r="Y97" s="135">
        <f>IF(H97=FALSE,VLOOKUP($C97,Sales!$C:$F,4,FALSE),1)</f>
        <v/>
      </c>
      <c r="Z97" s="132">
        <f>IF(Y97=0,"Release",IF(AND(L97&lt;J97,Y97=1,H97=FALSE,U97=FALSE,MONTH(L97)&amp;"/"&amp;YEAR(L97)&lt;&gt;MONTH(J97)&amp;"/"&amp;YEAR(J97)),"Release",""))</f>
        <v/>
      </c>
      <c r="AA97" s="136">
        <f>_xlfn.minifs($L:$L,$C:$C,$C97,$F:$F,"&lt;&gt;0")</f>
        <v/>
      </c>
      <c r="AB97" s="136">
        <f>C97&amp;"-"&amp;A97</f>
        <v/>
      </c>
      <c r="AC97" s="136">
        <f>L97</f>
        <v/>
      </c>
      <c r="AD97" s="136">
        <f>EOMONTH(EDATE($J97, 0), 0)</f>
        <v/>
      </c>
      <c r="AE97" s="135">
        <f>IF(AND(AD97&gt;EOMONTH(EDATE(AA97, 0), 0)),1,0)</f>
        <v/>
      </c>
    </row>
    <row r="98">
      <c r="A98" s="132" t="inlineStr">
        <is>
          <t>ZDEK01</t>
        </is>
      </c>
      <c r="B98" s="132" t="n">
        <v>1</v>
      </c>
      <c r="C98" s="132" t="inlineStr">
        <is>
          <t>HFB108</t>
        </is>
      </c>
      <c r="D98" s="132" t="inlineStr">
        <is>
          <t>B</t>
        </is>
      </c>
      <c r="E98" s="132" t="inlineStr">
        <is>
          <t>De Klerk (Way) Dawn Margaret</t>
        </is>
      </c>
      <c r="F98" s="133">
        <f>SUMIFS(Investors!$M:$M, Investors!$I:$I, "&lt;=" &amp; 'NSST Print'!$B$3, Investors!$K:$K, "&gt;" &amp; 'NSST Print'!$B$3, Investors!$A:$A, 'Investor Exit List'!A98, Investors!$E:$E, 'Investor Exit List'!C98)</f>
        <v/>
      </c>
      <c r="G98" s="134" t="n">
        <v>44352</v>
      </c>
      <c r="H98" s="132">
        <f>VLOOKUP($C98,Sales!$C:$E,2,FALSE)</f>
        <v/>
      </c>
      <c r="I98" s="132">
        <f>VLOOKUP($C98,Sales!$C:$E,3,FALSE)</f>
        <v/>
      </c>
      <c r="J98" s="134">
        <f>SUMIFS(Sales!$H:$H,Sales!$C:$C,'Investor Exit List'!$C98)</f>
        <v/>
      </c>
      <c r="K98" s="134">
        <f>IF(I98=TRUE,J98,"")</f>
        <v/>
      </c>
      <c r="L98" s="134">
        <f>G98+731</f>
        <v/>
      </c>
      <c r="M98" s="134" t="n">
        <v>45473</v>
      </c>
      <c r="N98" s="135">
        <f>IFERROR(IF(G98&lt;&gt;"",IF(I98=TRUE,0,IF(U98=TRUE,0,L98-M98)),0),0)</f>
        <v/>
      </c>
      <c r="O98" s="135">
        <f>IF(N98&gt;0,IF(N98&lt;=180,N98,0),0)</f>
        <v/>
      </c>
      <c r="P98" s="133">
        <f>IF(AND(N98&lt;90,N98&gt;0),Q98,0)</f>
        <v/>
      </c>
      <c r="Q98" s="133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33">
        <f>IF(AND(H98=TRUE,I98=FALSE),Q98,0)</f>
        <v/>
      </c>
      <c r="S98" s="133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34">
        <f>IF(U98=TRUE,$J98,"")</f>
        <v/>
      </c>
      <c r="U98" s="132" t="b">
        <v>0</v>
      </c>
      <c r="V98" s="133">
        <f>IF(AND(H98=TRUE,OR(K98="",K98&gt;M98)),S98,0)</f>
        <v/>
      </c>
      <c r="W98" s="132" t="n">
        <v>0</v>
      </c>
      <c r="X98" s="132" t="b">
        <v>0</v>
      </c>
      <c r="Y98" s="135">
        <f>IF(H98=FALSE,VLOOKUP($C98,Sales!$C:$F,4,FALSE),1)</f>
        <v/>
      </c>
      <c r="Z98" s="132">
        <f>IF(Y98=0,"Release",IF(AND(L98&lt;J98,Y98=1,H98=FALSE,U98=FALSE,MONTH(L98)&amp;"/"&amp;YEAR(L98)&lt;&gt;MONTH(J98)&amp;"/"&amp;YEAR(J98)),"Release",""))</f>
        <v/>
      </c>
      <c r="AA98" s="136">
        <f>_xlfn.minifs($L:$L,$C:$C,$C98,$F:$F,"&lt;&gt;0")</f>
        <v/>
      </c>
      <c r="AB98" s="136">
        <f>C98&amp;"-"&amp;A98</f>
        <v/>
      </c>
      <c r="AC98" s="136">
        <f>L98</f>
        <v/>
      </c>
      <c r="AD98" s="136">
        <f>EOMONTH(EDATE($J98, 0), 0)</f>
        <v/>
      </c>
      <c r="AE98" s="135">
        <f>IF(AND(AD98&gt;EOMONTH(EDATE(AA98, 0), 0)),1,0)</f>
        <v/>
      </c>
    </row>
    <row r="99">
      <c r="A99" s="132" t="inlineStr">
        <is>
          <t>ZJOH01</t>
        </is>
      </c>
      <c r="B99" s="132" t="n">
        <v>4</v>
      </c>
      <c r="C99" s="132" t="inlineStr">
        <is>
          <t>HFB108</t>
        </is>
      </c>
      <c r="D99" s="132" t="inlineStr">
        <is>
          <t>B</t>
        </is>
      </c>
      <c r="E99" s="132" t="inlineStr">
        <is>
          <t>Johns Lisa-Marie Natalie</t>
        </is>
      </c>
      <c r="F99" s="133">
        <f>SUMIFS(Investors!$M:$M, Investors!$I:$I, "&lt;=" &amp; 'NSST Print'!$B$3, Investors!$K:$K, "&gt;" &amp; 'NSST Print'!$B$3, Investors!$A:$A, 'Investor Exit List'!A99, Investors!$E:$E, 'Investor Exit List'!C99)</f>
        <v/>
      </c>
      <c r="G99" s="134" t="n">
        <v>44316</v>
      </c>
      <c r="H99" s="132">
        <f>VLOOKUP($C99,Sales!$C:$E,2,FALSE)</f>
        <v/>
      </c>
      <c r="I99" s="132">
        <f>VLOOKUP($C99,Sales!$C:$E,3,FALSE)</f>
        <v/>
      </c>
      <c r="J99" s="134">
        <f>SUMIFS(Sales!$H:$H,Sales!$C:$C,'Investor Exit List'!$C99)</f>
        <v/>
      </c>
      <c r="K99" s="134">
        <f>IF(I99=TRUE,J99,"")</f>
        <v/>
      </c>
      <c r="L99" s="134">
        <f>G99+731</f>
        <v/>
      </c>
      <c r="M99" s="134" t="n">
        <v>45473</v>
      </c>
      <c r="N99" s="135">
        <f>IFERROR(IF(G99&lt;&gt;"",IF(I99=TRUE,0,IF(U99=TRUE,0,L99-M99)),0),0)</f>
        <v/>
      </c>
      <c r="O99" s="135">
        <f>IF(N99&gt;0,IF(N99&lt;=180,N99,0),0)</f>
        <v/>
      </c>
      <c r="P99" s="133">
        <f>IF(AND(N99&lt;90,N99&gt;0),Q99,0)</f>
        <v/>
      </c>
      <c r="Q99" s="133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33">
        <f>IF(AND(H99=TRUE,I99=FALSE),Q99,0)</f>
        <v/>
      </c>
      <c r="S99" s="133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34">
        <f>IF(U99=TRUE,$J99,"")</f>
        <v/>
      </c>
      <c r="U99" s="132" t="b">
        <v>1</v>
      </c>
      <c r="V99" s="133">
        <f>IF(AND(H99=TRUE,OR(K99="",K99&gt;M99)),S99,0)</f>
        <v/>
      </c>
      <c r="W99" s="132" t="n">
        <v>0</v>
      </c>
      <c r="X99" s="132" t="b">
        <v>0</v>
      </c>
      <c r="Y99" s="135">
        <f>IF(H99=FALSE,VLOOKUP($C99,Sales!$C:$F,4,FALSE),1)</f>
        <v/>
      </c>
      <c r="Z99" s="132">
        <f>IF(Y99=0,"Release",IF(AND(L99&lt;J99,Y99=1,H99=FALSE,U99=FALSE,MONTH(L99)&amp;"/"&amp;YEAR(L99)&lt;&gt;MONTH(J99)&amp;"/"&amp;YEAR(J99)),"Release",""))</f>
        <v/>
      </c>
      <c r="AA99" s="136">
        <f>_xlfn.minifs($L:$L,$C:$C,$C99,$F:$F,"&lt;&gt;0")</f>
        <v/>
      </c>
      <c r="AB99" s="136">
        <f>C99&amp;"-"&amp;A99</f>
        <v/>
      </c>
      <c r="AC99" s="136">
        <f>L99</f>
        <v/>
      </c>
      <c r="AD99" s="136">
        <f>EOMONTH(EDATE($J99, 0), 0)</f>
        <v/>
      </c>
      <c r="AE99" s="135">
        <f>IF(AND(AD99&gt;EOMONTH(EDATE(AA99, 0), 0)),1,0)</f>
        <v/>
      </c>
    </row>
    <row r="100">
      <c r="A100" s="132" t="inlineStr">
        <is>
          <t>ZSCA01</t>
        </is>
      </c>
      <c r="B100" s="132" t="n">
        <v>1</v>
      </c>
      <c r="C100" s="132" t="inlineStr">
        <is>
          <t>HFB108</t>
        </is>
      </c>
      <c r="D100" s="132" t="inlineStr">
        <is>
          <t>B</t>
        </is>
      </c>
      <c r="E100" s="132" t="inlineStr">
        <is>
          <t>Scalzini Kert</t>
        </is>
      </c>
      <c r="F100" s="133">
        <f>SUMIFS(Investors!$M:$M, Investors!$I:$I, "&lt;=" &amp; 'NSST Print'!$B$3, Investors!$K:$K, "&gt;" &amp; 'NSST Print'!$B$3, Investors!$A:$A, 'Investor Exit List'!A100, Investors!$E:$E, 'Investor Exit List'!C100)</f>
        <v/>
      </c>
      <c r="G100" s="134" t="n">
        <v>44532</v>
      </c>
      <c r="H100" s="132">
        <f>VLOOKUP($C100,Sales!$C:$E,2,FALSE)</f>
        <v/>
      </c>
      <c r="I100" s="132">
        <f>VLOOKUP($C100,Sales!$C:$E,3,FALSE)</f>
        <v/>
      </c>
      <c r="J100" s="134">
        <f>SUMIFS(Sales!$H:$H,Sales!$C:$C,'Investor Exit List'!$C100)</f>
        <v/>
      </c>
      <c r="K100" s="134">
        <f>IF(I100=TRUE,J100,"")</f>
        <v/>
      </c>
      <c r="L100" s="134">
        <f>G100+731</f>
        <v/>
      </c>
      <c r="M100" s="134" t="n">
        <v>45473</v>
      </c>
      <c r="N100" s="135">
        <f>IFERROR(IF(G100&lt;&gt;"",IF(I100=TRUE,0,IF(U100=TRUE,0,L100-M100)),0),0)</f>
        <v/>
      </c>
      <c r="O100" s="135">
        <f>IF(N100&gt;0,IF(N100&lt;=180,N100,0),0)</f>
        <v/>
      </c>
      <c r="P100" s="133">
        <f>IF(AND(N100&lt;90,N100&gt;0),Q100,0)</f>
        <v/>
      </c>
      <c r="Q100" s="133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33">
        <f>IF(AND(H100=TRUE,I100=FALSE),Q100,0)</f>
        <v/>
      </c>
      <c r="S100" s="133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34">
        <f>IF(U100=TRUE,$J100,"")</f>
        <v/>
      </c>
      <c r="U100" s="132" t="b">
        <v>0</v>
      </c>
      <c r="V100" s="133">
        <f>IF(AND(H100=TRUE,OR(K100="",K100&gt;M100)),S100,0)</f>
        <v/>
      </c>
      <c r="W100" s="132" t="n">
        <v>0</v>
      </c>
      <c r="X100" s="132" t="b">
        <v>0</v>
      </c>
      <c r="Y100" s="135">
        <f>IF(H100=FALSE,VLOOKUP($C100,Sales!$C:$F,4,FALSE),1)</f>
        <v/>
      </c>
      <c r="Z100" s="132">
        <f>IF(Y100=0,"Release",IF(AND(L100&lt;J100,Y100=1,H100=FALSE,U100=FALSE,MONTH(L100)&amp;"/"&amp;YEAR(L100)&lt;&gt;MONTH(J100)&amp;"/"&amp;YEAR(J100)),"Release",""))</f>
        <v/>
      </c>
      <c r="AA100" s="136">
        <f>_xlfn.minifs($L:$L,$C:$C,$C100,$F:$F,"&lt;&gt;0")</f>
        <v/>
      </c>
      <c r="AB100" s="136">
        <f>C100&amp;"-"&amp;A100</f>
        <v/>
      </c>
      <c r="AC100" s="136">
        <f>L100</f>
        <v/>
      </c>
      <c r="AD100" s="136">
        <f>EOMONTH(EDATE($J100, 0), 0)</f>
        <v/>
      </c>
      <c r="AE100" s="135">
        <f>IF(AND(AD100&gt;EOMONTH(EDATE(AA100, 0), 0)),1,0)</f>
        <v/>
      </c>
    </row>
    <row r="101">
      <c r="A101" s="132" t="inlineStr">
        <is>
          <t>ZCRO01</t>
        </is>
      </c>
      <c r="B101" s="132" t="n">
        <v>4</v>
      </c>
      <c r="C101" s="132" t="inlineStr">
        <is>
          <t>HFB109</t>
        </is>
      </c>
      <c r="D101" s="132" t="inlineStr">
        <is>
          <t>B</t>
        </is>
      </c>
      <c r="E101" s="132" t="inlineStr">
        <is>
          <t>Lunau Marc</t>
        </is>
      </c>
      <c r="F101" s="133">
        <f>SUMIFS(Investors!$M:$M, Investors!$I:$I, "&lt;=" &amp; 'NSST Print'!$B$3, Investors!$K:$K, "&gt;" &amp; 'NSST Print'!$B$3, Investors!$A:$A, 'Investor Exit List'!A101, Investors!$E:$E, 'Investor Exit List'!C101)</f>
        <v/>
      </c>
      <c r="G101" s="134" t="n">
        <v>44352</v>
      </c>
      <c r="H101" s="132">
        <f>VLOOKUP($C101,Sales!$C:$E,2,FALSE)</f>
        <v/>
      </c>
      <c r="I101" s="132">
        <f>VLOOKUP($C101,Sales!$C:$E,3,FALSE)</f>
        <v/>
      </c>
      <c r="J101" s="134">
        <f>SUMIFS(Sales!$H:$H,Sales!$C:$C,'Investor Exit List'!$C101)</f>
        <v/>
      </c>
      <c r="K101" s="134">
        <f>IF(I101=TRUE,J101,"")</f>
        <v/>
      </c>
      <c r="L101" s="134">
        <f>G101+731</f>
        <v/>
      </c>
      <c r="M101" s="134" t="n">
        <v>45473</v>
      </c>
      <c r="N101" s="135">
        <f>IFERROR(IF(G101&lt;&gt;"",IF(I101=TRUE,0,IF(U101=TRUE,0,L101-M101)),0),0)</f>
        <v/>
      </c>
      <c r="O101" s="135">
        <f>IF(N101&gt;0,IF(N101&lt;=180,N101,0),0)</f>
        <v/>
      </c>
      <c r="P101" s="133">
        <f>IF(AND(N101&lt;90,N101&gt;0),Q101,0)</f>
        <v/>
      </c>
      <c r="Q101" s="133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33">
        <f>IF(AND(H101=TRUE,I101=FALSE),Q101,0)</f>
        <v/>
      </c>
      <c r="S101" s="133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34">
        <f>IF(U101=TRUE,$J101,"")</f>
        <v/>
      </c>
      <c r="U101" s="132" t="b">
        <v>0</v>
      </c>
      <c r="V101" s="133">
        <f>IF(AND(H101=TRUE,OR(K101="",K101&gt;M101)),S101,0)</f>
        <v/>
      </c>
      <c r="W101" s="132" t="n">
        <v>0</v>
      </c>
      <c r="X101" s="132" t="b">
        <v>0</v>
      </c>
      <c r="Y101" s="135">
        <f>IF(H101=FALSE,VLOOKUP($C101,Sales!$C:$F,4,FALSE),1)</f>
        <v/>
      </c>
      <c r="Z101" s="132">
        <f>IF(Y101=0,"Release",IF(AND(L101&lt;J101,Y101=1,H101=FALSE,U101=FALSE,MONTH(L101)&amp;"/"&amp;YEAR(L101)&lt;&gt;MONTH(J101)&amp;"/"&amp;YEAR(J101)),"Release",""))</f>
        <v/>
      </c>
      <c r="AA101" s="136">
        <f>_xlfn.minifs($L:$L,$C:$C,$C101,$F:$F,"&lt;&gt;0")</f>
        <v/>
      </c>
      <c r="AB101" s="136">
        <f>C101&amp;"-"&amp;A101</f>
        <v/>
      </c>
      <c r="AC101" s="136">
        <f>L101</f>
        <v/>
      </c>
      <c r="AD101" s="136">
        <f>EOMONTH(EDATE($J101, 0), 0)</f>
        <v/>
      </c>
      <c r="AE101" s="135">
        <f>IF(AND(AD101&gt;EOMONTH(EDATE(AA101, 0), 0)),1,0)</f>
        <v/>
      </c>
    </row>
    <row r="102">
      <c r="A102" s="132" t="inlineStr">
        <is>
          <t>ZGIL01</t>
        </is>
      </c>
      <c r="B102" s="132" t="n">
        <v>1</v>
      </c>
      <c r="C102" s="132" t="inlineStr">
        <is>
          <t>HFB109</t>
        </is>
      </c>
      <c r="D102" s="132" t="inlineStr">
        <is>
          <t>B</t>
        </is>
      </c>
      <c r="E102" s="132" t="inlineStr">
        <is>
          <t>Gildenhuys Estelle Maria</t>
        </is>
      </c>
      <c r="F102" s="133">
        <f>SUMIFS(Investors!$M:$M, Investors!$I:$I, "&lt;=" &amp; 'NSST Print'!$B$3, Investors!$K:$K, "&gt;" &amp; 'NSST Print'!$B$3, Investors!$A:$A, 'Investor Exit List'!A102, Investors!$E:$E, 'Investor Exit List'!C102)</f>
        <v/>
      </c>
      <c r="G102" s="134" t="n">
        <v>44352</v>
      </c>
      <c r="H102" s="132">
        <f>VLOOKUP($C102,Sales!$C:$E,2,FALSE)</f>
        <v/>
      </c>
      <c r="I102" s="132">
        <f>VLOOKUP($C102,Sales!$C:$E,3,FALSE)</f>
        <v/>
      </c>
      <c r="J102" s="134">
        <f>SUMIFS(Sales!$H:$H,Sales!$C:$C,'Investor Exit List'!$C102)</f>
        <v/>
      </c>
      <c r="K102" s="134">
        <f>IF(I102=TRUE,J102,"")</f>
        <v/>
      </c>
      <c r="L102" s="134">
        <f>G102+731</f>
        <v/>
      </c>
      <c r="M102" s="134" t="n">
        <v>45473</v>
      </c>
      <c r="N102" s="135">
        <f>IFERROR(IF(G102&lt;&gt;"",IF(I102=TRUE,0,IF(U102=TRUE,0,L102-M102)),0),0)</f>
        <v/>
      </c>
      <c r="O102" s="135">
        <f>IF(N102&gt;0,IF(N102&lt;=180,N102,0),0)</f>
        <v/>
      </c>
      <c r="P102" s="133">
        <f>IF(AND(N102&lt;90,N102&gt;0),Q102,0)</f>
        <v/>
      </c>
      <c r="Q102" s="133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33">
        <f>IF(AND(H102=TRUE,I102=FALSE),Q102,0)</f>
        <v/>
      </c>
      <c r="S102" s="133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34">
        <f>IF(U102=TRUE,$J102,"")</f>
        <v/>
      </c>
      <c r="U102" s="132" t="b">
        <v>0</v>
      </c>
      <c r="V102" s="133">
        <f>IF(AND(H102=TRUE,OR(K102="",K102&gt;M102)),S102,0)</f>
        <v/>
      </c>
      <c r="W102" s="132" t="n">
        <v>0</v>
      </c>
      <c r="X102" s="132" t="b">
        <v>0</v>
      </c>
      <c r="Y102" s="135">
        <f>IF(H102=FALSE,VLOOKUP($C102,Sales!$C:$F,4,FALSE),1)</f>
        <v/>
      </c>
      <c r="Z102" s="132">
        <f>IF(Y102=0,"Release",IF(AND(L102&lt;J102,Y102=1,H102=FALSE,U102=FALSE,MONTH(L102)&amp;"/"&amp;YEAR(L102)&lt;&gt;MONTH(J102)&amp;"/"&amp;YEAR(J102)),"Release",""))</f>
        <v/>
      </c>
      <c r="AA102" s="136">
        <f>_xlfn.minifs($L:$L,$C:$C,$C102,$F:$F,"&lt;&gt;0")</f>
        <v/>
      </c>
      <c r="AB102" s="136">
        <f>C102&amp;"-"&amp;A102</f>
        <v/>
      </c>
      <c r="AC102" s="136">
        <f>L102</f>
        <v/>
      </c>
      <c r="AD102" s="136">
        <f>EOMONTH(EDATE($J102, 0), 0)</f>
        <v/>
      </c>
      <c r="AE102" s="135">
        <f>IF(AND(AD102&gt;EOMONTH(EDATE(AA102, 0), 0)),1,0)</f>
        <v/>
      </c>
    </row>
    <row r="103">
      <c r="A103" s="132" t="inlineStr">
        <is>
          <t>ZHAM01</t>
        </is>
      </c>
      <c r="B103" s="132" t="n">
        <v>1</v>
      </c>
      <c r="C103" s="132" t="inlineStr">
        <is>
          <t>HFB109</t>
        </is>
      </c>
      <c r="D103" s="132" t="inlineStr">
        <is>
          <t>B</t>
        </is>
      </c>
      <c r="E103" s="132" t="inlineStr">
        <is>
          <t>Hambidge Lynnette Gladys</t>
        </is>
      </c>
      <c r="F103" s="133">
        <f>SUMIFS(Investors!$M:$M, Investors!$I:$I, "&lt;=" &amp; 'NSST Print'!$B$3, Investors!$K:$K, "&gt;" &amp; 'NSST Print'!$B$3, Investors!$A:$A, 'Investor Exit List'!A103, Investors!$E:$E, 'Investor Exit List'!C103)</f>
        <v/>
      </c>
      <c r="G103" s="134" t="n">
        <v>44352</v>
      </c>
      <c r="H103" s="132">
        <f>VLOOKUP($C103,Sales!$C:$E,2,FALSE)</f>
        <v/>
      </c>
      <c r="I103" s="132">
        <f>VLOOKUP($C103,Sales!$C:$E,3,FALSE)</f>
        <v/>
      </c>
      <c r="J103" s="134">
        <f>SUMIFS(Sales!$H:$H,Sales!$C:$C,'Investor Exit List'!$C103)</f>
        <v/>
      </c>
      <c r="K103" s="134">
        <f>IF(I103=TRUE,J103,"")</f>
        <v/>
      </c>
      <c r="L103" s="134">
        <f>G103+731</f>
        <v/>
      </c>
      <c r="M103" s="134" t="n">
        <v>45473</v>
      </c>
      <c r="N103" s="135">
        <f>IFERROR(IF(G103&lt;&gt;"",IF(I103=TRUE,0,IF(U103=TRUE,0,L103-M103)),0),0)</f>
        <v/>
      </c>
      <c r="O103" s="135">
        <f>IF(N103&gt;0,IF(N103&lt;=180,N103,0),0)</f>
        <v/>
      </c>
      <c r="P103" s="133">
        <f>IF(AND(N103&lt;90,N103&gt;0),Q103,0)</f>
        <v/>
      </c>
      <c r="Q103" s="133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33">
        <f>IF(AND(H103=TRUE,I103=FALSE),Q103,0)</f>
        <v/>
      </c>
      <c r="S103" s="133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34">
        <f>IF(U103=TRUE,$J103,"")</f>
        <v/>
      </c>
      <c r="U103" s="132" t="b">
        <v>0</v>
      </c>
      <c r="V103" s="133">
        <f>IF(AND(H103=TRUE,OR(K103="",K103&gt;M103)),S103,0)</f>
        <v/>
      </c>
      <c r="W103" s="132" t="n">
        <v>0</v>
      </c>
      <c r="X103" s="132" t="b">
        <v>0</v>
      </c>
      <c r="Y103" s="135">
        <f>IF(H103=FALSE,VLOOKUP($C103,Sales!$C:$F,4,FALSE),1)</f>
        <v/>
      </c>
      <c r="Z103" s="132">
        <f>IF(Y103=0,"Release",IF(AND(L103&lt;J103,Y103=1,H103=FALSE,U103=FALSE,MONTH(L103)&amp;"/"&amp;YEAR(L103)&lt;&gt;MONTH(J103)&amp;"/"&amp;YEAR(J103)),"Release",""))</f>
        <v/>
      </c>
      <c r="AA103" s="136">
        <f>_xlfn.minifs($L:$L,$C:$C,$C103,$F:$F,"&lt;&gt;0")</f>
        <v/>
      </c>
      <c r="AB103" s="136">
        <f>C103&amp;"-"&amp;A103</f>
        <v/>
      </c>
      <c r="AC103" s="136">
        <f>L103</f>
        <v/>
      </c>
      <c r="AD103" s="136">
        <f>EOMONTH(EDATE($J103, 0), 0)</f>
        <v/>
      </c>
      <c r="AE103" s="135">
        <f>IF(AND(AD103&gt;EOMONTH(EDATE(AA103, 0), 0)),1,0)</f>
        <v/>
      </c>
    </row>
    <row r="104">
      <c r="A104" s="132" t="inlineStr">
        <is>
          <t>ZINT01</t>
        </is>
      </c>
      <c r="B104" s="132" t="n">
        <v>6</v>
      </c>
      <c r="C104" s="132" t="inlineStr">
        <is>
          <t>HFB109</t>
        </is>
      </c>
      <c r="D104" s="132" t="inlineStr">
        <is>
          <t>B</t>
        </is>
      </c>
      <c r="E104" s="132" t="inlineStr">
        <is>
          <t>Lunau Marc</t>
        </is>
      </c>
      <c r="F104" s="133">
        <f>SUMIFS(Investors!$M:$M, Investors!$I:$I, "&lt;=" &amp; 'NSST Print'!$B$3, Investors!$K:$K, "&gt;" &amp; 'NSST Print'!$B$3, Investors!$A:$A, 'Investor Exit List'!A104, Investors!$E:$E, 'Investor Exit List'!C104)</f>
        <v/>
      </c>
      <c r="G104" s="134" t="n">
        <v>44316</v>
      </c>
      <c r="H104" s="132">
        <f>VLOOKUP($C104,Sales!$C:$E,2,FALSE)</f>
        <v/>
      </c>
      <c r="I104" s="132">
        <f>VLOOKUP($C104,Sales!$C:$E,3,FALSE)</f>
        <v/>
      </c>
      <c r="J104" s="134">
        <f>SUMIFS(Sales!$H:$H,Sales!$C:$C,'Investor Exit List'!$C104)</f>
        <v/>
      </c>
      <c r="K104" s="134">
        <f>IF(I104=TRUE,J104,"")</f>
        <v/>
      </c>
      <c r="L104" s="134">
        <f>G104+731</f>
        <v/>
      </c>
      <c r="M104" s="134" t="n">
        <v>45473</v>
      </c>
      <c r="N104" s="135">
        <f>IFERROR(IF(G104&lt;&gt;"",IF(I104=TRUE,0,IF(U104=TRUE,0,L104-M104)),0),0)</f>
        <v/>
      </c>
      <c r="O104" s="135">
        <f>IF(N104&gt;0,IF(N104&lt;=180,N104,0),0)</f>
        <v/>
      </c>
      <c r="P104" s="133">
        <f>IF(AND(N104&lt;90,N104&gt;0),Q104,0)</f>
        <v/>
      </c>
      <c r="Q104" s="133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33">
        <f>IF(AND(H104=TRUE,I104=FALSE),Q104,0)</f>
        <v/>
      </c>
      <c r="S104" s="133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34">
        <f>IF(U104=TRUE,$J104,"")</f>
        <v/>
      </c>
      <c r="U104" s="132" t="b">
        <v>0</v>
      </c>
      <c r="V104" s="133">
        <f>IF(AND(H104=TRUE,OR(K104="",K104&gt;M104)),S104,0)</f>
        <v/>
      </c>
      <c r="W104" s="132" t="n">
        <v>0</v>
      </c>
      <c r="X104" s="132" t="b">
        <v>0</v>
      </c>
      <c r="Y104" s="135">
        <f>IF(H104=FALSE,VLOOKUP($C104,Sales!$C:$F,4,FALSE),1)</f>
        <v/>
      </c>
      <c r="Z104" s="132">
        <f>IF(Y104=0,"Release",IF(AND(L104&lt;J104,Y104=1,H104=FALSE,U104=FALSE,MONTH(L104)&amp;"/"&amp;YEAR(L104)&lt;&gt;MONTH(J104)&amp;"/"&amp;YEAR(J104)),"Release",""))</f>
        <v/>
      </c>
      <c r="AA104" s="136">
        <f>_xlfn.minifs($L:$L,$C:$C,$C104,$F:$F,"&lt;&gt;0")</f>
        <v/>
      </c>
      <c r="AB104" s="136">
        <f>C104&amp;"-"&amp;A104</f>
        <v/>
      </c>
      <c r="AC104" s="136">
        <f>L104</f>
        <v/>
      </c>
      <c r="AD104" s="136">
        <f>EOMONTH(EDATE($J104, 0), 0)</f>
        <v/>
      </c>
      <c r="AE104" s="135">
        <f>IF(AND(AD104&gt;EOMONTH(EDATE(AA104, 0), 0)),1,0)</f>
        <v/>
      </c>
    </row>
    <row r="105">
      <c r="A105" s="132" t="inlineStr">
        <is>
          <t>ZPED01</t>
        </is>
      </c>
      <c r="B105" s="132" t="n">
        <v>2</v>
      </c>
      <c r="C105" s="132" t="inlineStr">
        <is>
          <t>HFB110</t>
        </is>
      </c>
      <c r="D105" s="132" t="inlineStr">
        <is>
          <t>B</t>
        </is>
      </c>
      <c r="E105" s="132" t="inlineStr">
        <is>
          <t>Pedersen Wendy</t>
        </is>
      </c>
      <c r="F105" s="133">
        <f>SUMIFS(Investors!$M:$M, Investors!$I:$I, "&lt;=" &amp; 'NSST Print'!$B$3, Investors!$K:$K, "&gt;" &amp; 'NSST Print'!$B$3, Investors!$A:$A, 'Investor Exit List'!A105, Investors!$E:$E, 'Investor Exit List'!C105)</f>
        <v/>
      </c>
      <c r="G105" s="134" t="n">
        <v>44352</v>
      </c>
      <c r="H105" s="132">
        <f>VLOOKUP($C105,Sales!$C:$E,2,FALSE)</f>
        <v/>
      </c>
      <c r="I105" s="132">
        <f>VLOOKUP($C105,Sales!$C:$E,3,FALSE)</f>
        <v/>
      </c>
      <c r="J105" s="134">
        <f>SUMIFS(Sales!$H:$H,Sales!$C:$C,'Investor Exit List'!$C105)</f>
        <v/>
      </c>
      <c r="K105" s="134">
        <f>IF(I105=TRUE,J105,"")</f>
        <v/>
      </c>
      <c r="L105" s="134">
        <f>G105+731</f>
        <v/>
      </c>
      <c r="M105" s="134" t="n">
        <v>45473</v>
      </c>
      <c r="N105" s="135">
        <f>IFERROR(IF(G105&lt;&gt;"",IF(I105=TRUE,0,IF(U105=TRUE,0,L105-M105)),0),0)</f>
        <v/>
      </c>
      <c r="O105" s="135">
        <f>IF(N105&gt;0,IF(N105&lt;=180,N105,0),0)</f>
        <v/>
      </c>
      <c r="P105" s="133">
        <f>IF(AND(N105&lt;90,N105&gt;0),Q105,0)</f>
        <v/>
      </c>
      <c r="Q105" s="133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33">
        <f>IF(AND(H105=TRUE,I105=FALSE),Q105,0)</f>
        <v/>
      </c>
      <c r="S105" s="133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34">
        <f>IF(U105=TRUE,$J105,"")</f>
        <v/>
      </c>
      <c r="U105" s="132" t="b">
        <v>0</v>
      </c>
      <c r="V105" s="133">
        <f>IF(AND(H105=TRUE,OR(K105="",K105&gt;M105)),S105,0)</f>
        <v/>
      </c>
      <c r="W105" s="132" t="n">
        <v>0</v>
      </c>
      <c r="X105" s="132" t="b">
        <v>0</v>
      </c>
      <c r="Y105" s="135">
        <f>IF(H105=FALSE,VLOOKUP($C105,Sales!$C:$F,4,FALSE),1)</f>
        <v/>
      </c>
      <c r="Z105" s="132">
        <f>IF(Y105=0,"Release",IF(AND(L105&lt;J105,Y105=1,H105=FALSE,U105=FALSE,MONTH(L105)&amp;"/"&amp;YEAR(L105)&lt;&gt;MONTH(J105)&amp;"/"&amp;YEAR(J105)),"Release",""))</f>
        <v/>
      </c>
      <c r="AA105" s="136">
        <f>_xlfn.minifs($L:$L,$C:$C,$C105,$F:$F,"&lt;&gt;0")</f>
        <v/>
      </c>
      <c r="AB105" s="136">
        <f>C105&amp;"-"&amp;A105</f>
        <v/>
      </c>
      <c r="AC105" s="136">
        <f>L105</f>
        <v/>
      </c>
      <c r="AD105" s="136">
        <f>EOMONTH(EDATE($J105, 0), 0)</f>
        <v/>
      </c>
      <c r="AE105" s="135">
        <f>IF(AND(AD105&gt;EOMONTH(EDATE(AA105, 0), 0)),1,0)</f>
        <v/>
      </c>
    </row>
    <row r="106">
      <c r="A106" s="132" t="inlineStr">
        <is>
          <t>ZCRO01</t>
        </is>
      </c>
      <c r="B106" s="132" t="n">
        <v>5</v>
      </c>
      <c r="C106" s="132" t="inlineStr">
        <is>
          <t>HFB111</t>
        </is>
      </c>
      <c r="D106" s="132" t="inlineStr">
        <is>
          <t>B</t>
        </is>
      </c>
      <c r="E106" s="132" t="inlineStr">
        <is>
          <t>Lunau Marc</t>
        </is>
      </c>
      <c r="F106" s="133">
        <f>SUMIFS(Investors!$M:$M, Investors!$I:$I, "&lt;=" &amp; 'NSST Print'!$B$3, Investors!$K:$K, "&gt;" &amp; 'NSST Print'!$B$3, Investors!$A:$A, 'Investor Exit List'!A106, Investors!$E:$E, 'Investor Exit List'!C106)</f>
        <v/>
      </c>
      <c r="G106" s="134" t="n">
        <v>44352</v>
      </c>
      <c r="H106" s="132">
        <f>VLOOKUP($C106,Sales!$C:$E,2,FALSE)</f>
        <v/>
      </c>
      <c r="I106" s="132">
        <f>VLOOKUP($C106,Sales!$C:$E,3,FALSE)</f>
        <v/>
      </c>
      <c r="J106" s="134">
        <f>SUMIFS(Sales!$H:$H,Sales!$C:$C,'Investor Exit List'!$C106)</f>
        <v/>
      </c>
      <c r="K106" s="134">
        <f>IF(I106=TRUE,J106,"")</f>
        <v/>
      </c>
      <c r="L106" s="134">
        <f>G106+731</f>
        <v/>
      </c>
      <c r="M106" s="134" t="n">
        <v>45473</v>
      </c>
      <c r="N106" s="135">
        <f>IFERROR(IF(G106&lt;&gt;"",IF(I106=TRUE,0,IF(U106=TRUE,0,L106-M106)),0),0)</f>
        <v/>
      </c>
      <c r="O106" s="135">
        <f>IF(N106&gt;0,IF(N106&lt;=180,N106,0),0)</f>
        <v/>
      </c>
      <c r="P106" s="133">
        <f>IF(AND(N106&lt;90,N106&gt;0),Q106,0)</f>
        <v/>
      </c>
      <c r="Q106" s="133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33">
        <f>IF(AND(H106=TRUE,I106=FALSE),Q106,0)</f>
        <v/>
      </c>
      <c r="S106" s="133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34">
        <f>IF(U106=TRUE,$J106,"")</f>
        <v/>
      </c>
      <c r="U106" s="132" t="b">
        <v>0</v>
      </c>
      <c r="V106" s="133">
        <f>IF(AND(H106=TRUE,OR(K106="",K106&gt;M106)),S106,0)</f>
        <v/>
      </c>
      <c r="W106" s="132" t="n">
        <v>0</v>
      </c>
      <c r="X106" s="132" t="b">
        <v>0</v>
      </c>
      <c r="Y106" s="135">
        <f>IF(H106=FALSE,VLOOKUP($C106,Sales!$C:$F,4,FALSE),1)</f>
        <v/>
      </c>
      <c r="Z106" s="132">
        <f>IF(Y106=0,"Release",IF(AND(L106&lt;J106,Y106=1,H106=FALSE,U106=FALSE,MONTH(L106)&amp;"/"&amp;YEAR(L106)&lt;&gt;MONTH(J106)&amp;"/"&amp;YEAR(J106)),"Release",""))</f>
        <v/>
      </c>
      <c r="AA106" s="136">
        <f>_xlfn.minifs($L:$L,$C:$C,$C106,$F:$F,"&lt;&gt;0")</f>
        <v/>
      </c>
      <c r="AB106" s="136">
        <f>C106&amp;"-"&amp;A106</f>
        <v/>
      </c>
      <c r="AC106" s="136">
        <f>L106</f>
        <v/>
      </c>
      <c r="AD106" s="136">
        <f>EOMONTH(EDATE($J106, 0), 0)</f>
        <v/>
      </c>
      <c r="AE106" s="135">
        <f>IF(AND(AD106&gt;EOMONTH(EDATE(AA106, 0), 0)),1,0)</f>
        <v/>
      </c>
    </row>
    <row r="107">
      <c r="A107" s="132" t="inlineStr">
        <is>
          <t>ZLUN01</t>
        </is>
      </c>
      <c r="B107" s="132" t="n">
        <v>6</v>
      </c>
      <c r="C107" s="132" t="inlineStr">
        <is>
          <t>HFB111</t>
        </is>
      </c>
      <c r="D107" s="132" t="inlineStr">
        <is>
          <t>B</t>
        </is>
      </c>
      <c r="E107" s="132" t="inlineStr">
        <is>
          <t>Lunau Marc</t>
        </is>
      </c>
      <c r="F107" s="133">
        <f>SUMIFS(Investors!$M:$M, Investors!$I:$I, "&lt;=" &amp; 'NSST Print'!$B$3, Investors!$K:$K, "&gt;" &amp; 'NSST Print'!$B$3, Investors!$A:$A, 'Investor Exit List'!A107, Investors!$E:$E, 'Investor Exit List'!C107)</f>
        <v/>
      </c>
      <c r="G107" s="134" t="n">
        <v>44352</v>
      </c>
      <c r="H107" s="132">
        <f>VLOOKUP($C107,Sales!$C:$E,2,FALSE)</f>
        <v/>
      </c>
      <c r="I107" s="132">
        <f>VLOOKUP($C107,Sales!$C:$E,3,FALSE)</f>
        <v/>
      </c>
      <c r="J107" s="134">
        <f>SUMIFS(Sales!$H:$H,Sales!$C:$C,'Investor Exit List'!$C107)</f>
        <v/>
      </c>
      <c r="K107" s="134">
        <f>IF(I107=TRUE,J107,"")</f>
        <v/>
      </c>
      <c r="L107" s="134">
        <f>G107+731</f>
        <v/>
      </c>
      <c r="M107" s="134" t="n">
        <v>45473</v>
      </c>
      <c r="N107" s="135">
        <f>IFERROR(IF(G107&lt;&gt;"",IF(I107=TRUE,0,IF(U107=TRUE,0,L107-M107)),0),0)</f>
        <v/>
      </c>
      <c r="O107" s="135">
        <f>IF(N107&gt;0,IF(N107&lt;=180,N107,0),0)</f>
        <v/>
      </c>
      <c r="P107" s="133">
        <f>IF(AND(N107&lt;90,N107&gt;0),Q107,0)</f>
        <v/>
      </c>
      <c r="Q107" s="133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33">
        <f>IF(AND(H107=TRUE,I107=FALSE),Q107,0)</f>
        <v/>
      </c>
      <c r="S107" s="133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34">
        <f>IF(U107=TRUE,$J107,"")</f>
        <v/>
      </c>
      <c r="U107" s="132" t="b">
        <v>0</v>
      </c>
      <c r="V107" s="133">
        <f>IF(AND(H107=TRUE,OR(K107="",K107&gt;M107)),S107,0)</f>
        <v/>
      </c>
      <c r="W107" s="132" t="n">
        <v>0</v>
      </c>
      <c r="X107" s="132" t="b">
        <v>0</v>
      </c>
      <c r="Y107" s="135">
        <f>IF(H107=FALSE,VLOOKUP($C107,Sales!$C:$F,4,FALSE),1)</f>
        <v/>
      </c>
      <c r="Z107" s="132">
        <f>IF(Y107=0,"Release",IF(AND(L107&lt;J107,Y107=1,H107=FALSE,U107=FALSE,MONTH(L107)&amp;"/"&amp;YEAR(L107)&lt;&gt;MONTH(J107)&amp;"/"&amp;YEAR(J107)),"Release",""))</f>
        <v/>
      </c>
      <c r="AA107" s="136">
        <f>_xlfn.minifs($L:$L,$C:$C,$C107,$F:$F,"&lt;&gt;0")</f>
        <v/>
      </c>
      <c r="AB107" s="136">
        <f>C107&amp;"-"&amp;A107</f>
        <v/>
      </c>
      <c r="AC107" s="136">
        <f>L107</f>
        <v/>
      </c>
      <c r="AD107" s="136">
        <f>EOMONTH(EDATE($J107, 0), 0)</f>
        <v/>
      </c>
      <c r="AE107" s="135">
        <f>IF(AND(AD107&gt;EOMONTH(EDATE(AA107, 0), 0)),1,0)</f>
        <v/>
      </c>
    </row>
    <row r="108">
      <c r="A108" s="132" t="inlineStr">
        <is>
          <t>ZSCA02</t>
        </is>
      </c>
      <c r="B108" s="132" t="n">
        <v>1</v>
      </c>
      <c r="C108" s="132" t="inlineStr">
        <is>
          <t>HFB111</t>
        </is>
      </c>
      <c r="D108" s="132" t="inlineStr">
        <is>
          <t>B</t>
        </is>
      </c>
      <c r="E108" s="132" t="inlineStr">
        <is>
          <t>Scalzini Chad</t>
        </is>
      </c>
      <c r="F108" s="133">
        <f>SUMIFS(Investors!$M:$M, Investors!$I:$I, "&lt;=" &amp; 'NSST Print'!$B$3, Investors!$K:$K, "&gt;" &amp; 'NSST Print'!$B$3, Investors!$A:$A, 'Investor Exit List'!A108, Investors!$E:$E, 'Investor Exit List'!C108)</f>
        <v/>
      </c>
      <c r="G108" s="134" t="n">
        <v>44508</v>
      </c>
      <c r="H108" s="132">
        <f>VLOOKUP($C108,Sales!$C:$E,2,FALSE)</f>
        <v/>
      </c>
      <c r="I108" s="132">
        <f>VLOOKUP($C108,Sales!$C:$E,3,FALSE)</f>
        <v/>
      </c>
      <c r="J108" s="134">
        <f>SUMIFS(Sales!$H:$H,Sales!$C:$C,'Investor Exit List'!$C108)</f>
        <v/>
      </c>
      <c r="K108" s="134">
        <f>IF(I108=TRUE,J108,"")</f>
        <v/>
      </c>
      <c r="L108" s="134">
        <f>G108+731</f>
        <v/>
      </c>
      <c r="M108" s="134" t="n">
        <v>45473</v>
      </c>
      <c r="N108" s="135">
        <f>IFERROR(IF(G108&lt;&gt;"",IF(I108=TRUE,0,IF(U108=TRUE,0,L108-M108)),0),0)</f>
        <v/>
      </c>
      <c r="O108" s="135">
        <f>IF(N108&gt;0,IF(N108&lt;=180,N108,0),0)</f>
        <v/>
      </c>
      <c r="P108" s="133">
        <f>IF(AND(N108&lt;90,N108&gt;0),Q108,0)</f>
        <v/>
      </c>
      <c r="Q108" s="133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33">
        <f>IF(AND(H108=TRUE,I108=FALSE),Q108,0)</f>
        <v/>
      </c>
      <c r="S108" s="133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34">
        <f>IF(U108=TRUE,$J108,"")</f>
        <v/>
      </c>
      <c r="U108" s="132" t="b">
        <v>0</v>
      </c>
      <c r="V108" s="133">
        <f>IF(AND(H108=TRUE,OR(K108="",K108&gt;M108)),S108,0)</f>
        <v/>
      </c>
      <c r="W108" s="132" t="n">
        <v>0</v>
      </c>
      <c r="X108" s="132" t="b">
        <v>0</v>
      </c>
      <c r="Y108" s="135">
        <f>IF(H108=FALSE,VLOOKUP($C108,Sales!$C:$F,4,FALSE),1)</f>
        <v/>
      </c>
      <c r="Z108" s="132">
        <f>IF(Y108=0,"Release",IF(AND(L108&lt;J108,Y108=1,H108=FALSE,U108=FALSE,MONTH(L108)&amp;"/"&amp;YEAR(L108)&lt;&gt;MONTH(J108)&amp;"/"&amp;YEAR(J108)),"Release",""))</f>
        <v/>
      </c>
      <c r="AA108" s="136">
        <f>_xlfn.minifs($L:$L,$C:$C,$C108,$F:$F,"&lt;&gt;0")</f>
        <v/>
      </c>
      <c r="AB108" s="136">
        <f>C108&amp;"-"&amp;A108</f>
        <v/>
      </c>
      <c r="AC108" s="136">
        <f>L108</f>
        <v/>
      </c>
      <c r="AD108" s="136">
        <f>EOMONTH(EDATE($J108, 0), 0)</f>
        <v/>
      </c>
      <c r="AE108" s="135">
        <f>IF(AND(AD108&gt;EOMONTH(EDATE(AA108, 0), 0)),1,0)</f>
        <v/>
      </c>
    </row>
    <row r="109">
      <c r="A109" s="132" t="inlineStr">
        <is>
          <t>ZSCH03</t>
        </is>
      </c>
      <c r="B109" s="132" t="n">
        <v>1</v>
      </c>
      <c r="C109" s="132" t="inlineStr">
        <is>
          <t>HFB111</t>
        </is>
      </c>
      <c r="D109" s="132" t="inlineStr">
        <is>
          <t>B</t>
        </is>
      </c>
      <c r="E109" s="132" t="inlineStr">
        <is>
          <t>Schmidt Gary James</t>
        </is>
      </c>
      <c r="F109" s="133">
        <f>SUMIFS(Investors!$M:$M, Investors!$I:$I, "&lt;=" &amp; 'NSST Print'!$B$3, Investors!$K:$K, "&gt;" &amp; 'NSST Print'!$B$3, Investors!$A:$A, 'Investor Exit List'!A109, Investors!$E:$E, 'Investor Exit List'!C109)</f>
        <v/>
      </c>
      <c r="G109" s="134" t="n">
        <v>44352</v>
      </c>
      <c r="H109" s="132">
        <f>VLOOKUP($C109,Sales!$C:$E,2,FALSE)</f>
        <v/>
      </c>
      <c r="I109" s="132">
        <f>VLOOKUP($C109,Sales!$C:$E,3,FALSE)</f>
        <v/>
      </c>
      <c r="J109" s="134">
        <f>SUMIFS(Sales!$H:$H,Sales!$C:$C,'Investor Exit List'!$C109)</f>
        <v/>
      </c>
      <c r="K109" s="134">
        <f>IF(I109=TRUE,J109,"")</f>
        <v/>
      </c>
      <c r="L109" s="134">
        <f>G109+731</f>
        <v/>
      </c>
      <c r="M109" s="134" t="n">
        <v>45473</v>
      </c>
      <c r="N109" s="135">
        <f>IFERROR(IF(G109&lt;&gt;"",IF(I109=TRUE,0,IF(U109=TRUE,0,L109-M109)),0),0)</f>
        <v/>
      </c>
      <c r="O109" s="135">
        <f>IF(N109&gt;0,IF(N109&lt;=180,N109,0),0)</f>
        <v/>
      </c>
      <c r="P109" s="133">
        <f>IF(AND(N109&lt;90,N109&gt;0),Q109,0)</f>
        <v/>
      </c>
      <c r="Q109" s="133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33">
        <f>IF(AND(H109=TRUE,I109=FALSE),Q109,0)</f>
        <v/>
      </c>
      <c r="S109" s="133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34">
        <f>IF(U109=TRUE,$J109,"")</f>
        <v/>
      </c>
      <c r="U109" s="132" t="b">
        <v>0</v>
      </c>
      <c r="V109" s="133">
        <f>IF(AND(H109=TRUE,OR(K109="",K109&gt;M109)),S109,0)</f>
        <v/>
      </c>
      <c r="W109" s="132" t="n">
        <v>0</v>
      </c>
      <c r="X109" s="132" t="b">
        <v>0</v>
      </c>
      <c r="Y109" s="135">
        <f>IF(H109=FALSE,VLOOKUP($C109,Sales!$C:$F,4,FALSE),1)</f>
        <v/>
      </c>
      <c r="Z109" s="132">
        <f>IF(Y109=0,"Release",IF(AND(L109&lt;J109,Y109=1,H109=FALSE,U109=FALSE,MONTH(L109)&amp;"/"&amp;YEAR(L109)&lt;&gt;MONTH(J109)&amp;"/"&amp;YEAR(J109)),"Release",""))</f>
        <v/>
      </c>
      <c r="AA109" s="136">
        <f>_xlfn.minifs($L:$L,$C:$C,$C109,$F:$F,"&lt;&gt;0")</f>
        <v/>
      </c>
      <c r="AB109" s="136">
        <f>C109&amp;"-"&amp;A109</f>
        <v/>
      </c>
      <c r="AC109" s="136">
        <f>L109</f>
        <v/>
      </c>
      <c r="AD109" s="136">
        <f>EOMONTH(EDATE($J109, 0), 0)</f>
        <v/>
      </c>
      <c r="AE109" s="135">
        <f>IF(AND(AD109&gt;EOMONTH(EDATE(AA109, 0), 0)),1,0)</f>
        <v/>
      </c>
    </row>
    <row r="110">
      <c r="A110" s="132" t="inlineStr">
        <is>
          <t>ZBEN01</t>
        </is>
      </c>
      <c r="B110" s="132" t="n">
        <v>1</v>
      </c>
      <c r="C110" s="132" t="inlineStr">
        <is>
          <t>HFB201</t>
        </is>
      </c>
      <c r="D110" s="132" t="inlineStr">
        <is>
          <t>B</t>
        </is>
      </c>
      <c r="E110" s="132" t="inlineStr">
        <is>
          <t>Beneke Heino</t>
        </is>
      </c>
      <c r="F110" s="133">
        <f>SUMIFS(Investors!$M:$M, Investors!$I:$I, "&lt;=" &amp; 'NSST Print'!$B$3, Investors!$K:$K, "&gt;" &amp; 'NSST Print'!$B$3, Investors!$A:$A, 'Investor Exit List'!A110, Investors!$E:$E, 'Investor Exit List'!C110)</f>
        <v/>
      </c>
      <c r="G110" s="134" t="n">
        <v>44352</v>
      </c>
      <c r="H110" s="132">
        <f>VLOOKUP($C110,Sales!$C:$E,2,FALSE)</f>
        <v/>
      </c>
      <c r="I110" s="132">
        <f>VLOOKUP($C110,Sales!$C:$E,3,FALSE)</f>
        <v/>
      </c>
      <c r="J110" s="134">
        <f>SUMIFS(Sales!$H:$H,Sales!$C:$C,'Investor Exit List'!$C110)</f>
        <v/>
      </c>
      <c r="K110" s="134">
        <f>IF(I110=TRUE,J110,"")</f>
        <v/>
      </c>
      <c r="L110" s="134">
        <f>G110+731</f>
        <v/>
      </c>
      <c r="M110" s="134" t="n">
        <v>45473</v>
      </c>
      <c r="N110" s="135">
        <f>IFERROR(IF(G110&lt;&gt;"",IF(I110=TRUE,0,IF(U110=TRUE,0,L110-M110)),0),0)</f>
        <v/>
      </c>
      <c r="O110" s="135">
        <f>IF(N110&gt;0,IF(N110&lt;=180,N110,0),0)</f>
        <v/>
      </c>
      <c r="P110" s="133">
        <f>IF(AND(N110&lt;90,N110&gt;0),Q110,0)</f>
        <v/>
      </c>
      <c r="Q110" s="133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33">
        <f>IF(AND(H110=TRUE,I110=FALSE),Q110,0)</f>
        <v/>
      </c>
      <c r="S110" s="133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34">
        <f>IF(U110=TRUE,$J110,"")</f>
        <v/>
      </c>
      <c r="U110" s="132" t="b">
        <v>0</v>
      </c>
      <c r="V110" s="133">
        <f>IF(AND(H110=TRUE,OR(K110="",K110&gt;M110)),S110,0)</f>
        <v/>
      </c>
      <c r="W110" s="132" t="n">
        <v>0</v>
      </c>
      <c r="X110" s="132" t="b">
        <v>0</v>
      </c>
      <c r="Y110" s="135">
        <f>IF(H110=FALSE,VLOOKUP($C110,Sales!$C:$F,4,FALSE),1)</f>
        <v/>
      </c>
      <c r="Z110" s="132">
        <f>IF(Y110=0,"Release",IF(AND(L110&lt;J110,Y110=1,H110=FALSE,U110=FALSE,MONTH(L110)&amp;"/"&amp;YEAR(L110)&lt;&gt;MONTH(J110)&amp;"/"&amp;YEAR(J110)),"Release",""))</f>
        <v/>
      </c>
      <c r="AA110" s="136">
        <f>_xlfn.minifs($L:$L,$C:$C,$C110,$F:$F,"&lt;&gt;0")</f>
        <v/>
      </c>
      <c r="AB110" s="136">
        <f>C110&amp;"-"&amp;A110</f>
        <v/>
      </c>
      <c r="AC110" s="136">
        <f>L110</f>
        <v/>
      </c>
      <c r="AD110" s="136">
        <f>EOMONTH(EDATE($J110, 0), 0)</f>
        <v/>
      </c>
      <c r="AE110" s="135">
        <f>IF(AND(AD110&gt;EOMONTH(EDATE(AA110, 0), 0)),1,0)</f>
        <v/>
      </c>
    </row>
    <row r="111">
      <c r="A111" s="132" t="inlineStr">
        <is>
          <t>ZGLO01</t>
        </is>
      </c>
      <c r="B111" s="132" t="n">
        <v>1</v>
      </c>
      <c r="C111" s="132" t="inlineStr">
        <is>
          <t>HFB201</t>
        </is>
      </c>
      <c r="D111" s="132" t="inlineStr">
        <is>
          <t>B</t>
        </is>
      </c>
      <c r="E111" s="132" t="inlineStr">
        <is>
          <t>Goltz Elizma</t>
        </is>
      </c>
      <c r="F111" s="133">
        <f>SUMIFS(Investors!$M:$M, Investors!$I:$I, "&lt;=" &amp; 'NSST Print'!$B$3, Investors!$K:$K, "&gt;" &amp; 'NSST Print'!$B$3, Investors!$A:$A, 'Investor Exit List'!A111, Investors!$E:$E, 'Investor Exit List'!C111)</f>
        <v/>
      </c>
      <c r="G111" s="134" t="n">
        <v>44378</v>
      </c>
      <c r="H111" s="132">
        <f>VLOOKUP($C111,Sales!$C:$E,2,FALSE)</f>
        <v/>
      </c>
      <c r="I111" s="132">
        <f>VLOOKUP($C111,Sales!$C:$E,3,FALSE)</f>
        <v/>
      </c>
      <c r="J111" s="134">
        <f>SUMIFS(Sales!$H:$H,Sales!$C:$C,'Investor Exit List'!$C111)</f>
        <v/>
      </c>
      <c r="K111" s="134">
        <f>IF(I111=TRUE,J111,"")</f>
        <v/>
      </c>
      <c r="L111" s="134">
        <f>G111+731</f>
        <v/>
      </c>
      <c r="M111" s="134" t="n">
        <v>45473</v>
      </c>
      <c r="N111" s="135">
        <f>IFERROR(IF(G111&lt;&gt;"",IF(I111=TRUE,0,IF(U111=TRUE,0,L111-M111)),0),0)</f>
        <v/>
      </c>
      <c r="O111" s="135">
        <f>IF(N111&gt;0,IF(N111&lt;=180,N111,0),0)</f>
        <v/>
      </c>
      <c r="P111" s="133">
        <f>IF(AND(N111&lt;90,N111&gt;0),Q111,0)</f>
        <v/>
      </c>
      <c r="Q111" s="133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33">
        <f>IF(AND(H111=TRUE,I111=FALSE),Q111,0)</f>
        <v/>
      </c>
      <c r="S111" s="133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34">
        <f>IF(U111=TRUE,$J111,"")</f>
        <v/>
      </c>
      <c r="U111" s="132" t="b">
        <v>0</v>
      </c>
      <c r="V111" s="133">
        <f>IF(AND(H111=TRUE,OR(K111="",K111&gt;M111)),S111,0)</f>
        <v/>
      </c>
      <c r="W111" s="132" t="n">
        <v>0</v>
      </c>
      <c r="X111" s="132" t="b">
        <v>0</v>
      </c>
      <c r="Y111" s="135">
        <f>IF(H111=FALSE,VLOOKUP($C111,Sales!$C:$F,4,FALSE),1)</f>
        <v/>
      </c>
      <c r="Z111" s="132">
        <f>IF(Y111=0,"Release",IF(AND(L111&lt;J111,Y111=1,H111=FALSE,U111=FALSE,MONTH(L111)&amp;"/"&amp;YEAR(L111)&lt;&gt;MONTH(J111)&amp;"/"&amp;YEAR(J111)),"Release",""))</f>
        <v/>
      </c>
      <c r="AA111" s="136">
        <f>_xlfn.minifs($L:$L,$C:$C,$C111,$F:$F,"&lt;&gt;0")</f>
        <v/>
      </c>
      <c r="AB111" s="136">
        <f>C111&amp;"-"&amp;A111</f>
        <v/>
      </c>
      <c r="AC111" s="136">
        <f>L111</f>
        <v/>
      </c>
      <c r="AD111" s="136">
        <f>EOMONTH(EDATE($J111, 0), 0)</f>
        <v/>
      </c>
      <c r="AE111" s="135">
        <f>IF(AND(AD111&gt;EOMONTH(EDATE(AA111, 0), 0)),1,0)</f>
        <v/>
      </c>
    </row>
    <row r="112">
      <c r="A112" s="132" t="inlineStr">
        <is>
          <t>ZMIN01</t>
        </is>
      </c>
      <c r="B112" s="132" t="n">
        <v>1</v>
      </c>
      <c r="C112" s="132" t="inlineStr">
        <is>
          <t>HFB202</t>
        </is>
      </c>
      <c r="D112" s="132" t="inlineStr">
        <is>
          <t>B</t>
        </is>
      </c>
      <c r="E112" s="132" t="inlineStr">
        <is>
          <t>Minnaar Irene Petronella</t>
        </is>
      </c>
      <c r="F112" s="133">
        <f>SUMIFS(Investors!$M:$M, Investors!$I:$I, "&lt;=" &amp; 'NSST Print'!$B$3, Investors!$K:$K, "&gt;" &amp; 'NSST Print'!$B$3, Investors!$A:$A, 'Investor Exit List'!A112, Investors!$E:$E, 'Investor Exit List'!C112)</f>
        <v/>
      </c>
      <c r="G112" s="134" t="n">
        <v>44378</v>
      </c>
      <c r="H112" s="132">
        <f>VLOOKUP($C112,Sales!$C:$E,2,FALSE)</f>
        <v/>
      </c>
      <c r="I112" s="132">
        <f>VLOOKUP($C112,Sales!$C:$E,3,FALSE)</f>
        <v/>
      </c>
      <c r="J112" s="134">
        <f>SUMIFS(Sales!$H:$H,Sales!$C:$C,'Investor Exit List'!$C112)</f>
        <v/>
      </c>
      <c r="K112" s="134">
        <f>IF(I112=TRUE,J112,"")</f>
        <v/>
      </c>
      <c r="L112" s="134">
        <f>G112+731</f>
        <v/>
      </c>
      <c r="M112" s="134" t="n">
        <v>45473</v>
      </c>
      <c r="N112" s="135">
        <f>IFERROR(IF(G112&lt;&gt;"",IF(I112=TRUE,0,IF(U112=TRUE,0,L112-M112)),0),0)</f>
        <v/>
      </c>
      <c r="O112" s="135">
        <f>IF(N112&gt;0,IF(N112&lt;=180,N112,0),0)</f>
        <v/>
      </c>
      <c r="P112" s="133">
        <f>IF(AND(N112&lt;90,N112&gt;0),Q112,0)</f>
        <v/>
      </c>
      <c r="Q112" s="133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33">
        <f>IF(AND(H112=TRUE,I112=FALSE),Q112,0)</f>
        <v/>
      </c>
      <c r="S112" s="133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34">
        <f>IF(U112=TRUE,$J112,"")</f>
        <v/>
      </c>
      <c r="U112" s="132" t="b">
        <v>1</v>
      </c>
      <c r="V112" s="133">
        <f>IF(AND(H112=TRUE,OR(K112="",K112&gt;M112)),S112,0)</f>
        <v/>
      </c>
      <c r="W112" s="132" t="n">
        <v>0</v>
      </c>
      <c r="X112" s="132" t="b">
        <v>0</v>
      </c>
      <c r="Y112" s="135">
        <f>IF(H112=FALSE,VLOOKUP($C112,Sales!$C:$F,4,FALSE),1)</f>
        <v/>
      </c>
      <c r="Z112" s="132">
        <f>IF(Y112=0,"Release",IF(AND(L112&lt;J112,Y112=1,H112=FALSE,U112=FALSE,MONTH(L112)&amp;"/"&amp;YEAR(L112)&lt;&gt;MONTH(J112)&amp;"/"&amp;YEAR(J112)),"Release",""))</f>
        <v/>
      </c>
      <c r="AA112" s="136">
        <f>_xlfn.minifs($L:$L,$C:$C,$C112,$F:$F,"&lt;&gt;0")</f>
        <v/>
      </c>
      <c r="AB112" s="136">
        <f>C112&amp;"-"&amp;A112</f>
        <v/>
      </c>
      <c r="AC112" s="136">
        <f>L112</f>
        <v/>
      </c>
      <c r="AD112" s="136">
        <f>EOMONTH(EDATE($J112, 0), 0)</f>
        <v/>
      </c>
      <c r="AE112" s="135">
        <f>IF(AND(AD112&gt;EOMONTH(EDATE(AA112, 0), 0)),1,0)</f>
        <v/>
      </c>
    </row>
    <row r="113">
      <c r="A113" s="132" t="inlineStr">
        <is>
          <t>ZRUS01</t>
        </is>
      </c>
      <c r="B113" s="132" t="n">
        <v>1</v>
      </c>
      <c r="C113" s="132" t="inlineStr">
        <is>
          <t>HFB202</t>
        </is>
      </c>
      <c r="D113" s="132" t="inlineStr">
        <is>
          <t>B</t>
        </is>
      </c>
      <c r="E113" s="132" t="inlineStr">
        <is>
          <t>Rust Izak Cornelius</t>
        </is>
      </c>
      <c r="F113" s="133">
        <f>SUMIFS(Investors!$M:$M, Investors!$I:$I, "&lt;=" &amp; 'NSST Print'!$B$3, Investors!$K:$K, "&gt;" &amp; 'NSST Print'!$B$3, Investors!$A:$A, 'Investor Exit List'!A113, Investors!$E:$E, 'Investor Exit List'!C113)</f>
        <v/>
      </c>
      <c r="G113" s="134" t="n">
        <v>44352</v>
      </c>
      <c r="H113" s="132">
        <f>VLOOKUP($C113,Sales!$C:$E,2,FALSE)</f>
        <v/>
      </c>
      <c r="I113" s="132">
        <f>VLOOKUP($C113,Sales!$C:$E,3,FALSE)</f>
        <v/>
      </c>
      <c r="J113" s="134">
        <f>SUMIFS(Sales!$H:$H,Sales!$C:$C,'Investor Exit List'!$C113)</f>
        <v/>
      </c>
      <c r="K113" s="134">
        <f>IF(I113=TRUE,J113,"")</f>
        <v/>
      </c>
      <c r="L113" s="134">
        <f>G113+731</f>
        <v/>
      </c>
      <c r="M113" s="134" t="n">
        <v>45473</v>
      </c>
      <c r="N113" s="135">
        <f>IFERROR(IF(G113&lt;&gt;"",IF(I113=TRUE,0,IF(U113=TRUE,0,L113-M113)),0),0)</f>
        <v/>
      </c>
      <c r="O113" s="135">
        <f>IF(N113&gt;0,IF(N113&lt;=180,N113,0),0)</f>
        <v/>
      </c>
      <c r="P113" s="133">
        <f>IF(AND(N113&lt;90,N113&gt;0),Q113,0)</f>
        <v/>
      </c>
      <c r="Q113" s="133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33">
        <f>IF(AND(H113=TRUE,I113=FALSE),Q113,0)</f>
        <v/>
      </c>
      <c r="S113" s="133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34">
        <f>IF(U113=TRUE,$J113,"")</f>
        <v/>
      </c>
      <c r="U113" s="132" t="b">
        <v>0</v>
      </c>
      <c r="V113" s="133">
        <f>IF(AND(H113=TRUE,OR(K113="",K113&gt;M113)),S113,0)</f>
        <v/>
      </c>
      <c r="W113" s="132" t="n">
        <v>0</v>
      </c>
      <c r="X113" s="132" t="b">
        <v>0</v>
      </c>
      <c r="Y113" s="135">
        <f>IF(H113=FALSE,VLOOKUP($C113,Sales!$C:$F,4,FALSE),1)</f>
        <v/>
      </c>
      <c r="Z113" s="132">
        <f>IF(Y113=0,"Release",IF(AND(L113&lt;J113,Y113=1,H113=FALSE,U113=FALSE,MONTH(L113)&amp;"/"&amp;YEAR(L113)&lt;&gt;MONTH(J113)&amp;"/"&amp;YEAR(J113)),"Release",""))</f>
        <v/>
      </c>
      <c r="AA113" s="136">
        <f>_xlfn.minifs($L:$L,$C:$C,$C113,$F:$F,"&lt;&gt;0")</f>
        <v/>
      </c>
      <c r="AB113" s="136">
        <f>C113&amp;"-"&amp;A113</f>
        <v/>
      </c>
      <c r="AC113" s="136">
        <f>L113</f>
        <v/>
      </c>
      <c r="AD113" s="136">
        <f>EOMONTH(EDATE($J113, 0), 0)</f>
        <v/>
      </c>
      <c r="AE113" s="135">
        <f>IF(AND(AD113&gt;EOMONTH(EDATE(AA113, 0), 0)),1,0)</f>
        <v/>
      </c>
    </row>
    <row r="114">
      <c r="A114" s="132" t="inlineStr">
        <is>
          <t>ZVAL01</t>
        </is>
      </c>
      <c r="B114" s="132" t="n">
        <v>1</v>
      </c>
      <c r="C114" s="132" t="inlineStr">
        <is>
          <t>HFB202</t>
        </is>
      </c>
      <c r="D114" s="132" t="inlineStr">
        <is>
          <t>B</t>
        </is>
      </c>
      <c r="E114" s="132" t="inlineStr">
        <is>
          <t>Vallabh Manoj</t>
        </is>
      </c>
      <c r="F114" s="133">
        <f>SUMIFS(Investors!$M:$M, Investors!$I:$I, "&lt;=" &amp; 'NSST Print'!$B$3, Investors!$K:$K, "&gt;" &amp; 'NSST Print'!$B$3, Investors!$A:$A, 'Investor Exit List'!A114, Investors!$E:$E, 'Investor Exit List'!C114)</f>
        <v/>
      </c>
      <c r="G114" s="134" t="n">
        <v>44352</v>
      </c>
      <c r="H114" s="132">
        <f>VLOOKUP($C114,Sales!$C:$E,2,FALSE)</f>
        <v/>
      </c>
      <c r="I114" s="132">
        <f>VLOOKUP($C114,Sales!$C:$E,3,FALSE)</f>
        <v/>
      </c>
      <c r="J114" s="134">
        <f>SUMIFS(Sales!$H:$H,Sales!$C:$C,'Investor Exit List'!$C114)</f>
        <v/>
      </c>
      <c r="K114" s="134">
        <f>IF(I114=TRUE,J114,"")</f>
        <v/>
      </c>
      <c r="L114" s="134">
        <f>G114+731</f>
        <v/>
      </c>
      <c r="M114" s="134" t="n">
        <v>45473</v>
      </c>
      <c r="N114" s="135">
        <f>IFERROR(IF(G114&lt;&gt;"",IF(I114=TRUE,0,IF(U114=TRUE,0,L114-M114)),0),0)</f>
        <v/>
      </c>
      <c r="O114" s="135">
        <f>IF(N114&gt;0,IF(N114&lt;=180,N114,0),0)</f>
        <v/>
      </c>
      <c r="P114" s="133">
        <f>IF(AND(N114&lt;90,N114&gt;0),Q114,0)</f>
        <v/>
      </c>
      <c r="Q114" s="133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33">
        <f>IF(AND(H114=TRUE,I114=FALSE),Q114,0)</f>
        <v/>
      </c>
      <c r="S114" s="133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34">
        <f>IF(U114=TRUE,$J114,"")</f>
        <v/>
      </c>
      <c r="U114" s="132" t="b">
        <v>0</v>
      </c>
      <c r="V114" s="133">
        <f>IF(AND(H114=TRUE,OR(K114="",K114&gt;M114)),S114,0)</f>
        <v/>
      </c>
      <c r="W114" s="132" t="n">
        <v>0</v>
      </c>
      <c r="X114" s="132" t="b">
        <v>0</v>
      </c>
      <c r="Y114" s="135">
        <f>IF(H114=FALSE,VLOOKUP($C114,Sales!$C:$F,4,FALSE),1)</f>
        <v/>
      </c>
      <c r="Z114" s="132">
        <f>IF(Y114=0,"Release",IF(AND(L114&lt;J114,Y114=1,H114=FALSE,U114=FALSE,MONTH(L114)&amp;"/"&amp;YEAR(L114)&lt;&gt;MONTH(J114)&amp;"/"&amp;YEAR(J114)),"Release",""))</f>
        <v/>
      </c>
      <c r="AA114" s="136">
        <f>_xlfn.minifs($L:$L,$C:$C,$C114,$F:$F,"&lt;&gt;0")</f>
        <v/>
      </c>
      <c r="AB114" s="136">
        <f>C114&amp;"-"&amp;A114</f>
        <v/>
      </c>
      <c r="AC114" s="136">
        <f>L114</f>
        <v/>
      </c>
      <c r="AD114" s="136">
        <f>EOMONTH(EDATE($J114, 0), 0)</f>
        <v/>
      </c>
      <c r="AE114" s="135">
        <f>IF(AND(AD114&gt;EOMONTH(EDATE(AA114, 0), 0)),1,0)</f>
        <v/>
      </c>
    </row>
    <row r="115">
      <c r="A115" s="132" t="inlineStr">
        <is>
          <t>ZDIC01</t>
        </is>
      </c>
      <c r="B115" s="132" t="n">
        <v>4</v>
      </c>
      <c r="C115" s="132" t="inlineStr">
        <is>
          <t>HFB203</t>
        </is>
      </c>
      <c r="D115" s="132" t="inlineStr">
        <is>
          <t>B</t>
        </is>
      </c>
      <c r="E115" s="132" t="inlineStr">
        <is>
          <t>Dickinson Grant Allan</t>
        </is>
      </c>
      <c r="F115" s="133">
        <f>SUMIFS(Investors!$M:$M, Investors!$I:$I, "&lt;=" &amp; 'NSST Print'!$B$3, Investors!$K:$K, "&gt;" &amp; 'NSST Print'!$B$3, Investors!$A:$A, 'Investor Exit List'!A115, Investors!$E:$E, 'Investor Exit List'!C115)</f>
        <v/>
      </c>
      <c r="G115" s="134" t="n">
        <v>44352</v>
      </c>
      <c r="H115" s="132">
        <f>VLOOKUP($C115,Sales!$C:$E,2,FALSE)</f>
        <v/>
      </c>
      <c r="I115" s="132">
        <f>VLOOKUP($C115,Sales!$C:$E,3,FALSE)</f>
        <v/>
      </c>
      <c r="J115" s="134">
        <f>SUMIFS(Sales!$H:$H,Sales!$C:$C,'Investor Exit List'!$C115)</f>
        <v/>
      </c>
      <c r="K115" s="134">
        <f>IF(I115=TRUE,J115,"")</f>
        <v/>
      </c>
      <c r="L115" s="134">
        <f>G115+731</f>
        <v/>
      </c>
      <c r="M115" s="134" t="n">
        <v>45473</v>
      </c>
      <c r="N115" s="135">
        <f>IFERROR(IF(G115&lt;&gt;"",IF(I115=TRUE,0,IF(U115=TRUE,0,L115-M115)),0),0)</f>
        <v/>
      </c>
      <c r="O115" s="135">
        <f>IF(N115&gt;0,IF(N115&lt;=180,N115,0),0)</f>
        <v/>
      </c>
      <c r="P115" s="133">
        <f>IF(AND(N115&lt;90,N115&gt;0),Q115,0)</f>
        <v/>
      </c>
      <c r="Q115" s="133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33">
        <f>IF(AND(H115=TRUE,I115=FALSE),Q115,0)</f>
        <v/>
      </c>
      <c r="S115" s="133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34">
        <f>IF(U115=TRUE,$J115,"")</f>
        <v/>
      </c>
      <c r="U115" s="132" t="b">
        <v>1</v>
      </c>
      <c r="V115" s="133">
        <f>IF(AND(H115=TRUE,OR(K115="",K115&gt;M115)),S115,0)</f>
        <v/>
      </c>
      <c r="W115" s="132" t="n">
        <v>0</v>
      </c>
      <c r="X115" s="132" t="b">
        <v>0</v>
      </c>
      <c r="Y115" s="135">
        <f>IF(H115=FALSE,VLOOKUP($C115,Sales!$C:$F,4,FALSE),1)</f>
        <v/>
      </c>
      <c r="Z115" s="132">
        <f>IF(Y115=0,"Release",IF(AND(L115&lt;J115,Y115=1,H115=FALSE,U115=FALSE,MONTH(L115)&amp;"/"&amp;YEAR(L115)&lt;&gt;MONTH(J115)&amp;"/"&amp;YEAR(J115)),"Release",""))</f>
        <v/>
      </c>
      <c r="AA115" s="136">
        <f>_xlfn.minifs($L:$L,$C:$C,$C115,$F:$F,"&lt;&gt;0")</f>
        <v/>
      </c>
      <c r="AB115" s="136">
        <f>C115&amp;"-"&amp;A115</f>
        <v/>
      </c>
      <c r="AC115" s="136">
        <f>L115</f>
        <v/>
      </c>
      <c r="AD115" s="136">
        <f>EOMONTH(EDATE($J115, 0), 0)</f>
        <v/>
      </c>
      <c r="AE115" s="135">
        <f>IF(AND(AD115&gt;EOMONTH(EDATE(AA115, 0), 0)),1,0)</f>
        <v/>
      </c>
    </row>
    <row r="116">
      <c r="A116" s="132" t="inlineStr">
        <is>
          <t>ZWAL01</t>
        </is>
      </c>
      <c r="B116" s="132" t="n">
        <v>1</v>
      </c>
      <c r="C116" s="132" t="inlineStr">
        <is>
          <t>HFB203</t>
        </is>
      </c>
      <c r="D116" s="132" t="inlineStr">
        <is>
          <t>B</t>
        </is>
      </c>
      <c r="E116" s="132" t="inlineStr">
        <is>
          <t>Walters Benedict Joseph</t>
        </is>
      </c>
      <c r="F116" s="133">
        <f>SUMIFS(Investors!$M:$M, Investors!$I:$I, "&lt;=" &amp; 'NSST Print'!$B$3, Investors!$K:$K, "&gt;" &amp; 'NSST Print'!$B$3, Investors!$A:$A, 'Investor Exit List'!A116, Investors!$E:$E, 'Investor Exit List'!C116)</f>
        <v/>
      </c>
      <c r="G116" s="134" t="n">
        <v>44352</v>
      </c>
      <c r="H116" s="132">
        <f>VLOOKUP($C116,Sales!$C:$E,2,FALSE)</f>
        <v/>
      </c>
      <c r="I116" s="132">
        <f>VLOOKUP($C116,Sales!$C:$E,3,FALSE)</f>
        <v/>
      </c>
      <c r="J116" s="134">
        <f>SUMIFS(Sales!$H:$H,Sales!$C:$C,'Investor Exit List'!$C116)</f>
        <v/>
      </c>
      <c r="K116" s="134">
        <f>IF(I116=TRUE,J116,"")</f>
        <v/>
      </c>
      <c r="L116" s="134">
        <f>G116+731</f>
        <v/>
      </c>
      <c r="M116" s="134" t="n">
        <v>45473</v>
      </c>
      <c r="N116" s="135">
        <f>IFERROR(IF(G116&lt;&gt;"",IF(I116=TRUE,0,IF(U116=TRUE,0,L116-M116)),0),0)</f>
        <v/>
      </c>
      <c r="O116" s="135">
        <f>IF(N116&gt;0,IF(N116&lt;=180,N116,0),0)</f>
        <v/>
      </c>
      <c r="P116" s="133">
        <f>IF(AND(N116&lt;90,N116&gt;0),Q116,0)</f>
        <v/>
      </c>
      <c r="Q116" s="133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33">
        <f>IF(AND(H116=TRUE,I116=FALSE),Q116,0)</f>
        <v/>
      </c>
      <c r="S116" s="133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34">
        <f>IF(U116=TRUE,$J116,"")</f>
        <v/>
      </c>
      <c r="U116" s="132" t="b">
        <v>0</v>
      </c>
      <c r="V116" s="133">
        <f>IF(AND(H116=TRUE,OR(K116="",K116&gt;M116)),S116,0)</f>
        <v/>
      </c>
      <c r="W116" s="132" t="n">
        <v>0</v>
      </c>
      <c r="X116" s="132" t="b">
        <v>0</v>
      </c>
      <c r="Y116" s="135">
        <f>IF(H116=FALSE,VLOOKUP($C116,Sales!$C:$F,4,FALSE),1)</f>
        <v/>
      </c>
      <c r="Z116" s="132">
        <f>IF(Y116=0,"Release",IF(AND(L116&lt;J116,Y116=1,H116=FALSE,U116=FALSE,MONTH(L116)&amp;"/"&amp;YEAR(L116)&lt;&gt;MONTH(J116)&amp;"/"&amp;YEAR(J116)),"Release",""))</f>
        <v/>
      </c>
      <c r="AA116" s="136">
        <f>_xlfn.minifs($L:$L,$C:$C,$C116,$F:$F,"&lt;&gt;0")</f>
        <v/>
      </c>
      <c r="AB116" s="136">
        <f>C116&amp;"-"&amp;A116</f>
        <v/>
      </c>
      <c r="AC116" s="136">
        <f>L116</f>
        <v/>
      </c>
      <c r="AD116" s="136">
        <f>EOMONTH(EDATE($J116, 0), 0)</f>
        <v/>
      </c>
      <c r="AE116" s="135">
        <f>IF(AND(AD116&gt;EOMONTH(EDATE(AA116, 0), 0)),1,0)</f>
        <v/>
      </c>
    </row>
    <row r="117">
      <c r="A117" s="132" t="inlineStr">
        <is>
          <t>ZDEB01</t>
        </is>
      </c>
      <c r="B117" s="132" t="n">
        <v>2</v>
      </c>
      <c r="C117" s="132" t="inlineStr">
        <is>
          <t>HFB204</t>
        </is>
      </c>
      <c r="D117" s="132" t="inlineStr">
        <is>
          <t>B</t>
        </is>
      </c>
      <c r="E117" s="132" t="inlineStr">
        <is>
          <t>De Beer William Henry</t>
        </is>
      </c>
      <c r="F117" s="133">
        <f>SUMIFS(Investors!$M:$M, Investors!$I:$I, "&lt;=" &amp; 'NSST Print'!$B$3, Investors!$K:$K, "&gt;" &amp; 'NSST Print'!$B$3, Investors!$A:$A, 'Investor Exit List'!A117, Investors!$E:$E, 'Investor Exit List'!C117)</f>
        <v/>
      </c>
      <c r="G117" s="134" t="n">
        <v>44352</v>
      </c>
      <c r="H117" s="132">
        <f>VLOOKUP($C117,Sales!$C:$E,2,FALSE)</f>
        <v/>
      </c>
      <c r="I117" s="132">
        <f>VLOOKUP($C117,Sales!$C:$E,3,FALSE)</f>
        <v/>
      </c>
      <c r="J117" s="134">
        <f>SUMIFS(Sales!$H:$H,Sales!$C:$C,'Investor Exit List'!$C117)</f>
        <v/>
      </c>
      <c r="K117" s="134">
        <f>IF(I117=TRUE,J117,"")</f>
        <v/>
      </c>
      <c r="L117" s="134">
        <f>G117+731</f>
        <v/>
      </c>
      <c r="M117" s="134" t="n">
        <v>45473</v>
      </c>
      <c r="N117" s="135">
        <f>IFERROR(IF(G117&lt;&gt;"",IF(I117=TRUE,0,IF(U117=TRUE,0,L117-M117)),0),0)</f>
        <v/>
      </c>
      <c r="O117" s="135">
        <f>IF(N117&gt;0,IF(N117&lt;=180,N117,0),0)</f>
        <v/>
      </c>
      <c r="P117" s="133">
        <f>IF(AND(N117&lt;90,N117&gt;0),Q117,0)</f>
        <v/>
      </c>
      <c r="Q117" s="133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33">
        <f>IF(AND(H117=TRUE,I117=FALSE),Q117,0)</f>
        <v/>
      </c>
      <c r="S117" s="133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34">
        <f>IF(U117=TRUE,$J117,"")</f>
        <v/>
      </c>
      <c r="U117" s="132" t="b">
        <v>1</v>
      </c>
      <c r="V117" s="133">
        <f>IF(AND(H117=TRUE,OR(K117="",K117&gt;M117)),S117,0)</f>
        <v/>
      </c>
      <c r="W117" s="132" t="n">
        <v>0</v>
      </c>
      <c r="X117" s="132" t="b">
        <v>0</v>
      </c>
      <c r="Y117" s="135">
        <f>IF(H117=FALSE,VLOOKUP($C117,Sales!$C:$F,4,FALSE),1)</f>
        <v/>
      </c>
      <c r="Z117" s="132">
        <f>IF(Y117=0,"Release",IF(AND(L117&lt;J117,Y117=1,H117=FALSE,U117=FALSE,MONTH(L117)&amp;"/"&amp;YEAR(L117)&lt;&gt;MONTH(J117)&amp;"/"&amp;YEAR(J117)),"Release",""))</f>
        <v/>
      </c>
      <c r="AA117" s="136">
        <f>_xlfn.minifs($L:$L,$C:$C,$C117,$F:$F,"&lt;&gt;0")</f>
        <v/>
      </c>
      <c r="AB117" s="136">
        <f>C117&amp;"-"&amp;A117</f>
        <v/>
      </c>
      <c r="AC117" s="136">
        <f>L117</f>
        <v/>
      </c>
      <c r="AD117" s="136">
        <f>EOMONTH(EDATE($J117, 0), 0)</f>
        <v/>
      </c>
      <c r="AE117" s="135">
        <f>IF(AND(AD117&gt;EOMONTH(EDATE(AA117, 0), 0)),1,0)</f>
        <v/>
      </c>
    </row>
    <row r="118">
      <c r="A118" s="132" t="inlineStr">
        <is>
          <t>ZDEB01</t>
        </is>
      </c>
      <c r="B118" s="132" t="n">
        <v>3</v>
      </c>
      <c r="C118" s="132" t="inlineStr">
        <is>
          <t>HFB205</t>
        </is>
      </c>
      <c r="D118" s="132" t="inlineStr">
        <is>
          <t>B</t>
        </is>
      </c>
      <c r="E118" s="132" t="inlineStr">
        <is>
          <t>De Beer William Henry</t>
        </is>
      </c>
      <c r="F118" s="133">
        <f>SUMIFS(Investors!$M:$M, Investors!$I:$I, "&lt;=" &amp; 'NSST Print'!$B$3, Investors!$K:$K, "&gt;" &amp; 'NSST Print'!$B$3, Investors!$A:$A, 'Investor Exit List'!A118, Investors!$E:$E, 'Investor Exit List'!C118)</f>
        <v/>
      </c>
      <c r="G118" s="134" t="n">
        <v>44352</v>
      </c>
      <c r="H118" s="132">
        <f>VLOOKUP($C118,Sales!$C:$E,2,FALSE)</f>
        <v/>
      </c>
      <c r="I118" s="132">
        <f>VLOOKUP($C118,Sales!$C:$E,3,FALSE)</f>
        <v/>
      </c>
      <c r="J118" s="134">
        <f>SUMIFS(Sales!$H:$H,Sales!$C:$C,'Investor Exit List'!$C118)</f>
        <v/>
      </c>
      <c r="K118" s="134">
        <f>IF(I118=TRUE,J118,"")</f>
        <v/>
      </c>
      <c r="L118" s="134">
        <f>G118+731</f>
        <v/>
      </c>
      <c r="M118" s="134" t="n">
        <v>45473</v>
      </c>
      <c r="N118" s="135">
        <f>IFERROR(IF(G118&lt;&gt;"",IF(I118=TRUE,0,IF(U118=TRUE,0,L118-M118)),0),0)</f>
        <v/>
      </c>
      <c r="O118" s="135">
        <f>IF(N118&gt;0,IF(N118&lt;=180,N118,0),0)</f>
        <v/>
      </c>
      <c r="P118" s="133">
        <f>IF(AND(N118&lt;90,N118&gt;0),Q118,0)</f>
        <v/>
      </c>
      <c r="Q118" s="133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33">
        <f>IF(AND(H118=TRUE,I118=FALSE),Q118,0)</f>
        <v/>
      </c>
      <c r="S118" s="133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34">
        <f>IF(U118=TRUE,$J118,"")</f>
        <v/>
      </c>
      <c r="U118" s="132" t="b">
        <v>0</v>
      </c>
      <c r="V118" s="133">
        <f>IF(AND(H118=TRUE,OR(K118="",K118&gt;M118)),S118,0)</f>
        <v/>
      </c>
      <c r="W118" s="132" t="n">
        <v>0</v>
      </c>
      <c r="X118" s="132" t="b">
        <v>0</v>
      </c>
      <c r="Y118" s="135">
        <f>IF(H118=FALSE,VLOOKUP($C118,Sales!$C:$F,4,FALSE),1)</f>
        <v/>
      </c>
      <c r="Z118" s="132">
        <f>IF(Y118=0,"Release",IF(AND(L118&lt;J118,Y118=1,H118=FALSE,U118=FALSE,MONTH(L118)&amp;"/"&amp;YEAR(L118)&lt;&gt;MONTH(J118)&amp;"/"&amp;YEAR(J118)),"Release",""))</f>
        <v/>
      </c>
      <c r="AA118" s="136">
        <f>_xlfn.minifs($L:$L,$C:$C,$C118,$F:$F,"&lt;&gt;0")</f>
        <v/>
      </c>
      <c r="AB118" s="136">
        <f>C118&amp;"-"&amp;A118</f>
        <v/>
      </c>
      <c r="AC118" s="136">
        <f>L118</f>
        <v/>
      </c>
      <c r="AD118" s="136">
        <f>EOMONTH(EDATE($J118, 0), 0)</f>
        <v/>
      </c>
      <c r="AE118" s="135">
        <f>IF(AND(AD118&gt;EOMONTH(EDATE(AA118, 0), 0)),1,0)</f>
        <v/>
      </c>
    </row>
    <row r="119">
      <c r="A119" s="132" t="inlineStr">
        <is>
          <t>ZDEL01</t>
        </is>
      </c>
      <c r="B119" s="132" t="n">
        <v>1</v>
      </c>
      <c r="C119" s="132" t="inlineStr">
        <is>
          <t>HFB206</t>
        </is>
      </c>
      <c r="D119" s="132" t="inlineStr">
        <is>
          <t>B</t>
        </is>
      </c>
      <c r="E119" s="132" t="inlineStr">
        <is>
          <t>Jansen van Vuuren Pieter</t>
        </is>
      </c>
      <c r="F119" s="133">
        <f>SUMIFS(Investors!$M:$M, Investors!$I:$I, "&lt;=" &amp; 'NSST Print'!$B$3, Investors!$K:$K, "&gt;" &amp; 'NSST Print'!$B$3, Investors!$A:$A, 'Investor Exit List'!A119, Investors!$E:$E, 'Investor Exit List'!C119)</f>
        <v/>
      </c>
      <c r="G119" s="134" t="n">
        <v>44618</v>
      </c>
      <c r="H119" s="132">
        <f>VLOOKUP($C119,Sales!$C:$E,2,FALSE)</f>
        <v/>
      </c>
      <c r="I119" s="132">
        <f>VLOOKUP($C119,Sales!$C:$E,3,FALSE)</f>
        <v/>
      </c>
      <c r="J119" s="134">
        <f>SUMIFS(Sales!$H:$H,Sales!$C:$C,'Investor Exit List'!$C119)</f>
        <v/>
      </c>
      <c r="K119" s="134">
        <f>IF(I119=TRUE,J119,"")</f>
        <v/>
      </c>
      <c r="L119" s="134">
        <f>G119+731</f>
        <v/>
      </c>
      <c r="M119" s="134" t="n">
        <v>45473</v>
      </c>
      <c r="N119" s="135">
        <f>IFERROR(IF(G119&lt;&gt;"",IF(I119=TRUE,0,IF(U119=TRUE,0,L119-M119)),0),0)</f>
        <v/>
      </c>
      <c r="O119" s="135">
        <f>IF(N119&gt;0,IF(N119&lt;=180,N119,0),0)</f>
        <v/>
      </c>
      <c r="P119" s="133">
        <f>IF(AND(N119&lt;90,N119&gt;0),Q119,0)</f>
        <v/>
      </c>
      <c r="Q119" s="133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33">
        <f>IF(AND(H119=TRUE,I119=FALSE),Q119,0)</f>
        <v/>
      </c>
      <c r="S119" s="133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34">
        <f>IF(U119=TRUE,$J119,"")</f>
        <v/>
      </c>
      <c r="U119" s="132" t="b">
        <v>1</v>
      </c>
      <c r="V119" s="133">
        <f>IF(AND(H119=TRUE,OR(K119="",K119&gt;M119)),S119,0)</f>
        <v/>
      </c>
      <c r="W119" s="132" t="n">
        <v>0</v>
      </c>
      <c r="X119" s="132" t="b">
        <v>0</v>
      </c>
      <c r="Y119" s="135">
        <f>IF(H119=FALSE,VLOOKUP($C119,Sales!$C:$F,4,FALSE),1)</f>
        <v/>
      </c>
      <c r="Z119" s="132">
        <f>IF(Y119=0,"Release",IF(AND(L119&lt;J119,Y119=1,H119=FALSE,U119=FALSE,MONTH(L119)&amp;"/"&amp;YEAR(L119)&lt;&gt;MONTH(J119)&amp;"/"&amp;YEAR(J119)),"Release",""))</f>
        <v/>
      </c>
      <c r="AA119" s="136">
        <f>_xlfn.minifs($L:$L,$C:$C,$C119,$F:$F,"&lt;&gt;0")</f>
        <v/>
      </c>
      <c r="AB119" s="136">
        <f>C119&amp;"-"&amp;A119</f>
        <v/>
      </c>
      <c r="AC119" s="136">
        <f>L119</f>
        <v/>
      </c>
      <c r="AD119" s="136">
        <f>EOMONTH(EDATE($J119, 0), 0)</f>
        <v/>
      </c>
      <c r="AE119" s="135">
        <f>IF(AND(AD119&gt;EOMONTH(EDATE(AA119, 0), 0)),1,0)</f>
        <v/>
      </c>
    </row>
    <row r="120">
      <c r="A120" s="132" t="inlineStr">
        <is>
          <t>ZDAD01</t>
        </is>
      </c>
      <c r="B120" s="132" t="n">
        <v>2</v>
      </c>
      <c r="C120" s="132" t="inlineStr">
        <is>
          <t>HFB207</t>
        </is>
      </c>
      <c r="D120" s="132" t="inlineStr">
        <is>
          <t>B</t>
        </is>
      </c>
      <c r="E120" s="132" t="inlineStr">
        <is>
          <t>Dadoo Feroz</t>
        </is>
      </c>
      <c r="F120" s="133">
        <f>SUMIFS(Investors!$M:$M, Investors!$I:$I, "&lt;=" &amp; 'NSST Print'!$B$3, Investors!$K:$K, "&gt;" &amp; 'NSST Print'!$B$3, Investors!$A:$A, 'Investor Exit List'!A120, Investors!$E:$E, 'Investor Exit List'!C120)</f>
        <v/>
      </c>
      <c r="G120" s="134" t="n">
        <v>44352</v>
      </c>
      <c r="H120" s="132">
        <f>VLOOKUP($C120,Sales!$C:$E,2,FALSE)</f>
        <v/>
      </c>
      <c r="I120" s="132">
        <f>VLOOKUP($C120,Sales!$C:$E,3,FALSE)</f>
        <v/>
      </c>
      <c r="J120" s="134">
        <f>SUMIFS(Sales!$H:$H,Sales!$C:$C,'Investor Exit List'!$C120)</f>
        <v/>
      </c>
      <c r="K120" s="134">
        <f>IF(I120=TRUE,J120,"")</f>
        <v/>
      </c>
      <c r="L120" s="134">
        <f>G120+731</f>
        <v/>
      </c>
      <c r="M120" s="134" t="n">
        <v>45473</v>
      </c>
      <c r="N120" s="135">
        <f>IFERROR(IF(G120&lt;&gt;"",IF(I120=TRUE,0,IF(U120=TRUE,0,L120-M120)),0),0)</f>
        <v/>
      </c>
      <c r="O120" s="135">
        <f>IF(N120&gt;0,IF(N120&lt;=180,N120,0),0)</f>
        <v/>
      </c>
      <c r="P120" s="133">
        <f>IF(AND(N120&lt;90,N120&gt;0),Q120,0)</f>
        <v/>
      </c>
      <c r="Q120" s="133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33">
        <f>IF(AND(H120=TRUE,I120=FALSE),Q120,0)</f>
        <v/>
      </c>
      <c r="S120" s="133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34">
        <f>IF(U120=TRUE,$J120,"")</f>
        <v/>
      </c>
      <c r="U120" s="132" t="b">
        <v>1</v>
      </c>
      <c r="V120" s="133">
        <f>IF(AND(H120=TRUE,OR(K120="",K120&gt;M120)),S120,0)</f>
        <v/>
      </c>
      <c r="W120" s="132" t="n">
        <v>0</v>
      </c>
      <c r="X120" s="132" t="b">
        <v>0</v>
      </c>
      <c r="Y120" s="135">
        <f>IF(H120=FALSE,VLOOKUP($C120,Sales!$C:$F,4,FALSE),1)</f>
        <v/>
      </c>
      <c r="Z120" s="132">
        <f>IF(Y120=0,"Release",IF(AND(L120&lt;J120,Y120=1,H120=FALSE,U120=FALSE,MONTH(L120)&amp;"/"&amp;YEAR(L120)&lt;&gt;MONTH(J120)&amp;"/"&amp;YEAR(J120)),"Release",""))</f>
        <v/>
      </c>
      <c r="AA120" s="136">
        <f>_xlfn.minifs($L:$L,$C:$C,$C120,$F:$F,"&lt;&gt;0")</f>
        <v/>
      </c>
      <c r="AB120" s="136">
        <f>C120&amp;"-"&amp;A120</f>
        <v/>
      </c>
      <c r="AC120" s="136">
        <f>L120</f>
        <v/>
      </c>
      <c r="AD120" s="136">
        <f>EOMONTH(EDATE($J120, 0), 0)</f>
        <v/>
      </c>
      <c r="AE120" s="135">
        <f>IF(AND(AD120&gt;EOMONTH(EDATE(AA120, 0), 0)),1,0)</f>
        <v/>
      </c>
    </row>
    <row r="121">
      <c r="A121" s="132" t="inlineStr">
        <is>
          <t>ZGIL01</t>
        </is>
      </c>
      <c r="B121" s="132" t="n">
        <v>2</v>
      </c>
      <c r="C121" s="132" t="inlineStr">
        <is>
          <t>HFB207</t>
        </is>
      </c>
      <c r="D121" s="132" t="inlineStr">
        <is>
          <t>B</t>
        </is>
      </c>
      <c r="E121" s="132" t="inlineStr">
        <is>
          <t>Gildenhuys Estelle Maria</t>
        </is>
      </c>
      <c r="F121" s="133">
        <f>SUMIFS(Investors!$M:$M, Investors!$I:$I, "&lt;=" &amp; 'NSST Print'!$B$3, Investors!$K:$K, "&gt;" &amp; 'NSST Print'!$B$3, Investors!$A:$A, 'Investor Exit List'!A121, Investors!$E:$E, 'Investor Exit List'!C121)</f>
        <v/>
      </c>
      <c r="G121" s="134" t="n">
        <v>44352</v>
      </c>
      <c r="H121" s="132">
        <f>VLOOKUP($C121,Sales!$C:$E,2,FALSE)</f>
        <v/>
      </c>
      <c r="I121" s="132">
        <f>VLOOKUP($C121,Sales!$C:$E,3,FALSE)</f>
        <v/>
      </c>
      <c r="J121" s="134">
        <f>SUMIFS(Sales!$H:$H,Sales!$C:$C,'Investor Exit List'!$C121)</f>
        <v/>
      </c>
      <c r="K121" s="134">
        <f>IF(I121=TRUE,J121,"")</f>
        <v/>
      </c>
      <c r="L121" s="134">
        <f>G121+731</f>
        <v/>
      </c>
      <c r="M121" s="134" t="n">
        <v>45473</v>
      </c>
      <c r="N121" s="135">
        <f>IFERROR(IF(G121&lt;&gt;"",IF(I121=TRUE,0,IF(U121=TRUE,0,L121-M121)),0),0)</f>
        <v/>
      </c>
      <c r="O121" s="135">
        <f>IF(N121&gt;0,IF(N121&lt;=180,N121,0),0)</f>
        <v/>
      </c>
      <c r="P121" s="133">
        <f>IF(AND(N121&lt;90,N121&gt;0),Q121,0)</f>
        <v/>
      </c>
      <c r="Q121" s="133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33">
        <f>IF(AND(H121=TRUE,I121=FALSE),Q121,0)</f>
        <v/>
      </c>
      <c r="S121" s="133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34">
        <f>IF(U121=TRUE,$J121,"")</f>
        <v/>
      </c>
      <c r="U121" s="132" t="b">
        <v>1</v>
      </c>
      <c r="V121" s="133">
        <f>IF(AND(H121=TRUE,OR(K121="",K121&gt;M121)),S121,0)</f>
        <v/>
      </c>
      <c r="W121" s="132" t="n">
        <v>0</v>
      </c>
      <c r="X121" s="132" t="b">
        <v>0</v>
      </c>
      <c r="Y121" s="135">
        <f>IF(H121=FALSE,VLOOKUP($C121,Sales!$C:$F,4,FALSE),1)</f>
        <v/>
      </c>
      <c r="Z121" s="132">
        <f>IF(Y121=0,"Release",IF(AND(L121&lt;J121,Y121=1,H121=FALSE,U121=FALSE,MONTH(L121)&amp;"/"&amp;YEAR(L121)&lt;&gt;MONTH(J121)&amp;"/"&amp;YEAR(J121)),"Release",""))</f>
        <v/>
      </c>
      <c r="AA121" s="136">
        <f>_xlfn.minifs($L:$L,$C:$C,$C121,$F:$F,"&lt;&gt;0")</f>
        <v/>
      </c>
      <c r="AB121" s="136">
        <f>C121&amp;"-"&amp;A121</f>
        <v/>
      </c>
      <c r="AC121" s="136">
        <f>L121</f>
        <v/>
      </c>
      <c r="AD121" s="136">
        <f>EOMONTH(EDATE($J121, 0), 0)</f>
        <v/>
      </c>
      <c r="AE121" s="135">
        <f>IF(AND(AD121&gt;EOMONTH(EDATE(AA121, 0), 0)),1,0)</f>
        <v/>
      </c>
    </row>
    <row r="122">
      <c r="A122" s="132" t="inlineStr">
        <is>
          <t>ZFLA01</t>
        </is>
      </c>
      <c r="B122" s="132" t="n">
        <v>1</v>
      </c>
      <c r="C122" s="132" t="inlineStr">
        <is>
          <t>HFB208</t>
        </is>
      </c>
      <c r="D122" s="132" t="inlineStr">
        <is>
          <t>B</t>
        </is>
      </c>
      <c r="E122" s="132" t="inlineStr">
        <is>
          <t>Flamengo Jose Manuel Rezende</t>
        </is>
      </c>
      <c r="F122" s="133">
        <f>SUMIFS(Investors!$M:$M, Investors!$I:$I, "&lt;=" &amp; 'NSST Print'!$B$3, Investors!$K:$K, "&gt;" &amp; 'NSST Print'!$B$3, Investors!$A:$A, 'Investor Exit List'!A122, Investors!$E:$E, 'Investor Exit List'!C122)</f>
        <v/>
      </c>
      <c r="G122" s="134" t="n">
        <v>44840</v>
      </c>
      <c r="H122" s="132">
        <f>VLOOKUP($C122,Sales!$C:$E,2,FALSE)</f>
        <v/>
      </c>
      <c r="I122" s="132">
        <f>VLOOKUP($C122,Sales!$C:$E,3,FALSE)</f>
        <v/>
      </c>
      <c r="J122" s="134">
        <f>SUMIFS(Sales!$H:$H,Sales!$C:$C,'Investor Exit List'!$C122)</f>
        <v/>
      </c>
      <c r="K122" s="134">
        <f>IF(I122=TRUE,J122,"")</f>
        <v/>
      </c>
      <c r="L122" s="134">
        <f>G122+731</f>
        <v/>
      </c>
      <c r="M122" s="134" t="n">
        <v>45473</v>
      </c>
      <c r="N122" s="135">
        <f>IFERROR(IF(G122&lt;&gt;"",IF(I122=TRUE,0,IF(U122=TRUE,0,L122-M122)),0),0)</f>
        <v/>
      </c>
      <c r="O122" s="135">
        <f>IF(N122&gt;0,IF(N122&lt;=180,N122,0),0)</f>
        <v/>
      </c>
      <c r="P122" s="133">
        <f>IF(AND(N122&lt;90,N122&gt;0),Q122,0)</f>
        <v/>
      </c>
      <c r="Q122" s="133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33">
        <f>IF(AND(H122=TRUE,I122=FALSE),Q122,0)</f>
        <v/>
      </c>
      <c r="S122" s="133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34">
        <f>IF(U122=TRUE,$J122,"")</f>
        <v/>
      </c>
      <c r="U122" s="132" t="b">
        <v>0</v>
      </c>
      <c r="V122" s="133">
        <f>IF(AND(H122=TRUE,OR(K122="",K122&gt;M122)),S122,0)</f>
        <v/>
      </c>
      <c r="W122" s="132" t="n">
        <v>0</v>
      </c>
      <c r="X122" s="132" t="b">
        <v>0</v>
      </c>
      <c r="Y122" s="135">
        <f>IF(H122=FALSE,VLOOKUP($C122,Sales!$C:$F,4,FALSE),1)</f>
        <v/>
      </c>
      <c r="Z122" s="132">
        <f>IF(Y122=0,"Release",IF(AND(L122&lt;J122,Y122=1,H122=FALSE,U122=FALSE,MONTH(L122)&amp;"/"&amp;YEAR(L122)&lt;&gt;MONTH(J122)&amp;"/"&amp;YEAR(J122)),"Release",""))</f>
        <v/>
      </c>
      <c r="AA122" s="136">
        <f>_xlfn.minifs($L:$L,$C:$C,$C122,$F:$F,"&lt;&gt;0")</f>
        <v/>
      </c>
      <c r="AB122" s="136">
        <f>C122&amp;"-"&amp;A122</f>
        <v/>
      </c>
      <c r="AC122" s="136">
        <f>L122</f>
        <v/>
      </c>
      <c r="AD122" s="136">
        <f>EOMONTH(EDATE($J122, 0), 0)</f>
        <v/>
      </c>
      <c r="AE122" s="135">
        <f>IF(AND(AD122&gt;EOMONTH(EDATE(AA122, 0), 0)),1,0)</f>
        <v/>
      </c>
    </row>
    <row r="123">
      <c r="A123" s="132" t="inlineStr">
        <is>
          <t>ZHAA01</t>
        </is>
      </c>
      <c r="B123" s="132" t="n">
        <v>1</v>
      </c>
      <c r="C123" s="132" t="inlineStr">
        <is>
          <t>HFB208</t>
        </is>
      </c>
      <c r="D123" s="132" t="inlineStr">
        <is>
          <t>B</t>
        </is>
      </c>
      <c r="E123" s="132" t="inlineStr">
        <is>
          <t>Haasbroek Maresia</t>
        </is>
      </c>
      <c r="F123" s="133">
        <f>SUMIFS(Investors!$M:$M, Investors!$I:$I, "&lt;=" &amp; 'NSST Print'!$B$3, Investors!$K:$K, "&gt;" &amp; 'NSST Print'!$B$3, Investors!$A:$A, 'Investor Exit List'!A123, Investors!$E:$E, 'Investor Exit List'!C123)</f>
        <v/>
      </c>
      <c r="G123" s="134" t="n">
        <v>44352</v>
      </c>
      <c r="H123" s="132">
        <f>VLOOKUP($C123,Sales!$C:$E,2,FALSE)</f>
        <v/>
      </c>
      <c r="I123" s="132">
        <f>VLOOKUP($C123,Sales!$C:$E,3,FALSE)</f>
        <v/>
      </c>
      <c r="J123" s="134">
        <f>SUMIFS(Sales!$H:$H,Sales!$C:$C,'Investor Exit List'!$C123)</f>
        <v/>
      </c>
      <c r="K123" s="134">
        <f>IF(I123=TRUE,J123,"")</f>
        <v/>
      </c>
      <c r="L123" s="134">
        <f>G123+731</f>
        <v/>
      </c>
      <c r="M123" s="134" t="n">
        <v>45473</v>
      </c>
      <c r="N123" s="135">
        <f>IFERROR(IF(G123&lt;&gt;"",IF(I123=TRUE,0,IF(U123=TRUE,0,L123-M123)),0),0)</f>
        <v/>
      </c>
      <c r="O123" s="135">
        <f>IF(N123&gt;0,IF(N123&lt;=180,N123,0),0)</f>
        <v/>
      </c>
      <c r="P123" s="133">
        <f>IF(AND(N123&lt;90,N123&gt;0),Q123,0)</f>
        <v/>
      </c>
      <c r="Q123" s="133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33">
        <f>IF(AND(H123=TRUE,I123=FALSE),Q123,0)</f>
        <v/>
      </c>
      <c r="S123" s="133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34">
        <f>IF(U123=TRUE,$J123,"")</f>
        <v/>
      </c>
      <c r="U123" s="132" t="b">
        <v>0</v>
      </c>
      <c r="V123" s="133">
        <f>IF(AND(H123=TRUE,OR(K123="",K123&gt;M123)),S123,0)</f>
        <v/>
      </c>
      <c r="W123" s="132" t="n">
        <v>0</v>
      </c>
      <c r="X123" s="132" t="b">
        <v>0</v>
      </c>
      <c r="Y123" s="135">
        <f>IF(H123=FALSE,VLOOKUP($C123,Sales!$C:$F,4,FALSE),1)</f>
        <v/>
      </c>
      <c r="Z123" s="132">
        <f>IF(Y123=0,"Release",IF(AND(L123&lt;J123,Y123=1,H123=FALSE,U123=FALSE,MONTH(L123)&amp;"/"&amp;YEAR(L123)&lt;&gt;MONTH(J123)&amp;"/"&amp;YEAR(J123)),"Release",""))</f>
        <v/>
      </c>
      <c r="AA123" s="136">
        <f>_xlfn.minifs($L:$L,$C:$C,$C123,$F:$F,"&lt;&gt;0")</f>
        <v/>
      </c>
      <c r="AB123" s="136">
        <f>C123&amp;"-"&amp;A123</f>
        <v/>
      </c>
      <c r="AC123" s="136">
        <f>L123</f>
        <v/>
      </c>
      <c r="AD123" s="136">
        <f>EOMONTH(EDATE($J123, 0), 0)</f>
        <v/>
      </c>
      <c r="AE123" s="135">
        <f>IF(AND(AD123&gt;EOMONTH(EDATE(AA123, 0), 0)),1,0)</f>
        <v/>
      </c>
    </row>
    <row r="124">
      <c r="A124" s="132" t="inlineStr">
        <is>
          <t>ZDEB01</t>
        </is>
      </c>
      <c r="B124" s="132" t="n">
        <v>4</v>
      </c>
      <c r="C124" s="132" t="inlineStr">
        <is>
          <t>HFB209</t>
        </is>
      </c>
      <c r="D124" s="132" t="inlineStr">
        <is>
          <t>B</t>
        </is>
      </c>
      <c r="E124" s="132" t="inlineStr">
        <is>
          <t>De Beer William Henry</t>
        </is>
      </c>
      <c r="F124" s="133">
        <f>SUMIFS(Investors!$M:$M, Investors!$I:$I, "&lt;=" &amp; 'NSST Print'!$B$3, Investors!$K:$K, "&gt;" &amp; 'NSST Print'!$B$3, Investors!$A:$A, 'Investor Exit List'!A124, Investors!$E:$E, 'Investor Exit List'!C124)</f>
        <v/>
      </c>
      <c r="G124" s="134" t="n">
        <v>44352</v>
      </c>
      <c r="H124" s="132">
        <f>VLOOKUP($C124,Sales!$C:$E,2,FALSE)</f>
        <v/>
      </c>
      <c r="I124" s="132">
        <f>VLOOKUP($C124,Sales!$C:$E,3,FALSE)</f>
        <v/>
      </c>
      <c r="J124" s="134">
        <f>SUMIFS(Sales!$H:$H,Sales!$C:$C,'Investor Exit List'!$C124)</f>
        <v/>
      </c>
      <c r="K124" s="134">
        <f>IF(I124=TRUE,J124,"")</f>
        <v/>
      </c>
      <c r="L124" s="134">
        <f>G124+731</f>
        <v/>
      </c>
      <c r="M124" s="134" t="n">
        <v>45473</v>
      </c>
      <c r="N124" s="135">
        <f>IFERROR(IF(G124&lt;&gt;"",IF(I124=TRUE,0,IF(U124=TRUE,0,L124-M124)),0),0)</f>
        <v/>
      </c>
      <c r="O124" s="135">
        <f>IF(N124&gt;0,IF(N124&lt;=180,N124,0),0)</f>
        <v/>
      </c>
      <c r="P124" s="133">
        <f>IF(AND(N124&lt;90,N124&gt;0),Q124,0)</f>
        <v/>
      </c>
      <c r="Q124" s="133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33">
        <f>IF(AND(H124=TRUE,I124=FALSE),Q124,0)</f>
        <v/>
      </c>
      <c r="S124" s="133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34">
        <f>IF(U124=TRUE,$J124,"")</f>
        <v/>
      </c>
      <c r="U124" s="132" t="b">
        <v>1</v>
      </c>
      <c r="V124" s="133">
        <f>IF(AND(H124=TRUE,OR(K124="",K124&gt;M124)),S124,0)</f>
        <v/>
      </c>
      <c r="W124" s="132" t="n">
        <v>0</v>
      </c>
      <c r="X124" s="132" t="b">
        <v>0</v>
      </c>
      <c r="Y124" s="135">
        <f>IF(H124=FALSE,VLOOKUP($C124,Sales!$C:$F,4,FALSE),1)</f>
        <v/>
      </c>
      <c r="Z124" s="132">
        <f>IF(Y124=0,"Release",IF(AND(L124&lt;J124,Y124=1,H124=FALSE,U124=FALSE,MONTH(L124)&amp;"/"&amp;YEAR(L124)&lt;&gt;MONTH(J124)&amp;"/"&amp;YEAR(J124)),"Release",""))</f>
        <v/>
      </c>
      <c r="AA124" s="136">
        <f>_xlfn.minifs($L:$L,$C:$C,$C124,$F:$F,"&lt;&gt;0")</f>
        <v/>
      </c>
      <c r="AB124" s="136">
        <f>C124&amp;"-"&amp;A124</f>
        <v/>
      </c>
      <c r="AC124" s="136">
        <f>L124</f>
        <v/>
      </c>
      <c r="AD124" s="136">
        <f>EOMONTH(EDATE($J124, 0), 0)</f>
        <v/>
      </c>
      <c r="AE124" s="135">
        <f>IF(AND(AD124&gt;EOMONTH(EDATE(AA124, 0), 0)),1,0)</f>
        <v/>
      </c>
    </row>
    <row r="125">
      <c r="A125" s="132" t="inlineStr">
        <is>
          <t>ZEDE01</t>
        </is>
      </c>
      <c r="B125" s="132" t="n">
        <v>1</v>
      </c>
      <c r="C125" s="132" t="inlineStr">
        <is>
          <t>HFB210</t>
        </is>
      </c>
      <c r="D125" s="132" t="inlineStr">
        <is>
          <t>B</t>
        </is>
      </c>
      <c r="E125" s="132" t="inlineStr">
        <is>
          <t>van Eden JP</t>
        </is>
      </c>
      <c r="F125" s="133">
        <f>SUMIFS(Investors!$M:$M, Investors!$I:$I, "&lt;=" &amp; 'NSST Print'!$B$3, Investors!$K:$K, "&gt;" &amp; 'NSST Print'!$B$3, Investors!$A:$A, 'Investor Exit List'!A125, Investors!$E:$E, 'Investor Exit List'!C125)</f>
        <v/>
      </c>
      <c r="G125" s="134" t="n">
        <v>44352</v>
      </c>
      <c r="H125" s="132">
        <f>VLOOKUP($C125,Sales!$C:$E,2,FALSE)</f>
        <v/>
      </c>
      <c r="I125" s="132">
        <f>VLOOKUP($C125,Sales!$C:$E,3,FALSE)</f>
        <v/>
      </c>
      <c r="J125" s="134">
        <f>SUMIFS(Sales!$H:$H,Sales!$C:$C,'Investor Exit List'!$C125)</f>
        <v/>
      </c>
      <c r="K125" s="134">
        <f>IF(I125=TRUE,J125,"")</f>
        <v/>
      </c>
      <c r="L125" s="134">
        <f>G125+731</f>
        <v/>
      </c>
      <c r="M125" s="134" t="n">
        <v>45473</v>
      </c>
      <c r="N125" s="135">
        <f>IFERROR(IF(G125&lt;&gt;"",IF(I125=TRUE,0,IF(U125=TRUE,0,L125-M125)),0),0)</f>
        <v/>
      </c>
      <c r="O125" s="135">
        <f>IF(N125&gt;0,IF(N125&lt;=180,N125,0),0)</f>
        <v/>
      </c>
      <c r="P125" s="133">
        <f>IF(AND(N125&lt;90,N125&gt;0),Q125,0)</f>
        <v/>
      </c>
      <c r="Q125" s="133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33">
        <f>IF(AND(H125=TRUE,I125=FALSE),Q125,0)</f>
        <v/>
      </c>
      <c r="S125" s="133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34">
        <f>IF(U125=TRUE,$J125,"")</f>
        <v/>
      </c>
      <c r="U125" s="132" t="b">
        <v>1</v>
      </c>
      <c r="V125" s="133">
        <f>IF(AND(H125=TRUE,OR(K125="",K125&gt;M125)),S125,0)</f>
        <v/>
      </c>
      <c r="W125" s="132" t="n">
        <v>0</v>
      </c>
      <c r="X125" s="132" t="b">
        <v>0</v>
      </c>
      <c r="Y125" s="135">
        <f>IF(H125=FALSE,VLOOKUP($C125,Sales!$C:$F,4,FALSE),1)</f>
        <v/>
      </c>
      <c r="Z125" s="132">
        <f>IF(Y125=0,"Release",IF(AND(L125&lt;J125,Y125=1,H125=FALSE,U125=FALSE,MONTH(L125)&amp;"/"&amp;YEAR(L125)&lt;&gt;MONTH(J125)&amp;"/"&amp;YEAR(J125)),"Release",""))</f>
        <v/>
      </c>
      <c r="AA125" s="136">
        <f>_xlfn.minifs($L:$L,$C:$C,$C125,$F:$F,"&lt;&gt;0")</f>
        <v/>
      </c>
      <c r="AB125" s="136">
        <f>C125&amp;"-"&amp;A125</f>
        <v/>
      </c>
      <c r="AC125" s="136">
        <f>L125</f>
        <v/>
      </c>
      <c r="AD125" s="136">
        <f>EOMONTH(EDATE($J125, 0), 0)</f>
        <v/>
      </c>
      <c r="AE125" s="135">
        <f>IF(AND(AD125&gt;EOMONTH(EDATE(AA125, 0), 0)),1,0)</f>
        <v/>
      </c>
    </row>
    <row r="126">
      <c r="A126" s="132" t="inlineStr">
        <is>
          <t>ZJAN02</t>
        </is>
      </c>
      <c r="B126" s="132" t="n">
        <v>1</v>
      </c>
      <c r="C126" s="132" t="inlineStr">
        <is>
          <t>HFB210</t>
        </is>
      </c>
      <c r="D126" s="132" t="inlineStr">
        <is>
          <t>B</t>
        </is>
      </c>
      <c r="E126" s="132" t="inlineStr">
        <is>
          <t>Jansen van Vuuren Lynne</t>
        </is>
      </c>
      <c r="F126" s="133">
        <f>SUMIFS(Investors!$M:$M, Investors!$I:$I, "&lt;=" &amp; 'NSST Print'!$B$3, Investors!$K:$K, "&gt;" &amp; 'NSST Print'!$B$3, Investors!$A:$A, 'Investor Exit List'!A126, Investors!$E:$E, 'Investor Exit List'!C126)</f>
        <v/>
      </c>
      <c r="G126" s="134" t="n">
        <v>44664</v>
      </c>
      <c r="H126" s="132">
        <f>VLOOKUP($C126,Sales!$C:$E,2,FALSE)</f>
        <v/>
      </c>
      <c r="I126" s="132">
        <f>VLOOKUP($C126,Sales!$C:$E,3,FALSE)</f>
        <v/>
      </c>
      <c r="J126" s="134">
        <f>SUMIFS(Sales!$H:$H,Sales!$C:$C,'Investor Exit List'!$C126)</f>
        <v/>
      </c>
      <c r="K126" s="134">
        <f>IF(I126=TRUE,J126,"")</f>
        <v/>
      </c>
      <c r="L126" s="134">
        <f>G126+731</f>
        <v/>
      </c>
      <c r="M126" s="134" t="n">
        <v>45473</v>
      </c>
      <c r="N126" s="135">
        <f>IFERROR(IF(G126&lt;&gt;"",IF(I126=TRUE,0,IF(U126=TRUE,0,L126-M126)),0),0)</f>
        <v/>
      </c>
      <c r="O126" s="135">
        <f>IF(N126&gt;0,IF(N126&lt;=180,N126,0),0)</f>
        <v/>
      </c>
      <c r="P126" s="133">
        <f>IF(AND(N126&lt;90,N126&gt;0),Q126,0)</f>
        <v/>
      </c>
      <c r="Q126" s="133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33">
        <f>IF(AND(H126=TRUE,I126=FALSE),Q126,0)</f>
        <v/>
      </c>
      <c r="S126" s="133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34">
        <f>IF(U126=TRUE,$J126,"")</f>
        <v/>
      </c>
      <c r="U126" s="132" t="b">
        <v>1</v>
      </c>
      <c r="V126" s="133">
        <f>IF(AND(H126=TRUE,OR(K126="",K126&gt;M126)),S126,0)</f>
        <v/>
      </c>
      <c r="W126" s="132" t="n">
        <v>0</v>
      </c>
      <c r="X126" s="132" t="b">
        <v>0</v>
      </c>
      <c r="Y126" s="135">
        <f>IF(H126=FALSE,VLOOKUP($C126,Sales!$C:$F,4,FALSE),1)</f>
        <v/>
      </c>
      <c r="Z126" s="132">
        <f>IF(Y126=0,"Release",IF(AND(L126&lt;J126,Y126=1,H126=FALSE,U126=FALSE,MONTH(L126)&amp;"/"&amp;YEAR(L126)&lt;&gt;MONTH(J126)&amp;"/"&amp;YEAR(J126)),"Release",""))</f>
        <v/>
      </c>
      <c r="AA126" s="136">
        <f>_xlfn.minifs($L:$L,$C:$C,$C126,$F:$F,"&lt;&gt;0")</f>
        <v/>
      </c>
      <c r="AB126" s="136">
        <f>C126&amp;"-"&amp;A126</f>
        <v/>
      </c>
      <c r="AC126" s="136">
        <f>L126</f>
        <v/>
      </c>
      <c r="AD126" s="136">
        <f>EOMONTH(EDATE($J126, 0), 0)</f>
        <v/>
      </c>
      <c r="AE126" s="135">
        <f>IF(AND(AD126&gt;EOMONTH(EDATE(AA126, 0), 0)),1,0)</f>
        <v/>
      </c>
    </row>
    <row r="127">
      <c r="A127" s="132" t="inlineStr">
        <is>
          <t>ZMBA01</t>
        </is>
      </c>
      <c r="B127" s="132" t="n">
        <v>1</v>
      </c>
      <c r="C127" s="132" t="inlineStr">
        <is>
          <t>HFB210</t>
        </is>
      </c>
      <c r="D127" s="132" t="inlineStr">
        <is>
          <t>B</t>
        </is>
      </c>
      <c r="E127" s="132" t="inlineStr">
        <is>
          <t>Mbatha Vincent Mogoane</t>
        </is>
      </c>
      <c r="F127" s="133">
        <f>SUMIFS(Investors!$M:$M, Investors!$I:$I, "&lt;=" &amp; 'NSST Print'!$B$3, Investors!$K:$K, "&gt;" &amp; 'NSST Print'!$B$3, Investors!$A:$A, 'Investor Exit List'!A127, Investors!$E:$E, 'Investor Exit List'!C127)</f>
        <v/>
      </c>
      <c r="G127" s="134" t="n">
        <v>44618</v>
      </c>
      <c r="H127" s="132">
        <f>VLOOKUP($C127,Sales!$C:$E,2,FALSE)</f>
        <v/>
      </c>
      <c r="I127" s="132">
        <f>VLOOKUP($C127,Sales!$C:$E,3,FALSE)</f>
        <v/>
      </c>
      <c r="J127" s="134">
        <f>SUMIFS(Sales!$H:$H,Sales!$C:$C,'Investor Exit List'!$C127)</f>
        <v/>
      </c>
      <c r="K127" s="134">
        <f>IF(I127=TRUE,J127,"")</f>
        <v/>
      </c>
      <c r="L127" s="134">
        <f>G127+731</f>
        <v/>
      </c>
      <c r="M127" s="134" t="n">
        <v>45473</v>
      </c>
      <c r="N127" s="135">
        <f>IFERROR(IF(G127&lt;&gt;"",IF(I127=TRUE,0,IF(U127=TRUE,0,L127-M127)),0),0)</f>
        <v/>
      </c>
      <c r="O127" s="135">
        <f>IF(N127&gt;0,IF(N127&lt;=180,N127,0),0)</f>
        <v/>
      </c>
      <c r="P127" s="133">
        <f>IF(AND(N127&lt;90,N127&gt;0),Q127,0)</f>
        <v/>
      </c>
      <c r="Q127" s="133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33">
        <f>IF(AND(H127=TRUE,I127=FALSE),Q127,0)</f>
        <v/>
      </c>
      <c r="S127" s="133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34">
        <f>IF(U127=TRUE,$J127,"")</f>
        <v/>
      </c>
      <c r="U127" s="132" t="b">
        <v>1</v>
      </c>
      <c r="V127" s="133">
        <f>IF(AND(H127=TRUE,OR(K127="",K127&gt;M127)),S127,0)</f>
        <v/>
      </c>
      <c r="W127" s="132" t="n">
        <v>0</v>
      </c>
      <c r="X127" s="132" t="b">
        <v>0</v>
      </c>
      <c r="Y127" s="135">
        <f>IF(H127=FALSE,VLOOKUP($C127,Sales!$C:$F,4,FALSE),1)</f>
        <v/>
      </c>
      <c r="Z127" s="132">
        <f>IF(Y127=0,"Release",IF(AND(L127&lt;J127,Y127=1,H127=FALSE,U127=FALSE,MONTH(L127)&amp;"/"&amp;YEAR(L127)&lt;&gt;MONTH(J127)&amp;"/"&amp;YEAR(J127)),"Release",""))</f>
        <v/>
      </c>
      <c r="AA127" s="136">
        <f>_xlfn.minifs($L:$L,$C:$C,$C127,$F:$F,"&lt;&gt;0")</f>
        <v/>
      </c>
      <c r="AB127" s="136">
        <f>C127&amp;"-"&amp;A127</f>
        <v/>
      </c>
      <c r="AC127" s="136">
        <f>L127</f>
        <v/>
      </c>
      <c r="AD127" s="136">
        <f>EOMONTH(EDATE($J127, 0), 0)</f>
        <v/>
      </c>
      <c r="AE127" s="135">
        <f>IF(AND(AD127&gt;EOMONTH(EDATE(AA127, 0), 0)),1,0)</f>
        <v/>
      </c>
    </row>
    <row r="128">
      <c r="A128" s="132" t="inlineStr">
        <is>
          <t>ZAFR01</t>
        </is>
      </c>
      <c r="B128" s="132" t="n">
        <v>1</v>
      </c>
      <c r="C128" s="132" t="inlineStr">
        <is>
          <t>HFB211</t>
        </is>
      </c>
      <c r="D128" s="132" t="inlineStr">
        <is>
          <t>B</t>
        </is>
      </c>
      <c r="E128" s="132" t="inlineStr">
        <is>
          <t>Zylstra John Robert</t>
        </is>
      </c>
      <c r="F128" s="133">
        <f>SUMIFS(Investors!$M:$M, Investors!$I:$I, "&lt;=" &amp; 'NSST Print'!$B$3, Investors!$K:$K, "&gt;" &amp; 'NSST Print'!$B$3, Investors!$A:$A, 'Investor Exit List'!A128, Investors!$E:$E, 'Investor Exit List'!C128)</f>
        <v/>
      </c>
      <c r="G128" s="134" t="n">
        <v>44352</v>
      </c>
      <c r="H128" s="132">
        <f>VLOOKUP($C128,Sales!$C:$E,2,FALSE)</f>
        <v/>
      </c>
      <c r="I128" s="132">
        <f>VLOOKUP($C128,Sales!$C:$E,3,FALSE)</f>
        <v/>
      </c>
      <c r="J128" s="134">
        <f>SUMIFS(Sales!$H:$H,Sales!$C:$C,'Investor Exit List'!$C128)</f>
        <v/>
      </c>
      <c r="K128" s="134">
        <f>IF(I128=TRUE,J128,"")</f>
        <v/>
      </c>
      <c r="L128" s="134">
        <f>G128+731</f>
        <v/>
      </c>
      <c r="M128" s="134" t="n">
        <v>45473</v>
      </c>
      <c r="N128" s="135">
        <f>IFERROR(IF(G128&lt;&gt;"",IF(I128=TRUE,0,IF(U128=TRUE,0,L128-M128)),0),0)</f>
        <v/>
      </c>
      <c r="O128" s="135">
        <f>IF(N128&gt;0,IF(N128&lt;=180,N128,0),0)</f>
        <v/>
      </c>
      <c r="P128" s="133">
        <f>IF(AND(N128&lt;90,N128&gt;0),Q128,0)</f>
        <v/>
      </c>
      <c r="Q128" s="133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33">
        <f>IF(AND(H128=TRUE,I128=FALSE),Q128,0)</f>
        <v/>
      </c>
      <c r="S128" s="133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34">
        <f>IF(U128=TRUE,$J128,"")</f>
        <v/>
      </c>
      <c r="U128" s="132" t="b">
        <v>1</v>
      </c>
      <c r="V128" s="133">
        <f>IF(AND(H128=TRUE,OR(K128="",K128&gt;M128)),S128,0)</f>
        <v/>
      </c>
      <c r="W128" s="132" t="n">
        <v>0</v>
      </c>
      <c r="X128" s="132" t="b">
        <v>0</v>
      </c>
      <c r="Y128" s="135">
        <f>IF(H128=FALSE,VLOOKUP($C128,Sales!$C:$F,4,FALSE),1)</f>
        <v/>
      </c>
      <c r="Z128" s="132">
        <f>IF(Y128=0,"Release",IF(AND(L128&lt;J128,Y128=1,H128=FALSE,U128=FALSE,MONTH(L128)&amp;"/"&amp;YEAR(L128)&lt;&gt;MONTH(J128)&amp;"/"&amp;YEAR(J128)),"Release",""))</f>
        <v/>
      </c>
      <c r="AA128" s="136">
        <f>_xlfn.minifs($L:$L,$C:$C,$C128,$F:$F,"&lt;&gt;0")</f>
        <v/>
      </c>
      <c r="AB128" s="136">
        <f>C128&amp;"-"&amp;A128</f>
        <v/>
      </c>
      <c r="AC128" s="136">
        <f>L128</f>
        <v/>
      </c>
      <c r="AD128" s="136">
        <f>EOMONTH(EDATE($J128, 0), 0)</f>
        <v/>
      </c>
      <c r="AE128" s="135">
        <f>IF(AND(AD128&gt;EOMONTH(EDATE(AA128, 0), 0)),1,0)</f>
        <v/>
      </c>
    </row>
    <row r="129">
      <c r="A129" s="132" t="inlineStr">
        <is>
          <t>ZBEN02</t>
        </is>
      </c>
      <c r="B129" s="132" t="n">
        <v>1</v>
      </c>
      <c r="C129" s="132" t="inlineStr">
        <is>
          <t>HFB211</t>
        </is>
      </c>
      <c r="D129" s="132" t="inlineStr">
        <is>
          <t>B</t>
        </is>
      </c>
      <c r="E129" s="132" t="inlineStr">
        <is>
          <t>Beneke Veronica</t>
        </is>
      </c>
      <c r="F129" s="133">
        <f>SUMIFS(Investors!$M:$M, Investors!$I:$I, "&lt;=" &amp; 'NSST Print'!$B$3, Investors!$K:$K, "&gt;" &amp; 'NSST Print'!$B$3, Investors!$A:$A, 'Investor Exit List'!A129, Investors!$E:$E, 'Investor Exit List'!C129)</f>
        <v/>
      </c>
      <c r="G129" s="134" t="n">
        <v>44352</v>
      </c>
      <c r="H129" s="132">
        <f>VLOOKUP($C129,Sales!$C:$E,2,FALSE)</f>
        <v/>
      </c>
      <c r="I129" s="132">
        <f>VLOOKUP($C129,Sales!$C:$E,3,FALSE)</f>
        <v/>
      </c>
      <c r="J129" s="134">
        <f>SUMIFS(Sales!$H:$H,Sales!$C:$C,'Investor Exit List'!$C129)</f>
        <v/>
      </c>
      <c r="K129" s="134">
        <f>IF(I129=TRUE,J129,"")</f>
        <v/>
      </c>
      <c r="L129" s="134">
        <f>G129+731</f>
        <v/>
      </c>
      <c r="M129" s="134" t="n">
        <v>45473</v>
      </c>
      <c r="N129" s="135">
        <f>IFERROR(IF(G129&lt;&gt;"",IF(I129=TRUE,0,IF(U129=TRUE,0,L129-M129)),0),0)</f>
        <v/>
      </c>
      <c r="O129" s="135">
        <f>IF(N129&gt;0,IF(N129&lt;=180,N129,0),0)</f>
        <v/>
      </c>
      <c r="P129" s="133">
        <f>IF(AND(N129&lt;90,N129&gt;0),Q129,0)</f>
        <v/>
      </c>
      <c r="Q129" s="133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33">
        <f>IF(AND(H129=TRUE,I129=FALSE),Q129,0)</f>
        <v/>
      </c>
      <c r="S129" s="133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34">
        <f>IF(U129=TRUE,$J129,"")</f>
        <v/>
      </c>
      <c r="U129" s="132" t="b">
        <v>1</v>
      </c>
      <c r="V129" s="133">
        <f>IF(AND(H129=TRUE,OR(K129="",K129&gt;M129)),S129,0)</f>
        <v/>
      </c>
      <c r="W129" s="132" t="n">
        <v>0</v>
      </c>
      <c r="X129" s="132" t="b">
        <v>0</v>
      </c>
      <c r="Y129" s="135">
        <f>IF(H129=FALSE,VLOOKUP($C129,Sales!$C:$F,4,FALSE),1)</f>
        <v/>
      </c>
      <c r="Z129" s="132">
        <f>IF(Y129=0,"Release",IF(AND(L129&lt;J129,Y129=1,H129=FALSE,U129=FALSE,MONTH(L129)&amp;"/"&amp;YEAR(L129)&lt;&gt;MONTH(J129)&amp;"/"&amp;YEAR(J129)),"Release",""))</f>
        <v/>
      </c>
      <c r="AA129" s="136">
        <f>_xlfn.minifs($L:$L,$C:$C,$C129,$F:$F,"&lt;&gt;0")</f>
        <v/>
      </c>
      <c r="AB129" s="136">
        <f>C129&amp;"-"&amp;A129</f>
        <v/>
      </c>
      <c r="AC129" s="136">
        <f>L129</f>
        <v/>
      </c>
      <c r="AD129" s="136">
        <f>EOMONTH(EDATE($J129, 0), 0)</f>
        <v/>
      </c>
      <c r="AE129" s="135">
        <f>IF(AND(AD129&gt;EOMONTH(EDATE(AA129, 0), 0)),1,0)</f>
        <v/>
      </c>
    </row>
    <row r="130">
      <c r="A130" s="132" t="inlineStr">
        <is>
          <t>ZDIC01</t>
        </is>
      </c>
      <c r="B130" s="132" t="n">
        <v>5</v>
      </c>
      <c r="C130" s="132" t="inlineStr">
        <is>
          <t>HFB212</t>
        </is>
      </c>
      <c r="D130" s="132" t="inlineStr">
        <is>
          <t>B</t>
        </is>
      </c>
      <c r="E130" s="132" t="inlineStr">
        <is>
          <t>Dickinson Grant Allan</t>
        </is>
      </c>
      <c r="F130" s="133">
        <f>SUMIFS(Investors!$M:$M, Investors!$I:$I, "&lt;=" &amp; 'NSST Print'!$B$3, Investors!$K:$K, "&gt;" &amp; 'NSST Print'!$B$3, Investors!$A:$A, 'Investor Exit List'!A130, Investors!$E:$E, 'Investor Exit List'!C130)</f>
        <v/>
      </c>
      <c r="G130" s="134" t="n">
        <v>44352</v>
      </c>
      <c r="H130" s="132">
        <f>VLOOKUP($C130,Sales!$C:$E,2,FALSE)</f>
        <v/>
      </c>
      <c r="I130" s="132">
        <f>VLOOKUP($C130,Sales!$C:$E,3,FALSE)</f>
        <v/>
      </c>
      <c r="J130" s="134">
        <f>SUMIFS(Sales!$H:$H,Sales!$C:$C,'Investor Exit List'!$C130)</f>
        <v/>
      </c>
      <c r="K130" s="134">
        <f>IF(I130=TRUE,J130,"")</f>
        <v/>
      </c>
      <c r="L130" s="134">
        <f>G130+731</f>
        <v/>
      </c>
      <c r="M130" s="134" t="n">
        <v>45473</v>
      </c>
      <c r="N130" s="135">
        <f>IFERROR(IF(G130&lt;&gt;"",IF(I130=TRUE,0,IF(U130=TRUE,0,L130-M130)),0),0)</f>
        <v/>
      </c>
      <c r="O130" s="135">
        <f>IF(N130&gt;0,IF(N130&lt;=180,N130,0),0)</f>
        <v/>
      </c>
      <c r="P130" s="133">
        <f>IF(AND(N130&lt;90,N130&gt;0),Q130,0)</f>
        <v/>
      </c>
      <c r="Q130" s="133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33">
        <f>IF(AND(H130=TRUE,I130=FALSE),Q130,0)</f>
        <v/>
      </c>
      <c r="S130" s="133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34">
        <f>IF(U130=TRUE,$J130,"")</f>
        <v/>
      </c>
      <c r="U130" s="132" t="b">
        <v>1</v>
      </c>
      <c r="V130" s="133">
        <f>IF(AND(H130=TRUE,OR(K130="",K130&gt;M130)),S130,0)</f>
        <v/>
      </c>
      <c r="W130" s="132" t="n">
        <v>0</v>
      </c>
      <c r="X130" s="132" t="b">
        <v>0</v>
      </c>
      <c r="Y130" s="135">
        <f>IF(H130=FALSE,VLOOKUP($C130,Sales!$C:$F,4,FALSE),1)</f>
        <v/>
      </c>
      <c r="Z130" s="132">
        <f>IF(Y130=0,"Release",IF(AND(L130&lt;J130,Y130=1,H130=FALSE,U130=FALSE,MONTH(L130)&amp;"/"&amp;YEAR(L130)&lt;&gt;MONTH(J130)&amp;"/"&amp;YEAR(J130)),"Release",""))</f>
        <v/>
      </c>
      <c r="AA130" s="136">
        <f>_xlfn.minifs($L:$L,$C:$C,$C130,$F:$F,"&lt;&gt;0")</f>
        <v/>
      </c>
      <c r="AB130" s="136">
        <f>C130&amp;"-"&amp;A130</f>
        <v/>
      </c>
      <c r="AC130" s="136">
        <f>L130</f>
        <v/>
      </c>
      <c r="AD130" s="136">
        <f>EOMONTH(EDATE($J130, 0), 0)</f>
        <v/>
      </c>
      <c r="AE130" s="135">
        <f>IF(AND(AD130&gt;EOMONTH(EDATE(AA130, 0), 0)),1,0)</f>
        <v/>
      </c>
    </row>
    <row r="131">
      <c r="A131" s="132" t="inlineStr">
        <is>
          <t>ZREN01</t>
        </is>
      </c>
      <c r="B131" s="132" t="n">
        <v>1</v>
      </c>
      <c r="C131" s="132" t="inlineStr">
        <is>
          <t>HFB213</t>
        </is>
      </c>
      <c r="D131" s="132" t="inlineStr">
        <is>
          <t>B</t>
        </is>
      </c>
      <c r="E131" s="132" t="inlineStr">
        <is>
          <t>van Rensburg Marlene Ann</t>
        </is>
      </c>
      <c r="F131" s="133">
        <f>SUMIFS(Investors!$M:$M, Investors!$I:$I, "&lt;=" &amp; 'NSST Print'!$B$3, Investors!$K:$K, "&gt;" &amp; 'NSST Print'!$B$3, Investors!$A:$A, 'Investor Exit List'!A131, Investors!$E:$E, 'Investor Exit List'!C131)</f>
        <v/>
      </c>
      <c r="G131" s="134" t="n">
        <v>44550</v>
      </c>
      <c r="H131" s="132">
        <f>VLOOKUP($C131,Sales!$C:$E,2,FALSE)</f>
        <v/>
      </c>
      <c r="I131" s="132">
        <f>VLOOKUP($C131,Sales!$C:$E,3,FALSE)</f>
        <v/>
      </c>
      <c r="J131" s="134">
        <f>SUMIFS(Sales!$H:$H,Sales!$C:$C,'Investor Exit List'!$C131)</f>
        <v/>
      </c>
      <c r="K131" s="134">
        <f>IF(I131=TRUE,J131,"")</f>
        <v/>
      </c>
      <c r="L131" s="134">
        <f>G131+731</f>
        <v/>
      </c>
      <c r="M131" s="134" t="n">
        <v>45473</v>
      </c>
      <c r="N131" s="135">
        <f>IFERROR(IF(G131&lt;&gt;"",IF(I131=TRUE,0,IF(U131=TRUE,0,L131-M131)),0),0)</f>
        <v/>
      </c>
      <c r="O131" s="135">
        <f>IF(N131&gt;0,IF(N131&lt;=180,N131,0),0)</f>
        <v/>
      </c>
      <c r="P131" s="133">
        <f>IF(AND(N131&lt;90,N131&gt;0),Q131,0)</f>
        <v/>
      </c>
      <c r="Q131" s="133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33">
        <f>IF(AND(H131=TRUE,I131=FALSE),Q131,0)</f>
        <v/>
      </c>
      <c r="S131" s="133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34">
        <f>IF(U131=TRUE,$J131,"")</f>
        <v/>
      </c>
      <c r="U131" s="132" t="b">
        <v>1</v>
      </c>
      <c r="V131" s="133">
        <f>IF(AND(H131=TRUE,OR(K131="",K131&gt;M131)),S131,0)</f>
        <v/>
      </c>
      <c r="W131" s="132" t="n">
        <v>0</v>
      </c>
      <c r="X131" s="132" t="b">
        <v>0</v>
      </c>
      <c r="Y131" s="135">
        <f>IF(H131=FALSE,VLOOKUP($C131,Sales!$C:$F,4,FALSE),1)</f>
        <v/>
      </c>
      <c r="Z131" s="132">
        <f>IF(Y131=0,"Release",IF(AND(L131&lt;J131,Y131=1,H131=FALSE,U131=FALSE,MONTH(L131)&amp;"/"&amp;YEAR(L131)&lt;&gt;MONTH(J131)&amp;"/"&amp;YEAR(J131)),"Release",""))</f>
        <v/>
      </c>
      <c r="AA131" s="136">
        <f>_xlfn.minifs($L:$L,$C:$C,$C131,$F:$F,"&lt;&gt;0")</f>
        <v/>
      </c>
      <c r="AB131" s="136">
        <f>C131&amp;"-"&amp;A131</f>
        <v/>
      </c>
      <c r="AC131" s="136">
        <f>L131</f>
        <v/>
      </c>
      <c r="AD131" s="136">
        <f>EOMONTH(EDATE($J131, 0), 0)</f>
        <v/>
      </c>
      <c r="AE131" s="135">
        <f>IF(AND(AD131&gt;EOMONTH(EDATE(AA131, 0), 0)),1,0)</f>
        <v/>
      </c>
    </row>
    <row r="132">
      <c r="A132" s="132" t="inlineStr">
        <is>
          <t>ZDEL01</t>
        </is>
      </c>
      <c r="B132" s="132" t="n">
        <v>2</v>
      </c>
      <c r="C132" s="132" t="inlineStr">
        <is>
          <t>HFB214</t>
        </is>
      </c>
      <c r="D132" s="132" t="inlineStr">
        <is>
          <t>B</t>
        </is>
      </c>
      <c r="E132" s="132" t="inlineStr">
        <is>
          <t>Jansen van Vuuren Pieter</t>
        </is>
      </c>
      <c r="F132" s="133">
        <f>SUMIFS(Investors!$M:$M, Investors!$I:$I, "&lt;=" &amp; 'NSST Print'!$B$3, Investors!$K:$K, "&gt;" &amp; 'NSST Print'!$B$3, Investors!$A:$A, 'Investor Exit List'!A132, Investors!$E:$E, 'Investor Exit List'!C132)</f>
        <v/>
      </c>
      <c r="G132" s="134" t="n">
        <v>44618</v>
      </c>
      <c r="H132" s="132">
        <f>VLOOKUP($C132,Sales!$C:$E,2,FALSE)</f>
        <v/>
      </c>
      <c r="I132" s="132">
        <f>VLOOKUP($C132,Sales!$C:$E,3,FALSE)</f>
        <v/>
      </c>
      <c r="J132" s="134">
        <f>SUMIFS(Sales!$H:$H,Sales!$C:$C,'Investor Exit List'!$C132)</f>
        <v/>
      </c>
      <c r="K132" s="134">
        <f>IF(I132=TRUE,J132,"")</f>
        <v/>
      </c>
      <c r="L132" s="134">
        <f>G132+731</f>
        <v/>
      </c>
      <c r="M132" s="134" t="n">
        <v>45473</v>
      </c>
      <c r="N132" s="135">
        <f>IFERROR(IF(G132&lt;&gt;"",IF(I132=TRUE,0,IF(U132=TRUE,0,L132-M132)),0),0)</f>
        <v/>
      </c>
      <c r="O132" s="135">
        <f>IF(N132&gt;0,IF(N132&lt;=180,N132,0),0)</f>
        <v/>
      </c>
      <c r="P132" s="133">
        <f>IF(AND(N132&lt;90,N132&gt;0),Q132,0)</f>
        <v/>
      </c>
      <c r="Q132" s="133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33">
        <f>IF(AND(H132=TRUE,I132=FALSE),Q132,0)</f>
        <v/>
      </c>
      <c r="S132" s="133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34">
        <f>IF(U132=TRUE,$J132,"")</f>
        <v/>
      </c>
      <c r="U132" s="132" t="b">
        <v>0</v>
      </c>
      <c r="V132" s="133">
        <f>IF(AND(H132=TRUE,OR(K132="",K132&gt;M132)),S132,0)</f>
        <v/>
      </c>
      <c r="W132" s="132" t="n">
        <v>0</v>
      </c>
      <c r="X132" s="132" t="b">
        <v>0</v>
      </c>
      <c r="Y132" s="135">
        <f>IF(H132=FALSE,VLOOKUP($C132,Sales!$C:$F,4,FALSE),1)</f>
        <v/>
      </c>
      <c r="Z132" s="132">
        <f>IF(Y132=0,"Release",IF(AND(L132&lt;J132,Y132=1,H132=FALSE,U132=FALSE,MONTH(L132)&amp;"/"&amp;YEAR(L132)&lt;&gt;MONTH(J132)&amp;"/"&amp;YEAR(J132)),"Release",""))</f>
        <v/>
      </c>
      <c r="AA132" s="136">
        <f>_xlfn.minifs($L:$L,$C:$C,$C132,$F:$F,"&lt;&gt;0")</f>
        <v/>
      </c>
      <c r="AB132" s="136">
        <f>C132&amp;"-"&amp;A132</f>
        <v/>
      </c>
      <c r="AC132" s="136">
        <f>L132</f>
        <v/>
      </c>
      <c r="AD132" s="136">
        <f>EOMONTH(EDATE($J132, 0), 0)</f>
        <v/>
      </c>
      <c r="AE132" s="135">
        <f>IF(AND(AD132&gt;EOMONTH(EDATE(AA132, 0), 0)),1,0)</f>
        <v/>
      </c>
    </row>
    <row r="133">
      <c r="A133" s="132" t="inlineStr">
        <is>
          <t>ZKUS04</t>
        </is>
      </c>
      <c r="B133" s="132" t="n">
        <v>1</v>
      </c>
      <c r="C133" s="132" t="inlineStr">
        <is>
          <t>HFB301</t>
        </is>
      </c>
      <c r="D133" s="132" t="inlineStr">
        <is>
          <t>B</t>
        </is>
      </c>
      <c r="E133" s="132" t="inlineStr">
        <is>
          <t>Kusel Willie</t>
        </is>
      </c>
      <c r="F133" s="133">
        <f>SUMIFS(Investors!$M:$M, Investors!$I:$I, "&lt;=" &amp; 'NSST Print'!$B$3, Investors!$K:$K, "&gt;" &amp; 'NSST Print'!$B$3, Investors!$A:$A, 'Investor Exit List'!A133, Investors!$E:$E, 'Investor Exit List'!C133)</f>
        <v/>
      </c>
      <c r="G133" s="134" t="n">
        <v>44664</v>
      </c>
      <c r="H133" s="132">
        <f>VLOOKUP($C133,Sales!$C:$E,2,FALSE)</f>
        <v/>
      </c>
      <c r="I133" s="132">
        <f>VLOOKUP($C133,Sales!$C:$E,3,FALSE)</f>
        <v/>
      </c>
      <c r="J133" s="134">
        <f>SUMIFS(Sales!$H:$H,Sales!$C:$C,'Investor Exit List'!$C133)</f>
        <v/>
      </c>
      <c r="K133" s="134">
        <f>IF(I133=TRUE,J133,"")</f>
        <v/>
      </c>
      <c r="L133" s="134">
        <f>G133+731</f>
        <v/>
      </c>
      <c r="M133" s="134" t="n">
        <v>45473</v>
      </c>
      <c r="N133" s="135">
        <f>IFERROR(IF(G133&lt;&gt;"",IF(I133=TRUE,0,IF(U133=TRUE,0,L133-M133)),0),0)</f>
        <v/>
      </c>
      <c r="O133" s="135">
        <f>IF(N133&gt;0,IF(N133&lt;=180,N133,0),0)</f>
        <v/>
      </c>
      <c r="P133" s="133">
        <f>IF(AND(N133&lt;90,N133&gt;0),Q133,0)</f>
        <v/>
      </c>
      <c r="Q133" s="133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33">
        <f>IF(AND(H133=TRUE,I133=FALSE),Q133,0)</f>
        <v/>
      </c>
      <c r="S133" s="133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34">
        <f>IF(U133=TRUE,$J133,"")</f>
        <v/>
      </c>
      <c r="U133" s="132" t="b">
        <v>0</v>
      </c>
      <c r="V133" s="133">
        <f>IF(AND(H133=TRUE,OR(K133="",K133&gt;M133)),S133,0)</f>
        <v/>
      </c>
      <c r="W133" s="132" t="n">
        <v>0</v>
      </c>
      <c r="X133" s="132" t="b">
        <v>0</v>
      </c>
      <c r="Y133" s="135">
        <f>IF(H133=FALSE,VLOOKUP($C133,Sales!$C:$F,4,FALSE),1)</f>
        <v/>
      </c>
      <c r="Z133" s="132">
        <f>IF(Y133=0,"Release",IF(AND(L133&lt;J133,Y133=1,H133=FALSE,U133=FALSE,MONTH(L133)&amp;"/"&amp;YEAR(L133)&lt;&gt;MONTH(J133)&amp;"/"&amp;YEAR(J133)),"Release",""))</f>
        <v/>
      </c>
      <c r="AA133" s="136">
        <f>_xlfn.minifs($L:$L,$C:$C,$C133,$F:$F,"&lt;&gt;0")</f>
        <v/>
      </c>
      <c r="AB133" s="136">
        <f>C133&amp;"-"&amp;A133</f>
        <v/>
      </c>
      <c r="AC133" s="136">
        <f>L133</f>
        <v/>
      </c>
      <c r="AD133" s="136">
        <f>EOMONTH(EDATE($J133, 0), 0)</f>
        <v/>
      </c>
      <c r="AE133" s="135">
        <f>IF(AND(AD133&gt;EOMONTH(EDATE(AA133, 0), 0)),1,0)</f>
        <v/>
      </c>
    </row>
    <row r="134">
      <c r="A134" s="132" t="inlineStr">
        <is>
          <t>ZLAB01</t>
        </is>
      </c>
      <c r="B134" s="132" t="n">
        <v>1</v>
      </c>
      <c r="C134" s="132" t="inlineStr">
        <is>
          <t>HFB301</t>
        </is>
      </c>
      <c r="D134" s="132" t="inlineStr">
        <is>
          <t>B</t>
        </is>
      </c>
      <c r="E134" s="132" t="inlineStr">
        <is>
          <t>Labuschagne Andre Jan</t>
        </is>
      </c>
      <c r="F134" s="133">
        <f>SUMIFS(Investors!$M:$M, Investors!$I:$I, "&lt;=" &amp; 'NSST Print'!$B$3, Investors!$K:$K, "&gt;" &amp; 'NSST Print'!$B$3, Investors!$A:$A, 'Investor Exit List'!A134, Investors!$E:$E, 'Investor Exit List'!C134)</f>
        <v/>
      </c>
      <c r="G134" s="134" t="n">
        <v>44618</v>
      </c>
      <c r="H134" s="132">
        <f>VLOOKUP($C134,Sales!$C:$E,2,FALSE)</f>
        <v/>
      </c>
      <c r="I134" s="132">
        <f>VLOOKUP($C134,Sales!$C:$E,3,FALSE)</f>
        <v/>
      </c>
      <c r="J134" s="134">
        <f>SUMIFS(Sales!$H:$H,Sales!$C:$C,'Investor Exit List'!$C134)</f>
        <v/>
      </c>
      <c r="K134" s="134">
        <f>IF(I134=TRUE,J134,"")</f>
        <v/>
      </c>
      <c r="L134" s="134">
        <f>G134+731</f>
        <v/>
      </c>
      <c r="M134" s="134" t="n">
        <v>45473</v>
      </c>
      <c r="N134" s="135">
        <f>IFERROR(IF(G134&lt;&gt;"",IF(I134=TRUE,0,IF(U134=TRUE,0,L134-M134)),0),0)</f>
        <v/>
      </c>
      <c r="O134" s="135">
        <f>IF(N134&gt;0,IF(N134&lt;=180,N134,0),0)</f>
        <v/>
      </c>
      <c r="P134" s="133">
        <f>IF(AND(N134&lt;90,N134&gt;0),Q134,0)</f>
        <v/>
      </c>
      <c r="Q134" s="133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33">
        <f>IF(AND(H134=TRUE,I134=FALSE),Q134,0)</f>
        <v/>
      </c>
      <c r="S134" s="133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34">
        <f>IF(U134=TRUE,$J134,"")</f>
        <v/>
      </c>
      <c r="U134" s="132" t="b">
        <v>0</v>
      </c>
      <c r="V134" s="133">
        <f>IF(AND(H134=TRUE,OR(K134="",K134&gt;M134)),S134,0)</f>
        <v/>
      </c>
      <c r="W134" s="132" t="n">
        <v>0</v>
      </c>
      <c r="X134" s="132" t="b">
        <v>0</v>
      </c>
      <c r="Y134" s="135">
        <f>IF(H134=FALSE,VLOOKUP($C134,Sales!$C:$F,4,FALSE),1)</f>
        <v/>
      </c>
      <c r="Z134" s="132">
        <f>IF(Y134=0,"Release",IF(AND(L134&lt;J134,Y134=1,H134=FALSE,U134=FALSE,MONTH(L134)&amp;"/"&amp;YEAR(L134)&lt;&gt;MONTH(J134)&amp;"/"&amp;YEAR(J134)),"Release",""))</f>
        <v/>
      </c>
      <c r="AA134" s="136">
        <f>_xlfn.minifs($L:$L,$C:$C,$C134,$F:$F,"&lt;&gt;0")</f>
        <v/>
      </c>
      <c r="AB134" s="136">
        <f>C134&amp;"-"&amp;A134</f>
        <v/>
      </c>
      <c r="AC134" s="136">
        <f>L134</f>
        <v/>
      </c>
      <c r="AD134" s="136">
        <f>EOMONTH(EDATE($J134, 0), 0)</f>
        <v/>
      </c>
      <c r="AE134" s="135">
        <f>IF(AND(AD134&gt;EOMONTH(EDATE(AA134, 0), 0)),1,0)</f>
        <v/>
      </c>
    </row>
    <row r="135">
      <c r="A135" s="132" t="inlineStr">
        <is>
          <t>ZPRO01</t>
        </is>
      </c>
      <c r="B135" s="132" t="n">
        <v>3</v>
      </c>
      <c r="C135" s="132" t="inlineStr">
        <is>
          <t>HFB302</t>
        </is>
      </c>
      <c r="D135" s="132" t="inlineStr">
        <is>
          <t>B</t>
        </is>
      </c>
      <c r="E135" s="132" t="inlineStr">
        <is>
          <t>du Toit Adrian</t>
        </is>
      </c>
      <c r="F135" s="133">
        <f>SUMIFS(Investors!$M:$M, Investors!$I:$I, "&lt;=" &amp; 'NSST Print'!$B$3, Investors!$K:$K, "&gt;" &amp; 'NSST Print'!$B$3, Investors!$A:$A, 'Investor Exit List'!A135, Investors!$E:$E, 'Investor Exit List'!C135)</f>
        <v/>
      </c>
      <c r="G135" s="134" t="n">
        <v>44550</v>
      </c>
      <c r="H135" s="132">
        <f>VLOOKUP($C135,Sales!$C:$E,2,FALSE)</f>
        <v/>
      </c>
      <c r="I135" s="132">
        <f>VLOOKUP($C135,Sales!$C:$E,3,FALSE)</f>
        <v/>
      </c>
      <c r="J135" s="134">
        <f>SUMIFS(Sales!$H:$H,Sales!$C:$C,'Investor Exit List'!$C135)</f>
        <v/>
      </c>
      <c r="K135" s="134">
        <f>IF(I135=TRUE,J135,"")</f>
        <v/>
      </c>
      <c r="L135" s="134">
        <f>G135+731</f>
        <v/>
      </c>
      <c r="M135" s="134" t="n">
        <v>45473</v>
      </c>
      <c r="N135" s="135">
        <f>IFERROR(IF(G135&lt;&gt;"",IF(I135=TRUE,0,IF(U135=TRUE,0,L135-M135)),0),0)</f>
        <v/>
      </c>
      <c r="O135" s="135">
        <f>IF(N135&gt;0,IF(N135&lt;=180,N135,0),0)</f>
        <v/>
      </c>
      <c r="P135" s="133">
        <f>IF(AND(N135&lt;90,N135&gt;0),Q135,0)</f>
        <v/>
      </c>
      <c r="Q135" s="133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33">
        <f>IF(AND(H135=TRUE,I135=FALSE),Q135,0)</f>
        <v/>
      </c>
      <c r="S135" s="133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34">
        <f>IF(U135=TRUE,$J135,"")</f>
        <v/>
      </c>
      <c r="U135" s="132" t="b">
        <v>0</v>
      </c>
      <c r="V135" s="133">
        <f>IF(AND(H135=TRUE,OR(K135="",K135&gt;M135)),S135,0)</f>
        <v/>
      </c>
      <c r="W135" s="132" t="n">
        <v>0</v>
      </c>
      <c r="X135" s="132" t="b">
        <v>0</v>
      </c>
      <c r="Y135" s="135">
        <f>IF(H135=FALSE,VLOOKUP($C135,Sales!$C:$F,4,FALSE),1)</f>
        <v/>
      </c>
      <c r="Z135" s="132">
        <f>IF(Y135=0,"Release",IF(AND(L135&lt;J135,Y135=1,H135=FALSE,U135=FALSE,MONTH(L135)&amp;"/"&amp;YEAR(L135)&lt;&gt;MONTH(J135)&amp;"/"&amp;YEAR(J135)),"Release",""))</f>
        <v/>
      </c>
      <c r="AA135" s="136">
        <f>_xlfn.minifs($L:$L,$C:$C,$C135,$F:$F,"&lt;&gt;0")</f>
        <v/>
      </c>
      <c r="AB135" s="136">
        <f>C135&amp;"-"&amp;A135</f>
        <v/>
      </c>
      <c r="AC135" s="136">
        <f>L135</f>
        <v/>
      </c>
      <c r="AD135" s="136">
        <f>EOMONTH(EDATE($J135, 0), 0)</f>
        <v/>
      </c>
      <c r="AE135" s="135">
        <f>IF(AND(AD135&gt;EOMONTH(EDATE(AA135, 0), 0)),1,0)</f>
        <v/>
      </c>
    </row>
    <row r="136">
      <c r="A136" s="132" t="inlineStr">
        <is>
          <t>ZLOU03</t>
        </is>
      </c>
      <c r="B136" s="132" t="n">
        <v>1</v>
      </c>
      <c r="C136" s="132" t="inlineStr">
        <is>
          <t>HFB303</t>
        </is>
      </c>
      <c r="D136" s="132" t="inlineStr">
        <is>
          <t>B</t>
        </is>
      </c>
      <c r="E136" s="132" t="inlineStr">
        <is>
          <t>Louwrens Peter Arnold</t>
        </is>
      </c>
      <c r="F136" s="133">
        <f>SUMIFS(Investors!$M:$M, Investors!$I:$I, "&lt;=" &amp; 'NSST Print'!$B$3, Investors!$K:$K, "&gt;" &amp; 'NSST Print'!$B$3, Investors!$A:$A, 'Investor Exit List'!A136, Investors!$E:$E, 'Investor Exit List'!C136)</f>
        <v/>
      </c>
      <c r="G136" s="134" t="n">
        <v>44664</v>
      </c>
      <c r="H136" s="132">
        <f>VLOOKUP($C136,Sales!$C:$E,2,FALSE)</f>
        <v/>
      </c>
      <c r="I136" s="132">
        <f>VLOOKUP($C136,Sales!$C:$E,3,FALSE)</f>
        <v/>
      </c>
      <c r="J136" s="134">
        <f>SUMIFS(Sales!$H:$H,Sales!$C:$C,'Investor Exit List'!$C136)</f>
        <v/>
      </c>
      <c r="K136" s="134">
        <f>IF(I136=TRUE,J136,"")</f>
        <v/>
      </c>
      <c r="L136" s="134">
        <f>G136+731</f>
        <v/>
      </c>
      <c r="M136" s="134" t="n">
        <v>45473</v>
      </c>
      <c r="N136" s="135">
        <f>IFERROR(IF(G136&lt;&gt;"",IF(I136=TRUE,0,IF(U136=TRUE,0,L136-M136)),0),0)</f>
        <v/>
      </c>
      <c r="O136" s="135">
        <f>IF(N136&gt;0,IF(N136&lt;=180,N136,0),0)</f>
        <v/>
      </c>
      <c r="P136" s="133">
        <f>IF(AND(N136&lt;90,N136&gt;0),Q136,0)</f>
        <v/>
      </c>
      <c r="Q136" s="133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33">
        <f>IF(AND(H136=TRUE,I136=FALSE),Q136,0)</f>
        <v/>
      </c>
      <c r="S136" s="133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34">
        <f>IF(U136=TRUE,$J136,"")</f>
        <v/>
      </c>
      <c r="U136" s="132" t="b">
        <v>0</v>
      </c>
      <c r="V136" s="133">
        <f>IF(AND(H136=TRUE,OR(K136="",K136&gt;M136)),S136,0)</f>
        <v/>
      </c>
      <c r="W136" s="132" t="n">
        <v>0</v>
      </c>
      <c r="X136" s="132" t="b">
        <v>0</v>
      </c>
      <c r="Y136" s="135">
        <f>IF(H136=FALSE,VLOOKUP($C136,Sales!$C:$F,4,FALSE),1)</f>
        <v/>
      </c>
      <c r="Z136" s="132">
        <f>IF(Y136=0,"Release",IF(AND(L136&lt;J136,Y136=1,H136=FALSE,U136=FALSE,MONTH(L136)&amp;"/"&amp;YEAR(L136)&lt;&gt;MONTH(J136)&amp;"/"&amp;YEAR(J136)),"Release",""))</f>
        <v/>
      </c>
      <c r="AA136" s="136">
        <f>_xlfn.minifs($L:$L,$C:$C,$C136,$F:$F,"&lt;&gt;0")</f>
        <v/>
      </c>
      <c r="AB136" s="136">
        <f>C136&amp;"-"&amp;A136</f>
        <v/>
      </c>
      <c r="AC136" s="136">
        <f>L136</f>
        <v/>
      </c>
      <c r="AD136" s="136">
        <f>EOMONTH(EDATE($J136, 0), 0)</f>
        <v/>
      </c>
      <c r="AE136" s="135">
        <f>IF(AND(AD136&gt;EOMONTH(EDATE(AA136, 0), 0)),1,0)</f>
        <v/>
      </c>
    </row>
    <row r="137">
      <c r="A137" s="132" t="inlineStr">
        <is>
          <t>ZRUD01</t>
        </is>
      </c>
      <c r="B137" s="132" t="n">
        <v>1</v>
      </c>
      <c r="C137" s="132" t="inlineStr">
        <is>
          <t>HFB303</t>
        </is>
      </c>
      <c r="D137" s="132" t="inlineStr">
        <is>
          <t>B</t>
        </is>
      </c>
      <c r="E137" s="132" t="inlineStr">
        <is>
          <t>Jansen van Vuuren Pieter</t>
        </is>
      </c>
      <c r="F137" s="133">
        <f>SUMIFS(Investors!$M:$M, Investors!$I:$I, "&lt;=" &amp; 'NSST Print'!$B$3, Investors!$K:$K, "&gt;" &amp; 'NSST Print'!$B$3, Investors!$A:$A, 'Investor Exit List'!A137, Investors!$E:$E, 'Investor Exit List'!C137)</f>
        <v/>
      </c>
      <c r="G137" s="134" t="n">
        <v>44664</v>
      </c>
      <c r="H137" s="132">
        <f>VLOOKUP($C137,Sales!$C:$E,2,FALSE)</f>
        <v/>
      </c>
      <c r="I137" s="132">
        <f>VLOOKUP($C137,Sales!$C:$E,3,FALSE)</f>
        <v/>
      </c>
      <c r="J137" s="134">
        <f>SUMIFS(Sales!$H:$H,Sales!$C:$C,'Investor Exit List'!$C137)</f>
        <v/>
      </c>
      <c r="K137" s="134">
        <f>IF(I137=TRUE,J137,"")</f>
        <v/>
      </c>
      <c r="L137" s="134">
        <f>G137+731</f>
        <v/>
      </c>
      <c r="M137" s="134" t="n">
        <v>45473</v>
      </c>
      <c r="N137" s="135">
        <f>IFERROR(IF(G137&lt;&gt;"",IF(I137=TRUE,0,IF(U137=TRUE,0,L137-M137)),0),0)</f>
        <v/>
      </c>
      <c r="O137" s="135">
        <f>IF(N137&gt;0,IF(N137&lt;=180,N137,0),0)</f>
        <v/>
      </c>
      <c r="P137" s="133">
        <f>IF(AND(N137&lt;90,N137&gt;0),Q137,0)</f>
        <v/>
      </c>
      <c r="Q137" s="133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33">
        <f>IF(AND(H137=TRUE,I137=FALSE),Q137,0)</f>
        <v/>
      </c>
      <c r="S137" s="133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34">
        <f>IF(U137=TRUE,$J137,"")</f>
        <v/>
      </c>
      <c r="U137" s="132" t="b">
        <v>0</v>
      </c>
      <c r="V137" s="133">
        <f>IF(AND(H137=TRUE,OR(K137="",K137&gt;M137)),S137,0)</f>
        <v/>
      </c>
      <c r="W137" s="132" t="n">
        <v>0</v>
      </c>
      <c r="X137" s="132" t="b">
        <v>0</v>
      </c>
      <c r="Y137" s="135">
        <f>IF(H137=FALSE,VLOOKUP($C137,Sales!$C:$F,4,FALSE),1)</f>
        <v/>
      </c>
      <c r="Z137" s="132">
        <f>IF(Y137=0,"Release",IF(AND(L137&lt;J137,Y137=1,H137=FALSE,U137=FALSE,MONTH(L137)&amp;"/"&amp;YEAR(L137)&lt;&gt;MONTH(J137)&amp;"/"&amp;YEAR(J137)),"Release",""))</f>
        <v/>
      </c>
      <c r="AA137" s="136">
        <f>_xlfn.minifs($L:$L,$C:$C,$C137,$F:$F,"&lt;&gt;0")</f>
        <v/>
      </c>
      <c r="AB137" s="136">
        <f>C137&amp;"-"&amp;A137</f>
        <v/>
      </c>
      <c r="AC137" s="136">
        <f>L137</f>
        <v/>
      </c>
      <c r="AD137" s="136">
        <f>EOMONTH(EDATE($J137, 0), 0)</f>
        <v/>
      </c>
      <c r="AE137" s="135">
        <f>IF(AND(AD137&gt;EOMONTH(EDATE(AA137, 0), 0)),1,0)</f>
        <v/>
      </c>
    </row>
    <row r="138">
      <c r="A138" s="132" t="inlineStr">
        <is>
          <t>ZDOT01</t>
        </is>
      </c>
      <c r="B138" s="132" t="n">
        <v>1</v>
      </c>
      <c r="C138" s="132" t="inlineStr">
        <is>
          <t>HFB304</t>
        </is>
      </c>
      <c r="D138" s="132" t="inlineStr">
        <is>
          <t>B</t>
        </is>
      </c>
      <c r="E138" s="132" t="inlineStr">
        <is>
          <t>Pope Mark Charles</t>
        </is>
      </c>
      <c r="F138" s="133">
        <f>SUMIFS(Investors!$M:$M, Investors!$I:$I, "&lt;=" &amp; 'NSST Print'!$B$3, Investors!$K:$K, "&gt;" &amp; 'NSST Print'!$B$3, Investors!$A:$A, 'Investor Exit List'!A138, Investors!$E:$E, 'Investor Exit List'!C138)</f>
        <v/>
      </c>
      <c r="G138" s="134" t="n">
        <v>44690</v>
      </c>
      <c r="H138" s="132">
        <f>VLOOKUP($C138,Sales!$C:$E,2,FALSE)</f>
        <v/>
      </c>
      <c r="I138" s="132">
        <f>VLOOKUP($C138,Sales!$C:$E,3,FALSE)</f>
        <v/>
      </c>
      <c r="J138" s="134">
        <f>SUMIFS(Sales!$H:$H,Sales!$C:$C,'Investor Exit List'!$C138)</f>
        <v/>
      </c>
      <c r="K138" s="134">
        <f>IF(I138=TRUE,J138,"")</f>
        <v/>
      </c>
      <c r="L138" s="134">
        <f>G138+731</f>
        <v/>
      </c>
      <c r="M138" s="134" t="n">
        <v>45473</v>
      </c>
      <c r="N138" s="135">
        <f>IFERROR(IF(G138&lt;&gt;"",IF(I138=TRUE,0,IF(U138=TRUE,0,L138-M138)),0),0)</f>
        <v/>
      </c>
      <c r="O138" s="135">
        <f>IF(N138&gt;0,IF(N138&lt;=180,N138,0),0)</f>
        <v/>
      </c>
      <c r="P138" s="133">
        <f>IF(AND(N138&lt;90,N138&gt;0),Q138,0)</f>
        <v/>
      </c>
      <c r="Q138" s="133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33">
        <f>IF(AND(H138=TRUE,I138=FALSE),Q138,0)</f>
        <v/>
      </c>
      <c r="S138" s="133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34">
        <f>IF(U138=TRUE,$J138,"")</f>
        <v/>
      </c>
      <c r="U138" s="132" t="b">
        <v>0</v>
      </c>
      <c r="V138" s="133">
        <f>IF(AND(H138=TRUE,OR(K138="",K138&gt;M138)),S138,0)</f>
        <v/>
      </c>
      <c r="W138" s="132" t="n">
        <v>0</v>
      </c>
      <c r="X138" s="132" t="b">
        <v>0</v>
      </c>
      <c r="Y138" s="135">
        <f>IF(H138=FALSE,VLOOKUP($C138,Sales!$C:$F,4,FALSE),1)</f>
        <v/>
      </c>
      <c r="Z138" s="132">
        <f>IF(Y138=0,"Release",IF(AND(L138&lt;J138,Y138=1,H138=FALSE,U138=FALSE,MONTH(L138)&amp;"/"&amp;YEAR(L138)&lt;&gt;MONTH(J138)&amp;"/"&amp;YEAR(J138)),"Release",""))</f>
        <v/>
      </c>
      <c r="AA138" s="136">
        <f>_xlfn.minifs($L:$L,$C:$C,$C138,$F:$F,"&lt;&gt;0")</f>
        <v/>
      </c>
      <c r="AB138" s="136">
        <f>C138&amp;"-"&amp;A138</f>
        <v/>
      </c>
      <c r="AC138" s="136">
        <f>L138</f>
        <v/>
      </c>
      <c r="AD138" s="136">
        <f>EOMONTH(EDATE($J138, 0), 0)</f>
        <v/>
      </c>
      <c r="AE138" s="135">
        <f>IF(AND(AD138&gt;EOMONTH(EDATE(AA138, 0), 0)),1,0)</f>
        <v/>
      </c>
    </row>
    <row r="139">
      <c r="A139" s="132" t="inlineStr">
        <is>
          <t>ZSCH04</t>
        </is>
      </c>
      <c r="B139" s="132" t="n">
        <v>1</v>
      </c>
      <c r="C139" s="132" t="inlineStr">
        <is>
          <t>HFB306</t>
        </is>
      </c>
      <c r="D139" s="132" t="inlineStr">
        <is>
          <t>B</t>
        </is>
      </c>
      <c r="E139" s="132" t="inlineStr">
        <is>
          <t>Schroder Christiaan</t>
        </is>
      </c>
      <c r="F139" s="133">
        <f>SUMIFS(Investors!$M:$M, Investors!$I:$I, "&lt;=" &amp; 'NSST Print'!$B$3, Investors!$K:$K, "&gt;" &amp; 'NSST Print'!$B$3, Investors!$A:$A, 'Investor Exit List'!A139, Investors!$E:$E, 'Investor Exit List'!C139)</f>
        <v/>
      </c>
      <c r="G139" s="134" t="n">
        <v>44644</v>
      </c>
      <c r="H139" s="132">
        <f>VLOOKUP($C139,Sales!$C:$E,2,FALSE)</f>
        <v/>
      </c>
      <c r="I139" s="132">
        <f>VLOOKUP($C139,Sales!$C:$E,3,FALSE)</f>
        <v/>
      </c>
      <c r="J139" s="134">
        <f>SUMIFS(Sales!$H:$H,Sales!$C:$C,'Investor Exit List'!$C139)</f>
        <v/>
      </c>
      <c r="K139" s="134">
        <f>IF(I139=TRUE,J139,"")</f>
        <v/>
      </c>
      <c r="L139" s="134">
        <f>G139+731</f>
        <v/>
      </c>
      <c r="M139" s="134" t="n">
        <v>45473</v>
      </c>
      <c r="N139" s="135">
        <f>IFERROR(IF(G139&lt;&gt;"",IF(I139=TRUE,0,IF(U139=TRUE,0,L139-M139)),0),0)</f>
        <v/>
      </c>
      <c r="O139" s="135">
        <f>IF(N139&gt;0,IF(N139&lt;=180,N139,0),0)</f>
        <v/>
      </c>
      <c r="P139" s="133">
        <f>IF(AND(N139&lt;90,N139&gt;0),Q139,0)</f>
        <v/>
      </c>
      <c r="Q139" s="133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33">
        <f>IF(AND(H139=TRUE,I139=FALSE),Q139,0)</f>
        <v/>
      </c>
      <c r="S139" s="133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34">
        <f>IF(U139=TRUE,$J139,"")</f>
        <v/>
      </c>
      <c r="U139" s="132" t="b">
        <v>1</v>
      </c>
      <c r="V139" s="133">
        <f>IF(AND(H139=TRUE,OR(K139="",K139&gt;M139)),S139,0)</f>
        <v/>
      </c>
      <c r="W139" s="132" t="n">
        <v>0</v>
      </c>
      <c r="X139" s="132" t="b">
        <v>0</v>
      </c>
      <c r="Y139" s="135">
        <f>IF(H139=FALSE,VLOOKUP($C139,Sales!$C:$F,4,FALSE),1)</f>
        <v/>
      </c>
      <c r="Z139" s="132">
        <f>IF(Y139=0,"Release",IF(AND(L139&lt;J139,Y139=1,H139=FALSE,U139=FALSE,MONTH(L139)&amp;"/"&amp;YEAR(L139)&lt;&gt;MONTH(J139)&amp;"/"&amp;YEAR(J139)),"Release",""))</f>
        <v/>
      </c>
      <c r="AA139" s="136">
        <f>_xlfn.minifs($L:$L,$C:$C,$C139,$F:$F,"&lt;&gt;0")</f>
        <v/>
      </c>
      <c r="AB139" s="136">
        <f>C139&amp;"-"&amp;A139</f>
        <v/>
      </c>
      <c r="AC139" s="136">
        <f>L139</f>
        <v/>
      </c>
      <c r="AD139" s="136">
        <f>EOMONTH(EDATE($J139, 0), 0)</f>
        <v/>
      </c>
      <c r="AE139" s="135">
        <f>IF(AND(AD139&gt;EOMONTH(EDATE(AA139, 0), 0)),1,0)</f>
        <v/>
      </c>
    </row>
    <row r="140">
      <c r="A140" s="132" t="inlineStr">
        <is>
          <t>ZROU01</t>
        </is>
      </c>
      <c r="B140" s="132" t="n">
        <v>1</v>
      </c>
      <c r="C140" s="132" t="inlineStr">
        <is>
          <t>HFB307</t>
        </is>
      </c>
      <c r="D140" s="132" t="inlineStr">
        <is>
          <t>B</t>
        </is>
      </c>
      <c r="E140" s="132" t="inlineStr">
        <is>
          <t>Roux Laura</t>
        </is>
      </c>
      <c r="F140" s="133">
        <f>SUMIFS(Investors!$M:$M, Investors!$I:$I, "&lt;=" &amp; 'NSST Print'!$B$3, Investors!$K:$K, "&gt;" &amp; 'NSST Print'!$B$3, Investors!$A:$A, 'Investor Exit List'!A140, Investors!$E:$E, 'Investor Exit List'!C140)</f>
        <v/>
      </c>
      <c r="G140" s="134" t="n">
        <v>44643</v>
      </c>
      <c r="H140" s="132">
        <f>VLOOKUP($C140,Sales!$C:$E,2,FALSE)</f>
        <v/>
      </c>
      <c r="I140" s="132">
        <f>VLOOKUP($C140,Sales!$C:$E,3,FALSE)</f>
        <v/>
      </c>
      <c r="J140" s="134">
        <f>SUMIFS(Sales!$H:$H,Sales!$C:$C,'Investor Exit List'!$C140)</f>
        <v/>
      </c>
      <c r="K140" s="134">
        <f>IF(I140=TRUE,J140,"")</f>
        <v/>
      </c>
      <c r="L140" s="134">
        <f>G140+731</f>
        <v/>
      </c>
      <c r="M140" s="134" t="n">
        <v>45473</v>
      </c>
      <c r="N140" s="135">
        <f>IFERROR(IF(G140&lt;&gt;"",IF(I140=TRUE,0,IF(U140=TRUE,0,L140-M140)),0),0)</f>
        <v/>
      </c>
      <c r="O140" s="135">
        <f>IF(N140&gt;0,IF(N140&lt;=180,N140,0),0)</f>
        <v/>
      </c>
      <c r="P140" s="133">
        <f>IF(AND(N140&lt;90,N140&gt;0),Q140,0)</f>
        <v/>
      </c>
      <c r="Q140" s="133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33">
        <f>IF(AND(H140=TRUE,I140=FALSE),Q140,0)</f>
        <v/>
      </c>
      <c r="S140" s="133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34">
        <f>IF(U140=TRUE,$J140,"")</f>
        <v/>
      </c>
      <c r="U140" s="132" t="b">
        <v>1</v>
      </c>
      <c r="V140" s="133">
        <f>IF(AND(H140=TRUE,OR(K140="",K140&gt;M140)),S140,0)</f>
        <v/>
      </c>
      <c r="W140" s="132" t="n">
        <v>0</v>
      </c>
      <c r="X140" s="132" t="b">
        <v>0</v>
      </c>
      <c r="Y140" s="135">
        <f>IF(H140=FALSE,VLOOKUP($C140,Sales!$C:$F,4,FALSE),1)</f>
        <v/>
      </c>
      <c r="Z140" s="132">
        <f>IF(Y140=0,"Release",IF(AND(L140&lt;J140,Y140=1,H140=FALSE,U140=FALSE,MONTH(L140)&amp;"/"&amp;YEAR(L140)&lt;&gt;MONTH(J140)&amp;"/"&amp;YEAR(J140)),"Release",""))</f>
        <v/>
      </c>
      <c r="AA140" s="136">
        <f>_xlfn.minifs($L:$L,$C:$C,$C140,$F:$F,"&lt;&gt;0")</f>
        <v/>
      </c>
      <c r="AB140" s="136">
        <f>C140&amp;"-"&amp;A140</f>
        <v/>
      </c>
      <c r="AC140" s="136">
        <f>L140</f>
        <v/>
      </c>
      <c r="AD140" s="136">
        <f>EOMONTH(EDATE($J140, 0), 0)</f>
        <v/>
      </c>
      <c r="AE140" s="135">
        <f>IF(AND(AD140&gt;EOMONTH(EDATE(AA140, 0), 0)),1,0)</f>
        <v/>
      </c>
    </row>
    <row r="141">
      <c r="A141" s="132" t="inlineStr">
        <is>
          <t>ZVOR01</t>
        </is>
      </c>
      <c r="B141" s="132" t="n">
        <v>3</v>
      </c>
      <c r="C141" s="132" t="inlineStr">
        <is>
          <t>HFB307</t>
        </is>
      </c>
      <c r="D141" s="132" t="inlineStr">
        <is>
          <t>B</t>
        </is>
      </c>
      <c r="E141" s="132" t="inlineStr">
        <is>
          <t xml:space="preserve">Vorster Sophia Maria Catharina </t>
        </is>
      </c>
      <c r="F141" s="133">
        <f>SUMIFS(Investors!$M:$M, Investors!$I:$I, "&lt;=" &amp; 'NSST Print'!$B$3, Investors!$K:$K, "&gt;" &amp; 'NSST Print'!$B$3, Investors!$A:$A, 'Investor Exit List'!A141, Investors!$E:$E, 'Investor Exit List'!C141)</f>
        <v/>
      </c>
      <c r="G141" s="134" t="n">
        <v>44643</v>
      </c>
      <c r="H141" s="132">
        <f>VLOOKUP($C141,Sales!$C:$E,2,FALSE)</f>
        <v/>
      </c>
      <c r="I141" s="132">
        <f>VLOOKUP($C141,Sales!$C:$E,3,FALSE)</f>
        <v/>
      </c>
      <c r="J141" s="134">
        <f>SUMIFS(Sales!$H:$H,Sales!$C:$C,'Investor Exit List'!$C141)</f>
        <v/>
      </c>
      <c r="K141" s="134">
        <f>IF(I141=TRUE,J141,"")</f>
        <v/>
      </c>
      <c r="L141" s="134">
        <f>G141+731</f>
        <v/>
      </c>
      <c r="M141" s="134" t="n">
        <v>45473</v>
      </c>
      <c r="N141" s="135">
        <f>IFERROR(IF(G141&lt;&gt;"",IF(I141=TRUE,0,IF(U141=TRUE,0,L141-M141)),0),0)</f>
        <v/>
      </c>
      <c r="O141" s="135">
        <f>IF(N141&gt;0,IF(N141&lt;=180,N141,0),0)</f>
        <v/>
      </c>
      <c r="P141" s="133">
        <f>IF(AND(N141&lt;90,N141&gt;0),Q141,0)</f>
        <v/>
      </c>
      <c r="Q141" s="133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33">
        <f>IF(AND(H141=TRUE,I141=FALSE),Q141,0)</f>
        <v/>
      </c>
      <c r="S141" s="133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34">
        <f>IF(U141=TRUE,$J141,"")</f>
        <v/>
      </c>
      <c r="U141" s="132" t="b">
        <v>1</v>
      </c>
      <c r="V141" s="133">
        <f>IF(AND(H141=TRUE,OR(K141="",K141&gt;M141)),S141,0)</f>
        <v/>
      </c>
      <c r="W141" s="132" t="n">
        <v>0</v>
      </c>
      <c r="X141" s="132" t="b">
        <v>0</v>
      </c>
      <c r="Y141" s="135">
        <f>IF(H141=FALSE,VLOOKUP($C141,Sales!$C:$F,4,FALSE),1)</f>
        <v/>
      </c>
      <c r="Z141" s="132">
        <f>IF(Y141=0,"Release",IF(AND(L141&lt;J141,Y141=1,H141=FALSE,U141=FALSE,MONTH(L141)&amp;"/"&amp;YEAR(L141)&lt;&gt;MONTH(J141)&amp;"/"&amp;YEAR(J141)),"Release",""))</f>
        <v/>
      </c>
      <c r="AA141" s="136">
        <f>_xlfn.minifs($L:$L,$C:$C,$C141,$F:$F,"&lt;&gt;0")</f>
        <v/>
      </c>
      <c r="AB141" s="136">
        <f>C141&amp;"-"&amp;A141</f>
        <v/>
      </c>
      <c r="AC141" s="136">
        <f>L141</f>
        <v/>
      </c>
      <c r="AD141" s="136">
        <f>EOMONTH(EDATE($J141, 0), 0)</f>
        <v/>
      </c>
      <c r="AE141" s="135">
        <f>IF(AND(AD141&gt;EOMONTH(EDATE(AA141, 0), 0)),1,0)</f>
        <v/>
      </c>
    </row>
    <row r="142">
      <c r="A142" s="132" t="inlineStr">
        <is>
          <t>ZGOF01</t>
        </is>
      </c>
      <c r="B142" s="132" t="n">
        <v>1</v>
      </c>
      <c r="C142" s="132" t="inlineStr">
        <is>
          <t>HFB308</t>
        </is>
      </c>
      <c r="D142" s="132" t="inlineStr">
        <is>
          <t>B</t>
        </is>
      </c>
      <c r="E142" s="132" t="inlineStr">
        <is>
          <t>Goff Angela</t>
        </is>
      </c>
      <c r="F142" s="133">
        <f>SUMIFS(Investors!$M:$M, Investors!$I:$I, "&lt;=" &amp; 'NSST Print'!$B$3, Investors!$K:$K, "&gt;" &amp; 'NSST Print'!$B$3, Investors!$A:$A, 'Investor Exit List'!A142, Investors!$E:$E, 'Investor Exit List'!C142)</f>
        <v/>
      </c>
      <c r="G142" s="134" t="n">
        <v>44664</v>
      </c>
      <c r="H142" s="132">
        <f>VLOOKUP($C142,Sales!$C:$E,2,FALSE)</f>
        <v/>
      </c>
      <c r="I142" s="132">
        <f>VLOOKUP($C142,Sales!$C:$E,3,FALSE)</f>
        <v/>
      </c>
      <c r="J142" s="134">
        <f>SUMIFS(Sales!$H:$H,Sales!$C:$C,'Investor Exit List'!$C142)</f>
        <v/>
      </c>
      <c r="K142" s="134">
        <f>IF(I142=TRUE,J142,"")</f>
        <v/>
      </c>
      <c r="L142" s="134">
        <f>G142+731</f>
        <v/>
      </c>
      <c r="M142" s="134" t="n">
        <v>45473</v>
      </c>
      <c r="N142" s="135">
        <f>IFERROR(IF(G142&lt;&gt;"",IF(I142=TRUE,0,IF(U142=TRUE,0,L142-M142)),0),0)</f>
        <v/>
      </c>
      <c r="O142" s="135">
        <f>IF(N142&gt;0,IF(N142&lt;=180,N142,0),0)</f>
        <v/>
      </c>
      <c r="P142" s="133">
        <f>IF(AND(N142&lt;90,N142&gt;0),Q142,0)</f>
        <v/>
      </c>
      <c r="Q142" s="133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33">
        <f>IF(AND(H142=TRUE,I142=FALSE),Q142,0)</f>
        <v/>
      </c>
      <c r="S142" s="133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34">
        <f>IF(U142=TRUE,$J142,"")</f>
        <v/>
      </c>
      <c r="U142" s="132" t="b">
        <v>1</v>
      </c>
      <c r="V142" s="133">
        <f>IF(AND(H142=TRUE,OR(K142="",K142&gt;M142)),S142,0)</f>
        <v/>
      </c>
      <c r="W142" s="132" t="n">
        <v>0</v>
      </c>
      <c r="X142" s="132" t="b">
        <v>0</v>
      </c>
      <c r="Y142" s="135">
        <f>IF(H142=FALSE,VLOOKUP($C142,Sales!$C:$F,4,FALSE),1)</f>
        <v/>
      </c>
      <c r="Z142" s="132">
        <f>IF(Y142=0,"Release",IF(AND(L142&lt;J142,Y142=1,H142=FALSE,U142=FALSE,MONTH(L142)&amp;"/"&amp;YEAR(L142)&lt;&gt;MONTH(J142)&amp;"/"&amp;YEAR(J142)),"Release",""))</f>
        <v/>
      </c>
      <c r="AA142" s="136">
        <f>_xlfn.minifs($L:$L,$C:$C,$C142,$F:$F,"&lt;&gt;0")</f>
        <v/>
      </c>
      <c r="AB142" s="136">
        <f>C142&amp;"-"&amp;A142</f>
        <v/>
      </c>
      <c r="AC142" s="136">
        <f>L142</f>
        <v/>
      </c>
      <c r="AD142" s="136">
        <f>EOMONTH(EDATE($J142, 0), 0)</f>
        <v/>
      </c>
      <c r="AE142" s="135">
        <f>IF(AND(AD142&gt;EOMONTH(EDATE(AA142, 0), 0)),1,0)</f>
        <v/>
      </c>
    </row>
    <row r="143">
      <c r="A143" s="132" t="inlineStr">
        <is>
          <t>ZBLU01</t>
        </is>
      </c>
      <c r="B143" s="132" t="n">
        <v>1</v>
      </c>
      <c r="C143" s="132" t="inlineStr">
        <is>
          <t>HFB309</t>
        </is>
      </c>
      <c r="D143" s="132" t="inlineStr">
        <is>
          <t>B</t>
        </is>
      </c>
      <c r="E143" s="132" t="inlineStr">
        <is>
          <t>Blues Samantha Jessica</t>
        </is>
      </c>
      <c r="F143" s="133">
        <f>SUMIFS(Investors!$M:$M, Investors!$I:$I, "&lt;=" &amp; 'NSST Print'!$B$3, Investors!$K:$K, "&gt;" &amp; 'NSST Print'!$B$3, Investors!$A:$A, 'Investor Exit List'!A143, Investors!$E:$E, 'Investor Exit List'!C143)</f>
        <v/>
      </c>
      <c r="G143" s="134" t="n">
        <v>44618</v>
      </c>
      <c r="H143" s="132">
        <f>VLOOKUP($C143,Sales!$C:$E,2,FALSE)</f>
        <v/>
      </c>
      <c r="I143" s="132">
        <f>VLOOKUP($C143,Sales!$C:$E,3,FALSE)</f>
        <v/>
      </c>
      <c r="J143" s="134">
        <f>SUMIFS(Sales!$H:$H,Sales!$C:$C,'Investor Exit List'!$C143)</f>
        <v/>
      </c>
      <c r="K143" s="134">
        <f>IF(I143=TRUE,J143,"")</f>
        <v/>
      </c>
      <c r="L143" s="134">
        <f>G143+731</f>
        <v/>
      </c>
      <c r="M143" s="134" t="n">
        <v>45473</v>
      </c>
      <c r="N143" s="135">
        <f>IFERROR(IF(G143&lt;&gt;"",IF(I143=TRUE,0,IF(U143=TRUE,0,L143-M143)),0),0)</f>
        <v/>
      </c>
      <c r="O143" s="135">
        <f>IF(N143&gt;0,IF(N143&lt;=180,N143,0),0)</f>
        <v/>
      </c>
      <c r="P143" s="133">
        <f>IF(AND(N143&lt;90,N143&gt;0),Q143,0)</f>
        <v/>
      </c>
      <c r="Q143" s="133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33">
        <f>IF(AND(H143=TRUE,I143=FALSE),Q143,0)</f>
        <v/>
      </c>
      <c r="S143" s="133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34">
        <f>IF(U143=TRUE,$J143,"")</f>
        <v/>
      </c>
      <c r="U143" s="132" t="b">
        <v>0</v>
      </c>
      <c r="V143" s="133">
        <f>IF(AND(H143=TRUE,OR(K143="",K143&gt;M143)),S143,0)</f>
        <v/>
      </c>
      <c r="W143" s="132" t="n">
        <v>0</v>
      </c>
      <c r="X143" s="132" t="b">
        <v>0</v>
      </c>
      <c r="Y143" s="135">
        <f>IF(H143=FALSE,VLOOKUP($C143,Sales!$C:$F,4,FALSE),1)</f>
        <v/>
      </c>
      <c r="Z143" s="132">
        <f>IF(Y143=0,"Release",IF(AND(L143&lt;J143,Y143=1,H143=FALSE,U143=FALSE,MONTH(L143)&amp;"/"&amp;YEAR(L143)&lt;&gt;MONTH(J143)&amp;"/"&amp;YEAR(J143)),"Release",""))</f>
        <v/>
      </c>
      <c r="AA143" s="136">
        <f>_xlfn.minifs($L:$L,$C:$C,$C143,$F:$F,"&lt;&gt;0")</f>
        <v/>
      </c>
      <c r="AB143" s="136">
        <f>C143&amp;"-"&amp;A143</f>
        <v/>
      </c>
      <c r="AC143" s="136">
        <f>L143</f>
        <v/>
      </c>
      <c r="AD143" s="136">
        <f>EOMONTH(EDATE($J143, 0), 0)</f>
        <v/>
      </c>
      <c r="AE143" s="135">
        <f>IF(AND(AD143&gt;EOMONTH(EDATE(AA143, 0), 0)),1,0)</f>
        <v/>
      </c>
    </row>
    <row r="144">
      <c r="A144" s="132" t="inlineStr">
        <is>
          <t>ZJAN03</t>
        </is>
      </c>
      <c r="B144" s="132" t="n">
        <v>1</v>
      </c>
      <c r="C144" s="132" t="inlineStr">
        <is>
          <t>HFB309</t>
        </is>
      </c>
      <c r="D144" s="132" t="inlineStr">
        <is>
          <t>B</t>
        </is>
      </c>
      <c r="E144" s="132" t="inlineStr">
        <is>
          <t>Jansen van Vuuren Rudolph Johannes</t>
        </is>
      </c>
      <c r="F144" s="133">
        <f>SUMIFS(Investors!$M:$M, Investors!$I:$I, "&lt;=" &amp; 'NSST Print'!$B$3, Investors!$K:$K, "&gt;" &amp; 'NSST Print'!$B$3, Investors!$A:$A, 'Investor Exit List'!A144, Investors!$E:$E, 'Investor Exit List'!C144)</f>
        <v/>
      </c>
      <c r="G144" s="134" t="n">
        <v>44664</v>
      </c>
      <c r="H144" s="132">
        <f>VLOOKUP($C144,Sales!$C:$E,2,FALSE)</f>
        <v/>
      </c>
      <c r="I144" s="132">
        <f>VLOOKUP($C144,Sales!$C:$E,3,FALSE)</f>
        <v/>
      </c>
      <c r="J144" s="134">
        <f>SUMIFS(Sales!$H:$H,Sales!$C:$C,'Investor Exit List'!$C144)</f>
        <v/>
      </c>
      <c r="K144" s="134">
        <f>IF(I144=TRUE,J144,"")</f>
        <v/>
      </c>
      <c r="L144" s="134">
        <f>G144+731</f>
        <v/>
      </c>
      <c r="M144" s="134" t="n">
        <v>45473</v>
      </c>
      <c r="N144" s="135">
        <f>IFERROR(IF(G144&lt;&gt;"",IF(I144=TRUE,0,IF(U144=TRUE,0,L144-M144)),0),0)</f>
        <v/>
      </c>
      <c r="O144" s="135">
        <f>IF(N144&gt;0,IF(N144&lt;=180,N144,0),0)</f>
        <v/>
      </c>
      <c r="P144" s="133">
        <f>IF(AND(N144&lt;90,N144&gt;0),Q144,0)</f>
        <v/>
      </c>
      <c r="Q144" s="133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33">
        <f>IF(AND(H144=TRUE,I144=FALSE),Q144,0)</f>
        <v/>
      </c>
      <c r="S144" s="133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34">
        <f>IF(U144=TRUE,$J144,"")</f>
        <v/>
      </c>
      <c r="U144" s="132" t="b">
        <v>0</v>
      </c>
      <c r="V144" s="133">
        <f>IF(AND(H144=TRUE,OR(K144="",K144&gt;M144)),S144,0)</f>
        <v/>
      </c>
      <c r="W144" s="132" t="n">
        <v>0</v>
      </c>
      <c r="X144" s="132" t="b">
        <v>0</v>
      </c>
      <c r="Y144" s="135">
        <f>IF(H144=FALSE,VLOOKUP($C144,Sales!$C:$F,4,FALSE),1)</f>
        <v/>
      </c>
      <c r="Z144" s="132">
        <f>IF(Y144=0,"Release",IF(AND(L144&lt;J144,Y144=1,H144=FALSE,U144=FALSE,MONTH(L144)&amp;"/"&amp;YEAR(L144)&lt;&gt;MONTH(J144)&amp;"/"&amp;YEAR(J144)),"Release",""))</f>
        <v/>
      </c>
      <c r="AA144" s="136">
        <f>_xlfn.minifs($L:$L,$C:$C,$C144,$F:$F,"&lt;&gt;0")</f>
        <v/>
      </c>
      <c r="AB144" s="136">
        <f>C144&amp;"-"&amp;A144</f>
        <v/>
      </c>
      <c r="AC144" s="136">
        <f>L144</f>
        <v/>
      </c>
      <c r="AD144" s="136">
        <f>EOMONTH(EDATE($J144, 0), 0)</f>
        <v/>
      </c>
      <c r="AE144" s="135">
        <f>IF(AND(AD144&gt;EOMONTH(EDATE(AA144, 0), 0)),1,0)</f>
        <v/>
      </c>
    </row>
    <row r="145">
      <c r="A145" s="132" t="inlineStr">
        <is>
          <t>ZVED01</t>
        </is>
      </c>
      <c r="B145" s="132" t="n">
        <v>4</v>
      </c>
      <c r="C145" s="132" t="inlineStr">
        <is>
          <t>HFB309</t>
        </is>
      </c>
      <c r="D145" s="132" t="inlineStr">
        <is>
          <t>B</t>
        </is>
      </c>
      <c r="E145" s="132" t="inlineStr">
        <is>
          <t>Vedders Craig</t>
        </is>
      </c>
      <c r="F145" s="133">
        <f>SUMIFS(Investors!$M:$M, Investors!$I:$I, "&lt;=" &amp; 'NSST Print'!$B$3, Investors!$K:$K, "&gt;" &amp; 'NSST Print'!$B$3, Investors!$A:$A, 'Investor Exit List'!A145, Investors!$E:$E, 'Investor Exit List'!C145)</f>
        <v/>
      </c>
      <c r="G145" s="134" t="n">
        <v>44719</v>
      </c>
      <c r="H145" s="132">
        <f>VLOOKUP($C145,Sales!$C:$E,2,FALSE)</f>
        <v/>
      </c>
      <c r="I145" s="132">
        <f>VLOOKUP($C145,Sales!$C:$E,3,FALSE)</f>
        <v/>
      </c>
      <c r="J145" s="134">
        <f>SUMIFS(Sales!$H:$H,Sales!$C:$C,'Investor Exit List'!$C145)</f>
        <v/>
      </c>
      <c r="K145" s="134">
        <f>IF(I145=TRUE,J145,"")</f>
        <v/>
      </c>
      <c r="L145" s="134">
        <f>G145+731</f>
        <v/>
      </c>
      <c r="M145" s="134" t="n">
        <v>45473</v>
      </c>
      <c r="N145" s="135">
        <f>IFERROR(IF(G145&lt;&gt;"",IF(I145=TRUE,0,IF(U145=TRUE,0,L145-M145)),0),0)</f>
        <v/>
      </c>
      <c r="O145" s="135">
        <f>IF(N145&gt;0,IF(N145&lt;=180,N145,0),0)</f>
        <v/>
      </c>
      <c r="P145" s="133">
        <f>IF(AND(N145&lt;90,N145&gt;0),Q145,0)</f>
        <v/>
      </c>
      <c r="Q145" s="133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33">
        <f>IF(AND(H145=TRUE,I145=FALSE),Q145,0)</f>
        <v/>
      </c>
      <c r="S145" s="133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34">
        <f>IF(U145=TRUE,$J145,"")</f>
        <v/>
      </c>
      <c r="U145" s="132" t="b">
        <v>0</v>
      </c>
      <c r="V145" s="133">
        <f>IF(AND(H145=TRUE,OR(K145="",K145&gt;M145)),S145,0)</f>
        <v/>
      </c>
      <c r="W145" s="132" t="n">
        <v>0</v>
      </c>
      <c r="X145" s="132" t="b">
        <v>0</v>
      </c>
      <c r="Y145" s="135">
        <f>IF(H145=FALSE,VLOOKUP($C145,Sales!$C:$F,4,FALSE),1)</f>
        <v/>
      </c>
      <c r="Z145" s="132">
        <f>IF(Y145=0,"Release",IF(AND(L145&lt;J145,Y145=1,H145=FALSE,U145=FALSE,MONTH(L145)&amp;"/"&amp;YEAR(L145)&lt;&gt;MONTH(J145)&amp;"/"&amp;YEAR(J145)),"Release",""))</f>
        <v/>
      </c>
      <c r="AA145" s="136">
        <f>_xlfn.minifs($L:$L,$C:$C,$C145,$F:$F,"&lt;&gt;0")</f>
        <v/>
      </c>
      <c r="AB145" s="136">
        <f>C145&amp;"-"&amp;A145</f>
        <v/>
      </c>
      <c r="AC145" s="136">
        <f>L145</f>
        <v/>
      </c>
      <c r="AD145" s="136">
        <f>EOMONTH(EDATE($J145, 0), 0)</f>
        <v/>
      </c>
      <c r="AE145" s="135">
        <f>IF(AND(AD145&gt;EOMONTH(EDATE(AA145, 0), 0)),1,0)</f>
        <v/>
      </c>
    </row>
    <row r="146">
      <c r="A146" s="132" t="inlineStr">
        <is>
          <t>ZPRO01</t>
        </is>
      </c>
      <c r="B146" s="132" t="n">
        <v>4</v>
      </c>
      <c r="C146" s="132" t="inlineStr">
        <is>
          <t>HFB310</t>
        </is>
      </c>
      <c r="D146" s="132" t="inlineStr">
        <is>
          <t>B</t>
        </is>
      </c>
      <c r="E146" s="132" t="inlineStr">
        <is>
          <t>du Toit Adrian</t>
        </is>
      </c>
      <c r="F146" s="133">
        <f>SUMIFS(Investors!$M:$M, Investors!$I:$I, "&lt;=" &amp; 'NSST Print'!$B$3, Investors!$K:$K, "&gt;" &amp; 'NSST Print'!$B$3, Investors!$A:$A, 'Investor Exit List'!A146, Investors!$E:$E, 'Investor Exit List'!C146)</f>
        <v/>
      </c>
      <c r="G146" s="134" t="n">
        <v>44550</v>
      </c>
      <c r="H146" s="132">
        <f>VLOOKUP($C146,Sales!$C:$E,2,FALSE)</f>
        <v/>
      </c>
      <c r="I146" s="132">
        <f>VLOOKUP($C146,Sales!$C:$E,3,FALSE)</f>
        <v/>
      </c>
      <c r="J146" s="134">
        <f>SUMIFS(Sales!$H:$H,Sales!$C:$C,'Investor Exit List'!$C146)</f>
        <v/>
      </c>
      <c r="K146" s="134">
        <f>IF(I146=TRUE,J146,"")</f>
        <v/>
      </c>
      <c r="L146" s="134">
        <f>G146+731</f>
        <v/>
      </c>
      <c r="M146" s="134" t="n">
        <v>45473</v>
      </c>
      <c r="N146" s="135">
        <f>IFERROR(IF(G146&lt;&gt;"",IF(I146=TRUE,0,IF(U146=TRUE,0,L146-M146)),0),0)</f>
        <v/>
      </c>
      <c r="O146" s="135">
        <f>IF(N146&gt;0,IF(N146&lt;=180,N146,0),0)</f>
        <v/>
      </c>
      <c r="P146" s="133">
        <f>IF(AND(N146&lt;90,N146&gt;0),Q146,0)</f>
        <v/>
      </c>
      <c r="Q146" s="133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33">
        <f>IF(AND(H146=TRUE,I146=FALSE),Q146,0)</f>
        <v/>
      </c>
      <c r="S146" s="133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34">
        <f>IF(U146=TRUE,$J146,"")</f>
        <v/>
      </c>
      <c r="U146" s="132" t="b">
        <v>0</v>
      </c>
      <c r="V146" s="133">
        <f>IF(AND(H146=TRUE,OR(K146="",K146&gt;M146)),S146,0)</f>
        <v/>
      </c>
      <c r="W146" s="132" t="n">
        <v>0</v>
      </c>
      <c r="X146" s="132" t="b">
        <v>0</v>
      </c>
      <c r="Y146" s="135">
        <f>IF(H146=FALSE,VLOOKUP($C146,Sales!$C:$F,4,FALSE),1)</f>
        <v/>
      </c>
      <c r="Z146" s="132">
        <f>IF(Y146=0,"Release",IF(AND(L146&lt;J146,Y146=1,H146=FALSE,U146=FALSE,MONTH(L146)&amp;"/"&amp;YEAR(L146)&lt;&gt;MONTH(J146)&amp;"/"&amp;YEAR(J146)),"Release",""))</f>
        <v/>
      </c>
      <c r="AA146" s="136">
        <f>_xlfn.minifs($L:$L,$C:$C,$C146,$F:$F,"&lt;&gt;0")</f>
        <v/>
      </c>
      <c r="AB146" s="136">
        <f>C146&amp;"-"&amp;A146</f>
        <v/>
      </c>
      <c r="AC146" s="136">
        <f>L146</f>
        <v/>
      </c>
      <c r="AD146" s="136">
        <f>EOMONTH(EDATE($J146, 0), 0)</f>
        <v/>
      </c>
      <c r="AE146" s="135">
        <f>IF(AND(AD146&gt;EOMONTH(EDATE(AA146, 0), 0)),1,0)</f>
        <v/>
      </c>
    </row>
    <row r="147">
      <c r="A147" s="132" t="inlineStr">
        <is>
          <t>ZREN01</t>
        </is>
      </c>
      <c r="B147" s="132" t="n">
        <v>2</v>
      </c>
      <c r="C147" s="132" t="inlineStr">
        <is>
          <t>HFB311</t>
        </is>
      </c>
      <c r="D147" s="132" t="inlineStr">
        <is>
          <t>B</t>
        </is>
      </c>
      <c r="E147" s="132" t="inlineStr">
        <is>
          <t>van Rensburg Marlene Ann</t>
        </is>
      </c>
      <c r="F147" s="133">
        <f>SUMIFS(Investors!$M:$M, Investors!$I:$I, "&lt;=" &amp; 'NSST Print'!$B$3, Investors!$K:$K, "&gt;" &amp; 'NSST Print'!$B$3, Investors!$A:$A, 'Investor Exit List'!A147, Investors!$E:$E, 'Investor Exit List'!C147)</f>
        <v/>
      </c>
      <c r="G147" s="134" t="n">
        <v>44590</v>
      </c>
      <c r="H147" s="132">
        <f>VLOOKUP($C147,Sales!$C:$E,2,FALSE)</f>
        <v/>
      </c>
      <c r="I147" s="132">
        <f>VLOOKUP($C147,Sales!$C:$E,3,FALSE)</f>
        <v/>
      </c>
      <c r="J147" s="134">
        <f>SUMIFS(Sales!$H:$H,Sales!$C:$C,'Investor Exit List'!$C147)</f>
        <v/>
      </c>
      <c r="K147" s="134">
        <f>IF(I147=TRUE,J147,"")</f>
        <v/>
      </c>
      <c r="L147" s="134">
        <f>G147+731</f>
        <v/>
      </c>
      <c r="M147" s="134" t="n">
        <v>45473</v>
      </c>
      <c r="N147" s="135">
        <f>IFERROR(IF(G147&lt;&gt;"",IF(I147=TRUE,0,IF(U147=TRUE,0,L147-M147)),0),0)</f>
        <v/>
      </c>
      <c r="O147" s="135">
        <f>IF(N147&gt;0,IF(N147&lt;=180,N147,0),0)</f>
        <v/>
      </c>
      <c r="P147" s="133">
        <f>IF(AND(N147&lt;90,N147&gt;0),Q147,0)</f>
        <v/>
      </c>
      <c r="Q147" s="133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33">
        <f>IF(AND(H147=TRUE,I147=FALSE),Q147,0)</f>
        <v/>
      </c>
      <c r="S147" s="133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34">
        <f>IF(U147=TRUE,$J147,"")</f>
        <v/>
      </c>
      <c r="U147" s="132" t="b">
        <v>0</v>
      </c>
      <c r="V147" s="133">
        <f>IF(AND(H147=TRUE,OR(K147="",K147&gt;M147)),S147,0)</f>
        <v/>
      </c>
      <c r="W147" s="132" t="n">
        <v>0</v>
      </c>
      <c r="X147" s="132" t="b">
        <v>0</v>
      </c>
      <c r="Y147" s="135">
        <f>IF(H147=FALSE,VLOOKUP($C147,Sales!$C:$F,4,FALSE),1)</f>
        <v/>
      </c>
      <c r="Z147" s="132">
        <f>IF(Y147=0,"Release",IF(AND(L147&lt;J147,Y147=1,H147=FALSE,U147=FALSE,MONTH(L147)&amp;"/"&amp;YEAR(L147)&lt;&gt;MONTH(J147)&amp;"/"&amp;YEAR(J147)),"Release",""))</f>
        <v/>
      </c>
      <c r="AA147" s="136">
        <f>_xlfn.minifs($L:$L,$C:$C,$C147,$F:$F,"&lt;&gt;0")</f>
        <v/>
      </c>
      <c r="AB147" s="136">
        <f>C147&amp;"-"&amp;A147</f>
        <v/>
      </c>
      <c r="AC147" s="136">
        <f>L147</f>
        <v/>
      </c>
      <c r="AD147" s="136">
        <f>EOMONTH(EDATE($J147, 0), 0)</f>
        <v/>
      </c>
      <c r="AE147" s="135">
        <f>IF(AND(AD147&gt;EOMONTH(EDATE(AA147, 0), 0)),1,0)</f>
        <v/>
      </c>
    </row>
    <row r="148">
      <c r="A148" s="132" t="inlineStr">
        <is>
          <t>ZVOR01</t>
        </is>
      </c>
      <c r="B148" s="132" t="n">
        <v>4</v>
      </c>
      <c r="C148" s="132" t="inlineStr">
        <is>
          <t>HFB311</t>
        </is>
      </c>
      <c r="D148" s="132" t="inlineStr">
        <is>
          <t>B</t>
        </is>
      </c>
      <c r="E148" s="132" t="inlineStr">
        <is>
          <t xml:space="preserve">Vorster Sophia Maria Catharina </t>
        </is>
      </c>
      <c r="F148" s="133">
        <f>SUMIFS(Investors!$M:$M, Investors!$I:$I, "&lt;=" &amp; 'NSST Print'!$B$3, Investors!$K:$K, "&gt;" &amp; 'NSST Print'!$B$3, Investors!$A:$A, 'Investor Exit List'!A148, Investors!$E:$E, 'Investor Exit List'!C148)</f>
        <v/>
      </c>
      <c r="G148" s="134" t="n">
        <v>44706</v>
      </c>
      <c r="H148" s="132">
        <f>VLOOKUP($C148,Sales!$C:$E,2,FALSE)</f>
        <v/>
      </c>
      <c r="I148" s="132">
        <f>VLOOKUP($C148,Sales!$C:$E,3,FALSE)</f>
        <v/>
      </c>
      <c r="J148" s="134">
        <f>SUMIFS(Sales!$H:$H,Sales!$C:$C,'Investor Exit List'!$C148)</f>
        <v/>
      </c>
      <c r="K148" s="134">
        <f>IF(I148=TRUE,J148,"")</f>
        <v/>
      </c>
      <c r="L148" s="134">
        <f>G148+731</f>
        <v/>
      </c>
      <c r="M148" s="134" t="n">
        <v>45473</v>
      </c>
      <c r="N148" s="135">
        <f>IFERROR(IF(G148&lt;&gt;"",IF(I148=TRUE,0,IF(U148=TRUE,0,L148-M148)),0),0)</f>
        <v/>
      </c>
      <c r="O148" s="135">
        <f>IF(N148&gt;0,IF(N148&lt;=180,N148,0),0)</f>
        <v/>
      </c>
      <c r="P148" s="133">
        <f>IF(AND(N148&lt;90,N148&gt;0),Q148,0)</f>
        <v/>
      </c>
      <c r="Q148" s="133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33">
        <f>IF(AND(H148=TRUE,I148=FALSE),Q148,0)</f>
        <v/>
      </c>
      <c r="S148" s="133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34">
        <f>IF(U148=TRUE,$J148,"")</f>
        <v/>
      </c>
      <c r="U148" s="132" t="b">
        <v>0</v>
      </c>
      <c r="V148" s="133">
        <f>IF(AND(H148=TRUE,OR(K148="",K148&gt;M148)),S148,0)</f>
        <v/>
      </c>
      <c r="W148" s="132" t="n">
        <v>0</v>
      </c>
      <c r="X148" s="132" t="b">
        <v>0</v>
      </c>
      <c r="Y148" s="135">
        <f>IF(H148=FALSE,VLOOKUP($C148,Sales!$C:$F,4,FALSE),1)</f>
        <v/>
      </c>
      <c r="Z148" s="132">
        <f>IF(Y148=0,"Release",IF(AND(L148&lt;J148,Y148=1,H148=FALSE,U148=FALSE,MONTH(L148)&amp;"/"&amp;YEAR(L148)&lt;&gt;MONTH(J148)&amp;"/"&amp;YEAR(J148)),"Release",""))</f>
        <v/>
      </c>
      <c r="AA148" s="136">
        <f>_xlfn.minifs($L:$L,$C:$C,$C148,$F:$F,"&lt;&gt;0")</f>
        <v/>
      </c>
      <c r="AB148" s="136">
        <f>C148&amp;"-"&amp;A148</f>
        <v/>
      </c>
      <c r="AC148" s="136">
        <f>L148</f>
        <v/>
      </c>
      <c r="AD148" s="136">
        <f>EOMONTH(EDATE($J148, 0), 0)</f>
        <v/>
      </c>
      <c r="AE148" s="135">
        <f>IF(AND(AD148&gt;EOMONTH(EDATE(AA148, 0), 0)),1,0)</f>
        <v/>
      </c>
    </row>
    <row r="149">
      <c r="A149" s="132" t="inlineStr">
        <is>
          <t>ZREN01</t>
        </is>
      </c>
      <c r="B149" s="132" t="n">
        <v>3</v>
      </c>
      <c r="C149" s="132" t="inlineStr">
        <is>
          <t>HFB312</t>
        </is>
      </c>
      <c r="D149" s="132" t="inlineStr">
        <is>
          <t>B</t>
        </is>
      </c>
      <c r="E149" s="132" t="inlineStr">
        <is>
          <t>van Rensburg Marlene Ann</t>
        </is>
      </c>
      <c r="F149" s="133">
        <f>SUMIFS(Investors!$M:$M, Investors!$I:$I, "&lt;=" &amp; 'NSST Print'!$B$3, Investors!$K:$K, "&gt;" &amp; 'NSST Print'!$B$3, Investors!$A:$A, 'Investor Exit List'!A149, Investors!$E:$E, 'Investor Exit List'!C149)</f>
        <v/>
      </c>
      <c r="G149" s="134" t="n">
        <v>44581</v>
      </c>
      <c r="H149" s="132">
        <f>VLOOKUP($C149,Sales!$C:$E,2,FALSE)</f>
        <v/>
      </c>
      <c r="I149" s="132">
        <f>VLOOKUP($C149,Sales!$C:$E,3,FALSE)</f>
        <v/>
      </c>
      <c r="J149" s="134">
        <f>SUMIFS(Sales!$H:$H,Sales!$C:$C,'Investor Exit List'!$C149)</f>
        <v/>
      </c>
      <c r="K149" s="134">
        <f>IF(I149=TRUE,J149,"")</f>
        <v/>
      </c>
      <c r="L149" s="134">
        <f>G149+731</f>
        <v/>
      </c>
      <c r="M149" s="134" t="n">
        <v>45473</v>
      </c>
      <c r="N149" s="135">
        <f>IFERROR(IF(G149&lt;&gt;"",IF(I149=TRUE,0,IF(U149=TRUE,0,L149-M149)),0),0)</f>
        <v/>
      </c>
      <c r="O149" s="135">
        <f>IF(N149&gt;0,IF(N149&lt;=180,N149,0),0)</f>
        <v/>
      </c>
      <c r="P149" s="133">
        <f>IF(AND(N149&lt;90,N149&gt;0),Q149,0)</f>
        <v/>
      </c>
      <c r="Q149" s="133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33">
        <f>IF(AND(H149=TRUE,I149=FALSE),Q149,0)</f>
        <v/>
      </c>
      <c r="S149" s="133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34">
        <f>IF(U149=TRUE,$J149,"")</f>
        <v/>
      </c>
      <c r="U149" s="132" t="b">
        <v>0</v>
      </c>
      <c r="V149" s="133">
        <f>IF(AND(H149=TRUE,OR(K149="",K149&gt;M149)),S149,0)</f>
        <v/>
      </c>
      <c r="W149" s="132" t="n">
        <v>0</v>
      </c>
      <c r="X149" s="132" t="b">
        <v>0</v>
      </c>
      <c r="Y149" s="135">
        <f>IF(H149=FALSE,VLOOKUP($C149,Sales!$C:$F,4,FALSE),1)</f>
        <v/>
      </c>
      <c r="Z149" s="132">
        <f>IF(Y149=0,"Release",IF(AND(L149&lt;J149,Y149=1,H149=FALSE,U149=FALSE,MONTH(L149)&amp;"/"&amp;YEAR(L149)&lt;&gt;MONTH(J149)&amp;"/"&amp;YEAR(J149)),"Release",""))</f>
        <v/>
      </c>
      <c r="AA149" s="136">
        <f>_xlfn.minifs($L:$L,$C:$C,$C149,$F:$F,"&lt;&gt;0")</f>
        <v/>
      </c>
      <c r="AB149" s="136">
        <f>C149&amp;"-"&amp;A149</f>
        <v/>
      </c>
      <c r="AC149" s="136">
        <f>L149</f>
        <v/>
      </c>
      <c r="AD149" s="136">
        <f>EOMONTH(EDATE($J149, 0), 0)</f>
        <v/>
      </c>
      <c r="AE149" s="135">
        <f>IF(AND(AD149&gt;EOMONTH(EDATE(AA149, 0), 0)),1,0)</f>
        <v/>
      </c>
    </row>
    <row r="150">
      <c r="A150" s="132" t="inlineStr">
        <is>
          <t>ZCON01</t>
        </is>
      </c>
      <c r="B150" s="132" t="n">
        <v>1</v>
      </c>
      <c r="C150" s="132" t="inlineStr">
        <is>
          <t>HFB313</t>
        </is>
      </c>
      <c r="D150" s="132" t="inlineStr">
        <is>
          <t>B</t>
        </is>
      </c>
      <c r="E150" s="132" t="inlineStr">
        <is>
          <t>Conradie Gerhard Lotter</t>
        </is>
      </c>
      <c r="F150" s="133">
        <f>SUMIFS(Investors!$M:$M, Investors!$I:$I, "&lt;=" &amp; 'NSST Print'!$B$3, Investors!$K:$K, "&gt;" &amp; 'NSST Print'!$B$3, Investors!$A:$A, 'Investor Exit List'!A150, Investors!$E:$E, 'Investor Exit List'!C150)</f>
        <v/>
      </c>
      <c r="G150" s="134" t="n">
        <v>44650</v>
      </c>
      <c r="H150" s="132">
        <f>VLOOKUP($C150,Sales!$C:$E,2,FALSE)</f>
        <v/>
      </c>
      <c r="I150" s="132">
        <f>VLOOKUP($C150,Sales!$C:$E,3,FALSE)</f>
        <v/>
      </c>
      <c r="J150" s="134">
        <f>SUMIFS(Sales!$H:$H,Sales!$C:$C,'Investor Exit List'!$C150)</f>
        <v/>
      </c>
      <c r="K150" s="134">
        <f>IF(I150=TRUE,J150,"")</f>
        <v/>
      </c>
      <c r="L150" s="134">
        <f>G150+731</f>
        <v/>
      </c>
      <c r="M150" s="134" t="n">
        <v>45473</v>
      </c>
      <c r="N150" s="135">
        <f>IFERROR(IF(G150&lt;&gt;"",IF(I150=TRUE,0,IF(U150=TRUE,0,L150-M150)),0),0)</f>
        <v/>
      </c>
      <c r="O150" s="135">
        <f>IF(N150&gt;0,IF(N150&lt;=180,N150,0),0)</f>
        <v/>
      </c>
      <c r="P150" s="133">
        <f>IF(AND(N150&lt;90,N150&gt;0),Q150,0)</f>
        <v/>
      </c>
      <c r="Q150" s="133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33">
        <f>IF(AND(H150=TRUE,I150=FALSE),Q150,0)</f>
        <v/>
      </c>
      <c r="S150" s="133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34">
        <f>IF(U150=TRUE,$J150,"")</f>
        <v/>
      </c>
      <c r="U150" s="132" t="b">
        <v>0</v>
      </c>
      <c r="V150" s="133">
        <f>IF(AND(H150=TRUE,OR(K150="",K150&gt;M150)),S150,0)</f>
        <v/>
      </c>
      <c r="W150" s="132" t="n">
        <v>0</v>
      </c>
      <c r="X150" s="132" t="b">
        <v>0</v>
      </c>
      <c r="Y150" s="135">
        <f>IF(H150=FALSE,VLOOKUP($C150,Sales!$C:$F,4,FALSE),1)</f>
        <v/>
      </c>
      <c r="Z150" s="132">
        <f>IF(Y150=0,"Release",IF(AND(L150&lt;J150,Y150=1,H150=FALSE,U150=FALSE,MONTH(L150)&amp;"/"&amp;YEAR(L150)&lt;&gt;MONTH(J150)&amp;"/"&amp;YEAR(J150)),"Release",""))</f>
        <v/>
      </c>
      <c r="AA150" s="136">
        <f>_xlfn.minifs($L:$L,$C:$C,$C150,$F:$F,"&lt;&gt;0")</f>
        <v/>
      </c>
      <c r="AB150" s="136">
        <f>C150&amp;"-"&amp;A150</f>
        <v/>
      </c>
      <c r="AC150" s="136">
        <f>L150</f>
        <v/>
      </c>
      <c r="AD150" s="136">
        <f>EOMONTH(EDATE($J150, 0), 0)</f>
        <v/>
      </c>
      <c r="AE150" s="135">
        <f>IF(AND(AD150&gt;EOMONTH(EDATE(AA150, 0), 0)),1,0)</f>
        <v/>
      </c>
    </row>
    <row r="151">
      <c r="A151" s="132" t="inlineStr">
        <is>
          <t>ZCON01</t>
        </is>
      </c>
      <c r="B151" s="132" t="n">
        <v>2</v>
      </c>
      <c r="C151" s="132" t="inlineStr">
        <is>
          <t>HVC101</t>
        </is>
      </c>
      <c r="D151" s="132" t="inlineStr">
        <is>
          <t>C</t>
        </is>
      </c>
      <c r="E151" s="132" t="inlineStr">
        <is>
          <t>Conradie Gerhard Lotter</t>
        </is>
      </c>
      <c r="F151" s="133">
        <f>SUMIFS(Investors!$M:$M, Investors!$I:$I, "&lt;=" &amp; 'NSST Print'!$B$3, Investors!$K:$K, "&gt;" &amp; 'NSST Print'!$B$3, Investors!$A:$A, 'Investor Exit List'!A151, Investors!$E:$E, 'Investor Exit List'!C151)</f>
        <v/>
      </c>
      <c r="G151" s="134" t="n">
        <v>44681</v>
      </c>
      <c r="H151" s="132">
        <f>VLOOKUP($C151,Sales!$C:$E,2,FALSE)</f>
        <v/>
      </c>
      <c r="I151" s="132">
        <f>VLOOKUP($C151,Sales!$C:$E,3,FALSE)</f>
        <v/>
      </c>
      <c r="J151" s="134">
        <f>SUMIFS(Sales!$H:$H,Sales!$C:$C,'Investor Exit List'!$C151)</f>
        <v/>
      </c>
      <c r="K151" s="134">
        <f>IF(I151=TRUE,J151,"")</f>
        <v/>
      </c>
      <c r="L151" s="134">
        <f>G151+731</f>
        <v/>
      </c>
      <c r="M151" s="134" t="n">
        <v>45473</v>
      </c>
      <c r="N151" s="135">
        <f>IFERROR(IF(G151&lt;&gt;"",IF(I151=TRUE,0,IF(U151=TRUE,0,L151-M151)),0),0)</f>
        <v/>
      </c>
      <c r="O151" s="135">
        <f>IF(N151&gt;0,IF(N151&lt;=180,N151,0),0)</f>
        <v/>
      </c>
      <c r="P151" s="133">
        <f>IF(AND(N151&lt;90,N151&gt;0),Q151,0)</f>
        <v/>
      </c>
      <c r="Q151" s="133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33">
        <f>IF(AND(H151=TRUE,I151=FALSE),Q151,0)</f>
        <v/>
      </c>
      <c r="S151" s="133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34">
        <f>IF(U151=TRUE,$J151,"")</f>
        <v/>
      </c>
      <c r="U151" s="132" t="b">
        <v>0</v>
      </c>
      <c r="V151" s="133">
        <f>IF(AND(H151=TRUE,OR(K151="",K151&gt;M151)),S151,0)</f>
        <v/>
      </c>
      <c r="W151" s="132" t="n">
        <v>0</v>
      </c>
      <c r="X151" s="132" t="b">
        <v>0</v>
      </c>
      <c r="Y151" s="135">
        <f>IF(H151=FALSE,VLOOKUP($C151,Sales!$C:$F,4,FALSE),1)</f>
        <v/>
      </c>
      <c r="Z151" s="132">
        <f>IF(Y151=0,"Release",IF(AND(L151&lt;J151,Y151=1,H151=FALSE,U151=FALSE,MONTH(L151)&amp;"/"&amp;YEAR(L151)&lt;&gt;MONTH(J151)&amp;"/"&amp;YEAR(J151)),"Release",""))</f>
        <v/>
      </c>
      <c r="AA151" s="136">
        <f>_xlfn.minifs($L:$L,$C:$C,$C151,$F:$F,"&lt;&gt;0")</f>
        <v/>
      </c>
      <c r="AB151" s="136">
        <f>C151&amp;"-"&amp;A151</f>
        <v/>
      </c>
      <c r="AC151" s="136">
        <f>L151</f>
        <v/>
      </c>
      <c r="AD151" s="136">
        <f>EOMONTH(EDATE($J151, 0), 0)</f>
        <v/>
      </c>
      <c r="AE151" s="135">
        <f>IF(AND(AD151&gt;EOMONTH(EDATE(AA151, 0), 0)),1,0)</f>
        <v/>
      </c>
    </row>
    <row r="152">
      <c r="A152" s="132" t="inlineStr">
        <is>
          <t>ZDEH01</t>
        </is>
      </c>
      <c r="B152" s="132" t="n">
        <v>2</v>
      </c>
      <c r="C152" s="132" t="inlineStr">
        <is>
          <t>HVC101</t>
        </is>
      </c>
      <c r="D152" s="132" t="inlineStr">
        <is>
          <t>C</t>
        </is>
      </c>
      <c r="E152" s="132" t="inlineStr">
        <is>
          <t>Oberholzer Charl</t>
        </is>
      </c>
      <c r="F152" s="133">
        <f>SUMIFS(Investors!$M:$M, Investors!$I:$I, "&lt;=" &amp; 'NSST Print'!$B$3, Investors!$K:$K, "&gt;" &amp; 'NSST Print'!$B$3, Investors!$A:$A, 'Investor Exit List'!A152, Investors!$E:$E, 'Investor Exit List'!C152)</f>
        <v/>
      </c>
      <c r="G152" s="134" t="n">
        <v>44889</v>
      </c>
      <c r="H152" s="132">
        <f>VLOOKUP($C152,Sales!$C:$E,2,FALSE)</f>
        <v/>
      </c>
      <c r="I152" s="132">
        <f>VLOOKUP($C152,Sales!$C:$E,3,FALSE)</f>
        <v/>
      </c>
      <c r="J152" s="134">
        <f>SUMIFS(Sales!$H:$H,Sales!$C:$C,'Investor Exit List'!$C152)</f>
        <v/>
      </c>
      <c r="K152" s="134">
        <f>IF(I152=TRUE,J152,"")</f>
        <v/>
      </c>
      <c r="L152" s="134">
        <f>G152+731</f>
        <v/>
      </c>
      <c r="M152" s="134" t="n">
        <v>45473</v>
      </c>
      <c r="N152" s="135">
        <f>IFERROR(IF(G152&lt;&gt;"",IF(I152=TRUE,0,IF(U152=TRUE,0,L152-M152)),0),0)</f>
        <v/>
      </c>
      <c r="O152" s="135">
        <f>IF(N152&gt;0,IF(N152&lt;=180,N152,0),0)</f>
        <v/>
      </c>
      <c r="P152" s="133">
        <f>IF(AND(N152&lt;90,N152&gt;0),Q152,0)</f>
        <v/>
      </c>
      <c r="Q152" s="133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33">
        <f>IF(AND(H152=TRUE,I152=FALSE),Q152,0)</f>
        <v/>
      </c>
      <c r="S152" s="133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34">
        <f>IF(U152=TRUE,$J152,"")</f>
        <v/>
      </c>
      <c r="U152" s="132" t="b">
        <v>0</v>
      </c>
      <c r="V152" s="133">
        <f>IF(AND(H152=TRUE,OR(K152="",K152&gt;M152)),S152,0)</f>
        <v/>
      </c>
      <c r="W152" s="132" t="n">
        <v>0</v>
      </c>
      <c r="X152" s="132" t="b">
        <v>0</v>
      </c>
      <c r="Y152" s="135">
        <f>IF(H152=FALSE,VLOOKUP($C152,Sales!$C:$F,4,FALSE),1)</f>
        <v/>
      </c>
      <c r="Z152" s="132">
        <f>IF(Y152=0,"Release",IF(AND(L152&lt;J152,Y152=1,H152=FALSE,U152=FALSE,MONTH(L152)&amp;"/"&amp;YEAR(L152)&lt;&gt;MONTH(J152)&amp;"/"&amp;YEAR(J152)),"Release",""))</f>
        <v/>
      </c>
      <c r="AA152" s="136">
        <f>_xlfn.minifs($L:$L,$C:$C,$C152,$F:$F,"&lt;&gt;0")</f>
        <v/>
      </c>
      <c r="AB152" s="136">
        <f>C152&amp;"-"&amp;A152</f>
        <v/>
      </c>
      <c r="AC152" s="136">
        <f>L152</f>
        <v/>
      </c>
      <c r="AD152" s="136">
        <f>EOMONTH(EDATE($J152, 0), 0)</f>
        <v/>
      </c>
      <c r="AE152" s="135">
        <f>IF(AND(AD152&gt;EOMONTH(EDATE(AA152, 0), 0)),1,0)</f>
        <v/>
      </c>
    </row>
    <row r="153">
      <c r="A153" s="132" t="inlineStr">
        <is>
          <t>ZERA02</t>
        </is>
      </c>
      <c r="B153" s="132" t="n">
        <v>2</v>
      </c>
      <c r="C153" s="132" t="inlineStr">
        <is>
          <t>HVC101</t>
        </is>
      </c>
      <c r="D153" s="132" t="inlineStr">
        <is>
          <t>C</t>
        </is>
      </c>
      <c r="E153" s="132" t="inlineStr">
        <is>
          <t>Erasmus Chantal Celeste Jafthaleen</t>
        </is>
      </c>
      <c r="F153" s="133">
        <f>SUMIFS(Investors!$M:$M, Investors!$I:$I, "&lt;=" &amp; 'NSST Print'!$B$3, Investors!$K:$K, "&gt;" &amp; 'NSST Print'!$B$3, Investors!$A:$A, 'Investor Exit List'!A153, Investors!$E:$E, 'Investor Exit List'!C153)</f>
        <v/>
      </c>
      <c r="G153" s="134" t="n">
        <v>44889</v>
      </c>
      <c r="H153" s="132">
        <f>VLOOKUP($C153,Sales!$C:$E,2,FALSE)</f>
        <v/>
      </c>
      <c r="I153" s="132">
        <f>VLOOKUP($C153,Sales!$C:$E,3,FALSE)</f>
        <v/>
      </c>
      <c r="J153" s="134">
        <f>SUMIFS(Sales!$H:$H,Sales!$C:$C,'Investor Exit List'!$C153)</f>
        <v/>
      </c>
      <c r="K153" s="134">
        <f>IF(I153=TRUE,J153,"")</f>
        <v/>
      </c>
      <c r="L153" s="134">
        <f>G153+731</f>
        <v/>
      </c>
      <c r="M153" s="134" t="n">
        <v>45473</v>
      </c>
      <c r="N153" s="135">
        <f>IFERROR(IF(G153&lt;&gt;"",IF(I153=TRUE,0,IF(U153=TRUE,0,L153-M153)),0),0)</f>
        <v/>
      </c>
      <c r="O153" s="135">
        <f>IF(N153&gt;0,IF(N153&lt;=180,N153,0),0)</f>
        <v/>
      </c>
      <c r="P153" s="133">
        <f>IF(AND(N153&lt;90,N153&gt;0),Q153,0)</f>
        <v/>
      </c>
      <c r="Q153" s="133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33">
        <f>IF(AND(H153=TRUE,I153=FALSE),Q153,0)</f>
        <v/>
      </c>
      <c r="S153" s="133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34">
        <f>IF(U153=TRUE,$J153,"")</f>
        <v/>
      </c>
      <c r="U153" s="132" t="b">
        <v>0</v>
      </c>
      <c r="V153" s="133">
        <f>IF(AND(H153=TRUE,OR(K153="",K153&gt;M153)),S153,0)</f>
        <v/>
      </c>
      <c r="W153" s="132" t="n">
        <v>0</v>
      </c>
      <c r="X153" s="132" t="b">
        <v>0</v>
      </c>
      <c r="Y153" s="135">
        <f>IF(H153=FALSE,VLOOKUP($C153,Sales!$C:$F,4,FALSE),1)</f>
        <v/>
      </c>
      <c r="Z153" s="132">
        <f>IF(Y153=0,"Release",IF(AND(L153&lt;J153,Y153=1,H153=FALSE,U153=FALSE,MONTH(L153)&amp;"/"&amp;YEAR(L153)&lt;&gt;MONTH(J153)&amp;"/"&amp;YEAR(J153)),"Release",""))</f>
        <v/>
      </c>
      <c r="AA153" s="136">
        <f>_xlfn.minifs($L:$L,$C:$C,$C153,$F:$F,"&lt;&gt;0")</f>
        <v/>
      </c>
      <c r="AB153" s="136">
        <f>C153&amp;"-"&amp;A153</f>
        <v/>
      </c>
      <c r="AC153" s="136">
        <f>L153</f>
        <v/>
      </c>
      <c r="AD153" s="136">
        <f>EOMONTH(EDATE($J153, 0), 0)</f>
        <v/>
      </c>
      <c r="AE153" s="135">
        <f>IF(AND(AD153&gt;EOMONTH(EDATE(AA153, 0), 0)),1,0)</f>
        <v/>
      </c>
    </row>
    <row r="154">
      <c r="A154" s="132" t="inlineStr">
        <is>
          <t>ZKRI02</t>
        </is>
      </c>
      <c r="B154" s="132" t="n">
        <v>2</v>
      </c>
      <c r="C154" s="132" t="inlineStr">
        <is>
          <t>HVC102</t>
        </is>
      </c>
      <c r="D154" s="132" t="inlineStr">
        <is>
          <t>C</t>
        </is>
      </c>
      <c r="E154" s="132" t="inlineStr">
        <is>
          <t>Kriel Hermanus Johannes</t>
        </is>
      </c>
      <c r="F154" s="133">
        <f>SUMIFS(Investors!$M:$M, Investors!$I:$I, "&lt;=" &amp; 'NSST Print'!$B$3, Investors!$K:$K, "&gt;" &amp; 'NSST Print'!$B$3, Investors!$A:$A, 'Investor Exit List'!A154, Investors!$E:$E, 'Investor Exit List'!C154)</f>
        <v/>
      </c>
      <c r="G154" s="134" t="n">
        <v>44861</v>
      </c>
      <c r="H154" s="132">
        <f>VLOOKUP($C154,Sales!$C:$E,2,FALSE)</f>
        <v/>
      </c>
      <c r="I154" s="132">
        <f>VLOOKUP($C154,Sales!$C:$E,3,FALSE)</f>
        <v/>
      </c>
      <c r="J154" s="134">
        <f>SUMIFS(Sales!$H:$H,Sales!$C:$C,'Investor Exit List'!$C154)</f>
        <v/>
      </c>
      <c r="K154" s="134">
        <f>IF(I154=TRUE,J154,"")</f>
        <v/>
      </c>
      <c r="L154" s="134">
        <f>G154+731</f>
        <v/>
      </c>
      <c r="M154" s="134" t="n">
        <v>45473</v>
      </c>
      <c r="N154" s="135">
        <f>IFERROR(IF(G154&lt;&gt;"",IF(I154=TRUE,0,IF(U154=TRUE,0,L154-M154)),0),0)</f>
        <v/>
      </c>
      <c r="O154" s="135">
        <f>IF(N154&gt;0,IF(N154&lt;=180,N154,0),0)</f>
        <v/>
      </c>
      <c r="P154" s="133">
        <f>IF(AND(N154&lt;90,N154&gt;0),Q154,0)</f>
        <v/>
      </c>
      <c r="Q154" s="133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33">
        <f>IF(AND(H154=TRUE,I154=FALSE),Q154,0)</f>
        <v/>
      </c>
      <c r="S154" s="133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34">
        <f>IF(U154=TRUE,$J154,"")</f>
        <v/>
      </c>
      <c r="U154" s="132" t="b">
        <v>0</v>
      </c>
      <c r="V154" s="133">
        <f>IF(AND(H154=TRUE,OR(K154="",K154&gt;M154)),S154,0)</f>
        <v/>
      </c>
      <c r="W154" s="132" t="n">
        <v>0</v>
      </c>
      <c r="X154" s="132" t="b">
        <v>0</v>
      </c>
      <c r="Y154" s="135">
        <f>IF(H154=FALSE,VLOOKUP($C154,Sales!$C:$F,4,FALSE),1)</f>
        <v/>
      </c>
      <c r="Z154" s="132">
        <f>IF(Y154=0,"Release",IF(AND(L154&lt;J154,Y154=1,H154=FALSE,U154=FALSE,MONTH(L154)&amp;"/"&amp;YEAR(L154)&lt;&gt;MONTH(J154)&amp;"/"&amp;YEAR(J154)),"Release",""))</f>
        <v/>
      </c>
      <c r="AA154" s="136">
        <f>_xlfn.minifs($L:$L,$C:$C,$C154,$F:$F,"&lt;&gt;0")</f>
        <v/>
      </c>
      <c r="AB154" s="136">
        <f>C154&amp;"-"&amp;A154</f>
        <v/>
      </c>
      <c r="AC154" s="136">
        <f>L154</f>
        <v/>
      </c>
      <c r="AD154" s="136">
        <f>EOMONTH(EDATE($J154, 0), 0)</f>
        <v/>
      </c>
      <c r="AE154" s="135">
        <f>IF(AND(AD154&gt;EOMONTH(EDATE(AA154, 0), 0)),1,0)</f>
        <v/>
      </c>
    </row>
    <row r="155">
      <c r="A155" s="132" t="inlineStr">
        <is>
          <t>ZDEV01</t>
        </is>
      </c>
      <c r="B155" s="132" t="n">
        <v>1</v>
      </c>
      <c r="C155" s="132" t="inlineStr">
        <is>
          <t>HVC103</t>
        </is>
      </c>
      <c r="D155" s="132" t="inlineStr">
        <is>
          <t>C</t>
        </is>
      </c>
      <c r="E155" s="132" t="inlineStr">
        <is>
          <t>de Villiers Andre Deric</t>
        </is>
      </c>
      <c r="F155" s="133">
        <f>SUMIFS(Investors!$M:$M, Investors!$I:$I, "&lt;=" &amp; 'NSST Print'!$B$3, Investors!$K:$K, "&gt;" &amp; 'NSST Print'!$B$3, Investors!$A:$A, 'Investor Exit List'!A155, Investors!$E:$E, 'Investor Exit List'!C155)</f>
        <v/>
      </c>
      <c r="G155" s="134" t="n">
        <v>44861</v>
      </c>
      <c r="H155" s="132">
        <f>VLOOKUP($C155,Sales!$C:$E,2,FALSE)</f>
        <v/>
      </c>
      <c r="I155" s="132">
        <f>VLOOKUP($C155,Sales!$C:$E,3,FALSE)</f>
        <v/>
      </c>
      <c r="J155" s="134">
        <f>SUMIFS(Sales!$H:$H,Sales!$C:$C,'Investor Exit List'!$C155)</f>
        <v/>
      </c>
      <c r="K155" s="134">
        <f>IF(I155=TRUE,J155,"")</f>
        <v/>
      </c>
      <c r="L155" s="134">
        <f>G155+731</f>
        <v/>
      </c>
      <c r="M155" s="134" t="n">
        <v>45473</v>
      </c>
      <c r="N155" s="135">
        <f>IFERROR(IF(G155&lt;&gt;"",IF(I155=TRUE,0,IF(U155=TRUE,0,L155-M155)),0),0)</f>
        <v/>
      </c>
      <c r="O155" s="135">
        <f>IF(N155&gt;0,IF(N155&lt;=180,N155,0),0)</f>
        <v/>
      </c>
      <c r="P155" s="133">
        <f>IF(AND(N155&lt;90,N155&gt;0),Q155,0)</f>
        <v/>
      </c>
      <c r="Q155" s="133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33">
        <f>IF(AND(H155=TRUE,I155=FALSE),Q155,0)</f>
        <v/>
      </c>
      <c r="S155" s="133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34">
        <f>IF(U155=TRUE,$J155,"")</f>
        <v/>
      </c>
      <c r="U155" s="132" t="b">
        <v>0</v>
      </c>
      <c r="V155" s="133">
        <f>IF(AND(H155=TRUE,OR(K155="",K155&gt;M155)),S155,0)</f>
        <v/>
      </c>
      <c r="W155" s="132" t="n">
        <v>0</v>
      </c>
      <c r="X155" s="132" t="b">
        <v>0</v>
      </c>
      <c r="Y155" s="135">
        <f>IF(H155=FALSE,VLOOKUP($C155,Sales!$C:$F,4,FALSE),1)</f>
        <v/>
      </c>
      <c r="Z155" s="132">
        <f>IF(Y155=0,"Release",IF(AND(L155&lt;J155,Y155=1,H155=FALSE,U155=FALSE,MONTH(L155)&amp;"/"&amp;YEAR(L155)&lt;&gt;MONTH(J155)&amp;"/"&amp;YEAR(J155)),"Release",""))</f>
        <v/>
      </c>
      <c r="AA155" s="136">
        <f>_xlfn.minifs($L:$L,$C:$C,$C155,$F:$F,"&lt;&gt;0")</f>
        <v/>
      </c>
      <c r="AB155" s="136">
        <f>C155&amp;"-"&amp;A155</f>
        <v/>
      </c>
      <c r="AC155" s="136">
        <f>L155</f>
        <v/>
      </c>
      <c r="AD155" s="136">
        <f>EOMONTH(EDATE($J155, 0), 0)</f>
        <v/>
      </c>
      <c r="AE155" s="135">
        <f>IF(AND(AD155&gt;EOMONTH(EDATE(AA155, 0), 0)),1,0)</f>
        <v/>
      </c>
    </row>
    <row r="156">
      <c r="A156" s="132" t="inlineStr">
        <is>
          <t>ZTHA01</t>
        </is>
      </c>
      <c r="B156" s="132" t="n">
        <v>2</v>
      </c>
      <c r="C156" s="132" t="inlineStr">
        <is>
          <t>HVC103</t>
        </is>
      </c>
      <c r="D156" s="132" t="inlineStr">
        <is>
          <t>C</t>
        </is>
      </c>
      <c r="E156" s="132" t="inlineStr">
        <is>
          <t>Matthee Gerald Adriaan Odendal</t>
        </is>
      </c>
      <c r="F156" s="133">
        <f>SUMIFS(Investors!$M:$M, Investors!$I:$I, "&lt;=" &amp; 'NSST Print'!$B$3, Investors!$K:$K, "&gt;" &amp; 'NSST Print'!$B$3, Investors!$A:$A, 'Investor Exit List'!A156, Investors!$E:$E, 'Investor Exit List'!C156)</f>
        <v/>
      </c>
      <c r="G156" s="134" t="n">
        <v>44868</v>
      </c>
      <c r="H156" s="132">
        <f>VLOOKUP($C156,Sales!$C:$E,2,FALSE)</f>
        <v/>
      </c>
      <c r="I156" s="132">
        <f>VLOOKUP($C156,Sales!$C:$E,3,FALSE)</f>
        <v/>
      </c>
      <c r="J156" s="134">
        <f>SUMIFS(Sales!$H:$H,Sales!$C:$C,'Investor Exit List'!$C156)</f>
        <v/>
      </c>
      <c r="K156" s="134">
        <f>IF(I156=TRUE,J156,"")</f>
        <v/>
      </c>
      <c r="L156" s="134">
        <f>G156+731</f>
        <v/>
      </c>
      <c r="M156" s="134" t="n">
        <v>45473</v>
      </c>
      <c r="N156" s="135">
        <f>IFERROR(IF(G156&lt;&gt;"",IF(I156=TRUE,0,IF(U156=TRUE,0,L156-M156)),0),0)</f>
        <v/>
      </c>
      <c r="O156" s="135">
        <f>IF(N156&gt;0,IF(N156&lt;=180,N156,0),0)</f>
        <v/>
      </c>
      <c r="P156" s="133">
        <f>IF(AND(N156&lt;90,N156&gt;0),Q156,0)</f>
        <v/>
      </c>
      <c r="Q156" s="133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33">
        <f>IF(AND(H156=TRUE,I156=FALSE),Q156,0)</f>
        <v/>
      </c>
      <c r="S156" s="133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34">
        <f>IF(U156=TRUE,$J156,"")</f>
        <v/>
      </c>
      <c r="U156" s="132" t="b">
        <v>0</v>
      </c>
      <c r="V156" s="133">
        <f>IF(AND(H156=TRUE,OR(K156="",K156&gt;M156)),S156,0)</f>
        <v/>
      </c>
      <c r="W156" s="132" t="n">
        <v>0</v>
      </c>
      <c r="X156" s="132" t="b">
        <v>0</v>
      </c>
      <c r="Y156" s="135">
        <f>IF(H156=FALSE,VLOOKUP($C156,Sales!$C:$F,4,FALSE),1)</f>
        <v/>
      </c>
      <c r="Z156" s="132">
        <f>IF(Y156=0,"Release",IF(AND(L156&lt;J156,Y156=1,H156=FALSE,U156=FALSE,MONTH(L156)&amp;"/"&amp;YEAR(L156)&lt;&gt;MONTH(J156)&amp;"/"&amp;YEAR(J156)),"Release",""))</f>
        <v/>
      </c>
      <c r="AA156" s="136">
        <f>_xlfn.minifs($L:$L,$C:$C,$C156,$F:$F,"&lt;&gt;0")</f>
        <v/>
      </c>
      <c r="AB156" s="136">
        <f>C156&amp;"-"&amp;A156</f>
        <v/>
      </c>
      <c r="AC156" s="136">
        <f>L156</f>
        <v/>
      </c>
      <c r="AD156" s="136">
        <f>EOMONTH(EDATE($J156, 0), 0)</f>
        <v/>
      </c>
      <c r="AE156" s="135">
        <f>IF(AND(AD156&gt;EOMONTH(EDATE(AA156, 0), 0)),1,0)</f>
        <v/>
      </c>
    </row>
    <row r="157">
      <c r="A157" s="132" t="inlineStr">
        <is>
          <t>ZBEL01</t>
        </is>
      </c>
      <c r="B157" s="132" t="n">
        <v>4</v>
      </c>
      <c r="C157" s="132" t="inlineStr">
        <is>
          <t>HVC104</t>
        </is>
      </c>
      <c r="D157" s="132" t="inlineStr">
        <is>
          <t>C</t>
        </is>
      </c>
      <c r="E157" s="132" t="inlineStr">
        <is>
          <t>Belford Helen Constance</t>
        </is>
      </c>
      <c r="F157" s="133">
        <f>SUMIFS(Investors!$M:$M, Investors!$I:$I, "&lt;=" &amp; 'NSST Print'!$B$3, Investors!$K:$K, "&gt;" &amp; 'NSST Print'!$B$3, Investors!$A:$A, 'Investor Exit List'!A157, Investors!$E:$E, 'Investor Exit List'!C157)</f>
        <v/>
      </c>
      <c r="G157" s="134" t="n">
        <v>44868</v>
      </c>
      <c r="H157" s="132">
        <f>VLOOKUP($C157,Sales!$C:$E,2,FALSE)</f>
        <v/>
      </c>
      <c r="I157" s="132">
        <f>VLOOKUP($C157,Sales!$C:$E,3,FALSE)</f>
        <v/>
      </c>
      <c r="J157" s="134">
        <f>SUMIFS(Sales!$H:$H,Sales!$C:$C,'Investor Exit List'!$C157)</f>
        <v/>
      </c>
      <c r="K157" s="134">
        <f>IF(I157=TRUE,J157,"")</f>
        <v/>
      </c>
      <c r="L157" s="134">
        <f>G157+731</f>
        <v/>
      </c>
      <c r="M157" s="134" t="n">
        <v>45473</v>
      </c>
      <c r="N157" s="135">
        <f>IFERROR(IF(G157&lt;&gt;"",IF(I157=TRUE,0,IF(U157=TRUE,0,L157-M157)),0),0)</f>
        <v/>
      </c>
      <c r="O157" s="135">
        <f>IF(N157&gt;0,IF(N157&lt;=180,N157,0),0)</f>
        <v/>
      </c>
      <c r="P157" s="133">
        <f>IF(AND(N157&lt;90,N157&gt;0),Q157,0)</f>
        <v/>
      </c>
      <c r="Q157" s="133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33">
        <f>IF(AND(H157=TRUE,I157=FALSE),Q157,0)</f>
        <v/>
      </c>
      <c r="S157" s="133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34">
        <f>IF(U157=TRUE,$J157,"")</f>
        <v/>
      </c>
      <c r="U157" s="132" t="b">
        <v>0</v>
      </c>
      <c r="V157" s="133">
        <f>IF(AND(H157=TRUE,OR(K157="",K157&gt;M157)),S157,0)</f>
        <v/>
      </c>
      <c r="W157" s="132" t="n">
        <v>0</v>
      </c>
      <c r="X157" s="132" t="b">
        <v>0</v>
      </c>
      <c r="Y157" s="135">
        <f>IF(H157=FALSE,VLOOKUP($C157,Sales!$C:$F,4,FALSE),1)</f>
        <v/>
      </c>
      <c r="Z157" s="132">
        <f>IF(Y157=0,"Release",IF(AND(L157&lt;J157,Y157=1,H157=FALSE,U157=FALSE,MONTH(L157)&amp;"/"&amp;YEAR(L157)&lt;&gt;MONTH(J157)&amp;"/"&amp;YEAR(J157)),"Release",""))</f>
        <v/>
      </c>
      <c r="AA157" s="136">
        <f>_xlfn.minifs($L:$L,$C:$C,$C157,$F:$F,"&lt;&gt;0")</f>
        <v/>
      </c>
      <c r="AB157" s="136">
        <f>C157&amp;"-"&amp;A157</f>
        <v/>
      </c>
      <c r="AC157" s="136">
        <f>L157</f>
        <v/>
      </c>
      <c r="AD157" s="136">
        <f>EOMONTH(EDATE($J157, 0), 0)</f>
        <v/>
      </c>
      <c r="AE157" s="135">
        <f>IF(AND(AD157&gt;EOMONTH(EDATE(AA157, 0), 0)),1,0)</f>
        <v/>
      </c>
    </row>
    <row r="158">
      <c r="A158" s="132" t="inlineStr">
        <is>
          <t>ZLEW01</t>
        </is>
      </c>
      <c r="B158" s="132" t="n">
        <v>8</v>
      </c>
      <c r="C158" s="132" t="inlineStr">
        <is>
          <t>HVC104</t>
        </is>
      </c>
      <c r="D158" s="132" t="inlineStr">
        <is>
          <t>C</t>
        </is>
      </c>
      <c r="E158" s="132" t="inlineStr">
        <is>
          <t>Lewis Martina Christina</t>
        </is>
      </c>
      <c r="F158" s="133">
        <f>SUMIFS(Investors!$M:$M, Investors!$I:$I, "&lt;=" &amp; 'NSST Print'!$B$3, Investors!$K:$K, "&gt;" &amp; 'NSST Print'!$B$3, Investors!$A:$A, 'Investor Exit List'!A158, Investors!$E:$E, 'Investor Exit List'!C158)</f>
        <v/>
      </c>
      <c r="G158" s="134" t="n">
        <v>44889</v>
      </c>
      <c r="H158" s="132">
        <f>VLOOKUP($C158,Sales!$C:$E,2,FALSE)</f>
        <v/>
      </c>
      <c r="I158" s="132">
        <f>VLOOKUP($C158,Sales!$C:$E,3,FALSE)</f>
        <v/>
      </c>
      <c r="J158" s="134">
        <f>SUMIFS(Sales!$H:$H,Sales!$C:$C,'Investor Exit List'!$C158)</f>
        <v/>
      </c>
      <c r="K158" s="134">
        <f>IF(I158=TRUE,J158,"")</f>
        <v/>
      </c>
      <c r="L158" s="134">
        <f>G158+731</f>
        <v/>
      </c>
      <c r="M158" s="134" t="n">
        <v>45473</v>
      </c>
      <c r="N158" s="135">
        <f>IFERROR(IF(G158&lt;&gt;"",IF(I158=TRUE,0,IF(U158=TRUE,0,L158-M158)),0),0)</f>
        <v/>
      </c>
      <c r="O158" s="135">
        <f>IF(N158&gt;0,IF(N158&lt;=180,N158,0),0)</f>
        <v/>
      </c>
      <c r="P158" s="133">
        <f>IF(AND(N158&lt;90,N158&gt;0),Q158,0)</f>
        <v/>
      </c>
      <c r="Q158" s="133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33">
        <f>IF(AND(H158=TRUE,I158=FALSE),Q158,0)</f>
        <v/>
      </c>
      <c r="S158" s="133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34">
        <f>IF(U158=TRUE,$J158,"")</f>
        <v/>
      </c>
      <c r="U158" s="132" t="b">
        <v>0</v>
      </c>
      <c r="V158" s="133">
        <f>IF(AND(H158=TRUE,OR(K158="",K158&gt;M158)),S158,0)</f>
        <v/>
      </c>
      <c r="W158" s="132" t="n">
        <v>0</v>
      </c>
      <c r="X158" s="132" t="b">
        <v>0</v>
      </c>
      <c r="Y158" s="135">
        <f>IF(H158=FALSE,VLOOKUP($C158,Sales!$C:$F,4,FALSE),1)</f>
        <v/>
      </c>
      <c r="Z158" s="132">
        <f>IF(Y158=0,"Release",IF(AND(L158&lt;J158,Y158=1,H158=FALSE,U158=FALSE,MONTH(L158)&amp;"/"&amp;YEAR(L158)&lt;&gt;MONTH(J158)&amp;"/"&amp;YEAR(J158)),"Release",""))</f>
        <v/>
      </c>
      <c r="AA158" s="136">
        <f>_xlfn.minifs($L:$L,$C:$C,$C158,$F:$F,"&lt;&gt;0")</f>
        <v/>
      </c>
      <c r="AB158" s="136">
        <f>C158&amp;"-"&amp;A158</f>
        <v/>
      </c>
      <c r="AC158" s="136">
        <f>L158</f>
        <v/>
      </c>
      <c r="AD158" s="136">
        <f>EOMONTH(EDATE($J158, 0), 0)</f>
        <v/>
      </c>
      <c r="AE158" s="135">
        <f>IF(AND(AD158&gt;EOMONTH(EDATE(AA158, 0), 0)),1,0)</f>
        <v/>
      </c>
    </row>
    <row r="159">
      <c r="A159" s="132" t="inlineStr">
        <is>
          <t>ZDEM01</t>
        </is>
      </c>
      <c r="B159" s="132" t="n">
        <v>2</v>
      </c>
      <c r="C159" s="132" t="inlineStr">
        <is>
          <t>HVC105</t>
        </is>
      </c>
      <c r="D159" s="132" t="inlineStr">
        <is>
          <t>C</t>
        </is>
      </c>
      <c r="E159" s="132" t="inlineStr">
        <is>
          <t>De Montille Gillies Nikian Anton</t>
        </is>
      </c>
      <c r="F159" s="133">
        <f>SUMIFS(Investors!$M:$M, Investors!$I:$I, "&lt;=" &amp; 'NSST Print'!$B$3, Investors!$K:$K, "&gt;" &amp; 'NSST Print'!$B$3, Investors!$A:$A, 'Investor Exit List'!A159, Investors!$E:$E, 'Investor Exit List'!C159)</f>
        <v/>
      </c>
      <c r="G159" s="134" t="n">
        <v>44889</v>
      </c>
      <c r="H159" s="132">
        <f>VLOOKUP($C159,Sales!$C:$E,2,FALSE)</f>
        <v/>
      </c>
      <c r="I159" s="132">
        <f>VLOOKUP($C159,Sales!$C:$E,3,FALSE)</f>
        <v/>
      </c>
      <c r="J159" s="134">
        <f>SUMIFS(Sales!$H:$H,Sales!$C:$C,'Investor Exit List'!$C159)</f>
        <v/>
      </c>
      <c r="K159" s="134">
        <f>IF(I159=TRUE,J159,"")</f>
        <v/>
      </c>
      <c r="L159" s="134">
        <f>G159+731</f>
        <v/>
      </c>
      <c r="M159" s="134" t="n">
        <v>45473</v>
      </c>
      <c r="N159" s="135">
        <f>IFERROR(IF(G159&lt;&gt;"",IF(I159=TRUE,0,IF(U159=TRUE,0,L159-M159)),0),0)</f>
        <v/>
      </c>
      <c r="O159" s="135">
        <f>IF(N159&gt;0,IF(N159&lt;=180,N159,0),0)</f>
        <v/>
      </c>
      <c r="P159" s="133">
        <f>IF(AND(N159&lt;90,N159&gt;0),Q159,0)</f>
        <v/>
      </c>
      <c r="Q159" s="133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33">
        <f>IF(AND(H159=TRUE,I159=FALSE),Q159,0)</f>
        <v/>
      </c>
      <c r="S159" s="133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34">
        <f>IF(U159=TRUE,$J159,"")</f>
        <v/>
      </c>
      <c r="U159" s="132" t="b">
        <v>0</v>
      </c>
      <c r="V159" s="133">
        <f>IF(AND(H159=TRUE,OR(K159="",K159&gt;M159)),S159,0)</f>
        <v/>
      </c>
      <c r="W159" s="132" t="n">
        <v>0</v>
      </c>
      <c r="X159" s="132" t="b">
        <v>0</v>
      </c>
      <c r="Y159" s="135">
        <f>IF(H159=FALSE,VLOOKUP($C159,Sales!$C:$F,4,FALSE),1)</f>
        <v/>
      </c>
      <c r="Z159" s="132">
        <f>IF(Y159=0,"Release",IF(AND(L159&lt;J159,Y159=1,H159=FALSE,U159=FALSE,MONTH(L159)&amp;"/"&amp;YEAR(L159)&lt;&gt;MONTH(J159)&amp;"/"&amp;YEAR(J159)),"Release",""))</f>
        <v/>
      </c>
      <c r="AA159" s="136">
        <f>_xlfn.minifs($L:$L,$C:$C,$C159,$F:$F,"&lt;&gt;0")</f>
        <v/>
      </c>
      <c r="AB159" s="136">
        <f>C159&amp;"-"&amp;A159</f>
        <v/>
      </c>
      <c r="AC159" s="136">
        <f>L159</f>
        <v/>
      </c>
      <c r="AD159" s="136">
        <f>EOMONTH(EDATE($J159, 0), 0)</f>
        <v/>
      </c>
      <c r="AE159" s="135">
        <f>IF(AND(AD159&gt;EOMONTH(EDATE(AA159, 0), 0)),1,0)</f>
        <v/>
      </c>
    </row>
    <row r="160">
      <c r="A160" s="132" t="inlineStr">
        <is>
          <t>ZWED01</t>
        </is>
      </c>
      <c r="B160" s="132" t="n">
        <v>6</v>
      </c>
      <c r="C160" s="132" t="inlineStr">
        <is>
          <t>HVC105</t>
        </is>
      </c>
      <c r="D160" s="132" t="inlineStr">
        <is>
          <t>C</t>
        </is>
      </c>
      <c r="E160" s="132" t="inlineStr">
        <is>
          <t>Wedermann Hans Jurgen Peter</t>
        </is>
      </c>
      <c r="F160" s="133">
        <f>SUMIFS(Investors!$M:$M, Investors!$I:$I, "&lt;=" &amp; 'NSST Print'!$B$3, Investors!$K:$K, "&gt;" &amp; 'NSST Print'!$B$3, Investors!$A:$A, 'Investor Exit List'!A160, Investors!$E:$E, 'Investor Exit List'!C160)</f>
        <v/>
      </c>
      <c r="G160" s="134" t="n">
        <v>44861</v>
      </c>
      <c r="H160" s="132">
        <f>VLOOKUP($C160,Sales!$C:$E,2,FALSE)</f>
        <v/>
      </c>
      <c r="I160" s="132">
        <f>VLOOKUP($C160,Sales!$C:$E,3,FALSE)</f>
        <v/>
      </c>
      <c r="J160" s="134">
        <f>SUMIFS(Sales!$H:$H,Sales!$C:$C,'Investor Exit List'!$C160)</f>
        <v/>
      </c>
      <c r="K160" s="134">
        <f>IF(I160=TRUE,J160,"")</f>
        <v/>
      </c>
      <c r="L160" s="134">
        <f>G160+731</f>
        <v/>
      </c>
      <c r="M160" s="134" t="n">
        <v>45473</v>
      </c>
      <c r="N160" s="135">
        <f>IFERROR(IF(G160&lt;&gt;"",IF(I160=TRUE,0,IF(U160=TRUE,0,L160-M160)),0),0)</f>
        <v/>
      </c>
      <c r="O160" s="135">
        <f>IF(N160&gt;0,IF(N160&lt;=180,N160,0),0)</f>
        <v/>
      </c>
      <c r="P160" s="133">
        <f>IF(AND(N160&lt;90,N160&gt;0),Q160,0)</f>
        <v/>
      </c>
      <c r="Q160" s="133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33">
        <f>IF(AND(H160=TRUE,I160=FALSE),Q160,0)</f>
        <v/>
      </c>
      <c r="S160" s="133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34">
        <f>IF(U160=TRUE,$J160,"")</f>
        <v/>
      </c>
      <c r="U160" s="132" t="b">
        <v>0</v>
      </c>
      <c r="V160" s="133">
        <f>IF(AND(H160=TRUE,OR(K160="",K160&gt;M160)),S160,0)</f>
        <v/>
      </c>
      <c r="W160" s="132" t="n">
        <v>0</v>
      </c>
      <c r="X160" s="132" t="b">
        <v>0</v>
      </c>
      <c r="Y160" s="135">
        <f>IF(H160=FALSE,VLOOKUP($C160,Sales!$C:$F,4,FALSE),1)</f>
        <v/>
      </c>
      <c r="Z160" s="132">
        <f>IF(Y160=0,"Release",IF(AND(L160&lt;J160,Y160=1,H160=FALSE,U160=FALSE,MONTH(L160)&amp;"/"&amp;YEAR(L160)&lt;&gt;MONTH(J160)&amp;"/"&amp;YEAR(J160)),"Release",""))</f>
        <v/>
      </c>
      <c r="AA160" s="136">
        <f>_xlfn.minifs($L:$L,$C:$C,$C160,$F:$F,"&lt;&gt;0")</f>
        <v/>
      </c>
      <c r="AB160" s="136">
        <f>C160&amp;"-"&amp;A160</f>
        <v/>
      </c>
      <c r="AC160" s="136">
        <f>L160</f>
        <v/>
      </c>
      <c r="AD160" s="136">
        <f>EOMONTH(EDATE($J160, 0), 0)</f>
        <v/>
      </c>
      <c r="AE160" s="135">
        <f>IF(AND(AD160&gt;EOMONTH(EDATE(AA160, 0), 0)),1,0)</f>
        <v/>
      </c>
    </row>
    <row r="161">
      <c r="A161" s="132" t="inlineStr">
        <is>
          <t>ZNUN01</t>
        </is>
      </c>
      <c r="B161" s="132" t="n">
        <v>7</v>
      </c>
      <c r="C161" s="132" t="inlineStr">
        <is>
          <t>HVC106</t>
        </is>
      </c>
      <c r="D161" s="132" t="inlineStr">
        <is>
          <t>C</t>
        </is>
      </c>
      <c r="E161" s="132" t="inlineStr">
        <is>
          <t>Nunes Francisco Antonio</t>
        </is>
      </c>
      <c r="F161" s="133">
        <f>SUMIFS(Investors!$M:$M, Investors!$I:$I, "&lt;=" &amp; 'NSST Print'!$B$3, Investors!$K:$K, "&gt;" &amp; 'NSST Print'!$B$3, Investors!$A:$A, 'Investor Exit List'!A161, Investors!$E:$E, 'Investor Exit List'!C161)</f>
        <v/>
      </c>
      <c r="G161" s="134" t="n">
        <v>44876</v>
      </c>
      <c r="H161" s="132">
        <f>VLOOKUP($C161,Sales!$C:$E,2,FALSE)</f>
        <v/>
      </c>
      <c r="I161" s="132">
        <f>VLOOKUP($C161,Sales!$C:$E,3,FALSE)</f>
        <v/>
      </c>
      <c r="J161" s="134">
        <f>SUMIFS(Sales!$H:$H,Sales!$C:$C,'Investor Exit List'!$C161)</f>
        <v/>
      </c>
      <c r="K161" s="134">
        <f>IF(I161=TRUE,J161,"")</f>
        <v/>
      </c>
      <c r="L161" s="134">
        <f>G161+731</f>
        <v/>
      </c>
      <c r="M161" s="134" t="n">
        <v>45473</v>
      </c>
      <c r="N161" s="135">
        <f>IFERROR(IF(G161&lt;&gt;"",IF(I161=TRUE,0,IF(U161=TRUE,0,L161-M161)),0),0)</f>
        <v/>
      </c>
      <c r="O161" s="135">
        <f>IF(N161&gt;0,IF(N161&lt;=180,N161,0),0)</f>
        <v/>
      </c>
      <c r="P161" s="133">
        <f>IF(AND(N161&lt;90,N161&gt;0),Q161,0)</f>
        <v/>
      </c>
      <c r="Q161" s="133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33">
        <f>IF(AND(H161=TRUE,I161=FALSE),Q161,0)</f>
        <v/>
      </c>
      <c r="S161" s="133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34">
        <f>IF(U161=TRUE,$J161,"")</f>
        <v/>
      </c>
      <c r="U161" s="132" t="b">
        <v>0</v>
      </c>
      <c r="V161" s="133">
        <f>IF(AND(H161=TRUE,OR(K161="",K161&gt;M161)),S161,0)</f>
        <v/>
      </c>
      <c r="W161" s="132" t="n">
        <v>0</v>
      </c>
      <c r="X161" s="132" t="b">
        <v>0</v>
      </c>
      <c r="Y161" s="135">
        <f>IF(H161=FALSE,VLOOKUP($C161,Sales!$C:$F,4,FALSE),1)</f>
        <v/>
      </c>
      <c r="Z161" s="132">
        <f>IF(Y161=0,"Release",IF(AND(L161&lt;J161,Y161=1,H161=FALSE,U161=FALSE,MONTH(L161)&amp;"/"&amp;YEAR(L161)&lt;&gt;MONTH(J161)&amp;"/"&amp;YEAR(J161)),"Release",""))</f>
        <v/>
      </c>
      <c r="AA161" s="136">
        <f>_xlfn.minifs($L:$L,$C:$C,$C161,$F:$F,"&lt;&gt;0")</f>
        <v/>
      </c>
      <c r="AB161" s="136">
        <f>C161&amp;"-"&amp;A161</f>
        <v/>
      </c>
      <c r="AC161" s="136">
        <f>L161</f>
        <v/>
      </c>
      <c r="AD161" s="136">
        <f>EOMONTH(EDATE($J161, 0), 0)</f>
        <v/>
      </c>
      <c r="AE161" s="135">
        <f>IF(AND(AD161&gt;EOMONTH(EDATE(AA161, 0), 0)),1,0)</f>
        <v/>
      </c>
    </row>
    <row r="162">
      <c r="A162" s="132" t="inlineStr">
        <is>
          <t>ZOLI01</t>
        </is>
      </c>
      <c r="B162" s="132" t="n">
        <v>3</v>
      </c>
      <c r="C162" s="132" t="inlineStr">
        <is>
          <t>HVC106</t>
        </is>
      </c>
      <c r="D162" s="132" t="inlineStr">
        <is>
          <t>C</t>
        </is>
      </c>
      <c r="E162" s="132" t="inlineStr">
        <is>
          <t>Olivier Jan Lukas Cornelus</t>
        </is>
      </c>
      <c r="F162" s="133">
        <f>SUMIFS(Investors!$M:$M, Investors!$I:$I, "&lt;=" &amp; 'NSST Print'!$B$3, Investors!$K:$K, "&gt;" &amp; 'NSST Print'!$B$3, Investors!$A:$A, 'Investor Exit List'!A162, Investors!$E:$E, 'Investor Exit List'!C162)</f>
        <v/>
      </c>
      <c r="G162" s="134" t="n">
        <v>44889</v>
      </c>
      <c r="H162" s="132">
        <f>VLOOKUP($C162,Sales!$C:$E,2,FALSE)</f>
        <v/>
      </c>
      <c r="I162" s="132">
        <f>VLOOKUP($C162,Sales!$C:$E,3,FALSE)</f>
        <v/>
      </c>
      <c r="J162" s="134">
        <f>SUMIFS(Sales!$H:$H,Sales!$C:$C,'Investor Exit List'!$C162)</f>
        <v/>
      </c>
      <c r="K162" s="134">
        <f>IF(I162=TRUE,J162,"")</f>
        <v/>
      </c>
      <c r="L162" s="134">
        <f>G162+731</f>
        <v/>
      </c>
      <c r="M162" s="134" t="n">
        <v>45473</v>
      </c>
      <c r="N162" s="135">
        <f>IFERROR(IF(G162&lt;&gt;"",IF(I162=TRUE,0,IF(U162=TRUE,0,L162-M162)),0),0)</f>
        <v/>
      </c>
      <c r="O162" s="135">
        <f>IF(N162&gt;0,IF(N162&lt;=180,N162,0),0)</f>
        <v/>
      </c>
      <c r="P162" s="133">
        <f>IF(AND(N162&lt;90,N162&gt;0),Q162,0)</f>
        <v/>
      </c>
      <c r="Q162" s="133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33">
        <f>IF(AND(H162=TRUE,I162=FALSE),Q162,0)</f>
        <v/>
      </c>
      <c r="S162" s="133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34">
        <f>IF(U162=TRUE,$J162,"")</f>
        <v/>
      </c>
      <c r="U162" s="132" t="b">
        <v>0</v>
      </c>
      <c r="V162" s="133">
        <f>IF(AND(H162=TRUE,OR(K162="",K162&gt;M162)),S162,0)</f>
        <v/>
      </c>
      <c r="W162" s="132" t="n">
        <v>0</v>
      </c>
      <c r="X162" s="132" t="b">
        <v>0</v>
      </c>
      <c r="Y162" s="135">
        <f>IF(H162=FALSE,VLOOKUP($C162,Sales!$C:$F,4,FALSE),1)</f>
        <v/>
      </c>
      <c r="Z162" s="132">
        <f>IF(Y162=0,"Release",IF(AND(L162&lt;J162,Y162=1,H162=FALSE,U162=FALSE,MONTH(L162)&amp;"/"&amp;YEAR(L162)&lt;&gt;MONTH(J162)&amp;"/"&amp;YEAR(J162)),"Release",""))</f>
        <v/>
      </c>
      <c r="AA162" s="136">
        <f>_xlfn.minifs($L:$L,$C:$C,$C162,$F:$F,"&lt;&gt;0")</f>
        <v/>
      </c>
      <c r="AB162" s="136">
        <f>C162&amp;"-"&amp;A162</f>
        <v/>
      </c>
      <c r="AC162" s="136">
        <f>L162</f>
        <v/>
      </c>
      <c r="AD162" s="136">
        <f>EOMONTH(EDATE($J162, 0), 0)</f>
        <v/>
      </c>
      <c r="AE162" s="135">
        <f>IF(AND(AD162&gt;EOMONTH(EDATE(AA162, 0), 0)),1,0)</f>
        <v/>
      </c>
    </row>
    <row r="163">
      <c r="A163" s="132" t="inlineStr">
        <is>
          <t>ZRIT01</t>
        </is>
      </c>
      <c r="B163" s="132" t="n">
        <v>5</v>
      </c>
      <c r="C163" s="132" t="inlineStr">
        <is>
          <t>HVC106</t>
        </is>
      </c>
      <c r="D163" s="132" t="inlineStr">
        <is>
          <t>C</t>
        </is>
      </c>
      <c r="E163" s="132" t="inlineStr">
        <is>
          <t>Ritter Dennis</t>
        </is>
      </c>
      <c r="F163" s="133">
        <f>SUMIFS(Investors!$M:$M, Investors!$I:$I, "&lt;=" &amp; 'NSST Print'!$B$3, Investors!$K:$K, "&gt;" &amp; 'NSST Print'!$B$3, Investors!$A:$A, 'Investor Exit List'!A163, Investors!$E:$E, 'Investor Exit List'!C163)</f>
        <v/>
      </c>
      <c r="G163" s="134" t="n">
        <v>44889</v>
      </c>
      <c r="H163" s="132">
        <f>VLOOKUP($C163,Sales!$C:$E,2,FALSE)</f>
        <v/>
      </c>
      <c r="I163" s="132">
        <f>VLOOKUP($C163,Sales!$C:$E,3,FALSE)</f>
        <v/>
      </c>
      <c r="J163" s="134">
        <f>SUMIFS(Sales!$H:$H,Sales!$C:$C,'Investor Exit List'!$C163)</f>
        <v/>
      </c>
      <c r="K163" s="134">
        <f>IF(I163=TRUE,J163,"")</f>
        <v/>
      </c>
      <c r="L163" s="134">
        <f>G163+731</f>
        <v/>
      </c>
      <c r="M163" s="134" t="n">
        <v>45473</v>
      </c>
      <c r="N163" s="135">
        <f>IFERROR(IF(G163&lt;&gt;"",IF(I163=TRUE,0,IF(U163=TRUE,0,L163-M163)),0),0)</f>
        <v/>
      </c>
      <c r="O163" s="135">
        <f>IF(N163&gt;0,IF(N163&lt;=180,N163,0),0)</f>
        <v/>
      </c>
      <c r="P163" s="133">
        <f>IF(AND(N163&lt;90,N163&gt;0),Q163,0)</f>
        <v/>
      </c>
      <c r="Q163" s="133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33">
        <f>IF(AND(H163=TRUE,I163=FALSE),Q163,0)</f>
        <v/>
      </c>
      <c r="S163" s="133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34">
        <f>IF(U163=TRUE,$J163,"")</f>
        <v/>
      </c>
      <c r="U163" s="132" t="b">
        <v>0</v>
      </c>
      <c r="V163" s="133">
        <f>IF(AND(H163=TRUE,OR(K163="",K163&gt;M163)),S163,0)</f>
        <v/>
      </c>
      <c r="W163" s="132" t="n">
        <v>0</v>
      </c>
      <c r="X163" s="132" t="b">
        <v>0</v>
      </c>
      <c r="Y163" s="135">
        <f>IF(H163=FALSE,VLOOKUP($C163,Sales!$C:$F,4,FALSE),1)</f>
        <v/>
      </c>
      <c r="Z163" s="132">
        <f>IF(Y163=0,"Release",IF(AND(L163&lt;J163,Y163=1,H163=FALSE,U163=FALSE,MONTH(L163)&amp;"/"&amp;YEAR(L163)&lt;&gt;MONTH(J163)&amp;"/"&amp;YEAR(J163)),"Release",""))</f>
        <v/>
      </c>
      <c r="AA163" s="136">
        <f>_xlfn.minifs($L:$L,$C:$C,$C163,$F:$F,"&lt;&gt;0")</f>
        <v/>
      </c>
      <c r="AB163" s="136">
        <f>C163&amp;"-"&amp;A163</f>
        <v/>
      </c>
      <c r="AC163" s="136">
        <f>L163</f>
        <v/>
      </c>
      <c r="AD163" s="136">
        <f>EOMONTH(EDATE($J163, 0), 0)</f>
        <v/>
      </c>
      <c r="AE163" s="135">
        <f>IF(AND(AD163&gt;EOMONTH(EDATE(AA163, 0), 0)),1,0)</f>
        <v/>
      </c>
    </row>
    <row r="164">
      <c r="A164" s="132" t="inlineStr">
        <is>
          <t>ZCON01</t>
        </is>
      </c>
      <c r="B164" s="132" t="n">
        <v>3</v>
      </c>
      <c r="C164" s="132" t="inlineStr">
        <is>
          <t>HVC201</t>
        </is>
      </c>
      <c r="D164" s="132" t="inlineStr">
        <is>
          <t>C</t>
        </is>
      </c>
      <c r="E164" s="132" t="inlineStr">
        <is>
          <t>Conradie Gerhard Lotter</t>
        </is>
      </c>
      <c r="F164" s="133">
        <f>SUMIFS(Investors!$M:$M, Investors!$I:$I, "&lt;=" &amp; 'NSST Print'!$B$3, Investors!$K:$K, "&gt;" &amp; 'NSST Print'!$B$3, Investors!$A:$A, 'Investor Exit List'!A164, Investors!$E:$E, 'Investor Exit List'!C164)</f>
        <v/>
      </c>
      <c r="G164" s="134" t="n">
        <v>44711</v>
      </c>
      <c r="H164" s="132">
        <f>VLOOKUP($C164,Sales!$C:$E,2,FALSE)</f>
        <v/>
      </c>
      <c r="I164" s="132">
        <f>VLOOKUP($C164,Sales!$C:$E,3,FALSE)</f>
        <v/>
      </c>
      <c r="J164" s="134">
        <f>SUMIFS(Sales!$H:$H,Sales!$C:$C,'Investor Exit List'!$C164)</f>
        <v/>
      </c>
      <c r="K164" s="134">
        <f>IF(I164=TRUE,J164,"")</f>
        <v/>
      </c>
      <c r="L164" s="134">
        <f>G164+731</f>
        <v/>
      </c>
      <c r="M164" s="134" t="n">
        <v>45473</v>
      </c>
      <c r="N164" s="135">
        <f>IFERROR(IF(G164&lt;&gt;"",IF(I164=TRUE,0,IF(U164=TRUE,0,L164-M164)),0),0)</f>
        <v/>
      </c>
      <c r="O164" s="135">
        <f>IF(N164&gt;0,IF(N164&lt;=180,N164,0),0)</f>
        <v/>
      </c>
      <c r="P164" s="133">
        <f>IF(AND(N164&lt;90,N164&gt;0),Q164,0)</f>
        <v/>
      </c>
      <c r="Q164" s="133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33">
        <f>IF(AND(H164=TRUE,I164=FALSE),Q164,0)</f>
        <v/>
      </c>
      <c r="S164" s="133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34">
        <f>IF(U164=TRUE,$J164,"")</f>
        <v/>
      </c>
      <c r="U164" s="132" t="b">
        <v>0</v>
      </c>
      <c r="V164" s="133">
        <f>IF(AND(H164=TRUE,OR(K164="",K164&gt;M164)),S164,0)</f>
        <v/>
      </c>
      <c r="W164" s="132" t="n">
        <v>0</v>
      </c>
      <c r="X164" s="132" t="b">
        <v>0</v>
      </c>
      <c r="Y164" s="135">
        <f>IF(H164=FALSE,VLOOKUP($C164,Sales!$C:$F,4,FALSE),1)</f>
        <v/>
      </c>
      <c r="Z164" s="132">
        <f>IF(Y164=0,"Release",IF(AND(L164&lt;J164,Y164=1,H164=FALSE,U164=FALSE,MONTH(L164)&amp;"/"&amp;YEAR(L164)&lt;&gt;MONTH(J164)&amp;"/"&amp;YEAR(J164)),"Release",""))</f>
        <v/>
      </c>
      <c r="AA164" s="136">
        <f>_xlfn.minifs($L:$L,$C:$C,$C164,$F:$F,"&lt;&gt;0")</f>
        <v/>
      </c>
      <c r="AB164" s="136">
        <f>C164&amp;"-"&amp;A164</f>
        <v/>
      </c>
      <c r="AC164" s="136">
        <f>L164</f>
        <v/>
      </c>
      <c r="AD164" s="136">
        <f>EOMONTH(EDATE($J164, 0), 0)</f>
        <v/>
      </c>
      <c r="AE164" s="135">
        <f>IF(AND(AD164&gt;EOMONTH(EDATE(AA164, 0), 0)),1,0)</f>
        <v/>
      </c>
    </row>
    <row r="165">
      <c r="A165" s="132" t="inlineStr">
        <is>
          <t>ZDAV01</t>
        </is>
      </c>
      <c r="B165" s="132" t="n">
        <v>4</v>
      </c>
      <c r="C165" s="132" t="inlineStr">
        <is>
          <t>HVC201</t>
        </is>
      </c>
      <c r="D165" s="132" t="inlineStr">
        <is>
          <t>C</t>
        </is>
      </c>
      <c r="E165" s="132" t="inlineStr">
        <is>
          <t>Davies Heather Mary Lyn</t>
        </is>
      </c>
      <c r="F165" s="133">
        <f>SUMIFS(Investors!$M:$M, Investors!$I:$I, "&lt;=" &amp; 'NSST Print'!$B$3, Investors!$K:$K, "&gt;" &amp; 'NSST Print'!$B$3, Investors!$A:$A, 'Investor Exit List'!A165, Investors!$E:$E, 'Investor Exit List'!C165)</f>
        <v/>
      </c>
      <c r="G165" s="134" t="n">
        <v>44889</v>
      </c>
      <c r="H165" s="132">
        <f>VLOOKUP($C165,Sales!$C:$E,2,FALSE)</f>
        <v/>
      </c>
      <c r="I165" s="132">
        <f>VLOOKUP($C165,Sales!$C:$E,3,FALSE)</f>
        <v/>
      </c>
      <c r="J165" s="134">
        <f>SUMIFS(Sales!$H:$H,Sales!$C:$C,'Investor Exit List'!$C165)</f>
        <v/>
      </c>
      <c r="K165" s="134">
        <f>IF(I165=TRUE,J165,"")</f>
        <v/>
      </c>
      <c r="L165" s="134">
        <f>G165+731</f>
        <v/>
      </c>
      <c r="M165" s="134" t="n">
        <v>45473</v>
      </c>
      <c r="N165" s="135">
        <f>IFERROR(IF(G165&lt;&gt;"",IF(I165=TRUE,0,IF(U165=TRUE,0,L165-M165)),0),0)</f>
        <v/>
      </c>
      <c r="O165" s="135">
        <f>IF(N165&gt;0,IF(N165&lt;=180,N165,0),0)</f>
        <v/>
      </c>
      <c r="P165" s="133">
        <f>IF(AND(N165&lt;90,N165&gt;0),Q165,0)</f>
        <v/>
      </c>
      <c r="Q165" s="133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33">
        <f>IF(AND(H165=TRUE,I165=FALSE),Q165,0)</f>
        <v/>
      </c>
      <c r="S165" s="133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34">
        <f>IF(U165=TRUE,$J165,"")</f>
        <v/>
      </c>
      <c r="U165" s="132" t="b">
        <v>0</v>
      </c>
      <c r="V165" s="133">
        <f>IF(AND(H165=TRUE,OR(K165="",K165&gt;M165)),S165,0)</f>
        <v/>
      </c>
      <c r="W165" s="132" t="n">
        <v>0</v>
      </c>
      <c r="X165" s="132" t="b">
        <v>0</v>
      </c>
      <c r="Y165" s="135">
        <f>IF(H165=FALSE,VLOOKUP($C165,Sales!$C:$F,4,FALSE),1)</f>
        <v/>
      </c>
      <c r="Z165" s="132">
        <f>IF(Y165=0,"Release",IF(AND(L165&lt;J165,Y165=1,H165=FALSE,U165=FALSE,MONTH(L165)&amp;"/"&amp;YEAR(L165)&lt;&gt;MONTH(J165)&amp;"/"&amp;YEAR(J165)),"Release",""))</f>
        <v/>
      </c>
      <c r="AA165" s="136">
        <f>_xlfn.minifs($L:$L,$C:$C,$C165,$F:$F,"&lt;&gt;0")</f>
        <v/>
      </c>
      <c r="AB165" s="136">
        <f>C165&amp;"-"&amp;A165</f>
        <v/>
      </c>
      <c r="AC165" s="136">
        <f>L165</f>
        <v/>
      </c>
      <c r="AD165" s="136">
        <f>EOMONTH(EDATE($J165, 0), 0)</f>
        <v/>
      </c>
      <c r="AE165" s="135">
        <f>IF(AND(AD165&gt;EOMONTH(EDATE(AA165, 0), 0)),1,0)</f>
        <v/>
      </c>
    </row>
    <row r="166">
      <c r="A166" s="132" t="inlineStr">
        <is>
          <t>ZKUS03</t>
        </is>
      </c>
      <c r="B166" s="132" t="n">
        <v>4</v>
      </c>
      <c r="C166" s="132" t="inlineStr">
        <is>
          <t>HVC201</t>
        </is>
      </c>
      <c r="D166" s="132" t="inlineStr">
        <is>
          <t>C</t>
        </is>
      </c>
      <c r="E166" s="132" t="inlineStr">
        <is>
          <t>Kuster Joanne Tracy</t>
        </is>
      </c>
      <c r="F166" s="133">
        <f>SUMIFS(Investors!$M:$M, Investors!$I:$I, "&lt;=" &amp; 'NSST Print'!$B$3, Investors!$K:$K, "&gt;" &amp; 'NSST Print'!$B$3, Investors!$A:$A, 'Investor Exit List'!A166, Investors!$E:$E, 'Investor Exit List'!C166)</f>
        <v/>
      </c>
      <c r="G166" s="134" t="n">
        <v>44903</v>
      </c>
      <c r="H166" s="132">
        <f>VLOOKUP($C166,Sales!$C:$E,2,FALSE)</f>
        <v/>
      </c>
      <c r="I166" s="132">
        <f>VLOOKUP($C166,Sales!$C:$E,3,FALSE)</f>
        <v/>
      </c>
      <c r="J166" s="134">
        <f>SUMIFS(Sales!$H:$H,Sales!$C:$C,'Investor Exit List'!$C166)</f>
        <v/>
      </c>
      <c r="K166" s="134">
        <f>IF(I166=TRUE,J166,"")</f>
        <v/>
      </c>
      <c r="L166" s="134">
        <f>G166+731</f>
        <v/>
      </c>
      <c r="M166" s="134" t="n">
        <v>45473</v>
      </c>
      <c r="N166" s="135">
        <f>IFERROR(IF(G166&lt;&gt;"",IF(I166=TRUE,0,IF(U166=TRUE,0,L166-M166)),0),0)</f>
        <v/>
      </c>
      <c r="O166" s="135">
        <f>IF(N166&gt;0,IF(N166&lt;=180,N166,0),0)</f>
        <v/>
      </c>
      <c r="P166" s="133">
        <f>IF(AND(N166&lt;90,N166&gt;0),Q166,0)</f>
        <v/>
      </c>
      <c r="Q166" s="133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33">
        <f>IF(AND(H166=TRUE,I166=FALSE),Q166,0)</f>
        <v/>
      </c>
      <c r="S166" s="133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34">
        <f>IF(U166=TRUE,$J166,"")</f>
        <v/>
      </c>
      <c r="U166" s="132" t="b">
        <v>0</v>
      </c>
      <c r="V166" s="133">
        <f>IF(AND(H166=TRUE,OR(K166="",K166&gt;M166)),S166,0)</f>
        <v/>
      </c>
      <c r="W166" s="132" t="n">
        <v>0</v>
      </c>
      <c r="X166" s="132" t="b">
        <v>0</v>
      </c>
      <c r="Y166" s="135">
        <f>IF(H166=FALSE,VLOOKUP($C166,Sales!$C:$F,4,FALSE),1)</f>
        <v/>
      </c>
      <c r="Z166" s="132">
        <f>IF(Y166=0,"Release",IF(AND(L166&lt;J166,Y166=1,H166=FALSE,U166=FALSE,MONTH(L166)&amp;"/"&amp;YEAR(L166)&lt;&gt;MONTH(J166)&amp;"/"&amp;YEAR(J166)),"Release",""))</f>
        <v/>
      </c>
      <c r="AA166" s="136">
        <f>_xlfn.minifs($L:$L,$C:$C,$C166,$F:$F,"&lt;&gt;0")</f>
        <v/>
      </c>
      <c r="AB166" s="136">
        <f>C166&amp;"-"&amp;A166</f>
        <v/>
      </c>
      <c r="AC166" s="136">
        <f>L166</f>
        <v/>
      </c>
      <c r="AD166" s="136">
        <f>EOMONTH(EDATE($J166, 0), 0)</f>
        <v/>
      </c>
      <c r="AE166" s="135">
        <f>IF(AND(AD166&gt;EOMONTH(EDATE(AA166, 0), 0)),1,0)</f>
        <v/>
      </c>
    </row>
    <row r="167">
      <c r="A167" s="132" t="inlineStr">
        <is>
          <t>ZALM01</t>
        </is>
      </c>
      <c r="B167" s="132" t="n">
        <v>6</v>
      </c>
      <c r="C167" s="132" t="inlineStr">
        <is>
          <t>HVC202</t>
        </is>
      </c>
      <c r="D167" s="132" t="inlineStr">
        <is>
          <t>C</t>
        </is>
      </c>
      <c r="E167" s="132" t="inlineStr">
        <is>
          <t>Lunau Marc</t>
        </is>
      </c>
      <c r="F167" s="133">
        <f>SUMIFS(Investors!$M:$M, Investors!$I:$I, "&lt;=" &amp; 'NSST Print'!$B$3, Investors!$K:$K, "&gt;" &amp; 'NSST Print'!$B$3, Investors!$A:$A, 'Investor Exit List'!A167, Investors!$E:$E, 'Investor Exit List'!C167)</f>
        <v/>
      </c>
      <c r="G167" s="134" t="n">
        <v>44889</v>
      </c>
      <c r="H167" s="132">
        <f>VLOOKUP($C167,Sales!$C:$E,2,FALSE)</f>
        <v/>
      </c>
      <c r="I167" s="132">
        <f>VLOOKUP($C167,Sales!$C:$E,3,FALSE)</f>
        <v/>
      </c>
      <c r="J167" s="134">
        <f>SUMIFS(Sales!$H:$H,Sales!$C:$C,'Investor Exit List'!$C167)</f>
        <v/>
      </c>
      <c r="K167" s="134">
        <f>IF(I167=TRUE,J167,"")</f>
        <v/>
      </c>
      <c r="L167" s="134">
        <f>G167+731</f>
        <v/>
      </c>
      <c r="M167" s="134" t="n">
        <v>45473</v>
      </c>
      <c r="N167" s="135">
        <f>IFERROR(IF(G167&lt;&gt;"",IF(I167=TRUE,0,IF(U167=TRUE,0,L167-M167)),0),0)</f>
        <v/>
      </c>
      <c r="O167" s="135">
        <f>IF(N167&gt;0,IF(N167&lt;=180,N167,0),0)</f>
        <v/>
      </c>
      <c r="P167" s="133">
        <f>IF(AND(N167&lt;90,N167&gt;0),Q167,0)</f>
        <v/>
      </c>
      <c r="Q167" s="133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33">
        <f>IF(AND(H167=TRUE,I167=FALSE),Q167,0)</f>
        <v/>
      </c>
      <c r="S167" s="133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34">
        <f>IF(U167=TRUE,$J167,"")</f>
        <v/>
      </c>
      <c r="U167" s="132" t="b">
        <v>0</v>
      </c>
      <c r="V167" s="133">
        <f>IF(AND(H167=TRUE,OR(K167="",K167&gt;M167)),S167,0)</f>
        <v/>
      </c>
      <c r="W167" s="132" t="n">
        <v>0</v>
      </c>
      <c r="X167" s="132" t="b">
        <v>0</v>
      </c>
      <c r="Y167" s="135">
        <f>IF(H167=FALSE,VLOOKUP($C167,Sales!$C:$F,4,FALSE),1)</f>
        <v/>
      </c>
      <c r="Z167" s="132">
        <f>IF(Y167=0,"Release",IF(AND(L167&lt;J167,Y167=1,H167=FALSE,U167=FALSE,MONTH(L167)&amp;"/"&amp;YEAR(L167)&lt;&gt;MONTH(J167)&amp;"/"&amp;YEAR(J167)),"Release",""))</f>
        <v/>
      </c>
      <c r="AA167" s="136">
        <f>_xlfn.minifs($L:$L,$C:$C,$C167,$F:$F,"&lt;&gt;0")</f>
        <v/>
      </c>
      <c r="AB167" s="136">
        <f>C167&amp;"-"&amp;A167</f>
        <v/>
      </c>
      <c r="AC167" s="136">
        <f>L167</f>
        <v/>
      </c>
      <c r="AD167" s="136">
        <f>EOMONTH(EDATE($J167, 0), 0)</f>
        <v/>
      </c>
      <c r="AE167" s="135">
        <f>IF(AND(AD167&gt;EOMONTH(EDATE(AA167, 0), 0)),1,0)</f>
        <v/>
      </c>
    </row>
    <row r="168">
      <c r="A168" s="132" t="inlineStr">
        <is>
          <t>ZINT01</t>
        </is>
      </c>
      <c r="B168" s="132" t="n">
        <v>14</v>
      </c>
      <c r="C168" s="132" t="inlineStr">
        <is>
          <t>HVC202</t>
        </is>
      </c>
      <c r="D168" s="132" t="inlineStr">
        <is>
          <t>C</t>
        </is>
      </c>
      <c r="E168" s="132" t="inlineStr">
        <is>
          <t>Lunau Marc</t>
        </is>
      </c>
      <c r="F168" s="133">
        <f>SUMIFS(Investors!$M:$M, Investors!$I:$I, "&lt;=" &amp; 'NSST Print'!$B$3, Investors!$K:$K, "&gt;" &amp; 'NSST Print'!$B$3, Investors!$A:$A, 'Investor Exit List'!A168, Investors!$E:$E, 'Investor Exit List'!C168)</f>
        <v/>
      </c>
      <c r="G168" s="134" t="n">
        <v>45072</v>
      </c>
      <c r="H168" s="132">
        <f>VLOOKUP($C168,Sales!$C:$E,2,FALSE)</f>
        <v/>
      </c>
      <c r="I168" s="132">
        <f>VLOOKUP($C168,Sales!$C:$E,3,FALSE)</f>
        <v/>
      </c>
      <c r="J168" s="134">
        <f>SUMIFS(Sales!$H:$H,Sales!$C:$C,'Investor Exit List'!$C168)</f>
        <v/>
      </c>
      <c r="K168" s="134">
        <f>IF(I168=TRUE,J168,"")</f>
        <v/>
      </c>
      <c r="L168" s="134">
        <f>G168+731</f>
        <v/>
      </c>
      <c r="M168" s="134" t="n">
        <v>45473</v>
      </c>
      <c r="N168" s="135">
        <f>IFERROR(IF(G168&lt;&gt;"",IF(I168=TRUE,0,IF(U168=TRUE,0,L168-M168)),0),0)</f>
        <v/>
      </c>
      <c r="O168" s="135">
        <f>IF(N168&gt;0,IF(N168&lt;=180,N168,0),0)</f>
        <v/>
      </c>
      <c r="P168" s="133">
        <f>IF(AND(N168&lt;90,N168&gt;0),Q168,0)</f>
        <v/>
      </c>
      <c r="Q168" s="133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33">
        <f>IF(AND(H168=TRUE,I168=FALSE),Q168,0)</f>
        <v/>
      </c>
      <c r="S168" s="133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34">
        <f>IF(U168=TRUE,$J168,"")</f>
        <v/>
      </c>
      <c r="U168" s="132" t="b">
        <v>0</v>
      </c>
      <c r="V168" s="133">
        <f>IF(AND(H168=TRUE,OR(K168="",K168&gt;M168)),S168,0)</f>
        <v/>
      </c>
      <c r="W168" s="132" t="n">
        <v>0</v>
      </c>
      <c r="X168" s="132" t="b">
        <v>0</v>
      </c>
      <c r="Y168" s="135">
        <f>IF(H168=FALSE,VLOOKUP($C168,Sales!$C:$F,4,FALSE),1)</f>
        <v/>
      </c>
      <c r="Z168" s="132">
        <f>IF(Y168=0,"Release",IF(AND(L168&lt;J168,Y168=1,H168=FALSE,U168=FALSE,MONTH(L168)&amp;"/"&amp;YEAR(L168)&lt;&gt;MONTH(J168)&amp;"/"&amp;YEAR(J168)),"Release",""))</f>
        <v/>
      </c>
      <c r="AA168" s="136">
        <f>_xlfn.minifs($L:$L,$C:$C,$C168,$F:$F,"&lt;&gt;0")</f>
        <v/>
      </c>
      <c r="AB168" s="136">
        <f>C168&amp;"-"&amp;A168</f>
        <v/>
      </c>
      <c r="AC168" s="136">
        <f>L168</f>
        <v/>
      </c>
      <c r="AD168" s="136">
        <f>EOMONTH(EDATE($J168, 0), 0)</f>
        <v/>
      </c>
      <c r="AE168" s="135">
        <f>IF(AND(AD168&gt;EOMONTH(EDATE(AA168, 0), 0)),1,0)</f>
        <v/>
      </c>
    </row>
    <row r="169">
      <c r="A169" s="132" t="inlineStr">
        <is>
          <t>ZMON01</t>
        </is>
      </c>
      <c r="B169" s="132" t="n">
        <v>1</v>
      </c>
      <c r="C169" s="132" t="inlineStr">
        <is>
          <t>HVC202</t>
        </is>
      </c>
      <c r="D169" s="132" t="inlineStr">
        <is>
          <t>C</t>
        </is>
      </c>
      <c r="E169" s="132" t="inlineStr">
        <is>
          <t>Moni Zolani</t>
        </is>
      </c>
      <c r="F169" s="133">
        <f>SUMIFS(Investors!$M:$M, Investors!$I:$I, "&lt;=" &amp; 'NSST Print'!$B$3, Investors!$K:$K, "&gt;" &amp; 'NSST Print'!$B$3, Investors!$A:$A, 'Investor Exit List'!A169, Investors!$E:$E, 'Investor Exit List'!C169)</f>
        <v/>
      </c>
      <c r="G169" s="134" t="n">
        <v>45016</v>
      </c>
      <c r="H169" s="132">
        <f>VLOOKUP($C169,Sales!$C:$E,2,FALSE)</f>
        <v/>
      </c>
      <c r="I169" s="132">
        <f>VLOOKUP($C169,Sales!$C:$E,3,FALSE)</f>
        <v/>
      </c>
      <c r="J169" s="134">
        <f>SUMIFS(Sales!$H:$H,Sales!$C:$C,'Investor Exit List'!$C169)</f>
        <v/>
      </c>
      <c r="K169" s="134">
        <f>IF(I169=TRUE,J169,"")</f>
        <v/>
      </c>
      <c r="L169" s="134">
        <f>G169+731</f>
        <v/>
      </c>
      <c r="M169" s="134" t="n">
        <v>45473</v>
      </c>
      <c r="N169" s="135">
        <f>IFERROR(IF(G169&lt;&gt;"",IF(I169=TRUE,0,IF(U169=TRUE,0,L169-M169)),0),0)</f>
        <v/>
      </c>
      <c r="O169" s="135">
        <f>IF(N169&gt;0,IF(N169&lt;=180,N169,0),0)</f>
        <v/>
      </c>
      <c r="P169" s="133">
        <f>IF(AND(N169&lt;90,N169&gt;0),Q169,0)</f>
        <v/>
      </c>
      <c r="Q169" s="133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33">
        <f>IF(AND(H169=TRUE,I169=FALSE),Q169,0)</f>
        <v/>
      </c>
      <c r="S169" s="133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34">
        <f>IF(U169=TRUE,$J169,"")</f>
        <v/>
      </c>
      <c r="U169" s="132" t="b">
        <v>0</v>
      </c>
      <c r="V169" s="133">
        <f>IF(AND(H169=TRUE,OR(K169="",K169&gt;M169)),S169,0)</f>
        <v/>
      </c>
      <c r="W169" s="132" t="n">
        <v>0</v>
      </c>
      <c r="X169" s="132" t="b">
        <v>0</v>
      </c>
      <c r="Y169" s="135">
        <f>IF(H169=FALSE,VLOOKUP($C169,Sales!$C:$F,4,FALSE),1)</f>
        <v/>
      </c>
      <c r="Z169" s="132">
        <f>IF(Y169=0,"Release",IF(AND(L169&lt;J169,Y169=1,H169=FALSE,U169=FALSE,MONTH(L169)&amp;"/"&amp;YEAR(L169)&lt;&gt;MONTH(J169)&amp;"/"&amp;YEAR(J169)),"Release",""))</f>
        <v/>
      </c>
      <c r="AA169" s="136">
        <f>_xlfn.minifs($L:$L,$C:$C,$C169,$F:$F,"&lt;&gt;0")</f>
        <v/>
      </c>
      <c r="AB169" s="136">
        <f>C169&amp;"-"&amp;A169</f>
        <v/>
      </c>
      <c r="AC169" s="136">
        <f>L169</f>
        <v/>
      </c>
      <c r="AD169" s="136">
        <f>EOMONTH(EDATE($J169, 0), 0)</f>
        <v/>
      </c>
      <c r="AE169" s="135">
        <f>IF(AND(AD169&gt;EOMONTH(EDATE(AA169, 0), 0)),1,0)</f>
        <v/>
      </c>
    </row>
    <row r="170">
      <c r="A170" s="132" t="inlineStr">
        <is>
          <t>ZPER01</t>
        </is>
      </c>
      <c r="B170" s="132" t="n">
        <v>1</v>
      </c>
      <c r="C170" s="132" t="inlineStr">
        <is>
          <t>HVC202</t>
        </is>
      </c>
      <c r="D170" s="132" t="inlineStr">
        <is>
          <t>C</t>
        </is>
      </c>
      <c r="E170" s="132" t="inlineStr">
        <is>
          <t>Olivier Abraham Jacobus</t>
        </is>
      </c>
      <c r="F170" s="133">
        <f>SUMIFS(Investors!$M:$M, Investors!$I:$I, "&lt;=" &amp; 'NSST Print'!$B$3, Investors!$K:$K, "&gt;" &amp; 'NSST Print'!$B$3, Investors!$A:$A, 'Investor Exit List'!A170, Investors!$E:$E, 'Investor Exit List'!C170)</f>
        <v/>
      </c>
      <c r="G170" s="134" t="n">
        <v>44903</v>
      </c>
      <c r="H170" s="132">
        <f>VLOOKUP($C170,Sales!$C:$E,2,FALSE)</f>
        <v/>
      </c>
      <c r="I170" s="132">
        <f>VLOOKUP($C170,Sales!$C:$E,3,FALSE)</f>
        <v/>
      </c>
      <c r="J170" s="134">
        <f>SUMIFS(Sales!$H:$H,Sales!$C:$C,'Investor Exit List'!$C170)</f>
        <v/>
      </c>
      <c r="K170" s="134">
        <f>IF(I170=TRUE,J170,"")</f>
        <v/>
      </c>
      <c r="L170" s="134">
        <f>G170+731</f>
        <v/>
      </c>
      <c r="M170" s="134" t="n">
        <v>45473</v>
      </c>
      <c r="N170" s="135">
        <f>IFERROR(IF(G170&lt;&gt;"",IF(I170=TRUE,0,IF(U170=TRUE,0,L170-M170)),0),0)</f>
        <v/>
      </c>
      <c r="O170" s="135">
        <f>IF(N170&gt;0,IF(N170&lt;=180,N170,0),0)</f>
        <v/>
      </c>
      <c r="P170" s="133">
        <f>IF(AND(N170&lt;90,N170&gt;0),Q170,0)</f>
        <v/>
      </c>
      <c r="Q170" s="133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33">
        <f>IF(AND(H170=TRUE,I170=FALSE),Q170,0)</f>
        <v/>
      </c>
      <c r="S170" s="133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34">
        <f>IF(U170=TRUE,$J170,"")</f>
        <v/>
      </c>
      <c r="U170" s="132" t="b">
        <v>0</v>
      </c>
      <c r="V170" s="133">
        <f>IF(AND(H170=TRUE,OR(K170="",K170&gt;M170)),S170,0)</f>
        <v/>
      </c>
      <c r="W170" s="132" t="n">
        <v>0</v>
      </c>
      <c r="X170" s="132" t="b">
        <v>0</v>
      </c>
      <c r="Y170" s="135">
        <f>IF(H170=FALSE,VLOOKUP($C170,Sales!$C:$F,4,FALSE),1)</f>
        <v/>
      </c>
      <c r="Z170" s="132">
        <f>IF(Y170=0,"Release",IF(AND(L170&lt;J170,Y170=1,H170=FALSE,U170=FALSE,MONTH(L170)&amp;"/"&amp;YEAR(L170)&lt;&gt;MONTH(J170)&amp;"/"&amp;YEAR(J170)),"Release",""))</f>
        <v/>
      </c>
      <c r="AA170" s="136">
        <f>_xlfn.minifs($L:$L,$C:$C,$C170,$F:$F,"&lt;&gt;0")</f>
        <v/>
      </c>
      <c r="AB170" s="136">
        <f>C170&amp;"-"&amp;A170</f>
        <v/>
      </c>
      <c r="AC170" s="136">
        <f>L170</f>
        <v/>
      </c>
      <c r="AD170" s="136">
        <f>EOMONTH(EDATE($J170, 0), 0)</f>
        <v/>
      </c>
      <c r="AE170" s="135">
        <f>IF(AND(AD170&gt;EOMONTH(EDATE(AA170, 0), 0)),1,0)</f>
        <v/>
      </c>
    </row>
    <row r="171">
      <c r="A171" s="132" t="inlineStr">
        <is>
          <t>ZRAB02</t>
        </is>
      </c>
      <c r="B171" s="132" t="n">
        <v>2</v>
      </c>
      <c r="C171" s="132" t="inlineStr">
        <is>
          <t>HVC202</t>
        </is>
      </c>
      <c r="D171" s="132" t="inlineStr">
        <is>
          <t>C</t>
        </is>
      </c>
      <c r="E171" s="132" t="inlineStr">
        <is>
          <t>Rabe Roisin Natalie</t>
        </is>
      </c>
      <c r="F171" s="133">
        <f>SUMIFS(Investors!$M:$M, Investors!$I:$I, "&lt;=" &amp; 'NSST Print'!$B$3, Investors!$K:$K, "&gt;" &amp; 'NSST Print'!$B$3, Investors!$A:$A, 'Investor Exit List'!A171, Investors!$E:$E, 'Investor Exit List'!C171)</f>
        <v/>
      </c>
      <c r="G171" s="134" t="n">
        <v>44903</v>
      </c>
      <c r="H171" s="132">
        <f>VLOOKUP($C171,Sales!$C:$E,2,FALSE)</f>
        <v/>
      </c>
      <c r="I171" s="132">
        <f>VLOOKUP($C171,Sales!$C:$E,3,FALSE)</f>
        <v/>
      </c>
      <c r="J171" s="134">
        <f>SUMIFS(Sales!$H:$H,Sales!$C:$C,'Investor Exit List'!$C171)</f>
        <v/>
      </c>
      <c r="K171" s="134">
        <f>IF(I171=TRUE,J171,"")</f>
        <v/>
      </c>
      <c r="L171" s="134">
        <f>G171+731</f>
        <v/>
      </c>
      <c r="M171" s="134" t="n">
        <v>45473</v>
      </c>
      <c r="N171" s="135">
        <f>IFERROR(IF(G171&lt;&gt;"",IF(I171=TRUE,0,IF(U171=TRUE,0,L171-M171)),0),0)</f>
        <v/>
      </c>
      <c r="O171" s="135">
        <f>IF(N171&gt;0,IF(N171&lt;=180,N171,0),0)</f>
        <v/>
      </c>
      <c r="P171" s="133">
        <f>IF(AND(N171&lt;90,N171&gt;0),Q171,0)</f>
        <v/>
      </c>
      <c r="Q171" s="133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33">
        <f>IF(AND(H171=TRUE,I171=FALSE),Q171,0)</f>
        <v/>
      </c>
      <c r="S171" s="133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34">
        <f>IF(U171=TRUE,$J171,"")</f>
        <v/>
      </c>
      <c r="U171" s="132" t="b">
        <v>0</v>
      </c>
      <c r="V171" s="133">
        <f>IF(AND(H171=TRUE,OR(K171="",K171&gt;M171)),S171,0)</f>
        <v/>
      </c>
      <c r="W171" s="132" t="n">
        <v>0</v>
      </c>
      <c r="X171" s="132" t="b">
        <v>0</v>
      </c>
      <c r="Y171" s="135">
        <f>IF(H171=FALSE,VLOOKUP($C171,Sales!$C:$F,4,FALSE),1)</f>
        <v/>
      </c>
      <c r="Z171" s="132">
        <f>IF(Y171=0,"Release",IF(AND(L171&lt;J171,Y171=1,H171=FALSE,U171=FALSE,MONTH(L171)&amp;"/"&amp;YEAR(L171)&lt;&gt;MONTH(J171)&amp;"/"&amp;YEAR(J171)),"Release",""))</f>
        <v/>
      </c>
      <c r="AA171" s="136">
        <f>_xlfn.minifs($L:$L,$C:$C,$C171,$F:$F,"&lt;&gt;0")</f>
        <v/>
      </c>
      <c r="AB171" s="136">
        <f>C171&amp;"-"&amp;A171</f>
        <v/>
      </c>
      <c r="AC171" s="136">
        <f>L171</f>
        <v/>
      </c>
      <c r="AD171" s="136">
        <f>EOMONTH(EDATE($J171, 0), 0)</f>
        <v/>
      </c>
      <c r="AE171" s="135">
        <f>IF(AND(AD171&gt;EOMONTH(EDATE(AA171, 0), 0)),1,0)</f>
        <v/>
      </c>
    </row>
    <row r="172">
      <c r="A172" s="132" t="inlineStr">
        <is>
          <t>ZRIT01</t>
        </is>
      </c>
      <c r="B172" s="132" t="n">
        <v>6</v>
      </c>
      <c r="C172" s="132" t="inlineStr">
        <is>
          <t>HVC202</t>
        </is>
      </c>
      <c r="D172" s="132" t="inlineStr">
        <is>
          <t>C</t>
        </is>
      </c>
      <c r="E172" s="132" t="inlineStr">
        <is>
          <t>Ritter Dennis</t>
        </is>
      </c>
      <c r="F172" s="133">
        <f>SUMIFS(Investors!$M:$M, Investors!$I:$I, "&lt;=" &amp; 'NSST Print'!$B$3, Investors!$K:$K, "&gt;" &amp; 'NSST Print'!$B$3, Investors!$A:$A, 'Investor Exit List'!A172, Investors!$E:$E, 'Investor Exit List'!C172)</f>
        <v/>
      </c>
      <c r="G172" s="134" t="n">
        <v>44889</v>
      </c>
      <c r="H172" s="132">
        <f>VLOOKUP($C172,Sales!$C:$E,2,FALSE)</f>
        <v/>
      </c>
      <c r="I172" s="132">
        <f>VLOOKUP($C172,Sales!$C:$E,3,FALSE)</f>
        <v/>
      </c>
      <c r="J172" s="134">
        <f>SUMIFS(Sales!$H:$H,Sales!$C:$C,'Investor Exit List'!$C172)</f>
        <v/>
      </c>
      <c r="K172" s="134">
        <f>IF(I172=TRUE,J172,"")</f>
        <v/>
      </c>
      <c r="L172" s="134">
        <f>G172+731</f>
        <v/>
      </c>
      <c r="M172" s="134" t="n">
        <v>45473</v>
      </c>
      <c r="N172" s="135">
        <f>IFERROR(IF(G172&lt;&gt;"",IF(I172=TRUE,0,IF(U172=TRUE,0,L172-M172)),0),0)</f>
        <v/>
      </c>
      <c r="O172" s="135">
        <f>IF(N172&gt;0,IF(N172&lt;=180,N172,0),0)</f>
        <v/>
      </c>
      <c r="P172" s="133">
        <f>IF(AND(N172&lt;90,N172&gt;0),Q172,0)</f>
        <v/>
      </c>
      <c r="Q172" s="133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33">
        <f>IF(AND(H172=TRUE,I172=FALSE),Q172,0)</f>
        <v/>
      </c>
      <c r="S172" s="133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34">
        <f>IF(U172=TRUE,$J172,"")</f>
        <v/>
      </c>
      <c r="U172" s="132" t="b">
        <v>0</v>
      </c>
      <c r="V172" s="133">
        <f>IF(AND(H172=TRUE,OR(K172="",K172&gt;M172)),S172,0)</f>
        <v/>
      </c>
      <c r="W172" s="132" t="n">
        <v>0</v>
      </c>
      <c r="X172" s="132" t="b">
        <v>0</v>
      </c>
      <c r="Y172" s="135">
        <f>IF(H172=FALSE,VLOOKUP($C172,Sales!$C:$F,4,FALSE),1)</f>
        <v/>
      </c>
      <c r="Z172" s="132">
        <f>IF(Y172=0,"Release",IF(AND(L172&lt;J172,Y172=1,H172=FALSE,U172=FALSE,MONTH(L172)&amp;"/"&amp;YEAR(L172)&lt;&gt;MONTH(J172)&amp;"/"&amp;YEAR(J172)),"Release",""))</f>
        <v/>
      </c>
      <c r="AA172" s="136">
        <f>_xlfn.minifs($L:$L,$C:$C,$C172,$F:$F,"&lt;&gt;0")</f>
        <v/>
      </c>
      <c r="AB172" s="136">
        <f>C172&amp;"-"&amp;A172</f>
        <v/>
      </c>
      <c r="AC172" s="136">
        <f>L172</f>
        <v/>
      </c>
      <c r="AD172" s="136">
        <f>EOMONTH(EDATE($J172, 0), 0)</f>
        <v/>
      </c>
      <c r="AE172" s="135">
        <f>IF(AND(AD172&gt;EOMONTH(EDATE(AA172, 0), 0)),1,0)</f>
        <v/>
      </c>
    </row>
    <row r="173">
      <c r="A173" s="132" t="inlineStr">
        <is>
          <t>ZVAN11</t>
        </is>
      </c>
      <c r="B173" s="132" t="n">
        <v>1</v>
      </c>
      <c r="C173" s="132" t="inlineStr">
        <is>
          <t>HVC202</t>
        </is>
      </c>
      <c r="D173" s="132" t="inlineStr">
        <is>
          <t>C</t>
        </is>
      </c>
      <c r="E173" s="132" t="inlineStr">
        <is>
          <t>van Bosch Wilma</t>
        </is>
      </c>
      <c r="F173" s="133">
        <f>SUMIFS(Investors!$M:$M, Investors!$I:$I, "&lt;=" &amp; 'NSST Print'!$B$3, Investors!$K:$K, "&gt;" &amp; 'NSST Print'!$B$3, Investors!$A:$A, 'Investor Exit List'!A173, Investors!$E:$E, 'Investor Exit List'!C173)</f>
        <v/>
      </c>
      <c r="G173" s="134" t="n">
        <v>44903</v>
      </c>
      <c r="H173" s="132">
        <f>VLOOKUP($C173,Sales!$C:$E,2,FALSE)</f>
        <v/>
      </c>
      <c r="I173" s="132">
        <f>VLOOKUP($C173,Sales!$C:$E,3,FALSE)</f>
        <v/>
      </c>
      <c r="J173" s="134">
        <f>SUMIFS(Sales!$H:$H,Sales!$C:$C,'Investor Exit List'!$C173)</f>
        <v/>
      </c>
      <c r="K173" s="134">
        <f>IF(I173=TRUE,J173,"")</f>
        <v/>
      </c>
      <c r="L173" s="134">
        <f>G173+731</f>
        <v/>
      </c>
      <c r="M173" s="134" t="n">
        <v>45473</v>
      </c>
      <c r="N173" s="135">
        <f>IFERROR(IF(G173&lt;&gt;"",IF(I173=TRUE,0,IF(U173=TRUE,0,L173-M173)),0),0)</f>
        <v/>
      </c>
      <c r="O173" s="135">
        <f>IF(N173&gt;0,IF(N173&lt;=180,N173,0),0)</f>
        <v/>
      </c>
      <c r="P173" s="133">
        <f>IF(AND(N173&lt;90,N173&gt;0),Q173,0)</f>
        <v/>
      </c>
      <c r="Q173" s="133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33">
        <f>IF(AND(H173=TRUE,I173=FALSE),Q173,0)</f>
        <v/>
      </c>
      <c r="S173" s="133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34">
        <f>IF(U173=TRUE,$J173,"")</f>
        <v/>
      </c>
      <c r="U173" s="132" t="b">
        <v>0</v>
      </c>
      <c r="V173" s="133">
        <f>IF(AND(H173=TRUE,OR(K173="",K173&gt;M173)),S173,0)</f>
        <v/>
      </c>
      <c r="W173" s="132" t="n">
        <v>0</v>
      </c>
      <c r="X173" s="132" t="b">
        <v>0</v>
      </c>
      <c r="Y173" s="135">
        <f>IF(H173=FALSE,VLOOKUP($C173,Sales!$C:$F,4,FALSE),1)</f>
        <v/>
      </c>
      <c r="Z173" s="132">
        <f>IF(Y173=0,"Release",IF(AND(L173&lt;J173,Y173=1,H173=FALSE,U173=FALSE,MONTH(L173)&amp;"/"&amp;YEAR(L173)&lt;&gt;MONTH(J173)&amp;"/"&amp;YEAR(J173)),"Release",""))</f>
        <v/>
      </c>
      <c r="AA173" s="136">
        <f>_xlfn.minifs($L:$L,$C:$C,$C173,$F:$F,"&lt;&gt;0")</f>
        <v/>
      </c>
      <c r="AB173" s="136">
        <f>C173&amp;"-"&amp;A173</f>
        <v/>
      </c>
      <c r="AC173" s="136">
        <f>L173</f>
        <v/>
      </c>
      <c r="AD173" s="136">
        <f>EOMONTH(EDATE($J173, 0), 0)</f>
        <v/>
      </c>
      <c r="AE173" s="135">
        <f>IF(AND(AD173&gt;EOMONTH(EDATE(AA173, 0), 0)),1,0)</f>
        <v/>
      </c>
    </row>
    <row r="174">
      <c r="A174" s="132" t="inlineStr">
        <is>
          <t>ZDEC01</t>
        </is>
      </c>
      <c r="B174" s="132" t="n">
        <v>2</v>
      </c>
      <c r="C174" s="132" t="inlineStr">
        <is>
          <t>HVC203</t>
        </is>
      </c>
      <c r="D174" s="132" t="inlineStr">
        <is>
          <t>C</t>
        </is>
      </c>
      <c r="E174" s="132" t="inlineStr">
        <is>
          <t>de Clerk Hendrik</t>
        </is>
      </c>
      <c r="F174" s="133">
        <f>SUMIFS(Investors!$M:$M, Investors!$I:$I, "&lt;=" &amp; 'NSST Print'!$B$3, Investors!$K:$K, "&gt;" &amp; 'NSST Print'!$B$3, Investors!$A:$A, 'Investor Exit List'!A174, Investors!$E:$E, 'Investor Exit List'!C174)</f>
        <v/>
      </c>
      <c r="G174" s="134" t="n">
        <v>44889</v>
      </c>
      <c r="H174" s="132">
        <f>VLOOKUP($C174,Sales!$C:$E,2,FALSE)</f>
        <v/>
      </c>
      <c r="I174" s="132">
        <f>VLOOKUP($C174,Sales!$C:$E,3,FALSE)</f>
        <v/>
      </c>
      <c r="J174" s="134">
        <f>SUMIFS(Sales!$H:$H,Sales!$C:$C,'Investor Exit List'!$C174)</f>
        <v/>
      </c>
      <c r="K174" s="134">
        <f>IF(I174=TRUE,J174,"")</f>
        <v/>
      </c>
      <c r="L174" s="134">
        <f>G174+731</f>
        <v/>
      </c>
      <c r="M174" s="134" t="n">
        <v>45473</v>
      </c>
      <c r="N174" s="135">
        <f>IFERROR(IF(G174&lt;&gt;"",IF(I174=TRUE,0,IF(U174=TRUE,0,L174-M174)),0),0)</f>
        <v/>
      </c>
      <c r="O174" s="135">
        <f>IF(N174&gt;0,IF(N174&lt;=180,N174,0),0)</f>
        <v/>
      </c>
      <c r="P174" s="133">
        <f>IF(AND(N174&lt;90,N174&gt;0),Q174,0)</f>
        <v/>
      </c>
      <c r="Q174" s="133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33">
        <f>IF(AND(H174=TRUE,I174=FALSE),Q174,0)</f>
        <v/>
      </c>
      <c r="S174" s="133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34">
        <f>IF(U174=TRUE,$J174,"")</f>
        <v/>
      </c>
      <c r="U174" s="132" t="b">
        <v>0</v>
      </c>
      <c r="V174" s="133">
        <f>IF(AND(H174=TRUE,OR(K174="",K174&gt;M174)),S174,0)</f>
        <v/>
      </c>
      <c r="W174" s="132" t="n">
        <v>0</v>
      </c>
      <c r="X174" s="132" t="b">
        <v>0</v>
      </c>
      <c r="Y174" s="135">
        <f>IF(H174=FALSE,VLOOKUP($C174,Sales!$C:$F,4,FALSE),1)</f>
        <v/>
      </c>
      <c r="Z174" s="132">
        <f>IF(Y174=0,"Release",IF(AND(L174&lt;J174,Y174=1,H174=FALSE,U174=FALSE,MONTH(L174)&amp;"/"&amp;YEAR(L174)&lt;&gt;MONTH(J174)&amp;"/"&amp;YEAR(J174)),"Release",""))</f>
        <v/>
      </c>
      <c r="AA174" s="136">
        <f>_xlfn.minifs($L:$L,$C:$C,$C174,$F:$F,"&lt;&gt;0")</f>
        <v/>
      </c>
      <c r="AB174" s="136">
        <f>C174&amp;"-"&amp;A174</f>
        <v/>
      </c>
      <c r="AC174" s="136">
        <f>L174</f>
        <v/>
      </c>
      <c r="AD174" s="136">
        <f>EOMONTH(EDATE($J174, 0), 0)</f>
        <v/>
      </c>
      <c r="AE174" s="135">
        <f>IF(AND(AD174&gt;EOMONTH(EDATE(AA174, 0), 0)),1,0)</f>
        <v/>
      </c>
    </row>
    <row r="175">
      <c r="A175" s="132" t="inlineStr">
        <is>
          <t>ZNIE02</t>
        </is>
      </c>
      <c r="B175" s="132" t="n">
        <v>2</v>
      </c>
      <c r="C175" s="132" t="inlineStr">
        <is>
          <t>HVC203</t>
        </is>
      </c>
      <c r="D175" s="132" t="inlineStr">
        <is>
          <t>C</t>
        </is>
      </c>
      <c r="E175" s="132" t="inlineStr">
        <is>
          <t>van Niekerk Linda Kathleen</t>
        </is>
      </c>
      <c r="F175" s="133">
        <f>SUMIFS(Investors!$M:$M, Investors!$I:$I, "&lt;=" &amp; 'NSST Print'!$B$3, Investors!$K:$K, "&gt;" &amp; 'NSST Print'!$B$3, Investors!$A:$A, 'Investor Exit List'!A175, Investors!$E:$E, 'Investor Exit List'!C175)</f>
        <v/>
      </c>
      <c r="G175" s="134" t="n">
        <v>44889</v>
      </c>
      <c r="H175" s="132">
        <f>VLOOKUP($C175,Sales!$C:$E,2,FALSE)</f>
        <v/>
      </c>
      <c r="I175" s="132">
        <f>VLOOKUP($C175,Sales!$C:$E,3,FALSE)</f>
        <v/>
      </c>
      <c r="J175" s="134">
        <f>SUMIFS(Sales!$H:$H,Sales!$C:$C,'Investor Exit List'!$C175)</f>
        <v/>
      </c>
      <c r="K175" s="134">
        <f>IF(I175=TRUE,J175,"")</f>
        <v/>
      </c>
      <c r="L175" s="134">
        <f>G175+731</f>
        <v/>
      </c>
      <c r="M175" s="134" t="n">
        <v>45473</v>
      </c>
      <c r="N175" s="135">
        <f>IFERROR(IF(G175&lt;&gt;"",IF(I175=TRUE,0,IF(U175=TRUE,0,L175-M175)),0),0)</f>
        <v/>
      </c>
      <c r="O175" s="135">
        <f>IF(N175&gt;0,IF(N175&lt;=180,N175,0),0)</f>
        <v/>
      </c>
      <c r="P175" s="133">
        <f>IF(AND(N175&lt;90,N175&gt;0),Q175,0)</f>
        <v/>
      </c>
      <c r="Q175" s="133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33">
        <f>IF(AND(H175=TRUE,I175=FALSE),Q175,0)</f>
        <v/>
      </c>
      <c r="S175" s="133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34">
        <f>IF(U175=TRUE,$J175,"")</f>
        <v/>
      </c>
      <c r="U175" s="132" t="b">
        <v>0</v>
      </c>
      <c r="V175" s="133">
        <f>IF(AND(H175=TRUE,OR(K175="",K175&gt;M175)),S175,0)</f>
        <v/>
      </c>
      <c r="W175" s="132" t="n">
        <v>0</v>
      </c>
      <c r="X175" s="132" t="b">
        <v>0</v>
      </c>
      <c r="Y175" s="135">
        <f>IF(H175=FALSE,VLOOKUP($C175,Sales!$C:$F,4,FALSE),1)</f>
        <v/>
      </c>
      <c r="Z175" s="132">
        <f>IF(Y175=0,"Release",IF(AND(L175&lt;J175,Y175=1,H175=FALSE,U175=FALSE,MONTH(L175)&amp;"/"&amp;YEAR(L175)&lt;&gt;MONTH(J175)&amp;"/"&amp;YEAR(J175)),"Release",""))</f>
        <v/>
      </c>
      <c r="AA175" s="136">
        <f>_xlfn.minifs($L:$L,$C:$C,$C175,$F:$F,"&lt;&gt;0")</f>
        <v/>
      </c>
      <c r="AB175" s="136">
        <f>C175&amp;"-"&amp;A175</f>
        <v/>
      </c>
      <c r="AC175" s="136">
        <f>L175</f>
        <v/>
      </c>
      <c r="AD175" s="136">
        <f>EOMONTH(EDATE($J175, 0), 0)</f>
        <v/>
      </c>
      <c r="AE175" s="135">
        <f>IF(AND(AD175&gt;EOMONTH(EDATE(AA175, 0), 0)),1,0)</f>
        <v/>
      </c>
    </row>
    <row r="176">
      <c r="A176" s="132" t="inlineStr">
        <is>
          <t>ZCRO01</t>
        </is>
      </c>
      <c r="B176" s="132" t="n">
        <v>13</v>
      </c>
      <c r="C176" s="132" t="inlineStr">
        <is>
          <t>HVC204</t>
        </is>
      </c>
      <c r="D176" s="132" t="inlineStr">
        <is>
          <t>C</t>
        </is>
      </c>
      <c r="E176" s="132" t="inlineStr">
        <is>
          <t>Lunau Marc</t>
        </is>
      </c>
      <c r="F176" s="133">
        <f>SUMIFS(Investors!$M:$M, Investors!$I:$I, "&lt;=" &amp; 'NSST Print'!$B$3, Investors!$K:$K, "&gt;" &amp; 'NSST Print'!$B$3, Investors!$A:$A, 'Investor Exit List'!A176, Investors!$E:$E, 'Investor Exit List'!C176)</f>
        <v/>
      </c>
      <c r="G176" s="134" t="n">
        <v>45107</v>
      </c>
      <c r="H176" s="132">
        <f>VLOOKUP($C176,Sales!$C:$E,2,FALSE)</f>
        <v/>
      </c>
      <c r="I176" s="132">
        <f>VLOOKUP($C176,Sales!$C:$E,3,FALSE)</f>
        <v/>
      </c>
      <c r="J176" s="134">
        <f>SUMIFS(Sales!$H:$H,Sales!$C:$C,'Investor Exit List'!$C176)</f>
        <v/>
      </c>
      <c r="K176" s="134">
        <f>IF(I176=TRUE,J176,"")</f>
        <v/>
      </c>
      <c r="L176" s="134">
        <f>G176+731</f>
        <v/>
      </c>
      <c r="M176" s="134" t="n">
        <v>45473</v>
      </c>
      <c r="N176" s="135">
        <f>IFERROR(IF(G176&lt;&gt;"",IF(I176=TRUE,0,IF(U176=TRUE,0,L176-M176)),0),0)</f>
        <v/>
      </c>
      <c r="O176" s="135">
        <f>IF(N176&gt;0,IF(N176&lt;=180,N176,0),0)</f>
        <v/>
      </c>
      <c r="P176" s="133">
        <f>IF(AND(N176&lt;90,N176&gt;0),Q176,0)</f>
        <v/>
      </c>
      <c r="Q176" s="133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33">
        <f>IF(AND(H176=TRUE,I176=FALSE),Q176,0)</f>
        <v/>
      </c>
      <c r="S176" s="133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34">
        <f>IF(U176=TRUE,$J176,"")</f>
        <v/>
      </c>
      <c r="U176" s="132" t="b">
        <v>0</v>
      </c>
      <c r="V176" s="133">
        <f>IF(AND(H176=TRUE,OR(K176="",K176&gt;M176)),S176,0)</f>
        <v/>
      </c>
      <c r="W176" s="132" t="n">
        <v>0</v>
      </c>
      <c r="X176" s="132" t="b">
        <v>0</v>
      </c>
      <c r="Y176" s="135">
        <f>IF(H176=FALSE,VLOOKUP($C176,Sales!$C:$F,4,FALSE),1)</f>
        <v/>
      </c>
      <c r="Z176" s="132">
        <f>IF(Y176=0,"Release",IF(AND(L176&lt;J176,Y176=1,H176=FALSE,U176=FALSE,MONTH(L176)&amp;"/"&amp;YEAR(L176)&lt;&gt;MONTH(J176)&amp;"/"&amp;YEAR(J176)),"Release",""))</f>
        <v/>
      </c>
      <c r="AA176" s="136">
        <f>_xlfn.minifs($L:$L,$C:$C,$C176,$F:$F,"&lt;&gt;0")</f>
        <v/>
      </c>
      <c r="AB176" s="136">
        <f>C176&amp;"-"&amp;A176</f>
        <v/>
      </c>
      <c r="AC176" s="136">
        <f>L176</f>
        <v/>
      </c>
      <c r="AD176" s="136">
        <f>EOMONTH(EDATE($J176, 0), 0)</f>
        <v/>
      </c>
      <c r="AE176" s="135">
        <f>IF(AND(AD176&gt;EOMONTH(EDATE(AA176, 0), 0)),1,0)</f>
        <v/>
      </c>
    </row>
    <row r="177">
      <c r="A177" s="132" t="inlineStr">
        <is>
          <t>ZFEM01</t>
        </is>
      </c>
      <c r="B177" s="132" t="n">
        <v>3</v>
      </c>
      <c r="C177" s="132" t="inlineStr">
        <is>
          <t>HVC204</t>
        </is>
      </c>
      <c r="D177" s="132" t="inlineStr">
        <is>
          <t>C</t>
        </is>
      </c>
      <c r="E177" s="132" t="inlineStr">
        <is>
          <t>Morkel Francina Elisabeth</t>
        </is>
      </c>
      <c r="F177" s="133">
        <f>SUMIFS(Investors!$M:$M, Investors!$I:$I, "&lt;=" &amp; 'NSST Print'!$B$3, Investors!$K:$K, "&gt;" &amp; 'NSST Print'!$B$3, Investors!$A:$A, 'Investor Exit List'!A177, Investors!$E:$E, 'Investor Exit List'!C177)</f>
        <v/>
      </c>
      <c r="G177" s="134" t="n">
        <v>44916</v>
      </c>
      <c r="H177" s="132">
        <f>VLOOKUP($C177,Sales!$C:$E,2,FALSE)</f>
        <v/>
      </c>
      <c r="I177" s="132">
        <f>VLOOKUP($C177,Sales!$C:$E,3,FALSE)</f>
        <v/>
      </c>
      <c r="J177" s="134">
        <f>SUMIFS(Sales!$H:$H,Sales!$C:$C,'Investor Exit List'!$C177)</f>
        <v/>
      </c>
      <c r="K177" s="134">
        <f>IF(I177=TRUE,J177,"")</f>
        <v/>
      </c>
      <c r="L177" s="134">
        <f>G177+731</f>
        <v/>
      </c>
      <c r="M177" s="134" t="n">
        <v>45473</v>
      </c>
      <c r="N177" s="135">
        <f>IFERROR(IF(G177&lt;&gt;"",IF(I177=TRUE,0,IF(U177=TRUE,0,L177-M177)),0),0)</f>
        <v/>
      </c>
      <c r="O177" s="135">
        <f>IF(N177&gt;0,IF(N177&lt;=180,N177,0),0)</f>
        <v/>
      </c>
      <c r="P177" s="133">
        <f>IF(AND(N177&lt;90,N177&gt;0),Q177,0)</f>
        <v/>
      </c>
      <c r="Q177" s="133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33">
        <f>IF(AND(H177=TRUE,I177=FALSE),Q177,0)</f>
        <v/>
      </c>
      <c r="S177" s="133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34">
        <f>IF(U177=TRUE,$J177,"")</f>
        <v/>
      </c>
      <c r="U177" s="132" t="b">
        <v>0</v>
      </c>
      <c r="V177" s="133">
        <f>IF(AND(H177=TRUE,OR(K177="",K177&gt;M177)),S177,0)</f>
        <v/>
      </c>
      <c r="W177" s="132" t="n">
        <v>0</v>
      </c>
      <c r="X177" s="132" t="b">
        <v>0</v>
      </c>
      <c r="Y177" s="135">
        <f>IF(H177=FALSE,VLOOKUP($C177,Sales!$C:$F,4,FALSE),1)</f>
        <v/>
      </c>
      <c r="Z177" s="132">
        <f>IF(Y177=0,"Release",IF(AND(L177&lt;J177,Y177=1,H177=FALSE,U177=FALSE,MONTH(L177)&amp;"/"&amp;YEAR(L177)&lt;&gt;MONTH(J177)&amp;"/"&amp;YEAR(J177)),"Release",""))</f>
        <v/>
      </c>
      <c r="AA177" s="136">
        <f>_xlfn.minifs($L:$L,$C:$C,$C177,$F:$F,"&lt;&gt;0")</f>
        <v/>
      </c>
      <c r="AB177" s="136">
        <f>C177&amp;"-"&amp;A177</f>
        <v/>
      </c>
      <c r="AC177" s="136">
        <f>L177</f>
        <v/>
      </c>
      <c r="AD177" s="136">
        <f>EOMONTH(EDATE($J177, 0), 0)</f>
        <v/>
      </c>
      <c r="AE177" s="135">
        <f>IF(AND(AD177&gt;EOMONTH(EDATE(AA177, 0), 0)),1,0)</f>
        <v/>
      </c>
    </row>
    <row r="178">
      <c r="A178" s="132" t="inlineStr">
        <is>
          <t>ZKUS02</t>
        </is>
      </c>
      <c r="B178" s="132" t="n">
        <v>3</v>
      </c>
      <c r="C178" s="132" t="inlineStr">
        <is>
          <t>HVC204</t>
        </is>
      </c>
      <c r="D178" s="132" t="inlineStr">
        <is>
          <t>C</t>
        </is>
      </c>
      <c r="E178" s="132" t="inlineStr">
        <is>
          <t>Kuster Kerry Lisa</t>
        </is>
      </c>
      <c r="F178" s="133">
        <f>SUMIFS(Investors!$M:$M, Investors!$I:$I, "&lt;=" &amp; 'NSST Print'!$B$3, Investors!$K:$K, "&gt;" &amp; 'NSST Print'!$B$3, Investors!$A:$A, 'Investor Exit List'!A178, Investors!$E:$E, 'Investor Exit List'!C178)</f>
        <v/>
      </c>
      <c r="G178" s="134" t="n">
        <v>44889</v>
      </c>
      <c r="H178" s="132">
        <f>VLOOKUP($C178,Sales!$C:$E,2,FALSE)</f>
        <v/>
      </c>
      <c r="I178" s="132">
        <f>VLOOKUP($C178,Sales!$C:$E,3,FALSE)</f>
        <v/>
      </c>
      <c r="J178" s="134">
        <f>SUMIFS(Sales!$H:$H,Sales!$C:$C,'Investor Exit List'!$C178)</f>
        <v/>
      </c>
      <c r="K178" s="134">
        <f>IF(I178=TRUE,J178,"")</f>
        <v/>
      </c>
      <c r="L178" s="134">
        <f>G178+731</f>
        <v/>
      </c>
      <c r="M178" s="134" t="n">
        <v>45473</v>
      </c>
      <c r="N178" s="135">
        <f>IFERROR(IF(G178&lt;&gt;"",IF(I178=TRUE,0,IF(U178=TRUE,0,L178-M178)),0),0)</f>
        <v/>
      </c>
      <c r="O178" s="135">
        <f>IF(N178&gt;0,IF(N178&lt;=180,N178,0),0)</f>
        <v/>
      </c>
      <c r="P178" s="133">
        <f>IF(AND(N178&lt;90,N178&gt;0),Q178,0)</f>
        <v/>
      </c>
      <c r="Q178" s="133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33">
        <f>IF(AND(H178=TRUE,I178=FALSE),Q178,0)</f>
        <v/>
      </c>
      <c r="S178" s="133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34">
        <f>IF(U178=TRUE,$J178,"")</f>
        <v/>
      </c>
      <c r="U178" s="132" t="b">
        <v>0</v>
      </c>
      <c r="V178" s="133">
        <f>IF(AND(H178=TRUE,OR(K178="",K178&gt;M178)),S178,0)</f>
        <v/>
      </c>
      <c r="W178" s="132" t="n">
        <v>0</v>
      </c>
      <c r="X178" s="132" t="b">
        <v>0</v>
      </c>
      <c r="Y178" s="135">
        <f>IF(H178=FALSE,VLOOKUP($C178,Sales!$C:$F,4,FALSE),1)</f>
        <v/>
      </c>
      <c r="Z178" s="132">
        <f>IF(Y178=0,"Release",IF(AND(L178&lt;J178,Y178=1,H178=FALSE,U178=FALSE,MONTH(L178)&amp;"/"&amp;YEAR(L178)&lt;&gt;MONTH(J178)&amp;"/"&amp;YEAR(J178)),"Release",""))</f>
        <v/>
      </c>
      <c r="AA178" s="136">
        <f>_xlfn.minifs($L:$L,$C:$C,$C178,$F:$F,"&lt;&gt;0")</f>
        <v/>
      </c>
      <c r="AB178" s="136">
        <f>C178&amp;"-"&amp;A178</f>
        <v/>
      </c>
      <c r="AC178" s="136">
        <f>L178</f>
        <v/>
      </c>
      <c r="AD178" s="136">
        <f>EOMONTH(EDATE($J178, 0), 0)</f>
        <v/>
      </c>
      <c r="AE178" s="135">
        <f>IF(AND(AD178&gt;EOMONTH(EDATE(AA178, 0), 0)),1,0)</f>
        <v/>
      </c>
    </row>
    <row r="179">
      <c r="A179" s="132" t="inlineStr">
        <is>
          <t>ZSTO01</t>
        </is>
      </c>
      <c r="B179" s="132" t="n">
        <v>3</v>
      </c>
      <c r="C179" s="132" t="inlineStr">
        <is>
          <t>HVC204</t>
        </is>
      </c>
      <c r="D179" s="132" t="inlineStr">
        <is>
          <t>C</t>
        </is>
      </c>
      <c r="E179" s="132" t="inlineStr">
        <is>
          <t>Stols Nicolaas</t>
        </is>
      </c>
      <c r="F179" s="133">
        <f>SUMIFS(Investors!$M:$M, Investors!$I:$I, "&lt;=" &amp; 'NSST Print'!$B$3, Investors!$K:$K, "&gt;" &amp; 'NSST Print'!$B$3, Investors!$A:$A, 'Investor Exit List'!A179, Investors!$E:$E, 'Investor Exit List'!C179)</f>
        <v/>
      </c>
      <c r="G179" s="134" t="n">
        <v>44889</v>
      </c>
      <c r="H179" s="132">
        <f>VLOOKUP($C179,Sales!$C:$E,2,FALSE)</f>
        <v/>
      </c>
      <c r="I179" s="132">
        <f>VLOOKUP($C179,Sales!$C:$E,3,FALSE)</f>
        <v/>
      </c>
      <c r="J179" s="134">
        <f>SUMIFS(Sales!$H:$H,Sales!$C:$C,'Investor Exit List'!$C179)</f>
        <v/>
      </c>
      <c r="K179" s="134">
        <f>IF(I179=TRUE,J179,"")</f>
        <v/>
      </c>
      <c r="L179" s="134">
        <f>G179+731</f>
        <v/>
      </c>
      <c r="M179" s="134" t="n">
        <v>45473</v>
      </c>
      <c r="N179" s="135">
        <f>IFERROR(IF(G179&lt;&gt;"",IF(I179=TRUE,0,IF(U179=TRUE,0,L179-M179)),0),0)</f>
        <v/>
      </c>
      <c r="O179" s="135">
        <f>IF(N179&gt;0,IF(N179&lt;=180,N179,0),0)</f>
        <v/>
      </c>
      <c r="P179" s="133">
        <f>IF(AND(N179&lt;90,N179&gt;0),Q179,0)</f>
        <v/>
      </c>
      <c r="Q179" s="133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33">
        <f>IF(AND(H179=TRUE,I179=FALSE),Q179,0)</f>
        <v/>
      </c>
      <c r="S179" s="133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34">
        <f>IF(U179=TRUE,$J179,"")</f>
        <v/>
      </c>
      <c r="U179" s="132" t="b">
        <v>0</v>
      </c>
      <c r="V179" s="133">
        <f>IF(AND(H179=TRUE,OR(K179="",K179&gt;M179)),S179,0)</f>
        <v/>
      </c>
      <c r="W179" s="132" t="n">
        <v>0</v>
      </c>
      <c r="X179" s="132" t="b">
        <v>0</v>
      </c>
      <c r="Y179" s="135">
        <f>IF(H179=FALSE,VLOOKUP($C179,Sales!$C:$F,4,FALSE),1)</f>
        <v/>
      </c>
      <c r="Z179" s="132">
        <f>IF(Y179=0,"Release",IF(AND(L179&lt;J179,Y179=1,H179=FALSE,U179=FALSE,MONTH(L179)&amp;"/"&amp;YEAR(L179)&lt;&gt;MONTH(J179)&amp;"/"&amp;YEAR(J179)),"Release",""))</f>
        <v/>
      </c>
      <c r="AA179" s="136">
        <f>_xlfn.minifs($L:$L,$C:$C,$C179,$F:$F,"&lt;&gt;0")</f>
        <v/>
      </c>
      <c r="AB179" s="136">
        <f>C179&amp;"-"&amp;A179</f>
        <v/>
      </c>
      <c r="AC179" s="136">
        <f>L179</f>
        <v/>
      </c>
      <c r="AD179" s="136">
        <f>EOMONTH(EDATE($J179, 0), 0)</f>
        <v/>
      </c>
      <c r="AE179" s="135">
        <f>IF(AND(AD179&gt;EOMONTH(EDATE(AA179, 0), 0)),1,0)</f>
        <v/>
      </c>
    </row>
    <row r="180">
      <c r="A180" s="132" t="inlineStr">
        <is>
          <t>ZVAN10</t>
        </is>
      </c>
      <c r="B180" s="132" t="n">
        <v>1</v>
      </c>
      <c r="C180" s="132" t="inlineStr">
        <is>
          <t>HVC204</t>
        </is>
      </c>
      <c r="D180" s="132" t="inlineStr">
        <is>
          <t>C</t>
        </is>
      </c>
      <c r="E180" s="132" t="inlineStr">
        <is>
          <t>van der Merwe Wilhelm Johannes</t>
        </is>
      </c>
      <c r="F180" s="133">
        <f>SUMIFS(Investors!$M:$M, Investors!$I:$I, "&lt;=" &amp; 'NSST Print'!$B$3, Investors!$K:$K, "&gt;" &amp; 'NSST Print'!$B$3, Investors!$A:$A, 'Investor Exit List'!A180, Investors!$E:$E, 'Investor Exit List'!C180)</f>
        <v/>
      </c>
      <c r="G180" s="134" t="n">
        <v>44889</v>
      </c>
      <c r="H180" s="132">
        <f>VLOOKUP($C180,Sales!$C:$E,2,FALSE)</f>
        <v/>
      </c>
      <c r="I180" s="132">
        <f>VLOOKUP($C180,Sales!$C:$E,3,FALSE)</f>
        <v/>
      </c>
      <c r="J180" s="134">
        <f>SUMIFS(Sales!$H:$H,Sales!$C:$C,'Investor Exit List'!$C180)</f>
        <v/>
      </c>
      <c r="K180" s="134">
        <f>IF(I180=TRUE,J180,"")</f>
        <v/>
      </c>
      <c r="L180" s="134">
        <f>G180+731</f>
        <v/>
      </c>
      <c r="M180" s="134" t="n">
        <v>45473</v>
      </c>
      <c r="N180" s="135">
        <f>IFERROR(IF(G180&lt;&gt;"",IF(I180=TRUE,0,IF(U180=TRUE,0,L180-M180)),0),0)</f>
        <v/>
      </c>
      <c r="O180" s="135">
        <f>IF(N180&gt;0,IF(N180&lt;=180,N180,0),0)</f>
        <v/>
      </c>
      <c r="P180" s="133">
        <f>IF(AND(N180&lt;90,N180&gt;0),Q180,0)</f>
        <v/>
      </c>
      <c r="Q180" s="133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33">
        <f>IF(AND(H180=TRUE,I180=FALSE),Q180,0)</f>
        <v/>
      </c>
      <c r="S180" s="133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34">
        <f>IF(U180=TRUE,$J180,"")</f>
        <v/>
      </c>
      <c r="U180" s="132" t="b">
        <v>0</v>
      </c>
      <c r="V180" s="133">
        <f>IF(AND(H180=TRUE,OR(K180="",K180&gt;M180)),S180,0)</f>
        <v/>
      </c>
      <c r="W180" s="132" t="n">
        <v>0</v>
      </c>
      <c r="X180" s="132" t="b">
        <v>0</v>
      </c>
      <c r="Y180" s="135">
        <f>IF(H180=FALSE,VLOOKUP($C180,Sales!$C:$F,4,FALSE),1)</f>
        <v/>
      </c>
      <c r="Z180" s="132">
        <f>IF(Y180=0,"Release",IF(AND(L180&lt;J180,Y180=1,H180=FALSE,U180=FALSE,MONTH(L180)&amp;"/"&amp;YEAR(L180)&lt;&gt;MONTH(J180)&amp;"/"&amp;YEAR(J180)),"Release",""))</f>
        <v/>
      </c>
      <c r="AA180" s="136">
        <f>_xlfn.minifs($L:$L,$C:$C,$C180,$F:$F,"&lt;&gt;0")</f>
        <v/>
      </c>
      <c r="AB180" s="136">
        <f>C180&amp;"-"&amp;A180</f>
        <v/>
      </c>
      <c r="AC180" s="136">
        <f>L180</f>
        <v/>
      </c>
      <c r="AD180" s="136">
        <f>EOMONTH(EDATE($J180, 0), 0)</f>
        <v/>
      </c>
      <c r="AE180" s="135">
        <f>IF(AND(AD180&gt;EOMONTH(EDATE(AA180, 0), 0)),1,0)</f>
        <v/>
      </c>
    </row>
    <row r="181">
      <c r="A181" s="132" t="inlineStr">
        <is>
          <t>ZWIL01</t>
        </is>
      </c>
      <c r="B181" s="132" t="n">
        <v>2</v>
      </c>
      <c r="C181" s="132" t="inlineStr">
        <is>
          <t>HVC204</t>
        </is>
      </c>
      <c r="D181" s="132" t="inlineStr">
        <is>
          <t>C</t>
        </is>
      </c>
      <c r="E181" s="132" t="inlineStr">
        <is>
          <t>Wilson Gail</t>
        </is>
      </c>
      <c r="F181" s="133">
        <f>SUMIFS(Investors!$M:$M, Investors!$I:$I, "&lt;=" &amp; 'NSST Print'!$B$3, Investors!$K:$K, "&gt;" &amp; 'NSST Print'!$B$3, Investors!$A:$A, 'Investor Exit List'!A181, Investors!$E:$E, 'Investor Exit List'!C181)</f>
        <v/>
      </c>
      <c r="G181" s="134" t="n">
        <v>44903</v>
      </c>
      <c r="H181" s="132">
        <f>VLOOKUP($C181,Sales!$C:$E,2,FALSE)</f>
        <v/>
      </c>
      <c r="I181" s="132">
        <f>VLOOKUP($C181,Sales!$C:$E,3,FALSE)</f>
        <v/>
      </c>
      <c r="J181" s="134">
        <f>SUMIFS(Sales!$H:$H,Sales!$C:$C,'Investor Exit List'!$C181)</f>
        <v/>
      </c>
      <c r="K181" s="134">
        <f>IF(I181=TRUE,J181,"")</f>
        <v/>
      </c>
      <c r="L181" s="134">
        <f>G181+731</f>
        <v/>
      </c>
      <c r="M181" s="134" t="n">
        <v>45473</v>
      </c>
      <c r="N181" s="135">
        <f>IFERROR(IF(G181&lt;&gt;"",IF(I181=TRUE,0,IF(U181=TRUE,0,L181-M181)),0),0)</f>
        <v/>
      </c>
      <c r="O181" s="135">
        <f>IF(N181&gt;0,IF(N181&lt;=180,N181,0),0)</f>
        <v/>
      </c>
      <c r="P181" s="133">
        <f>IF(AND(N181&lt;90,N181&gt;0),Q181,0)</f>
        <v/>
      </c>
      <c r="Q181" s="133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33">
        <f>IF(AND(H181=TRUE,I181=FALSE),Q181,0)</f>
        <v/>
      </c>
      <c r="S181" s="133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34">
        <f>IF(U181=TRUE,$J181,"")</f>
        <v/>
      </c>
      <c r="U181" s="132" t="b">
        <v>0</v>
      </c>
      <c r="V181" s="133">
        <f>IF(AND(H181=TRUE,OR(K181="",K181&gt;M181)),S181,0)</f>
        <v/>
      </c>
      <c r="W181" s="132" t="n">
        <v>0</v>
      </c>
      <c r="X181" s="132" t="b">
        <v>0</v>
      </c>
      <c r="Y181" s="135">
        <f>IF(H181=FALSE,VLOOKUP($C181,Sales!$C:$F,4,FALSE),1)</f>
        <v/>
      </c>
      <c r="Z181" s="132">
        <f>IF(Y181=0,"Release",IF(AND(L181&lt;J181,Y181=1,H181=FALSE,U181=FALSE,MONTH(L181)&amp;"/"&amp;YEAR(L181)&lt;&gt;MONTH(J181)&amp;"/"&amp;YEAR(J181)),"Release",""))</f>
        <v/>
      </c>
      <c r="AA181" s="136">
        <f>_xlfn.minifs($L:$L,$C:$C,$C181,$F:$F,"&lt;&gt;0")</f>
        <v/>
      </c>
      <c r="AB181" s="136">
        <f>C181&amp;"-"&amp;A181</f>
        <v/>
      </c>
      <c r="AC181" s="136">
        <f>L181</f>
        <v/>
      </c>
      <c r="AD181" s="136">
        <f>EOMONTH(EDATE($J181, 0), 0)</f>
        <v/>
      </c>
      <c r="AE181" s="135">
        <f>IF(AND(AD181&gt;EOMONTH(EDATE(AA181, 0), 0)),1,0)</f>
        <v/>
      </c>
    </row>
    <row r="182">
      <c r="A182" s="132" t="inlineStr">
        <is>
          <t>ZMIL01</t>
        </is>
      </c>
      <c r="B182" s="132" t="n">
        <v>1</v>
      </c>
      <c r="C182" s="132" t="inlineStr">
        <is>
          <t>HVC205</t>
        </is>
      </c>
      <c r="D182" s="132" t="inlineStr">
        <is>
          <t>C</t>
        </is>
      </c>
      <c r="E182" s="132" t="inlineStr">
        <is>
          <t xml:space="preserve">Milne Arno </t>
        </is>
      </c>
      <c r="F182" s="133">
        <f>SUMIFS(Investors!$M:$M, Investors!$I:$I, "&lt;=" &amp; 'NSST Print'!$B$3, Investors!$K:$K, "&gt;" &amp; 'NSST Print'!$B$3, Investors!$A:$A, 'Investor Exit List'!A182, Investors!$E:$E, 'Investor Exit List'!C182)</f>
        <v/>
      </c>
      <c r="G182" s="134" t="n">
        <v>44903</v>
      </c>
      <c r="H182" s="132">
        <f>VLOOKUP($C182,Sales!$C:$E,2,FALSE)</f>
        <v/>
      </c>
      <c r="I182" s="132">
        <f>VLOOKUP($C182,Sales!$C:$E,3,FALSE)</f>
        <v/>
      </c>
      <c r="J182" s="134">
        <f>SUMIFS(Sales!$H:$H,Sales!$C:$C,'Investor Exit List'!$C182)</f>
        <v/>
      </c>
      <c r="K182" s="134">
        <f>IF(I182=TRUE,J182,"")</f>
        <v/>
      </c>
      <c r="L182" s="134">
        <f>G182+731</f>
        <v/>
      </c>
      <c r="M182" s="134" t="n">
        <v>45473</v>
      </c>
      <c r="N182" s="135">
        <f>IFERROR(IF(G182&lt;&gt;"",IF(I182=TRUE,0,IF(U182=TRUE,0,L182-M182)),0),0)</f>
        <v/>
      </c>
      <c r="O182" s="135">
        <f>IF(N182&gt;0,IF(N182&lt;=180,N182,0),0)</f>
        <v/>
      </c>
      <c r="P182" s="133">
        <f>IF(AND(N182&lt;90,N182&gt;0),Q182,0)</f>
        <v/>
      </c>
      <c r="Q182" s="133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33">
        <f>IF(AND(H182=TRUE,I182=FALSE),Q182,0)</f>
        <v/>
      </c>
      <c r="S182" s="133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34">
        <f>IF(U182=TRUE,$J182,"")</f>
        <v/>
      </c>
      <c r="U182" s="132" t="b">
        <v>0</v>
      </c>
      <c r="V182" s="133">
        <f>IF(AND(H182=TRUE,OR(K182="",K182&gt;M182)),S182,0)</f>
        <v/>
      </c>
      <c r="W182" s="132" t="n">
        <v>0</v>
      </c>
      <c r="X182" s="132" t="b">
        <v>0</v>
      </c>
      <c r="Y182" s="135">
        <f>IF(H182=FALSE,VLOOKUP($C182,Sales!$C:$F,4,FALSE),1)</f>
        <v/>
      </c>
      <c r="Z182" s="132">
        <f>IF(Y182=0,"Release",IF(AND(L182&lt;J182,Y182=1,H182=FALSE,U182=FALSE,MONTH(L182)&amp;"/"&amp;YEAR(L182)&lt;&gt;MONTH(J182)&amp;"/"&amp;YEAR(J182)),"Release",""))</f>
        <v/>
      </c>
      <c r="AA182" s="136">
        <f>_xlfn.minifs($L:$L,$C:$C,$C182,$F:$F,"&lt;&gt;0")</f>
        <v/>
      </c>
      <c r="AB182" s="136">
        <f>C182&amp;"-"&amp;A182</f>
        <v/>
      </c>
      <c r="AC182" s="136">
        <f>L182</f>
        <v/>
      </c>
      <c r="AD182" s="136">
        <f>EOMONTH(EDATE($J182, 0), 0)</f>
        <v/>
      </c>
      <c r="AE182" s="135">
        <f>IF(AND(AD182&gt;EOMONTH(EDATE(AA182, 0), 0)),1,0)</f>
        <v/>
      </c>
    </row>
    <row r="183">
      <c r="A183" s="132" t="inlineStr">
        <is>
          <t>ZSCA03</t>
        </is>
      </c>
      <c r="B183" s="132" t="n">
        <v>2</v>
      </c>
      <c r="C183" s="132" t="inlineStr">
        <is>
          <t>HVC205</t>
        </is>
      </c>
      <c r="D183" s="132" t="inlineStr">
        <is>
          <t>C</t>
        </is>
      </c>
      <c r="E183" s="132" t="inlineStr">
        <is>
          <t>Scalzini Gerda Margaret</t>
        </is>
      </c>
      <c r="F183" s="133">
        <f>SUMIFS(Investors!$M:$M, Investors!$I:$I, "&lt;=" &amp; 'NSST Print'!$B$3, Investors!$K:$K, "&gt;" &amp; 'NSST Print'!$B$3, Investors!$A:$A, 'Investor Exit List'!A183, Investors!$E:$E, 'Investor Exit List'!C183)</f>
        <v/>
      </c>
      <c r="G183" s="134" t="n">
        <v>44903</v>
      </c>
      <c r="H183" s="132">
        <f>VLOOKUP($C183,Sales!$C:$E,2,FALSE)</f>
        <v/>
      </c>
      <c r="I183" s="132">
        <f>VLOOKUP($C183,Sales!$C:$E,3,FALSE)</f>
        <v/>
      </c>
      <c r="J183" s="134">
        <f>SUMIFS(Sales!$H:$H,Sales!$C:$C,'Investor Exit List'!$C183)</f>
        <v/>
      </c>
      <c r="K183" s="134">
        <f>IF(I183=TRUE,J183,"")</f>
        <v/>
      </c>
      <c r="L183" s="134">
        <f>G183+731</f>
        <v/>
      </c>
      <c r="M183" s="134" t="n">
        <v>45473</v>
      </c>
      <c r="N183" s="135">
        <f>IFERROR(IF(G183&lt;&gt;"",IF(I183=TRUE,0,IF(U183=TRUE,0,L183-M183)),0),0)</f>
        <v/>
      </c>
      <c r="O183" s="135">
        <f>IF(N183&gt;0,IF(N183&lt;=180,N183,0),0)</f>
        <v/>
      </c>
      <c r="P183" s="133">
        <f>IF(AND(N183&lt;90,N183&gt;0),Q183,0)</f>
        <v/>
      </c>
      <c r="Q183" s="133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33">
        <f>IF(AND(H183=TRUE,I183=FALSE),Q183,0)</f>
        <v/>
      </c>
      <c r="S183" s="133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34">
        <f>IF(U183=TRUE,$J183,"")</f>
        <v/>
      </c>
      <c r="U183" s="132" t="b">
        <v>0</v>
      </c>
      <c r="V183" s="133">
        <f>IF(AND(H183=TRUE,OR(K183="",K183&gt;M183)),S183,0)</f>
        <v/>
      </c>
      <c r="W183" s="132" t="n">
        <v>0</v>
      </c>
      <c r="X183" s="132" t="b">
        <v>0</v>
      </c>
      <c r="Y183" s="135">
        <f>IF(H183=FALSE,VLOOKUP($C183,Sales!$C:$F,4,FALSE),1)</f>
        <v/>
      </c>
      <c r="Z183" s="132">
        <f>IF(Y183=0,"Release",IF(AND(L183&lt;J183,Y183=1,H183=FALSE,U183=FALSE,MONTH(L183)&amp;"/"&amp;YEAR(L183)&lt;&gt;MONTH(J183)&amp;"/"&amp;YEAR(J183)),"Release",""))</f>
        <v/>
      </c>
      <c r="AA183" s="136">
        <f>_xlfn.minifs($L:$L,$C:$C,$C183,$F:$F,"&lt;&gt;0")</f>
        <v/>
      </c>
      <c r="AB183" s="136">
        <f>C183&amp;"-"&amp;A183</f>
        <v/>
      </c>
      <c r="AC183" s="136">
        <f>L183</f>
        <v/>
      </c>
      <c r="AD183" s="136">
        <f>EOMONTH(EDATE($J183, 0), 0)</f>
        <v/>
      </c>
      <c r="AE183" s="135">
        <f>IF(AND(AD183&gt;EOMONTH(EDATE(AA183, 0), 0)),1,0)</f>
        <v/>
      </c>
    </row>
    <row r="184">
      <c r="A184" s="132" t="inlineStr">
        <is>
          <t>ZVIV01</t>
        </is>
      </c>
      <c r="B184" s="132" t="n">
        <v>1</v>
      </c>
      <c r="C184" s="132" t="inlineStr">
        <is>
          <t>HVC205</t>
        </is>
      </c>
      <c r="D184" s="132" t="inlineStr">
        <is>
          <t>C</t>
        </is>
      </c>
      <c r="E184" s="132" t="inlineStr">
        <is>
          <t>Vivier Philip Gerhard</t>
        </is>
      </c>
      <c r="F184" s="133">
        <f>SUMIFS(Investors!$M:$M, Investors!$I:$I, "&lt;=" &amp; 'NSST Print'!$B$3, Investors!$K:$K, "&gt;" &amp; 'NSST Print'!$B$3, Investors!$A:$A, 'Investor Exit List'!A184, Investors!$E:$E, 'Investor Exit List'!C184)</f>
        <v/>
      </c>
      <c r="G184" s="134" t="n">
        <v>44903</v>
      </c>
      <c r="H184" s="132">
        <f>VLOOKUP($C184,Sales!$C:$E,2,FALSE)</f>
        <v/>
      </c>
      <c r="I184" s="132">
        <f>VLOOKUP($C184,Sales!$C:$E,3,FALSE)</f>
        <v/>
      </c>
      <c r="J184" s="134">
        <f>SUMIFS(Sales!$H:$H,Sales!$C:$C,'Investor Exit List'!$C184)</f>
        <v/>
      </c>
      <c r="K184" s="134">
        <f>IF(I184=TRUE,J184,"")</f>
        <v/>
      </c>
      <c r="L184" s="134">
        <f>G184+731</f>
        <v/>
      </c>
      <c r="M184" s="134" t="n">
        <v>45473</v>
      </c>
      <c r="N184" s="135">
        <f>IFERROR(IF(G184&lt;&gt;"",IF(I184=TRUE,0,IF(U184=TRUE,0,L184-M184)),0),0)</f>
        <v/>
      </c>
      <c r="O184" s="135">
        <f>IF(N184&gt;0,IF(N184&lt;=180,N184,0),0)</f>
        <v/>
      </c>
      <c r="P184" s="133">
        <f>IF(AND(N184&lt;90,N184&gt;0),Q184,0)</f>
        <v/>
      </c>
      <c r="Q184" s="133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33">
        <f>IF(AND(H184=TRUE,I184=FALSE),Q184,0)</f>
        <v/>
      </c>
      <c r="S184" s="133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34">
        <f>IF(U184=TRUE,$J184,"")</f>
        <v/>
      </c>
      <c r="U184" s="132" t="b">
        <v>0</v>
      </c>
      <c r="V184" s="133">
        <f>IF(AND(H184=TRUE,OR(K184="",K184&gt;M184)),S184,0)</f>
        <v/>
      </c>
      <c r="W184" s="132" t="n">
        <v>0</v>
      </c>
      <c r="X184" s="132" t="b">
        <v>0</v>
      </c>
      <c r="Y184" s="135">
        <f>IF(H184=FALSE,VLOOKUP($C184,Sales!$C:$F,4,FALSE),1)</f>
        <v/>
      </c>
      <c r="Z184" s="132">
        <f>IF(Y184=0,"Release",IF(AND(L184&lt;J184,Y184=1,H184=FALSE,U184=FALSE,MONTH(L184)&amp;"/"&amp;YEAR(L184)&lt;&gt;MONTH(J184)&amp;"/"&amp;YEAR(J184)),"Release",""))</f>
        <v/>
      </c>
      <c r="AA184" s="136">
        <f>_xlfn.minifs($L:$L,$C:$C,$C184,$F:$F,"&lt;&gt;0")</f>
        <v/>
      </c>
      <c r="AB184" s="136">
        <f>C184&amp;"-"&amp;A184</f>
        <v/>
      </c>
      <c r="AC184" s="136">
        <f>L184</f>
        <v/>
      </c>
      <c r="AD184" s="136">
        <f>EOMONTH(EDATE($J184, 0), 0)</f>
        <v/>
      </c>
      <c r="AE184" s="135">
        <f>IF(AND(AD184&gt;EOMONTH(EDATE(AA184, 0), 0)),1,0)</f>
        <v/>
      </c>
    </row>
    <row r="185">
      <c r="A185" s="132" t="inlineStr">
        <is>
          <t>ZWAL02</t>
        </is>
      </c>
      <c r="B185" s="132" t="n">
        <v>4</v>
      </c>
      <c r="C185" s="132" t="inlineStr">
        <is>
          <t>HVC205</t>
        </is>
      </c>
      <c r="D185" s="132" t="inlineStr">
        <is>
          <t>C</t>
        </is>
      </c>
      <c r="E185" s="132" t="inlineStr">
        <is>
          <t>Wallander Johann</t>
        </is>
      </c>
      <c r="F185" s="133">
        <f>SUMIFS(Investors!$M:$M, Investors!$I:$I, "&lt;=" &amp; 'NSST Print'!$B$3, Investors!$K:$K, "&gt;" &amp; 'NSST Print'!$B$3, Investors!$A:$A, 'Investor Exit List'!A185, Investors!$E:$E, 'Investor Exit List'!C185)</f>
        <v/>
      </c>
      <c r="G185" s="134" t="n">
        <v>44903</v>
      </c>
      <c r="H185" s="132">
        <f>VLOOKUP($C185,Sales!$C:$E,2,FALSE)</f>
        <v/>
      </c>
      <c r="I185" s="132">
        <f>VLOOKUP($C185,Sales!$C:$E,3,FALSE)</f>
        <v/>
      </c>
      <c r="J185" s="134">
        <f>SUMIFS(Sales!$H:$H,Sales!$C:$C,'Investor Exit List'!$C185)</f>
        <v/>
      </c>
      <c r="K185" s="134">
        <f>IF(I185=TRUE,J185,"")</f>
        <v/>
      </c>
      <c r="L185" s="134">
        <f>G185+731</f>
        <v/>
      </c>
      <c r="M185" s="134" t="n">
        <v>45473</v>
      </c>
      <c r="N185" s="135">
        <f>IFERROR(IF(G185&lt;&gt;"",IF(I185=TRUE,0,IF(U185=TRUE,0,L185-M185)),0),0)</f>
        <v/>
      </c>
      <c r="O185" s="135">
        <f>IF(N185&gt;0,IF(N185&lt;=180,N185,0),0)</f>
        <v/>
      </c>
      <c r="P185" s="133">
        <f>IF(AND(N185&lt;90,N185&gt;0),Q185,0)</f>
        <v/>
      </c>
      <c r="Q185" s="133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33">
        <f>IF(AND(H185=TRUE,I185=FALSE),Q185,0)</f>
        <v/>
      </c>
      <c r="S185" s="133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34">
        <f>IF(U185=TRUE,$J185,"")</f>
        <v/>
      </c>
      <c r="U185" s="132" t="b">
        <v>0</v>
      </c>
      <c r="V185" s="133">
        <f>IF(AND(H185=TRUE,OR(K185="",K185&gt;M185)),S185,0)</f>
        <v/>
      </c>
      <c r="W185" s="132" t="n">
        <v>0</v>
      </c>
      <c r="X185" s="132" t="b">
        <v>0</v>
      </c>
      <c r="Y185" s="135">
        <f>IF(H185=FALSE,VLOOKUP($C185,Sales!$C:$F,4,FALSE),1)</f>
        <v/>
      </c>
      <c r="Z185" s="132">
        <f>IF(Y185=0,"Release",IF(AND(L185&lt;J185,Y185=1,H185=FALSE,U185=FALSE,MONTH(L185)&amp;"/"&amp;YEAR(L185)&lt;&gt;MONTH(J185)&amp;"/"&amp;YEAR(J185)),"Release",""))</f>
        <v/>
      </c>
      <c r="AA185" s="136">
        <f>_xlfn.minifs($L:$L,$C:$C,$C185,$F:$F,"&lt;&gt;0")</f>
        <v/>
      </c>
      <c r="AB185" s="136">
        <f>C185&amp;"-"&amp;A185</f>
        <v/>
      </c>
      <c r="AC185" s="136">
        <f>L185</f>
        <v/>
      </c>
      <c r="AD185" s="136">
        <f>EOMONTH(EDATE($J185, 0), 0)</f>
        <v/>
      </c>
      <c r="AE185" s="135">
        <f>IF(AND(AD185&gt;EOMONTH(EDATE(AA185, 0), 0)),1,0)</f>
        <v/>
      </c>
    </row>
    <row r="186">
      <c r="A186" s="132" t="inlineStr">
        <is>
          <t>ZKRI02</t>
        </is>
      </c>
      <c r="B186" s="132" t="n">
        <v>3</v>
      </c>
      <c r="C186" s="132" t="inlineStr">
        <is>
          <t>HVC206</t>
        </is>
      </c>
      <c r="D186" s="132" t="inlineStr">
        <is>
          <t>C</t>
        </is>
      </c>
      <c r="E186" s="132" t="inlineStr">
        <is>
          <t>Kriel Hermanus Johannes</t>
        </is>
      </c>
      <c r="F186" s="133">
        <f>SUMIFS(Investors!$M:$M, Investors!$I:$I, "&lt;=" &amp; 'NSST Print'!$B$3, Investors!$K:$K, "&gt;" &amp; 'NSST Print'!$B$3, Investors!$A:$A, 'Investor Exit List'!A186, Investors!$E:$E, 'Investor Exit List'!C186)</f>
        <v/>
      </c>
      <c r="G186" s="134" t="n">
        <v>44861</v>
      </c>
      <c r="H186" s="132">
        <f>VLOOKUP($C186,Sales!$C:$E,2,FALSE)</f>
        <v/>
      </c>
      <c r="I186" s="132">
        <f>VLOOKUP($C186,Sales!$C:$E,3,FALSE)</f>
        <v/>
      </c>
      <c r="J186" s="134">
        <f>SUMIFS(Sales!$H:$H,Sales!$C:$C,'Investor Exit List'!$C186)</f>
        <v/>
      </c>
      <c r="K186" s="134">
        <f>IF(I186=TRUE,J186,"")</f>
        <v/>
      </c>
      <c r="L186" s="134">
        <f>G186+731</f>
        <v/>
      </c>
      <c r="M186" s="134" t="n">
        <v>45473</v>
      </c>
      <c r="N186" s="135">
        <f>IFERROR(IF(G186&lt;&gt;"",IF(I186=TRUE,0,IF(U186=TRUE,0,L186-M186)),0),0)</f>
        <v/>
      </c>
      <c r="O186" s="135">
        <f>IF(N186&gt;0,IF(N186&lt;=180,N186,0),0)</f>
        <v/>
      </c>
      <c r="P186" s="133">
        <f>IF(AND(N186&lt;90,N186&gt;0),Q186,0)</f>
        <v/>
      </c>
      <c r="Q186" s="133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33">
        <f>IF(AND(H186=TRUE,I186=FALSE),Q186,0)</f>
        <v/>
      </c>
      <c r="S186" s="133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34">
        <f>IF(U186=TRUE,$J186,"")</f>
        <v/>
      </c>
      <c r="U186" s="132" t="b">
        <v>0</v>
      </c>
      <c r="V186" s="133">
        <f>IF(AND(H186=TRUE,OR(K186="",K186&gt;M186)),S186,0)</f>
        <v/>
      </c>
      <c r="W186" s="132" t="n">
        <v>0</v>
      </c>
      <c r="X186" s="132" t="b">
        <v>0</v>
      </c>
      <c r="Y186" s="135">
        <f>IF(H186=FALSE,VLOOKUP($C186,Sales!$C:$F,4,FALSE),1)</f>
        <v/>
      </c>
      <c r="Z186" s="132">
        <f>IF(Y186=0,"Release",IF(AND(L186&lt;J186,Y186=1,H186=FALSE,U186=FALSE,MONTH(L186)&amp;"/"&amp;YEAR(L186)&lt;&gt;MONTH(J186)&amp;"/"&amp;YEAR(J186)),"Release",""))</f>
        <v/>
      </c>
      <c r="AA186" s="136">
        <f>_xlfn.minifs($L:$L,$C:$C,$C186,$F:$F,"&lt;&gt;0")</f>
        <v/>
      </c>
      <c r="AB186" s="136">
        <f>C186&amp;"-"&amp;A186</f>
        <v/>
      </c>
      <c r="AC186" s="136">
        <f>L186</f>
        <v/>
      </c>
      <c r="AD186" s="136">
        <f>EOMONTH(EDATE($J186, 0), 0)</f>
        <v/>
      </c>
      <c r="AE186" s="135">
        <f>IF(AND(AD186&gt;EOMONTH(EDATE(AA186, 0), 0)),1,0)</f>
        <v/>
      </c>
    </row>
    <row r="187">
      <c r="A187" s="132" t="inlineStr">
        <is>
          <t>ZCON01</t>
        </is>
      </c>
      <c r="B187" s="132" t="n">
        <v>4</v>
      </c>
      <c r="C187" s="132" t="inlineStr">
        <is>
          <t>HVC301</t>
        </is>
      </c>
      <c r="D187" s="132" t="inlineStr">
        <is>
          <t>C</t>
        </is>
      </c>
      <c r="E187" s="132" t="inlineStr">
        <is>
          <t>Conradie Gerhard Lotter</t>
        </is>
      </c>
      <c r="F187" s="133">
        <f>SUMIFS(Investors!$M:$M, Investors!$I:$I, "&lt;=" &amp; 'NSST Print'!$B$3, Investors!$K:$K, "&gt;" &amp; 'NSST Print'!$B$3, Investors!$A:$A, 'Investor Exit List'!A187, Investors!$E:$E, 'Investor Exit List'!C187)</f>
        <v/>
      </c>
      <c r="G187" s="134" t="n">
        <v>44755</v>
      </c>
      <c r="H187" s="132">
        <f>VLOOKUP($C187,Sales!$C:$E,2,FALSE)</f>
        <v/>
      </c>
      <c r="I187" s="132">
        <f>VLOOKUP($C187,Sales!$C:$E,3,FALSE)</f>
        <v/>
      </c>
      <c r="J187" s="134">
        <f>SUMIFS(Sales!$H:$H,Sales!$C:$C,'Investor Exit List'!$C187)</f>
        <v/>
      </c>
      <c r="K187" s="134">
        <f>IF(I187=TRUE,J187,"")</f>
        <v/>
      </c>
      <c r="L187" s="134">
        <f>G187+731</f>
        <v/>
      </c>
      <c r="M187" s="134" t="n">
        <v>45473</v>
      </c>
      <c r="N187" s="135">
        <f>IFERROR(IF(G187&lt;&gt;"",IF(I187=TRUE,0,IF(U187=TRUE,0,L187-M187)),0),0)</f>
        <v/>
      </c>
      <c r="O187" s="135">
        <f>IF(N187&gt;0,IF(N187&lt;=180,N187,0),0)</f>
        <v/>
      </c>
      <c r="P187" s="133">
        <f>IF(AND(N187&lt;90,N187&gt;0),Q187,0)</f>
        <v/>
      </c>
      <c r="Q187" s="133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33">
        <f>IF(AND(H187=TRUE,I187=FALSE),Q187,0)</f>
        <v/>
      </c>
      <c r="S187" s="133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34">
        <f>IF(U187=TRUE,$J187,"")</f>
        <v/>
      </c>
      <c r="U187" s="132" t="b">
        <v>0</v>
      </c>
      <c r="V187" s="133">
        <f>IF(AND(H187=TRUE,OR(K187="",K187&gt;M187)),S187,0)</f>
        <v/>
      </c>
      <c r="W187" s="132" t="n">
        <v>0</v>
      </c>
      <c r="X187" s="132" t="b">
        <v>0</v>
      </c>
      <c r="Y187" s="135">
        <f>IF(H187=FALSE,VLOOKUP($C187,Sales!$C:$F,4,FALSE),1)</f>
        <v/>
      </c>
      <c r="Z187" s="132">
        <f>IF(Y187=0,"Release",IF(AND(L187&lt;J187,Y187=1,H187=FALSE,U187=FALSE,MONTH(L187)&amp;"/"&amp;YEAR(L187)&lt;&gt;MONTH(J187)&amp;"/"&amp;YEAR(J187)),"Release",""))</f>
        <v/>
      </c>
      <c r="AA187" s="136">
        <f>_xlfn.minifs($L:$L,$C:$C,$C187,$F:$F,"&lt;&gt;0")</f>
        <v/>
      </c>
      <c r="AB187" s="136">
        <f>C187&amp;"-"&amp;A187</f>
        <v/>
      </c>
      <c r="AC187" s="136">
        <f>L187</f>
        <v/>
      </c>
      <c r="AD187" s="136">
        <f>EOMONTH(EDATE($J187, 0), 0)</f>
        <v/>
      </c>
      <c r="AE187" s="135">
        <f>IF(AND(AD187&gt;EOMONTH(EDATE(AA187, 0), 0)),1,0)</f>
        <v/>
      </c>
    </row>
    <row r="188">
      <c r="A188" s="132" t="inlineStr">
        <is>
          <t>ZINT01</t>
        </is>
      </c>
      <c r="B188" s="132" t="n">
        <v>15</v>
      </c>
      <c r="C188" s="132" t="inlineStr">
        <is>
          <t>HVC301</t>
        </is>
      </c>
      <c r="D188" s="132" t="inlineStr">
        <is>
          <t>C</t>
        </is>
      </c>
      <c r="E188" s="132" t="inlineStr">
        <is>
          <t>Lunau Marc</t>
        </is>
      </c>
      <c r="F188" s="133">
        <f>SUMIFS(Investors!$M:$M, Investors!$I:$I, "&lt;=" &amp; 'NSST Print'!$B$3, Investors!$K:$K, "&gt;" &amp; 'NSST Print'!$B$3, Investors!$A:$A, 'Investor Exit List'!A188, Investors!$E:$E, 'Investor Exit List'!C188)</f>
        <v/>
      </c>
      <c r="G188" s="134" t="n">
        <v>45072</v>
      </c>
      <c r="H188" s="132">
        <f>VLOOKUP($C188,Sales!$C:$E,2,FALSE)</f>
        <v/>
      </c>
      <c r="I188" s="132">
        <f>VLOOKUP($C188,Sales!$C:$E,3,FALSE)</f>
        <v/>
      </c>
      <c r="J188" s="134">
        <f>SUMIFS(Sales!$H:$H,Sales!$C:$C,'Investor Exit List'!$C188)</f>
        <v/>
      </c>
      <c r="K188" s="134">
        <f>IF(I188=TRUE,J188,"")</f>
        <v/>
      </c>
      <c r="L188" s="134">
        <f>G188+731</f>
        <v/>
      </c>
      <c r="M188" s="134" t="n">
        <v>45473</v>
      </c>
      <c r="N188" s="135">
        <f>IFERROR(IF(G188&lt;&gt;"",IF(I188=TRUE,0,IF(U188=TRUE,0,L188-M188)),0),0)</f>
        <v/>
      </c>
      <c r="O188" s="135">
        <f>IF(N188&gt;0,IF(N188&lt;=180,N188,0),0)</f>
        <v/>
      </c>
      <c r="P188" s="133">
        <f>IF(AND(N188&lt;90,N188&gt;0),Q188,0)</f>
        <v/>
      </c>
      <c r="Q188" s="133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33">
        <f>IF(AND(H188=TRUE,I188=FALSE),Q188,0)</f>
        <v/>
      </c>
      <c r="S188" s="133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34">
        <f>IF(U188=TRUE,$J188,"")</f>
        <v/>
      </c>
      <c r="U188" s="132" t="b">
        <v>0</v>
      </c>
      <c r="V188" s="133">
        <f>IF(AND(H188=TRUE,OR(K188="",K188&gt;M188)),S188,0)</f>
        <v/>
      </c>
      <c r="W188" s="132" t="n">
        <v>0</v>
      </c>
      <c r="X188" s="132" t="b">
        <v>0</v>
      </c>
      <c r="Y188" s="135">
        <f>IF(H188=FALSE,VLOOKUP($C188,Sales!$C:$F,4,FALSE),1)</f>
        <v/>
      </c>
      <c r="Z188" s="132">
        <f>IF(Y188=0,"Release",IF(AND(L188&lt;J188,Y188=1,H188=FALSE,U188=FALSE,MONTH(L188)&amp;"/"&amp;YEAR(L188)&lt;&gt;MONTH(J188)&amp;"/"&amp;YEAR(J188)),"Release",""))</f>
        <v/>
      </c>
      <c r="AA188" s="136">
        <f>_xlfn.minifs($L:$L,$C:$C,$C188,$F:$F,"&lt;&gt;0")</f>
        <v/>
      </c>
      <c r="AB188" s="136">
        <f>C188&amp;"-"&amp;A188</f>
        <v/>
      </c>
      <c r="AC188" s="136">
        <f>L188</f>
        <v/>
      </c>
      <c r="AD188" s="136">
        <f>EOMONTH(EDATE($J188, 0), 0)</f>
        <v/>
      </c>
      <c r="AE188" s="135">
        <f>IF(AND(AD188&gt;EOMONTH(EDATE(AA188, 0), 0)),1,0)</f>
        <v/>
      </c>
    </row>
    <row r="189">
      <c r="A189" s="132" t="inlineStr">
        <is>
          <t>ZCON01</t>
        </is>
      </c>
      <c r="B189" s="132" t="n">
        <v>5</v>
      </c>
      <c r="C189" s="132" t="inlineStr">
        <is>
          <t>HVC302</t>
        </is>
      </c>
      <c r="D189" s="132" t="inlineStr">
        <is>
          <t>C</t>
        </is>
      </c>
      <c r="E189" s="132" t="inlineStr">
        <is>
          <t>Conradie Gerhard Lotter</t>
        </is>
      </c>
      <c r="F189" s="133">
        <f>SUMIFS(Investors!$M:$M, Investors!$I:$I, "&lt;=" &amp; 'NSST Print'!$B$3, Investors!$K:$K, "&gt;" &amp; 'NSST Print'!$B$3, Investors!$A:$A, 'Investor Exit List'!A189, Investors!$E:$E, 'Investor Exit List'!C189)</f>
        <v/>
      </c>
      <c r="G189" s="134" t="n">
        <v>44755</v>
      </c>
      <c r="H189" s="132">
        <f>VLOOKUP($C189,Sales!$C:$E,2,FALSE)</f>
        <v/>
      </c>
      <c r="I189" s="132">
        <f>VLOOKUP($C189,Sales!$C:$E,3,FALSE)</f>
        <v/>
      </c>
      <c r="J189" s="134">
        <f>SUMIFS(Sales!$H:$H,Sales!$C:$C,'Investor Exit List'!$C189)</f>
        <v/>
      </c>
      <c r="K189" s="134">
        <f>IF(I189=TRUE,J189,"")</f>
        <v/>
      </c>
      <c r="L189" s="134">
        <f>G189+731</f>
        <v/>
      </c>
      <c r="M189" s="134" t="n">
        <v>45473</v>
      </c>
      <c r="N189" s="135">
        <f>IFERROR(IF(G189&lt;&gt;"",IF(I189=TRUE,0,IF(U189=TRUE,0,L189-M189)),0),0)</f>
        <v/>
      </c>
      <c r="O189" s="135">
        <f>IF(N189&gt;0,IF(N189&lt;=180,N189,0),0)</f>
        <v/>
      </c>
      <c r="P189" s="133">
        <f>IF(AND(N189&lt;90,N189&gt;0),Q189,0)</f>
        <v/>
      </c>
      <c r="Q189" s="133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33">
        <f>IF(AND(H189=TRUE,I189=FALSE),Q189,0)</f>
        <v/>
      </c>
      <c r="S189" s="133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34">
        <f>IF(U189=TRUE,$J189,"")</f>
        <v/>
      </c>
      <c r="U189" s="132" t="b">
        <v>0</v>
      </c>
      <c r="V189" s="133">
        <f>IF(AND(H189=TRUE,OR(K189="",K189&gt;M189)),S189,0)</f>
        <v/>
      </c>
      <c r="W189" s="132" t="n">
        <v>0</v>
      </c>
      <c r="X189" s="132" t="b">
        <v>0</v>
      </c>
      <c r="Y189" s="135">
        <f>IF(H189=FALSE,VLOOKUP($C189,Sales!$C:$F,4,FALSE),1)</f>
        <v/>
      </c>
      <c r="Z189" s="132">
        <f>IF(Y189=0,"Release",IF(AND(L189&lt;J189,Y189=1,H189=FALSE,U189=FALSE,MONTH(L189)&amp;"/"&amp;YEAR(L189)&lt;&gt;MONTH(J189)&amp;"/"&amp;YEAR(J189)),"Release",""))</f>
        <v/>
      </c>
      <c r="AA189" s="136">
        <f>_xlfn.minifs($L:$L,$C:$C,$C189,$F:$F,"&lt;&gt;0")</f>
        <v/>
      </c>
      <c r="AB189" s="136">
        <f>C189&amp;"-"&amp;A189</f>
        <v/>
      </c>
      <c r="AC189" s="136">
        <f>L189</f>
        <v/>
      </c>
      <c r="AD189" s="136">
        <f>EOMONTH(EDATE($J189, 0), 0)</f>
        <v/>
      </c>
      <c r="AE189" s="135">
        <f>IF(AND(AD189&gt;EOMONTH(EDATE(AA189, 0), 0)),1,0)</f>
        <v/>
      </c>
    </row>
    <row r="190">
      <c r="A190" s="132" t="inlineStr">
        <is>
          <t>ZKEW01</t>
        </is>
      </c>
      <c r="B190" s="132" t="n">
        <v>2</v>
      </c>
      <c r="C190" s="132" t="inlineStr">
        <is>
          <t>HVC302</t>
        </is>
      </c>
      <c r="D190" s="132" t="inlineStr">
        <is>
          <t>C</t>
        </is>
      </c>
      <c r="E190" s="132" t="inlineStr">
        <is>
          <t>Kewley Lisa Maree</t>
        </is>
      </c>
      <c r="F190" s="133">
        <f>SUMIFS(Investors!$M:$M, Investors!$I:$I, "&lt;=" &amp; 'NSST Print'!$B$3, Investors!$K:$K, "&gt;" &amp; 'NSST Print'!$B$3, Investors!$A:$A, 'Investor Exit List'!A190, Investors!$E:$E, 'Investor Exit List'!C190)</f>
        <v/>
      </c>
      <c r="G190" s="134" t="n">
        <v>44903</v>
      </c>
      <c r="H190" s="132">
        <f>VLOOKUP($C190,Sales!$C:$E,2,FALSE)</f>
        <v/>
      </c>
      <c r="I190" s="132">
        <f>VLOOKUP($C190,Sales!$C:$E,3,FALSE)</f>
        <v/>
      </c>
      <c r="J190" s="134">
        <f>SUMIFS(Sales!$H:$H,Sales!$C:$C,'Investor Exit List'!$C190)</f>
        <v/>
      </c>
      <c r="K190" s="134">
        <f>IF(I190=TRUE,J190,"")</f>
        <v/>
      </c>
      <c r="L190" s="134">
        <f>G190+731</f>
        <v/>
      </c>
      <c r="M190" s="134" t="n">
        <v>45473</v>
      </c>
      <c r="N190" s="135">
        <f>IFERROR(IF(G190&lt;&gt;"",IF(I190=TRUE,0,IF(U190=TRUE,0,L190-M190)),0),0)</f>
        <v/>
      </c>
      <c r="O190" s="135">
        <f>IF(N190&gt;0,IF(N190&lt;=180,N190,0),0)</f>
        <v/>
      </c>
      <c r="P190" s="133">
        <f>IF(AND(N190&lt;90,N190&gt;0),Q190,0)</f>
        <v/>
      </c>
      <c r="Q190" s="133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33">
        <f>IF(AND(H190=TRUE,I190=FALSE),Q190,0)</f>
        <v/>
      </c>
      <c r="S190" s="133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34">
        <f>IF(U190=TRUE,$J190,"")</f>
        <v/>
      </c>
      <c r="U190" s="132" t="b">
        <v>0</v>
      </c>
      <c r="V190" s="133">
        <f>IF(AND(H190=TRUE,OR(K190="",K190&gt;M190)),S190,0)</f>
        <v/>
      </c>
      <c r="W190" s="132" t="n">
        <v>0</v>
      </c>
      <c r="X190" s="132" t="b">
        <v>0</v>
      </c>
      <c r="Y190" s="135">
        <f>IF(H190=FALSE,VLOOKUP($C190,Sales!$C:$F,4,FALSE),1)</f>
        <v/>
      </c>
      <c r="Z190" s="132">
        <f>IF(Y190=0,"Release",IF(AND(L190&lt;J190,Y190=1,H190=FALSE,U190=FALSE,MONTH(L190)&amp;"/"&amp;YEAR(L190)&lt;&gt;MONTH(J190)&amp;"/"&amp;YEAR(J190)),"Release",""))</f>
        <v/>
      </c>
      <c r="AA190" s="136">
        <f>_xlfn.minifs($L:$L,$C:$C,$C190,$F:$F,"&lt;&gt;0")</f>
        <v/>
      </c>
      <c r="AB190" s="136">
        <f>C190&amp;"-"&amp;A190</f>
        <v/>
      </c>
      <c r="AC190" s="136">
        <f>L190</f>
        <v/>
      </c>
      <c r="AD190" s="136">
        <f>EOMONTH(EDATE($J190, 0), 0)</f>
        <v/>
      </c>
      <c r="AE190" s="135">
        <f>IF(AND(AD190&gt;EOMONTH(EDATE(AA190, 0), 0)),1,0)</f>
        <v/>
      </c>
    </row>
    <row r="191">
      <c r="A191" s="132" t="inlineStr">
        <is>
          <t>ZJEN01</t>
        </is>
      </c>
      <c r="B191" s="132" t="n">
        <v>2</v>
      </c>
      <c r="C191" s="132" t="inlineStr">
        <is>
          <t>HVC303</t>
        </is>
      </c>
      <c r="D191" s="132" t="inlineStr">
        <is>
          <t>C</t>
        </is>
      </c>
      <c r="E191" s="132" t="inlineStr">
        <is>
          <t>Jennings Daryl Anne</t>
        </is>
      </c>
      <c r="F191" s="133">
        <f>SUMIFS(Investors!$M:$M, Investors!$I:$I, "&lt;=" &amp; 'NSST Print'!$B$3, Investors!$K:$K, "&gt;" &amp; 'NSST Print'!$B$3, Investors!$A:$A, 'Investor Exit List'!A191, Investors!$E:$E, 'Investor Exit List'!C191)</f>
        <v/>
      </c>
      <c r="G191" s="134" t="n">
        <v>44903</v>
      </c>
      <c r="H191" s="132">
        <f>VLOOKUP($C191,Sales!$C:$E,2,FALSE)</f>
        <v/>
      </c>
      <c r="I191" s="132">
        <f>VLOOKUP($C191,Sales!$C:$E,3,FALSE)</f>
        <v/>
      </c>
      <c r="J191" s="134">
        <f>SUMIFS(Sales!$H:$H,Sales!$C:$C,'Investor Exit List'!$C191)</f>
        <v/>
      </c>
      <c r="K191" s="134">
        <f>IF(I191=TRUE,J191,"")</f>
        <v/>
      </c>
      <c r="L191" s="134">
        <f>G191+731</f>
        <v/>
      </c>
      <c r="M191" s="134" t="n">
        <v>45473</v>
      </c>
      <c r="N191" s="135">
        <f>IFERROR(IF(G191&lt;&gt;"",IF(I191=TRUE,0,IF(U191=TRUE,0,L191-M191)),0),0)</f>
        <v/>
      </c>
      <c r="O191" s="135">
        <f>IF(N191&gt;0,IF(N191&lt;=180,N191,0),0)</f>
        <v/>
      </c>
      <c r="P191" s="133">
        <f>IF(AND(N191&lt;90,N191&gt;0),Q191,0)</f>
        <v/>
      </c>
      <c r="Q191" s="133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33">
        <f>IF(AND(H191=TRUE,I191=FALSE),Q191,0)</f>
        <v/>
      </c>
      <c r="S191" s="133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34">
        <f>IF(U191=TRUE,$J191,"")</f>
        <v/>
      </c>
      <c r="U191" s="132" t="b">
        <v>0</v>
      </c>
      <c r="V191" s="133">
        <f>IF(AND(H191=TRUE,OR(K191="",K191&gt;M191)),S191,0)</f>
        <v/>
      </c>
      <c r="W191" s="132" t="n">
        <v>0</v>
      </c>
      <c r="X191" s="132" t="b">
        <v>0</v>
      </c>
      <c r="Y191" s="135">
        <f>IF(H191=FALSE,VLOOKUP($C191,Sales!$C:$F,4,FALSE),1)</f>
        <v/>
      </c>
      <c r="Z191" s="132">
        <f>IF(Y191=0,"Release",IF(AND(L191&lt;J191,Y191=1,H191=FALSE,U191=FALSE,MONTH(L191)&amp;"/"&amp;YEAR(L191)&lt;&gt;MONTH(J191)&amp;"/"&amp;YEAR(J191)),"Release",""))</f>
        <v/>
      </c>
      <c r="AA191" s="136">
        <f>_xlfn.minifs($L:$L,$C:$C,$C191,$F:$F,"&lt;&gt;0")</f>
        <v/>
      </c>
      <c r="AB191" s="136">
        <f>C191&amp;"-"&amp;A191</f>
        <v/>
      </c>
      <c r="AC191" s="136">
        <f>L191</f>
        <v/>
      </c>
      <c r="AD191" s="136">
        <f>EOMONTH(EDATE($J191, 0), 0)</f>
        <v/>
      </c>
      <c r="AE191" s="135">
        <f>IF(AND(AD191&gt;EOMONTH(EDATE(AA191, 0), 0)),1,0)</f>
        <v/>
      </c>
    </row>
    <row r="192">
      <c r="A192" s="132" t="inlineStr">
        <is>
          <t>ZMEY02</t>
        </is>
      </c>
      <c r="B192" s="132" t="n">
        <v>2</v>
      </c>
      <c r="C192" s="132" t="inlineStr">
        <is>
          <t>HVC303</t>
        </is>
      </c>
      <c r="D192" s="132" t="inlineStr">
        <is>
          <t>C</t>
        </is>
      </c>
      <c r="E192" s="132" t="inlineStr">
        <is>
          <t>Meyer Catharina Levina</t>
        </is>
      </c>
      <c r="F192" s="133">
        <f>SUMIFS(Investors!$M:$M, Investors!$I:$I, "&lt;=" &amp; 'NSST Print'!$B$3, Investors!$K:$K, "&gt;" &amp; 'NSST Print'!$B$3, Investors!$A:$A, 'Investor Exit List'!A192, Investors!$E:$E, 'Investor Exit List'!C192)</f>
        <v/>
      </c>
      <c r="G192" s="134" t="n">
        <v>44903</v>
      </c>
      <c r="H192" s="132">
        <f>VLOOKUP($C192,Sales!$C:$E,2,FALSE)</f>
        <v/>
      </c>
      <c r="I192" s="132">
        <f>VLOOKUP($C192,Sales!$C:$E,3,FALSE)</f>
        <v/>
      </c>
      <c r="J192" s="134">
        <f>SUMIFS(Sales!$H:$H,Sales!$C:$C,'Investor Exit List'!$C192)</f>
        <v/>
      </c>
      <c r="K192" s="134">
        <f>IF(I192=TRUE,J192,"")</f>
        <v/>
      </c>
      <c r="L192" s="134">
        <f>G192+731</f>
        <v/>
      </c>
      <c r="M192" s="134" t="n">
        <v>45473</v>
      </c>
      <c r="N192" s="135">
        <f>IFERROR(IF(G192&lt;&gt;"",IF(I192=TRUE,0,IF(U192=TRUE,0,L192-M192)),0),0)</f>
        <v/>
      </c>
      <c r="O192" s="135">
        <f>IF(N192&gt;0,IF(N192&lt;=180,N192,0),0)</f>
        <v/>
      </c>
      <c r="P192" s="133">
        <f>IF(AND(N192&lt;90,N192&gt;0),Q192,0)</f>
        <v/>
      </c>
      <c r="Q192" s="133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33">
        <f>IF(AND(H192=TRUE,I192=FALSE),Q192,0)</f>
        <v/>
      </c>
      <c r="S192" s="133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34">
        <f>IF(U192=TRUE,$J192,"")</f>
        <v/>
      </c>
      <c r="U192" s="132" t="b">
        <v>0</v>
      </c>
      <c r="V192" s="133">
        <f>IF(AND(H192=TRUE,OR(K192="",K192&gt;M192)),S192,0)</f>
        <v/>
      </c>
      <c r="W192" s="132" t="n">
        <v>0</v>
      </c>
      <c r="X192" s="132" t="b">
        <v>0</v>
      </c>
      <c r="Y192" s="135">
        <f>IF(H192=FALSE,VLOOKUP($C192,Sales!$C:$F,4,FALSE),1)</f>
        <v/>
      </c>
      <c r="Z192" s="132">
        <f>IF(Y192=0,"Release",IF(AND(L192&lt;J192,Y192=1,H192=FALSE,U192=FALSE,MONTH(L192)&amp;"/"&amp;YEAR(L192)&lt;&gt;MONTH(J192)&amp;"/"&amp;YEAR(J192)),"Release",""))</f>
        <v/>
      </c>
      <c r="AA192" s="136">
        <f>_xlfn.minifs($L:$L,$C:$C,$C192,$F:$F,"&lt;&gt;0")</f>
        <v/>
      </c>
      <c r="AB192" s="136">
        <f>C192&amp;"-"&amp;A192</f>
        <v/>
      </c>
      <c r="AC192" s="136">
        <f>L192</f>
        <v/>
      </c>
      <c r="AD192" s="136">
        <f>EOMONTH(EDATE($J192, 0), 0)</f>
        <v/>
      </c>
      <c r="AE192" s="135">
        <f>IF(AND(AD192&gt;EOMONTH(EDATE(AA192, 0), 0)),1,0)</f>
        <v/>
      </c>
    </row>
    <row r="193">
      <c r="A193" s="132" t="inlineStr">
        <is>
          <t>ZRIT01</t>
        </is>
      </c>
      <c r="B193" s="132" t="n">
        <v>7</v>
      </c>
      <c r="C193" s="132" t="inlineStr">
        <is>
          <t>HVC303</t>
        </is>
      </c>
      <c r="D193" s="132" t="inlineStr">
        <is>
          <t>C</t>
        </is>
      </c>
      <c r="E193" s="132" t="inlineStr">
        <is>
          <t>Ritter Dennis</t>
        </is>
      </c>
      <c r="F193" s="133">
        <f>SUMIFS(Investors!$M:$M, Investors!$I:$I, "&lt;=" &amp; 'NSST Print'!$B$3, Investors!$K:$K, "&gt;" &amp; 'NSST Print'!$B$3, Investors!$A:$A, 'Investor Exit List'!A193, Investors!$E:$E, 'Investor Exit List'!C193)</f>
        <v/>
      </c>
      <c r="G193" s="134" t="n">
        <v>44903</v>
      </c>
      <c r="H193" s="132">
        <f>VLOOKUP($C193,Sales!$C:$E,2,FALSE)</f>
        <v/>
      </c>
      <c r="I193" s="132">
        <f>VLOOKUP($C193,Sales!$C:$E,3,FALSE)</f>
        <v/>
      </c>
      <c r="J193" s="134">
        <f>SUMIFS(Sales!$H:$H,Sales!$C:$C,'Investor Exit List'!$C193)</f>
        <v/>
      </c>
      <c r="K193" s="134">
        <f>IF(I193=TRUE,J193,"")</f>
        <v/>
      </c>
      <c r="L193" s="134">
        <f>G193+731</f>
        <v/>
      </c>
      <c r="M193" s="134" t="n">
        <v>45473</v>
      </c>
      <c r="N193" s="135">
        <f>IFERROR(IF(G193&lt;&gt;"",IF(I193=TRUE,0,IF(U193=TRUE,0,L193-M193)),0),0)</f>
        <v/>
      </c>
      <c r="O193" s="135">
        <f>IF(N193&gt;0,IF(N193&lt;=180,N193,0),0)</f>
        <v/>
      </c>
      <c r="P193" s="133">
        <f>IF(AND(N193&lt;90,N193&gt;0),Q193,0)</f>
        <v/>
      </c>
      <c r="Q193" s="133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33">
        <f>IF(AND(H193=TRUE,I193=FALSE),Q193,0)</f>
        <v/>
      </c>
      <c r="S193" s="133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34">
        <f>IF(U193=TRUE,$J193,"")</f>
        <v/>
      </c>
      <c r="U193" s="132" t="b">
        <v>0</v>
      </c>
      <c r="V193" s="133">
        <f>IF(AND(H193=TRUE,OR(K193="",K193&gt;M193)),S193,0)</f>
        <v/>
      </c>
      <c r="W193" s="132" t="n">
        <v>0</v>
      </c>
      <c r="X193" s="132" t="b">
        <v>0</v>
      </c>
      <c r="Y193" s="135">
        <f>IF(H193=FALSE,VLOOKUP($C193,Sales!$C:$F,4,FALSE),1)</f>
        <v/>
      </c>
      <c r="Z193" s="132">
        <f>IF(Y193=0,"Release",IF(AND(L193&lt;J193,Y193=1,H193=FALSE,U193=FALSE,MONTH(L193)&amp;"/"&amp;YEAR(L193)&lt;&gt;MONTH(J193)&amp;"/"&amp;YEAR(J193)),"Release",""))</f>
        <v/>
      </c>
      <c r="AA193" s="136">
        <f>_xlfn.minifs($L:$L,$C:$C,$C193,$F:$F,"&lt;&gt;0")</f>
        <v/>
      </c>
      <c r="AB193" s="136">
        <f>C193&amp;"-"&amp;A193</f>
        <v/>
      </c>
      <c r="AC193" s="136">
        <f>L193</f>
        <v/>
      </c>
      <c r="AD193" s="136">
        <f>EOMONTH(EDATE($J193, 0), 0)</f>
        <v/>
      </c>
      <c r="AE193" s="135">
        <f>IF(AND(AD193&gt;EOMONTH(EDATE(AA193, 0), 0)),1,0)</f>
        <v/>
      </c>
    </row>
    <row r="194">
      <c r="A194" s="132" t="inlineStr">
        <is>
          <t>ZWES01</t>
        </is>
      </c>
      <c r="B194" s="132" t="n">
        <v>2</v>
      </c>
      <c r="C194" s="132" t="inlineStr">
        <is>
          <t>HVC303</t>
        </is>
      </c>
      <c r="D194" s="132" t="inlineStr">
        <is>
          <t>C</t>
        </is>
      </c>
      <c r="E194" s="132" t="inlineStr">
        <is>
          <t>Wessels Gerhardus Jacobus</t>
        </is>
      </c>
      <c r="F194" s="133">
        <f>SUMIFS(Investors!$M:$M, Investors!$I:$I, "&lt;=" &amp; 'NSST Print'!$B$3, Investors!$K:$K, "&gt;" &amp; 'NSST Print'!$B$3, Investors!$A:$A, 'Investor Exit List'!A194, Investors!$E:$E, 'Investor Exit List'!C194)</f>
        <v/>
      </c>
      <c r="G194" s="134" t="n">
        <v>44903</v>
      </c>
      <c r="H194" s="132">
        <f>VLOOKUP($C194,Sales!$C:$E,2,FALSE)</f>
        <v/>
      </c>
      <c r="I194" s="132">
        <f>VLOOKUP($C194,Sales!$C:$E,3,FALSE)</f>
        <v/>
      </c>
      <c r="J194" s="134">
        <f>SUMIFS(Sales!$H:$H,Sales!$C:$C,'Investor Exit List'!$C194)</f>
        <v/>
      </c>
      <c r="K194" s="134">
        <f>IF(I194=TRUE,J194,"")</f>
        <v/>
      </c>
      <c r="L194" s="134">
        <f>G194+731</f>
        <v/>
      </c>
      <c r="M194" s="134" t="n">
        <v>45473</v>
      </c>
      <c r="N194" s="135">
        <f>IFERROR(IF(G194&lt;&gt;"",IF(I194=TRUE,0,IF(U194=TRUE,0,L194-M194)),0),0)</f>
        <v/>
      </c>
      <c r="O194" s="135">
        <f>IF(N194&gt;0,IF(N194&lt;=180,N194,0),0)</f>
        <v/>
      </c>
      <c r="P194" s="133">
        <f>IF(AND(N194&lt;90,N194&gt;0),Q194,0)</f>
        <v/>
      </c>
      <c r="Q194" s="133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33">
        <f>IF(AND(H194=TRUE,I194=FALSE),Q194,0)</f>
        <v/>
      </c>
      <c r="S194" s="133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34">
        <f>IF(U194=TRUE,$J194,"")</f>
        <v/>
      </c>
      <c r="U194" s="132" t="b">
        <v>0</v>
      </c>
      <c r="V194" s="133">
        <f>IF(AND(H194=TRUE,OR(K194="",K194&gt;M194)),S194,0)</f>
        <v/>
      </c>
      <c r="W194" s="132" t="n">
        <v>0</v>
      </c>
      <c r="X194" s="132" t="b">
        <v>0</v>
      </c>
      <c r="Y194" s="135">
        <f>IF(H194=FALSE,VLOOKUP($C194,Sales!$C:$F,4,FALSE),1)</f>
        <v/>
      </c>
      <c r="Z194" s="132">
        <f>IF(Y194=0,"Release",IF(AND(L194&lt;J194,Y194=1,H194=FALSE,U194=FALSE,MONTH(L194)&amp;"/"&amp;YEAR(L194)&lt;&gt;MONTH(J194)&amp;"/"&amp;YEAR(J194)),"Release",""))</f>
        <v/>
      </c>
      <c r="AA194" s="136">
        <f>_xlfn.minifs($L:$L,$C:$C,$C194,$F:$F,"&lt;&gt;0")</f>
        <v/>
      </c>
      <c r="AB194" s="136">
        <f>C194&amp;"-"&amp;A194</f>
        <v/>
      </c>
      <c r="AC194" s="136">
        <f>L194</f>
        <v/>
      </c>
      <c r="AD194" s="136">
        <f>EOMONTH(EDATE($J194, 0), 0)</f>
        <v/>
      </c>
      <c r="AE194" s="135">
        <f>IF(AND(AD194&gt;EOMONTH(EDATE(AA194, 0), 0)),1,0)</f>
        <v/>
      </c>
    </row>
    <row r="195">
      <c r="A195" s="132" t="inlineStr">
        <is>
          <t>ZVAN05</t>
        </is>
      </c>
      <c r="B195" s="132" t="n">
        <v>3</v>
      </c>
      <c r="C195" s="132" t="inlineStr">
        <is>
          <t>HVC304</t>
        </is>
      </c>
      <c r="D195" s="132" t="inlineStr">
        <is>
          <t>C</t>
        </is>
      </c>
      <c r="E195" s="132" t="inlineStr">
        <is>
          <t>van der Sandt Hermanus</t>
        </is>
      </c>
      <c r="F195" s="133">
        <f>SUMIFS(Investors!$M:$M, Investors!$I:$I, "&lt;=" &amp; 'NSST Print'!$B$3, Investors!$K:$K, "&gt;" &amp; 'NSST Print'!$B$3, Investors!$A:$A, 'Investor Exit List'!A195, Investors!$E:$E, 'Investor Exit List'!C195)</f>
        <v/>
      </c>
      <c r="G195" s="134" t="n">
        <v>44903</v>
      </c>
      <c r="H195" s="132">
        <f>VLOOKUP($C195,Sales!$C:$E,2,FALSE)</f>
        <v/>
      </c>
      <c r="I195" s="132">
        <f>VLOOKUP($C195,Sales!$C:$E,3,FALSE)</f>
        <v/>
      </c>
      <c r="J195" s="134">
        <f>SUMIFS(Sales!$H:$H,Sales!$C:$C,'Investor Exit List'!$C195)</f>
        <v/>
      </c>
      <c r="K195" s="134">
        <f>IF(I195=TRUE,J195,"")</f>
        <v/>
      </c>
      <c r="L195" s="134">
        <f>G195+731</f>
        <v/>
      </c>
      <c r="M195" s="134" t="n">
        <v>45473</v>
      </c>
      <c r="N195" s="135">
        <f>IFERROR(IF(G195&lt;&gt;"",IF(I195=TRUE,0,IF(U195=TRUE,0,L195-M195)),0),0)</f>
        <v/>
      </c>
      <c r="O195" s="135">
        <f>IF(N195&gt;0,IF(N195&lt;=180,N195,0),0)</f>
        <v/>
      </c>
      <c r="P195" s="133">
        <f>IF(AND(N195&lt;90,N195&gt;0),Q195,0)</f>
        <v/>
      </c>
      <c r="Q195" s="133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33">
        <f>IF(AND(H195=TRUE,I195=FALSE),Q195,0)</f>
        <v/>
      </c>
      <c r="S195" s="133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34">
        <f>IF(U195=TRUE,$J195,"")</f>
        <v/>
      </c>
      <c r="U195" s="132" t="b">
        <v>0</v>
      </c>
      <c r="V195" s="133">
        <f>IF(AND(H195=TRUE,OR(K195="",K195&gt;M195)),S195,0)</f>
        <v/>
      </c>
      <c r="W195" s="132" t="n">
        <v>0</v>
      </c>
      <c r="X195" s="132" t="b">
        <v>0</v>
      </c>
      <c r="Y195" s="135">
        <f>IF(H195=FALSE,VLOOKUP($C195,Sales!$C:$F,4,FALSE),1)</f>
        <v/>
      </c>
      <c r="Z195" s="132">
        <f>IF(Y195=0,"Release",IF(AND(L195&lt;J195,Y195=1,H195=FALSE,U195=FALSE,MONTH(L195)&amp;"/"&amp;YEAR(L195)&lt;&gt;MONTH(J195)&amp;"/"&amp;YEAR(J195)),"Release",""))</f>
        <v/>
      </c>
      <c r="AA195" s="136">
        <f>_xlfn.minifs($L:$L,$C:$C,$C195,$F:$F,"&lt;&gt;0")</f>
        <v/>
      </c>
      <c r="AB195" s="136">
        <f>C195&amp;"-"&amp;A195</f>
        <v/>
      </c>
      <c r="AC195" s="136">
        <f>L195</f>
        <v/>
      </c>
      <c r="AD195" s="136">
        <f>EOMONTH(EDATE($J195, 0), 0)</f>
        <v/>
      </c>
      <c r="AE195" s="135">
        <f>IF(AND(AD195&gt;EOMONTH(EDATE(AA195, 0), 0)),1,0)</f>
        <v/>
      </c>
    </row>
    <row r="196">
      <c r="A196" s="132" t="inlineStr">
        <is>
          <t>ZBER01</t>
        </is>
      </c>
      <c r="B196" s="132" t="n">
        <v>1</v>
      </c>
      <c r="C196" s="132" t="inlineStr">
        <is>
          <t>HVC305</t>
        </is>
      </c>
      <c r="D196" s="132" t="inlineStr">
        <is>
          <t>C</t>
        </is>
      </c>
      <c r="E196" s="132" t="inlineStr">
        <is>
          <t>Berk-Heinze Beverley</t>
        </is>
      </c>
      <c r="F196" s="133">
        <f>SUMIFS(Investors!$M:$M, Investors!$I:$I, "&lt;=" &amp; 'NSST Print'!$B$3, Investors!$K:$K, "&gt;" &amp; 'NSST Print'!$B$3, Investors!$A:$A, 'Investor Exit List'!A196, Investors!$E:$E, 'Investor Exit List'!C196)</f>
        <v/>
      </c>
      <c r="G196" s="134" t="n">
        <v>44909</v>
      </c>
      <c r="H196" s="132">
        <f>VLOOKUP($C196,Sales!$C:$E,2,FALSE)</f>
        <v/>
      </c>
      <c r="I196" s="132">
        <f>VLOOKUP($C196,Sales!$C:$E,3,FALSE)</f>
        <v/>
      </c>
      <c r="J196" s="134">
        <f>SUMIFS(Sales!$H:$H,Sales!$C:$C,'Investor Exit List'!$C196)</f>
        <v/>
      </c>
      <c r="K196" s="134">
        <f>IF(I196=TRUE,J196,"")</f>
        <v/>
      </c>
      <c r="L196" s="134">
        <f>G196+731</f>
        <v/>
      </c>
      <c r="M196" s="134" t="n">
        <v>45473</v>
      </c>
      <c r="N196" s="135">
        <f>IFERROR(IF(G196&lt;&gt;"",IF(I196=TRUE,0,IF(U196=TRUE,0,L196-M196)),0),0)</f>
        <v/>
      </c>
      <c r="O196" s="135">
        <f>IF(N196&gt;0,IF(N196&lt;=180,N196,0),0)</f>
        <v/>
      </c>
      <c r="P196" s="133">
        <f>IF(AND(N196&lt;90,N196&gt;0),Q196,0)</f>
        <v/>
      </c>
      <c r="Q196" s="133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33">
        <f>IF(AND(H196=TRUE,I196=FALSE),Q196,0)</f>
        <v/>
      </c>
      <c r="S196" s="133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34">
        <f>IF(U196=TRUE,$J196,"")</f>
        <v/>
      </c>
      <c r="U196" s="132" t="b">
        <v>0</v>
      </c>
      <c r="V196" s="133">
        <f>IF(AND(H196=TRUE,OR(K196="",K196&gt;M196)),S196,0)</f>
        <v/>
      </c>
      <c r="W196" s="132" t="n">
        <v>0</v>
      </c>
      <c r="X196" s="132" t="b">
        <v>0</v>
      </c>
      <c r="Y196" s="135">
        <f>IF(H196=FALSE,VLOOKUP($C196,Sales!$C:$F,4,FALSE),1)</f>
        <v/>
      </c>
      <c r="Z196" s="132">
        <f>IF(Y196=0,"Release",IF(AND(L196&lt;J196,Y196=1,H196=FALSE,U196=FALSE,MONTH(L196)&amp;"/"&amp;YEAR(L196)&lt;&gt;MONTH(J196)&amp;"/"&amp;YEAR(J196)),"Release",""))</f>
        <v/>
      </c>
      <c r="AA196" s="136">
        <f>_xlfn.minifs($L:$L,$C:$C,$C196,$F:$F,"&lt;&gt;0")</f>
        <v/>
      </c>
      <c r="AB196" s="136">
        <f>C196&amp;"-"&amp;A196</f>
        <v/>
      </c>
      <c r="AC196" s="136">
        <f>L196</f>
        <v/>
      </c>
      <c r="AD196" s="136">
        <f>EOMONTH(EDATE($J196, 0), 0)</f>
        <v/>
      </c>
      <c r="AE196" s="135">
        <f>IF(AND(AD196&gt;EOMONTH(EDATE(AA196, 0), 0)),1,0)</f>
        <v/>
      </c>
    </row>
    <row r="197">
      <c r="A197" s="132" t="inlineStr">
        <is>
          <t>ZDEK01</t>
        </is>
      </c>
      <c r="B197" s="132" t="n">
        <v>3</v>
      </c>
      <c r="C197" s="132" t="inlineStr">
        <is>
          <t>HVC305</t>
        </is>
      </c>
      <c r="D197" s="132" t="inlineStr">
        <is>
          <t>C</t>
        </is>
      </c>
      <c r="E197" s="132" t="inlineStr">
        <is>
          <t>De Klerk (Way) Dawn Margaret</t>
        </is>
      </c>
      <c r="F197" s="133">
        <f>SUMIFS(Investors!$M:$M, Investors!$I:$I, "&lt;=" &amp; 'NSST Print'!$B$3, Investors!$K:$K, "&gt;" &amp; 'NSST Print'!$B$3, Investors!$A:$A, 'Investor Exit List'!A197, Investors!$E:$E, 'Investor Exit List'!C197)</f>
        <v/>
      </c>
      <c r="G197" s="134" t="n">
        <v>45107</v>
      </c>
      <c r="H197" s="132">
        <f>VLOOKUP($C197,Sales!$C:$E,2,FALSE)</f>
        <v/>
      </c>
      <c r="I197" s="132">
        <f>VLOOKUP($C197,Sales!$C:$E,3,FALSE)</f>
        <v/>
      </c>
      <c r="J197" s="134">
        <f>SUMIFS(Sales!$H:$H,Sales!$C:$C,'Investor Exit List'!$C197)</f>
        <v/>
      </c>
      <c r="K197" s="134">
        <f>IF(I197=TRUE,J197,"")</f>
        <v/>
      </c>
      <c r="L197" s="134">
        <f>G197+731</f>
        <v/>
      </c>
      <c r="M197" s="134" t="n">
        <v>45473</v>
      </c>
      <c r="N197" s="135">
        <f>IFERROR(IF(G197&lt;&gt;"",IF(I197=TRUE,0,IF(U197=TRUE,0,L197-M197)),0),0)</f>
        <v/>
      </c>
      <c r="O197" s="135">
        <f>IF(N197&gt;0,IF(N197&lt;=180,N197,0),0)</f>
        <v/>
      </c>
      <c r="P197" s="133">
        <f>IF(AND(N197&lt;90,N197&gt;0),Q197,0)</f>
        <v/>
      </c>
      <c r="Q197" s="133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33">
        <f>IF(AND(H197=TRUE,I197=FALSE),Q197,0)</f>
        <v/>
      </c>
      <c r="S197" s="133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34">
        <f>IF(U197=TRUE,$J197,"")</f>
        <v/>
      </c>
      <c r="U197" s="132" t="b">
        <v>0</v>
      </c>
      <c r="V197" s="133">
        <f>IF(AND(H197=TRUE,OR(K197="",K197&gt;M197)),S197,0)</f>
        <v/>
      </c>
      <c r="W197" s="132" t="n">
        <v>0</v>
      </c>
      <c r="X197" s="132" t="b">
        <v>0</v>
      </c>
      <c r="Y197" s="135">
        <f>IF(H197=FALSE,VLOOKUP($C197,Sales!$C:$F,4,FALSE),1)</f>
        <v/>
      </c>
      <c r="Z197" s="132">
        <f>IF(Y197=0,"Release",IF(AND(L197&lt;J197,Y197=1,H197=FALSE,U197=FALSE,MONTH(L197)&amp;"/"&amp;YEAR(L197)&lt;&gt;MONTH(J197)&amp;"/"&amp;YEAR(J197)),"Release",""))</f>
        <v/>
      </c>
      <c r="AA197" s="136">
        <f>_xlfn.minifs($L:$L,$C:$C,$C197,$F:$F,"&lt;&gt;0")</f>
        <v/>
      </c>
      <c r="AB197" s="136">
        <f>C197&amp;"-"&amp;A197</f>
        <v/>
      </c>
      <c r="AC197" s="136">
        <f>L197</f>
        <v/>
      </c>
      <c r="AD197" s="136">
        <f>EOMONTH(EDATE($J197, 0), 0)</f>
        <v/>
      </c>
      <c r="AE197" s="135">
        <f>IF(AND(AD197&gt;EOMONTH(EDATE(AA197, 0), 0)),1,0)</f>
        <v/>
      </c>
    </row>
    <row r="198">
      <c r="A198" s="132" t="inlineStr">
        <is>
          <t>ZDUT01</t>
        </is>
      </c>
      <c r="B198" s="132" t="n">
        <v>1</v>
      </c>
      <c r="C198" s="132" t="inlineStr">
        <is>
          <t>HVC305</t>
        </is>
      </c>
      <c r="D198" s="132" t="inlineStr">
        <is>
          <t>C</t>
        </is>
      </c>
      <c r="E198" s="132" t="inlineStr">
        <is>
          <t>du Toit Willem Anton</t>
        </is>
      </c>
      <c r="F198" s="133">
        <f>SUMIFS(Investors!$M:$M, Investors!$I:$I, "&lt;=" &amp; 'NSST Print'!$B$3, Investors!$K:$K, "&gt;" &amp; 'NSST Print'!$B$3, Investors!$A:$A, 'Investor Exit List'!A198, Investors!$E:$E, 'Investor Exit List'!C198)</f>
        <v/>
      </c>
      <c r="G198" s="134" t="n">
        <v>44903</v>
      </c>
      <c r="H198" s="132">
        <f>VLOOKUP($C198,Sales!$C:$E,2,FALSE)</f>
        <v/>
      </c>
      <c r="I198" s="132">
        <f>VLOOKUP($C198,Sales!$C:$E,3,FALSE)</f>
        <v/>
      </c>
      <c r="J198" s="134">
        <f>SUMIFS(Sales!$H:$H,Sales!$C:$C,'Investor Exit List'!$C198)</f>
        <v/>
      </c>
      <c r="K198" s="134">
        <f>IF(I198=TRUE,J198,"")</f>
        <v/>
      </c>
      <c r="L198" s="134">
        <f>G198+731</f>
        <v/>
      </c>
      <c r="M198" s="134" t="n">
        <v>45473</v>
      </c>
      <c r="N198" s="135">
        <f>IFERROR(IF(G198&lt;&gt;"",IF(I198=TRUE,0,IF(U198=TRUE,0,L198-M198)),0),0)</f>
        <v/>
      </c>
      <c r="O198" s="135">
        <f>IF(N198&gt;0,IF(N198&lt;=180,N198,0),0)</f>
        <v/>
      </c>
      <c r="P198" s="133">
        <f>IF(AND(N198&lt;90,N198&gt;0),Q198,0)</f>
        <v/>
      </c>
      <c r="Q198" s="133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33">
        <f>IF(AND(H198=TRUE,I198=FALSE),Q198,0)</f>
        <v/>
      </c>
      <c r="S198" s="133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34">
        <f>IF(U198=TRUE,$J198,"")</f>
        <v/>
      </c>
      <c r="U198" s="132" t="b">
        <v>0</v>
      </c>
      <c r="V198" s="133">
        <f>IF(AND(H198=TRUE,OR(K198="",K198&gt;M198)),S198,0)</f>
        <v/>
      </c>
      <c r="W198" s="132" t="n">
        <v>0</v>
      </c>
      <c r="X198" s="132" t="b">
        <v>0</v>
      </c>
      <c r="Y198" s="135">
        <f>IF(H198=FALSE,VLOOKUP($C198,Sales!$C:$F,4,FALSE),1)</f>
        <v/>
      </c>
      <c r="Z198" s="132">
        <f>IF(Y198=0,"Release",IF(AND(L198&lt;J198,Y198=1,H198=FALSE,U198=FALSE,MONTH(L198)&amp;"/"&amp;YEAR(L198)&lt;&gt;MONTH(J198)&amp;"/"&amp;YEAR(J198)),"Release",""))</f>
        <v/>
      </c>
      <c r="AA198" s="136">
        <f>_xlfn.minifs($L:$L,$C:$C,$C198,$F:$F,"&lt;&gt;0")</f>
        <v/>
      </c>
      <c r="AB198" s="136">
        <f>C198&amp;"-"&amp;A198</f>
        <v/>
      </c>
      <c r="AC198" s="136">
        <f>L198</f>
        <v/>
      </c>
      <c r="AD198" s="136">
        <f>EOMONTH(EDATE($J198, 0), 0)</f>
        <v/>
      </c>
      <c r="AE198" s="135">
        <f>IF(AND(AD198&gt;EOMONTH(EDATE(AA198, 0), 0)),1,0)</f>
        <v/>
      </c>
    </row>
    <row r="199">
      <c r="A199" s="132" t="inlineStr">
        <is>
          <t>ZKRO01</t>
        </is>
      </c>
      <c r="B199" s="132" t="n">
        <v>3</v>
      </c>
      <c r="C199" s="132" t="inlineStr">
        <is>
          <t>HVC305</t>
        </is>
      </c>
      <c r="D199" s="132" t="inlineStr">
        <is>
          <t>C</t>
        </is>
      </c>
      <c r="E199" s="132" t="inlineStr">
        <is>
          <t>van der Merwe Frans</t>
        </is>
      </c>
      <c r="F199" s="133">
        <f>SUMIFS(Investors!$M:$M, Investors!$I:$I, "&lt;=" &amp; 'NSST Print'!$B$3, Investors!$K:$K, "&gt;" &amp; 'NSST Print'!$B$3, Investors!$A:$A, 'Investor Exit List'!A199, Investors!$E:$E, 'Investor Exit List'!C199)</f>
        <v/>
      </c>
      <c r="G199" s="134" t="n">
        <v>44916</v>
      </c>
      <c r="H199" s="132">
        <f>VLOOKUP($C199,Sales!$C:$E,2,FALSE)</f>
        <v/>
      </c>
      <c r="I199" s="132">
        <f>VLOOKUP($C199,Sales!$C:$E,3,FALSE)</f>
        <v/>
      </c>
      <c r="J199" s="134">
        <f>SUMIFS(Sales!$H:$H,Sales!$C:$C,'Investor Exit List'!$C199)</f>
        <v/>
      </c>
      <c r="K199" s="134">
        <f>IF(I199=TRUE,J199,"")</f>
        <v/>
      </c>
      <c r="L199" s="134">
        <f>G199+731</f>
        <v/>
      </c>
      <c r="M199" s="134" t="n">
        <v>45473</v>
      </c>
      <c r="N199" s="135">
        <f>IFERROR(IF(G199&lt;&gt;"",IF(I199=TRUE,0,IF(U199=TRUE,0,L199-M199)),0),0)</f>
        <v/>
      </c>
      <c r="O199" s="135">
        <f>IF(N199&gt;0,IF(N199&lt;=180,N199,0),0)</f>
        <v/>
      </c>
      <c r="P199" s="133">
        <f>IF(AND(N199&lt;90,N199&gt;0),Q199,0)</f>
        <v/>
      </c>
      <c r="Q199" s="133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33">
        <f>IF(AND(H199=TRUE,I199=FALSE),Q199,0)</f>
        <v/>
      </c>
      <c r="S199" s="133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34">
        <f>IF(U199=TRUE,$J199,"")</f>
        <v/>
      </c>
      <c r="U199" s="132" t="b">
        <v>0</v>
      </c>
      <c r="V199" s="133">
        <f>IF(AND(H199=TRUE,OR(K199="",K199&gt;M199)),S199,0)</f>
        <v/>
      </c>
      <c r="W199" s="132" t="n">
        <v>0</v>
      </c>
      <c r="X199" s="132" t="b">
        <v>0</v>
      </c>
      <c r="Y199" s="135">
        <f>IF(H199=FALSE,VLOOKUP($C199,Sales!$C:$F,4,FALSE),1)</f>
        <v/>
      </c>
      <c r="Z199" s="132">
        <f>IF(Y199=0,"Release",IF(AND(L199&lt;J199,Y199=1,H199=FALSE,U199=FALSE,MONTH(L199)&amp;"/"&amp;YEAR(L199)&lt;&gt;MONTH(J199)&amp;"/"&amp;YEAR(J199)),"Release",""))</f>
        <v/>
      </c>
      <c r="AA199" s="136">
        <f>_xlfn.minifs($L:$L,$C:$C,$C199,$F:$F,"&lt;&gt;0")</f>
        <v/>
      </c>
      <c r="AB199" s="136">
        <f>C199&amp;"-"&amp;A199</f>
        <v/>
      </c>
      <c r="AC199" s="136">
        <f>L199</f>
        <v/>
      </c>
      <c r="AD199" s="136">
        <f>EOMONTH(EDATE($J199, 0), 0)</f>
        <v/>
      </c>
      <c r="AE199" s="135">
        <f>IF(AND(AD199&gt;EOMONTH(EDATE(AA199, 0), 0)),1,0)</f>
        <v/>
      </c>
    </row>
    <row r="200">
      <c r="A200" s="132" t="inlineStr">
        <is>
          <t>ZVOL01</t>
        </is>
      </c>
      <c r="B200" s="132" t="n">
        <v>4</v>
      </c>
      <c r="C200" s="132" t="inlineStr">
        <is>
          <t>HVC305</t>
        </is>
      </c>
      <c r="D200" s="132" t="inlineStr">
        <is>
          <t>C</t>
        </is>
      </c>
      <c r="E200" s="132" t="inlineStr">
        <is>
          <t>Volschenk Gideon Cornelius</t>
        </is>
      </c>
      <c r="F200" s="133">
        <f>SUMIFS(Investors!$M:$M, Investors!$I:$I, "&lt;=" &amp; 'NSST Print'!$B$3, Investors!$K:$K, "&gt;" &amp; 'NSST Print'!$B$3, Investors!$A:$A, 'Investor Exit List'!A200, Investors!$E:$E, 'Investor Exit List'!C200)</f>
        <v/>
      </c>
      <c r="G200" s="134" t="n">
        <v>44903</v>
      </c>
      <c r="H200" s="132">
        <f>VLOOKUP($C200,Sales!$C:$E,2,FALSE)</f>
        <v/>
      </c>
      <c r="I200" s="132">
        <f>VLOOKUP($C200,Sales!$C:$E,3,FALSE)</f>
        <v/>
      </c>
      <c r="J200" s="134">
        <f>SUMIFS(Sales!$H:$H,Sales!$C:$C,'Investor Exit List'!$C200)</f>
        <v/>
      </c>
      <c r="K200" s="134">
        <f>IF(I200=TRUE,J200,"")</f>
        <v/>
      </c>
      <c r="L200" s="134">
        <f>G200+731</f>
        <v/>
      </c>
      <c r="M200" s="134" t="n">
        <v>45473</v>
      </c>
      <c r="N200" s="135">
        <f>IFERROR(IF(G200&lt;&gt;"",IF(I200=TRUE,0,IF(U200=TRUE,0,L200-M200)),0),0)</f>
        <v/>
      </c>
      <c r="O200" s="135">
        <f>IF(N200&gt;0,IF(N200&lt;=180,N200,0),0)</f>
        <v/>
      </c>
      <c r="P200" s="133">
        <f>IF(AND(N200&lt;90,N200&gt;0),Q200,0)</f>
        <v/>
      </c>
      <c r="Q200" s="133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33">
        <f>IF(AND(H200=TRUE,I200=FALSE),Q200,0)</f>
        <v/>
      </c>
      <c r="S200" s="133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34">
        <f>IF(U200=TRUE,$J200,"")</f>
        <v/>
      </c>
      <c r="U200" s="132" t="b">
        <v>0</v>
      </c>
      <c r="V200" s="133">
        <f>IF(AND(H200=TRUE,OR(K200="",K200&gt;M200)),S200,0)</f>
        <v/>
      </c>
      <c r="W200" s="132" t="n">
        <v>0</v>
      </c>
      <c r="X200" s="132" t="b">
        <v>0</v>
      </c>
      <c r="Y200" s="135">
        <f>IF(H200=FALSE,VLOOKUP($C200,Sales!$C:$F,4,FALSE),1)</f>
        <v/>
      </c>
      <c r="Z200" s="132">
        <f>IF(Y200=0,"Release",IF(AND(L200&lt;J200,Y200=1,H200=FALSE,U200=FALSE,MONTH(L200)&amp;"/"&amp;YEAR(L200)&lt;&gt;MONTH(J200)&amp;"/"&amp;YEAR(J200)),"Release",""))</f>
        <v/>
      </c>
      <c r="AA200" s="136">
        <f>_xlfn.minifs($L:$L,$C:$C,$C200,$F:$F,"&lt;&gt;0")</f>
        <v/>
      </c>
      <c r="AB200" s="136">
        <f>C200&amp;"-"&amp;A200</f>
        <v/>
      </c>
      <c r="AC200" s="136">
        <f>L200</f>
        <v/>
      </c>
      <c r="AD200" s="136">
        <f>EOMONTH(EDATE($J200, 0), 0)</f>
        <v/>
      </c>
      <c r="AE200" s="135">
        <f>IF(AND(AD200&gt;EOMONTH(EDATE(AA200, 0), 0)),1,0)</f>
        <v/>
      </c>
    </row>
    <row r="201">
      <c r="A201" s="132" t="inlineStr">
        <is>
          <t>ZVAN05</t>
        </is>
      </c>
      <c r="B201" s="132" t="n">
        <v>4</v>
      </c>
      <c r="C201" s="132" t="inlineStr">
        <is>
          <t>HVC306</t>
        </is>
      </c>
      <c r="D201" s="132" t="inlineStr">
        <is>
          <t>C</t>
        </is>
      </c>
      <c r="E201" s="132" t="inlineStr">
        <is>
          <t>van der Sandt Hermanus</t>
        </is>
      </c>
      <c r="F201" s="133">
        <f>SUMIFS(Investors!$M:$M, Investors!$I:$I, "&lt;=" &amp; 'NSST Print'!$B$3, Investors!$K:$K, "&gt;" &amp; 'NSST Print'!$B$3, Investors!$A:$A, 'Investor Exit List'!A201, Investors!$E:$E, 'Investor Exit List'!C201)</f>
        <v/>
      </c>
      <c r="G201" s="134" t="n">
        <v>44903</v>
      </c>
      <c r="H201" s="132">
        <f>VLOOKUP($C201,Sales!$C:$E,2,FALSE)</f>
        <v/>
      </c>
      <c r="I201" s="132">
        <f>VLOOKUP($C201,Sales!$C:$E,3,FALSE)</f>
        <v/>
      </c>
      <c r="J201" s="134">
        <f>SUMIFS(Sales!$H:$H,Sales!$C:$C,'Investor Exit List'!$C201)</f>
        <v/>
      </c>
      <c r="K201" s="134">
        <f>IF(I201=TRUE,J201,"")</f>
        <v/>
      </c>
      <c r="L201" s="134">
        <f>G201+731</f>
        <v/>
      </c>
      <c r="M201" s="134" t="n">
        <v>45473</v>
      </c>
      <c r="N201" s="135">
        <f>IFERROR(IF(G201&lt;&gt;"",IF(I201=TRUE,0,IF(U201=TRUE,0,L201-M201)),0),0)</f>
        <v/>
      </c>
      <c r="O201" s="135">
        <f>IF(N201&gt;0,IF(N201&lt;=180,N201,0),0)</f>
        <v/>
      </c>
      <c r="P201" s="133">
        <f>IF(AND(N201&lt;90,N201&gt;0),Q201,0)</f>
        <v/>
      </c>
      <c r="Q201" s="133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33">
        <f>IF(AND(H201=TRUE,I201=FALSE),Q201,0)</f>
        <v/>
      </c>
      <c r="S201" s="133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34">
        <f>IF(U201=TRUE,$J201,"")</f>
        <v/>
      </c>
      <c r="U201" s="132" t="b">
        <v>0</v>
      </c>
      <c r="V201" s="133">
        <f>IF(AND(H201=TRUE,OR(K201="",K201&gt;M201)),S201,0)</f>
        <v/>
      </c>
      <c r="W201" s="132" t="n">
        <v>0</v>
      </c>
      <c r="X201" s="132" t="b">
        <v>0</v>
      </c>
      <c r="Y201" s="135">
        <f>IF(H201=FALSE,VLOOKUP($C201,Sales!$C:$F,4,FALSE),1)</f>
        <v/>
      </c>
      <c r="Z201" s="132">
        <f>IF(Y201=0,"Release",IF(AND(L201&lt;J201,Y201=1,H201=FALSE,U201=FALSE,MONTH(L201)&amp;"/"&amp;YEAR(L201)&lt;&gt;MONTH(J201)&amp;"/"&amp;YEAR(J201)),"Release",""))</f>
        <v/>
      </c>
      <c r="AA201" s="136">
        <f>_xlfn.minifs($L:$L,$C:$C,$C201,$F:$F,"&lt;&gt;0")</f>
        <v/>
      </c>
      <c r="AB201" s="136">
        <f>C201&amp;"-"&amp;A201</f>
        <v/>
      </c>
      <c r="AC201" s="136">
        <f>L201</f>
        <v/>
      </c>
      <c r="AD201" s="136">
        <f>EOMONTH(EDATE($J201, 0), 0)</f>
        <v/>
      </c>
      <c r="AE201" s="135">
        <f>IF(AND(AD201&gt;EOMONTH(EDATE(AA201, 0), 0)),1,0)</f>
        <v/>
      </c>
    </row>
    <row r="202">
      <c r="A202" s="132" t="inlineStr">
        <is>
          <t>ZINT01</t>
        </is>
      </c>
      <c r="B202" s="132" t="n">
        <v>9</v>
      </c>
      <c r="C202" s="132" t="inlineStr">
        <is>
          <t>HVD101</t>
        </is>
      </c>
      <c r="D202" s="132" t="inlineStr">
        <is>
          <t>D</t>
        </is>
      </c>
      <c r="E202" s="132" t="inlineStr">
        <is>
          <t>Lunau Marc</t>
        </is>
      </c>
      <c r="F202" s="133">
        <f>SUMIFS(Investors!$M:$M, Investors!$I:$I, "&lt;=" &amp; 'NSST Print'!$B$3, Investors!$K:$K, "&gt;" &amp; 'NSST Print'!$B$3, Investors!$A:$A, 'Investor Exit List'!A202, Investors!$E:$E, 'Investor Exit List'!C202)</f>
        <v/>
      </c>
      <c r="G202" s="134" t="n">
        <v>44706</v>
      </c>
      <c r="H202" s="132">
        <f>VLOOKUP($C202,Sales!$C:$E,2,FALSE)</f>
        <v/>
      </c>
      <c r="I202" s="132">
        <f>VLOOKUP($C202,Sales!$C:$E,3,FALSE)</f>
        <v/>
      </c>
      <c r="J202" s="134">
        <f>SUMIFS(Sales!$H:$H,Sales!$C:$C,'Investor Exit List'!$C202)</f>
        <v/>
      </c>
      <c r="K202" s="134">
        <f>IF(I202=TRUE,J202,"")</f>
        <v/>
      </c>
      <c r="L202" s="134">
        <f>G202+731</f>
        <v/>
      </c>
      <c r="M202" s="134" t="n">
        <v>45473</v>
      </c>
      <c r="N202" s="135">
        <f>IFERROR(IF(G202&lt;&gt;"",IF(I202=TRUE,0,IF(U202=TRUE,0,L202-M202)),0),0)</f>
        <v/>
      </c>
      <c r="O202" s="135">
        <f>IF(N202&gt;0,IF(N202&lt;=180,N202,0),0)</f>
        <v/>
      </c>
      <c r="P202" s="133">
        <f>IF(AND(N202&lt;90,N202&gt;0),Q202,0)</f>
        <v/>
      </c>
      <c r="Q202" s="133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33">
        <f>IF(AND(H202=TRUE,I202=FALSE),Q202,0)</f>
        <v/>
      </c>
      <c r="S202" s="133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34">
        <f>IF(U202=TRUE,$J202,"")</f>
        <v/>
      </c>
      <c r="U202" s="132" t="b">
        <v>1</v>
      </c>
      <c r="V202" s="133">
        <f>IF(AND(H202=TRUE,OR(K202="",K202&gt;M202)),S202,0)</f>
        <v/>
      </c>
      <c r="W202" s="132" t="n">
        <v>0</v>
      </c>
      <c r="X202" s="132" t="b">
        <v>0</v>
      </c>
      <c r="Y202" s="135">
        <f>IF(H202=FALSE,VLOOKUP($C202,Sales!$C:$F,4,FALSE),1)</f>
        <v/>
      </c>
      <c r="Z202" s="132">
        <f>IF(Y202=0,"Release",IF(AND(L202&lt;J202,Y202=1,H202=FALSE,U202=FALSE,MONTH(L202)&amp;"/"&amp;YEAR(L202)&lt;&gt;MONTH(J202)&amp;"/"&amp;YEAR(J202)),"Release",""))</f>
        <v/>
      </c>
      <c r="AA202" s="136">
        <f>_xlfn.minifs($L:$L,$C:$C,$C202,$F:$F,"&lt;&gt;0")</f>
        <v/>
      </c>
      <c r="AB202" s="136">
        <f>C202&amp;"-"&amp;A202</f>
        <v/>
      </c>
      <c r="AC202" s="136">
        <f>L202</f>
        <v/>
      </c>
      <c r="AD202" s="136">
        <f>EOMONTH(EDATE($J202, 0), 0)</f>
        <v/>
      </c>
      <c r="AE202" s="135">
        <f>IF(AND(AD202&gt;EOMONTH(EDATE(AA202, 0), 0)),1,0)</f>
        <v/>
      </c>
    </row>
    <row r="203">
      <c r="A203" s="132" t="inlineStr">
        <is>
          <t>ZMAT03</t>
        </is>
      </c>
      <c r="B203" s="132" t="n">
        <v>3</v>
      </c>
      <c r="C203" s="132" t="inlineStr">
        <is>
          <t>HVD101</t>
        </is>
      </c>
      <c r="D203" s="132" t="inlineStr">
        <is>
          <t>D</t>
        </is>
      </c>
      <c r="E203" s="132" t="inlineStr">
        <is>
          <t>Matthee Delia</t>
        </is>
      </c>
      <c r="F203" s="133">
        <f>SUMIFS(Investors!$M:$M, Investors!$I:$I, "&lt;=" &amp; 'NSST Print'!$B$3, Investors!$K:$K, "&gt;" &amp; 'NSST Print'!$B$3, Investors!$A:$A, 'Investor Exit List'!A203, Investors!$E:$E, 'Investor Exit List'!C203)</f>
        <v/>
      </c>
      <c r="G203" s="134" t="n">
        <v>44706</v>
      </c>
      <c r="H203" s="132">
        <f>VLOOKUP($C203,Sales!$C:$E,2,FALSE)</f>
        <v/>
      </c>
      <c r="I203" s="132">
        <f>VLOOKUP($C203,Sales!$C:$E,3,FALSE)</f>
        <v/>
      </c>
      <c r="J203" s="134">
        <f>SUMIFS(Sales!$H:$H,Sales!$C:$C,'Investor Exit List'!$C203)</f>
        <v/>
      </c>
      <c r="K203" s="134">
        <f>IF(I203=TRUE,J203,"")</f>
        <v/>
      </c>
      <c r="L203" s="134">
        <f>G203+731</f>
        <v/>
      </c>
      <c r="M203" s="134" t="n">
        <v>45473</v>
      </c>
      <c r="N203" s="135">
        <f>IFERROR(IF(G203&lt;&gt;"",IF(I203=TRUE,0,IF(U203=TRUE,0,L203-M203)),0),0)</f>
        <v/>
      </c>
      <c r="O203" s="135">
        <f>IF(N203&gt;0,IF(N203&lt;=180,N203,0),0)</f>
        <v/>
      </c>
      <c r="P203" s="133">
        <f>IF(AND(N203&lt;90,N203&gt;0),Q203,0)</f>
        <v/>
      </c>
      <c r="Q203" s="133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33">
        <f>IF(AND(H203=TRUE,I203=FALSE),Q203,0)</f>
        <v/>
      </c>
      <c r="S203" s="133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34">
        <f>IF(U203=TRUE,$J203,"")</f>
        <v/>
      </c>
      <c r="U203" s="132" t="b">
        <v>0</v>
      </c>
      <c r="V203" s="133">
        <f>IF(AND(H203=TRUE,OR(K203="",K203&gt;M203)),S203,0)</f>
        <v/>
      </c>
      <c r="W203" s="132" t="n">
        <v>0</v>
      </c>
      <c r="X203" s="132" t="b">
        <v>0</v>
      </c>
      <c r="Y203" s="135">
        <f>IF(H203=FALSE,VLOOKUP($C203,Sales!$C:$F,4,FALSE),1)</f>
        <v/>
      </c>
      <c r="Z203" s="132">
        <f>IF(Y203=0,"Release",IF(AND(L203&lt;J203,Y203=1,H203=FALSE,U203=FALSE,MONTH(L203)&amp;"/"&amp;YEAR(L203)&lt;&gt;MONTH(J203)&amp;"/"&amp;YEAR(J203)),"Release",""))</f>
        <v/>
      </c>
      <c r="AA203" s="136">
        <f>_xlfn.minifs($L:$L,$C:$C,$C203,$F:$F,"&lt;&gt;0")</f>
        <v/>
      </c>
      <c r="AB203" s="136">
        <f>C203&amp;"-"&amp;A203</f>
        <v/>
      </c>
      <c r="AC203" s="136">
        <f>L203</f>
        <v/>
      </c>
      <c r="AD203" s="136">
        <f>EOMONTH(EDATE($J203, 0), 0)</f>
        <v/>
      </c>
      <c r="AE203" s="135">
        <f>IF(AND(AD203&gt;EOMONTH(EDATE(AA203, 0), 0)),1,0)</f>
        <v/>
      </c>
    </row>
    <row r="204">
      <c r="A204" s="132" t="inlineStr">
        <is>
          <t>ZWAT01</t>
        </is>
      </c>
      <c r="B204" s="132" t="n">
        <v>10</v>
      </c>
      <c r="C204" s="132" t="inlineStr">
        <is>
          <t>HVD101</t>
        </is>
      </c>
      <c r="D204" s="132" t="inlineStr">
        <is>
          <t>D</t>
        </is>
      </c>
      <c r="E204" s="132" t="inlineStr">
        <is>
          <t>Watts Peter Gregory</t>
        </is>
      </c>
      <c r="F204" s="133">
        <f>SUMIFS(Investors!$M:$M, Investors!$I:$I, "&lt;=" &amp; 'NSST Print'!$B$3, Investors!$K:$K, "&gt;" &amp; 'NSST Print'!$B$3, Investors!$A:$A, 'Investor Exit List'!A204, Investors!$E:$E, 'Investor Exit List'!C204)</f>
        <v/>
      </c>
      <c r="G204" s="134" t="n">
        <v>44713</v>
      </c>
      <c r="H204" s="132">
        <f>VLOOKUP($C204,Sales!$C:$E,2,FALSE)</f>
        <v/>
      </c>
      <c r="I204" s="132">
        <f>VLOOKUP($C204,Sales!$C:$E,3,FALSE)</f>
        <v/>
      </c>
      <c r="J204" s="134">
        <f>SUMIFS(Sales!$H:$H,Sales!$C:$C,'Investor Exit List'!$C204)</f>
        <v/>
      </c>
      <c r="K204" s="134">
        <f>IF(I204=TRUE,J204,"")</f>
        <v/>
      </c>
      <c r="L204" s="134">
        <f>G204+731</f>
        <v/>
      </c>
      <c r="M204" s="134" t="n">
        <v>45473</v>
      </c>
      <c r="N204" s="135">
        <f>IFERROR(IF(G204&lt;&gt;"",IF(I204=TRUE,0,IF(U204=TRUE,0,L204-M204)),0),0)</f>
        <v/>
      </c>
      <c r="O204" s="135">
        <f>IF(N204&gt;0,IF(N204&lt;=180,N204,0),0)</f>
        <v/>
      </c>
      <c r="P204" s="133">
        <f>IF(AND(N204&lt;90,N204&gt;0),Q204,0)</f>
        <v/>
      </c>
      <c r="Q204" s="133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33">
        <f>IF(AND(H204=TRUE,I204=FALSE),Q204,0)</f>
        <v/>
      </c>
      <c r="S204" s="133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34">
        <f>IF(U204=TRUE,$J204,"")</f>
        <v/>
      </c>
      <c r="U204" s="132" t="b">
        <v>1</v>
      </c>
      <c r="V204" s="133">
        <f>IF(AND(H204=TRUE,OR(K204="",K204&gt;M204)),S204,0)</f>
        <v/>
      </c>
      <c r="W204" s="132" t="n">
        <v>0</v>
      </c>
      <c r="X204" s="132" t="b">
        <v>0</v>
      </c>
      <c r="Y204" s="135">
        <f>IF(H204=FALSE,VLOOKUP($C204,Sales!$C:$F,4,FALSE),1)</f>
        <v/>
      </c>
      <c r="Z204" s="132">
        <f>IF(Y204=0,"Release",IF(AND(L204&lt;J204,Y204=1,H204=FALSE,U204=FALSE,MONTH(L204)&amp;"/"&amp;YEAR(L204)&lt;&gt;MONTH(J204)&amp;"/"&amp;YEAR(J204)),"Release",""))</f>
        <v/>
      </c>
      <c r="AA204" s="136">
        <f>_xlfn.minifs($L:$L,$C:$C,$C204,$F:$F,"&lt;&gt;0")</f>
        <v/>
      </c>
      <c r="AB204" s="136">
        <f>C204&amp;"-"&amp;A204</f>
        <v/>
      </c>
      <c r="AC204" s="136">
        <f>L204</f>
        <v/>
      </c>
      <c r="AD204" s="136">
        <f>EOMONTH(EDATE($J204, 0), 0)</f>
        <v/>
      </c>
      <c r="AE204" s="135">
        <f>IF(AND(AD204&gt;EOMONTH(EDATE(AA204, 0), 0)),1,0)</f>
        <v/>
      </c>
    </row>
    <row r="205">
      <c r="A205" s="132" t="inlineStr">
        <is>
          <t>ZHAL03</t>
        </is>
      </c>
      <c r="B205" s="132" t="n">
        <v>1</v>
      </c>
      <c r="C205" s="132" t="inlineStr">
        <is>
          <t>HVD102</t>
        </is>
      </c>
      <c r="D205" s="132" t="inlineStr">
        <is>
          <t>D</t>
        </is>
      </c>
      <c r="E205" s="132" t="inlineStr">
        <is>
          <t>Hall Graeme Haffenden</t>
        </is>
      </c>
      <c r="F205" s="133">
        <f>SUMIFS(Investors!$M:$M, Investors!$I:$I, "&lt;=" &amp; 'NSST Print'!$B$3, Investors!$K:$K, "&gt;" &amp; 'NSST Print'!$B$3, Investors!$A:$A, 'Investor Exit List'!A205, Investors!$E:$E, 'Investor Exit List'!C205)</f>
        <v/>
      </c>
      <c r="G205" s="134" t="n">
        <v>44819</v>
      </c>
      <c r="H205" s="132">
        <f>VLOOKUP($C205,Sales!$C:$E,2,FALSE)</f>
        <v/>
      </c>
      <c r="I205" s="132">
        <f>VLOOKUP($C205,Sales!$C:$E,3,FALSE)</f>
        <v/>
      </c>
      <c r="J205" s="134">
        <f>SUMIFS(Sales!$H:$H,Sales!$C:$C,'Investor Exit List'!$C205)</f>
        <v/>
      </c>
      <c r="K205" s="134">
        <f>IF(I205=TRUE,J205,"")</f>
        <v/>
      </c>
      <c r="L205" s="134">
        <f>G205+731</f>
        <v/>
      </c>
      <c r="M205" s="134" t="n">
        <v>45473</v>
      </c>
      <c r="N205" s="135">
        <f>IFERROR(IF(G205&lt;&gt;"",IF(I205=TRUE,0,IF(U205=TRUE,0,L205-M205)),0),0)</f>
        <v/>
      </c>
      <c r="O205" s="135">
        <f>IF(N205&gt;0,IF(N205&lt;=180,N205,0),0)</f>
        <v/>
      </c>
      <c r="P205" s="133">
        <f>IF(AND(N205&lt;90,N205&gt;0),Q205,0)</f>
        <v/>
      </c>
      <c r="Q205" s="133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33">
        <f>IF(AND(H205=TRUE,I205=FALSE),Q205,0)</f>
        <v/>
      </c>
      <c r="S205" s="133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34">
        <f>IF(U205=TRUE,$J205,"")</f>
        <v/>
      </c>
      <c r="U205" s="132" t="b">
        <v>1</v>
      </c>
      <c r="V205" s="133">
        <f>IF(AND(H205=TRUE,OR(K205="",K205&gt;M205)),S205,0)</f>
        <v/>
      </c>
      <c r="W205" s="132" t="n">
        <v>0</v>
      </c>
      <c r="X205" s="132" t="b">
        <v>0</v>
      </c>
      <c r="Y205" s="135">
        <f>IF(H205=FALSE,VLOOKUP($C205,Sales!$C:$F,4,FALSE),1)</f>
        <v/>
      </c>
      <c r="Z205" s="132">
        <f>IF(Y205=0,"Release",IF(AND(L205&lt;J205,Y205=1,H205=FALSE,U205=FALSE,MONTH(L205)&amp;"/"&amp;YEAR(L205)&lt;&gt;MONTH(J205)&amp;"/"&amp;YEAR(J205)),"Release",""))</f>
        <v/>
      </c>
      <c r="AA205" s="136">
        <f>_xlfn.minifs($L:$L,$C:$C,$C205,$F:$F,"&lt;&gt;0")</f>
        <v/>
      </c>
      <c r="AB205" s="136">
        <f>C205&amp;"-"&amp;A205</f>
        <v/>
      </c>
      <c r="AC205" s="136">
        <f>L205</f>
        <v/>
      </c>
      <c r="AD205" s="136">
        <f>EOMONTH(EDATE($J205, 0), 0)</f>
        <v/>
      </c>
      <c r="AE205" s="135">
        <f>IF(AND(AD205&gt;EOMONTH(EDATE(AA205, 0), 0)),1,0)</f>
        <v/>
      </c>
    </row>
    <row r="206">
      <c r="A206" s="132" t="inlineStr">
        <is>
          <t>ZLEB01</t>
        </is>
      </c>
      <c r="B206" s="132" t="n">
        <v>10</v>
      </c>
      <c r="C206" s="132" t="inlineStr">
        <is>
          <t>HVD102</t>
        </is>
      </c>
      <c r="D206" s="132" t="inlineStr">
        <is>
          <t>D</t>
        </is>
      </c>
      <c r="E206" s="132" t="inlineStr">
        <is>
          <t>Lebusa Hopolang</t>
        </is>
      </c>
      <c r="F206" s="133">
        <f>SUMIFS(Investors!$M:$M, Investors!$I:$I, "&lt;=" &amp; 'NSST Print'!$B$3, Investors!$K:$K, "&gt;" &amp; 'NSST Print'!$B$3, Investors!$A:$A, 'Investor Exit List'!A206, Investors!$E:$E, 'Investor Exit List'!C206)</f>
        <v/>
      </c>
      <c r="G206" s="134" t="n">
        <v>44694</v>
      </c>
      <c r="H206" s="132">
        <f>VLOOKUP($C206,Sales!$C:$E,2,FALSE)</f>
        <v/>
      </c>
      <c r="I206" s="132">
        <f>VLOOKUP($C206,Sales!$C:$E,3,FALSE)</f>
        <v/>
      </c>
      <c r="J206" s="134">
        <f>SUMIFS(Sales!$H:$H,Sales!$C:$C,'Investor Exit List'!$C206)</f>
        <v/>
      </c>
      <c r="K206" s="134">
        <f>IF(I206=TRUE,J206,"")</f>
        <v/>
      </c>
      <c r="L206" s="134">
        <f>G206+731</f>
        <v/>
      </c>
      <c r="M206" s="134" t="n">
        <v>45473</v>
      </c>
      <c r="N206" s="135">
        <f>IFERROR(IF(G206&lt;&gt;"",IF(I206=TRUE,0,IF(U206=TRUE,0,L206-M206)),0),0)</f>
        <v/>
      </c>
      <c r="O206" s="135">
        <f>IF(N206&gt;0,IF(N206&lt;=180,N206,0),0)</f>
        <v/>
      </c>
      <c r="P206" s="133">
        <f>IF(AND(N206&lt;90,N206&gt;0),Q206,0)</f>
        <v/>
      </c>
      <c r="Q206" s="133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33">
        <f>IF(AND(H206=TRUE,I206=FALSE),Q206,0)</f>
        <v/>
      </c>
      <c r="S206" s="133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34">
        <f>IF(U206=TRUE,$J206,"")</f>
        <v/>
      </c>
      <c r="U206" s="132" t="b">
        <v>1</v>
      </c>
      <c r="V206" s="133">
        <f>IF(AND(H206=TRUE,OR(K206="",K206&gt;M206)),S206,0)</f>
        <v/>
      </c>
      <c r="W206" s="132" t="n">
        <v>0</v>
      </c>
      <c r="X206" s="132" t="b">
        <v>0</v>
      </c>
      <c r="Y206" s="135">
        <f>IF(H206=FALSE,VLOOKUP($C206,Sales!$C:$F,4,FALSE),1)</f>
        <v/>
      </c>
      <c r="Z206" s="132">
        <f>IF(Y206=0,"Release",IF(AND(L206&lt;J206,Y206=1,H206=FALSE,U206=FALSE,MONTH(L206)&amp;"/"&amp;YEAR(L206)&lt;&gt;MONTH(J206)&amp;"/"&amp;YEAR(J206)),"Release",""))</f>
        <v/>
      </c>
      <c r="AA206" s="136">
        <f>_xlfn.minifs($L:$L,$C:$C,$C206,$F:$F,"&lt;&gt;0")</f>
        <v/>
      </c>
      <c r="AB206" s="136">
        <f>C206&amp;"-"&amp;A206</f>
        <v/>
      </c>
      <c r="AC206" s="136">
        <f>L206</f>
        <v/>
      </c>
      <c r="AD206" s="136">
        <f>EOMONTH(EDATE($J206, 0), 0)</f>
        <v/>
      </c>
      <c r="AE206" s="135">
        <f>IF(AND(AD206&gt;EOMONTH(EDATE(AA206, 0), 0)),1,0)</f>
        <v/>
      </c>
    </row>
    <row r="207">
      <c r="A207" s="132" t="inlineStr">
        <is>
          <t>ZCUP01</t>
        </is>
      </c>
      <c r="B207" s="132" t="n">
        <v>2</v>
      </c>
      <c r="C207" s="132" t="inlineStr">
        <is>
          <t>HVD103</t>
        </is>
      </c>
      <c r="D207" s="132" t="inlineStr">
        <is>
          <t>D</t>
        </is>
      </c>
      <c r="E207" s="132" t="inlineStr">
        <is>
          <t>Cupido Tyrone</t>
        </is>
      </c>
      <c r="F207" s="133">
        <f>SUMIFS(Investors!$M:$M, Investors!$I:$I, "&lt;=" &amp; 'NSST Print'!$B$3, Investors!$K:$K, "&gt;" &amp; 'NSST Print'!$B$3, Investors!$A:$A, 'Investor Exit List'!A207, Investors!$E:$E, 'Investor Exit List'!C207)</f>
        <v/>
      </c>
      <c r="G207" s="134" t="n">
        <v>45008</v>
      </c>
      <c r="H207" s="132">
        <f>VLOOKUP($C207,Sales!$C:$E,2,FALSE)</f>
        <v/>
      </c>
      <c r="I207" s="132">
        <f>VLOOKUP($C207,Sales!$C:$E,3,FALSE)</f>
        <v/>
      </c>
      <c r="J207" s="134">
        <f>SUMIFS(Sales!$H:$H,Sales!$C:$C,'Investor Exit List'!$C207)</f>
        <v/>
      </c>
      <c r="K207" s="134">
        <f>IF(I207=TRUE,J207,"")</f>
        <v/>
      </c>
      <c r="L207" s="134">
        <f>G207+731</f>
        <v/>
      </c>
      <c r="M207" s="134" t="n">
        <v>45473</v>
      </c>
      <c r="N207" s="135">
        <f>IFERROR(IF(G207&lt;&gt;"",IF(I207=TRUE,0,IF(U207=TRUE,0,L207-M207)),0),0)</f>
        <v/>
      </c>
      <c r="O207" s="135">
        <f>IF(N207&gt;0,IF(N207&lt;=180,N207,0),0)</f>
        <v/>
      </c>
      <c r="P207" s="133">
        <f>IF(AND(N207&lt;90,N207&gt;0),Q207,0)</f>
        <v/>
      </c>
      <c r="Q207" s="133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33">
        <f>IF(AND(H207=TRUE,I207=FALSE),Q207,0)</f>
        <v/>
      </c>
      <c r="S207" s="133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34">
        <f>IF(U207=TRUE,$J207,"")</f>
        <v/>
      </c>
      <c r="U207" s="132" t="b">
        <v>0</v>
      </c>
      <c r="V207" s="133">
        <f>IF(AND(H207=TRUE,OR(K207="",K207&gt;M207)),S207,0)</f>
        <v/>
      </c>
      <c r="W207" s="132" t="n">
        <v>0</v>
      </c>
      <c r="X207" s="132" t="b">
        <v>0</v>
      </c>
      <c r="Y207" s="135">
        <f>IF(H207=FALSE,VLOOKUP($C207,Sales!$C:$F,4,FALSE),1)</f>
        <v/>
      </c>
      <c r="Z207" s="132">
        <f>IF(Y207=0,"Release",IF(AND(L207&lt;J207,Y207=1,H207=FALSE,U207=FALSE,MONTH(L207)&amp;"/"&amp;YEAR(L207)&lt;&gt;MONTH(J207)&amp;"/"&amp;YEAR(J207)),"Release",""))</f>
        <v/>
      </c>
      <c r="AA207" s="136">
        <f>_xlfn.minifs($L:$L,$C:$C,$C207,$F:$F,"&lt;&gt;0")</f>
        <v/>
      </c>
      <c r="AB207" s="136">
        <f>C207&amp;"-"&amp;A207</f>
        <v/>
      </c>
      <c r="AC207" s="136">
        <f>L207</f>
        <v/>
      </c>
      <c r="AD207" s="136">
        <f>EOMONTH(EDATE($J207, 0), 0)</f>
        <v/>
      </c>
      <c r="AE207" s="135">
        <f>IF(AND(AD207&gt;EOMONTH(EDATE(AA207, 0), 0)),1,0)</f>
        <v/>
      </c>
    </row>
    <row r="208">
      <c r="A208" s="132" t="inlineStr">
        <is>
          <t>ZHEN01</t>
        </is>
      </c>
      <c r="B208" s="132" t="n">
        <v>3</v>
      </c>
      <c r="C208" s="132" t="inlineStr">
        <is>
          <t>HVD103</t>
        </is>
      </c>
      <c r="D208" s="132" t="inlineStr">
        <is>
          <t>D</t>
        </is>
      </c>
      <c r="E208" s="132" t="inlineStr">
        <is>
          <t>Hendricks Theodore Shane</t>
        </is>
      </c>
      <c r="F208" s="133">
        <f>SUMIFS(Investors!$M:$M, Investors!$I:$I, "&lt;=" &amp; 'NSST Print'!$B$3, Investors!$K:$K, "&gt;" &amp; 'NSST Print'!$B$3, Investors!$A:$A, 'Investor Exit List'!A208, Investors!$E:$E, 'Investor Exit List'!C208)</f>
        <v/>
      </c>
      <c r="G208" s="134" t="n">
        <v>44719</v>
      </c>
      <c r="H208" s="132">
        <f>VLOOKUP($C208,Sales!$C:$E,2,FALSE)</f>
        <v/>
      </c>
      <c r="I208" s="132">
        <f>VLOOKUP($C208,Sales!$C:$E,3,FALSE)</f>
        <v/>
      </c>
      <c r="J208" s="134">
        <f>SUMIFS(Sales!$H:$H,Sales!$C:$C,'Investor Exit List'!$C208)</f>
        <v/>
      </c>
      <c r="K208" s="134">
        <f>IF(I208=TRUE,J208,"")</f>
        <v/>
      </c>
      <c r="L208" s="134">
        <f>G208+731</f>
        <v/>
      </c>
      <c r="M208" s="134" t="n">
        <v>45473</v>
      </c>
      <c r="N208" s="135">
        <f>IFERROR(IF(G208&lt;&gt;"",IF(I208=TRUE,0,IF(U208=TRUE,0,L208-M208)),0),0)</f>
        <v/>
      </c>
      <c r="O208" s="135">
        <f>IF(N208&gt;0,IF(N208&lt;=180,N208,0),0)</f>
        <v/>
      </c>
      <c r="P208" s="133">
        <f>IF(AND(N208&lt;90,N208&gt;0),Q208,0)</f>
        <v/>
      </c>
      <c r="Q208" s="133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33">
        <f>IF(AND(H208=TRUE,I208=FALSE),Q208,0)</f>
        <v/>
      </c>
      <c r="S208" s="133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34">
        <f>IF(U208=TRUE,$J208,"")</f>
        <v/>
      </c>
      <c r="U208" s="132" t="b">
        <v>1</v>
      </c>
      <c r="V208" s="133">
        <f>IF(AND(H208=TRUE,OR(K208="",K208&gt;M208)),S208,0)</f>
        <v/>
      </c>
      <c r="W208" s="132" t="n">
        <v>0</v>
      </c>
      <c r="X208" s="132" t="b">
        <v>0</v>
      </c>
      <c r="Y208" s="135">
        <f>IF(H208=FALSE,VLOOKUP($C208,Sales!$C:$F,4,FALSE),1)</f>
        <v/>
      </c>
      <c r="Z208" s="132">
        <f>IF(Y208=0,"Release",IF(AND(L208&lt;J208,Y208=1,H208=FALSE,U208=FALSE,MONTH(L208)&amp;"/"&amp;YEAR(L208)&lt;&gt;MONTH(J208)&amp;"/"&amp;YEAR(J208)),"Release",""))</f>
        <v/>
      </c>
      <c r="AA208" s="136">
        <f>_xlfn.minifs($L:$L,$C:$C,$C208,$F:$F,"&lt;&gt;0")</f>
        <v/>
      </c>
      <c r="AB208" s="136">
        <f>C208&amp;"-"&amp;A208</f>
        <v/>
      </c>
      <c r="AC208" s="136">
        <f>L208</f>
        <v/>
      </c>
      <c r="AD208" s="136">
        <f>EOMONTH(EDATE($J208, 0), 0)</f>
        <v/>
      </c>
      <c r="AE208" s="135">
        <f>IF(AND(AD208&gt;EOMONTH(EDATE(AA208, 0), 0)),1,0)</f>
        <v/>
      </c>
    </row>
    <row r="209">
      <c r="A209" s="132" t="inlineStr">
        <is>
          <t>ZLEB01</t>
        </is>
      </c>
      <c r="B209" s="132" t="n">
        <v>11</v>
      </c>
      <c r="C209" s="132" t="inlineStr">
        <is>
          <t>HVD103</t>
        </is>
      </c>
      <c r="D209" s="132" t="inlineStr">
        <is>
          <t>D</t>
        </is>
      </c>
      <c r="E209" s="132" t="inlineStr">
        <is>
          <t>Lebusa Hopolang</t>
        </is>
      </c>
      <c r="F209" s="133">
        <f>SUMIFS(Investors!$M:$M, Investors!$I:$I, "&lt;=" &amp; 'NSST Print'!$B$3, Investors!$K:$K, "&gt;" &amp; 'NSST Print'!$B$3, Investors!$A:$A, 'Investor Exit List'!A209, Investors!$E:$E, 'Investor Exit List'!C209)</f>
        <v/>
      </c>
      <c r="G209" s="134" t="n">
        <v>44694</v>
      </c>
      <c r="H209" s="132">
        <f>VLOOKUP($C209,Sales!$C:$E,2,FALSE)</f>
        <v/>
      </c>
      <c r="I209" s="132">
        <f>VLOOKUP($C209,Sales!$C:$E,3,FALSE)</f>
        <v/>
      </c>
      <c r="J209" s="134">
        <f>SUMIFS(Sales!$H:$H,Sales!$C:$C,'Investor Exit List'!$C209)</f>
        <v/>
      </c>
      <c r="K209" s="134">
        <f>IF(I209=TRUE,J209,"")</f>
        <v/>
      </c>
      <c r="L209" s="134">
        <f>G209+731</f>
        <v/>
      </c>
      <c r="M209" s="134" t="n">
        <v>45473</v>
      </c>
      <c r="N209" s="135">
        <f>IFERROR(IF(G209&lt;&gt;"",IF(I209=TRUE,0,IF(U209=TRUE,0,L209-M209)),0),0)</f>
        <v/>
      </c>
      <c r="O209" s="135">
        <f>IF(N209&gt;0,IF(N209&lt;=180,N209,0),0)</f>
        <v/>
      </c>
      <c r="P209" s="133">
        <f>IF(AND(N209&lt;90,N209&gt;0),Q209,0)</f>
        <v/>
      </c>
      <c r="Q209" s="133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33">
        <f>IF(AND(H209=TRUE,I209=FALSE),Q209,0)</f>
        <v/>
      </c>
      <c r="S209" s="133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34">
        <f>IF(U209=TRUE,$J209,"")</f>
        <v/>
      </c>
      <c r="U209" s="132" t="b">
        <v>0</v>
      </c>
      <c r="V209" s="133">
        <f>IF(AND(H209=TRUE,OR(K209="",K209&gt;M209)),S209,0)</f>
        <v/>
      </c>
      <c r="W209" s="132" t="n">
        <v>0</v>
      </c>
      <c r="X209" s="132" t="b">
        <v>0</v>
      </c>
      <c r="Y209" s="135">
        <f>IF(H209=FALSE,VLOOKUP($C209,Sales!$C:$F,4,FALSE),1)</f>
        <v/>
      </c>
      <c r="Z209" s="132">
        <f>IF(Y209=0,"Release",IF(AND(L209&lt;J209,Y209=1,H209=FALSE,U209=FALSE,MONTH(L209)&amp;"/"&amp;YEAR(L209)&lt;&gt;MONTH(J209)&amp;"/"&amp;YEAR(J209)),"Release",""))</f>
        <v/>
      </c>
      <c r="AA209" s="136">
        <f>_xlfn.minifs($L:$L,$C:$C,$C209,$F:$F,"&lt;&gt;0")</f>
        <v/>
      </c>
      <c r="AB209" s="136">
        <f>C209&amp;"-"&amp;A209</f>
        <v/>
      </c>
      <c r="AC209" s="136">
        <f>L209</f>
        <v/>
      </c>
      <c r="AD209" s="136">
        <f>EOMONTH(EDATE($J209, 0), 0)</f>
        <v/>
      </c>
      <c r="AE209" s="135">
        <f>IF(AND(AD209&gt;EOMONTH(EDATE(AA209, 0), 0)),1,0)</f>
        <v/>
      </c>
    </row>
    <row r="210">
      <c r="A210" s="132" t="inlineStr">
        <is>
          <t>ZLES01</t>
        </is>
      </c>
      <c r="B210" s="132" t="n">
        <v>1</v>
      </c>
      <c r="C210" s="132" t="inlineStr">
        <is>
          <t>HVD103</t>
        </is>
      </c>
      <c r="D210" s="132" t="inlineStr">
        <is>
          <t>D</t>
        </is>
      </c>
      <c r="E210" s="132" t="inlineStr">
        <is>
          <t>Leslie Megan Frances</t>
        </is>
      </c>
      <c r="F210" s="133">
        <f>SUMIFS(Investors!$M:$M, Investors!$I:$I, "&lt;=" &amp; 'NSST Print'!$B$3, Investors!$K:$K, "&gt;" &amp; 'NSST Print'!$B$3, Investors!$A:$A, 'Investor Exit List'!A210, Investors!$E:$E, 'Investor Exit List'!C210)</f>
        <v/>
      </c>
      <c r="G210" s="134" t="n">
        <v>45016</v>
      </c>
      <c r="H210" s="132">
        <f>VLOOKUP($C210,Sales!$C:$E,2,FALSE)</f>
        <v/>
      </c>
      <c r="I210" s="132">
        <f>VLOOKUP($C210,Sales!$C:$E,3,FALSE)</f>
        <v/>
      </c>
      <c r="J210" s="134">
        <f>SUMIFS(Sales!$H:$H,Sales!$C:$C,'Investor Exit List'!$C210)</f>
        <v/>
      </c>
      <c r="K210" s="134">
        <f>IF(I210=TRUE,J210,"")</f>
        <v/>
      </c>
      <c r="L210" s="134">
        <f>G210+731</f>
        <v/>
      </c>
      <c r="M210" s="134" t="n">
        <v>45473</v>
      </c>
      <c r="N210" s="135">
        <f>IFERROR(IF(G210&lt;&gt;"",IF(I210=TRUE,0,IF(U210=TRUE,0,L210-M210)),0),0)</f>
        <v/>
      </c>
      <c r="O210" s="135">
        <f>IF(N210&gt;0,IF(N210&lt;=180,N210,0),0)</f>
        <v/>
      </c>
      <c r="P210" s="133">
        <f>IF(AND(N210&lt;90,N210&gt;0),Q210,0)</f>
        <v/>
      </c>
      <c r="Q210" s="133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33">
        <f>IF(AND(H210=TRUE,I210=FALSE),Q210,0)</f>
        <v/>
      </c>
      <c r="S210" s="133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34">
        <f>IF(U210=TRUE,$J210,"")</f>
        <v/>
      </c>
      <c r="U210" s="132" t="b">
        <v>1</v>
      </c>
      <c r="V210" s="133">
        <f>IF(AND(H210=TRUE,OR(K210="",K210&gt;M210)),S210,0)</f>
        <v/>
      </c>
      <c r="W210" s="132" t="n">
        <v>0</v>
      </c>
      <c r="X210" s="132" t="b">
        <v>0</v>
      </c>
      <c r="Y210" s="135">
        <f>IF(H210=FALSE,VLOOKUP($C210,Sales!$C:$F,4,FALSE),1)</f>
        <v/>
      </c>
      <c r="Z210" s="132">
        <f>IF(Y210=0,"Release",IF(AND(L210&lt;J210,Y210=1,H210=FALSE,U210=FALSE,MONTH(L210)&amp;"/"&amp;YEAR(L210)&lt;&gt;MONTH(J210)&amp;"/"&amp;YEAR(J210)),"Release",""))</f>
        <v/>
      </c>
      <c r="AA210" s="136">
        <f>_xlfn.minifs($L:$L,$C:$C,$C210,$F:$F,"&lt;&gt;0")</f>
        <v/>
      </c>
      <c r="AB210" s="136">
        <f>C210&amp;"-"&amp;A210</f>
        <v/>
      </c>
      <c r="AC210" s="136">
        <f>L210</f>
        <v/>
      </c>
      <c r="AD210" s="136">
        <f>EOMONTH(EDATE($J210, 0), 0)</f>
        <v/>
      </c>
      <c r="AE210" s="135">
        <f>IF(AND(AD210&gt;EOMONTH(EDATE(AA210, 0), 0)),1,0)</f>
        <v/>
      </c>
    </row>
    <row r="211">
      <c r="A211" s="132" t="inlineStr">
        <is>
          <t>ZZYL04</t>
        </is>
      </c>
      <c r="B211" s="132" t="n">
        <v>1</v>
      </c>
      <c r="C211" s="132" t="inlineStr">
        <is>
          <t>HVD103</t>
        </is>
      </c>
      <c r="D211" s="132" t="inlineStr">
        <is>
          <t>D</t>
        </is>
      </c>
      <c r="E211" s="132" t="inlineStr">
        <is>
          <t>Zylstra Steven Michael</t>
        </is>
      </c>
      <c r="F211" s="133">
        <f>SUMIFS(Investors!$M:$M, Investors!$I:$I, "&lt;=" &amp; 'NSST Print'!$B$3, Investors!$K:$K, "&gt;" &amp; 'NSST Print'!$B$3, Investors!$A:$A, 'Investor Exit List'!A211, Investors!$E:$E, 'Investor Exit List'!C211)</f>
        <v/>
      </c>
      <c r="G211" s="134" t="n">
        <v>44706</v>
      </c>
      <c r="H211" s="132">
        <f>VLOOKUP($C211,Sales!$C:$E,2,FALSE)</f>
        <v/>
      </c>
      <c r="I211" s="132">
        <f>VLOOKUP($C211,Sales!$C:$E,3,FALSE)</f>
        <v/>
      </c>
      <c r="J211" s="134">
        <f>SUMIFS(Sales!$H:$H,Sales!$C:$C,'Investor Exit List'!$C211)</f>
        <v/>
      </c>
      <c r="K211" s="134">
        <f>IF(I211=TRUE,J211,"")</f>
        <v/>
      </c>
      <c r="L211" s="134">
        <f>G211+731</f>
        <v/>
      </c>
      <c r="M211" s="134" t="n">
        <v>45473</v>
      </c>
      <c r="N211" s="135">
        <f>IFERROR(IF(G211&lt;&gt;"",IF(I211=TRUE,0,IF(U211=TRUE,0,L211-M211)),0),0)</f>
        <v/>
      </c>
      <c r="O211" s="135">
        <f>IF(N211&gt;0,IF(N211&lt;=180,N211,0),0)</f>
        <v/>
      </c>
      <c r="P211" s="133">
        <f>IF(AND(N211&lt;90,N211&gt;0),Q211,0)</f>
        <v/>
      </c>
      <c r="Q211" s="133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33">
        <f>IF(AND(H211=TRUE,I211=FALSE),Q211,0)</f>
        <v/>
      </c>
      <c r="S211" s="133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34">
        <f>IF(U211=TRUE,$J211,"")</f>
        <v/>
      </c>
      <c r="U211" s="132" t="b">
        <v>1</v>
      </c>
      <c r="V211" s="133">
        <f>IF(AND(H211=TRUE,OR(K211="",K211&gt;M211)),S211,0)</f>
        <v/>
      </c>
      <c r="W211" s="132" t="n">
        <v>0</v>
      </c>
      <c r="X211" s="132" t="b">
        <v>0</v>
      </c>
      <c r="Y211" s="135">
        <f>IF(H211=FALSE,VLOOKUP($C211,Sales!$C:$F,4,FALSE),1)</f>
        <v/>
      </c>
      <c r="Z211" s="132">
        <f>IF(Y211=0,"Release",IF(AND(L211&lt;J211,Y211=1,H211=FALSE,U211=FALSE,MONTH(L211)&amp;"/"&amp;YEAR(L211)&lt;&gt;MONTH(J211)&amp;"/"&amp;YEAR(J211)),"Release",""))</f>
        <v/>
      </c>
      <c r="AA211" s="136">
        <f>_xlfn.minifs($L:$L,$C:$C,$C211,$F:$F,"&lt;&gt;0")</f>
        <v/>
      </c>
      <c r="AB211" s="136">
        <f>C211&amp;"-"&amp;A211</f>
        <v/>
      </c>
      <c r="AC211" s="136">
        <f>L211</f>
        <v/>
      </c>
      <c r="AD211" s="136">
        <f>EOMONTH(EDATE($J211, 0), 0)</f>
        <v/>
      </c>
      <c r="AE211" s="135">
        <f>IF(AND(AD211&gt;EOMONTH(EDATE(AA211, 0), 0)),1,0)</f>
        <v/>
      </c>
    </row>
    <row r="212">
      <c r="A212" s="132" t="inlineStr">
        <is>
          <t>ZFON01</t>
        </is>
      </c>
      <c r="B212" s="132" t="n">
        <v>4</v>
      </c>
      <c r="C212" s="132" t="inlineStr">
        <is>
          <t>HVD104</t>
        </is>
      </c>
      <c r="D212" s="132" t="inlineStr">
        <is>
          <t>D</t>
        </is>
      </c>
      <c r="E212" s="132" t="inlineStr">
        <is>
          <t>Aveling-Fountain Lorraine</t>
        </is>
      </c>
      <c r="F212" s="133">
        <f>SUMIFS(Investors!$M:$M, Investors!$I:$I, "&lt;=" &amp; 'NSST Print'!$B$3, Investors!$K:$K, "&gt;" &amp; 'NSST Print'!$B$3, Investors!$A:$A, 'Investor Exit List'!A212, Investors!$E:$E, 'Investor Exit List'!C212)</f>
        <v/>
      </c>
      <c r="G212" s="134" t="n">
        <v>44706</v>
      </c>
      <c r="H212" s="132">
        <f>VLOOKUP($C212,Sales!$C:$E,2,FALSE)</f>
        <v/>
      </c>
      <c r="I212" s="132">
        <f>VLOOKUP($C212,Sales!$C:$E,3,FALSE)</f>
        <v/>
      </c>
      <c r="J212" s="134">
        <f>SUMIFS(Sales!$H:$H,Sales!$C:$C,'Investor Exit List'!$C212)</f>
        <v/>
      </c>
      <c r="K212" s="134">
        <f>IF(I212=TRUE,J212,"")</f>
        <v/>
      </c>
      <c r="L212" s="134">
        <f>G212+731</f>
        <v/>
      </c>
      <c r="M212" s="134" t="n">
        <v>45473</v>
      </c>
      <c r="N212" s="135">
        <f>IFERROR(IF(G212&lt;&gt;"",IF(I212=TRUE,0,IF(U212=TRUE,0,L212-M212)),0),0)</f>
        <v/>
      </c>
      <c r="O212" s="135">
        <f>IF(N212&gt;0,IF(N212&lt;=180,N212,0),0)</f>
        <v/>
      </c>
      <c r="P212" s="133">
        <f>IF(AND(N212&lt;90,N212&gt;0),Q212,0)</f>
        <v/>
      </c>
      <c r="Q212" s="133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33">
        <f>IF(AND(H212=TRUE,I212=FALSE),Q212,0)</f>
        <v/>
      </c>
      <c r="S212" s="133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34">
        <f>IF(U212=TRUE,$J212,"")</f>
        <v/>
      </c>
      <c r="U212" s="132" t="b">
        <v>1</v>
      </c>
      <c r="V212" s="133">
        <f>IF(AND(H212=TRUE,OR(K212="",K212&gt;M212)),S212,0)</f>
        <v/>
      </c>
      <c r="W212" s="132" t="n">
        <v>0</v>
      </c>
      <c r="X212" s="132" t="b">
        <v>0</v>
      </c>
      <c r="Y212" s="135">
        <f>IF(H212=FALSE,VLOOKUP($C212,Sales!$C:$F,4,FALSE),1)</f>
        <v/>
      </c>
      <c r="Z212" s="132">
        <f>IF(Y212=0,"Release",IF(AND(L212&lt;J212,Y212=1,H212=FALSE,U212=FALSE,MONTH(L212)&amp;"/"&amp;YEAR(L212)&lt;&gt;MONTH(J212)&amp;"/"&amp;YEAR(J212)),"Release",""))</f>
        <v/>
      </c>
      <c r="AA212" s="136">
        <f>_xlfn.minifs($L:$L,$C:$C,$C212,$F:$F,"&lt;&gt;0")</f>
        <v/>
      </c>
      <c r="AB212" s="136">
        <f>C212&amp;"-"&amp;A212</f>
        <v/>
      </c>
      <c r="AC212" s="136">
        <f>L212</f>
        <v/>
      </c>
      <c r="AD212" s="136">
        <f>EOMONTH(EDATE($J212, 0), 0)</f>
        <v/>
      </c>
      <c r="AE212" s="135">
        <f>IF(AND(AD212&gt;EOMONTH(EDATE(AA212, 0), 0)),1,0)</f>
        <v/>
      </c>
    </row>
    <row r="213">
      <c r="A213" s="132" t="inlineStr">
        <is>
          <t>ZGMA01</t>
        </is>
      </c>
      <c r="B213" s="132" t="n">
        <v>2</v>
      </c>
      <c r="C213" s="132" t="inlineStr">
        <is>
          <t>HVD104</t>
        </is>
      </c>
      <c r="D213" s="132" t="inlineStr">
        <is>
          <t>D</t>
        </is>
      </c>
      <c r="E213" s="132" t="inlineStr">
        <is>
          <t>Matthee Gerald Adriaan Odendal</t>
        </is>
      </c>
      <c r="F213" s="133">
        <f>SUMIFS(Investors!$M:$M, Investors!$I:$I, "&lt;=" &amp; 'NSST Print'!$B$3, Investors!$K:$K, "&gt;" &amp; 'NSST Print'!$B$3, Investors!$A:$A, 'Investor Exit List'!A213, Investors!$E:$E, 'Investor Exit List'!C213)</f>
        <v/>
      </c>
      <c r="G213" s="134" t="n">
        <v>44706</v>
      </c>
      <c r="H213" s="132">
        <f>VLOOKUP($C213,Sales!$C:$E,2,FALSE)</f>
        <v/>
      </c>
      <c r="I213" s="132">
        <f>VLOOKUP($C213,Sales!$C:$E,3,FALSE)</f>
        <v/>
      </c>
      <c r="J213" s="134">
        <f>SUMIFS(Sales!$H:$H,Sales!$C:$C,'Investor Exit List'!$C213)</f>
        <v/>
      </c>
      <c r="K213" s="134">
        <f>IF(I213=TRUE,J213,"")</f>
        <v/>
      </c>
      <c r="L213" s="134">
        <f>G213+731</f>
        <v/>
      </c>
      <c r="M213" s="134" t="n">
        <v>45473</v>
      </c>
      <c r="N213" s="135">
        <f>IFERROR(IF(G213&lt;&gt;"",IF(I213=TRUE,0,IF(U213=TRUE,0,L213-M213)),0),0)</f>
        <v/>
      </c>
      <c r="O213" s="135">
        <f>IF(N213&gt;0,IF(N213&lt;=180,N213,0),0)</f>
        <v/>
      </c>
      <c r="P213" s="133">
        <f>IF(AND(N213&lt;90,N213&gt;0),Q213,0)</f>
        <v/>
      </c>
      <c r="Q213" s="133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33">
        <f>IF(AND(H213=TRUE,I213=FALSE),Q213,0)</f>
        <v/>
      </c>
      <c r="S213" s="133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34">
        <f>IF(U213=TRUE,$J213,"")</f>
        <v/>
      </c>
      <c r="U213" s="132" t="b">
        <v>1</v>
      </c>
      <c r="V213" s="133">
        <f>IF(AND(H213=TRUE,OR(K213="",K213&gt;M213)),S213,0)</f>
        <v/>
      </c>
      <c r="W213" s="132" t="n">
        <v>0</v>
      </c>
      <c r="X213" s="132" t="b">
        <v>0</v>
      </c>
      <c r="Y213" s="135">
        <f>IF(H213=FALSE,VLOOKUP($C213,Sales!$C:$F,4,FALSE),1)</f>
        <v/>
      </c>
      <c r="Z213" s="132">
        <f>IF(Y213=0,"Release",IF(AND(L213&lt;J213,Y213=1,H213=FALSE,U213=FALSE,MONTH(L213)&amp;"/"&amp;YEAR(L213)&lt;&gt;MONTH(J213)&amp;"/"&amp;YEAR(J213)),"Release",""))</f>
        <v/>
      </c>
      <c r="AA213" s="136">
        <f>_xlfn.minifs($L:$L,$C:$C,$C213,$F:$F,"&lt;&gt;0")</f>
        <v/>
      </c>
      <c r="AB213" s="136">
        <f>C213&amp;"-"&amp;A213</f>
        <v/>
      </c>
      <c r="AC213" s="136">
        <f>L213</f>
        <v/>
      </c>
      <c r="AD213" s="136">
        <f>EOMONTH(EDATE($J213, 0), 0)</f>
        <v/>
      </c>
      <c r="AE213" s="135">
        <f>IF(AND(AD213&gt;EOMONTH(EDATE(AA213, 0), 0)),1,0)</f>
        <v/>
      </c>
    </row>
    <row r="214">
      <c r="A214" s="132" t="inlineStr">
        <is>
          <t>ZVAL02</t>
        </is>
      </c>
      <c r="B214" s="132" t="n">
        <v>1</v>
      </c>
      <c r="C214" s="132" t="inlineStr">
        <is>
          <t>HVD104</t>
        </is>
      </c>
      <c r="D214" s="132" t="inlineStr">
        <is>
          <t>D</t>
        </is>
      </c>
      <c r="E214" s="132" t="inlineStr">
        <is>
          <t>Vallabh Himal Dipak</t>
        </is>
      </c>
      <c r="F214" s="133">
        <f>SUMIFS(Investors!$M:$M, Investors!$I:$I, "&lt;=" &amp; 'NSST Print'!$B$3, Investors!$K:$K, "&gt;" &amp; 'NSST Print'!$B$3, Investors!$A:$A, 'Investor Exit List'!A214, Investors!$E:$E, 'Investor Exit List'!C214)</f>
        <v/>
      </c>
      <c r="G214" s="134" t="n">
        <v>44706</v>
      </c>
      <c r="H214" s="132">
        <f>VLOOKUP($C214,Sales!$C:$E,2,FALSE)</f>
        <v/>
      </c>
      <c r="I214" s="132">
        <f>VLOOKUP($C214,Sales!$C:$E,3,FALSE)</f>
        <v/>
      </c>
      <c r="J214" s="134">
        <f>SUMIFS(Sales!$H:$H,Sales!$C:$C,'Investor Exit List'!$C214)</f>
        <v/>
      </c>
      <c r="K214" s="134">
        <f>IF(I214=TRUE,J214,"")</f>
        <v/>
      </c>
      <c r="L214" s="134">
        <f>G214+731</f>
        <v/>
      </c>
      <c r="M214" s="134" t="n">
        <v>45473</v>
      </c>
      <c r="N214" s="135">
        <f>IFERROR(IF(G214&lt;&gt;"",IF(I214=TRUE,0,IF(U214=TRUE,0,L214-M214)),0),0)</f>
        <v/>
      </c>
      <c r="O214" s="135">
        <f>IF(N214&gt;0,IF(N214&lt;=180,N214,0),0)</f>
        <v/>
      </c>
      <c r="P214" s="133">
        <f>IF(AND(N214&lt;90,N214&gt;0),Q214,0)</f>
        <v/>
      </c>
      <c r="Q214" s="133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33">
        <f>IF(AND(H214=TRUE,I214=FALSE),Q214,0)</f>
        <v/>
      </c>
      <c r="S214" s="133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34">
        <f>IF(U214=TRUE,$J214,"")</f>
        <v/>
      </c>
      <c r="U214" s="132" t="b">
        <v>1</v>
      </c>
      <c r="V214" s="133">
        <f>IF(AND(H214=TRUE,OR(K214="",K214&gt;M214)),S214,0)</f>
        <v/>
      </c>
      <c r="W214" s="132" t="n">
        <v>0</v>
      </c>
      <c r="X214" s="132" t="b">
        <v>0</v>
      </c>
      <c r="Y214" s="135">
        <f>IF(H214=FALSE,VLOOKUP($C214,Sales!$C:$F,4,FALSE),1)</f>
        <v/>
      </c>
      <c r="Z214" s="132">
        <f>IF(Y214=0,"Release",IF(AND(L214&lt;J214,Y214=1,H214=FALSE,U214=FALSE,MONTH(L214)&amp;"/"&amp;YEAR(L214)&lt;&gt;MONTH(J214)&amp;"/"&amp;YEAR(J214)),"Release",""))</f>
        <v/>
      </c>
      <c r="AA214" s="136">
        <f>_xlfn.minifs($L:$L,$C:$C,$C214,$F:$F,"&lt;&gt;0")</f>
        <v/>
      </c>
      <c r="AB214" s="136">
        <f>C214&amp;"-"&amp;A214</f>
        <v/>
      </c>
      <c r="AC214" s="136">
        <f>L214</f>
        <v/>
      </c>
      <c r="AD214" s="136">
        <f>EOMONTH(EDATE($J214, 0), 0)</f>
        <v/>
      </c>
      <c r="AE214" s="135">
        <f>IF(AND(AD214&gt;EOMONTH(EDATE(AA214, 0), 0)),1,0)</f>
        <v/>
      </c>
    </row>
    <row r="215">
      <c r="A215" s="132" t="inlineStr">
        <is>
          <t>ZHEI01</t>
        </is>
      </c>
      <c r="B215" s="132" t="n">
        <v>9</v>
      </c>
      <c r="C215" s="132" t="inlineStr">
        <is>
          <t>HVD201</t>
        </is>
      </c>
      <c r="D215" s="132" t="inlineStr">
        <is>
          <t>D</t>
        </is>
      </c>
      <c r="E215" s="132" t="inlineStr">
        <is>
          <t>Heinze Dieter Raimund</t>
        </is>
      </c>
      <c r="F215" s="133">
        <f>SUMIFS(Investors!$M:$M, Investors!$I:$I, "&lt;=" &amp; 'NSST Print'!$B$3, Investors!$K:$K, "&gt;" &amp; 'NSST Print'!$B$3, Investors!$A:$A, 'Investor Exit List'!A215, Investors!$E:$E, 'Investor Exit List'!C215)</f>
        <v/>
      </c>
      <c r="G215" s="134" t="n">
        <v>44719</v>
      </c>
      <c r="H215" s="132">
        <f>VLOOKUP($C215,Sales!$C:$E,2,FALSE)</f>
        <v/>
      </c>
      <c r="I215" s="132">
        <f>VLOOKUP($C215,Sales!$C:$E,3,FALSE)</f>
        <v/>
      </c>
      <c r="J215" s="134">
        <f>SUMIFS(Sales!$H:$H,Sales!$C:$C,'Investor Exit List'!$C215)</f>
        <v/>
      </c>
      <c r="K215" s="134">
        <f>IF(I215=TRUE,J215,"")</f>
        <v/>
      </c>
      <c r="L215" s="134">
        <f>G215+731</f>
        <v/>
      </c>
      <c r="M215" s="134" t="n">
        <v>45473</v>
      </c>
      <c r="N215" s="135">
        <f>IFERROR(IF(G215&lt;&gt;"",IF(I215=TRUE,0,IF(U215=TRUE,0,L215-M215)),0),0)</f>
        <v/>
      </c>
      <c r="O215" s="135">
        <f>IF(N215&gt;0,IF(N215&lt;=180,N215,0),0)</f>
        <v/>
      </c>
      <c r="P215" s="133">
        <f>IF(AND(N215&lt;90,N215&gt;0),Q215,0)</f>
        <v/>
      </c>
      <c r="Q215" s="133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33">
        <f>IF(AND(H215=TRUE,I215=FALSE),Q215,0)</f>
        <v/>
      </c>
      <c r="S215" s="133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34">
        <f>IF(U215=TRUE,$J215,"")</f>
        <v/>
      </c>
      <c r="U215" s="132" t="b">
        <v>1</v>
      </c>
      <c r="V215" s="133">
        <f>IF(AND(H215=TRUE,OR(K215="",K215&gt;M215)),S215,0)</f>
        <v/>
      </c>
      <c r="W215" s="132" t="n">
        <v>0</v>
      </c>
      <c r="X215" s="132" t="b">
        <v>0</v>
      </c>
      <c r="Y215" s="135">
        <f>IF(H215=FALSE,VLOOKUP($C215,Sales!$C:$F,4,FALSE),1)</f>
        <v/>
      </c>
      <c r="Z215" s="132">
        <f>IF(Y215=0,"Release",IF(AND(L215&lt;J215,Y215=1,H215=FALSE,U215=FALSE,MONTH(L215)&amp;"/"&amp;YEAR(L215)&lt;&gt;MONTH(J215)&amp;"/"&amp;YEAR(J215)),"Release",""))</f>
        <v/>
      </c>
      <c r="AA215" s="136">
        <f>_xlfn.minifs($L:$L,$C:$C,$C215,$F:$F,"&lt;&gt;0")</f>
        <v/>
      </c>
      <c r="AB215" s="136">
        <f>C215&amp;"-"&amp;A215</f>
        <v/>
      </c>
      <c r="AC215" s="136">
        <f>L215</f>
        <v/>
      </c>
      <c r="AD215" s="136">
        <f>EOMONTH(EDATE($J215, 0), 0)</f>
        <v/>
      </c>
      <c r="AE215" s="135">
        <f>IF(AND(AD215&gt;EOMONTH(EDATE(AA215, 0), 0)),1,0)</f>
        <v/>
      </c>
    </row>
    <row r="216">
      <c r="A216" s="132" t="inlineStr">
        <is>
          <t>ZHUT01</t>
        </is>
      </c>
      <c r="B216" s="132" t="n">
        <v>7</v>
      </c>
      <c r="C216" s="132" t="inlineStr">
        <is>
          <t>HVD201</t>
        </is>
      </c>
      <c r="D216" s="132" t="inlineStr">
        <is>
          <t>D</t>
        </is>
      </c>
      <c r="E216" s="132" t="inlineStr">
        <is>
          <t>Hutchings Tracy Jane</t>
        </is>
      </c>
      <c r="F216" s="133">
        <f>SUMIFS(Investors!$M:$M, Investors!$I:$I, "&lt;=" &amp; 'NSST Print'!$B$3, Investors!$K:$K, "&gt;" &amp; 'NSST Print'!$B$3, Investors!$A:$A, 'Investor Exit List'!A216, Investors!$E:$E, 'Investor Exit List'!C216)</f>
        <v/>
      </c>
      <c r="G216" s="134" t="n">
        <v>44721</v>
      </c>
      <c r="H216" s="132">
        <f>VLOOKUP($C216,Sales!$C:$E,2,FALSE)</f>
        <v/>
      </c>
      <c r="I216" s="132">
        <f>VLOOKUP($C216,Sales!$C:$E,3,FALSE)</f>
        <v/>
      </c>
      <c r="J216" s="134">
        <f>SUMIFS(Sales!$H:$H,Sales!$C:$C,'Investor Exit List'!$C216)</f>
        <v/>
      </c>
      <c r="K216" s="134">
        <f>IF(I216=TRUE,J216,"")</f>
        <v/>
      </c>
      <c r="L216" s="134">
        <f>G216+731</f>
        <v/>
      </c>
      <c r="M216" s="134" t="n">
        <v>45473</v>
      </c>
      <c r="N216" s="135">
        <f>IFERROR(IF(G216&lt;&gt;"",IF(I216=TRUE,0,IF(U216=TRUE,0,L216-M216)),0),0)</f>
        <v/>
      </c>
      <c r="O216" s="135">
        <f>IF(N216&gt;0,IF(N216&lt;=180,N216,0),0)</f>
        <v/>
      </c>
      <c r="P216" s="133">
        <f>IF(AND(N216&lt;90,N216&gt;0),Q216,0)</f>
        <v/>
      </c>
      <c r="Q216" s="133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33">
        <f>IF(AND(H216=TRUE,I216=FALSE),Q216,0)</f>
        <v/>
      </c>
      <c r="S216" s="133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34">
        <f>IF(U216=TRUE,$J216,"")</f>
        <v/>
      </c>
      <c r="U216" s="132" t="b">
        <v>1</v>
      </c>
      <c r="V216" s="133">
        <f>IF(AND(H216=TRUE,OR(K216="",K216&gt;M216)),S216,0)</f>
        <v/>
      </c>
      <c r="W216" s="132" t="n">
        <v>0</v>
      </c>
      <c r="X216" s="132" t="b">
        <v>0</v>
      </c>
      <c r="Y216" s="135">
        <f>IF(H216=FALSE,VLOOKUP($C216,Sales!$C:$F,4,FALSE),1)</f>
        <v/>
      </c>
      <c r="Z216" s="132">
        <f>IF(Y216=0,"Release",IF(AND(L216&lt;J216,Y216=1,H216=FALSE,U216=FALSE,MONTH(L216)&amp;"/"&amp;YEAR(L216)&lt;&gt;MONTH(J216)&amp;"/"&amp;YEAR(J216)),"Release",""))</f>
        <v/>
      </c>
      <c r="AA216" s="136">
        <f>_xlfn.minifs($L:$L,$C:$C,$C216,$F:$F,"&lt;&gt;0")</f>
        <v/>
      </c>
      <c r="AB216" s="136">
        <f>C216&amp;"-"&amp;A216</f>
        <v/>
      </c>
      <c r="AC216" s="136">
        <f>L216</f>
        <v/>
      </c>
      <c r="AD216" s="136">
        <f>EOMONTH(EDATE($J216, 0), 0)</f>
        <v/>
      </c>
      <c r="AE216" s="135">
        <f>IF(AND(AD216&gt;EOMONTH(EDATE(AA216, 0), 0)),1,0)</f>
        <v/>
      </c>
    </row>
    <row r="217">
      <c r="A217" s="132" t="inlineStr">
        <is>
          <t>ZFER01</t>
        </is>
      </c>
      <c r="B217" s="132" t="n">
        <v>2</v>
      </c>
      <c r="C217" s="132" t="inlineStr">
        <is>
          <t>HVD202</t>
        </is>
      </c>
      <c r="D217" s="132" t="inlineStr">
        <is>
          <t>D</t>
        </is>
      </c>
      <c r="E217" s="132" t="inlineStr">
        <is>
          <t>Ferreira Leon</t>
        </is>
      </c>
      <c r="F217" s="133">
        <f>SUMIFS(Investors!$M:$M, Investors!$I:$I, "&lt;=" &amp; 'NSST Print'!$B$3, Investors!$K:$K, "&gt;" &amp; 'NSST Print'!$B$3, Investors!$A:$A, 'Investor Exit List'!A217, Investors!$E:$E, 'Investor Exit List'!C217)</f>
        <v/>
      </c>
      <c r="G217" s="134" t="n">
        <v>44791</v>
      </c>
      <c r="H217" s="132">
        <f>VLOOKUP($C217,Sales!$C:$E,2,FALSE)</f>
        <v/>
      </c>
      <c r="I217" s="132">
        <f>VLOOKUP($C217,Sales!$C:$E,3,FALSE)</f>
        <v/>
      </c>
      <c r="J217" s="134">
        <f>SUMIFS(Sales!$H:$H,Sales!$C:$C,'Investor Exit List'!$C217)</f>
        <v/>
      </c>
      <c r="K217" s="134">
        <f>IF(I217=TRUE,J217,"")</f>
        <v/>
      </c>
      <c r="L217" s="134">
        <f>G217+731</f>
        <v/>
      </c>
      <c r="M217" s="134" t="n">
        <v>45473</v>
      </c>
      <c r="N217" s="135">
        <f>IFERROR(IF(G217&lt;&gt;"",IF(I217=TRUE,0,IF(U217=TRUE,0,L217-M217)),0),0)</f>
        <v/>
      </c>
      <c r="O217" s="135">
        <f>IF(N217&gt;0,IF(N217&lt;=180,N217,0),0)</f>
        <v/>
      </c>
      <c r="P217" s="133">
        <f>IF(AND(N217&lt;90,N217&gt;0),Q217,0)</f>
        <v/>
      </c>
      <c r="Q217" s="133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33">
        <f>IF(AND(H217=TRUE,I217=FALSE),Q217,0)</f>
        <v/>
      </c>
      <c r="S217" s="133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34">
        <f>IF(U217=TRUE,$J217,"")</f>
        <v/>
      </c>
      <c r="U217" s="132" t="b">
        <v>0</v>
      </c>
      <c r="V217" s="133">
        <f>IF(AND(H217=TRUE,OR(K217="",K217&gt;M217)),S217,0)</f>
        <v/>
      </c>
      <c r="W217" s="132" t="n">
        <v>0</v>
      </c>
      <c r="X217" s="132" t="b">
        <v>0</v>
      </c>
      <c r="Y217" s="135">
        <f>IF(H217=FALSE,VLOOKUP($C217,Sales!$C:$F,4,FALSE),1)</f>
        <v/>
      </c>
      <c r="Z217" s="132">
        <f>IF(Y217=0,"Release",IF(AND(L217&lt;J217,Y217=1,H217=FALSE,U217=FALSE,MONTH(L217)&amp;"/"&amp;YEAR(L217)&lt;&gt;MONTH(J217)&amp;"/"&amp;YEAR(J217)),"Release",""))</f>
        <v/>
      </c>
      <c r="AA217" s="136">
        <f>_xlfn.minifs($L:$L,$C:$C,$C217,$F:$F,"&lt;&gt;0")</f>
        <v/>
      </c>
      <c r="AB217" s="136">
        <f>C217&amp;"-"&amp;A217</f>
        <v/>
      </c>
      <c r="AC217" s="136">
        <f>L217</f>
        <v/>
      </c>
      <c r="AD217" s="136">
        <f>EOMONTH(EDATE($J217, 0), 0)</f>
        <v/>
      </c>
      <c r="AE217" s="135">
        <f>IF(AND(AD217&gt;EOMONTH(EDATE(AA217, 0), 0)),1,0)</f>
        <v/>
      </c>
    </row>
    <row r="218">
      <c r="A218" s="132" t="inlineStr">
        <is>
          <t>ZHAR01</t>
        </is>
      </c>
      <c r="B218" s="132" t="n">
        <v>2</v>
      </c>
      <c r="C218" s="132" t="inlineStr">
        <is>
          <t>HVD202</t>
        </is>
      </c>
      <c r="D218" s="132" t="inlineStr">
        <is>
          <t>D</t>
        </is>
      </c>
      <c r="E218" s="132" t="inlineStr">
        <is>
          <t>Hart Teresa-Ann</t>
        </is>
      </c>
      <c r="F218" s="133">
        <f>SUMIFS(Investors!$M:$M, Investors!$I:$I, "&lt;=" &amp; 'NSST Print'!$B$3, Investors!$K:$K, "&gt;" &amp; 'NSST Print'!$B$3, Investors!$A:$A, 'Investor Exit List'!A218, Investors!$E:$E, 'Investor Exit List'!C218)</f>
        <v/>
      </c>
      <c r="G218" s="134" t="n">
        <v>44735</v>
      </c>
      <c r="H218" s="132">
        <f>VLOOKUP($C218,Sales!$C:$E,2,FALSE)</f>
        <v/>
      </c>
      <c r="I218" s="132">
        <f>VLOOKUP($C218,Sales!$C:$E,3,FALSE)</f>
        <v/>
      </c>
      <c r="J218" s="134">
        <f>SUMIFS(Sales!$H:$H,Sales!$C:$C,'Investor Exit List'!$C218)</f>
        <v/>
      </c>
      <c r="K218" s="134">
        <f>IF(I218=TRUE,J218,"")</f>
        <v/>
      </c>
      <c r="L218" s="134">
        <f>G218+731</f>
        <v/>
      </c>
      <c r="M218" s="134" t="n">
        <v>45473</v>
      </c>
      <c r="N218" s="135">
        <f>IFERROR(IF(G218&lt;&gt;"",IF(I218=TRUE,0,IF(U218=TRUE,0,L218-M218)),0),0)</f>
        <v/>
      </c>
      <c r="O218" s="135">
        <f>IF(N218&gt;0,IF(N218&lt;=180,N218,0),0)</f>
        <v/>
      </c>
      <c r="P218" s="133">
        <f>IF(AND(N218&lt;90,N218&gt;0),Q218,0)</f>
        <v/>
      </c>
      <c r="Q218" s="133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33">
        <f>IF(AND(H218=TRUE,I218=FALSE),Q218,0)</f>
        <v/>
      </c>
      <c r="S218" s="133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34">
        <f>IF(U218=TRUE,$J218,"")</f>
        <v/>
      </c>
      <c r="U218" s="132" t="b">
        <v>1</v>
      </c>
      <c r="V218" s="133">
        <f>IF(AND(H218=TRUE,OR(K218="",K218&gt;M218)),S218,0)</f>
        <v/>
      </c>
      <c r="W218" s="132" t="n">
        <v>0</v>
      </c>
      <c r="X218" s="132" t="b">
        <v>0</v>
      </c>
      <c r="Y218" s="135">
        <f>IF(H218=FALSE,VLOOKUP($C218,Sales!$C:$F,4,FALSE),1)</f>
        <v/>
      </c>
      <c r="Z218" s="132">
        <f>IF(Y218=0,"Release",IF(AND(L218&lt;J218,Y218=1,H218=FALSE,U218=FALSE,MONTH(L218)&amp;"/"&amp;YEAR(L218)&lt;&gt;MONTH(J218)&amp;"/"&amp;YEAR(J218)),"Release",""))</f>
        <v/>
      </c>
      <c r="AA218" s="136">
        <f>_xlfn.minifs($L:$L,$C:$C,$C218,$F:$F,"&lt;&gt;0")</f>
        <v/>
      </c>
      <c r="AB218" s="136">
        <f>C218&amp;"-"&amp;A218</f>
        <v/>
      </c>
      <c r="AC218" s="136">
        <f>L218</f>
        <v/>
      </c>
      <c r="AD218" s="136">
        <f>EOMONTH(EDATE($J218, 0), 0)</f>
        <v/>
      </c>
      <c r="AE218" s="135">
        <f>IF(AND(AD218&gt;EOMONTH(EDATE(AA218, 0), 0)),1,0)</f>
        <v/>
      </c>
    </row>
    <row r="219">
      <c r="A219" s="132" t="inlineStr">
        <is>
          <t>ZJAN01</t>
        </is>
      </c>
      <c r="B219" s="132" t="n">
        <v>2</v>
      </c>
      <c r="C219" s="132" t="inlineStr">
        <is>
          <t>HVD202</t>
        </is>
      </c>
      <c r="D219" s="132" t="inlineStr">
        <is>
          <t>D</t>
        </is>
      </c>
      <c r="E219" s="132" t="inlineStr">
        <is>
          <t>Jansen van Rensburg Petrus Johannes</t>
        </is>
      </c>
      <c r="F219" s="133">
        <f>SUMIFS(Investors!$M:$M, Investors!$I:$I, "&lt;=" &amp; 'NSST Print'!$B$3, Investors!$K:$K, "&gt;" &amp; 'NSST Print'!$B$3, Investors!$A:$A, 'Investor Exit List'!A219, Investors!$E:$E, 'Investor Exit List'!C219)</f>
        <v/>
      </c>
      <c r="G219" s="134" t="n">
        <v>44721</v>
      </c>
      <c r="H219" s="132">
        <f>VLOOKUP($C219,Sales!$C:$E,2,FALSE)</f>
        <v/>
      </c>
      <c r="I219" s="132">
        <f>VLOOKUP($C219,Sales!$C:$E,3,FALSE)</f>
        <v/>
      </c>
      <c r="J219" s="134">
        <f>SUMIFS(Sales!$H:$H,Sales!$C:$C,'Investor Exit List'!$C219)</f>
        <v/>
      </c>
      <c r="K219" s="134">
        <f>IF(I219=TRUE,J219,"")</f>
        <v/>
      </c>
      <c r="L219" s="134">
        <f>G219+731</f>
        <v/>
      </c>
      <c r="M219" s="134" t="n">
        <v>45473</v>
      </c>
      <c r="N219" s="135">
        <f>IFERROR(IF(G219&lt;&gt;"",IF(I219=TRUE,0,IF(U219=TRUE,0,L219-M219)),0),0)</f>
        <v/>
      </c>
      <c r="O219" s="135">
        <f>IF(N219&gt;0,IF(N219&lt;=180,N219,0),0)</f>
        <v/>
      </c>
      <c r="P219" s="133">
        <f>IF(AND(N219&lt;90,N219&gt;0),Q219,0)</f>
        <v/>
      </c>
      <c r="Q219" s="133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33">
        <f>IF(AND(H219=TRUE,I219=FALSE),Q219,0)</f>
        <v/>
      </c>
      <c r="S219" s="133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34">
        <f>IF(U219=TRUE,$J219,"")</f>
        <v/>
      </c>
      <c r="U219" s="132" t="b">
        <v>0</v>
      </c>
      <c r="V219" s="133">
        <f>IF(AND(H219=TRUE,OR(K219="",K219&gt;M219)),S219,0)</f>
        <v/>
      </c>
      <c r="W219" s="132" t="n">
        <v>0</v>
      </c>
      <c r="X219" s="132" t="b">
        <v>0</v>
      </c>
      <c r="Y219" s="135">
        <f>IF(H219=FALSE,VLOOKUP($C219,Sales!$C:$F,4,FALSE),1)</f>
        <v/>
      </c>
      <c r="Z219" s="132">
        <f>IF(Y219=0,"Release",IF(AND(L219&lt;J219,Y219=1,H219=FALSE,U219=FALSE,MONTH(L219)&amp;"/"&amp;YEAR(L219)&lt;&gt;MONTH(J219)&amp;"/"&amp;YEAR(J219)),"Release",""))</f>
        <v/>
      </c>
      <c r="AA219" s="136">
        <f>_xlfn.minifs($L:$L,$C:$C,$C219,$F:$F,"&lt;&gt;0")</f>
        <v/>
      </c>
      <c r="AB219" s="136">
        <f>C219&amp;"-"&amp;A219</f>
        <v/>
      </c>
      <c r="AC219" s="136">
        <f>L219</f>
        <v/>
      </c>
      <c r="AD219" s="136">
        <f>EOMONTH(EDATE($J219, 0), 0)</f>
        <v/>
      </c>
      <c r="AE219" s="135">
        <f>IF(AND(AD219&gt;EOMONTH(EDATE(AA219, 0), 0)),1,0)</f>
        <v/>
      </c>
    </row>
    <row r="220">
      <c r="A220" s="132" t="inlineStr">
        <is>
          <t>ZSON01</t>
        </is>
      </c>
      <c r="B220" s="132" t="n">
        <v>12</v>
      </c>
      <c r="C220" s="132" t="inlineStr">
        <is>
          <t>HVD202</t>
        </is>
      </c>
      <c r="D220" s="132" t="inlineStr">
        <is>
          <t>D</t>
        </is>
      </c>
      <c r="E220" s="132" t="inlineStr">
        <is>
          <t>Maduna Charles</t>
        </is>
      </c>
      <c r="F220" s="133">
        <f>SUMIFS(Investors!$M:$M, Investors!$I:$I, "&lt;=" &amp; 'NSST Print'!$B$3, Investors!$K:$K, "&gt;" &amp; 'NSST Print'!$B$3, Investors!$A:$A, 'Investor Exit List'!A220, Investors!$E:$E, 'Investor Exit List'!C220)</f>
        <v/>
      </c>
      <c r="G220" s="134" t="n">
        <v>44819</v>
      </c>
      <c r="H220" s="132">
        <f>VLOOKUP($C220,Sales!$C:$E,2,FALSE)</f>
        <v/>
      </c>
      <c r="I220" s="132">
        <f>VLOOKUP($C220,Sales!$C:$E,3,FALSE)</f>
        <v/>
      </c>
      <c r="J220" s="134">
        <f>SUMIFS(Sales!$H:$H,Sales!$C:$C,'Investor Exit List'!$C220)</f>
        <v/>
      </c>
      <c r="K220" s="134">
        <f>IF(I220=TRUE,J220,"")</f>
        <v/>
      </c>
      <c r="L220" s="134">
        <f>G220+731</f>
        <v/>
      </c>
      <c r="M220" s="134" t="n">
        <v>45473</v>
      </c>
      <c r="N220" s="135">
        <f>IFERROR(IF(G220&lt;&gt;"",IF(I220=TRUE,0,IF(U220=TRUE,0,L220-M220)),0),0)</f>
        <v/>
      </c>
      <c r="O220" s="135">
        <f>IF(N220&gt;0,IF(N220&lt;=180,N220,0),0)</f>
        <v/>
      </c>
      <c r="P220" s="133">
        <f>IF(AND(N220&lt;90,N220&gt;0),Q220,0)</f>
        <v/>
      </c>
      <c r="Q220" s="133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33">
        <f>IF(AND(H220=TRUE,I220=FALSE),Q220,0)</f>
        <v/>
      </c>
      <c r="S220" s="133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34">
        <f>IF(U220=TRUE,$J220,"")</f>
        <v/>
      </c>
      <c r="U220" s="132" t="b">
        <v>0</v>
      </c>
      <c r="V220" s="133">
        <f>IF(AND(H220=TRUE,OR(K220="",K220&gt;M220)),S220,0)</f>
        <v/>
      </c>
      <c r="W220" s="132" t="n">
        <v>0</v>
      </c>
      <c r="X220" s="132" t="b">
        <v>0</v>
      </c>
      <c r="Y220" s="135">
        <f>IF(H220=FALSE,VLOOKUP($C220,Sales!$C:$F,4,FALSE),1)</f>
        <v/>
      </c>
      <c r="Z220" s="132">
        <f>IF(Y220=0,"Release",IF(AND(L220&lt;J220,Y220=1,H220=FALSE,U220=FALSE,MONTH(L220)&amp;"/"&amp;YEAR(L220)&lt;&gt;MONTH(J220)&amp;"/"&amp;YEAR(J220)),"Release",""))</f>
        <v/>
      </c>
      <c r="AA220" s="136">
        <f>_xlfn.minifs($L:$L,$C:$C,$C220,$F:$F,"&lt;&gt;0")</f>
        <v/>
      </c>
      <c r="AB220" s="136">
        <f>C220&amp;"-"&amp;A220</f>
        <v/>
      </c>
      <c r="AC220" s="136">
        <f>L220</f>
        <v/>
      </c>
      <c r="AD220" s="136">
        <f>EOMONTH(EDATE($J220, 0), 0)</f>
        <v/>
      </c>
      <c r="AE220" s="135">
        <f>IF(AND(AD220&gt;EOMONTH(EDATE(AA220, 0), 0)),1,0)</f>
        <v/>
      </c>
    </row>
    <row r="221">
      <c r="A221" s="132" t="inlineStr">
        <is>
          <t>ZWEL01</t>
        </is>
      </c>
      <c r="B221" s="132" t="n">
        <v>3</v>
      </c>
      <c r="C221" s="132" t="inlineStr">
        <is>
          <t>HVD202</t>
        </is>
      </c>
      <c r="D221" s="132" t="inlineStr">
        <is>
          <t>D</t>
        </is>
      </c>
      <c r="E221" s="132" t="inlineStr">
        <is>
          <t>Welham Christopher John</t>
        </is>
      </c>
      <c r="F221" s="133">
        <f>SUMIFS(Investors!$M:$M, Investors!$I:$I, "&lt;=" &amp; 'NSST Print'!$B$3, Investors!$K:$K, "&gt;" &amp; 'NSST Print'!$B$3, Investors!$A:$A, 'Investor Exit List'!A221, Investors!$E:$E, 'Investor Exit List'!C221)</f>
        <v/>
      </c>
      <c r="G221" s="134" t="n">
        <v>44721</v>
      </c>
      <c r="H221" s="132">
        <f>VLOOKUP($C221,Sales!$C:$E,2,FALSE)</f>
        <v/>
      </c>
      <c r="I221" s="132">
        <f>VLOOKUP($C221,Sales!$C:$E,3,FALSE)</f>
        <v/>
      </c>
      <c r="J221" s="134">
        <f>SUMIFS(Sales!$H:$H,Sales!$C:$C,'Investor Exit List'!$C221)</f>
        <v/>
      </c>
      <c r="K221" s="134">
        <f>IF(I221=TRUE,J221,"")</f>
        <v/>
      </c>
      <c r="L221" s="134">
        <f>G221+731</f>
        <v/>
      </c>
      <c r="M221" s="134" t="n">
        <v>45473</v>
      </c>
      <c r="N221" s="135">
        <f>IFERROR(IF(G221&lt;&gt;"",IF(I221=TRUE,0,IF(U221=TRUE,0,L221-M221)),0),0)</f>
        <v/>
      </c>
      <c r="O221" s="135">
        <f>IF(N221&gt;0,IF(N221&lt;=180,N221,0),0)</f>
        <v/>
      </c>
      <c r="P221" s="133">
        <f>IF(AND(N221&lt;90,N221&gt;0),Q221,0)</f>
        <v/>
      </c>
      <c r="Q221" s="133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33">
        <f>IF(AND(H221=TRUE,I221=FALSE),Q221,0)</f>
        <v/>
      </c>
      <c r="S221" s="133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34">
        <f>IF(U221=TRUE,$J221,"")</f>
        <v/>
      </c>
      <c r="U221" s="132" t="b">
        <v>0</v>
      </c>
      <c r="V221" s="133">
        <f>IF(AND(H221=TRUE,OR(K221="",K221&gt;M221)),S221,0)</f>
        <v/>
      </c>
      <c r="W221" s="132" t="n">
        <v>0</v>
      </c>
      <c r="X221" s="132" t="b">
        <v>0</v>
      </c>
      <c r="Y221" s="135">
        <f>IF(H221=FALSE,VLOOKUP($C221,Sales!$C:$F,4,FALSE),1)</f>
        <v/>
      </c>
      <c r="Z221" s="132">
        <f>IF(Y221=0,"Release",IF(AND(L221&lt;J221,Y221=1,H221=FALSE,U221=FALSE,MONTH(L221)&amp;"/"&amp;YEAR(L221)&lt;&gt;MONTH(J221)&amp;"/"&amp;YEAR(J221)),"Release",""))</f>
        <v/>
      </c>
      <c r="AA221" s="136">
        <f>_xlfn.minifs($L:$L,$C:$C,$C221,$F:$F,"&lt;&gt;0")</f>
        <v/>
      </c>
      <c r="AB221" s="136">
        <f>C221&amp;"-"&amp;A221</f>
        <v/>
      </c>
      <c r="AC221" s="136">
        <f>L221</f>
        <v/>
      </c>
      <c r="AD221" s="136">
        <f>EOMONTH(EDATE($J221, 0), 0)</f>
        <v/>
      </c>
      <c r="AE221" s="135">
        <f>IF(AND(AD221&gt;EOMONTH(EDATE(AA221, 0), 0)),1,0)</f>
        <v/>
      </c>
    </row>
    <row r="222">
      <c r="A222" s="132" t="inlineStr">
        <is>
          <t>ZDIC01</t>
        </is>
      </c>
      <c r="B222" s="132" t="n">
        <v>8</v>
      </c>
      <c r="C222" s="132" t="inlineStr">
        <is>
          <t>HVD203</t>
        </is>
      </c>
      <c r="D222" s="132" t="inlineStr">
        <is>
          <t>D</t>
        </is>
      </c>
      <c r="E222" s="132" t="inlineStr">
        <is>
          <t>Dickinson Grant Allan</t>
        </is>
      </c>
      <c r="F222" s="133">
        <f>SUMIFS(Investors!$M:$M, Investors!$I:$I, "&lt;=" &amp; 'NSST Print'!$B$3, Investors!$K:$K, "&gt;" &amp; 'NSST Print'!$B$3, Investors!$A:$A, 'Investor Exit List'!A222, Investors!$E:$E, 'Investor Exit List'!C222)</f>
        <v/>
      </c>
      <c r="G222" s="134" t="n">
        <v>44721</v>
      </c>
      <c r="H222" s="132">
        <f>VLOOKUP($C222,Sales!$C:$E,2,FALSE)</f>
        <v/>
      </c>
      <c r="I222" s="132">
        <f>VLOOKUP($C222,Sales!$C:$E,3,FALSE)</f>
        <v/>
      </c>
      <c r="J222" s="134">
        <f>SUMIFS(Sales!$H:$H,Sales!$C:$C,'Investor Exit List'!$C222)</f>
        <v/>
      </c>
      <c r="K222" s="134">
        <f>IF(I222=TRUE,J222,"")</f>
        <v/>
      </c>
      <c r="L222" s="134">
        <f>G222+731</f>
        <v/>
      </c>
      <c r="M222" s="134" t="n">
        <v>45473</v>
      </c>
      <c r="N222" s="135">
        <f>IFERROR(IF(G222&lt;&gt;"",IF(I222=TRUE,0,IF(U222=TRUE,0,L222-M222)),0),0)</f>
        <v/>
      </c>
      <c r="O222" s="135">
        <f>IF(N222&gt;0,IF(N222&lt;=180,N222,0),0)</f>
        <v/>
      </c>
      <c r="P222" s="133">
        <f>IF(AND(N222&lt;90,N222&gt;0),Q222,0)</f>
        <v/>
      </c>
      <c r="Q222" s="133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33">
        <f>IF(AND(H222=TRUE,I222=FALSE),Q222,0)</f>
        <v/>
      </c>
      <c r="S222" s="133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34">
        <f>IF(U222=TRUE,$J222,"")</f>
        <v/>
      </c>
      <c r="U222" s="132" t="b">
        <v>0</v>
      </c>
      <c r="V222" s="133">
        <f>IF(AND(H222=TRUE,OR(K222="",K222&gt;M222)),S222,0)</f>
        <v/>
      </c>
      <c r="W222" s="132" t="n">
        <v>0</v>
      </c>
      <c r="X222" s="132" t="b">
        <v>0</v>
      </c>
      <c r="Y222" s="135">
        <f>IF(H222=FALSE,VLOOKUP($C222,Sales!$C:$F,4,FALSE),1)</f>
        <v/>
      </c>
      <c r="Z222" s="132">
        <f>IF(Y222=0,"Release",IF(AND(L222&lt;J222,Y222=1,H222=FALSE,U222=FALSE,MONTH(L222)&amp;"/"&amp;YEAR(L222)&lt;&gt;MONTH(J222)&amp;"/"&amp;YEAR(J222)),"Release",""))</f>
        <v/>
      </c>
      <c r="AA222" s="136">
        <f>_xlfn.minifs($L:$L,$C:$C,$C222,$F:$F,"&lt;&gt;0")</f>
        <v/>
      </c>
      <c r="AB222" s="136">
        <f>C222&amp;"-"&amp;A222</f>
        <v/>
      </c>
      <c r="AC222" s="136">
        <f>L222</f>
        <v/>
      </c>
      <c r="AD222" s="136">
        <f>EOMONTH(EDATE($J222, 0), 0)</f>
        <v/>
      </c>
      <c r="AE222" s="135">
        <f>IF(AND(AD222&gt;EOMONTH(EDATE(AA222, 0), 0)),1,0)</f>
        <v/>
      </c>
    </row>
    <row r="223">
      <c r="A223" s="132" t="inlineStr">
        <is>
          <t>ZBOT01</t>
        </is>
      </c>
      <c r="B223" s="132" t="n">
        <v>4</v>
      </c>
      <c r="C223" s="132" t="inlineStr">
        <is>
          <t>HVD204</t>
        </is>
      </c>
      <c r="D223" s="132" t="inlineStr">
        <is>
          <t>D</t>
        </is>
      </c>
      <c r="E223" s="132" t="inlineStr">
        <is>
          <t>Botha Carina</t>
        </is>
      </c>
      <c r="F223" s="133">
        <f>SUMIFS(Investors!$M:$M, Investors!$I:$I, "&lt;=" &amp; 'NSST Print'!$B$3, Investors!$K:$K, "&gt;" &amp; 'NSST Print'!$B$3, Investors!$A:$A, 'Investor Exit List'!A223, Investors!$E:$E, 'Investor Exit List'!C223)</f>
        <v/>
      </c>
      <c r="G223" s="134" t="n">
        <v>44719</v>
      </c>
      <c r="H223" s="132">
        <f>VLOOKUP($C223,Sales!$C:$E,2,FALSE)</f>
        <v/>
      </c>
      <c r="I223" s="132">
        <f>VLOOKUP($C223,Sales!$C:$E,3,FALSE)</f>
        <v/>
      </c>
      <c r="J223" s="134">
        <f>SUMIFS(Sales!$H:$H,Sales!$C:$C,'Investor Exit List'!$C223)</f>
        <v/>
      </c>
      <c r="K223" s="134">
        <f>IF(I223=TRUE,J223,"")</f>
        <v/>
      </c>
      <c r="L223" s="134">
        <f>G223+731</f>
        <v/>
      </c>
      <c r="M223" s="134" t="n">
        <v>45473</v>
      </c>
      <c r="N223" s="135">
        <f>IFERROR(IF(G223&lt;&gt;"",IF(I223=TRUE,0,IF(U223=TRUE,0,L223-M223)),0),0)</f>
        <v/>
      </c>
      <c r="O223" s="135">
        <f>IF(N223&gt;0,IF(N223&lt;=180,N223,0),0)</f>
        <v/>
      </c>
      <c r="P223" s="133">
        <f>IF(AND(N223&lt;90,N223&gt;0),Q223,0)</f>
        <v/>
      </c>
      <c r="Q223" s="133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33">
        <f>IF(AND(H223=TRUE,I223=FALSE),Q223,0)</f>
        <v/>
      </c>
      <c r="S223" s="133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34">
        <f>IF(U223=TRUE,$J223,"")</f>
        <v/>
      </c>
      <c r="U223" s="132" t="b">
        <v>0</v>
      </c>
      <c r="V223" s="133">
        <f>IF(AND(H223=TRUE,OR(K223="",K223&gt;M223)),S223,0)</f>
        <v/>
      </c>
      <c r="W223" s="132" t="n">
        <v>0</v>
      </c>
      <c r="X223" s="132" t="b">
        <v>0</v>
      </c>
      <c r="Y223" s="135">
        <f>IF(H223=FALSE,VLOOKUP($C223,Sales!$C:$F,4,FALSE),1)</f>
        <v/>
      </c>
      <c r="Z223" s="132">
        <f>IF(Y223=0,"Release",IF(AND(L223&lt;J223,Y223=1,H223=FALSE,U223=FALSE,MONTH(L223)&amp;"/"&amp;YEAR(L223)&lt;&gt;MONTH(J223)&amp;"/"&amp;YEAR(J223)),"Release",""))</f>
        <v/>
      </c>
      <c r="AA223" s="136">
        <f>_xlfn.minifs($L:$L,$C:$C,$C223,$F:$F,"&lt;&gt;0")</f>
        <v/>
      </c>
      <c r="AB223" s="136">
        <f>C223&amp;"-"&amp;A223</f>
        <v/>
      </c>
      <c r="AC223" s="136">
        <f>L223</f>
        <v/>
      </c>
      <c r="AD223" s="136">
        <f>EOMONTH(EDATE($J223, 0), 0)</f>
        <v/>
      </c>
      <c r="AE223" s="135">
        <f>IF(AND(AD223&gt;EOMONTH(EDATE(AA223, 0), 0)),1,0)</f>
        <v/>
      </c>
    </row>
    <row r="224">
      <c r="A224" s="132" t="inlineStr">
        <is>
          <t>ZNAT01</t>
        </is>
      </c>
      <c r="B224" s="132" t="n">
        <v>4</v>
      </c>
      <c r="C224" s="132" t="inlineStr">
        <is>
          <t>HVD204</t>
        </is>
      </c>
      <c r="D224" s="132" t="inlineStr">
        <is>
          <t>D</t>
        </is>
      </c>
      <c r="E224" s="132" t="inlineStr">
        <is>
          <t>Hlapolosa Thandekile Evelyn</t>
        </is>
      </c>
      <c r="F224" s="133">
        <f>SUMIFS(Investors!$M:$M, Investors!$I:$I, "&lt;=" &amp; 'NSST Print'!$B$3, Investors!$K:$K, "&gt;" &amp; 'NSST Print'!$B$3, Investors!$A:$A, 'Investor Exit List'!A224, Investors!$E:$E, 'Investor Exit List'!C224)</f>
        <v/>
      </c>
      <c r="G224" s="134" t="n">
        <v>44735</v>
      </c>
      <c r="H224" s="132">
        <f>VLOOKUP($C224,Sales!$C:$E,2,FALSE)</f>
        <v/>
      </c>
      <c r="I224" s="132">
        <f>VLOOKUP($C224,Sales!$C:$E,3,FALSE)</f>
        <v/>
      </c>
      <c r="J224" s="134">
        <f>SUMIFS(Sales!$H:$H,Sales!$C:$C,'Investor Exit List'!$C224)</f>
        <v/>
      </c>
      <c r="K224" s="134">
        <f>IF(I224=TRUE,J224,"")</f>
        <v/>
      </c>
      <c r="L224" s="134">
        <f>G224+731</f>
        <v/>
      </c>
      <c r="M224" s="134" t="n">
        <v>45473</v>
      </c>
      <c r="N224" s="135">
        <f>IFERROR(IF(G224&lt;&gt;"",IF(I224=TRUE,0,IF(U224=TRUE,0,L224-M224)),0),0)</f>
        <v/>
      </c>
      <c r="O224" s="135">
        <f>IF(N224&gt;0,IF(N224&lt;=180,N224,0),0)</f>
        <v/>
      </c>
      <c r="P224" s="133">
        <f>IF(AND(N224&lt;90,N224&gt;0),Q224,0)</f>
        <v/>
      </c>
      <c r="Q224" s="133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33">
        <f>IF(AND(H224=TRUE,I224=FALSE),Q224,0)</f>
        <v/>
      </c>
      <c r="S224" s="133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34">
        <f>IF(U224=TRUE,$J224,"")</f>
        <v/>
      </c>
      <c r="U224" s="132" t="b">
        <v>1</v>
      </c>
      <c r="V224" s="133">
        <f>IF(AND(H224=TRUE,OR(K224="",K224&gt;M224)),S224,0)</f>
        <v/>
      </c>
      <c r="W224" s="132" t="n">
        <v>0</v>
      </c>
      <c r="X224" s="132" t="b">
        <v>0</v>
      </c>
      <c r="Y224" s="135">
        <f>IF(H224=FALSE,VLOOKUP($C224,Sales!$C:$F,4,FALSE),1)</f>
        <v/>
      </c>
      <c r="Z224" s="132">
        <f>IF(Y224=0,"Release",IF(AND(L224&lt;J224,Y224=1,H224=FALSE,U224=FALSE,MONTH(L224)&amp;"/"&amp;YEAR(L224)&lt;&gt;MONTH(J224)&amp;"/"&amp;YEAR(J224)),"Release",""))</f>
        <v/>
      </c>
      <c r="AA224" s="136">
        <f>_xlfn.minifs($L:$L,$C:$C,$C224,$F:$F,"&lt;&gt;0")</f>
        <v/>
      </c>
      <c r="AB224" s="136">
        <f>C224&amp;"-"&amp;A224</f>
        <v/>
      </c>
      <c r="AC224" s="136">
        <f>L224</f>
        <v/>
      </c>
      <c r="AD224" s="136">
        <f>EOMONTH(EDATE($J224, 0), 0)</f>
        <v/>
      </c>
      <c r="AE224" s="135">
        <f>IF(AND(AD224&gt;EOMONTH(EDATE(AA224, 0), 0)),1,0)</f>
        <v/>
      </c>
    </row>
    <row r="225">
      <c r="A225" s="132" t="inlineStr">
        <is>
          <t>ZSCH01</t>
        </is>
      </c>
      <c r="B225" s="132" t="n">
        <v>13</v>
      </c>
      <c r="C225" s="132" t="inlineStr">
        <is>
          <t>HVD204</t>
        </is>
      </c>
      <c r="D225" s="132" t="inlineStr">
        <is>
          <t>D</t>
        </is>
      </c>
      <c r="E225" s="132" t="inlineStr">
        <is>
          <t>Schubert Inge</t>
        </is>
      </c>
      <c r="F225" s="133">
        <f>SUMIFS(Investors!$M:$M, Investors!$I:$I, "&lt;=" &amp; 'NSST Print'!$B$3, Investors!$K:$K, "&gt;" &amp; 'NSST Print'!$B$3, Investors!$A:$A, 'Investor Exit List'!A225, Investors!$E:$E, 'Investor Exit List'!C225)</f>
        <v/>
      </c>
      <c r="G225" s="134" t="n">
        <v>44719</v>
      </c>
      <c r="H225" s="132">
        <f>VLOOKUP($C225,Sales!$C:$E,2,FALSE)</f>
        <v/>
      </c>
      <c r="I225" s="132">
        <f>VLOOKUP($C225,Sales!$C:$E,3,FALSE)</f>
        <v/>
      </c>
      <c r="J225" s="134">
        <f>SUMIFS(Sales!$H:$H,Sales!$C:$C,'Investor Exit List'!$C225)</f>
        <v/>
      </c>
      <c r="K225" s="134">
        <f>IF(I225=TRUE,J225,"")</f>
        <v/>
      </c>
      <c r="L225" s="134">
        <f>G225+731</f>
        <v/>
      </c>
      <c r="M225" s="134" t="n">
        <v>45473</v>
      </c>
      <c r="N225" s="135">
        <f>IFERROR(IF(G225&lt;&gt;"",IF(I225=TRUE,0,IF(U225=TRUE,0,L225-M225)),0),0)</f>
        <v/>
      </c>
      <c r="O225" s="135">
        <f>IF(N225&gt;0,IF(N225&lt;=180,N225,0),0)</f>
        <v/>
      </c>
      <c r="P225" s="133">
        <f>IF(AND(N225&lt;90,N225&gt;0),Q225,0)</f>
        <v/>
      </c>
      <c r="Q225" s="133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33">
        <f>IF(AND(H225=TRUE,I225=FALSE),Q225,0)</f>
        <v/>
      </c>
      <c r="S225" s="133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34">
        <f>IF(U225=TRUE,$J225,"")</f>
        <v/>
      </c>
      <c r="U225" s="132" t="b">
        <v>0</v>
      </c>
      <c r="V225" s="133">
        <f>IF(AND(H225=TRUE,OR(K225="",K225&gt;M225)),S225,0)</f>
        <v/>
      </c>
      <c r="W225" s="132" t="n">
        <v>0</v>
      </c>
      <c r="X225" s="132" t="b">
        <v>0</v>
      </c>
      <c r="Y225" s="135">
        <f>IF(H225=FALSE,VLOOKUP($C225,Sales!$C:$F,4,FALSE),1)</f>
        <v/>
      </c>
      <c r="Z225" s="132">
        <f>IF(Y225=0,"Release",IF(AND(L225&lt;J225,Y225=1,H225=FALSE,U225=FALSE,MONTH(L225)&amp;"/"&amp;YEAR(L225)&lt;&gt;MONTH(J225)&amp;"/"&amp;YEAR(J225)),"Release",""))</f>
        <v/>
      </c>
      <c r="AA225" s="136">
        <f>_xlfn.minifs($L:$L,$C:$C,$C225,$F:$F,"&lt;&gt;0")</f>
        <v/>
      </c>
      <c r="AB225" s="136">
        <f>C225&amp;"-"&amp;A225</f>
        <v/>
      </c>
      <c r="AC225" s="136">
        <f>L225</f>
        <v/>
      </c>
      <c r="AD225" s="136">
        <f>EOMONTH(EDATE($J225, 0), 0)</f>
        <v/>
      </c>
      <c r="AE225" s="135">
        <f>IF(AND(AD225&gt;EOMONTH(EDATE(AA225, 0), 0)),1,0)</f>
        <v/>
      </c>
    </row>
    <row r="226">
      <c r="A226" s="132" t="inlineStr">
        <is>
          <t>ZSON01</t>
        </is>
      </c>
      <c r="B226" s="132" t="n">
        <v>11</v>
      </c>
      <c r="C226" s="132" t="inlineStr">
        <is>
          <t>HVD301</t>
        </is>
      </c>
      <c r="D226" s="132" t="inlineStr">
        <is>
          <t>D</t>
        </is>
      </c>
      <c r="E226" s="132" t="inlineStr">
        <is>
          <t>Maduna Charles</t>
        </is>
      </c>
      <c r="F226" s="133">
        <f>SUMIFS(Investors!$M:$M, Investors!$I:$I, "&lt;=" &amp; 'NSST Print'!$B$3, Investors!$K:$K, "&gt;" &amp; 'NSST Print'!$B$3, Investors!$A:$A, 'Investor Exit List'!A226, Investors!$E:$E, 'Investor Exit List'!C226)</f>
        <v/>
      </c>
      <c r="G226" s="134" t="n">
        <v>44735</v>
      </c>
      <c r="H226" s="132">
        <f>VLOOKUP($C226,Sales!$C:$E,2,FALSE)</f>
        <v/>
      </c>
      <c r="I226" s="132">
        <f>VLOOKUP($C226,Sales!$C:$E,3,FALSE)</f>
        <v/>
      </c>
      <c r="J226" s="134">
        <f>SUMIFS(Sales!$H:$H,Sales!$C:$C,'Investor Exit List'!$C226)</f>
        <v/>
      </c>
      <c r="K226" s="134">
        <f>IF(I226=TRUE,J226,"")</f>
        <v/>
      </c>
      <c r="L226" s="134">
        <f>G226+731</f>
        <v/>
      </c>
      <c r="M226" s="134" t="n">
        <v>45473</v>
      </c>
      <c r="N226" s="135">
        <f>IFERROR(IF(G226&lt;&gt;"",IF(I226=TRUE,0,IF(U226=TRUE,0,L226-M226)),0),0)</f>
        <v/>
      </c>
      <c r="O226" s="135">
        <f>IF(N226&gt;0,IF(N226&lt;=180,N226,0),0)</f>
        <v/>
      </c>
      <c r="P226" s="133">
        <f>IF(AND(N226&lt;90,N226&gt;0),Q226,0)</f>
        <v/>
      </c>
      <c r="Q226" s="133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33">
        <f>IF(AND(H226=TRUE,I226=FALSE),Q226,0)</f>
        <v/>
      </c>
      <c r="S226" s="133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34">
        <f>IF(U226=TRUE,$J226,"")</f>
        <v/>
      </c>
      <c r="U226" s="132" t="b">
        <v>1</v>
      </c>
      <c r="V226" s="133">
        <f>IF(AND(H226=TRUE,OR(K226="",K226&gt;M226)),S226,0)</f>
        <v/>
      </c>
      <c r="W226" s="132" t="n">
        <v>0</v>
      </c>
      <c r="X226" s="132" t="b">
        <v>0</v>
      </c>
      <c r="Y226" s="135">
        <f>IF(H226=FALSE,VLOOKUP($C226,Sales!$C:$F,4,FALSE),1)</f>
        <v/>
      </c>
      <c r="Z226" s="132">
        <f>IF(Y226=0,"Release",IF(AND(L226&lt;J226,Y226=1,H226=FALSE,U226=FALSE,MONTH(L226)&amp;"/"&amp;YEAR(L226)&lt;&gt;MONTH(J226)&amp;"/"&amp;YEAR(J226)),"Release",""))</f>
        <v/>
      </c>
      <c r="AA226" s="136">
        <f>_xlfn.minifs($L:$L,$C:$C,$C226,$F:$F,"&lt;&gt;0")</f>
        <v/>
      </c>
      <c r="AB226" s="136">
        <f>C226&amp;"-"&amp;A226</f>
        <v/>
      </c>
      <c r="AC226" s="136">
        <f>L226</f>
        <v/>
      </c>
      <c r="AD226" s="136">
        <f>EOMONTH(EDATE($J226, 0), 0)</f>
        <v/>
      </c>
      <c r="AE226" s="135">
        <f>IF(AND(AD226&gt;EOMONTH(EDATE(AA226, 0), 0)),1,0)</f>
        <v/>
      </c>
    </row>
    <row r="227">
      <c r="A227" s="132" t="inlineStr">
        <is>
          <t>ZHAY01</t>
        </is>
      </c>
      <c r="B227" s="132" t="n">
        <v>1</v>
      </c>
      <c r="C227" s="132" t="inlineStr">
        <is>
          <t>HVD302</t>
        </is>
      </c>
      <c r="D227" s="132" t="inlineStr">
        <is>
          <t>D</t>
        </is>
      </c>
      <c r="E227" s="132" t="inlineStr">
        <is>
          <t>Haywood Johannes Wynand</t>
        </is>
      </c>
      <c r="F227" s="133">
        <f>SUMIFS(Investors!$M:$M, Investors!$I:$I, "&lt;=" &amp; 'NSST Print'!$B$3, Investors!$K:$K, "&gt;" &amp; 'NSST Print'!$B$3, Investors!$A:$A, 'Investor Exit List'!A227, Investors!$E:$E, 'Investor Exit List'!C227)</f>
        <v/>
      </c>
      <c r="G227" s="134" t="n">
        <v>45443</v>
      </c>
      <c r="H227" s="132">
        <f>VLOOKUP($C227,Sales!$C:$E,2,FALSE)</f>
        <v/>
      </c>
      <c r="I227" s="132">
        <f>VLOOKUP($C227,Sales!$C:$E,3,FALSE)</f>
        <v/>
      </c>
      <c r="J227" s="134">
        <f>SUMIFS(Sales!$H:$H,Sales!$C:$C,'Investor Exit List'!$C227)</f>
        <v/>
      </c>
      <c r="K227" s="134">
        <f>IF(I227=TRUE,J227,"")</f>
        <v/>
      </c>
      <c r="L227" s="134">
        <f>G227+731</f>
        <v/>
      </c>
      <c r="M227" s="134" t="n">
        <v>45473</v>
      </c>
      <c r="N227" s="135">
        <f>IFERROR(IF(G227&lt;&gt;"",IF(I227=TRUE,0,IF(U227=TRUE,0,L227-M227)),0),0)</f>
        <v/>
      </c>
      <c r="O227" s="135">
        <f>IF(N227&gt;0,IF(N227&lt;=180,N227,0),0)</f>
        <v/>
      </c>
      <c r="P227" s="133">
        <f>IF(AND(N227&lt;90,N227&gt;0),Q227,0)</f>
        <v/>
      </c>
      <c r="Q227" s="133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33">
        <f>IF(AND(H227=TRUE,I227=FALSE),Q227,0)</f>
        <v/>
      </c>
      <c r="S227" s="133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34">
        <f>IF(U227=TRUE,$J227,"")</f>
        <v/>
      </c>
      <c r="U227" s="132" t="b">
        <v>0</v>
      </c>
      <c r="V227" s="133">
        <f>IF(AND(H227=TRUE,OR(K227="",K227&gt;M227)),S227,0)</f>
        <v/>
      </c>
      <c r="W227" s="132" t="n">
        <v>0</v>
      </c>
      <c r="X227" s="132" t="b">
        <v>0</v>
      </c>
      <c r="Y227" s="135">
        <f>IF(H227=FALSE,VLOOKUP($C227,Sales!$C:$F,4,FALSE),1)</f>
        <v/>
      </c>
      <c r="Z227" s="132">
        <f>IF(Y227=0,"Release",IF(AND(L227&lt;J227,Y227=1,H227=FALSE,U227=FALSE,MONTH(L227)&amp;"/"&amp;YEAR(L227)&lt;&gt;MONTH(J227)&amp;"/"&amp;YEAR(J227)),"Release",""))</f>
        <v/>
      </c>
      <c r="AA227" s="136">
        <f>_xlfn.minifs($L:$L,$C:$C,$C227,$F:$F,"&lt;&gt;0")</f>
        <v/>
      </c>
      <c r="AB227" s="136">
        <f>C227&amp;"-"&amp;A227</f>
        <v/>
      </c>
      <c r="AC227" s="136">
        <f>L227</f>
        <v/>
      </c>
      <c r="AD227" s="136">
        <f>EOMONTH(EDATE($J227, 0), 0)</f>
        <v/>
      </c>
      <c r="AE227" s="135">
        <f>IF(AND(AD227&gt;EOMONTH(EDATE(AA227, 0), 0)),1,0)</f>
        <v/>
      </c>
    </row>
    <row r="228">
      <c r="A228" s="132" t="inlineStr">
        <is>
          <t>ZKRU01</t>
        </is>
      </c>
      <c r="B228" s="132" t="n">
        <v>5</v>
      </c>
      <c r="C228" s="132" t="inlineStr">
        <is>
          <t>HVD302</t>
        </is>
      </c>
      <c r="D228" s="132" t="inlineStr">
        <is>
          <t>D</t>
        </is>
      </c>
      <c r="E228" s="132" t="inlineStr">
        <is>
          <t>Kruger Jurgen</t>
        </is>
      </c>
      <c r="F228" s="133">
        <f>SUMIFS(Investors!$M:$M, Investors!$I:$I, "&lt;=" &amp; 'NSST Print'!$B$3, Investors!$K:$K, "&gt;" &amp; 'NSST Print'!$B$3, Investors!$A:$A, 'Investor Exit List'!A228, Investors!$E:$E, 'Investor Exit List'!C228)</f>
        <v/>
      </c>
      <c r="G228" s="134" t="n">
        <v>44713</v>
      </c>
      <c r="H228" s="132">
        <f>VLOOKUP($C228,Sales!$C:$E,2,FALSE)</f>
        <v/>
      </c>
      <c r="I228" s="132">
        <f>VLOOKUP($C228,Sales!$C:$E,3,FALSE)</f>
        <v/>
      </c>
      <c r="J228" s="134">
        <f>SUMIFS(Sales!$H:$H,Sales!$C:$C,'Investor Exit List'!$C228)</f>
        <v/>
      </c>
      <c r="K228" s="134">
        <f>IF(I228=TRUE,J228,"")</f>
        <v/>
      </c>
      <c r="L228" s="134">
        <f>G228+731</f>
        <v/>
      </c>
      <c r="M228" s="134" t="n">
        <v>45473</v>
      </c>
      <c r="N228" s="135">
        <f>IFERROR(IF(G228&lt;&gt;"",IF(I228=TRUE,0,IF(U228=TRUE,0,L228-M228)),0),0)</f>
        <v/>
      </c>
      <c r="O228" s="135">
        <f>IF(N228&gt;0,IF(N228&lt;=180,N228,0),0)</f>
        <v/>
      </c>
      <c r="P228" s="133">
        <f>IF(AND(N228&lt;90,N228&gt;0),Q228,0)</f>
        <v/>
      </c>
      <c r="Q228" s="133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33">
        <f>IF(AND(H228=TRUE,I228=FALSE),Q228,0)</f>
        <v/>
      </c>
      <c r="S228" s="133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34">
        <f>IF(U228=TRUE,$J228,"")</f>
        <v/>
      </c>
      <c r="U228" s="132" t="b">
        <v>1</v>
      </c>
      <c r="V228" s="133">
        <f>IF(AND(H228=TRUE,OR(K228="",K228&gt;M228)),S228,0)</f>
        <v/>
      </c>
      <c r="W228" s="132" t="n">
        <v>0</v>
      </c>
      <c r="X228" s="132" t="b">
        <v>0</v>
      </c>
      <c r="Y228" s="135">
        <f>IF(H228=FALSE,VLOOKUP($C228,Sales!$C:$F,4,FALSE),1)</f>
        <v/>
      </c>
      <c r="Z228" s="132">
        <f>IF(Y228=0,"Release",IF(AND(L228&lt;J228,Y228=1,H228=FALSE,U228=FALSE,MONTH(L228)&amp;"/"&amp;YEAR(L228)&lt;&gt;MONTH(J228)&amp;"/"&amp;YEAR(J228)),"Release",""))</f>
        <v/>
      </c>
      <c r="AA228" s="136">
        <f>_xlfn.minifs($L:$L,$C:$C,$C228,$F:$F,"&lt;&gt;0")</f>
        <v/>
      </c>
      <c r="AB228" s="136">
        <f>C228&amp;"-"&amp;A228</f>
        <v/>
      </c>
      <c r="AC228" s="136">
        <f>L228</f>
        <v/>
      </c>
      <c r="AD228" s="136">
        <f>EOMONTH(EDATE($J228, 0), 0)</f>
        <v/>
      </c>
      <c r="AE228" s="135">
        <f>IF(AND(AD228&gt;EOMONTH(EDATE(AA228, 0), 0)),1,0)</f>
        <v/>
      </c>
    </row>
    <row r="229">
      <c r="A229" s="132" t="inlineStr">
        <is>
          <t>ZWEL01</t>
        </is>
      </c>
      <c r="B229" s="132" t="n">
        <v>4</v>
      </c>
      <c r="C229" s="132" t="inlineStr">
        <is>
          <t>HVD302</t>
        </is>
      </c>
      <c r="D229" s="132" t="inlineStr">
        <is>
          <t>D</t>
        </is>
      </c>
      <c r="E229" s="132" t="inlineStr">
        <is>
          <t>Welham Christopher John</t>
        </is>
      </c>
      <c r="F229" s="133">
        <f>SUMIFS(Investors!$M:$M, Investors!$I:$I, "&lt;=" &amp; 'NSST Print'!$B$3, Investors!$K:$K, "&gt;" &amp; 'NSST Print'!$B$3, Investors!$A:$A, 'Investor Exit List'!A229, Investors!$E:$E, 'Investor Exit List'!C229)</f>
        <v/>
      </c>
      <c r="G229" s="134" t="n">
        <v>44735</v>
      </c>
      <c r="H229" s="132">
        <f>VLOOKUP($C229,Sales!$C:$E,2,FALSE)</f>
        <v/>
      </c>
      <c r="I229" s="132">
        <f>VLOOKUP($C229,Sales!$C:$E,3,FALSE)</f>
        <v/>
      </c>
      <c r="J229" s="134">
        <f>SUMIFS(Sales!$H:$H,Sales!$C:$C,'Investor Exit List'!$C229)</f>
        <v/>
      </c>
      <c r="K229" s="134">
        <f>IF(I229=TRUE,J229,"")</f>
        <v/>
      </c>
      <c r="L229" s="134">
        <f>G229+731</f>
        <v/>
      </c>
      <c r="M229" s="134" t="n">
        <v>45473</v>
      </c>
      <c r="N229" s="135">
        <f>IFERROR(IF(G229&lt;&gt;"",IF(I229=TRUE,0,IF(U229=TRUE,0,L229-M229)),0),0)</f>
        <v/>
      </c>
      <c r="O229" s="135">
        <f>IF(N229&gt;0,IF(N229&lt;=180,N229,0),0)</f>
        <v/>
      </c>
      <c r="P229" s="133">
        <f>IF(AND(N229&lt;90,N229&gt;0),Q229,0)</f>
        <v/>
      </c>
      <c r="Q229" s="133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33">
        <f>IF(AND(H229=TRUE,I229=FALSE),Q229,0)</f>
        <v/>
      </c>
      <c r="S229" s="133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34">
        <f>IF(U229=TRUE,$J229,"")</f>
        <v/>
      </c>
      <c r="U229" s="132" t="b">
        <v>1</v>
      </c>
      <c r="V229" s="133">
        <f>IF(AND(H229=TRUE,OR(K229="",K229&gt;M229)),S229,0)</f>
        <v/>
      </c>
      <c r="W229" s="132" t="n">
        <v>0</v>
      </c>
      <c r="X229" s="132" t="b">
        <v>0</v>
      </c>
      <c r="Y229" s="135">
        <f>IF(H229=FALSE,VLOOKUP($C229,Sales!$C:$F,4,FALSE),1)</f>
        <v/>
      </c>
      <c r="Z229" s="132">
        <f>IF(Y229=0,"Release",IF(AND(L229&lt;J229,Y229=1,H229=FALSE,U229=FALSE,MONTH(L229)&amp;"/"&amp;YEAR(L229)&lt;&gt;MONTH(J229)&amp;"/"&amp;YEAR(J229)),"Release",""))</f>
        <v/>
      </c>
      <c r="AA229" s="136">
        <f>_xlfn.minifs($L:$L,$C:$C,$C229,$F:$F,"&lt;&gt;0")</f>
        <v/>
      </c>
      <c r="AB229" s="136">
        <f>C229&amp;"-"&amp;A229</f>
        <v/>
      </c>
      <c r="AC229" s="136">
        <f>L229</f>
        <v/>
      </c>
      <c r="AD229" s="136">
        <f>EOMONTH(EDATE($J229, 0), 0)</f>
        <v/>
      </c>
      <c r="AE229" s="135">
        <f>IF(AND(AD229&gt;EOMONTH(EDATE(AA229, 0), 0)),1,0)</f>
        <v/>
      </c>
    </row>
    <row r="230">
      <c r="A230" s="132" t="inlineStr">
        <is>
          <t>ZDIC01</t>
        </is>
      </c>
      <c r="B230" s="132" t="n">
        <v>9</v>
      </c>
      <c r="C230" s="132" t="inlineStr">
        <is>
          <t>HVD303</t>
        </is>
      </c>
      <c r="D230" s="132" t="inlineStr">
        <is>
          <t>D</t>
        </is>
      </c>
      <c r="E230" s="132" t="inlineStr">
        <is>
          <t>Dickinson Grant Allan</t>
        </is>
      </c>
      <c r="F230" s="133">
        <f>SUMIFS(Investors!$M:$M, Investors!$I:$I, "&lt;=" &amp; 'NSST Print'!$B$3, Investors!$K:$K, "&gt;" &amp; 'NSST Print'!$B$3, Investors!$A:$A, 'Investor Exit List'!A230, Investors!$E:$E, 'Investor Exit List'!C230)</f>
        <v/>
      </c>
      <c r="G230" s="134" t="n">
        <v>44735</v>
      </c>
      <c r="H230" s="132">
        <f>VLOOKUP($C230,Sales!$C:$E,2,FALSE)</f>
        <v/>
      </c>
      <c r="I230" s="132">
        <f>VLOOKUP($C230,Sales!$C:$E,3,FALSE)</f>
        <v/>
      </c>
      <c r="J230" s="134">
        <f>SUMIFS(Sales!$H:$H,Sales!$C:$C,'Investor Exit List'!$C230)</f>
        <v/>
      </c>
      <c r="K230" s="134">
        <f>IF(I230=TRUE,J230,"")</f>
        <v/>
      </c>
      <c r="L230" s="134">
        <f>G230+731</f>
        <v/>
      </c>
      <c r="M230" s="134" t="n">
        <v>45473</v>
      </c>
      <c r="N230" s="135">
        <f>IFERROR(IF(G230&lt;&gt;"",IF(I230=TRUE,0,IF(U230=TRUE,0,L230-M230)),0),0)</f>
        <v/>
      </c>
      <c r="O230" s="135">
        <f>IF(N230&gt;0,IF(N230&lt;=180,N230,0),0)</f>
        <v/>
      </c>
      <c r="P230" s="133">
        <f>IF(AND(N230&lt;90,N230&gt;0),Q230,0)</f>
        <v/>
      </c>
      <c r="Q230" s="133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33">
        <f>IF(AND(H230=TRUE,I230=FALSE),Q230,0)</f>
        <v/>
      </c>
      <c r="S230" s="133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34">
        <f>IF(U230=TRUE,$J230,"")</f>
        <v/>
      </c>
      <c r="U230" s="132" t="b">
        <v>0</v>
      </c>
      <c r="V230" s="133">
        <f>IF(AND(H230=TRUE,OR(K230="",K230&gt;M230)),S230,0)</f>
        <v/>
      </c>
      <c r="W230" s="132" t="n">
        <v>0</v>
      </c>
      <c r="X230" s="132" t="b">
        <v>0</v>
      </c>
      <c r="Y230" s="135">
        <f>IF(H230=FALSE,VLOOKUP($C230,Sales!$C:$F,4,FALSE),1)</f>
        <v/>
      </c>
      <c r="Z230" s="132">
        <f>IF(Y230=0,"Release",IF(AND(L230&lt;J230,Y230=1,H230=FALSE,U230=FALSE,MONTH(L230)&amp;"/"&amp;YEAR(L230)&lt;&gt;MONTH(J230)&amp;"/"&amp;YEAR(J230)),"Release",""))</f>
        <v/>
      </c>
      <c r="AA230" s="136">
        <f>_xlfn.minifs($L:$L,$C:$C,$C230,$F:$F,"&lt;&gt;0")</f>
        <v/>
      </c>
      <c r="AB230" s="136">
        <f>C230&amp;"-"&amp;A230</f>
        <v/>
      </c>
      <c r="AC230" s="136">
        <f>L230</f>
        <v/>
      </c>
      <c r="AD230" s="136">
        <f>EOMONTH(EDATE($J230, 0), 0)</f>
        <v/>
      </c>
      <c r="AE230" s="135">
        <f>IF(AND(AD230&gt;EOMONTH(EDATE(AA230, 0), 0)),1,0)</f>
        <v/>
      </c>
    </row>
    <row r="231">
      <c r="A231" s="132" t="inlineStr">
        <is>
          <t>ZHAY01</t>
        </is>
      </c>
      <c r="B231" s="132" t="n">
        <v>2</v>
      </c>
      <c r="C231" s="132" t="inlineStr">
        <is>
          <t>HVD303</t>
        </is>
      </c>
      <c r="D231" s="132" t="inlineStr">
        <is>
          <t>D</t>
        </is>
      </c>
      <c r="E231" s="132" t="inlineStr">
        <is>
          <t>Haywood Johannes Wynand</t>
        </is>
      </c>
      <c r="F231" s="133">
        <f>SUMIFS(Investors!$M:$M, Investors!$I:$I, "&lt;=" &amp; 'NSST Print'!$B$3, Investors!$K:$K, "&gt;" &amp; 'NSST Print'!$B$3, Investors!$A:$A, 'Investor Exit List'!A231, Investors!$E:$E, 'Investor Exit List'!C231)</f>
        <v/>
      </c>
      <c r="G231" s="134" t="n">
        <v>45443</v>
      </c>
      <c r="H231" s="132">
        <f>VLOOKUP($C231,Sales!$C:$E,2,FALSE)</f>
        <v/>
      </c>
      <c r="I231" s="132">
        <f>VLOOKUP($C231,Sales!$C:$E,3,FALSE)</f>
        <v/>
      </c>
      <c r="J231" s="134">
        <f>SUMIFS(Sales!$H:$H,Sales!$C:$C,'Investor Exit List'!$C231)</f>
        <v/>
      </c>
      <c r="K231" s="134">
        <f>IF(I231=TRUE,J231,"")</f>
        <v/>
      </c>
      <c r="L231" s="134">
        <f>G231+731</f>
        <v/>
      </c>
      <c r="M231" s="134" t="n">
        <v>45473</v>
      </c>
      <c r="N231" s="135">
        <f>IFERROR(IF(G231&lt;&gt;"",IF(I231=TRUE,0,IF(U231=TRUE,0,L231-M231)),0),0)</f>
        <v/>
      </c>
      <c r="O231" s="135">
        <f>IF(N231&gt;0,IF(N231&lt;=180,N231,0),0)</f>
        <v/>
      </c>
      <c r="P231" s="133">
        <f>IF(AND(N231&lt;90,N231&gt;0),Q231,0)</f>
        <v/>
      </c>
      <c r="Q231" s="133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33">
        <f>IF(AND(H231=TRUE,I231=FALSE),Q231,0)</f>
        <v/>
      </c>
      <c r="S231" s="133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34">
        <f>IF(U231=TRUE,$J231,"")</f>
        <v/>
      </c>
      <c r="U231" s="132" t="b">
        <v>0</v>
      </c>
      <c r="V231" s="133">
        <f>IF(AND(H231=TRUE,OR(K231="",K231&gt;M231)),S231,0)</f>
        <v/>
      </c>
      <c r="W231" s="132" t="n">
        <v>0</v>
      </c>
      <c r="X231" s="132" t="b">
        <v>0</v>
      </c>
      <c r="Y231" s="135">
        <f>IF(H231=FALSE,VLOOKUP($C231,Sales!$C:$F,4,FALSE),1)</f>
        <v/>
      </c>
      <c r="Z231" s="132">
        <f>IF(Y231=0,"Release",IF(AND(L231&lt;J231,Y231=1,H231=FALSE,U231=FALSE,MONTH(L231)&amp;"/"&amp;YEAR(L231)&lt;&gt;MONTH(J231)&amp;"/"&amp;YEAR(J231)),"Release",""))</f>
        <v/>
      </c>
      <c r="AA231" s="136">
        <f>_xlfn.minifs($L:$L,$C:$C,$C231,$F:$F,"&lt;&gt;0")</f>
        <v/>
      </c>
      <c r="AB231" s="136">
        <f>C231&amp;"-"&amp;A231</f>
        <v/>
      </c>
      <c r="AC231" s="136">
        <f>L231</f>
        <v/>
      </c>
      <c r="AD231" s="136">
        <f>EOMONTH(EDATE($J231, 0), 0)</f>
        <v/>
      </c>
      <c r="AE231" s="135">
        <f>IF(AND(AD231&gt;EOMONTH(EDATE(AA231, 0), 0)),1,0)</f>
        <v/>
      </c>
    </row>
    <row r="232">
      <c r="A232" s="132" t="inlineStr">
        <is>
          <t>ZPLA01</t>
        </is>
      </c>
      <c r="B232" s="132" t="n">
        <v>2</v>
      </c>
      <c r="C232" s="132" t="inlineStr">
        <is>
          <t>HVD303</t>
        </is>
      </c>
      <c r="D232" s="132" t="inlineStr">
        <is>
          <t>D</t>
        </is>
      </c>
      <c r="E232" s="132" t="inlineStr">
        <is>
          <t>Placzkowska Aneta</t>
        </is>
      </c>
      <c r="F232" s="133">
        <f>SUMIFS(Investors!$M:$M, Investors!$I:$I, "&lt;=" &amp; 'NSST Print'!$B$3, Investors!$K:$K, "&gt;" &amp; 'NSST Print'!$B$3, Investors!$A:$A, 'Investor Exit List'!A232, Investors!$E:$E, 'Investor Exit List'!C232)</f>
        <v/>
      </c>
      <c r="G232" s="134" t="n">
        <v>44721</v>
      </c>
      <c r="H232" s="132">
        <f>VLOOKUP($C232,Sales!$C:$E,2,FALSE)</f>
        <v/>
      </c>
      <c r="I232" s="132">
        <f>VLOOKUP($C232,Sales!$C:$E,3,FALSE)</f>
        <v/>
      </c>
      <c r="J232" s="134">
        <f>SUMIFS(Sales!$H:$H,Sales!$C:$C,'Investor Exit List'!$C232)</f>
        <v/>
      </c>
      <c r="K232" s="134">
        <f>IF(I232=TRUE,J232,"")</f>
        <v/>
      </c>
      <c r="L232" s="134">
        <f>G232+731</f>
        <v/>
      </c>
      <c r="M232" s="134" t="n">
        <v>45473</v>
      </c>
      <c r="N232" s="135">
        <f>IFERROR(IF(G232&lt;&gt;"",IF(I232=TRUE,0,IF(U232=TRUE,0,L232-M232)),0),0)</f>
        <v/>
      </c>
      <c r="O232" s="135">
        <f>IF(N232&gt;0,IF(N232&lt;=180,N232,0),0)</f>
        <v/>
      </c>
      <c r="P232" s="133">
        <f>IF(AND(N232&lt;90,N232&gt;0),Q232,0)</f>
        <v/>
      </c>
      <c r="Q232" s="133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33">
        <f>IF(AND(H232=TRUE,I232=FALSE),Q232,0)</f>
        <v/>
      </c>
      <c r="S232" s="133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34">
        <f>IF(U232=TRUE,$J232,"")</f>
        <v/>
      </c>
      <c r="U232" s="132" t="b">
        <v>1</v>
      </c>
      <c r="V232" s="133">
        <f>IF(AND(H232=TRUE,OR(K232="",K232&gt;M232)),S232,0)</f>
        <v/>
      </c>
      <c r="W232" s="132" t="n">
        <v>0</v>
      </c>
      <c r="X232" s="132" t="b">
        <v>0</v>
      </c>
      <c r="Y232" s="135">
        <f>IF(H232=FALSE,VLOOKUP($C232,Sales!$C:$F,4,FALSE),1)</f>
        <v/>
      </c>
      <c r="Z232" s="132">
        <f>IF(Y232=0,"Release",IF(AND(L232&lt;J232,Y232=1,H232=FALSE,U232=FALSE,MONTH(L232)&amp;"/"&amp;YEAR(L232)&lt;&gt;MONTH(J232)&amp;"/"&amp;YEAR(J232)),"Release",""))</f>
        <v/>
      </c>
      <c r="AA232" s="136">
        <f>_xlfn.minifs($L:$L,$C:$C,$C232,$F:$F,"&lt;&gt;0")</f>
        <v/>
      </c>
      <c r="AB232" s="136">
        <f>C232&amp;"-"&amp;A232</f>
        <v/>
      </c>
      <c r="AC232" s="136">
        <f>L232</f>
        <v/>
      </c>
      <c r="AD232" s="136">
        <f>EOMONTH(EDATE($J232, 0), 0)</f>
        <v/>
      </c>
      <c r="AE232" s="135">
        <f>IF(AND(AD232&gt;EOMONTH(EDATE(AA232, 0), 0)),1,0)</f>
        <v/>
      </c>
    </row>
    <row r="233">
      <c r="A233" s="132" t="inlineStr">
        <is>
          <t>ZHAY01</t>
        </is>
      </c>
      <c r="B233" s="132" t="n">
        <v>8</v>
      </c>
      <c r="C233" s="132" t="inlineStr">
        <is>
          <t>HVD304</t>
        </is>
      </c>
      <c r="D233" s="132" t="inlineStr">
        <is>
          <t>D</t>
        </is>
      </c>
      <c r="E233" s="132" t="inlineStr">
        <is>
          <t>Haywood Johannes Wynand</t>
        </is>
      </c>
      <c r="F233" s="133">
        <f>SUMIFS(Investors!$M:$M, Investors!$I:$I, "&lt;=" &amp; 'NSST Print'!$B$3, Investors!$K:$K, "&gt;" &amp; 'NSST Print'!$B$3, Investors!$A:$A, 'Investor Exit List'!A233, Investors!$E:$E, 'Investor Exit List'!C233)</f>
        <v/>
      </c>
      <c r="G233" s="134" t="n">
        <v>45471</v>
      </c>
      <c r="H233" s="132">
        <f>VLOOKUP($C233,Sales!$C:$E,2,FALSE)</f>
        <v/>
      </c>
      <c r="I233" s="132">
        <f>VLOOKUP($C233,Sales!$C:$E,3,FALSE)</f>
        <v/>
      </c>
      <c r="J233" s="134">
        <f>SUMIFS(Sales!$H:$H,Sales!$C:$C,'Investor Exit List'!$C233)</f>
        <v/>
      </c>
      <c r="K233" s="134">
        <f>IF(I233=TRUE,J233,"")</f>
        <v/>
      </c>
      <c r="L233" s="134">
        <f>G233+731</f>
        <v/>
      </c>
      <c r="M233" s="134" t="n">
        <v>45473</v>
      </c>
      <c r="N233" s="135">
        <f>IFERROR(IF(G233&lt;&gt;"",IF(I233=TRUE,0,IF(U233=TRUE,0,L233-M233)),0),0)</f>
        <v/>
      </c>
      <c r="O233" s="135">
        <f>IF(N233&gt;0,IF(N233&lt;=180,N233,0),0)</f>
        <v/>
      </c>
      <c r="P233" s="133">
        <f>IF(AND(N233&lt;90,N233&gt;0),Q233,0)</f>
        <v/>
      </c>
      <c r="Q233" s="133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33">
        <f>IF(AND(H233=TRUE,I233=FALSE),Q233,0)</f>
        <v/>
      </c>
      <c r="S233" s="133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34">
        <f>IF(U233=TRUE,$J233,"")</f>
        <v/>
      </c>
      <c r="U233" s="132" t="b">
        <v>0</v>
      </c>
      <c r="V233" s="133">
        <f>IF(AND(H233=TRUE,OR(K233="",K233&gt;M233)),S233,0)</f>
        <v/>
      </c>
      <c r="W233" s="132" t="n">
        <v>0</v>
      </c>
      <c r="X233" s="132" t="b">
        <v>0</v>
      </c>
      <c r="Y233" s="135">
        <f>IF(H233=FALSE,VLOOKUP($C233,Sales!$C:$F,4,FALSE),1)</f>
        <v/>
      </c>
      <c r="Z233" s="132">
        <f>IF(Y233=0,"Release",IF(AND(L233&lt;J233,Y233=1,H233=FALSE,U233=FALSE,MONTH(L233)&amp;"/"&amp;YEAR(L233)&lt;&gt;MONTH(J233)&amp;"/"&amp;YEAR(J233)),"Release",""))</f>
        <v/>
      </c>
      <c r="AA233" s="136">
        <f>_xlfn.minifs($L:$L,$C:$C,$C233,$F:$F,"&lt;&gt;0")</f>
        <v/>
      </c>
      <c r="AB233" s="136">
        <f>C233&amp;"-"&amp;A233</f>
        <v/>
      </c>
      <c r="AC233" s="136">
        <f>L233</f>
        <v/>
      </c>
      <c r="AD233" s="136">
        <f>EOMONTH(EDATE($J233, 0), 0)</f>
        <v/>
      </c>
      <c r="AE233" s="135">
        <f>IF(AND(AD233&gt;EOMONTH(EDATE(AA233, 0), 0)),1,0)</f>
        <v/>
      </c>
    </row>
    <row r="234">
      <c r="A234" s="132" t="inlineStr">
        <is>
          <t>ZOOS01</t>
        </is>
      </c>
      <c r="B234" s="132" t="n">
        <v>1</v>
      </c>
      <c r="C234" s="132" t="inlineStr">
        <is>
          <t>HVD304</t>
        </is>
      </c>
      <c r="D234" s="132" t="inlineStr">
        <is>
          <t>D</t>
        </is>
      </c>
      <c r="E234" s="132" t="inlineStr">
        <is>
          <t>Oosthuizen Diana</t>
        </is>
      </c>
      <c r="F234" s="133">
        <f>SUMIFS(Investors!$M:$M, Investors!$I:$I, "&lt;=" &amp; 'NSST Print'!$B$3, Investors!$K:$K, "&gt;" &amp; 'NSST Print'!$B$3, Investors!$A:$A, 'Investor Exit List'!A234, Investors!$E:$E, 'Investor Exit List'!C234)</f>
        <v/>
      </c>
      <c r="G234" s="134" t="n">
        <v>44743</v>
      </c>
      <c r="H234" s="132">
        <f>VLOOKUP($C234,Sales!$C:$E,2,FALSE)</f>
        <v/>
      </c>
      <c r="I234" s="132">
        <f>VLOOKUP($C234,Sales!$C:$E,3,FALSE)</f>
        <v/>
      </c>
      <c r="J234" s="134">
        <f>SUMIFS(Sales!$H:$H,Sales!$C:$C,'Investor Exit List'!$C234)</f>
        <v/>
      </c>
      <c r="K234" s="134">
        <f>IF(I234=TRUE,J234,"")</f>
        <v/>
      </c>
      <c r="L234" s="134">
        <f>G234+731</f>
        <v/>
      </c>
      <c r="M234" s="134" t="n">
        <v>45473</v>
      </c>
      <c r="N234" s="135">
        <f>IFERROR(IF(G234&lt;&gt;"",IF(I234=TRUE,0,IF(U234=TRUE,0,L234-M234)),0),0)</f>
        <v/>
      </c>
      <c r="O234" s="135">
        <f>IF(N234&gt;0,IF(N234&lt;=180,N234,0),0)</f>
        <v/>
      </c>
      <c r="P234" s="133">
        <f>IF(AND(N234&lt;90,N234&gt;0),Q234,0)</f>
        <v/>
      </c>
      <c r="Q234" s="133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33">
        <f>IF(AND(H234=TRUE,I234=FALSE),Q234,0)</f>
        <v/>
      </c>
      <c r="S234" s="133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34">
        <f>IF(U234=TRUE,$J234,"")</f>
        <v/>
      </c>
      <c r="U234" s="132" t="b">
        <v>1</v>
      </c>
      <c r="V234" s="133">
        <f>IF(AND(H234=TRUE,OR(K234="",K234&gt;M234)),S234,0)</f>
        <v/>
      </c>
      <c r="W234" s="132" t="n">
        <v>0</v>
      </c>
      <c r="X234" s="132" t="b">
        <v>0</v>
      </c>
      <c r="Y234" s="135">
        <f>IF(H234=FALSE,VLOOKUP($C234,Sales!$C:$F,4,FALSE),1)</f>
        <v/>
      </c>
      <c r="Z234" s="132">
        <f>IF(Y234=0,"Release",IF(AND(L234&lt;J234,Y234=1,H234=FALSE,U234=FALSE,MONTH(L234)&amp;"/"&amp;YEAR(L234)&lt;&gt;MONTH(J234)&amp;"/"&amp;YEAR(J234)),"Release",""))</f>
        <v/>
      </c>
      <c r="AA234" s="136">
        <f>_xlfn.minifs($L:$L,$C:$C,$C234,$F:$F,"&lt;&gt;0")</f>
        <v/>
      </c>
      <c r="AB234" s="136">
        <f>C234&amp;"-"&amp;A234</f>
        <v/>
      </c>
      <c r="AC234" s="136">
        <f>L234</f>
        <v/>
      </c>
      <c r="AD234" s="136">
        <f>EOMONTH(EDATE($J234, 0), 0)</f>
        <v/>
      </c>
      <c r="AE234" s="135">
        <f>IF(AND(AD234&gt;EOMONTH(EDATE(AA234, 0), 0)),1,0)</f>
        <v/>
      </c>
    </row>
    <row r="235">
      <c r="A235" s="132" t="inlineStr">
        <is>
          <t>ZRAN01</t>
        </is>
      </c>
      <c r="B235" s="132" t="n">
        <v>22</v>
      </c>
      <c r="C235" s="132" t="inlineStr">
        <is>
          <t>HVD304</t>
        </is>
      </c>
      <c r="D235" s="132" t="inlineStr">
        <is>
          <t>D</t>
        </is>
      </c>
      <c r="E235" s="132" t="inlineStr">
        <is>
          <t>Rankin Ross Partick Gemill</t>
        </is>
      </c>
      <c r="F235" s="133">
        <f>SUMIFS(Investors!$M:$M, Investors!$I:$I, "&lt;=" &amp; 'NSST Print'!$B$3, Investors!$K:$K, "&gt;" &amp; 'NSST Print'!$B$3, Investors!$A:$A, 'Investor Exit List'!A235, Investors!$E:$E, 'Investor Exit List'!C235)</f>
        <v/>
      </c>
      <c r="G235" s="134" t="n">
        <v>44735</v>
      </c>
      <c r="H235" s="132">
        <f>VLOOKUP($C235,Sales!$C:$E,2,FALSE)</f>
        <v/>
      </c>
      <c r="I235" s="132">
        <f>VLOOKUP($C235,Sales!$C:$E,3,FALSE)</f>
        <v/>
      </c>
      <c r="J235" s="134">
        <f>SUMIFS(Sales!$H:$H,Sales!$C:$C,'Investor Exit List'!$C235)</f>
        <v/>
      </c>
      <c r="K235" s="134">
        <f>IF(I235=TRUE,J235,"")</f>
        <v/>
      </c>
      <c r="L235" s="134">
        <f>G235+731</f>
        <v/>
      </c>
      <c r="M235" s="134" t="n">
        <v>45473</v>
      </c>
      <c r="N235" s="135">
        <f>IFERROR(IF(G235&lt;&gt;"",IF(I235=TRUE,0,IF(U235=TRUE,0,L235-M235)),0),0)</f>
        <v/>
      </c>
      <c r="O235" s="135">
        <f>IF(N235&gt;0,IF(N235&lt;=180,N235,0),0)</f>
        <v/>
      </c>
      <c r="P235" s="133">
        <f>IF(AND(N235&lt;90,N235&gt;0),Q235,0)</f>
        <v/>
      </c>
      <c r="Q235" s="133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33">
        <f>IF(AND(H235=TRUE,I235=FALSE),Q235,0)</f>
        <v/>
      </c>
      <c r="S235" s="133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34">
        <f>IF(U235=TRUE,$J235,"")</f>
        <v/>
      </c>
      <c r="U235" s="132" t="b">
        <v>0</v>
      </c>
      <c r="V235" s="133">
        <f>IF(AND(H235=TRUE,OR(K235="",K235&gt;M235)),S235,0)</f>
        <v/>
      </c>
      <c r="W235" s="132" t="n">
        <v>0</v>
      </c>
      <c r="X235" s="132" t="b">
        <v>0</v>
      </c>
      <c r="Y235" s="135">
        <f>IF(H235=FALSE,VLOOKUP($C235,Sales!$C:$F,4,FALSE),1)</f>
        <v/>
      </c>
      <c r="Z235" s="132">
        <f>IF(Y235=0,"Release",IF(AND(L235&lt;J235,Y235=1,H235=FALSE,U235=FALSE,MONTH(L235)&amp;"/"&amp;YEAR(L235)&lt;&gt;MONTH(J235)&amp;"/"&amp;YEAR(J235)),"Release",""))</f>
        <v/>
      </c>
      <c r="AA235" s="136">
        <f>_xlfn.minifs($L:$L,$C:$C,$C235,$F:$F,"&lt;&gt;0")</f>
        <v/>
      </c>
      <c r="AB235" s="136">
        <f>C235&amp;"-"&amp;A235</f>
        <v/>
      </c>
      <c r="AC235" s="136">
        <f>L235</f>
        <v/>
      </c>
      <c r="AD235" s="136">
        <f>EOMONTH(EDATE($J235, 0), 0)</f>
        <v/>
      </c>
      <c r="AE235" s="135">
        <f>IF(AND(AD235&gt;EOMONTH(EDATE(AA235, 0), 0)),1,0)</f>
        <v/>
      </c>
    </row>
    <row r="236">
      <c r="A236" s="132" t="inlineStr">
        <is>
          <t>ZHAA02</t>
        </is>
      </c>
      <c r="B236" s="132" t="n">
        <v>1</v>
      </c>
      <c r="C236" s="132" t="inlineStr">
        <is>
          <t>HVE101</t>
        </is>
      </c>
      <c r="D236" s="132" t="inlineStr">
        <is>
          <t>E</t>
        </is>
      </c>
      <c r="E236" s="132" t="inlineStr">
        <is>
          <t>Haasbroek Wilhelmina Petronella (Willa)</t>
        </is>
      </c>
      <c r="F236" s="133">
        <f>SUMIFS(Investors!$M:$M, Investors!$I:$I, "&lt;=" &amp; 'NSST Print'!$B$3, Investors!$K:$K, "&gt;" &amp; 'NSST Print'!$B$3, Investors!$A:$A, 'Investor Exit List'!A236, Investors!$E:$E, 'Investor Exit List'!C236)</f>
        <v/>
      </c>
      <c r="G236" s="134" t="n">
        <v>45468</v>
      </c>
      <c r="H236" s="132">
        <f>VLOOKUP($C236,Sales!$C:$E,2,FALSE)</f>
        <v/>
      </c>
      <c r="I236" s="132">
        <f>VLOOKUP($C236,Sales!$C:$E,3,FALSE)</f>
        <v/>
      </c>
      <c r="J236" s="134">
        <f>SUMIFS(Sales!$H:$H,Sales!$C:$C,'Investor Exit List'!$C236)</f>
        <v/>
      </c>
      <c r="K236" s="134">
        <f>IF(I236=TRUE,J236,"")</f>
        <v/>
      </c>
      <c r="L236" s="134">
        <f>G236+731</f>
        <v/>
      </c>
      <c r="M236" s="134" t="n">
        <v>45473</v>
      </c>
      <c r="N236" s="135">
        <f>IFERROR(IF(G236&lt;&gt;"",IF(I236=TRUE,0,IF(U236=TRUE,0,L236-M236)),0),0)</f>
        <v/>
      </c>
      <c r="O236" s="135">
        <f>IF(N236&gt;0,IF(N236&lt;=180,N236,0),0)</f>
        <v/>
      </c>
      <c r="P236" s="133">
        <f>IF(AND(N236&lt;90,N236&gt;0),Q236,0)</f>
        <v/>
      </c>
      <c r="Q236" s="133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33">
        <f>IF(AND(H236=TRUE,I236=FALSE),Q236,0)</f>
        <v/>
      </c>
      <c r="S236" s="133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34">
        <f>IF(U236=TRUE,$J236,"")</f>
        <v/>
      </c>
      <c r="U236" s="132" t="b">
        <v>0</v>
      </c>
      <c r="V236" s="133">
        <f>IF(AND(H236=TRUE,OR(K236="",K236&gt;M236)),S236,0)</f>
        <v/>
      </c>
      <c r="W236" s="132" t="n">
        <v>0</v>
      </c>
      <c r="X236" s="132" t="b">
        <v>0</v>
      </c>
      <c r="Y236" s="135">
        <f>IF(H236=FALSE,VLOOKUP($C236,Sales!$C:$F,4,FALSE),1)</f>
        <v/>
      </c>
      <c r="Z236" s="132">
        <f>IF(Y236=0,"Release",IF(AND(L236&lt;J236,Y236=1,H236=FALSE,U236=FALSE,MONTH(L236)&amp;"/"&amp;YEAR(L236)&lt;&gt;MONTH(J236)&amp;"/"&amp;YEAR(J236)),"Release",""))</f>
        <v/>
      </c>
      <c r="AA236" s="136">
        <f>_xlfn.minifs($L:$L,$C:$C,$C236,$F:$F,"&lt;&gt;0")</f>
        <v/>
      </c>
      <c r="AB236" s="136">
        <f>C236&amp;"-"&amp;A236</f>
        <v/>
      </c>
      <c r="AC236" s="136">
        <f>L236</f>
        <v/>
      </c>
      <c r="AD236" s="136">
        <f>EOMONTH(EDATE($J236, 0), 0)</f>
        <v/>
      </c>
      <c r="AE236" s="135">
        <f>IF(AND(AD236&gt;EOMONTH(EDATE(AA236, 0), 0)),1,0)</f>
        <v/>
      </c>
    </row>
    <row r="237">
      <c r="A237" s="132" t="inlineStr">
        <is>
          <t>ZMEY02</t>
        </is>
      </c>
      <c r="B237" s="132" t="n">
        <v>3</v>
      </c>
      <c r="C237" s="132" t="inlineStr">
        <is>
          <t>HVE101</t>
        </is>
      </c>
      <c r="D237" s="132" t="inlineStr">
        <is>
          <t>E</t>
        </is>
      </c>
      <c r="E237" s="132" t="inlineStr">
        <is>
          <t>Meyer Catharina Levina</t>
        </is>
      </c>
      <c r="F237" s="133">
        <f>SUMIFS(Investors!$M:$M, Investors!$I:$I, "&lt;=" &amp; 'NSST Print'!$B$3, Investors!$K:$K, "&gt;" &amp; 'NSST Print'!$B$3, Investors!$A:$A, 'Investor Exit List'!A237, Investors!$E:$E, 'Investor Exit List'!C237)</f>
        <v/>
      </c>
      <c r="G237" s="134" t="n">
        <v>45321</v>
      </c>
      <c r="H237" s="132">
        <f>VLOOKUP($C237,Sales!$C:$E,2,FALSE)</f>
        <v/>
      </c>
      <c r="I237" s="132">
        <f>VLOOKUP($C237,Sales!$C:$E,3,FALSE)</f>
        <v/>
      </c>
      <c r="J237" s="134">
        <f>SUMIFS(Sales!$H:$H,Sales!$C:$C,'Investor Exit List'!$C237)</f>
        <v/>
      </c>
      <c r="K237" s="134">
        <f>IF(I237=TRUE,J237,"")</f>
        <v/>
      </c>
      <c r="L237" s="134">
        <f>G237+731</f>
        <v/>
      </c>
      <c r="M237" s="134" t="n">
        <v>45473</v>
      </c>
      <c r="N237" s="135">
        <f>IFERROR(IF(G237&lt;&gt;"",IF(I237=TRUE,0,IF(U237=TRUE,0,L237-M237)),0),0)</f>
        <v/>
      </c>
      <c r="O237" s="135">
        <f>IF(N237&gt;0,IF(N237&lt;=180,N237,0),0)</f>
        <v/>
      </c>
      <c r="P237" s="133">
        <f>IF(AND(N237&lt;90,N237&gt;0),Q237,0)</f>
        <v/>
      </c>
      <c r="Q237" s="133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33">
        <f>IF(AND(H237=TRUE,I237=FALSE),Q237,0)</f>
        <v/>
      </c>
      <c r="S237" s="133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34">
        <f>IF(U237=TRUE,$J237,"")</f>
        <v/>
      </c>
      <c r="U237" s="132" t="b">
        <v>0</v>
      </c>
      <c r="V237" s="133">
        <f>IF(AND(H237=TRUE,OR(K237="",K237&gt;M237)),S237,0)</f>
        <v/>
      </c>
      <c r="W237" s="132" t="n">
        <v>0</v>
      </c>
      <c r="X237" s="132" t="b">
        <v>0</v>
      </c>
      <c r="Y237" s="135">
        <f>IF(H237=FALSE,VLOOKUP($C237,Sales!$C:$F,4,FALSE),1)</f>
        <v/>
      </c>
      <c r="Z237" s="132">
        <f>IF(Y237=0,"Release",IF(AND(L237&lt;J237,Y237=1,H237=FALSE,U237=FALSE,MONTH(L237)&amp;"/"&amp;YEAR(L237)&lt;&gt;MONTH(J237)&amp;"/"&amp;YEAR(J237)),"Release",""))</f>
        <v/>
      </c>
      <c r="AA237" s="136">
        <f>_xlfn.minifs($L:$L,$C:$C,$C237,$F:$F,"&lt;&gt;0")</f>
        <v/>
      </c>
      <c r="AB237" s="136">
        <f>C237&amp;"-"&amp;A237</f>
        <v/>
      </c>
      <c r="AC237" s="136">
        <f>L237</f>
        <v/>
      </c>
      <c r="AD237" s="136">
        <f>EOMONTH(EDATE($J237, 0), 0)</f>
        <v/>
      </c>
      <c r="AE237" s="135">
        <f>IF(AND(AD237&gt;EOMONTH(EDATE(AA237, 0), 0)),1,0)</f>
        <v/>
      </c>
    </row>
    <row r="238">
      <c r="A238" s="132" t="inlineStr">
        <is>
          <t>ZTHA01</t>
        </is>
      </c>
      <c r="B238" s="132" t="n">
        <v>11</v>
      </c>
      <c r="C238" s="132" t="inlineStr">
        <is>
          <t>HVE101</t>
        </is>
      </c>
      <c r="D238" s="132" t="inlineStr">
        <is>
          <t>E</t>
        </is>
      </c>
      <c r="E238" s="132" t="inlineStr">
        <is>
          <t>Matthee Gerald Adriaan Odendal</t>
        </is>
      </c>
      <c r="F238" s="133">
        <f>SUMIFS(Investors!$M:$M, Investors!$I:$I, "&lt;=" &amp; 'NSST Print'!$B$3, Investors!$K:$K, "&gt;" &amp; 'NSST Print'!$B$3, Investors!$A:$A, 'Investor Exit List'!A238, Investors!$E:$E, 'Investor Exit List'!C238)</f>
        <v/>
      </c>
      <c r="G238" s="134" t="n">
        <v>45408</v>
      </c>
      <c r="H238" s="132">
        <f>VLOOKUP($C238,Sales!$C:$E,2,FALSE)</f>
        <v/>
      </c>
      <c r="I238" s="132">
        <f>VLOOKUP($C238,Sales!$C:$E,3,FALSE)</f>
        <v/>
      </c>
      <c r="J238" s="134">
        <f>SUMIFS(Sales!$H:$H,Sales!$C:$C,'Investor Exit List'!$C238)</f>
        <v/>
      </c>
      <c r="K238" s="134">
        <f>IF(I238=TRUE,J238,"")</f>
        <v/>
      </c>
      <c r="L238" s="134">
        <f>G238+731</f>
        <v/>
      </c>
      <c r="M238" s="134" t="n">
        <v>45473</v>
      </c>
      <c r="N238" s="135">
        <f>IFERROR(IF(G238&lt;&gt;"",IF(I238=TRUE,0,IF(U238=TRUE,0,L238-M238)),0),0)</f>
        <v/>
      </c>
      <c r="O238" s="135">
        <f>IF(N238&gt;0,IF(N238&lt;=180,N238,0),0)</f>
        <v/>
      </c>
      <c r="P238" s="133">
        <f>IF(AND(N238&lt;90,N238&gt;0),Q238,0)</f>
        <v/>
      </c>
      <c r="Q238" s="133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33">
        <f>IF(AND(H238=TRUE,I238=FALSE),Q238,0)</f>
        <v/>
      </c>
      <c r="S238" s="133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34">
        <f>IF(U238=TRUE,$J238,"")</f>
        <v/>
      </c>
      <c r="U238" s="132" t="b">
        <v>0</v>
      </c>
      <c r="V238" s="133">
        <f>IF(AND(H238=TRUE,OR(K238="",K238&gt;M238)),S238,0)</f>
        <v/>
      </c>
      <c r="W238" s="132" t="n">
        <v>0</v>
      </c>
      <c r="X238" s="132" t="b">
        <v>0</v>
      </c>
      <c r="Y238" s="135">
        <f>IF(H238=FALSE,VLOOKUP($C238,Sales!$C:$F,4,FALSE),1)</f>
        <v/>
      </c>
      <c r="Z238" s="132">
        <f>IF(Y238=0,"Release",IF(AND(L238&lt;J238,Y238=1,H238=FALSE,U238=FALSE,MONTH(L238)&amp;"/"&amp;YEAR(L238)&lt;&gt;MONTH(J238)&amp;"/"&amp;YEAR(J238)),"Release",""))</f>
        <v/>
      </c>
      <c r="AA238" s="136">
        <f>_xlfn.minifs($L:$L,$C:$C,$C238,$F:$F,"&lt;&gt;0")</f>
        <v/>
      </c>
      <c r="AB238" s="136">
        <f>C238&amp;"-"&amp;A238</f>
        <v/>
      </c>
      <c r="AC238" s="136">
        <f>L238</f>
        <v/>
      </c>
      <c r="AD238" s="136">
        <f>EOMONTH(EDATE($J238, 0), 0)</f>
        <v/>
      </c>
      <c r="AE238" s="135">
        <f>IF(AND(AD238&gt;EOMONTH(EDATE(AA238, 0), 0)),1,0)</f>
        <v/>
      </c>
    </row>
    <row r="239">
      <c r="A239" s="132" t="inlineStr">
        <is>
          <t>ZVER02</t>
        </is>
      </c>
      <c r="B239" s="132" t="n">
        <v>7</v>
      </c>
      <c r="C239" s="132" t="inlineStr">
        <is>
          <t>HVE101</t>
        </is>
      </c>
      <c r="D239" s="132" t="inlineStr">
        <is>
          <t>E</t>
        </is>
      </c>
      <c r="E239" s="132" t="inlineStr">
        <is>
          <t>Verhaeghe Jean-Jacques EP</t>
        </is>
      </c>
      <c r="F239" s="133">
        <f>SUMIFS(Investors!$M:$M, Investors!$I:$I, "&lt;=" &amp; 'NSST Print'!$B$3, Investors!$K:$K, "&gt;" &amp; 'NSST Print'!$B$3, Investors!$A:$A, 'Investor Exit List'!A239, Investors!$E:$E, 'Investor Exit List'!C239)</f>
        <v/>
      </c>
      <c r="G239" s="134" t="n">
        <v>45321</v>
      </c>
      <c r="H239" s="132">
        <f>VLOOKUP($C239,Sales!$C:$E,2,FALSE)</f>
        <v/>
      </c>
      <c r="I239" s="132">
        <f>VLOOKUP($C239,Sales!$C:$E,3,FALSE)</f>
        <v/>
      </c>
      <c r="J239" s="134">
        <f>SUMIFS(Sales!$H:$H,Sales!$C:$C,'Investor Exit List'!$C239)</f>
        <v/>
      </c>
      <c r="K239" s="134">
        <f>IF(I239=TRUE,J239,"")</f>
        <v/>
      </c>
      <c r="L239" s="134">
        <f>G239+731</f>
        <v/>
      </c>
      <c r="M239" s="134" t="n">
        <v>45473</v>
      </c>
      <c r="N239" s="135">
        <f>IFERROR(IF(G239&lt;&gt;"",IF(I239=TRUE,0,IF(U239=TRUE,0,L239-M239)),0),0)</f>
        <v/>
      </c>
      <c r="O239" s="135">
        <f>IF(N239&gt;0,IF(N239&lt;=180,N239,0),0)</f>
        <v/>
      </c>
      <c r="P239" s="133">
        <f>IF(AND(N239&lt;90,N239&gt;0),Q239,0)</f>
        <v/>
      </c>
      <c r="Q239" s="133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33">
        <f>IF(AND(H239=TRUE,I239=FALSE),Q239,0)</f>
        <v/>
      </c>
      <c r="S239" s="133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34">
        <f>IF(U239=TRUE,$J239,"")</f>
        <v/>
      </c>
      <c r="U239" s="132" t="b">
        <v>0</v>
      </c>
      <c r="V239" s="133">
        <f>IF(AND(H239=TRUE,OR(K239="",K239&gt;M239)),S239,0)</f>
        <v/>
      </c>
      <c r="W239" s="132" t="n">
        <v>0</v>
      </c>
      <c r="X239" s="132" t="b">
        <v>0</v>
      </c>
      <c r="Y239" s="135">
        <f>IF(H239=FALSE,VLOOKUP($C239,Sales!$C:$F,4,FALSE),1)</f>
        <v/>
      </c>
      <c r="Z239" s="132">
        <f>IF(Y239=0,"Release",IF(AND(L239&lt;J239,Y239=1,H239=FALSE,U239=FALSE,MONTH(L239)&amp;"/"&amp;YEAR(L239)&lt;&gt;MONTH(J239)&amp;"/"&amp;YEAR(J239)),"Release",""))</f>
        <v/>
      </c>
      <c r="AA239" s="136">
        <f>_xlfn.minifs($L:$L,$C:$C,$C239,$F:$F,"&lt;&gt;0")</f>
        <v/>
      </c>
      <c r="AB239" s="136">
        <f>C239&amp;"-"&amp;A239</f>
        <v/>
      </c>
      <c r="AC239" s="136">
        <f>L239</f>
        <v/>
      </c>
      <c r="AD239" s="136">
        <f>EOMONTH(EDATE($J239, 0), 0)</f>
        <v/>
      </c>
      <c r="AE239" s="135">
        <f>IF(AND(AD239&gt;EOMONTH(EDATE(AA239, 0), 0)),1,0)</f>
        <v/>
      </c>
    </row>
    <row r="240">
      <c r="A240" s="132" t="inlineStr">
        <is>
          <t>ZFER02</t>
        </is>
      </c>
      <c r="B240" s="132" t="n">
        <v>2</v>
      </c>
      <c r="C240" s="132" t="inlineStr">
        <is>
          <t>HVE102</t>
        </is>
      </c>
      <c r="D240" s="132" t="inlineStr">
        <is>
          <t>E</t>
        </is>
      </c>
      <c r="E240" s="132" t="inlineStr">
        <is>
          <t>Fernandes Olga Maria</t>
        </is>
      </c>
      <c r="F240" s="133">
        <f>SUMIFS(Investors!$M:$M, Investors!$I:$I, "&lt;=" &amp; 'NSST Print'!$B$3, Investors!$K:$K, "&gt;" &amp; 'NSST Print'!$B$3, Investors!$A:$A, 'Investor Exit List'!A240, Investors!$E:$E, 'Investor Exit List'!C240)</f>
        <v/>
      </c>
      <c r="G240" s="134" t="n">
        <v>45321</v>
      </c>
      <c r="H240" s="132">
        <f>VLOOKUP($C240,Sales!$C:$E,2,FALSE)</f>
        <v/>
      </c>
      <c r="I240" s="132">
        <f>VLOOKUP($C240,Sales!$C:$E,3,FALSE)</f>
        <v/>
      </c>
      <c r="J240" s="134">
        <f>SUMIFS(Sales!$H:$H,Sales!$C:$C,'Investor Exit List'!$C240)</f>
        <v/>
      </c>
      <c r="K240" s="134">
        <f>IF(I240=TRUE,J240,"")</f>
        <v/>
      </c>
      <c r="L240" s="134">
        <f>G240+731</f>
        <v/>
      </c>
      <c r="M240" s="134" t="n">
        <v>45473</v>
      </c>
      <c r="N240" s="135">
        <f>IFERROR(IF(G240&lt;&gt;"",IF(I240=TRUE,0,IF(U240=TRUE,0,L240-M240)),0),0)</f>
        <v/>
      </c>
      <c r="O240" s="135">
        <f>IF(N240&gt;0,IF(N240&lt;=180,N240,0),0)</f>
        <v/>
      </c>
      <c r="P240" s="133">
        <f>IF(AND(N240&lt;90,N240&gt;0),Q240,0)</f>
        <v/>
      </c>
      <c r="Q240" s="133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33">
        <f>IF(AND(H240=TRUE,I240=FALSE),Q240,0)</f>
        <v/>
      </c>
      <c r="S240" s="133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34">
        <f>IF(U240=TRUE,$J240,"")</f>
        <v/>
      </c>
      <c r="U240" s="132" t="b">
        <v>0</v>
      </c>
      <c r="V240" s="133">
        <f>IF(AND(H240=TRUE,OR(K240="",K240&gt;M240)),S240,0)</f>
        <v/>
      </c>
      <c r="W240" s="132" t="n">
        <v>0</v>
      </c>
      <c r="X240" s="132" t="b">
        <v>0</v>
      </c>
      <c r="Y240" s="135">
        <f>IF(H240=FALSE,VLOOKUP($C240,Sales!$C:$F,4,FALSE),1)</f>
        <v/>
      </c>
      <c r="Z240" s="132">
        <f>IF(Y240=0,"Release",IF(AND(L240&lt;J240,Y240=1,H240=FALSE,U240=FALSE,MONTH(L240)&amp;"/"&amp;YEAR(L240)&lt;&gt;MONTH(J240)&amp;"/"&amp;YEAR(J240)),"Release",""))</f>
        <v/>
      </c>
      <c r="AA240" s="136">
        <f>_xlfn.minifs($L:$L,$C:$C,$C240,$F:$F,"&lt;&gt;0")</f>
        <v/>
      </c>
      <c r="AB240" s="136">
        <f>C240&amp;"-"&amp;A240</f>
        <v/>
      </c>
      <c r="AC240" s="136">
        <f>L240</f>
        <v/>
      </c>
      <c r="AD240" s="136">
        <f>EOMONTH(EDATE($J240, 0), 0)</f>
        <v/>
      </c>
      <c r="AE240" s="135">
        <f>IF(AND(AD240&gt;EOMONTH(EDATE(AA240, 0), 0)),1,0)</f>
        <v/>
      </c>
    </row>
    <row r="241">
      <c r="A241" s="132" t="inlineStr">
        <is>
          <t>ZRIT01</t>
        </is>
      </c>
      <c r="B241" s="132" t="n">
        <v>18</v>
      </c>
      <c r="C241" s="132" t="inlineStr">
        <is>
          <t>HVE102</t>
        </is>
      </c>
      <c r="D241" s="132" t="inlineStr">
        <is>
          <t>E</t>
        </is>
      </c>
      <c r="E241" s="132" t="inlineStr">
        <is>
          <t>Ritter Dennis</t>
        </is>
      </c>
      <c r="F241" s="133">
        <f>SUMIFS(Investors!$M:$M, Investors!$I:$I, "&lt;=" &amp; 'NSST Print'!$B$3, Investors!$K:$K, "&gt;" &amp; 'NSST Print'!$B$3, Investors!$A:$A, 'Investor Exit List'!A241, Investors!$E:$E, 'Investor Exit List'!C241)</f>
        <v/>
      </c>
      <c r="G241" s="134" t="n">
        <v>45468</v>
      </c>
      <c r="H241" s="132">
        <f>VLOOKUP($C241,Sales!$C:$E,2,FALSE)</f>
        <v/>
      </c>
      <c r="I241" s="132">
        <f>VLOOKUP($C241,Sales!$C:$E,3,FALSE)</f>
        <v/>
      </c>
      <c r="J241" s="134">
        <f>SUMIFS(Sales!$H:$H,Sales!$C:$C,'Investor Exit List'!$C241)</f>
        <v/>
      </c>
      <c r="K241" s="134">
        <f>IF(I241=TRUE,J241,"")</f>
        <v/>
      </c>
      <c r="L241" s="134">
        <f>G241+731</f>
        <v/>
      </c>
      <c r="M241" s="134" t="n">
        <v>45473</v>
      </c>
      <c r="N241" s="135">
        <f>IFERROR(IF(G241&lt;&gt;"",IF(I241=TRUE,0,IF(U241=TRUE,0,L241-M241)),0),0)</f>
        <v/>
      </c>
      <c r="O241" s="135">
        <f>IF(N241&gt;0,IF(N241&lt;=180,N241,0),0)</f>
        <v/>
      </c>
      <c r="P241" s="133">
        <f>IF(AND(N241&lt;90,N241&gt;0),Q241,0)</f>
        <v/>
      </c>
      <c r="Q241" s="133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33">
        <f>IF(AND(H241=TRUE,I241=FALSE),Q241,0)</f>
        <v/>
      </c>
      <c r="S241" s="133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34">
        <f>IF(U241=TRUE,$J241,"")</f>
        <v/>
      </c>
      <c r="U241" s="132" t="b">
        <v>0</v>
      </c>
      <c r="V241" s="133">
        <f>IF(AND(H241=TRUE,OR(K241="",K241&gt;M241)),S241,0)</f>
        <v/>
      </c>
      <c r="W241" s="132" t="n">
        <v>0</v>
      </c>
      <c r="X241" s="132" t="b">
        <v>0</v>
      </c>
      <c r="Y241" s="135">
        <f>IF(H241=FALSE,VLOOKUP($C241,Sales!$C:$F,4,FALSE),1)</f>
        <v/>
      </c>
      <c r="Z241" s="132">
        <f>IF(Y241=0,"Release",IF(AND(L241&lt;J241,Y241=1,H241=FALSE,U241=FALSE,MONTH(L241)&amp;"/"&amp;YEAR(L241)&lt;&gt;MONTH(J241)&amp;"/"&amp;YEAR(J241)),"Release",""))</f>
        <v/>
      </c>
      <c r="AA241" s="136">
        <f>_xlfn.minifs($L:$L,$C:$C,$C241,$F:$F,"&lt;&gt;0")</f>
        <v/>
      </c>
      <c r="AB241" s="136">
        <f>C241&amp;"-"&amp;A241</f>
        <v/>
      </c>
      <c r="AC241" s="136">
        <f>L241</f>
        <v/>
      </c>
      <c r="AD241" s="136">
        <f>EOMONTH(EDATE($J241, 0), 0)</f>
        <v/>
      </c>
      <c r="AE241" s="135">
        <f>IF(AND(AD241&gt;EOMONTH(EDATE(AA241, 0), 0)),1,0)</f>
        <v/>
      </c>
    </row>
    <row r="242">
      <c r="A242" s="132" t="inlineStr">
        <is>
          <t>ZZYL01</t>
        </is>
      </c>
      <c r="B242" s="132" t="n">
        <v>6</v>
      </c>
      <c r="C242" s="132" t="inlineStr">
        <is>
          <t>HVE102</t>
        </is>
      </c>
      <c r="D242" s="132" t="inlineStr">
        <is>
          <t>E</t>
        </is>
      </c>
      <c r="E242" s="132" t="inlineStr">
        <is>
          <t>Zylstra John Robert</t>
        </is>
      </c>
      <c r="F242" s="133">
        <f>SUMIFS(Investors!$M:$M, Investors!$I:$I, "&lt;=" &amp; 'NSST Print'!$B$3, Investors!$K:$K, "&gt;" &amp; 'NSST Print'!$B$3, Investors!$A:$A, 'Investor Exit List'!A242, Investors!$E:$E, 'Investor Exit List'!C242)</f>
        <v/>
      </c>
      <c r="G242" s="134" t="n">
        <v>45443</v>
      </c>
      <c r="H242" s="132">
        <f>VLOOKUP($C242,Sales!$C:$E,2,FALSE)</f>
        <v/>
      </c>
      <c r="I242" s="132">
        <f>VLOOKUP($C242,Sales!$C:$E,3,FALSE)</f>
        <v/>
      </c>
      <c r="J242" s="134">
        <f>SUMIFS(Sales!$H:$H,Sales!$C:$C,'Investor Exit List'!$C242)</f>
        <v/>
      </c>
      <c r="K242" s="134">
        <f>IF(I242=TRUE,J242,"")</f>
        <v/>
      </c>
      <c r="L242" s="134">
        <f>G242+731</f>
        <v/>
      </c>
      <c r="M242" s="134" t="n">
        <v>45473</v>
      </c>
      <c r="N242" s="135">
        <f>IFERROR(IF(G242&lt;&gt;"",IF(I242=TRUE,0,IF(U242=TRUE,0,L242-M242)),0),0)</f>
        <v/>
      </c>
      <c r="O242" s="135">
        <f>IF(N242&gt;0,IF(N242&lt;=180,N242,0),0)</f>
        <v/>
      </c>
      <c r="P242" s="133">
        <f>IF(AND(N242&lt;90,N242&gt;0),Q242,0)</f>
        <v/>
      </c>
      <c r="Q242" s="133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33">
        <f>IF(AND(H242=TRUE,I242=FALSE),Q242,0)</f>
        <v/>
      </c>
      <c r="S242" s="133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34">
        <f>IF(U242=TRUE,$J242,"")</f>
        <v/>
      </c>
      <c r="U242" s="132" t="b">
        <v>0</v>
      </c>
      <c r="V242" s="133">
        <f>IF(AND(H242=TRUE,OR(K242="",K242&gt;M242)),S242,0)</f>
        <v/>
      </c>
      <c r="W242" s="132" t="n">
        <v>0</v>
      </c>
      <c r="X242" s="132" t="b">
        <v>0</v>
      </c>
      <c r="Y242" s="135">
        <f>IF(H242=FALSE,VLOOKUP($C242,Sales!$C:$F,4,FALSE),1)</f>
        <v/>
      </c>
      <c r="Z242" s="132">
        <f>IF(Y242=0,"Release",IF(AND(L242&lt;J242,Y242=1,H242=FALSE,U242=FALSE,MONTH(L242)&amp;"/"&amp;YEAR(L242)&lt;&gt;MONTH(J242)&amp;"/"&amp;YEAR(J242)),"Release",""))</f>
        <v/>
      </c>
      <c r="AA242" s="136">
        <f>_xlfn.minifs($L:$L,$C:$C,$C242,$F:$F,"&lt;&gt;0")</f>
        <v/>
      </c>
      <c r="AB242" s="136">
        <f>C242&amp;"-"&amp;A242</f>
        <v/>
      </c>
      <c r="AC242" s="136">
        <f>L242</f>
        <v/>
      </c>
      <c r="AD242" s="136">
        <f>EOMONTH(EDATE($J242, 0), 0)</f>
        <v/>
      </c>
      <c r="AE242" s="135">
        <f>IF(AND(AD242&gt;EOMONTH(EDATE(AA242, 0), 0)),1,0)</f>
        <v/>
      </c>
    </row>
    <row r="243">
      <c r="A243" s="132" t="inlineStr">
        <is>
          <t>ZZYL01</t>
        </is>
      </c>
      <c r="B243" s="132" t="n">
        <v>7</v>
      </c>
      <c r="C243" s="132" t="inlineStr">
        <is>
          <t>HVE103</t>
        </is>
      </c>
      <c r="D243" s="132" t="inlineStr">
        <is>
          <t>E</t>
        </is>
      </c>
      <c r="E243" s="132" t="inlineStr">
        <is>
          <t>Zylstra John Robert</t>
        </is>
      </c>
      <c r="F243" s="133">
        <f>SUMIFS(Investors!$M:$M, Investors!$I:$I, "&lt;=" &amp; 'NSST Print'!$B$3, Investors!$K:$K, "&gt;" &amp; 'NSST Print'!$B$3, Investors!$A:$A, 'Investor Exit List'!A243, Investors!$E:$E, 'Investor Exit List'!C243)</f>
        <v/>
      </c>
      <c r="G243" s="134" t="n">
        <v>45443</v>
      </c>
      <c r="H243" s="132">
        <f>VLOOKUP($C243,Sales!$C:$E,2,FALSE)</f>
        <v/>
      </c>
      <c r="I243" s="132">
        <f>VLOOKUP($C243,Sales!$C:$E,3,FALSE)</f>
        <v/>
      </c>
      <c r="J243" s="134">
        <f>SUMIFS(Sales!$H:$H,Sales!$C:$C,'Investor Exit List'!$C243)</f>
        <v/>
      </c>
      <c r="K243" s="134">
        <f>IF(I243=TRUE,J243,"")</f>
        <v/>
      </c>
      <c r="L243" s="134">
        <f>G243+731</f>
        <v/>
      </c>
      <c r="M243" s="134" t="n">
        <v>45473</v>
      </c>
      <c r="N243" s="135">
        <f>IFERROR(IF(G243&lt;&gt;"",IF(I243=TRUE,0,IF(U243=TRUE,0,L243-M243)),0),0)</f>
        <v/>
      </c>
      <c r="O243" s="135">
        <f>IF(N243&gt;0,IF(N243&lt;=180,N243,0),0)</f>
        <v/>
      </c>
      <c r="P243" s="133">
        <f>IF(AND(N243&lt;90,N243&gt;0),Q243,0)</f>
        <v/>
      </c>
      <c r="Q243" s="133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33">
        <f>IF(AND(H243=TRUE,I243=FALSE),Q243,0)</f>
        <v/>
      </c>
      <c r="S243" s="133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34">
        <f>IF(U243=TRUE,$J243,"")</f>
        <v/>
      </c>
      <c r="U243" s="132" t="b">
        <v>0</v>
      </c>
      <c r="V243" s="133">
        <f>IF(AND(H243=TRUE,OR(K243="",K243&gt;M243)),S243,0)</f>
        <v/>
      </c>
      <c r="W243" s="132" t="n">
        <v>0</v>
      </c>
      <c r="X243" s="132" t="b">
        <v>0</v>
      </c>
      <c r="Y243" s="135">
        <f>IF(H243=FALSE,VLOOKUP($C243,Sales!$C:$F,4,FALSE),1)</f>
        <v/>
      </c>
      <c r="Z243" s="132">
        <f>IF(Y243=0,"Release",IF(AND(L243&lt;J243,Y243=1,H243=FALSE,U243=FALSE,MONTH(L243)&amp;"/"&amp;YEAR(L243)&lt;&gt;MONTH(J243)&amp;"/"&amp;YEAR(J243)),"Release",""))</f>
        <v/>
      </c>
      <c r="AA243" s="136">
        <f>_xlfn.minifs($L:$L,$C:$C,$C243,$F:$F,"&lt;&gt;0")</f>
        <v/>
      </c>
      <c r="AB243" s="136">
        <f>C243&amp;"-"&amp;A243</f>
        <v/>
      </c>
      <c r="AC243" s="136">
        <f>L243</f>
        <v/>
      </c>
      <c r="AD243" s="136">
        <f>EOMONTH(EDATE($J243, 0), 0)</f>
        <v/>
      </c>
      <c r="AE243" s="135">
        <f>IF(AND(AD243&gt;EOMONTH(EDATE(AA243, 0), 0)),1,0)</f>
        <v/>
      </c>
    </row>
    <row r="244">
      <c r="A244" s="132" t="inlineStr">
        <is>
          <t>ZMYB01</t>
        </is>
      </c>
      <c r="B244" s="132" t="n">
        <v>6</v>
      </c>
      <c r="C244" s="132" t="inlineStr">
        <is>
          <t>HVE104</t>
        </is>
      </c>
      <c r="D244" s="132" t="inlineStr">
        <is>
          <t>E</t>
        </is>
      </c>
      <c r="E244" s="132" t="inlineStr">
        <is>
          <t>Myburgh Hermanus Carel</t>
        </is>
      </c>
      <c r="F244" s="133">
        <f>SUMIFS(Investors!$M:$M, Investors!$I:$I, "&lt;=" &amp; 'NSST Print'!$B$3, Investors!$K:$K, "&gt;" &amp; 'NSST Print'!$B$3, Investors!$A:$A, 'Investor Exit List'!A244, Investors!$E:$E, 'Investor Exit List'!C244)</f>
        <v/>
      </c>
      <c r="G244" s="134" t="n">
        <v>45371</v>
      </c>
      <c r="H244" s="132">
        <f>VLOOKUP($C244,Sales!$C:$E,2,FALSE)</f>
        <v/>
      </c>
      <c r="I244" s="132">
        <f>VLOOKUP($C244,Sales!$C:$E,3,FALSE)</f>
        <v/>
      </c>
      <c r="J244" s="134">
        <f>SUMIFS(Sales!$H:$H,Sales!$C:$C,'Investor Exit List'!$C244)</f>
        <v/>
      </c>
      <c r="K244" s="134">
        <f>IF(I244=TRUE,J244,"")</f>
        <v/>
      </c>
      <c r="L244" s="134">
        <f>G244+731</f>
        <v/>
      </c>
      <c r="M244" s="134" t="n">
        <v>45473</v>
      </c>
      <c r="N244" s="135">
        <f>IFERROR(IF(G244&lt;&gt;"",IF(I244=TRUE,0,IF(U244=TRUE,0,L244-M244)),0),0)</f>
        <v/>
      </c>
      <c r="O244" s="135">
        <f>IF(N244&gt;0,IF(N244&lt;=180,N244,0),0)</f>
        <v/>
      </c>
      <c r="P244" s="133">
        <f>IF(AND(N244&lt;90,N244&gt;0),Q244,0)</f>
        <v/>
      </c>
      <c r="Q244" s="133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33">
        <f>IF(AND(H244=TRUE,I244=FALSE),Q244,0)</f>
        <v/>
      </c>
      <c r="S244" s="133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34">
        <f>IF(U244=TRUE,$J244,"")</f>
        <v/>
      </c>
      <c r="U244" s="132" t="b">
        <v>0</v>
      </c>
      <c r="V244" s="133">
        <f>IF(AND(H244=TRUE,OR(K244="",K244&gt;M244)),S244,0)</f>
        <v/>
      </c>
      <c r="W244" s="132" t="n">
        <v>0</v>
      </c>
      <c r="X244" s="132" t="b">
        <v>0</v>
      </c>
      <c r="Y244" s="135">
        <f>IF(H244=FALSE,VLOOKUP($C244,Sales!$C:$F,4,FALSE),1)</f>
        <v/>
      </c>
      <c r="Z244" s="132">
        <f>IF(Y244=0,"Release",IF(AND(L244&lt;J244,Y244=1,H244=FALSE,U244=FALSE,MONTH(L244)&amp;"/"&amp;YEAR(L244)&lt;&gt;MONTH(J244)&amp;"/"&amp;YEAR(J244)),"Release",""))</f>
        <v/>
      </c>
      <c r="AA244" s="136">
        <f>_xlfn.minifs($L:$L,$C:$C,$C244,$F:$F,"&lt;&gt;0")</f>
        <v/>
      </c>
      <c r="AB244" s="136">
        <f>C244&amp;"-"&amp;A244</f>
        <v/>
      </c>
      <c r="AC244" s="136">
        <f>L244</f>
        <v/>
      </c>
      <c r="AD244" s="136">
        <f>EOMONTH(EDATE($J244, 0), 0)</f>
        <v/>
      </c>
      <c r="AE244" s="135">
        <f>IF(AND(AD244&gt;EOMONTH(EDATE(AA244, 0), 0)),1,0)</f>
        <v/>
      </c>
    </row>
    <row r="245">
      <c r="A245" s="132" t="inlineStr">
        <is>
          <t>ZLEB01</t>
        </is>
      </c>
      <c r="B245" s="132" t="n">
        <v>13</v>
      </c>
      <c r="C245" s="132" t="inlineStr">
        <is>
          <t>HVE201</t>
        </is>
      </c>
      <c r="D245" s="132" t="inlineStr">
        <is>
          <t>E</t>
        </is>
      </c>
      <c r="E245" s="132" t="inlineStr">
        <is>
          <t>Lebusa Hopolang</t>
        </is>
      </c>
      <c r="F245" s="133">
        <f>SUMIFS(Investors!$M:$M, Investors!$I:$I, "&lt;=" &amp; 'NSST Print'!$B$3, Investors!$K:$K, "&gt;" &amp; 'NSST Print'!$B$3, Investors!$A:$A, 'Investor Exit List'!A245, Investors!$E:$E, 'Investor Exit List'!C245)</f>
        <v/>
      </c>
      <c r="G245" s="134" t="n">
        <v>45408</v>
      </c>
      <c r="H245" s="132">
        <f>VLOOKUP($C245,Sales!$C:$E,2,FALSE)</f>
        <v/>
      </c>
      <c r="I245" s="132">
        <f>VLOOKUP($C245,Sales!$C:$E,3,FALSE)</f>
        <v/>
      </c>
      <c r="J245" s="134">
        <f>SUMIFS(Sales!$H:$H,Sales!$C:$C,'Investor Exit List'!$C245)</f>
        <v/>
      </c>
      <c r="K245" s="134">
        <f>IF(I245=TRUE,J245,"")</f>
        <v/>
      </c>
      <c r="L245" s="134">
        <f>G245+731</f>
        <v/>
      </c>
      <c r="M245" s="134" t="n">
        <v>45473</v>
      </c>
      <c r="N245" s="135">
        <f>IFERROR(IF(G245&lt;&gt;"",IF(I245=TRUE,0,IF(U245=TRUE,0,L245-M245)),0),0)</f>
        <v/>
      </c>
      <c r="O245" s="135">
        <f>IF(N245&gt;0,IF(N245&lt;=180,N245,0),0)</f>
        <v/>
      </c>
      <c r="P245" s="133">
        <f>IF(AND(N245&lt;90,N245&gt;0),Q245,0)</f>
        <v/>
      </c>
      <c r="Q245" s="133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33">
        <f>IF(AND(H245=TRUE,I245=FALSE),Q245,0)</f>
        <v/>
      </c>
      <c r="S245" s="133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34">
        <f>IF(U245=TRUE,$J245,"")</f>
        <v/>
      </c>
      <c r="U245" s="132" t="b">
        <v>0</v>
      </c>
      <c r="V245" s="133">
        <f>IF(AND(H245=TRUE,OR(K245="",K245&gt;M245)),S245,0)</f>
        <v/>
      </c>
      <c r="W245" s="132" t="n">
        <v>0</v>
      </c>
      <c r="X245" s="132" t="b">
        <v>0</v>
      </c>
      <c r="Y245" s="135">
        <f>IF(H245=FALSE,VLOOKUP($C245,Sales!$C:$F,4,FALSE),1)</f>
        <v/>
      </c>
      <c r="Z245" s="132">
        <f>IF(Y245=0,"Release",IF(AND(L245&lt;J245,Y245=1,H245=FALSE,U245=FALSE,MONTH(L245)&amp;"/"&amp;YEAR(L245)&lt;&gt;MONTH(J245)&amp;"/"&amp;YEAR(J245)),"Release",""))</f>
        <v/>
      </c>
      <c r="AA245" s="136">
        <f>_xlfn.minifs($L:$L,$C:$C,$C245,$F:$F,"&lt;&gt;0")</f>
        <v/>
      </c>
      <c r="AB245" s="136">
        <f>C245&amp;"-"&amp;A245</f>
        <v/>
      </c>
      <c r="AC245" s="136">
        <f>L245</f>
        <v/>
      </c>
      <c r="AD245" s="136">
        <f>EOMONTH(EDATE($J245, 0), 0)</f>
        <v/>
      </c>
      <c r="AE245" s="135">
        <f>IF(AND(AD245&gt;EOMONTH(EDATE(AA245, 0), 0)),1,0)</f>
        <v/>
      </c>
    </row>
    <row r="246">
      <c r="A246" s="132" t="inlineStr">
        <is>
          <t>ZSCO01</t>
        </is>
      </c>
      <c r="B246" s="132" t="n">
        <v>2</v>
      </c>
      <c r="C246" s="132" t="inlineStr">
        <is>
          <t>HVE201</t>
        </is>
      </c>
      <c r="D246" s="132" t="inlineStr">
        <is>
          <t>E</t>
        </is>
      </c>
      <c r="E246" s="132" t="inlineStr">
        <is>
          <t>Scott Caryn</t>
        </is>
      </c>
      <c r="F246" s="133">
        <f>SUMIFS(Investors!$M:$M, Investors!$I:$I, "&lt;=" &amp; 'NSST Print'!$B$3, Investors!$K:$K, "&gt;" &amp; 'NSST Print'!$B$3, Investors!$A:$A, 'Investor Exit List'!A246, Investors!$E:$E, 'Investor Exit List'!C246)</f>
        <v/>
      </c>
      <c r="G246" s="134" t="n">
        <v>45350</v>
      </c>
      <c r="H246" s="132">
        <f>VLOOKUP($C246,Sales!$C:$E,2,FALSE)</f>
        <v/>
      </c>
      <c r="I246" s="132">
        <f>VLOOKUP($C246,Sales!$C:$E,3,FALSE)</f>
        <v/>
      </c>
      <c r="J246" s="134">
        <f>SUMIFS(Sales!$H:$H,Sales!$C:$C,'Investor Exit List'!$C246)</f>
        <v/>
      </c>
      <c r="K246" s="134">
        <f>IF(I246=TRUE,J246,"")</f>
        <v/>
      </c>
      <c r="L246" s="134">
        <f>G246+731</f>
        <v/>
      </c>
      <c r="M246" s="134" t="n">
        <v>45473</v>
      </c>
      <c r="N246" s="135">
        <f>IFERROR(IF(G246&lt;&gt;"",IF(I246=TRUE,0,IF(U246=TRUE,0,L246-M246)),0),0)</f>
        <v/>
      </c>
      <c r="O246" s="135">
        <f>IF(N246&gt;0,IF(N246&lt;=180,N246,0),0)</f>
        <v/>
      </c>
      <c r="P246" s="133">
        <f>IF(AND(N246&lt;90,N246&gt;0),Q246,0)</f>
        <v/>
      </c>
      <c r="Q246" s="133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33">
        <f>IF(AND(H246=TRUE,I246=FALSE),Q246,0)</f>
        <v/>
      </c>
      <c r="S246" s="133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34">
        <f>IF(U246=TRUE,$J246,"")</f>
        <v/>
      </c>
      <c r="U246" s="132" t="b">
        <v>0</v>
      </c>
      <c r="V246" s="133">
        <f>IF(AND(H246=TRUE,OR(K246="",K246&gt;M246)),S246,0)</f>
        <v/>
      </c>
      <c r="W246" s="132" t="n">
        <v>0</v>
      </c>
      <c r="X246" s="132" t="b">
        <v>0</v>
      </c>
      <c r="Y246" s="135">
        <f>IF(H246=FALSE,VLOOKUP($C246,Sales!$C:$F,4,FALSE),1)</f>
        <v/>
      </c>
      <c r="Z246" s="132">
        <f>IF(Y246=0,"Release",IF(AND(L246&lt;J246,Y246=1,H246=FALSE,U246=FALSE,MONTH(L246)&amp;"/"&amp;YEAR(L246)&lt;&gt;MONTH(J246)&amp;"/"&amp;YEAR(J246)),"Release",""))</f>
        <v/>
      </c>
      <c r="AA246" s="136">
        <f>_xlfn.minifs($L:$L,$C:$C,$C246,$F:$F,"&lt;&gt;0")</f>
        <v/>
      </c>
      <c r="AB246" s="136">
        <f>C246&amp;"-"&amp;A246</f>
        <v/>
      </c>
      <c r="AC246" s="136">
        <f>L246</f>
        <v/>
      </c>
      <c r="AD246" s="136">
        <f>EOMONTH(EDATE($J246, 0), 0)</f>
        <v/>
      </c>
      <c r="AE246" s="135">
        <f>IF(AND(AD246&gt;EOMONTH(EDATE(AA246, 0), 0)),1,0)</f>
        <v/>
      </c>
    </row>
    <row r="247">
      <c r="A247" s="132" t="inlineStr">
        <is>
          <t>ZMYB01</t>
        </is>
      </c>
      <c r="B247" s="132" t="n">
        <v>7</v>
      </c>
      <c r="C247" s="132" t="inlineStr">
        <is>
          <t>HVE202</t>
        </is>
      </c>
      <c r="D247" s="132" t="inlineStr">
        <is>
          <t>E</t>
        </is>
      </c>
      <c r="E247" s="132" t="inlineStr">
        <is>
          <t>Myburgh Hermanus Carel</t>
        </is>
      </c>
      <c r="F247" s="133">
        <f>SUMIFS(Investors!$M:$M, Investors!$I:$I, "&lt;=" &amp; 'NSST Print'!$B$3, Investors!$K:$K, "&gt;" &amp; 'NSST Print'!$B$3, Investors!$A:$A, 'Investor Exit List'!A247, Investors!$E:$E, 'Investor Exit List'!C247)</f>
        <v/>
      </c>
      <c r="G247" s="134" t="n">
        <v>45371</v>
      </c>
      <c r="H247" s="132">
        <f>VLOOKUP($C247,Sales!$C:$E,2,FALSE)</f>
        <v/>
      </c>
      <c r="I247" s="132">
        <f>VLOOKUP($C247,Sales!$C:$E,3,FALSE)</f>
        <v/>
      </c>
      <c r="J247" s="134">
        <f>SUMIFS(Sales!$H:$H,Sales!$C:$C,'Investor Exit List'!$C247)</f>
        <v/>
      </c>
      <c r="K247" s="134">
        <f>IF(I247=TRUE,J247,"")</f>
        <v/>
      </c>
      <c r="L247" s="134">
        <f>G247+731</f>
        <v/>
      </c>
      <c r="M247" s="134" t="n">
        <v>45473</v>
      </c>
      <c r="N247" s="135">
        <f>IFERROR(IF(G247&lt;&gt;"",IF(I247=TRUE,0,IF(U247=TRUE,0,L247-M247)),0),0)</f>
        <v/>
      </c>
      <c r="O247" s="135">
        <f>IF(N247&gt;0,IF(N247&lt;=180,N247,0),0)</f>
        <v/>
      </c>
      <c r="P247" s="133">
        <f>IF(AND(N247&lt;90,N247&gt;0),Q247,0)</f>
        <v/>
      </c>
      <c r="Q247" s="133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33">
        <f>IF(AND(H247=TRUE,I247=FALSE),Q247,0)</f>
        <v/>
      </c>
      <c r="S247" s="133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34">
        <f>IF(U247=TRUE,$J247,"")</f>
        <v/>
      </c>
      <c r="U247" s="132" t="b">
        <v>0</v>
      </c>
      <c r="V247" s="133">
        <f>IF(AND(H247=TRUE,OR(K247="",K247&gt;M247)),S247,0)</f>
        <v/>
      </c>
      <c r="W247" s="132" t="n">
        <v>0</v>
      </c>
      <c r="X247" s="132" t="b">
        <v>0</v>
      </c>
      <c r="Y247" s="135">
        <f>IF(H247=FALSE,VLOOKUP($C247,Sales!$C:$F,4,FALSE),1)</f>
        <v/>
      </c>
      <c r="Z247" s="132">
        <f>IF(Y247=0,"Release",IF(AND(L247&lt;J247,Y247=1,H247=FALSE,U247=FALSE,MONTH(L247)&amp;"/"&amp;YEAR(L247)&lt;&gt;MONTH(J247)&amp;"/"&amp;YEAR(J247)),"Release",""))</f>
        <v/>
      </c>
      <c r="AA247" s="136">
        <f>_xlfn.minifs($L:$L,$C:$C,$C247,$F:$F,"&lt;&gt;0")</f>
        <v/>
      </c>
      <c r="AB247" s="136">
        <f>C247&amp;"-"&amp;A247</f>
        <v/>
      </c>
      <c r="AC247" s="136">
        <f>L247</f>
        <v/>
      </c>
      <c r="AD247" s="136">
        <f>EOMONTH(EDATE($J247, 0), 0)</f>
        <v/>
      </c>
      <c r="AE247" s="135">
        <f>IF(AND(AD247&gt;EOMONTH(EDATE(AA247, 0), 0)),1,0)</f>
        <v/>
      </c>
    </row>
    <row r="248">
      <c r="A248" s="132" t="inlineStr">
        <is>
          <t>ZHOW01</t>
        </is>
      </c>
      <c r="B248" s="132" t="n">
        <v>1</v>
      </c>
      <c r="C248" s="132" t="inlineStr">
        <is>
          <t>HVE203</t>
        </is>
      </c>
      <c r="D248" s="132" t="inlineStr">
        <is>
          <t>E</t>
        </is>
      </c>
      <c r="E248" s="132" t="inlineStr">
        <is>
          <t>Howe David Mark</t>
        </is>
      </c>
      <c r="F248" s="133">
        <f>SUMIFS(Investors!$M:$M, Investors!$I:$I, "&lt;=" &amp; 'NSST Print'!$B$3, Investors!$K:$K, "&gt;" &amp; 'NSST Print'!$B$3, Investors!$A:$A, 'Investor Exit List'!A248, Investors!$E:$E, 'Investor Exit List'!C248)</f>
        <v/>
      </c>
      <c r="G248" s="134" t="n">
        <v>45321</v>
      </c>
      <c r="H248" s="132">
        <f>VLOOKUP($C248,Sales!$C:$E,2,FALSE)</f>
        <v/>
      </c>
      <c r="I248" s="132">
        <f>VLOOKUP($C248,Sales!$C:$E,3,FALSE)</f>
        <v/>
      </c>
      <c r="J248" s="134">
        <f>SUMIFS(Sales!$H:$H,Sales!$C:$C,'Investor Exit List'!$C248)</f>
        <v/>
      </c>
      <c r="K248" s="134">
        <f>IF(I248=TRUE,J248,"")</f>
        <v/>
      </c>
      <c r="L248" s="134">
        <f>G248+731</f>
        <v/>
      </c>
      <c r="M248" s="134" t="n">
        <v>45473</v>
      </c>
      <c r="N248" s="135">
        <f>IFERROR(IF(G248&lt;&gt;"",IF(I248=TRUE,0,IF(U248=TRUE,0,L248-M248)),0),0)</f>
        <v/>
      </c>
      <c r="O248" s="135">
        <f>IF(N248&gt;0,IF(N248&lt;=180,N248,0),0)</f>
        <v/>
      </c>
      <c r="P248" s="133">
        <f>IF(AND(N248&lt;90,N248&gt;0),Q248,0)</f>
        <v/>
      </c>
      <c r="Q248" s="133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33">
        <f>IF(AND(H248=TRUE,I248=FALSE),Q248,0)</f>
        <v/>
      </c>
      <c r="S248" s="133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34">
        <f>IF(U248=TRUE,$J248,"")</f>
        <v/>
      </c>
      <c r="U248" s="132" t="b">
        <v>0</v>
      </c>
      <c r="V248" s="133">
        <f>IF(AND(H248=TRUE,OR(K248="",K248&gt;M248)),S248,0)</f>
        <v/>
      </c>
      <c r="W248" s="132" t="n">
        <v>0</v>
      </c>
      <c r="X248" s="132" t="b">
        <v>0</v>
      </c>
      <c r="Y248" s="135">
        <f>IF(H248=FALSE,VLOOKUP($C248,Sales!$C:$F,4,FALSE),1)</f>
        <v/>
      </c>
      <c r="Z248" s="132">
        <f>IF(Y248=0,"Release",IF(AND(L248&lt;J248,Y248=1,H248=FALSE,U248=FALSE,MONTH(L248)&amp;"/"&amp;YEAR(L248)&lt;&gt;MONTH(J248)&amp;"/"&amp;YEAR(J248)),"Release",""))</f>
        <v/>
      </c>
      <c r="AA248" s="136">
        <f>_xlfn.minifs($L:$L,$C:$C,$C248,$F:$F,"&lt;&gt;0")</f>
        <v/>
      </c>
      <c r="AB248" s="136">
        <f>C248&amp;"-"&amp;A248</f>
        <v/>
      </c>
      <c r="AC248" s="136">
        <f>L248</f>
        <v/>
      </c>
      <c r="AD248" s="136">
        <f>EOMONTH(EDATE($J248, 0), 0)</f>
        <v/>
      </c>
      <c r="AE248" s="135">
        <f>IF(AND(AD248&gt;EOMONTH(EDATE(AA248, 0), 0)),1,0)</f>
        <v/>
      </c>
    </row>
    <row r="249">
      <c r="A249" s="132" t="inlineStr">
        <is>
          <t>ZMYB01</t>
        </is>
      </c>
      <c r="B249" s="132" t="n">
        <v>8</v>
      </c>
      <c r="C249" s="132" t="inlineStr">
        <is>
          <t>HVE204</t>
        </is>
      </c>
      <c r="D249" s="132" t="inlineStr">
        <is>
          <t>E</t>
        </is>
      </c>
      <c r="E249" s="132" t="inlineStr">
        <is>
          <t>Myburgh Hermanus Carel</t>
        </is>
      </c>
      <c r="F249" s="133">
        <f>SUMIFS(Investors!$M:$M, Investors!$I:$I, "&lt;=" &amp; 'NSST Print'!$B$3, Investors!$K:$K, "&gt;" &amp; 'NSST Print'!$B$3, Investors!$A:$A, 'Investor Exit List'!A249, Investors!$E:$E, 'Investor Exit List'!C249)</f>
        <v/>
      </c>
      <c r="G249" s="134" t="n">
        <v>45371</v>
      </c>
      <c r="H249" s="132">
        <f>VLOOKUP($C249,Sales!$C:$E,2,FALSE)</f>
        <v/>
      </c>
      <c r="I249" s="132">
        <f>VLOOKUP($C249,Sales!$C:$E,3,FALSE)</f>
        <v/>
      </c>
      <c r="J249" s="134">
        <f>SUMIFS(Sales!$H:$H,Sales!$C:$C,'Investor Exit List'!$C249)</f>
        <v/>
      </c>
      <c r="K249" s="134">
        <f>IF(I249=TRUE,J249,"")</f>
        <v/>
      </c>
      <c r="L249" s="134">
        <f>G249+731</f>
        <v/>
      </c>
      <c r="M249" s="134" t="n">
        <v>45473</v>
      </c>
      <c r="N249" s="135">
        <f>IFERROR(IF(G249&lt;&gt;"",IF(I249=TRUE,0,IF(U249=TRUE,0,L249-M249)),0),0)</f>
        <v/>
      </c>
      <c r="O249" s="135">
        <f>IF(N249&gt;0,IF(N249&lt;=180,N249,0),0)</f>
        <v/>
      </c>
      <c r="P249" s="133">
        <f>IF(AND(N249&lt;90,N249&gt;0),Q249,0)</f>
        <v/>
      </c>
      <c r="Q249" s="133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33">
        <f>IF(AND(H249=TRUE,I249=FALSE),Q249,0)</f>
        <v/>
      </c>
      <c r="S249" s="133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34">
        <f>IF(U249=TRUE,$J249,"")</f>
        <v/>
      </c>
      <c r="U249" s="132" t="b">
        <v>0</v>
      </c>
      <c r="V249" s="133">
        <f>IF(AND(H249=TRUE,OR(K249="",K249&gt;M249)),S249,0)</f>
        <v/>
      </c>
      <c r="W249" s="132" t="n">
        <v>0</v>
      </c>
      <c r="X249" s="132" t="b">
        <v>0</v>
      </c>
      <c r="Y249" s="135">
        <f>IF(H249=FALSE,VLOOKUP($C249,Sales!$C:$F,4,FALSE),1)</f>
        <v/>
      </c>
      <c r="Z249" s="132">
        <f>IF(Y249=0,"Release",IF(AND(L249&lt;J249,Y249=1,H249=FALSE,U249=FALSE,MONTH(L249)&amp;"/"&amp;YEAR(L249)&lt;&gt;MONTH(J249)&amp;"/"&amp;YEAR(J249)),"Release",""))</f>
        <v/>
      </c>
      <c r="AA249" s="136">
        <f>_xlfn.minifs($L:$L,$C:$C,$C249,$F:$F,"&lt;&gt;0")</f>
        <v/>
      </c>
      <c r="AB249" s="136">
        <f>C249&amp;"-"&amp;A249</f>
        <v/>
      </c>
      <c r="AC249" s="136">
        <f>L249</f>
        <v/>
      </c>
      <c r="AD249" s="136">
        <f>EOMONTH(EDATE($J249, 0), 0)</f>
        <v/>
      </c>
      <c r="AE249" s="135">
        <f>IF(AND(AD249&gt;EOMONTH(EDATE(AA249, 0), 0)),1,0)</f>
        <v/>
      </c>
    </row>
    <row r="250">
      <c r="A250" s="132" t="inlineStr">
        <is>
          <t>ZMYB01</t>
        </is>
      </c>
      <c r="B250" s="132" t="n">
        <v>9</v>
      </c>
      <c r="C250" s="132" t="inlineStr">
        <is>
          <t>HVE301</t>
        </is>
      </c>
      <c r="D250" s="132" t="inlineStr">
        <is>
          <t>E</t>
        </is>
      </c>
      <c r="E250" s="132" t="inlineStr">
        <is>
          <t>Myburgh Hermanus Carel</t>
        </is>
      </c>
      <c r="F250" s="133">
        <f>SUMIFS(Investors!$M:$M, Investors!$I:$I, "&lt;=" &amp; 'NSST Print'!$B$3, Investors!$K:$K, "&gt;" &amp; 'NSST Print'!$B$3, Investors!$A:$A, 'Investor Exit List'!A250, Investors!$E:$E, 'Investor Exit List'!C250)</f>
        <v/>
      </c>
      <c r="G250" s="134" t="n">
        <v>45350</v>
      </c>
      <c r="H250" s="132">
        <f>VLOOKUP($C250,Sales!$C:$E,2,FALSE)</f>
        <v/>
      </c>
      <c r="I250" s="132">
        <f>VLOOKUP($C250,Sales!$C:$E,3,FALSE)</f>
        <v/>
      </c>
      <c r="J250" s="134">
        <f>SUMIFS(Sales!$H:$H,Sales!$C:$C,'Investor Exit List'!$C250)</f>
        <v/>
      </c>
      <c r="K250" s="134">
        <f>IF(I250=TRUE,J250,"")</f>
        <v/>
      </c>
      <c r="L250" s="134">
        <f>G250+731</f>
        <v/>
      </c>
      <c r="M250" s="134" t="n">
        <v>45473</v>
      </c>
      <c r="N250" s="135">
        <f>IFERROR(IF(G250&lt;&gt;"",IF(I250=TRUE,0,IF(U250=TRUE,0,L250-M250)),0),0)</f>
        <v/>
      </c>
      <c r="O250" s="135">
        <f>IF(N250&gt;0,IF(N250&lt;=180,N250,0),0)</f>
        <v/>
      </c>
      <c r="P250" s="133">
        <f>IF(AND(N250&lt;90,N250&gt;0),Q250,0)</f>
        <v/>
      </c>
      <c r="Q250" s="133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33">
        <f>IF(AND(H250=TRUE,I250=FALSE),Q250,0)</f>
        <v/>
      </c>
      <c r="S250" s="133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34">
        <f>IF(U250=TRUE,$J250,"")</f>
        <v/>
      </c>
      <c r="U250" s="132" t="b">
        <v>0</v>
      </c>
      <c r="V250" s="133">
        <f>IF(AND(H250=TRUE,OR(K250="",K250&gt;M250)),S250,0)</f>
        <v/>
      </c>
      <c r="W250" s="132" t="n">
        <v>0</v>
      </c>
      <c r="X250" s="132" t="b">
        <v>0</v>
      </c>
      <c r="Y250" s="135">
        <f>IF(H250=FALSE,VLOOKUP($C250,Sales!$C:$F,4,FALSE),1)</f>
        <v/>
      </c>
      <c r="Z250" s="132">
        <f>IF(Y250=0,"Release",IF(AND(L250&lt;J250,Y250=1,H250=FALSE,U250=FALSE,MONTH(L250)&amp;"/"&amp;YEAR(L250)&lt;&gt;MONTH(J250)&amp;"/"&amp;YEAR(J250)),"Release",""))</f>
        <v/>
      </c>
      <c r="AA250" s="136">
        <f>_xlfn.minifs($L:$L,$C:$C,$C250,$F:$F,"&lt;&gt;0")</f>
        <v/>
      </c>
      <c r="AB250" s="136">
        <f>C250&amp;"-"&amp;A250</f>
        <v/>
      </c>
      <c r="AC250" s="136">
        <f>L250</f>
        <v/>
      </c>
      <c r="AD250" s="136">
        <f>EOMONTH(EDATE($J250, 0), 0)</f>
        <v/>
      </c>
      <c r="AE250" s="135">
        <f>IF(AND(AD250&gt;EOMONTH(EDATE(AA250, 0), 0)),1,0)</f>
        <v/>
      </c>
    </row>
    <row r="251">
      <c r="A251" s="132" t="inlineStr">
        <is>
          <t>ZHOW01</t>
        </is>
      </c>
      <c r="B251" s="132" t="n">
        <v>2</v>
      </c>
      <c r="C251" s="132" t="inlineStr">
        <is>
          <t>HVE302</t>
        </is>
      </c>
      <c r="D251" s="132" t="inlineStr">
        <is>
          <t>E</t>
        </is>
      </c>
      <c r="E251" s="132" t="inlineStr">
        <is>
          <t>Howe David Mark</t>
        </is>
      </c>
      <c r="F251" s="133">
        <f>SUMIFS(Investors!$M:$M, Investors!$I:$I, "&lt;=" &amp; 'NSST Print'!$B$3, Investors!$K:$K, "&gt;" &amp; 'NSST Print'!$B$3, Investors!$A:$A, 'Investor Exit List'!A251, Investors!$E:$E, 'Investor Exit List'!C251)</f>
        <v/>
      </c>
      <c r="G251" s="134" t="n">
        <v>45321</v>
      </c>
      <c r="H251" s="132">
        <f>VLOOKUP($C251,Sales!$C:$E,2,FALSE)</f>
        <v/>
      </c>
      <c r="I251" s="132">
        <f>VLOOKUP($C251,Sales!$C:$E,3,FALSE)</f>
        <v/>
      </c>
      <c r="J251" s="134">
        <f>SUMIFS(Sales!$H:$H,Sales!$C:$C,'Investor Exit List'!$C251)</f>
        <v/>
      </c>
      <c r="K251" s="134">
        <f>IF(I251=TRUE,J251,"")</f>
        <v/>
      </c>
      <c r="L251" s="134">
        <f>G251+731</f>
        <v/>
      </c>
      <c r="M251" s="134" t="n">
        <v>45473</v>
      </c>
      <c r="N251" s="135">
        <f>IFERROR(IF(G251&lt;&gt;"",IF(I251=TRUE,0,IF(U251=TRUE,0,L251-M251)),0),0)</f>
        <v/>
      </c>
      <c r="O251" s="135">
        <f>IF(N251&gt;0,IF(N251&lt;=180,N251,0),0)</f>
        <v/>
      </c>
      <c r="P251" s="133">
        <f>IF(AND(N251&lt;90,N251&gt;0),Q251,0)</f>
        <v/>
      </c>
      <c r="Q251" s="133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33">
        <f>IF(AND(H251=TRUE,I251=FALSE),Q251,0)</f>
        <v/>
      </c>
      <c r="S251" s="133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34">
        <f>IF(U251=TRUE,$J251,"")</f>
        <v/>
      </c>
      <c r="U251" s="132" t="b">
        <v>0</v>
      </c>
      <c r="V251" s="133">
        <f>IF(AND(H251=TRUE,OR(K251="",K251&gt;M251)),S251,0)</f>
        <v/>
      </c>
      <c r="W251" s="132" t="n">
        <v>0</v>
      </c>
      <c r="X251" s="132" t="b">
        <v>0</v>
      </c>
      <c r="Y251" s="135">
        <f>IF(H251=FALSE,VLOOKUP($C251,Sales!$C:$F,4,FALSE),1)</f>
        <v/>
      </c>
      <c r="Z251" s="132">
        <f>IF(Y251=0,"Release",IF(AND(L251&lt;J251,Y251=1,H251=FALSE,U251=FALSE,MONTH(L251)&amp;"/"&amp;YEAR(L251)&lt;&gt;MONTH(J251)&amp;"/"&amp;YEAR(J251)),"Release",""))</f>
        <v/>
      </c>
      <c r="AA251" s="136">
        <f>_xlfn.minifs($L:$L,$C:$C,$C251,$F:$F,"&lt;&gt;0")</f>
        <v/>
      </c>
      <c r="AB251" s="136">
        <f>C251&amp;"-"&amp;A251</f>
        <v/>
      </c>
      <c r="AC251" s="136">
        <f>L251</f>
        <v/>
      </c>
      <c r="AD251" s="136">
        <f>EOMONTH(EDATE($J251, 0), 0)</f>
        <v/>
      </c>
      <c r="AE251" s="135">
        <f>IF(AND(AD251&gt;EOMONTH(EDATE(AA251, 0), 0)),1,0)</f>
        <v/>
      </c>
    </row>
    <row r="252">
      <c r="A252" s="132" t="inlineStr">
        <is>
          <t>ZCRO01</t>
        </is>
      </c>
      <c r="B252" s="132" t="n">
        <v>17</v>
      </c>
      <c r="C252" s="132" t="inlineStr">
        <is>
          <t>HVE303</t>
        </is>
      </c>
      <c r="D252" s="132" t="inlineStr">
        <is>
          <t>E</t>
        </is>
      </c>
      <c r="E252" s="132" t="inlineStr">
        <is>
          <t>Lunau Marc</t>
        </is>
      </c>
      <c r="F252" s="133">
        <f>SUMIFS(Investors!$M:$M, Investors!$I:$I, "&lt;=" &amp; 'NSST Print'!$B$3, Investors!$K:$K, "&gt;" &amp; 'NSST Print'!$B$3, Investors!$A:$A, 'Investor Exit List'!A252, Investors!$E:$E, 'Investor Exit List'!C252)</f>
        <v/>
      </c>
      <c r="G252" s="134" t="n">
        <v>45224</v>
      </c>
      <c r="H252" s="132">
        <f>VLOOKUP($C252,Sales!$C:$E,2,FALSE)</f>
        <v/>
      </c>
      <c r="I252" s="132">
        <f>VLOOKUP($C252,Sales!$C:$E,3,FALSE)</f>
        <v/>
      </c>
      <c r="J252" s="134">
        <f>SUMIFS(Sales!$H:$H,Sales!$C:$C,'Investor Exit List'!$C252)</f>
        <v/>
      </c>
      <c r="K252" s="134">
        <f>IF(I252=TRUE,J252,"")</f>
        <v/>
      </c>
      <c r="L252" s="134">
        <f>G252+731</f>
        <v/>
      </c>
      <c r="M252" s="134" t="n">
        <v>45473</v>
      </c>
      <c r="N252" s="135">
        <f>IFERROR(IF(G252&lt;&gt;"",IF(I252=TRUE,0,IF(U252=TRUE,0,L252-M252)),0),0)</f>
        <v/>
      </c>
      <c r="O252" s="135">
        <f>IF(N252&gt;0,IF(N252&lt;=180,N252,0),0)</f>
        <v/>
      </c>
      <c r="P252" s="133">
        <f>IF(AND(N252&lt;90,N252&gt;0),Q252,0)</f>
        <v/>
      </c>
      <c r="Q252" s="133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33">
        <f>IF(AND(H252=TRUE,I252=FALSE),Q252,0)</f>
        <v/>
      </c>
      <c r="S252" s="133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34">
        <f>IF(U252=TRUE,$J252,"")</f>
        <v/>
      </c>
      <c r="U252" s="132" t="b">
        <v>0</v>
      </c>
      <c r="V252" s="133">
        <f>IF(AND(H252=TRUE,OR(K252="",K252&gt;M252)),S252,0)</f>
        <v/>
      </c>
      <c r="W252" s="132" t="n">
        <v>0</v>
      </c>
      <c r="X252" s="132" t="b">
        <v>0</v>
      </c>
      <c r="Y252" s="135">
        <f>IF(H252=FALSE,VLOOKUP($C252,Sales!$C:$F,4,FALSE),1)</f>
        <v/>
      </c>
      <c r="Z252" s="132">
        <f>IF(Y252=0,"Release",IF(AND(L252&lt;J252,Y252=1,H252=FALSE,U252=FALSE,MONTH(L252)&amp;"/"&amp;YEAR(L252)&lt;&gt;MONTH(J252)&amp;"/"&amp;YEAR(J252)),"Release",""))</f>
        <v/>
      </c>
      <c r="AA252" s="136">
        <f>_xlfn.minifs($L:$L,$C:$C,$C252,$F:$F,"&lt;&gt;0")</f>
        <v/>
      </c>
      <c r="AB252" s="136">
        <f>C252&amp;"-"&amp;A252</f>
        <v/>
      </c>
      <c r="AC252" s="136">
        <f>L252</f>
        <v/>
      </c>
      <c r="AD252" s="136">
        <f>EOMONTH(EDATE($J252, 0), 0)</f>
        <v/>
      </c>
      <c r="AE252" s="135">
        <f>IF(AND(AD252&gt;EOMONTH(EDATE(AA252, 0), 0)),1,0)</f>
        <v/>
      </c>
    </row>
    <row r="253">
      <c r="A253" s="132" t="inlineStr">
        <is>
          <t>ZHAA02</t>
        </is>
      </c>
      <c r="B253" s="132" t="n">
        <v>2</v>
      </c>
      <c r="C253" s="132" t="inlineStr">
        <is>
          <t>HVE303</t>
        </is>
      </c>
      <c r="D253" s="132" t="inlineStr">
        <is>
          <t>E</t>
        </is>
      </c>
      <c r="E253" s="132" t="inlineStr">
        <is>
          <t>Haasbroek Wilhelmina Petronella (Willa)</t>
        </is>
      </c>
      <c r="F253" s="133">
        <f>SUMIFS(Investors!$M:$M, Investors!$I:$I, "&lt;=" &amp; 'NSST Print'!$B$3, Investors!$K:$K, "&gt;" &amp; 'NSST Print'!$B$3, Investors!$A:$A, 'Investor Exit List'!A253, Investors!$E:$E, 'Investor Exit List'!C253)</f>
        <v/>
      </c>
      <c r="G253" s="134" t="n">
        <v>45468</v>
      </c>
      <c r="H253" s="132">
        <f>VLOOKUP($C253,Sales!$C:$E,2,FALSE)</f>
        <v/>
      </c>
      <c r="I253" s="132">
        <f>VLOOKUP($C253,Sales!$C:$E,3,FALSE)</f>
        <v/>
      </c>
      <c r="J253" s="134">
        <f>SUMIFS(Sales!$H:$H,Sales!$C:$C,'Investor Exit List'!$C253)</f>
        <v/>
      </c>
      <c r="K253" s="134">
        <f>IF(I253=TRUE,J253,"")</f>
        <v/>
      </c>
      <c r="L253" s="134">
        <f>G253+731</f>
        <v/>
      </c>
      <c r="M253" s="134" t="n">
        <v>45473</v>
      </c>
      <c r="N253" s="135">
        <f>IFERROR(IF(G253&lt;&gt;"",IF(I253=TRUE,0,IF(U253=TRUE,0,L253-M253)),0),0)</f>
        <v/>
      </c>
      <c r="O253" s="135">
        <f>IF(N253&gt;0,IF(N253&lt;=180,N253,0),0)</f>
        <v/>
      </c>
      <c r="P253" s="133">
        <f>IF(AND(N253&lt;90,N253&gt;0),Q253,0)</f>
        <v/>
      </c>
      <c r="Q253" s="133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33">
        <f>IF(AND(H253=TRUE,I253=FALSE),Q253,0)</f>
        <v/>
      </c>
      <c r="S253" s="133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34">
        <f>IF(U253=TRUE,$J253,"")</f>
        <v/>
      </c>
      <c r="U253" s="132" t="b">
        <v>0</v>
      </c>
      <c r="V253" s="133">
        <f>IF(AND(H253=TRUE,OR(K253="",K253&gt;M253)),S253,0)</f>
        <v/>
      </c>
      <c r="W253" s="132" t="n">
        <v>0</v>
      </c>
      <c r="X253" s="132" t="b">
        <v>0</v>
      </c>
      <c r="Y253" s="135">
        <f>IF(H253=FALSE,VLOOKUP($C253,Sales!$C:$F,4,FALSE),1)</f>
        <v/>
      </c>
      <c r="Z253" s="132">
        <f>IF(Y253=0,"Release",IF(AND(L253&lt;J253,Y253=1,H253=FALSE,U253=FALSE,MONTH(L253)&amp;"/"&amp;YEAR(L253)&lt;&gt;MONTH(J253)&amp;"/"&amp;YEAR(J253)),"Release",""))</f>
        <v/>
      </c>
      <c r="AA253" s="136">
        <f>_xlfn.minifs($L:$L,$C:$C,$C253,$F:$F,"&lt;&gt;0")</f>
        <v/>
      </c>
      <c r="AB253" s="136">
        <f>C253&amp;"-"&amp;A253</f>
        <v/>
      </c>
      <c r="AC253" s="136">
        <f>L253</f>
        <v/>
      </c>
      <c r="AD253" s="136">
        <f>EOMONTH(EDATE($J253, 0), 0)</f>
        <v/>
      </c>
      <c r="AE253" s="135">
        <f>IF(AND(AD253&gt;EOMONTH(EDATE(AA253, 0), 0)),1,0)</f>
        <v/>
      </c>
    </row>
    <row r="254">
      <c r="A254" s="132" t="inlineStr">
        <is>
          <t>ZHOW01</t>
        </is>
      </c>
      <c r="B254" s="132" t="n">
        <v>3</v>
      </c>
      <c r="C254" s="132" t="inlineStr">
        <is>
          <t>HVE303</t>
        </is>
      </c>
      <c r="D254" s="132" t="inlineStr">
        <is>
          <t>E</t>
        </is>
      </c>
      <c r="E254" s="132" t="inlineStr">
        <is>
          <t>Howe David Mark</t>
        </is>
      </c>
      <c r="F254" s="133">
        <f>SUMIFS(Investors!$M:$M, Investors!$I:$I, "&lt;=" &amp; 'NSST Print'!$B$3, Investors!$K:$K, "&gt;" &amp; 'NSST Print'!$B$3, Investors!$A:$A, 'Investor Exit List'!A254, Investors!$E:$E, 'Investor Exit List'!C254)</f>
        <v/>
      </c>
      <c r="G254" s="134" t="n">
        <v>45321</v>
      </c>
      <c r="H254" s="132">
        <f>VLOOKUP($C254,Sales!$C:$E,2,FALSE)</f>
        <v/>
      </c>
      <c r="I254" s="132">
        <f>VLOOKUP($C254,Sales!$C:$E,3,FALSE)</f>
        <v/>
      </c>
      <c r="J254" s="134">
        <f>SUMIFS(Sales!$H:$H,Sales!$C:$C,'Investor Exit List'!$C254)</f>
        <v/>
      </c>
      <c r="K254" s="134">
        <f>IF(I254=TRUE,J254,"")</f>
        <v/>
      </c>
      <c r="L254" s="134">
        <f>G254+731</f>
        <v/>
      </c>
      <c r="M254" s="134" t="n">
        <v>45473</v>
      </c>
      <c r="N254" s="135">
        <f>IFERROR(IF(G254&lt;&gt;"",IF(I254=TRUE,0,IF(U254=TRUE,0,L254-M254)),0),0)</f>
        <v/>
      </c>
      <c r="O254" s="135">
        <f>IF(N254&gt;0,IF(N254&lt;=180,N254,0),0)</f>
        <v/>
      </c>
      <c r="P254" s="133">
        <f>IF(AND(N254&lt;90,N254&gt;0),Q254,0)</f>
        <v/>
      </c>
      <c r="Q254" s="133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33">
        <f>IF(AND(H254=TRUE,I254=FALSE),Q254,0)</f>
        <v/>
      </c>
      <c r="S254" s="133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34">
        <f>IF(U254=TRUE,$J254,"")</f>
        <v/>
      </c>
      <c r="U254" s="132" t="b">
        <v>0</v>
      </c>
      <c r="V254" s="133">
        <f>IF(AND(H254=TRUE,OR(K254="",K254&gt;M254)),S254,0)</f>
        <v/>
      </c>
      <c r="W254" s="132" t="n">
        <v>0</v>
      </c>
      <c r="X254" s="132" t="b">
        <v>0</v>
      </c>
      <c r="Y254" s="135">
        <f>IF(H254=FALSE,VLOOKUP($C254,Sales!$C:$F,4,FALSE),1)</f>
        <v/>
      </c>
      <c r="Z254" s="132">
        <f>IF(Y254=0,"Release",IF(AND(L254&lt;J254,Y254=1,H254=FALSE,U254=FALSE,MONTH(L254)&amp;"/"&amp;YEAR(L254)&lt;&gt;MONTH(J254)&amp;"/"&amp;YEAR(J254)),"Release",""))</f>
        <v/>
      </c>
      <c r="AA254" s="136">
        <f>_xlfn.minifs($L:$L,$C:$C,$C254,$F:$F,"&lt;&gt;0")</f>
        <v/>
      </c>
      <c r="AB254" s="136">
        <f>C254&amp;"-"&amp;A254</f>
        <v/>
      </c>
      <c r="AC254" s="136">
        <f>L254</f>
        <v/>
      </c>
      <c r="AD254" s="136">
        <f>EOMONTH(EDATE($J254, 0), 0)</f>
        <v/>
      </c>
      <c r="AE254" s="135">
        <f>IF(AND(AD254&gt;EOMONTH(EDATE(AA254, 0), 0)),1,0)</f>
        <v/>
      </c>
    </row>
    <row r="255">
      <c r="A255" s="132" t="inlineStr">
        <is>
          <t>ZLAL01</t>
        </is>
      </c>
      <c r="B255" s="132" t="n">
        <v>1</v>
      </c>
      <c r="C255" s="132" t="inlineStr">
        <is>
          <t>HVE303</t>
        </is>
      </c>
      <c r="D255" s="132" t="inlineStr">
        <is>
          <t>E</t>
        </is>
      </c>
      <c r="E255" s="132" t="inlineStr">
        <is>
          <t>Lala Seema Nagin</t>
        </is>
      </c>
      <c r="F255" s="133">
        <f>SUMIFS(Investors!$M:$M, Investors!$I:$I, "&lt;=" &amp; 'NSST Print'!$B$3, Investors!$K:$K, "&gt;" &amp; 'NSST Print'!$B$3, Investors!$A:$A, 'Investor Exit List'!A255, Investors!$E:$E, 'Investor Exit List'!C255)</f>
        <v/>
      </c>
      <c r="G255" s="134" t="n">
        <v>45443</v>
      </c>
      <c r="H255" s="132">
        <f>VLOOKUP($C255,Sales!$C:$E,2,FALSE)</f>
        <v/>
      </c>
      <c r="I255" s="132">
        <f>VLOOKUP($C255,Sales!$C:$E,3,FALSE)</f>
        <v/>
      </c>
      <c r="J255" s="134">
        <f>SUMIFS(Sales!$H:$H,Sales!$C:$C,'Investor Exit List'!$C255)</f>
        <v/>
      </c>
      <c r="K255" s="134">
        <f>IF(I255=TRUE,J255,"")</f>
        <v/>
      </c>
      <c r="L255" s="134">
        <f>G255+731</f>
        <v/>
      </c>
      <c r="M255" s="134" t="n">
        <v>45473</v>
      </c>
      <c r="N255" s="135">
        <f>IFERROR(IF(G255&lt;&gt;"",IF(I255=TRUE,0,IF(U255=TRUE,0,L255-M255)),0),0)</f>
        <v/>
      </c>
      <c r="O255" s="135">
        <f>IF(N255&gt;0,IF(N255&lt;=180,N255,0),0)</f>
        <v/>
      </c>
      <c r="P255" s="133">
        <f>IF(AND(N255&lt;90,N255&gt;0),Q255,0)</f>
        <v/>
      </c>
      <c r="Q255" s="133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33">
        <f>IF(AND(H255=TRUE,I255=FALSE),Q255,0)</f>
        <v/>
      </c>
      <c r="S255" s="133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34">
        <f>IF(U255=TRUE,$J255,"")</f>
        <v/>
      </c>
      <c r="U255" s="132" t="b">
        <v>0</v>
      </c>
      <c r="V255" s="133">
        <f>IF(AND(H255=TRUE,OR(K255="",K255&gt;M255)),S255,0)</f>
        <v/>
      </c>
      <c r="W255" s="132" t="n">
        <v>0</v>
      </c>
      <c r="X255" s="132" t="b">
        <v>0</v>
      </c>
      <c r="Y255" s="135">
        <f>IF(H255=FALSE,VLOOKUP($C255,Sales!$C:$F,4,FALSE),1)</f>
        <v/>
      </c>
      <c r="Z255" s="132">
        <f>IF(Y255=0,"Release",IF(AND(L255&lt;J255,Y255=1,H255=FALSE,U255=FALSE,MONTH(L255)&amp;"/"&amp;YEAR(L255)&lt;&gt;MONTH(J255)&amp;"/"&amp;YEAR(J255)),"Release",""))</f>
        <v/>
      </c>
      <c r="AA255" s="136">
        <f>_xlfn.minifs($L:$L,$C:$C,$C255,$F:$F,"&lt;&gt;0")</f>
        <v/>
      </c>
      <c r="AB255" s="136">
        <f>C255&amp;"-"&amp;A255</f>
        <v/>
      </c>
      <c r="AC255" s="136">
        <f>L255</f>
        <v/>
      </c>
      <c r="AD255" s="136">
        <f>EOMONTH(EDATE($J255, 0), 0)</f>
        <v/>
      </c>
      <c r="AE255" s="135">
        <f>IF(AND(AD255&gt;EOMONTH(EDATE(AA255, 0), 0)),1,0)</f>
        <v/>
      </c>
    </row>
    <row r="256">
      <c r="A256" s="132" t="inlineStr">
        <is>
          <t>ZMYB01</t>
        </is>
      </c>
      <c r="B256" s="132" t="n">
        <v>10</v>
      </c>
      <c r="C256" s="132" t="inlineStr">
        <is>
          <t>HVE304</t>
        </is>
      </c>
      <c r="D256" s="132" t="inlineStr">
        <is>
          <t>E</t>
        </is>
      </c>
      <c r="E256" s="132" t="inlineStr">
        <is>
          <t>Myburgh Hermanus Carel</t>
        </is>
      </c>
      <c r="F256" s="133">
        <f>SUMIFS(Investors!$M:$M, Investors!$I:$I, "&lt;=" &amp; 'NSST Print'!$B$3, Investors!$K:$K, "&gt;" &amp; 'NSST Print'!$B$3, Investors!$A:$A, 'Investor Exit List'!A256, Investors!$E:$E, 'Investor Exit List'!C256)</f>
        <v/>
      </c>
      <c r="G256" s="134" t="n">
        <v>45350</v>
      </c>
      <c r="H256" s="132">
        <f>VLOOKUP($C256,Sales!$C:$E,2,FALSE)</f>
        <v/>
      </c>
      <c r="I256" s="132">
        <f>VLOOKUP($C256,Sales!$C:$E,3,FALSE)</f>
        <v/>
      </c>
      <c r="J256" s="134">
        <f>SUMIFS(Sales!$H:$H,Sales!$C:$C,'Investor Exit List'!$C256)</f>
        <v/>
      </c>
      <c r="K256" s="134">
        <f>IF(I256=TRUE,J256,"")</f>
        <v/>
      </c>
      <c r="L256" s="134">
        <f>G256+731</f>
        <v/>
      </c>
      <c r="M256" s="134" t="n">
        <v>45473</v>
      </c>
      <c r="N256" s="135">
        <f>IFERROR(IF(G256&lt;&gt;"",IF(I256=TRUE,0,IF(U256=TRUE,0,L256-M256)),0),0)</f>
        <v/>
      </c>
      <c r="O256" s="135">
        <f>IF(N256&gt;0,IF(N256&lt;=180,N256,0),0)</f>
        <v/>
      </c>
      <c r="P256" s="133">
        <f>IF(AND(N256&lt;90,N256&gt;0),Q256,0)</f>
        <v/>
      </c>
      <c r="Q256" s="133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33">
        <f>IF(AND(H256=TRUE,I256=FALSE),Q256,0)</f>
        <v/>
      </c>
      <c r="S256" s="133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34">
        <f>IF(U256=TRUE,$J256,"")</f>
        <v/>
      </c>
      <c r="U256" s="132" t="b">
        <v>0</v>
      </c>
      <c r="V256" s="133">
        <f>IF(AND(H256=TRUE,OR(K256="",K256&gt;M256)),S256,0)</f>
        <v/>
      </c>
      <c r="W256" s="132" t="n">
        <v>0</v>
      </c>
      <c r="X256" s="132" t="b">
        <v>0</v>
      </c>
      <c r="Y256" s="135">
        <f>IF(H256=FALSE,VLOOKUP($C256,Sales!$C:$F,4,FALSE),1)</f>
        <v/>
      </c>
      <c r="Z256" s="132">
        <f>IF(Y256=0,"Release",IF(AND(L256&lt;J256,Y256=1,H256=FALSE,U256=FALSE,MONTH(L256)&amp;"/"&amp;YEAR(L256)&lt;&gt;MONTH(J256)&amp;"/"&amp;YEAR(J256)),"Release",""))</f>
        <v/>
      </c>
      <c r="AA256" s="136">
        <f>_xlfn.minifs($L:$L,$C:$C,$C256,$F:$F,"&lt;&gt;0")</f>
        <v/>
      </c>
      <c r="AB256" s="136">
        <f>C256&amp;"-"&amp;A256</f>
        <v/>
      </c>
      <c r="AC256" s="136">
        <f>L256</f>
        <v/>
      </c>
      <c r="AD256" s="136">
        <f>EOMONTH(EDATE($J256, 0), 0)</f>
        <v/>
      </c>
      <c r="AE256" s="135">
        <f>IF(AND(AD256&gt;EOMONTH(EDATE(AA256, 0), 0)),1,0)</f>
        <v/>
      </c>
    </row>
    <row r="257">
      <c r="A257" s="132" t="inlineStr">
        <is>
          <t>ZLES01</t>
        </is>
      </c>
      <c r="B257" s="132" t="n">
        <v>2</v>
      </c>
      <c r="C257" s="132" t="inlineStr">
        <is>
          <t>HVF101</t>
        </is>
      </c>
      <c r="D257" s="132" t="inlineStr">
        <is>
          <t>F</t>
        </is>
      </c>
      <c r="E257" s="132" t="inlineStr">
        <is>
          <t>Leslie Megan Frances</t>
        </is>
      </c>
      <c r="F257" s="133">
        <f>SUMIFS(Investors!$M:$M, Investors!$I:$I, "&lt;=" &amp; 'NSST Print'!$B$3, Investors!$K:$K, "&gt;" &amp; 'NSST Print'!$B$3, Investors!$A:$A, 'Investor Exit List'!A257, Investors!$E:$E, 'Investor Exit List'!C257)</f>
        <v/>
      </c>
      <c r="G257" s="134" t="n">
        <v>45371</v>
      </c>
      <c r="H257" s="132">
        <f>VLOOKUP($C257,Sales!$C:$E,2,FALSE)</f>
        <v/>
      </c>
      <c r="I257" s="132">
        <f>VLOOKUP($C257,Sales!$C:$E,3,FALSE)</f>
        <v/>
      </c>
      <c r="J257" s="134">
        <f>SUMIFS(Sales!$H:$H,Sales!$C:$C,'Investor Exit List'!$C257)</f>
        <v/>
      </c>
      <c r="K257" s="134">
        <f>IF(I257=TRUE,J257,"")</f>
        <v/>
      </c>
      <c r="L257" s="134">
        <f>G257+731</f>
        <v/>
      </c>
      <c r="M257" s="134" t="n">
        <v>45473</v>
      </c>
      <c r="N257" s="135">
        <f>IFERROR(IF(G257&lt;&gt;"",IF(I257=TRUE,0,IF(U257=TRUE,0,L257-M257)),0),0)</f>
        <v/>
      </c>
      <c r="O257" s="135">
        <f>IF(N257&gt;0,IF(N257&lt;=180,N257,0),0)</f>
        <v/>
      </c>
      <c r="P257" s="133">
        <f>IF(AND(N257&lt;90,N257&gt;0),Q257,0)</f>
        <v/>
      </c>
      <c r="Q257" s="133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33">
        <f>IF(AND(H257=TRUE,I257=FALSE),Q257,0)</f>
        <v/>
      </c>
      <c r="S257" s="133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34">
        <f>IF(U257=TRUE,$J257,"")</f>
        <v/>
      </c>
      <c r="U257" s="132" t="b">
        <v>0</v>
      </c>
      <c r="V257" s="133">
        <f>IF(AND(H257=TRUE,OR(K257="",K257&gt;M257)),S257,0)</f>
        <v/>
      </c>
      <c r="W257" s="132" t="n">
        <v>0</v>
      </c>
      <c r="X257" s="132" t="b">
        <v>0</v>
      </c>
      <c r="Y257" s="135">
        <f>IF(H257=FALSE,VLOOKUP($C257,Sales!$C:$F,4,FALSE),1)</f>
        <v/>
      </c>
      <c r="Z257" s="132">
        <f>IF(Y257=0,"Release",IF(AND(L257&lt;J257,Y257=1,H257=FALSE,U257=FALSE,MONTH(L257)&amp;"/"&amp;YEAR(L257)&lt;&gt;MONTH(J257)&amp;"/"&amp;YEAR(J257)),"Release",""))</f>
        <v/>
      </c>
      <c r="AA257" s="136">
        <f>_xlfn.minifs($L:$L,$C:$C,$C257,$F:$F,"&lt;&gt;0")</f>
        <v/>
      </c>
      <c r="AB257" s="136">
        <f>C257&amp;"-"&amp;A257</f>
        <v/>
      </c>
      <c r="AC257" s="136">
        <f>L257</f>
        <v/>
      </c>
      <c r="AD257" s="136">
        <f>EOMONTH(EDATE($J257, 0), 0)</f>
        <v/>
      </c>
      <c r="AE257" s="135">
        <f>IF(AND(AD257&gt;EOMONTH(EDATE(AA257, 0), 0)),1,0)</f>
        <v/>
      </c>
    </row>
    <row r="258">
      <c r="A258" s="132" t="inlineStr">
        <is>
          <t>ZTHA01</t>
        </is>
      </c>
      <c r="B258" s="132" t="n">
        <v>12</v>
      </c>
      <c r="C258" s="132" t="inlineStr">
        <is>
          <t>HVF101</t>
        </is>
      </c>
      <c r="D258" s="132" t="inlineStr">
        <is>
          <t>F</t>
        </is>
      </c>
      <c r="E258" s="132" t="inlineStr">
        <is>
          <t>Matthee Gerald Adriaan Odendal</t>
        </is>
      </c>
      <c r="F258" s="133">
        <f>SUMIFS(Investors!$M:$M, Investors!$I:$I, "&lt;=" &amp; 'NSST Print'!$B$3, Investors!$K:$K, "&gt;" &amp; 'NSST Print'!$B$3, Investors!$A:$A, 'Investor Exit List'!A258, Investors!$E:$E, 'Investor Exit List'!C258)</f>
        <v/>
      </c>
      <c r="G258" s="134" t="n">
        <v>45443</v>
      </c>
      <c r="H258" s="132">
        <f>VLOOKUP($C258,Sales!$C:$E,2,FALSE)</f>
        <v/>
      </c>
      <c r="I258" s="132">
        <f>VLOOKUP($C258,Sales!$C:$E,3,FALSE)</f>
        <v/>
      </c>
      <c r="J258" s="134">
        <f>SUMIFS(Sales!$H:$H,Sales!$C:$C,'Investor Exit List'!$C258)</f>
        <v/>
      </c>
      <c r="K258" s="134">
        <f>IF(I258=TRUE,J258,"")</f>
        <v/>
      </c>
      <c r="L258" s="134">
        <f>G258+731</f>
        <v/>
      </c>
      <c r="M258" s="134" t="n">
        <v>45473</v>
      </c>
      <c r="N258" s="135">
        <f>IFERROR(IF(G258&lt;&gt;"",IF(I258=TRUE,0,IF(U258=TRUE,0,L258-M258)),0),0)</f>
        <v/>
      </c>
      <c r="O258" s="135">
        <f>IF(N258&gt;0,IF(N258&lt;=180,N258,0),0)</f>
        <v/>
      </c>
      <c r="P258" s="133">
        <f>IF(AND(N258&lt;90,N258&gt;0),Q258,0)</f>
        <v/>
      </c>
      <c r="Q258" s="133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33">
        <f>IF(AND(H258=TRUE,I258=FALSE),Q258,0)</f>
        <v/>
      </c>
      <c r="S258" s="133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34">
        <f>IF(U258=TRUE,$J258,"")</f>
        <v/>
      </c>
      <c r="U258" s="132" t="b">
        <v>0</v>
      </c>
      <c r="V258" s="133">
        <f>IF(AND(H258=TRUE,OR(K258="",K258&gt;M258)),S258,0)</f>
        <v/>
      </c>
      <c r="W258" s="132" t="n">
        <v>0</v>
      </c>
      <c r="X258" s="132" t="b">
        <v>0</v>
      </c>
      <c r="Y258" s="135">
        <f>IF(H258=FALSE,VLOOKUP($C258,Sales!$C:$F,4,FALSE),1)</f>
        <v/>
      </c>
      <c r="Z258" s="132">
        <f>IF(Y258=0,"Release",IF(AND(L258&lt;J258,Y258=1,H258=FALSE,U258=FALSE,MONTH(L258)&amp;"/"&amp;YEAR(L258)&lt;&gt;MONTH(J258)&amp;"/"&amp;YEAR(J258)),"Release",""))</f>
        <v/>
      </c>
      <c r="AA258" s="136">
        <f>_xlfn.minifs($L:$L,$C:$C,$C258,$F:$F,"&lt;&gt;0")</f>
        <v/>
      </c>
      <c r="AB258" s="136">
        <f>C258&amp;"-"&amp;A258</f>
        <v/>
      </c>
      <c r="AC258" s="136">
        <f>L258</f>
        <v/>
      </c>
      <c r="AD258" s="136">
        <f>EOMONTH(EDATE($J258, 0), 0)</f>
        <v/>
      </c>
      <c r="AE258" s="135">
        <f>IF(AND(AD258&gt;EOMONTH(EDATE(AA258, 0), 0)),1,0)</f>
        <v/>
      </c>
    </row>
    <row r="259">
      <c r="A259" s="132" t="inlineStr">
        <is>
          <t>ZWAT01</t>
        </is>
      </c>
      <c r="B259" s="132" t="n">
        <v>14</v>
      </c>
      <c r="C259" s="132" t="inlineStr">
        <is>
          <t>HVF101</t>
        </is>
      </c>
      <c r="D259" s="132" t="inlineStr">
        <is>
          <t>F</t>
        </is>
      </c>
      <c r="E259" s="132" t="inlineStr">
        <is>
          <t>Watts Peter Gregory</t>
        </is>
      </c>
      <c r="F259" s="133">
        <f>SUMIFS(Investors!$M:$M, Investors!$I:$I, "&lt;=" &amp; 'NSST Print'!$B$3, Investors!$K:$K, "&gt;" &amp; 'NSST Print'!$B$3, Investors!$A:$A, 'Investor Exit List'!A259, Investors!$E:$E, 'Investor Exit List'!C259)</f>
        <v/>
      </c>
      <c r="G259" s="134" t="n">
        <v>45371</v>
      </c>
      <c r="H259" s="132">
        <f>VLOOKUP($C259,Sales!$C:$E,2,FALSE)</f>
        <v/>
      </c>
      <c r="I259" s="132">
        <f>VLOOKUP($C259,Sales!$C:$E,3,FALSE)</f>
        <v/>
      </c>
      <c r="J259" s="134">
        <f>SUMIFS(Sales!$H:$H,Sales!$C:$C,'Investor Exit List'!$C259)</f>
        <v/>
      </c>
      <c r="K259" s="134">
        <f>IF(I259=TRUE,J259,"")</f>
        <v/>
      </c>
      <c r="L259" s="134">
        <f>G259+731</f>
        <v/>
      </c>
      <c r="M259" s="134" t="n">
        <v>45473</v>
      </c>
      <c r="N259" s="135">
        <f>IFERROR(IF(G259&lt;&gt;"",IF(I259=TRUE,0,IF(U259=TRUE,0,L259-M259)),0),0)</f>
        <v/>
      </c>
      <c r="O259" s="135">
        <f>IF(N259&gt;0,IF(N259&lt;=180,N259,0),0)</f>
        <v/>
      </c>
      <c r="P259" s="133">
        <f>IF(AND(N259&lt;90,N259&gt;0),Q259,0)</f>
        <v/>
      </c>
      <c r="Q259" s="133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33">
        <f>IF(AND(H259=TRUE,I259=FALSE),Q259,0)</f>
        <v/>
      </c>
      <c r="S259" s="133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34">
        <f>IF(U259=TRUE,$J259,"")</f>
        <v/>
      </c>
      <c r="U259" s="132" t="b">
        <v>0</v>
      </c>
      <c r="V259" s="133">
        <f>IF(AND(H259=TRUE,OR(K259="",K259&gt;M259)),S259,0)</f>
        <v/>
      </c>
      <c r="W259" s="132" t="n">
        <v>0</v>
      </c>
      <c r="X259" s="132" t="b">
        <v>0</v>
      </c>
      <c r="Y259" s="135">
        <f>IF(H259=FALSE,VLOOKUP($C259,Sales!$C:$F,4,FALSE),1)</f>
        <v/>
      </c>
      <c r="Z259" s="132">
        <f>IF(Y259=0,"Release",IF(AND(L259&lt;J259,Y259=1,H259=FALSE,U259=FALSE,MONTH(L259)&amp;"/"&amp;YEAR(L259)&lt;&gt;MONTH(J259)&amp;"/"&amp;YEAR(J259)),"Release",""))</f>
        <v/>
      </c>
      <c r="AA259" s="136">
        <f>_xlfn.minifs($L:$L,$C:$C,$C259,$F:$F,"&lt;&gt;0")</f>
        <v/>
      </c>
      <c r="AB259" s="136">
        <f>C259&amp;"-"&amp;A259</f>
        <v/>
      </c>
      <c r="AC259" s="136">
        <f>L259</f>
        <v/>
      </c>
      <c r="AD259" s="136">
        <f>EOMONTH(EDATE($J259, 0), 0)</f>
        <v/>
      </c>
      <c r="AE259" s="135">
        <f>IF(AND(AD259&gt;EOMONTH(EDATE(AA259, 0), 0)),1,0)</f>
        <v/>
      </c>
    </row>
    <row r="260">
      <c r="A260" s="132" t="inlineStr">
        <is>
          <t>ZFON01</t>
        </is>
      </c>
      <c r="B260" s="132" t="n">
        <v>5</v>
      </c>
      <c r="C260" s="132" t="inlineStr">
        <is>
          <t>HVF102</t>
        </is>
      </c>
      <c r="D260" s="132" t="inlineStr">
        <is>
          <t>F</t>
        </is>
      </c>
      <c r="E260" s="132" t="inlineStr">
        <is>
          <t>Aveling-Fountain Lorraine</t>
        </is>
      </c>
      <c r="F260" s="133">
        <f>SUMIFS(Investors!$M:$M, Investors!$I:$I, "&lt;=" &amp; 'NSST Print'!$B$3, Investors!$K:$K, "&gt;" &amp; 'NSST Print'!$B$3, Investors!$A:$A, 'Investor Exit List'!A260, Investors!$E:$E, 'Investor Exit List'!C260)</f>
        <v/>
      </c>
      <c r="G260" s="134" t="n">
        <v>45371</v>
      </c>
      <c r="H260" s="132">
        <f>VLOOKUP($C260,Sales!$C:$E,2,FALSE)</f>
        <v/>
      </c>
      <c r="I260" s="132">
        <f>VLOOKUP($C260,Sales!$C:$E,3,FALSE)</f>
        <v/>
      </c>
      <c r="J260" s="134">
        <f>SUMIFS(Sales!$H:$H,Sales!$C:$C,'Investor Exit List'!$C260)</f>
        <v/>
      </c>
      <c r="K260" s="134">
        <f>IF(I260=TRUE,J260,"")</f>
        <v/>
      </c>
      <c r="L260" s="134">
        <f>G260+731</f>
        <v/>
      </c>
      <c r="M260" s="134" t="n">
        <v>45473</v>
      </c>
      <c r="N260" s="135">
        <f>IFERROR(IF(G260&lt;&gt;"",IF(I260=TRUE,0,IF(U260=TRUE,0,L260-M260)),0),0)</f>
        <v/>
      </c>
      <c r="O260" s="135">
        <f>IF(N260&gt;0,IF(N260&lt;=180,N260,0),0)</f>
        <v/>
      </c>
      <c r="P260" s="133">
        <f>IF(AND(N260&lt;90,N260&gt;0),Q260,0)</f>
        <v/>
      </c>
      <c r="Q260" s="133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33">
        <f>IF(AND(H260=TRUE,I260=FALSE),Q260,0)</f>
        <v/>
      </c>
      <c r="S260" s="133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34">
        <f>IF(U260=TRUE,$J260,"")</f>
        <v/>
      </c>
      <c r="U260" s="132" t="b">
        <v>0</v>
      </c>
      <c r="V260" s="133">
        <f>IF(AND(H260=TRUE,OR(K260="",K260&gt;M260)),S260,0)</f>
        <v/>
      </c>
      <c r="W260" s="132" t="n">
        <v>0</v>
      </c>
      <c r="X260" s="132" t="b">
        <v>0</v>
      </c>
      <c r="Y260" s="135">
        <f>IF(H260=FALSE,VLOOKUP($C260,Sales!$C:$F,4,FALSE),1)</f>
        <v/>
      </c>
      <c r="Z260" s="132">
        <f>IF(Y260=0,"Release",IF(AND(L260&lt;J260,Y260=1,H260=FALSE,U260=FALSE,MONTH(L260)&amp;"/"&amp;YEAR(L260)&lt;&gt;MONTH(J260)&amp;"/"&amp;YEAR(J260)),"Release",""))</f>
        <v/>
      </c>
      <c r="AA260" s="136">
        <f>_xlfn.minifs($L:$L,$C:$C,$C260,$F:$F,"&lt;&gt;0")</f>
        <v/>
      </c>
      <c r="AB260" s="136">
        <f>C260&amp;"-"&amp;A260</f>
        <v/>
      </c>
      <c r="AC260" s="136">
        <f>L260</f>
        <v/>
      </c>
      <c r="AD260" s="136">
        <f>EOMONTH(EDATE($J260, 0), 0)</f>
        <v/>
      </c>
      <c r="AE260" s="135">
        <f>IF(AND(AD260&gt;EOMONTH(EDATE(AA260, 0), 0)),1,0)</f>
        <v/>
      </c>
    </row>
    <row r="261">
      <c r="A261" s="132" t="inlineStr">
        <is>
          <t>ZKAL01</t>
        </is>
      </c>
      <c r="B261" s="132" t="n">
        <v>1</v>
      </c>
      <c r="C261" s="132" t="inlineStr">
        <is>
          <t>HVF102</t>
        </is>
      </c>
      <c r="D261" s="132" t="inlineStr">
        <is>
          <t>F</t>
        </is>
      </c>
      <c r="E261" s="132" t="inlineStr">
        <is>
          <t>Kalianjee Sushil</t>
        </is>
      </c>
      <c r="F261" s="133">
        <f>SUMIFS(Investors!$M:$M, Investors!$I:$I, "&lt;=" &amp; 'NSST Print'!$B$3, Investors!$K:$K, "&gt;" &amp; 'NSST Print'!$B$3, Investors!$A:$A, 'Investor Exit List'!A261, Investors!$E:$E, 'Investor Exit List'!C261)</f>
        <v/>
      </c>
      <c r="G261" s="134" t="n">
        <v>45443</v>
      </c>
      <c r="H261" s="132">
        <f>VLOOKUP($C261,Sales!$C:$E,2,FALSE)</f>
        <v/>
      </c>
      <c r="I261" s="132">
        <f>VLOOKUP($C261,Sales!$C:$E,3,FALSE)</f>
        <v/>
      </c>
      <c r="J261" s="134">
        <f>SUMIFS(Sales!$H:$H,Sales!$C:$C,'Investor Exit List'!$C261)</f>
        <v/>
      </c>
      <c r="K261" s="134">
        <f>IF(I261=TRUE,J261,"")</f>
        <v/>
      </c>
      <c r="L261" s="134">
        <f>G261+731</f>
        <v/>
      </c>
      <c r="M261" s="134" t="n">
        <v>45473</v>
      </c>
      <c r="N261" s="135">
        <f>IFERROR(IF(G261&lt;&gt;"",IF(I261=TRUE,0,IF(U261=TRUE,0,L261-M261)),0),0)</f>
        <v/>
      </c>
      <c r="O261" s="135">
        <f>IF(N261&gt;0,IF(N261&lt;=180,N261,0),0)</f>
        <v/>
      </c>
      <c r="P261" s="133">
        <f>IF(AND(N261&lt;90,N261&gt;0),Q261,0)</f>
        <v/>
      </c>
      <c r="Q261" s="133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33">
        <f>IF(AND(H261=TRUE,I261=FALSE),Q261,0)</f>
        <v/>
      </c>
      <c r="S261" s="133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34">
        <f>IF(U261=TRUE,$J261,"")</f>
        <v/>
      </c>
      <c r="U261" s="132" t="b">
        <v>0</v>
      </c>
      <c r="V261" s="133">
        <f>IF(AND(H261=TRUE,OR(K261="",K261&gt;M261)),S261,0)</f>
        <v/>
      </c>
      <c r="W261" s="132" t="n">
        <v>0</v>
      </c>
      <c r="X261" s="132" t="b">
        <v>0</v>
      </c>
      <c r="Y261" s="135">
        <f>IF(H261=FALSE,VLOOKUP($C261,Sales!$C:$F,4,FALSE),1)</f>
        <v/>
      </c>
      <c r="Z261" s="132">
        <f>IF(Y261=0,"Release",IF(AND(L261&lt;J261,Y261=1,H261=FALSE,U261=FALSE,MONTH(L261)&amp;"/"&amp;YEAR(L261)&lt;&gt;MONTH(J261)&amp;"/"&amp;YEAR(J261)),"Release",""))</f>
        <v/>
      </c>
      <c r="AA261" s="136">
        <f>_xlfn.minifs($L:$L,$C:$C,$C261,$F:$F,"&lt;&gt;0")</f>
        <v/>
      </c>
      <c r="AB261" s="136">
        <f>C261&amp;"-"&amp;A261</f>
        <v/>
      </c>
      <c r="AC261" s="136">
        <f>L261</f>
        <v/>
      </c>
      <c r="AD261" s="136">
        <f>EOMONTH(EDATE($J261, 0), 0)</f>
        <v/>
      </c>
      <c r="AE261" s="135">
        <f>IF(AND(AD261&gt;EOMONTH(EDATE(AA261, 0), 0)),1,0)</f>
        <v/>
      </c>
    </row>
    <row r="262">
      <c r="A262" s="132" t="inlineStr">
        <is>
          <t>ZTHA01</t>
        </is>
      </c>
      <c r="B262" s="132" t="n">
        <v>10</v>
      </c>
      <c r="C262" s="132" t="inlineStr">
        <is>
          <t>HVF102</t>
        </is>
      </c>
      <c r="D262" s="132" t="inlineStr">
        <is>
          <t>F</t>
        </is>
      </c>
      <c r="E262" s="132" t="inlineStr">
        <is>
          <t>Matthee Gerald Adriaan Odendal</t>
        </is>
      </c>
      <c r="F262" s="133">
        <f>SUMIFS(Investors!$M:$M, Investors!$I:$I, "&lt;=" &amp; 'NSST Print'!$B$3, Investors!$K:$K, "&gt;" &amp; 'NSST Print'!$B$3, Investors!$A:$A, 'Investor Exit List'!A262, Investors!$E:$E, 'Investor Exit List'!C262)</f>
        <v/>
      </c>
      <c r="G262" s="134" t="n">
        <v>45371</v>
      </c>
      <c r="H262" s="132">
        <f>VLOOKUP($C262,Sales!$C:$E,2,FALSE)</f>
        <v/>
      </c>
      <c r="I262" s="132">
        <f>VLOOKUP($C262,Sales!$C:$E,3,FALSE)</f>
        <v/>
      </c>
      <c r="J262" s="134">
        <f>SUMIFS(Sales!$H:$H,Sales!$C:$C,'Investor Exit List'!$C262)</f>
        <v/>
      </c>
      <c r="K262" s="134">
        <f>IF(I262=TRUE,J262,"")</f>
        <v/>
      </c>
      <c r="L262" s="134">
        <f>G262+731</f>
        <v/>
      </c>
      <c r="M262" s="134" t="n">
        <v>45473</v>
      </c>
      <c r="N262" s="135">
        <f>IFERROR(IF(G262&lt;&gt;"",IF(I262=TRUE,0,IF(U262=TRUE,0,L262-M262)),0),0)</f>
        <v/>
      </c>
      <c r="O262" s="135">
        <f>IF(N262&gt;0,IF(N262&lt;=180,N262,0),0)</f>
        <v/>
      </c>
      <c r="P262" s="133">
        <f>IF(AND(N262&lt;90,N262&gt;0),Q262,0)</f>
        <v/>
      </c>
      <c r="Q262" s="133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33">
        <f>IF(AND(H262=TRUE,I262=FALSE),Q262,0)</f>
        <v/>
      </c>
      <c r="S262" s="133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34">
        <f>IF(U262=TRUE,$J262,"")</f>
        <v/>
      </c>
      <c r="U262" s="132" t="b">
        <v>0</v>
      </c>
      <c r="V262" s="133">
        <f>IF(AND(H262=TRUE,OR(K262="",K262&gt;M262)),S262,0)</f>
        <v/>
      </c>
      <c r="W262" s="132" t="n">
        <v>0</v>
      </c>
      <c r="X262" s="132" t="b">
        <v>0</v>
      </c>
      <c r="Y262" s="135">
        <f>IF(H262=FALSE,VLOOKUP($C262,Sales!$C:$F,4,FALSE),1)</f>
        <v/>
      </c>
      <c r="Z262" s="132">
        <f>IF(Y262=0,"Release",IF(AND(L262&lt;J262,Y262=1,H262=FALSE,U262=FALSE,MONTH(L262)&amp;"/"&amp;YEAR(L262)&lt;&gt;MONTH(J262)&amp;"/"&amp;YEAR(J262)),"Release",""))</f>
        <v/>
      </c>
      <c r="AA262" s="136">
        <f>_xlfn.minifs($L:$L,$C:$C,$C262,$F:$F,"&lt;&gt;0")</f>
        <v/>
      </c>
      <c r="AB262" s="136">
        <f>C262&amp;"-"&amp;A262</f>
        <v/>
      </c>
      <c r="AC262" s="136">
        <f>L262</f>
        <v/>
      </c>
      <c r="AD262" s="136">
        <f>EOMONTH(EDATE($J262, 0), 0)</f>
        <v/>
      </c>
      <c r="AE262" s="135">
        <f>IF(AND(AD262&gt;EOMONTH(EDATE(AA262, 0), 0)),1,0)</f>
        <v/>
      </c>
    </row>
    <row r="263">
      <c r="A263" s="132" t="inlineStr">
        <is>
          <t>ZPLA01</t>
        </is>
      </c>
      <c r="B263" s="132" t="n">
        <v>3</v>
      </c>
      <c r="C263" s="132" t="inlineStr">
        <is>
          <t>HVF103</t>
        </is>
      </c>
      <c r="D263" s="132" t="inlineStr">
        <is>
          <t>F</t>
        </is>
      </c>
      <c r="E263" s="132" t="inlineStr">
        <is>
          <t>Placzkowska Aneta</t>
        </is>
      </c>
      <c r="F263" s="133">
        <f>SUMIFS(Investors!$M:$M, Investors!$I:$I, "&lt;=" &amp; 'NSST Print'!$B$3, Investors!$K:$K, "&gt;" &amp; 'NSST Print'!$B$3, Investors!$A:$A, 'Investor Exit List'!A263, Investors!$E:$E, 'Investor Exit List'!C263)</f>
        <v/>
      </c>
      <c r="G263" s="134" t="n">
        <v>45443</v>
      </c>
      <c r="H263" s="132">
        <f>VLOOKUP($C263,Sales!$C:$E,2,FALSE)</f>
        <v/>
      </c>
      <c r="I263" s="132">
        <f>VLOOKUP($C263,Sales!$C:$E,3,FALSE)</f>
        <v/>
      </c>
      <c r="J263" s="134">
        <f>SUMIFS(Sales!$H:$H,Sales!$C:$C,'Investor Exit List'!$C263)</f>
        <v/>
      </c>
      <c r="K263" s="134">
        <f>IF(I263=TRUE,J263,"")</f>
        <v/>
      </c>
      <c r="L263" s="134">
        <f>G263+731</f>
        <v/>
      </c>
      <c r="M263" s="134" t="n">
        <v>45473</v>
      </c>
      <c r="N263" s="135">
        <f>IFERROR(IF(G263&lt;&gt;"",IF(I263=TRUE,0,IF(U263=TRUE,0,L263-M263)),0),0)</f>
        <v/>
      </c>
      <c r="O263" s="135">
        <f>IF(N263&gt;0,IF(N263&lt;=180,N263,0),0)</f>
        <v/>
      </c>
      <c r="P263" s="133">
        <f>IF(AND(N263&lt;90,N263&gt;0),Q263,0)</f>
        <v/>
      </c>
      <c r="Q263" s="133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33">
        <f>IF(AND(H263=TRUE,I263=FALSE),Q263,0)</f>
        <v/>
      </c>
      <c r="S263" s="133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34">
        <f>IF(U263=TRUE,$J263,"")</f>
        <v/>
      </c>
      <c r="U263" s="132" t="b">
        <v>0</v>
      </c>
      <c r="V263" s="133">
        <f>IF(AND(H263=TRUE,OR(K263="",K263&gt;M263)),S263,0)</f>
        <v/>
      </c>
      <c r="W263" s="132" t="n">
        <v>0</v>
      </c>
      <c r="X263" s="132" t="b">
        <v>0</v>
      </c>
      <c r="Y263" s="135">
        <f>IF(H263=FALSE,VLOOKUP($C263,Sales!$C:$F,4,FALSE),1)</f>
        <v/>
      </c>
      <c r="Z263" s="132">
        <f>IF(Y263=0,"Release",IF(AND(L263&lt;J263,Y263=1,H263=FALSE,U263=FALSE,MONTH(L263)&amp;"/"&amp;YEAR(L263)&lt;&gt;MONTH(J263)&amp;"/"&amp;YEAR(J263)),"Release",""))</f>
        <v/>
      </c>
      <c r="AA263" s="136">
        <f>_xlfn.minifs($L:$L,$C:$C,$C263,$F:$F,"&lt;&gt;0")</f>
        <v/>
      </c>
      <c r="AB263" s="136">
        <f>C263&amp;"-"&amp;A263</f>
        <v/>
      </c>
      <c r="AC263" s="136">
        <f>L263</f>
        <v/>
      </c>
      <c r="AD263" s="136">
        <f>EOMONTH(EDATE($J263, 0), 0)</f>
        <v/>
      </c>
      <c r="AE263" s="135">
        <f>IF(AND(AD263&gt;EOMONTH(EDATE(AA263, 0), 0)),1,0)</f>
        <v/>
      </c>
    </row>
    <row r="264">
      <c r="A264" s="132" t="inlineStr">
        <is>
          <t>ZWAT01</t>
        </is>
      </c>
      <c r="B264" s="132" t="n">
        <v>15</v>
      </c>
      <c r="C264" s="132" t="inlineStr">
        <is>
          <t>HVF103</t>
        </is>
      </c>
      <c r="D264" s="132" t="inlineStr">
        <is>
          <t>F</t>
        </is>
      </c>
      <c r="E264" s="132" t="inlineStr">
        <is>
          <t>Watts Peter Gregory</t>
        </is>
      </c>
      <c r="F264" s="133">
        <f>SUMIFS(Investors!$M:$M, Investors!$I:$I, "&lt;=" &amp; 'NSST Print'!$B$3, Investors!$K:$K, "&gt;" &amp; 'NSST Print'!$B$3, Investors!$A:$A, 'Investor Exit List'!A264, Investors!$E:$E, 'Investor Exit List'!C264)</f>
        <v/>
      </c>
      <c r="G264" s="134" t="n">
        <v>45408</v>
      </c>
      <c r="H264" s="132">
        <f>VLOOKUP($C264,Sales!$C:$E,2,FALSE)</f>
        <v/>
      </c>
      <c r="I264" s="132">
        <f>VLOOKUP($C264,Sales!$C:$E,3,FALSE)</f>
        <v/>
      </c>
      <c r="J264" s="134">
        <f>SUMIFS(Sales!$H:$H,Sales!$C:$C,'Investor Exit List'!$C264)</f>
        <v/>
      </c>
      <c r="K264" s="134">
        <f>IF(I264=TRUE,J264,"")</f>
        <v/>
      </c>
      <c r="L264" s="134">
        <f>G264+731</f>
        <v/>
      </c>
      <c r="M264" s="134" t="n">
        <v>45473</v>
      </c>
      <c r="N264" s="135">
        <f>IFERROR(IF(G264&lt;&gt;"",IF(I264=TRUE,0,IF(U264=TRUE,0,L264-M264)),0),0)</f>
        <v/>
      </c>
      <c r="O264" s="135">
        <f>IF(N264&gt;0,IF(N264&lt;=180,N264,0),0)</f>
        <v/>
      </c>
      <c r="P264" s="133">
        <f>IF(AND(N264&lt;90,N264&gt;0),Q264,0)</f>
        <v/>
      </c>
      <c r="Q264" s="133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33">
        <f>IF(AND(H264=TRUE,I264=FALSE),Q264,0)</f>
        <v/>
      </c>
      <c r="S264" s="133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34">
        <f>IF(U264=TRUE,$J264,"")</f>
        <v/>
      </c>
      <c r="U264" s="132" t="b">
        <v>0</v>
      </c>
      <c r="V264" s="133">
        <f>IF(AND(H264=TRUE,OR(K264="",K264&gt;M264)),S264,0)</f>
        <v/>
      </c>
      <c r="W264" s="132" t="n">
        <v>0</v>
      </c>
      <c r="X264" s="132" t="b">
        <v>0</v>
      </c>
      <c r="Y264" s="135">
        <f>IF(H264=FALSE,VLOOKUP($C264,Sales!$C:$F,4,FALSE),1)</f>
        <v/>
      </c>
      <c r="Z264" s="132">
        <f>IF(Y264=0,"Release",IF(AND(L264&lt;J264,Y264=1,H264=FALSE,U264=FALSE,MONTH(L264)&amp;"/"&amp;YEAR(L264)&lt;&gt;MONTH(J264)&amp;"/"&amp;YEAR(J264)),"Release",""))</f>
        <v/>
      </c>
      <c r="AA264" s="136">
        <f>_xlfn.minifs($L:$L,$C:$C,$C264,$F:$F,"&lt;&gt;0")</f>
        <v/>
      </c>
      <c r="AB264" s="136">
        <f>C264&amp;"-"&amp;A264</f>
        <v/>
      </c>
      <c r="AC264" s="136">
        <f>L264</f>
        <v/>
      </c>
      <c r="AD264" s="136">
        <f>EOMONTH(EDATE($J264, 0), 0)</f>
        <v/>
      </c>
      <c r="AE264" s="135">
        <f>IF(AND(AD264&gt;EOMONTH(EDATE(AA264, 0), 0)),1,0)</f>
        <v/>
      </c>
    </row>
    <row r="265">
      <c r="A265" s="132" t="inlineStr">
        <is>
          <t>ZOLI01</t>
        </is>
      </c>
      <c r="B265" s="132" t="n">
        <v>4</v>
      </c>
      <c r="C265" s="132" t="inlineStr">
        <is>
          <t>HVF104</t>
        </is>
      </c>
      <c r="D265" s="132" t="inlineStr">
        <is>
          <t>F</t>
        </is>
      </c>
      <c r="E265" s="132" t="inlineStr">
        <is>
          <t>Olivier Jan Lukas Cornelus</t>
        </is>
      </c>
      <c r="F265" s="133">
        <f>SUMIFS(Investors!$M:$M, Investors!$I:$I, "&lt;=" &amp; 'NSST Print'!$B$3, Investors!$K:$K, "&gt;" &amp; 'NSST Print'!$B$3, Investors!$A:$A, 'Investor Exit List'!A265, Investors!$E:$E, 'Investor Exit List'!C265)</f>
        <v/>
      </c>
      <c r="G265" s="134" t="n">
        <v>45280</v>
      </c>
      <c r="H265" s="132">
        <f>VLOOKUP($C265,Sales!$C:$E,2,FALSE)</f>
        <v/>
      </c>
      <c r="I265" s="132">
        <f>VLOOKUP($C265,Sales!$C:$E,3,FALSE)</f>
        <v/>
      </c>
      <c r="J265" s="134">
        <f>SUMIFS(Sales!$H:$H,Sales!$C:$C,'Investor Exit List'!$C265)</f>
        <v/>
      </c>
      <c r="K265" s="134">
        <f>IF(I265=TRUE,J265,"")</f>
        <v/>
      </c>
      <c r="L265" s="134">
        <f>G265+731</f>
        <v/>
      </c>
      <c r="M265" s="134" t="n">
        <v>45473</v>
      </c>
      <c r="N265" s="135">
        <f>IFERROR(IF(G265&lt;&gt;"",IF(I265=TRUE,0,IF(U265=TRUE,0,L265-M265)),0),0)</f>
        <v/>
      </c>
      <c r="O265" s="135">
        <f>IF(N265&gt;0,IF(N265&lt;=180,N265,0),0)</f>
        <v/>
      </c>
      <c r="P265" s="133">
        <f>IF(AND(N265&lt;90,N265&gt;0),Q265,0)</f>
        <v/>
      </c>
      <c r="Q265" s="133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33">
        <f>IF(AND(H265=TRUE,I265=FALSE),Q265,0)</f>
        <v/>
      </c>
      <c r="S265" s="133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34">
        <f>IF(U265=TRUE,$J265,"")</f>
        <v/>
      </c>
      <c r="U265" s="132" t="b">
        <v>0</v>
      </c>
      <c r="V265" s="133">
        <f>IF(AND(H265=TRUE,OR(K265="",K265&gt;M265)),S265,0)</f>
        <v/>
      </c>
      <c r="W265" s="132" t="n">
        <v>0</v>
      </c>
      <c r="X265" s="132" t="b">
        <v>0</v>
      </c>
      <c r="Y265" s="135">
        <f>IF(H265=FALSE,VLOOKUP($C265,Sales!$C:$F,4,FALSE),1)</f>
        <v/>
      </c>
      <c r="Z265" s="132">
        <f>IF(Y265=0,"Release",IF(AND(L265&lt;J265,Y265=1,H265=FALSE,U265=FALSE,MONTH(L265)&amp;"/"&amp;YEAR(L265)&lt;&gt;MONTH(J265)&amp;"/"&amp;YEAR(J265)),"Release",""))</f>
        <v/>
      </c>
      <c r="AA265" s="136">
        <f>_xlfn.minifs($L:$L,$C:$C,$C265,$F:$F,"&lt;&gt;0")</f>
        <v/>
      </c>
      <c r="AB265" s="136">
        <f>C265&amp;"-"&amp;A265</f>
        <v/>
      </c>
      <c r="AC265" s="136">
        <f>L265</f>
        <v/>
      </c>
      <c r="AD265" s="136">
        <f>EOMONTH(EDATE($J265, 0), 0)</f>
        <v/>
      </c>
      <c r="AE265" s="135">
        <f>IF(AND(AD265&gt;EOMONTH(EDATE(AA265, 0), 0)),1,0)</f>
        <v/>
      </c>
    </row>
    <row r="266">
      <c r="A266" s="132" t="inlineStr">
        <is>
          <t>ZRIT01</t>
        </is>
      </c>
      <c r="B266" s="132" t="n">
        <v>16</v>
      </c>
      <c r="C266" s="132" t="inlineStr">
        <is>
          <t>HVF104</t>
        </is>
      </c>
      <c r="D266" s="132" t="inlineStr">
        <is>
          <t>F</t>
        </is>
      </c>
      <c r="E266" s="132" t="inlineStr">
        <is>
          <t>Ritter Dennis</t>
        </is>
      </c>
      <c r="F266" s="133">
        <f>SUMIFS(Investors!$M:$M, Investors!$I:$I, "&lt;=" &amp; 'NSST Print'!$B$3, Investors!$K:$K, "&gt;" &amp; 'NSST Print'!$B$3, Investors!$A:$A, 'Investor Exit List'!A266, Investors!$E:$E, 'Investor Exit List'!C266)</f>
        <v/>
      </c>
      <c r="G266" s="134" t="n">
        <v>45224</v>
      </c>
      <c r="H266" s="132">
        <f>VLOOKUP($C266,Sales!$C:$E,2,FALSE)</f>
        <v/>
      </c>
      <c r="I266" s="132">
        <f>VLOOKUP($C266,Sales!$C:$E,3,FALSE)</f>
        <v/>
      </c>
      <c r="J266" s="134">
        <f>SUMIFS(Sales!$H:$H,Sales!$C:$C,'Investor Exit List'!$C266)</f>
        <v/>
      </c>
      <c r="K266" s="134">
        <f>IF(I266=TRUE,J266,"")</f>
        <v/>
      </c>
      <c r="L266" s="134">
        <f>G266+731</f>
        <v/>
      </c>
      <c r="M266" s="134" t="n">
        <v>45473</v>
      </c>
      <c r="N266" s="135">
        <f>IFERROR(IF(G266&lt;&gt;"",IF(I266=TRUE,0,IF(U266=TRUE,0,L266-M266)),0),0)</f>
        <v/>
      </c>
      <c r="O266" s="135">
        <f>IF(N266&gt;0,IF(N266&lt;=180,N266,0),0)</f>
        <v/>
      </c>
      <c r="P266" s="133">
        <f>IF(AND(N266&lt;90,N266&gt;0),Q266,0)</f>
        <v/>
      </c>
      <c r="Q266" s="133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33">
        <f>IF(AND(H266=TRUE,I266=FALSE),Q266,0)</f>
        <v/>
      </c>
      <c r="S266" s="133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34">
        <f>IF(U266=TRUE,$J266,"")</f>
        <v/>
      </c>
      <c r="U266" s="132" t="b">
        <v>0</v>
      </c>
      <c r="V266" s="133">
        <f>IF(AND(H266=TRUE,OR(K266="",K266&gt;M266)),S266,0)</f>
        <v/>
      </c>
      <c r="W266" s="132" t="n">
        <v>0</v>
      </c>
      <c r="X266" s="132" t="b">
        <v>0</v>
      </c>
      <c r="Y266" s="135">
        <f>IF(H266=FALSE,VLOOKUP($C266,Sales!$C:$F,4,FALSE),1)</f>
        <v/>
      </c>
      <c r="Z266" s="132">
        <f>IF(Y266=0,"Release",IF(AND(L266&lt;J266,Y266=1,H266=FALSE,U266=FALSE,MONTH(L266)&amp;"/"&amp;YEAR(L266)&lt;&gt;MONTH(J266)&amp;"/"&amp;YEAR(J266)),"Release",""))</f>
        <v/>
      </c>
      <c r="AA266" s="136">
        <f>_xlfn.minifs($L:$L,$C:$C,$C266,$F:$F,"&lt;&gt;0")</f>
        <v/>
      </c>
      <c r="AB266" s="136">
        <f>C266&amp;"-"&amp;A266</f>
        <v/>
      </c>
      <c r="AC266" s="136">
        <f>L266</f>
        <v/>
      </c>
      <c r="AD266" s="136">
        <f>EOMONTH(EDATE($J266, 0), 0)</f>
        <v/>
      </c>
      <c r="AE266" s="135">
        <f>IF(AND(AD266&gt;EOMONTH(EDATE(AA266, 0), 0)),1,0)</f>
        <v/>
      </c>
    </row>
    <row r="267">
      <c r="A267" s="132" t="inlineStr">
        <is>
          <t>ZSCH05</t>
        </is>
      </c>
      <c r="B267" s="132" t="n">
        <v>1</v>
      </c>
      <c r="C267" s="132" t="inlineStr">
        <is>
          <t>HVF104</t>
        </is>
      </c>
      <c r="D267" s="132" t="inlineStr">
        <is>
          <t>F</t>
        </is>
      </c>
      <c r="E267" s="132" t="inlineStr">
        <is>
          <t>Schipper Willem</t>
        </is>
      </c>
      <c r="F267" s="133">
        <f>SUMIFS(Investors!$M:$M, Investors!$I:$I, "&lt;=" &amp; 'NSST Print'!$B$3, Investors!$K:$K, "&gt;" &amp; 'NSST Print'!$B$3, Investors!$A:$A, 'Investor Exit List'!A267, Investors!$E:$E, 'Investor Exit List'!C267)</f>
        <v/>
      </c>
      <c r="G267" s="134" t="n">
        <v>45443</v>
      </c>
      <c r="H267" s="132">
        <f>VLOOKUP($C267,Sales!$C:$E,2,FALSE)</f>
        <v/>
      </c>
      <c r="I267" s="132">
        <f>VLOOKUP($C267,Sales!$C:$E,3,FALSE)</f>
        <v/>
      </c>
      <c r="J267" s="134">
        <f>SUMIFS(Sales!$H:$H,Sales!$C:$C,'Investor Exit List'!$C267)</f>
        <v/>
      </c>
      <c r="K267" s="134">
        <f>IF(I267=TRUE,J267,"")</f>
        <v/>
      </c>
      <c r="L267" s="134">
        <f>G267+731</f>
        <v/>
      </c>
      <c r="M267" s="134" t="n">
        <v>45473</v>
      </c>
      <c r="N267" s="135">
        <f>IFERROR(IF(G267&lt;&gt;"",IF(I267=TRUE,0,IF(U267=TRUE,0,L267-M267)),0),0)</f>
        <v/>
      </c>
      <c r="O267" s="135">
        <f>IF(N267&gt;0,IF(N267&lt;=180,N267,0),0)</f>
        <v/>
      </c>
      <c r="P267" s="133">
        <f>IF(AND(N267&lt;90,N267&gt;0),Q267,0)</f>
        <v/>
      </c>
      <c r="Q267" s="133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33">
        <f>IF(AND(H267=TRUE,I267=FALSE),Q267,0)</f>
        <v/>
      </c>
      <c r="S267" s="133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34">
        <f>IF(U267=TRUE,$J267,"")</f>
        <v/>
      </c>
      <c r="U267" s="132" t="b">
        <v>0</v>
      </c>
      <c r="V267" s="133">
        <f>IF(AND(H267=TRUE,OR(K267="",K267&gt;M267)),S267,0)</f>
        <v/>
      </c>
      <c r="W267" s="132" t="n">
        <v>0</v>
      </c>
      <c r="X267" s="132" t="b">
        <v>0</v>
      </c>
      <c r="Y267" s="135">
        <f>IF(H267=FALSE,VLOOKUP($C267,Sales!$C:$F,4,FALSE),1)</f>
        <v/>
      </c>
      <c r="Z267" s="132">
        <f>IF(Y267=0,"Release",IF(AND(L267&lt;J267,Y267=1,H267=FALSE,U267=FALSE,MONTH(L267)&amp;"/"&amp;YEAR(L267)&lt;&gt;MONTH(J267)&amp;"/"&amp;YEAR(J267)),"Release",""))</f>
        <v/>
      </c>
      <c r="AA267" s="136">
        <f>_xlfn.minifs($L:$L,$C:$C,$C267,$F:$F,"&lt;&gt;0")</f>
        <v/>
      </c>
      <c r="AB267" s="136">
        <f>C267&amp;"-"&amp;A267</f>
        <v/>
      </c>
      <c r="AC267" s="136">
        <f>L267</f>
        <v/>
      </c>
      <c r="AD267" s="136">
        <f>EOMONTH(EDATE($J267, 0), 0)</f>
        <v/>
      </c>
      <c r="AE267" s="135">
        <f>IF(AND(AD267&gt;EOMONTH(EDATE(AA267, 0), 0)),1,0)</f>
        <v/>
      </c>
    </row>
    <row r="268">
      <c r="A268" s="132" t="inlineStr">
        <is>
          <t>ZVIS04</t>
        </is>
      </c>
      <c r="B268" s="132" t="n">
        <v>1</v>
      </c>
      <c r="C268" s="132" t="inlineStr">
        <is>
          <t>HVF104</t>
        </is>
      </c>
      <c r="D268" s="132" t="inlineStr">
        <is>
          <t>F</t>
        </is>
      </c>
      <c r="E268" s="132" t="inlineStr">
        <is>
          <t>Visagie Lukas Petrus Jacobus</t>
        </is>
      </c>
      <c r="F268" s="133">
        <f>SUMIFS(Investors!$M:$M, Investors!$I:$I, "&lt;=" &amp; 'NSST Print'!$B$3, Investors!$K:$K, "&gt;" &amp; 'NSST Print'!$B$3, Investors!$A:$A, 'Investor Exit List'!A268, Investors!$E:$E, 'Investor Exit List'!C268)</f>
        <v/>
      </c>
      <c r="G268" s="134" t="n">
        <v>45443</v>
      </c>
      <c r="H268" s="132">
        <f>VLOOKUP($C268,Sales!$C:$E,2,FALSE)</f>
        <v/>
      </c>
      <c r="I268" s="132">
        <f>VLOOKUP($C268,Sales!$C:$E,3,FALSE)</f>
        <v/>
      </c>
      <c r="J268" s="134">
        <f>SUMIFS(Sales!$H:$H,Sales!$C:$C,'Investor Exit List'!$C268)</f>
        <v/>
      </c>
      <c r="K268" s="134">
        <f>IF(I268=TRUE,J268,"")</f>
        <v/>
      </c>
      <c r="L268" s="134">
        <f>G268+731</f>
        <v/>
      </c>
      <c r="M268" s="134" t="n">
        <v>45473</v>
      </c>
      <c r="N268" s="135">
        <f>IFERROR(IF(G268&lt;&gt;"",IF(I268=TRUE,0,IF(U268=TRUE,0,L268-M268)),0),0)</f>
        <v/>
      </c>
      <c r="O268" s="135">
        <f>IF(N268&gt;0,IF(N268&lt;=180,N268,0),0)</f>
        <v/>
      </c>
      <c r="P268" s="133">
        <f>IF(AND(N268&lt;90,N268&gt;0),Q268,0)</f>
        <v/>
      </c>
      <c r="Q268" s="133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33">
        <f>IF(AND(H268=TRUE,I268=FALSE),Q268,0)</f>
        <v/>
      </c>
      <c r="S268" s="133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34">
        <f>IF(U268=TRUE,$J268,"")</f>
        <v/>
      </c>
      <c r="U268" s="132" t="b">
        <v>0</v>
      </c>
      <c r="V268" s="133">
        <f>IF(AND(H268=TRUE,OR(K268="",K268&gt;M268)),S268,0)</f>
        <v/>
      </c>
      <c r="W268" s="132" t="n">
        <v>0</v>
      </c>
      <c r="X268" s="132" t="b">
        <v>0</v>
      </c>
      <c r="Y268" s="135">
        <f>IF(H268=FALSE,VLOOKUP($C268,Sales!$C:$F,4,FALSE),1)</f>
        <v/>
      </c>
      <c r="Z268" s="132">
        <f>IF(Y268=0,"Release",IF(AND(L268&lt;J268,Y268=1,H268=FALSE,U268=FALSE,MONTH(L268)&amp;"/"&amp;YEAR(L268)&lt;&gt;MONTH(J268)&amp;"/"&amp;YEAR(J268)),"Release",""))</f>
        <v/>
      </c>
      <c r="AA268" s="136">
        <f>_xlfn.minifs($L:$L,$C:$C,$C268,$F:$F,"&lt;&gt;0")</f>
        <v/>
      </c>
      <c r="AB268" s="136">
        <f>C268&amp;"-"&amp;A268</f>
        <v/>
      </c>
      <c r="AC268" s="136">
        <f>L268</f>
        <v/>
      </c>
      <c r="AD268" s="136">
        <f>EOMONTH(EDATE($J268, 0), 0)</f>
        <v/>
      </c>
      <c r="AE268" s="135">
        <f>IF(AND(AD268&gt;EOMONTH(EDATE(AA268, 0), 0)),1,0)</f>
        <v/>
      </c>
    </row>
    <row r="269">
      <c r="A269" s="132" t="inlineStr">
        <is>
          <t>ZMAN01</t>
        </is>
      </c>
      <c r="B269" s="132" t="n">
        <v>2</v>
      </c>
      <c r="C269" s="132" t="inlineStr">
        <is>
          <t>HVF201</t>
        </is>
      </c>
      <c r="D269" s="132" t="inlineStr">
        <is>
          <t>F</t>
        </is>
      </c>
      <c r="E269" s="132" t="inlineStr">
        <is>
          <t>Manuel Emma Irene</t>
        </is>
      </c>
      <c r="F269" s="133">
        <f>SUMIFS(Investors!$M:$M, Investors!$I:$I, "&lt;=" &amp; 'NSST Print'!$B$3, Investors!$K:$K, "&gt;" &amp; 'NSST Print'!$B$3, Investors!$A:$A, 'Investor Exit List'!A269, Investors!$E:$E, 'Investor Exit List'!C269)</f>
        <v/>
      </c>
      <c r="G269" s="134" t="n">
        <v>45408</v>
      </c>
      <c r="H269" s="132">
        <f>VLOOKUP($C269,Sales!$C:$E,2,FALSE)</f>
        <v/>
      </c>
      <c r="I269" s="132">
        <f>VLOOKUP($C269,Sales!$C:$E,3,FALSE)</f>
        <v/>
      </c>
      <c r="J269" s="134">
        <f>SUMIFS(Sales!$H:$H,Sales!$C:$C,'Investor Exit List'!$C269)</f>
        <v/>
      </c>
      <c r="K269" s="134">
        <f>IF(I269=TRUE,J269,"")</f>
        <v/>
      </c>
      <c r="L269" s="134">
        <f>G269+731</f>
        <v/>
      </c>
      <c r="M269" s="134" t="n">
        <v>45473</v>
      </c>
      <c r="N269" s="135">
        <f>IFERROR(IF(G269&lt;&gt;"",IF(I269=TRUE,0,IF(U269=TRUE,0,L269-M269)),0),0)</f>
        <v/>
      </c>
      <c r="O269" s="135">
        <f>IF(N269&gt;0,IF(N269&lt;=180,N269,0),0)</f>
        <v/>
      </c>
      <c r="P269" s="133">
        <f>IF(AND(N269&lt;90,N269&gt;0),Q269,0)</f>
        <v/>
      </c>
      <c r="Q269" s="133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33">
        <f>IF(AND(H269=TRUE,I269=FALSE),Q269,0)</f>
        <v/>
      </c>
      <c r="S269" s="133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34">
        <f>IF(U269=TRUE,$J269,"")</f>
        <v/>
      </c>
      <c r="U269" s="132" t="b">
        <v>0</v>
      </c>
      <c r="V269" s="133">
        <f>IF(AND(H269=TRUE,OR(K269="",K269&gt;M269)),S269,0)</f>
        <v/>
      </c>
      <c r="W269" s="132" t="n">
        <v>0</v>
      </c>
      <c r="X269" s="132" t="b">
        <v>0</v>
      </c>
      <c r="Y269" s="135">
        <f>IF(H269=FALSE,VLOOKUP($C269,Sales!$C:$F,4,FALSE),1)</f>
        <v/>
      </c>
      <c r="Z269" s="132">
        <f>IF(Y269=0,"Release",IF(AND(L269&lt;J269,Y269=1,H269=FALSE,U269=FALSE,MONTH(L269)&amp;"/"&amp;YEAR(L269)&lt;&gt;MONTH(J269)&amp;"/"&amp;YEAR(J269)),"Release",""))</f>
        <v/>
      </c>
      <c r="AA269" s="136">
        <f>_xlfn.minifs($L:$L,$C:$C,$C269,$F:$F,"&lt;&gt;0")</f>
        <v/>
      </c>
      <c r="AB269" s="136">
        <f>C269&amp;"-"&amp;A269</f>
        <v/>
      </c>
      <c r="AC269" s="136">
        <f>L269</f>
        <v/>
      </c>
      <c r="AD269" s="136">
        <f>EOMONTH(EDATE($J269, 0), 0)</f>
        <v/>
      </c>
      <c r="AE269" s="135">
        <f>IF(AND(AD269&gt;EOMONTH(EDATE(AA269, 0), 0)),1,0)</f>
        <v/>
      </c>
    </row>
    <row r="270">
      <c r="A270" s="132" t="inlineStr">
        <is>
          <t>ZVAN05</t>
        </is>
      </c>
      <c r="B270" s="132" t="n">
        <v>11</v>
      </c>
      <c r="C270" s="132" t="inlineStr">
        <is>
          <t>HVF201</t>
        </is>
      </c>
      <c r="D270" s="132" t="inlineStr">
        <is>
          <t>F</t>
        </is>
      </c>
      <c r="E270" s="132" t="inlineStr">
        <is>
          <t>van der Sandt Hermanus</t>
        </is>
      </c>
      <c r="F270" s="133">
        <f>SUMIFS(Investors!$M:$M, Investors!$I:$I, "&lt;=" &amp; 'NSST Print'!$B$3, Investors!$K:$K, "&gt;" &amp; 'NSST Print'!$B$3, Investors!$A:$A, 'Investor Exit List'!A270, Investors!$E:$E, 'Investor Exit List'!C270)</f>
        <v/>
      </c>
      <c r="G270" s="134" t="n">
        <v>45443</v>
      </c>
      <c r="H270" s="132">
        <f>VLOOKUP($C270,Sales!$C:$E,2,FALSE)</f>
        <v/>
      </c>
      <c r="I270" s="132">
        <f>VLOOKUP($C270,Sales!$C:$E,3,FALSE)</f>
        <v/>
      </c>
      <c r="J270" s="134">
        <f>SUMIFS(Sales!$H:$H,Sales!$C:$C,'Investor Exit List'!$C270)</f>
        <v/>
      </c>
      <c r="K270" s="134">
        <f>IF(I270=TRUE,J270,"")</f>
        <v/>
      </c>
      <c r="L270" s="134">
        <f>G270+731</f>
        <v/>
      </c>
      <c r="M270" s="134" t="n">
        <v>45473</v>
      </c>
      <c r="N270" s="135">
        <f>IFERROR(IF(G270&lt;&gt;"",IF(I270=TRUE,0,IF(U270=TRUE,0,L270-M270)),0),0)</f>
        <v/>
      </c>
      <c r="O270" s="135">
        <f>IF(N270&gt;0,IF(N270&lt;=180,N270,0),0)</f>
        <v/>
      </c>
      <c r="P270" s="133">
        <f>IF(AND(N270&lt;90,N270&gt;0),Q270,0)</f>
        <v/>
      </c>
      <c r="Q270" s="133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33">
        <f>IF(AND(H270=TRUE,I270=FALSE),Q270,0)</f>
        <v/>
      </c>
      <c r="S270" s="133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34">
        <f>IF(U270=TRUE,$J270,"")</f>
        <v/>
      </c>
      <c r="U270" s="132" t="b">
        <v>0</v>
      </c>
      <c r="V270" s="133">
        <f>IF(AND(H270=TRUE,OR(K270="",K270&gt;M270)),S270,0)</f>
        <v/>
      </c>
      <c r="W270" s="132" t="n">
        <v>0</v>
      </c>
      <c r="X270" s="132" t="b">
        <v>0</v>
      </c>
      <c r="Y270" s="135">
        <f>IF(H270=FALSE,VLOOKUP($C270,Sales!$C:$F,4,FALSE),1)</f>
        <v/>
      </c>
      <c r="Z270" s="132">
        <f>IF(Y270=0,"Release",IF(AND(L270&lt;J270,Y270=1,H270=FALSE,U270=FALSE,MONTH(L270)&amp;"/"&amp;YEAR(L270)&lt;&gt;MONTH(J270)&amp;"/"&amp;YEAR(J270)),"Release",""))</f>
        <v/>
      </c>
      <c r="AA270" s="136">
        <f>_xlfn.minifs($L:$L,$C:$C,$C270,$F:$F,"&lt;&gt;0")</f>
        <v/>
      </c>
      <c r="AB270" s="136">
        <f>C270&amp;"-"&amp;A270</f>
        <v/>
      </c>
      <c r="AC270" s="136">
        <f>L270</f>
        <v/>
      </c>
      <c r="AD270" s="136">
        <f>EOMONTH(EDATE($J270, 0), 0)</f>
        <v/>
      </c>
      <c r="AE270" s="135">
        <f>IF(AND(AD270&gt;EOMONTH(EDATE(AA270, 0), 0)),1,0)</f>
        <v/>
      </c>
    </row>
    <row r="271">
      <c r="A271" s="132" t="inlineStr">
        <is>
          <t>ZDIK01</t>
        </is>
      </c>
      <c r="B271" s="132" t="n">
        <v>1</v>
      </c>
      <c r="C271" s="132" t="inlineStr">
        <is>
          <t>HVF202</t>
        </is>
      </c>
      <c r="D271" s="132" t="inlineStr">
        <is>
          <t>F</t>
        </is>
      </c>
      <c r="E271" s="132" t="inlineStr">
        <is>
          <t>Dikana Deliwe Mavis</t>
        </is>
      </c>
      <c r="F271" s="133">
        <f>SUMIFS(Investors!$M:$M, Investors!$I:$I, "&lt;=" &amp; 'NSST Print'!$B$3, Investors!$K:$K, "&gt;" &amp; 'NSST Print'!$B$3, Investors!$A:$A, 'Investor Exit List'!A271, Investors!$E:$E, 'Investor Exit List'!C271)</f>
        <v/>
      </c>
      <c r="G271" s="134" t="n">
        <v>45443</v>
      </c>
      <c r="H271" s="132">
        <f>VLOOKUP($C271,Sales!$C:$E,2,FALSE)</f>
        <v/>
      </c>
      <c r="I271" s="132">
        <f>VLOOKUP($C271,Sales!$C:$E,3,FALSE)</f>
        <v/>
      </c>
      <c r="J271" s="134">
        <f>SUMIFS(Sales!$H:$H,Sales!$C:$C,'Investor Exit List'!$C271)</f>
        <v/>
      </c>
      <c r="K271" s="134">
        <f>IF(I271=TRUE,J271,"")</f>
        <v/>
      </c>
      <c r="L271" s="134">
        <f>G271+731</f>
        <v/>
      </c>
      <c r="M271" s="134" t="n">
        <v>45473</v>
      </c>
      <c r="N271" s="135">
        <f>IFERROR(IF(G271&lt;&gt;"",IF(I271=TRUE,0,IF(U271=TRUE,0,L271-M271)),0),0)</f>
        <v/>
      </c>
      <c r="O271" s="135">
        <f>IF(N271&gt;0,IF(N271&lt;=180,N271,0),0)</f>
        <v/>
      </c>
      <c r="P271" s="133">
        <f>IF(AND(N271&lt;90,N271&gt;0),Q271,0)</f>
        <v/>
      </c>
      <c r="Q271" s="133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33">
        <f>IF(AND(H271=TRUE,I271=FALSE),Q271,0)</f>
        <v/>
      </c>
      <c r="S271" s="133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34">
        <f>IF(U271=TRUE,$J271,"")</f>
        <v/>
      </c>
      <c r="U271" s="132" t="b">
        <v>0</v>
      </c>
      <c r="V271" s="133">
        <f>IF(AND(H271=TRUE,OR(K271="",K271&gt;M271)),S271,0)</f>
        <v/>
      </c>
      <c r="W271" s="132" t="n">
        <v>0</v>
      </c>
      <c r="X271" s="132" t="b">
        <v>0</v>
      </c>
      <c r="Y271" s="135">
        <f>IF(H271=FALSE,VLOOKUP($C271,Sales!$C:$F,4,FALSE),1)</f>
        <v/>
      </c>
      <c r="Z271" s="132">
        <f>IF(Y271=0,"Release",IF(AND(L271&lt;J271,Y271=1,H271=FALSE,U271=FALSE,MONTH(L271)&amp;"/"&amp;YEAR(L271)&lt;&gt;MONTH(J271)&amp;"/"&amp;YEAR(J271)),"Release",""))</f>
        <v/>
      </c>
      <c r="AA271" s="136">
        <f>_xlfn.minifs($L:$L,$C:$C,$C271,$F:$F,"&lt;&gt;0")</f>
        <v/>
      </c>
      <c r="AB271" s="136">
        <f>C271&amp;"-"&amp;A271</f>
        <v/>
      </c>
      <c r="AC271" s="136">
        <f>L271</f>
        <v/>
      </c>
      <c r="AD271" s="136">
        <f>EOMONTH(EDATE($J271, 0), 0)</f>
        <v/>
      </c>
      <c r="AE271" s="135">
        <f>IF(AND(AD271&gt;EOMONTH(EDATE(AA271, 0), 0)),1,0)</f>
        <v/>
      </c>
    </row>
    <row r="272">
      <c r="A272" s="132" t="inlineStr">
        <is>
          <t>ZELO02</t>
        </is>
      </c>
      <c r="B272" s="132" t="n">
        <v>1</v>
      </c>
      <c r="C272" s="132" t="inlineStr">
        <is>
          <t>HVF202</t>
        </is>
      </c>
      <c r="D272" s="132" t="inlineStr">
        <is>
          <t>F</t>
        </is>
      </c>
      <c r="E272" s="132" t="inlineStr">
        <is>
          <t>Eloff Gertruida Maria Margaretha (Gerda)</t>
        </is>
      </c>
      <c r="F272" s="133">
        <f>SUMIFS(Investors!$M:$M, Investors!$I:$I, "&lt;=" &amp; 'NSST Print'!$B$3, Investors!$K:$K, "&gt;" &amp; 'NSST Print'!$B$3, Investors!$A:$A, 'Investor Exit List'!A272, Investors!$E:$E, 'Investor Exit List'!C272)</f>
        <v/>
      </c>
      <c r="G272" s="134" t="n">
        <v>45321</v>
      </c>
      <c r="H272" s="132">
        <f>VLOOKUP($C272,Sales!$C:$E,2,FALSE)</f>
        <v/>
      </c>
      <c r="I272" s="132">
        <f>VLOOKUP($C272,Sales!$C:$E,3,FALSE)</f>
        <v/>
      </c>
      <c r="J272" s="134">
        <f>SUMIFS(Sales!$H:$H,Sales!$C:$C,'Investor Exit List'!$C272)</f>
        <v/>
      </c>
      <c r="K272" s="134">
        <f>IF(I272=TRUE,J272,"")</f>
        <v/>
      </c>
      <c r="L272" s="134">
        <f>G272+731</f>
        <v/>
      </c>
      <c r="M272" s="134" t="n">
        <v>45473</v>
      </c>
      <c r="N272" s="135">
        <f>IFERROR(IF(G272&lt;&gt;"",IF(I272=TRUE,0,IF(U272=TRUE,0,L272-M272)),0),0)</f>
        <v/>
      </c>
      <c r="O272" s="135">
        <f>IF(N272&gt;0,IF(N272&lt;=180,N272,0),0)</f>
        <v/>
      </c>
      <c r="P272" s="133">
        <f>IF(AND(N272&lt;90,N272&gt;0),Q272,0)</f>
        <v/>
      </c>
      <c r="Q272" s="133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33">
        <f>IF(AND(H272=TRUE,I272=FALSE),Q272,0)</f>
        <v/>
      </c>
      <c r="S272" s="133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34">
        <f>IF(U272=TRUE,$J272,"")</f>
        <v/>
      </c>
      <c r="U272" s="132" t="b">
        <v>0</v>
      </c>
      <c r="V272" s="133">
        <f>IF(AND(H272=TRUE,OR(K272="",K272&gt;M272)),S272,0)</f>
        <v/>
      </c>
      <c r="W272" s="132" t="n">
        <v>0</v>
      </c>
      <c r="X272" s="132" t="b">
        <v>0</v>
      </c>
      <c r="Y272" s="135">
        <f>IF(H272=FALSE,VLOOKUP($C272,Sales!$C:$F,4,FALSE),1)</f>
        <v/>
      </c>
      <c r="Z272" s="132">
        <f>IF(Y272=0,"Release",IF(AND(L272&lt;J272,Y272=1,H272=FALSE,U272=FALSE,MONTH(L272)&amp;"/"&amp;YEAR(L272)&lt;&gt;MONTH(J272)&amp;"/"&amp;YEAR(J272)),"Release",""))</f>
        <v/>
      </c>
      <c r="AA272" s="136">
        <f>_xlfn.minifs($L:$L,$C:$C,$C272,$F:$F,"&lt;&gt;0")</f>
        <v/>
      </c>
      <c r="AB272" s="136">
        <f>C272&amp;"-"&amp;A272</f>
        <v/>
      </c>
      <c r="AC272" s="136">
        <f>L272</f>
        <v/>
      </c>
      <c r="AD272" s="136">
        <f>EOMONTH(EDATE($J272, 0), 0)</f>
        <v/>
      </c>
      <c r="AE272" s="135">
        <f>IF(AND(AD272&gt;EOMONTH(EDATE(AA272, 0), 0)),1,0)</f>
        <v/>
      </c>
    </row>
    <row r="273">
      <c r="A273" s="132" t="inlineStr">
        <is>
          <t>ZJEN01</t>
        </is>
      </c>
      <c r="B273" s="132" t="n">
        <v>3</v>
      </c>
      <c r="C273" s="132" t="inlineStr">
        <is>
          <t>HVF202</t>
        </is>
      </c>
      <c r="D273" s="132" t="inlineStr">
        <is>
          <t>F</t>
        </is>
      </c>
      <c r="E273" s="132" t="inlineStr">
        <is>
          <t>Jennings Daryl Anne</t>
        </is>
      </c>
      <c r="F273" s="133">
        <f>SUMIFS(Investors!$M:$M, Investors!$I:$I, "&lt;=" &amp; 'NSST Print'!$B$3, Investors!$K:$K, "&gt;" &amp; 'NSST Print'!$B$3, Investors!$A:$A, 'Investor Exit List'!A273, Investors!$E:$E, 'Investor Exit List'!C273)</f>
        <v/>
      </c>
      <c r="G273" s="134" t="n">
        <v>45321</v>
      </c>
      <c r="H273" s="132">
        <f>VLOOKUP($C273,Sales!$C:$E,2,FALSE)</f>
        <v/>
      </c>
      <c r="I273" s="132">
        <f>VLOOKUP($C273,Sales!$C:$E,3,FALSE)</f>
        <v/>
      </c>
      <c r="J273" s="134">
        <f>SUMIFS(Sales!$H:$H,Sales!$C:$C,'Investor Exit List'!$C273)</f>
        <v/>
      </c>
      <c r="K273" s="134">
        <f>IF(I273=TRUE,J273,"")</f>
        <v/>
      </c>
      <c r="L273" s="134">
        <f>G273+731</f>
        <v/>
      </c>
      <c r="M273" s="134" t="n">
        <v>45473</v>
      </c>
      <c r="N273" s="135">
        <f>IFERROR(IF(G273&lt;&gt;"",IF(I273=TRUE,0,IF(U273=TRUE,0,L273-M273)),0),0)</f>
        <v/>
      </c>
      <c r="O273" s="135">
        <f>IF(N273&gt;0,IF(N273&lt;=180,N273,0),0)</f>
        <v/>
      </c>
      <c r="P273" s="133">
        <f>IF(AND(N273&lt;90,N273&gt;0),Q273,0)</f>
        <v/>
      </c>
      <c r="Q273" s="133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33">
        <f>IF(AND(H273=TRUE,I273=FALSE),Q273,0)</f>
        <v/>
      </c>
      <c r="S273" s="133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34">
        <f>IF(U273=TRUE,$J273,"")</f>
        <v/>
      </c>
      <c r="U273" s="132" t="b">
        <v>0</v>
      </c>
      <c r="V273" s="133">
        <f>IF(AND(H273=TRUE,OR(K273="",K273&gt;M273)),S273,0)</f>
        <v/>
      </c>
      <c r="W273" s="132" t="n">
        <v>0</v>
      </c>
      <c r="X273" s="132" t="b">
        <v>0</v>
      </c>
      <c r="Y273" s="135">
        <f>IF(H273=FALSE,VLOOKUP($C273,Sales!$C:$F,4,FALSE),1)</f>
        <v/>
      </c>
      <c r="Z273" s="132">
        <f>IF(Y273=0,"Release",IF(AND(L273&lt;J273,Y273=1,H273=FALSE,U273=FALSE,MONTH(L273)&amp;"/"&amp;YEAR(L273)&lt;&gt;MONTH(J273)&amp;"/"&amp;YEAR(J273)),"Release",""))</f>
        <v/>
      </c>
      <c r="AA273" s="136">
        <f>_xlfn.minifs($L:$L,$C:$C,$C273,$F:$F,"&lt;&gt;0")</f>
        <v/>
      </c>
      <c r="AB273" s="136">
        <f>C273&amp;"-"&amp;A273</f>
        <v/>
      </c>
      <c r="AC273" s="136">
        <f>L273</f>
        <v/>
      </c>
      <c r="AD273" s="136">
        <f>EOMONTH(EDATE($J273, 0), 0)</f>
        <v/>
      </c>
      <c r="AE273" s="135">
        <f>IF(AND(AD273&gt;EOMONTH(EDATE(AA273, 0), 0)),1,0)</f>
        <v/>
      </c>
    </row>
    <row r="274">
      <c r="A274" s="132" t="inlineStr">
        <is>
          <t>ZRIT01</t>
        </is>
      </c>
      <c r="B274" s="132" t="n">
        <v>17</v>
      </c>
      <c r="C274" s="132" t="inlineStr">
        <is>
          <t>HVF202</t>
        </is>
      </c>
      <c r="D274" s="132" t="inlineStr">
        <is>
          <t>F</t>
        </is>
      </c>
      <c r="E274" s="132" t="inlineStr">
        <is>
          <t>Ritter Dennis</t>
        </is>
      </c>
      <c r="F274" s="133">
        <f>SUMIFS(Investors!$M:$M, Investors!$I:$I, "&lt;=" &amp; 'NSST Print'!$B$3, Investors!$K:$K, "&gt;" &amp; 'NSST Print'!$B$3, Investors!$A:$A, 'Investor Exit List'!A274, Investors!$E:$E, 'Investor Exit List'!C274)</f>
        <v/>
      </c>
      <c r="G274" s="134" t="n">
        <v>45224</v>
      </c>
      <c r="H274" s="132">
        <f>VLOOKUP($C274,Sales!$C:$E,2,FALSE)</f>
        <v/>
      </c>
      <c r="I274" s="132">
        <f>VLOOKUP($C274,Sales!$C:$E,3,FALSE)</f>
        <v/>
      </c>
      <c r="J274" s="134">
        <f>SUMIFS(Sales!$H:$H,Sales!$C:$C,'Investor Exit List'!$C274)</f>
        <v/>
      </c>
      <c r="K274" s="134">
        <f>IF(I274=TRUE,J274,"")</f>
        <v/>
      </c>
      <c r="L274" s="134">
        <f>G274+731</f>
        <v/>
      </c>
      <c r="M274" s="134" t="n">
        <v>45473</v>
      </c>
      <c r="N274" s="135">
        <f>IFERROR(IF(G274&lt;&gt;"",IF(I274=TRUE,0,IF(U274=TRUE,0,L274-M274)),0),0)</f>
        <v/>
      </c>
      <c r="O274" s="135">
        <f>IF(N274&gt;0,IF(N274&lt;=180,N274,0),0)</f>
        <v/>
      </c>
      <c r="P274" s="133">
        <f>IF(AND(N274&lt;90,N274&gt;0),Q274,0)</f>
        <v/>
      </c>
      <c r="Q274" s="133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33">
        <f>IF(AND(H274=TRUE,I274=FALSE),Q274,0)</f>
        <v/>
      </c>
      <c r="S274" s="133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34">
        <f>IF(U274=TRUE,$J274,"")</f>
        <v/>
      </c>
      <c r="U274" s="132" t="b">
        <v>0</v>
      </c>
      <c r="V274" s="133">
        <f>IF(AND(H274=TRUE,OR(K274="",K274&gt;M274)),S274,0)</f>
        <v/>
      </c>
      <c r="W274" s="132" t="n">
        <v>0</v>
      </c>
      <c r="X274" s="132" t="b">
        <v>0</v>
      </c>
      <c r="Y274" s="135">
        <f>IF(H274=FALSE,VLOOKUP($C274,Sales!$C:$F,4,FALSE),1)</f>
        <v/>
      </c>
      <c r="Z274" s="132">
        <f>IF(Y274=0,"Release",IF(AND(L274&lt;J274,Y274=1,H274=FALSE,U274=FALSE,MONTH(L274)&amp;"/"&amp;YEAR(L274)&lt;&gt;MONTH(J274)&amp;"/"&amp;YEAR(J274)),"Release",""))</f>
        <v/>
      </c>
      <c r="AA274" s="136">
        <f>_xlfn.minifs($L:$L,$C:$C,$C274,$F:$F,"&lt;&gt;0")</f>
        <v/>
      </c>
      <c r="AB274" s="136">
        <f>C274&amp;"-"&amp;A274</f>
        <v/>
      </c>
      <c r="AC274" s="136">
        <f>L274</f>
        <v/>
      </c>
      <c r="AD274" s="136">
        <f>EOMONTH(EDATE($J274, 0), 0)</f>
        <v/>
      </c>
      <c r="AE274" s="135">
        <f>IF(AND(AD274&gt;EOMONTH(EDATE(AA274, 0), 0)),1,0)</f>
        <v/>
      </c>
    </row>
    <row r="275">
      <c r="A275" s="132" t="inlineStr">
        <is>
          <t>ZHEI01</t>
        </is>
      </c>
      <c r="B275" s="132" t="n">
        <v>15</v>
      </c>
      <c r="C275" s="132" t="inlineStr">
        <is>
          <t>HVF203</t>
        </is>
      </c>
      <c r="D275" s="132" t="inlineStr">
        <is>
          <t>F</t>
        </is>
      </c>
      <c r="E275" s="132" t="inlineStr">
        <is>
          <t>Heinze Dieter Raimund</t>
        </is>
      </c>
      <c r="F275" s="133">
        <f>SUMIFS(Investors!$M:$M, Investors!$I:$I, "&lt;=" &amp; 'NSST Print'!$B$3, Investors!$K:$K, "&gt;" &amp; 'NSST Print'!$B$3, Investors!$A:$A, 'Investor Exit List'!A275, Investors!$E:$E, 'Investor Exit List'!C275)</f>
        <v/>
      </c>
      <c r="G275" s="134" t="n">
        <v>45408</v>
      </c>
      <c r="H275" s="132">
        <f>VLOOKUP($C275,Sales!$C:$E,2,FALSE)</f>
        <v/>
      </c>
      <c r="I275" s="132">
        <f>VLOOKUP($C275,Sales!$C:$E,3,FALSE)</f>
        <v/>
      </c>
      <c r="J275" s="134">
        <f>SUMIFS(Sales!$H:$H,Sales!$C:$C,'Investor Exit List'!$C275)</f>
        <v/>
      </c>
      <c r="K275" s="134">
        <f>IF(I275=TRUE,J275,"")</f>
        <v/>
      </c>
      <c r="L275" s="134">
        <f>G275+731</f>
        <v/>
      </c>
      <c r="M275" s="134" t="n">
        <v>45473</v>
      </c>
      <c r="N275" s="135">
        <f>IFERROR(IF(G275&lt;&gt;"",IF(I275=TRUE,0,IF(U275=TRUE,0,L275-M275)),0),0)</f>
        <v/>
      </c>
      <c r="O275" s="135">
        <f>IF(N275&gt;0,IF(N275&lt;=180,N275,0),0)</f>
        <v/>
      </c>
      <c r="P275" s="133">
        <f>IF(AND(N275&lt;90,N275&gt;0),Q275,0)</f>
        <v/>
      </c>
      <c r="Q275" s="133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33">
        <f>IF(AND(H275=TRUE,I275=FALSE),Q275,0)</f>
        <v/>
      </c>
      <c r="S275" s="133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34">
        <f>IF(U275=TRUE,$J275,"")</f>
        <v/>
      </c>
      <c r="U275" s="132" t="b">
        <v>0</v>
      </c>
      <c r="V275" s="133">
        <f>IF(AND(H275=TRUE,OR(K275="",K275&gt;M275)),S275,0)</f>
        <v/>
      </c>
      <c r="W275" s="132" t="n">
        <v>0</v>
      </c>
      <c r="X275" s="132" t="b">
        <v>0</v>
      </c>
      <c r="Y275" s="135">
        <f>IF(H275=FALSE,VLOOKUP($C275,Sales!$C:$F,4,FALSE),1)</f>
        <v/>
      </c>
      <c r="Z275" s="132">
        <f>IF(Y275=0,"Release",IF(AND(L275&lt;J275,Y275=1,H275=FALSE,U275=FALSE,MONTH(L275)&amp;"/"&amp;YEAR(L275)&lt;&gt;MONTH(J275)&amp;"/"&amp;YEAR(J275)),"Release",""))</f>
        <v/>
      </c>
      <c r="AA275" s="136">
        <f>_xlfn.minifs($L:$L,$C:$C,$C275,$F:$F,"&lt;&gt;0")</f>
        <v/>
      </c>
      <c r="AB275" s="136">
        <f>C275&amp;"-"&amp;A275</f>
        <v/>
      </c>
      <c r="AC275" s="136">
        <f>L275</f>
        <v/>
      </c>
      <c r="AD275" s="136">
        <f>EOMONTH(EDATE($J275, 0), 0)</f>
        <v/>
      </c>
      <c r="AE275" s="135">
        <f>IF(AND(AD275&gt;EOMONTH(EDATE(AA275, 0), 0)),1,0)</f>
        <v/>
      </c>
    </row>
    <row r="276">
      <c r="A276" s="132" t="inlineStr">
        <is>
          <t>ZHUM01</t>
        </is>
      </c>
      <c r="B276" s="132" t="n">
        <v>2</v>
      </c>
      <c r="C276" s="132" t="inlineStr">
        <is>
          <t>HVF203</t>
        </is>
      </c>
      <c r="D276" s="132" t="inlineStr">
        <is>
          <t>F</t>
        </is>
      </c>
      <c r="E276" s="132" t="inlineStr">
        <is>
          <t>Human Tralee Joan</t>
        </is>
      </c>
      <c r="F276" s="133">
        <f>SUMIFS(Investors!$M:$M, Investors!$I:$I, "&lt;=" &amp; 'NSST Print'!$B$3, Investors!$K:$K, "&gt;" &amp; 'NSST Print'!$B$3, Investors!$A:$A, 'Investor Exit List'!A276, Investors!$E:$E, 'Investor Exit List'!C276)</f>
        <v/>
      </c>
      <c r="G276" s="134" t="n">
        <v>45273</v>
      </c>
      <c r="H276" s="132">
        <f>VLOOKUP($C276,Sales!$C:$E,2,FALSE)</f>
        <v/>
      </c>
      <c r="I276" s="132">
        <f>VLOOKUP($C276,Sales!$C:$E,3,FALSE)</f>
        <v/>
      </c>
      <c r="J276" s="134">
        <f>SUMIFS(Sales!$H:$H,Sales!$C:$C,'Investor Exit List'!$C276)</f>
        <v/>
      </c>
      <c r="K276" s="134">
        <f>IF(I276=TRUE,J276,"")</f>
        <v/>
      </c>
      <c r="L276" s="134">
        <f>G276+731</f>
        <v/>
      </c>
      <c r="M276" s="134" t="n">
        <v>45473</v>
      </c>
      <c r="N276" s="135">
        <f>IFERROR(IF(G276&lt;&gt;"",IF(I276=TRUE,0,IF(U276=TRUE,0,L276-M276)),0),0)</f>
        <v/>
      </c>
      <c r="O276" s="135">
        <f>IF(N276&gt;0,IF(N276&lt;=180,N276,0),0)</f>
        <v/>
      </c>
      <c r="P276" s="133">
        <f>IF(AND(N276&lt;90,N276&gt;0),Q276,0)</f>
        <v/>
      </c>
      <c r="Q276" s="133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33">
        <f>IF(AND(H276=TRUE,I276=FALSE),Q276,0)</f>
        <v/>
      </c>
      <c r="S276" s="133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34">
        <f>IF(U276=TRUE,$J276,"")</f>
        <v/>
      </c>
      <c r="U276" s="132" t="b">
        <v>0</v>
      </c>
      <c r="V276" s="133">
        <f>IF(AND(H276=TRUE,OR(K276="",K276&gt;M276)),S276,0)</f>
        <v/>
      </c>
      <c r="W276" s="132" t="n">
        <v>0</v>
      </c>
      <c r="X276" s="132" t="b">
        <v>0</v>
      </c>
      <c r="Y276" s="135">
        <f>IF(H276=FALSE,VLOOKUP($C276,Sales!$C:$F,4,FALSE),1)</f>
        <v/>
      </c>
      <c r="Z276" s="132">
        <f>IF(Y276=0,"Release",IF(AND(L276&lt;J276,Y276=1,H276=FALSE,U276=FALSE,MONTH(L276)&amp;"/"&amp;YEAR(L276)&lt;&gt;MONTH(J276)&amp;"/"&amp;YEAR(J276)),"Release",""))</f>
        <v/>
      </c>
      <c r="AA276" s="136">
        <f>_xlfn.minifs($L:$L,$C:$C,$C276,$F:$F,"&lt;&gt;0")</f>
        <v/>
      </c>
      <c r="AB276" s="136">
        <f>C276&amp;"-"&amp;A276</f>
        <v/>
      </c>
      <c r="AC276" s="136">
        <f>L276</f>
        <v/>
      </c>
      <c r="AD276" s="136">
        <f>EOMONTH(EDATE($J276, 0), 0)</f>
        <v/>
      </c>
      <c r="AE276" s="135">
        <f>IF(AND(AD276&gt;EOMONTH(EDATE(AA276, 0), 0)),1,0)</f>
        <v/>
      </c>
    </row>
    <row r="277">
      <c r="A277" s="132" t="inlineStr">
        <is>
          <t>ZSCH01</t>
        </is>
      </c>
      <c r="B277" s="132" t="n">
        <v>17</v>
      </c>
      <c r="C277" s="132" t="inlineStr">
        <is>
          <t>HVF203</t>
        </is>
      </c>
      <c r="D277" s="132" t="inlineStr">
        <is>
          <t>F</t>
        </is>
      </c>
      <c r="E277" s="132" t="inlineStr">
        <is>
          <t>Schubert Inge</t>
        </is>
      </c>
      <c r="F277" s="133">
        <f>SUMIFS(Investors!$M:$M, Investors!$I:$I, "&lt;=" &amp; 'NSST Print'!$B$3, Investors!$K:$K, "&gt;" &amp; 'NSST Print'!$B$3, Investors!$A:$A, 'Investor Exit List'!A277, Investors!$E:$E, 'Investor Exit List'!C277)</f>
        <v/>
      </c>
      <c r="G277" s="134" t="n">
        <v>45408</v>
      </c>
      <c r="H277" s="132">
        <f>VLOOKUP($C277,Sales!$C:$E,2,FALSE)</f>
        <v/>
      </c>
      <c r="I277" s="132">
        <f>VLOOKUP($C277,Sales!$C:$E,3,FALSE)</f>
        <v/>
      </c>
      <c r="J277" s="134">
        <f>SUMIFS(Sales!$H:$H,Sales!$C:$C,'Investor Exit List'!$C277)</f>
        <v/>
      </c>
      <c r="K277" s="134">
        <f>IF(I277=TRUE,J277,"")</f>
        <v/>
      </c>
      <c r="L277" s="134">
        <f>G277+731</f>
        <v/>
      </c>
      <c r="M277" s="134" t="n">
        <v>45473</v>
      </c>
      <c r="N277" s="135">
        <f>IFERROR(IF(G277&lt;&gt;"",IF(I277=TRUE,0,IF(U277=TRUE,0,L277-M277)),0),0)</f>
        <v/>
      </c>
      <c r="O277" s="135">
        <f>IF(N277&gt;0,IF(N277&lt;=180,N277,0),0)</f>
        <v/>
      </c>
      <c r="P277" s="133">
        <f>IF(AND(N277&lt;90,N277&gt;0),Q277,0)</f>
        <v/>
      </c>
      <c r="Q277" s="133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33">
        <f>IF(AND(H277=TRUE,I277=FALSE),Q277,0)</f>
        <v/>
      </c>
      <c r="S277" s="133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34">
        <f>IF(U277=TRUE,$J277,"")</f>
        <v/>
      </c>
      <c r="U277" s="132" t="b">
        <v>0</v>
      </c>
      <c r="V277" s="133">
        <f>IF(AND(H277=TRUE,OR(K277="",K277&gt;M277)),S277,0)</f>
        <v/>
      </c>
      <c r="W277" s="132" t="n">
        <v>0</v>
      </c>
      <c r="X277" s="132" t="b">
        <v>0</v>
      </c>
      <c r="Y277" s="135">
        <f>IF(H277=FALSE,VLOOKUP($C277,Sales!$C:$F,4,FALSE),1)</f>
        <v/>
      </c>
      <c r="Z277" s="132">
        <f>IF(Y277=0,"Release",IF(AND(L277&lt;J277,Y277=1,H277=FALSE,U277=FALSE,MONTH(L277)&amp;"/"&amp;YEAR(L277)&lt;&gt;MONTH(J277)&amp;"/"&amp;YEAR(J277)),"Release",""))</f>
        <v/>
      </c>
      <c r="AA277" s="136">
        <f>_xlfn.minifs($L:$L,$C:$C,$C277,$F:$F,"&lt;&gt;0")</f>
        <v/>
      </c>
      <c r="AB277" s="136">
        <f>C277&amp;"-"&amp;A277</f>
        <v/>
      </c>
      <c r="AC277" s="136">
        <f>L277</f>
        <v/>
      </c>
      <c r="AD277" s="136">
        <f>EOMONTH(EDATE($J277, 0), 0)</f>
        <v/>
      </c>
      <c r="AE277" s="135">
        <f>IF(AND(AD277&gt;EOMONTH(EDATE(AA277, 0), 0)),1,0)</f>
        <v/>
      </c>
    </row>
    <row r="278">
      <c r="A278" s="132" t="inlineStr">
        <is>
          <t>ZVAN05</t>
        </is>
      </c>
      <c r="B278" s="132" t="n">
        <v>12</v>
      </c>
      <c r="C278" s="132" t="inlineStr">
        <is>
          <t>HVF204</t>
        </is>
      </c>
      <c r="D278" s="132" t="inlineStr">
        <is>
          <t>F</t>
        </is>
      </c>
      <c r="E278" s="132" t="inlineStr">
        <is>
          <t>van der Sandt Hermanus</t>
        </is>
      </c>
      <c r="F278" s="133">
        <f>SUMIFS(Investors!$M:$M, Investors!$I:$I, "&lt;=" &amp; 'NSST Print'!$B$3, Investors!$K:$K, "&gt;" &amp; 'NSST Print'!$B$3, Investors!$A:$A, 'Investor Exit List'!A278, Investors!$E:$E, 'Investor Exit List'!C278)</f>
        <v/>
      </c>
      <c r="G278" s="134" t="n">
        <v>45408</v>
      </c>
      <c r="H278" s="132">
        <f>VLOOKUP($C278,Sales!$C:$E,2,FALSE)</f>
        <v/>
      </c>
      <c r="I278" s="132">
        <f>VLOOKUP($C278,Sales!$C:$E,3,FALSE)</f>
        <v/>
      </c>
      <c r="J278" s="134">
        <f>SUMIFS(Sales!$H:$H,Sales!$C:$C,'Investor Exit List'!$C278)</f>
        <v/>
      </c>
      <c r="K278" s="134">
        <f>IF(I278=TRUE,J278,"")</f>
        <v/>
      </c>
      <c r="L278" s="134">
        <f>G278+731</f>
        <v/>
      </c>
      <c r="M278" s="134" t="n">
        <v>45473</v>
      </c>
      <c r="N278" s="135">
        <f>IFERROR(IF(G278&lt;&gt;"",IF(I278=TRUE,0,IF(U278=TRUE,0,L278-M278)),0),0)</f>
        <v/>
      </c>
      <c r="O278" s="135">
        <f>IF(N278&gt;0,IF(N278&lt;=180,N278,0),0)</f>
        <v/>
      </c>
      <c r="P278" s="133">
        <f>IF(AND(N278&lt;90,N278&gt;0),Q278,0)</f>
        <v/>
      </c>
      <c r="Q278" s="133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33">
        <f>IF(AND(H278=TRUE,I278=FALSE),Q278,0)</f>
        <v/>
      </c>
      <c r="S278" s="133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34">
        <f>IF(U278=TRUE,$J278,"")</f>
        <v/>
      </c>
      <c r="U278" s="132" t="b">
        <v>0</v>
      </c>
      <c r="V278" s="133">
        <f>IF(AND(H278=TRUE,OR(K278="",K278&gt;M278)),S278,0)</f>
        <v/>
      </c>
      <c r="W278" s="132" t="n">
        <v>0</v>
      </c>
      <c r="X278" s="132" t="b">
        <v>0</v>
      </c>
      <c r="Y278" s="135">
        <f>IF(H278=FALSE,VLOOKUP($C278,Sales!$C:$F,4,FALSE),1)</f>
        <v/>
      </c>
      <c r="Z278" s="132">
        <f>IF(Y278=0,"Release",IF(AND(L278&lt;J278,Y278=1,H278=FALSE,U278=FALSE,MONTH(L278)&amp;"/"&amp;YEAR(L278)&lt;&gt;MONTH(J278)&amp;"/"&amp;YEAR(J278)),"Release",""))</f>
        <v/>
      </c>
      <c r="AA278" s="136">
        <f>_xlfn.minifs($L:$L,$C:$C,$C278,$F:$F,"&lt;&gt;0")</f>
        <v/>
      </c>
      <c r="AB278" s="136">
        <f>C278&amp;"-"&amp;A278</f>
        <v/>
      </c>
      <c r="AC278" s="136">
        <f>L278</f>
        <v/>
      </c>
      <c r="AD278" s="136">
        <f>EOMONTH(EDATE($J278, 0), 0)</f>
        <v/>
      </c>
      <c r="AE278" s="135">
        <f>IF(AND(AD278&gt;EOMONTH(EDATE(AA278, 0), 0)),1,0)</f>
        <v/>
      </c>
    </row>
    <row r="279">
      <c r="A279" s="132" t="inlineStr">
        <is>
          <t>ZCRO01</t>
        </is>
      </c>
      <c r="B279" s="132" t="n">
        <v>16</v>
      </c>
      <c r="C279" s="132" t="inlineStr">
        <is>
          <t>HVG101</t>
        </is>
      </c>
      <c r="D279" s="132" t="inlineStr">
        <is>
          <t>G</t>
        </is>
      </c>
      <c r="E279" s="132" t="inlineStr">
        <is>
          <t>Lunau Marc</t>
        </is>
      </c>
      <c r="F279" s="133">
        <f>SUMIFS(Investors!$M:$M, Investors!$I:$I, "&lt;=" &amp; 'NSST Print'!$B$3, Investors!$K:$K, "&gt;" &amp; 'NSST Print'!$B$3, Investors!$A:$A, 'Investor Exit List'!A279, Investors!$E:$E, 'Investor Exit List'!C279)</f>
        <v/>
      </c>
      <c r="G279" s="134" t="n">
        <v>45129</v>
      </c>
      <c r="H279" s="132">
        <f>VLOOKUP($C279,Sales!$C:$E,2,FALSE)</f>
        <v/>
      </c>
      <c r="I279" s="132">
        <f>VLOOKUP($C279,Sales!$C:$E,3,FALSE)</f>
        <v/>
      </c>
      <c r="J279" s="134">
        <f>SUMIFS(Sales!$H:$H,Sales!$C:$C,'Investor Exit List'!$C279)</f>
        <v/>
      </c>
      <c r="K279" s="134">
        <f>IF(I279=TRUE,J279,"")</f>
        <v/>
      </c>
      <c r="L279" s="134">
        <f>G279+731</f>
        <v/>
      </c>
      <c r="M279" s="134" t="n">
        <v>45473</v>
      </c>
      <c r="N279" s="135">
        <f>IFERROR(IF(G279&lt;&gt;"",IF(I279=TRUE,0,IF(U279=TRUE,0,L279-M279)),0),0)</f>
        <v/>
      </c>
      <c r="O279" s="135">
        <f>IF(N279&gt;0,IF(N279&lt;=180,N279,0),0)</f>
        <v/>
      </c>
      <c r="P279" s="133">
        <f>IF(AND(N279&lt;90,N279&gt;0),Q279,0)</f>
        <v/>
      </c>
      <c r="Q279" s="133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33">
        <f>IF(AND(H279=TRUE,I279=FALSE),Q279,0)</f>
        <v/>
      </c>
      <c r="S279" s="133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34">
        <f>IF(U279=TRUE,$J279,"")</f>
        <v/>
      </c>
      <c r="U279" s="132" t="b">
        <v>0</v>
      </c>
      <c r="V279" s="133">
        <f>IF(AND(H279=TRUE,OR(K279="",K279&gt;M279)),S279,0)</f>
        <v/>
      </c>
      <c r="W279" s="132" t="n">
        <v>0</v>
      </c>
      <c r="X279" s="132" t="b">
        <v>0</v>
      </c>
      <c r="Y279" s="135">
        <f>IF(H279=FALSE,VLOOKUP($C279,Sales!$C:$F,4,FALSE),1)</f>
        <v/>
      </c>
      <c r="Z279" s="132">
        <f>IF(Y279=0,"Release",IF(AND(L279&lt;J279,Y279=1,H279=FALSE,U279=FALSE,MONTH(L279)&amp;"/"&amp;YEAR(L279)&lt;&gt;MONTH(J279)&amp;"/"&amp;YEAR(J279)),"Release",""))</f>
        <v/>
      </c>
      <c r="AA279" s="136">
        <f>_xlfn.minifs($L:$L,$C:$C,$C279,$F:$F,"&lt;&gt;0")</f>
        <v/>
      </c>
      <c r="AB279" s="136">
        <f>C279&amp;"-"&amp;A279</f>
        <v/>
      </c>
      <c r="AC279" s="136">
        <f>L279</f>
        <v/>
      </c>
      <c r="AD279" s="136">
        <f>EOMONTH(EDATE($J279, 0), 0)</f>
        <v/>
      </c>
      <c r="AE279" s="135">
        <f>IF(AND(AD279&gt;EOMONTH(EDATE(AA279, 0), 0)),1,0)</f>
        <v/>
      </c>
    </row>
    <row r="280">
      <c r="A280" s="132" t="inlineStr">
        <is>
          <t>ZWIL02</t>
        </is>
      </c>
      <c r="B280" s="132" t="n">
        <v>3</v>
      </c>
      <c r="C280" s="132" t="inlineStr">
        <is>
          <t>HVG101</t>
        </is>
      </c>
      <c r="D280" s="132" t="inlineStr">
        <is>
          <t>G</t>
        </is>
      </c>
      <c r="E280" s="132" t="inlineStr">
        <is>
          <t>Williams Pia Inga</t>
        </is>
      </c>
      <c r="F280" s="133">
        <f>SUMIFS(Investors!$M:$M, Investors!$I:$I, "&lt;=" &amp; 'NSST Print'!$B$3, Investors!$K:$K, "&gt;" &amp; 'NSST Print'!$B$3, Investors!$A:$A, 'Investor Exit List'!A280, Investors!$E:$E, 'Investor Exit List'!C280)</f>
        <v/>
      </c>
      <c r="G280" s="134" t="n">
        <v>45168</v>
      </c>
      <c r="H280" s="132">
        <f>VLOOKUP($C280,Sales!$C:$E,2,FALSE)</f>
        <v/>
      </c>
      <c r="I280" s="132">
        <f>VLOOKUP($C280,Sales!$C:$E,3,FALSE)</f>
        <v/>
      </c>
      <c r="J280" s="134">
        <f>SUMIFS(Sales!$H:$H,Sales!$C:$C,'Investor Exit List'!$C280)</f>
        <v/>
      </c>
      <c r="K280" s="134">
        <f>IF(I280=TRUE,J280,"")</f>
        <v/>
      </c>
      <c r="L280" s="134">
        <f>G280+731</f>
        <v/>
      </c>
      <c r="M280" s="134" t="n">
        <v>45473</v>
      </c>
      <c r="N280" s="135">
        <f>IFERROR(IF(G280&lt;&gt;"",IF(I280=TRUE,0,IF(U280=TRUE,0,L280-M280)),0),0)</f>
        <v/>
      </c>
      <c r="O280" s="135">
        <f>IF(N280&gt;0,IF(N280&lt;=180,N280,0),0)</f>
        <v/>
      </c>
      <c r="P280" s="133">
        <f>IF(AND(N280&lt;90,N280&gt;0),Q280,0)</f>
        <v/>
      </c>
      <c r="Q280" s="133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33">
        <f>IF(AND(H280=TRUE,I280=FALSE),Q280,0)</f>
        <v/>
      </c>
      <c r="S280" s="133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34">
        <f>IF(U280=TRUE,$J280,"")</f>
        <v/>
      </c>
      <c r="U280" s="132" t="b">
        <v>0</v>
      </c>
      <c r="V280" s="133">
        <f>IF(AND(H280=TRUE,OR(K280="",K280&gt;M280)),S280,0)</f>
        <v/>
      </c>
      <c r="W280" s="132" t="n">
        <v>0</v>
      </c>
      <c r="X280" s="132" t="b">
        <v>0</v>
      </c>
      <c r="Y280" s="135">
        <f>IF(H280=FALSE,VLOOKUP($C280,Sales!$C:$F,4,FALSE),1)</f>
        <v/>
      </c>
      <c r="Z280" s="132">
        <f>IF(Y280=0,"Release",IF(AND(L280&lt;J280,Y280=1,H280=FALSE,U280=FALSE,MONTH(L280)&amp;"/"&amp;YEAR(L280)&lt;&gt;MONTH(J280)&amp;"/"&amp;YEAR(J280)),"Release",""))</f>
        <v/>
      </c>
      <c r="AA280" s="136">
        <f>_xlfn.minifs($L:$L,$C:$C,$C280,$F:$F,"&lt;&gt;0")</f>
        <v/>
      </c>
      <c r="AB280" s="136">
        <f>C280&amp;"-"&amp;A280</f>
        <v/>
      </c>
      <c r="AC280" s="136">
        <f>L280</f>
        <v/>
      </c>
      <c r="AD280" s="136">
        <f>EOMONTH(EDATE($J280, 0), 0)</f>
        <v/>
      </c>
      <c r="AE280" s="135">
        <f>IF(AND(AD280&gt;EOMONTH(EDATE(AA280, 0), 0)),1,0)</f>
        <v/>
      </c>
    </row>
    <row r="281">
      <c r="A281" s="132" t="inlineStr">
        <is>
          <t>ZKRIE0</t>
        </is>
      </c>
      <c r="B281" s="132" t="n">
        <v>2</v>
      </c>
      <c r="C281" s="132" t="inlineStr">
        <is>
          <t>HVG102</t>
        </is>
      </c>
      <c r="D281" s="132" t="inlineStr">
        <is>
          <t>G</t>
        </is>
      </c>
      <c r="E281" s="132" t="inlineStr">
        <is>
          <t>Kriek Johan Christiaan Rudolph</t>
        </is>
      </c>
      <c r="F281" s="133">
        <f>SUMIFS(Investors!$M:$M, Investors!$I:$I, "&lt;=" &amp; 'NSST Print'!$B$3, Investors!$K:$K, "&gt;" &amp; 'NSST Print'!$B$3, Investors!$A:$A, 'Investor Exit List'!A281, Investors!$E:$E, 'Investor Exit List'!C281)</f>
        <v/>
      </c>
      <c r="G281" s="134" t="n">
        <v>45189</v>
      </c>
      <c r="H281" s="132">
        <f>VLOOKUP($C281,Sales!$C:$E,2,FALSE)</f>
        <v/>
      </c>
      <c r="I281" s="132">
        <f>VLOOKUP($C281,Sales!$C:$E,3,FALSE)</f>
        <v/>
      </c>
      <c r="J281" s="134">
        <f>SUMIFS(Sales!$H:$H,Sales!$C:$C,'Investor Exit List'!$C281)</f>
        <v/>
      </c>
      <c r="K281" s="134">
        <f>IF(I281=TRUE,J281,"")</f>
        <v/>
      </c>
      <c r="L281" s="134">
        <f>G281+731</f>
        <v/>
      </c>
      <c r="M281" s="134" t="n">
        <v>45473</v>
      </c>
      <c r="N281" s="135">
        <f>IFERROR(IF(G281&lt;&gt;"",IF(I281=TRUE,0,IF(U281=TRUE,0,L281-M281)),0),0)</f>
        <v/>
      </c>
      <c r="O281" s="135">
        <f>IF(N281&gt;0,IF(N281&lt;=180,N281,0),0)</f>
        <v/>
      </c>
      <c r="P281" s="133">
        <f>IF(AND(N281&lt;90,N281&gt;0),Q281,0)</f>
        <v/>
      </c>
      <c r="Q281" s="133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33">
        <f>IF(AND(H281=TRUE,I281=FALSE),Q281,0)</f>
        <v/>
      </c>
      <c r="S281" s="133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34">
        <f>IF(U281=TRUE,$J281,"")</f>
        <v/>
      </c>
      <c r="U281" s="132" t="b">
        <v>0</v>
      </c>
      <c r="V281" s="133">
        <f>IF(AND(H281=TRUE,OR(K281="",K281&gt;M281)),S281,0)</f>
        <v/>
      </c>
      <c r="W281" s="132" t="n">
        <v>0</v>
      </c>
      <c r="X281" s="132" t="b">
        <v>0</v>
      </c>
      <c r="Y281" s="135">
        <f>IF(H281=FALSE,VLOOKUP($C281,Sales!$C:$F,4,FALSE),1)</f>
        <v/>
      </c>
      <c r="Z281" s="132">
        <f>IF(Y281=0,"Release",IF(AND(L281&lt;J281,Y281=1,H281=FALSE,U281=FALSE,MONTH(L281)&amp;"/"&amp;YEAR(L281)&lt;&gt;MONTH(J281)&amp;"/"&amp;YEAR(J281)),"Release",""))</f>
        <v/>
      </c>
      <c r="AA281" s="136">
        <f>_xlfn.minifs($L:$L,$C:$C,$C281,$F:$F,"&lt;&gt;0")</f>
        <v/>
      </c>
      <c r="AB281" s="136">
        <f>C281&amp;"-"&amp;A281</f>
        <v/>
      </c>
      <c r="AC281" s="136">
        <f>L281</f>
        <v/>
      </c>
      <c r="AD281" s="136">
        <f>EOMONTH(EDATE($J281, 0), 0)</f>
        <v/>
      </c>
      <c r="AE281" s="135">
        <f>IF(AND(AD281&gt;EOMONTH(EDATE(AA281, 0), 0)),1,0)</f>
        <v/>
      </c>
    </row>
    <row r="282">
      <c r="A282" s="132" t="inlineStr">
        <is>
          <t>ZSIV01</t>
        </is>
      </c>
      <c r="B282" s="132" t="n">
        <v>2</v>
      </c>
      <c r="C282" s="132" t="inlineStr">
        <is>
          <t>HVG102</t>
        </is>
      </c>
      <c r="D282" s="132" t="inlineStr">
        <is>
          <t>G</t>
        </is>
      </c>
      <c r="E282" s="132" t="inlineStr">
        <is>
          <t>Bedell-Sivright Gareth William</t>
        </is>
      </c>
      <c r="F282" s="133">
        <f>SUMIFS(Investors!$M:$M, Investors!$I:$I, "&lt;=" &amp; 'NSST Print'!$B$3, Investors!$K:$K, "&gt;" &amp; 'NSST Print'!$B$3, Investors!$A:$A, 'Investor Exit List'!A282, Investors!$E:$E, 'Investor Exit List'!C282)</f>
        <v/>
      </c>
      <c r="G282" s="134" t="n">
        <v>45161</v>
      </c>
      <c r="H282" s="132">
        <f>VLOOKUP($C282,Sales!$C:$E,2,FALSE)</f>
        <v/>
      </c>
      <c r="I282" s="132">
        <f>VLOOKUP($C282,Sales!$C:$E,3,FALSE)</f>
        <v/>
      </c>
      <c r="J282" s="134">
        <f>SUMIFS(Sales!$H:$H,Sales!$C:$C,'Investor Exit List'!$C282)</f>
        <v/>
      </c>
      <c r="K282" s="134">
        <f>IF(I282=TRUE,J282,"")</f>
        <v/>
      </c>
      <c r="L282" s="134">
        <f>G282+731</f>
        <v/>
      </c>
      <c r="M282" s="134" t="n">
        <v>45473</v>
      </c>
      <c r="N282" s="135">
        <f>IFERROR(IF(G282&lt;&gt;"",IF(I282=TRUE,0,IF(U282=TRUE,0,L282-M282)),0),0)</f>
        <v/>
      </c>
      <c r="O282" s="135">
        <f>IF(N282&gt;0,IF(N282&lt;=180,N282,0),0)</f>
        <v/>
      </c>
      <c r="P282" s="133">
        <f>IF(AND(N282&lt;90,N282&gt;0),Q282,0)</f>
        <v/>
      </c>
      <c r="Q282" s="133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33">
        <f>IF(AND(H282=TRUE,I282=FALSE),Q282,0)</f>
        <v/>
      </c>
      <c r="S282" s="133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34">
        <f>IF(U282=TRUE,$J282,"")</f>
        <v/>
      </c>
      <c r="U282" s="132" t="b">
        <v>0</v>
      </c>
      <c r="V282" s="133">
        <f>IF(AND(H282=TRUE,OR(K282="",K282&gt;M282)),S282,0)</f>
        <v/>
      </c>
      <c r="W282" s="132" t="n">
        <v>0</v>
      </c>
      <c r="X282" s="132" t="b">
        <v>0</v>
      </c>
      <c r="Y282" s="135">
        <f>IF(H282=FALSE,VLOOKUP($C282,Sales!$C:$F,4,FALSE),1)</f>
        <v/>
      </c>
      <c r="Z282" s="132">
        <f>IF(Y282=0,"Release",IF(AND(L282&lt;J282,Y282=1,H282=FALSE,U282=FALSE,MONTH(L282)&amp;"/"&amp;YEAR(L282)&lt;&gt;MONTH(J282)&amp;"/"&amp;YEAR(J282)),"Release",""))</f>
        <v/>
      </c>
      <c r="AA282" s="136">
        <f>_xlfn.minifs($L:$L,$C:$C,$C282,$F:$F,"&lt;&gt;0")</f>
        <v/>
      </c>
      <c r="AB282" s="136">
        <f>C282&amp;"-"&amp;A282</f>
        <v/>
      </c>
      <c r="AC282" s="136">
        <f>L282</f>
        <v/>
      </c>
      <c r="AD282" s="136">
        <f>EOMONTH(EDATE($J282, 0), 0)</f>
        <v/>
      </c>
      <c r="AE282" s="135">
        <f>IF(AND(AD282&gt;EOMONTH(EDATE(AA282, 0), 0)),1,0)</f>
        <v/>
      </c>
    </row>
    <row r="283">
      <c r="A283" s="132" t="inlineStr">
        <is>
          <t>ZDEJ01</t>
        </is>
      </c>
      <c r="B283" s="132" t="n">
        <v>1</v>
      </c>
      <c r="C283" s="132" t="inlineStr">
        <is>
          <t>HVG103</t>
        </is>
      </c>
      <c r="D283" s="132" t="inlineStr">
        <is>
          <t>G</t>
        </is>
      </c>
      <c r="E283" s="132" t="inlineStr">
        <is>
          <t>de Jager Anarene Beatrice</t>
        </is>
      </c>
      <c r="F283" s="133">
        <f>SUMIFS(Investors!$M:$M, Investors!$I:$I, "&lt;=" &amp; 'NSST Print'!$B$3, Investors!$K:$K, "&gt;" &amp; 'NSST Print'!$B$3, Investors!$A:$A, 'Investor Exit List'!A283, Investors!$E:$E, 'Investor Exit List'!C283)</f>
        <v/>
      </c>
      <c r="G283" s="134" t="n">
        <v>45198</v>
      </c>
      <c r="H283" s="132">
        <f>VLOOKUP($C283,Sales!$C:$E,2,FALSE)</f>
        <v/>
      </c>
      <c r="I283" s="132">
        <f>VLOOKUP($C283,Sales!$C:$E,3,FALSE)</f>
        <v/>
      </c>
      <c r="J283" s="134">
        <f>SUMIFS(Sales!$H:$H,Sales!$C:$C,'Investor Exit List'!$C283)</f>
        <v/>
      </c>
      <c r="K283" s="134">
        <f>IF(I283=TRUE,J283,"")</f>
        <v/>
      </c>
      <c r="L283" s="134">
        <f>G283+731</f>
        <v/>
      </c>
      <c r="M283" s="134" t="n">
        <v>45473</v>
      </c>
      <c r="N283" s="135">
        <f>IFERROR(IF(G283&lt;&gt;"",IF(I283=TRUE,0,IF(U283=TRUE,0,L283-M283)),0),0)</f>
        <v/>
      </c>
      <c r="O283" s="135">
        <f>IF(N283&gt;0,IF(N283&lt;=180,N283,0),0)</f>
        <v/>
      </c>
      <c r="P283" s="133">
        <f>IF(AND(N283&lt;90,N283&gt;0),Q283,0)</f>
        <v/>
      </c>
      <c r="Q283" s="133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33">
        <f>IF(AND(H283=TRUE,I283=FALSE),Q283,0)</f>
        <v/>
      </c>
      <c r="S283" s="133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34">
        <f>IF(U283=TRUE,$J283,"")</f>
        <v/>
      </c>
      <c r="U283" s="132" t="b">
        <v>0</v>
      </c>
      <c r="V283" s="133">
        <f>IF(AND(H283=TRUE,OR(K283="",K283&gt;M283)),S283,0)</f>
        <v/>
      </c>
      <c r="W283" s="132" t="n">
        <v>0</v>
      </c>
      <c r="X283" s="132" t="b">
        <v>0</v>
      </c>
      <c r="Y283" s="135">
        <f>IF(H283=FALSE,VLOOKUP($C283,Sales!$C:$F,4,FALSE),1)</f>
        <v/>
      </c>
      <c r="Z283" s="132">
        <f>IF(Y283=0,"Release",IF(AND(L283&lt;J283,Y283=1,H283=FALSE,U283=FALSE,MONTH(L283)&amp;"/"&amp;YEAR(L283)&lt;&gt;MONTH(J283)&amp;"/"&amp;YEAR(J283)),"Release",""))</f>
        <v/>
      </c>
      <c r="AA283" s="136">
        <f>_xlfn.minifs($L:$L,$C:$C,$C283,$F:$F,"&lt;&gt;0")</f>
        <v/>
      </c>
      <c r="AB283" s="136">
        <f>C283&amp;"-"&amp;A283</f>
        <v/>
      </c>
      <c r="AC283" s="136">
        <f>L283</f>
        <v/>
      </c>
      <c r="AD283" s="136">
        <f>EOMONTH(EDATE($J283, 0), 0)</f>
        <v/>
      </c>
      <c r="AE283" s="135">
        <f>IF(AND(AD283&gt;EOMONTH(EDATE(AA283, 0), 0)),1,0)</f>
        <v/>
      </c>
    </row>
    <row r="284">
      <c r="A284" s="132" t="inlineStr">
        <is>
          <t>ZSCA02</t>
        </is>
      </c>
      <c r="B284" s="132" t="n">
        <v>3</v>
      </c>
      <c r="C284" s="132" t="inlineStr">
        <is>
          <t>HVG103</t>
        </is>
      </c>
      <c r="D284" s="132" t="inlineStr">
        <is>
          <t>G</t>
        </is>
      </c>
      <c r="E284" s="132" t="inlineStr">
        <is>
          <t>Scalzini Chad</t>
        </is>
      </c>
      <c r="F284" s="133">
        <f>SUMIFS(Investors!$M:$M, Investors!$I:$I, "&lt;=" &amp; 'NSST Print'!$B$3, Investors!$K:$K, "&gt;" &amp; 'NSST Print'!$B$3, Investors!$A:$A, 'Investor Exit List'!A284, Investors!$E:$E, 'Investor Exit List'!C284)</f>
        <v/>
      </c>
      <c r="G284" s="134" t="n">
        <v>45198</v>
      </c>
      <c r="H284" s="132">
        <f>VLOOKUP($C284,Sales!$C:$E,2,FALSE)</f>
        <v/>
      </c>
      <c r="I284" s="132">
        <f>VLOOKUP($C284,Sales!$C:$E,3,FALSE)</f>
        <v/>
      </c>
      <c r="J284" s="134">
        <f>SUMIFS(Sales!$H:$H,Sales!$C:$C,'Investor Exit List'!$C284)</f>
        <v/>
      </c>
      <c r="K284" s="134">
        <f>IF(I284=TRUE,J284,"")</f>
        <v/>
      </c>
      <c r="L284" s="134">
        <f>G284+731</f>
        <v/>
      </c>
      <c r="M284" s="134" t="n">
        <v>45473</v>
      </c>
      <c r="N284" s="135">
        <f>IFERROR(IF(G284&lt;&gt;"",IF(I284=TRUE,0,IF(U284=TRUE,0,L284-M284)),0),0)</f>
        <v/>
      </c>
      <c r="O284" s="135">
        <f>IF(N284&gt;0,IF(N284&lt;=180,N284,0),0)</f>
        <v/>
      </c>
      <c r="P284" s="133">
        <f>IF(AND(N284&lt;90,N284&gt;0),Q284,0)</f>
        <v/>
      </c>
      <c r="Q284" s="133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33">
        <f>IF(AND(H284=TRUE,I284=FALSE),Q284,0)</f>
        <v/>
      </c>
      <c r="S284" s="133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34">
        <f>IF(U284=TRUE,$J284,"")</f>
        <v/>
      </c>
      <c r="U284" s="132" t="b">
        <v>0</v>
      </c>
      <c r="V284" s="133">
        <f>IF(AND(H284=TRUE,OR(K284="",K284&gt;M284)),S284,0)</f>
        <v/>
      </c>
      <c r="W284" s="132" t="n">
        <v>0</v>
      </c>
      <c r="X284" s="132" t="b">
        <v>0</v>
      </c>
      <c r="Y284" s="135">
        <f>IF(H284=FALSE,VLOOKUP($C284,Sales!$C:$F,4,FALSE),1)</f>
        <v/>
      </c>
      <c r="Z284" s="132">
        <f>IF(Y284=0,"Release",IF(AND(L284&lt;J284,Y284=1,H284=FALSE,U284=FALSE,MONTH(L284)&amp;"/"&amp;YEAR(L284)&lt;&gt;MONTH(J284)&amp;"/"&amp;YEAR(J284)),"Release",""))</f>
        <v/>
      </c>
      <c r="AA284" s="136">
        <f>_xlfn.minifs($L:$L,$C:$C,$C284,$F:$F,"&lt;&gt;0")</f>
        <v/>
      </c>
      <c r="AB284" s="136">
        <f>C284&amp;"-"&amp;A284</f>
        <v/>
      </c>
      <c r="AC284" s="136">
        <f>L284</f>
        <v/>
      </c>
      <c r="AD284" s="136">
        <f>EOMONTH(EDATE($J284, 0), 0)</f>
        <v/>
      </c>
      <c r="AE284" s="135">
        <f>IF(AND(AD284&gt;EOMONTH(EDATE(AA284, 0), 0)),1,0)</f>
        <v/>
      </c>
    </row>
    <row r="285">
      <c r="A285" s="132" t="inlineStr">
        <is>
          <t>ZDOT01</t>
        </is>
      </c>
      <c r="B285" s="132" t="n">
        <v>2</v>
      </c>
      <c r="C285" s="132" t="inlineStr">
        <is>
          <t>HVG104</t>
        </is>
      </c>
      <c r="D285" s="132" t="inlineStr">
        <is>
          <t>G</t>
        </is>
      </c>
      <c r="E285" s="132" t="inlineStr">
        <is>
          <t>Pope Mark Charles</t>
        </is>
      </c>
      <c r="F285" s="133">
        <f>SUMIFS(Investors!$M:$M, Investors!$I:$I, "&lt;=" &amp; 'NSST Print'!$B$3, Investors!$K:$K, "&gt;" &amp; 'NSST Print'!$B$3, Investors!$A:$A, 'Investor Exit List'!A285, Investors!$E:$E, 'Investor Exit List'!C285)</f>
        <v/>
      </c>
      <c r="G285" s="134" t="n">
        <v>45198</v>
      </c>
      <c r="H285" s="132">
        <f>VLOOKUP($C285,Sales!$C:$E,2,FALSE)</f>
        <v/>
      </c>
      <c r="I285" s="132">
        <f>VLOOKUP($C285,Sales!$C:$E,3,FALSE)</f>
        <v/>
      </c>
      <c r="J285" s="134">
        <f>SUMIFS(Sales!$H:$H,Sales!$C:$C,'Investor Exit List'!$C285)</f>
        <v/>
      </c>
      <c r="K285" s="134">
        <f>IF(I285=TRUE,J285,"")</f>
        <v/>
      </c>
      <c r="L285" s="134">
        <f>G285+731</f>
        <v/>
      </c>
      <c r="M285" s="134" t="n">
        <v>45473</v>
      </c>
      <c r="N285" s="135">
        <f>IFERROR(IF(G285&lt;&gt;"",IF(I285=TRUE,0,IF(U285=TRUE,0,L285-M285)),0),0)</f>
        <v/>
      </c>
      <c r="O285" s="135">
        <f>IF(N285&gt;0,IF(N285&lt;=180,N285,0),0)</f>
        <v/>
      </c>
      <c r="P285" s="133">
        <f>IF(AND(N285&lt;90,N285&gt;0),Q285,0)</f>
        <v/>
      </c>
      <c r="Q285" s="133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33">
        <f>IF(AND(H285=TRUE,I285=FALSE),Q285,0)</f>
        <v/>
      </c>
      <c r="S285" s="133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34">
        <f>IF(U285=TRUE,$J285,"")</f>
        <v/>
      </c>
      <c r="U285" s="132" t="b">
        <v>0</v>
      </c>
      <c r="V285" s="133">
        <f>IF(AND(H285=TRUE,OR(K285="",K285&gt;M285)),S285,0)</f>
        <v/>
      </c>
      <c r="W285" s="132" t="n">
        <v>0</v>
      </c>
      <c r="X285" s="132" t="b">
        <v>0</v>
      </c>
      <c r="Y285" s="135">
        <f>IF(H285=FALSE,VLOOKUP($C285,Sales!$C:$F,4,FALSE),1)</f>
        <v/>
      </c>
      <c r="Z285" s="132">
        <f>IF(Y285=0,"Release",IF(AND(L285&lt;J285,Y285=1,H285=FALSE,U285=FALSE,MONTH(L285)&amp;"/"&amp;YEAR(L285)&lt;&gt;MONTH(J285)&amp;"/"&amp;YEAR(J285)),"Release",""))</f>
        <v/>
      </c>
      <c r="AA285" s="136">
        <f>_xlfn.minifs($L:$L,$C:$C,$C285,$F:$F,"&lt;&gt;0")</f>
        <v/>
      </c>
      <c r="AB285" s="136">
        <f>C285&amp;"-"&amp;A285</f>
        <v/>
      </c>
      <c r="AC285" s="136">
        <f>L285</f>
        <v/>
      </c>
      <c r="AD285" s="136">
        <f>EOMONTH(EDATE($J285, 0), 0)</f>
        <v/>
      </c>
      <c r="AE285" s="135">
        <f>IF(AND(AD285&gt;EOMONTH(EDATE(AA285, 0), 0)),1,0)</f>
        <v/>
      </c>
    </row>
    <row r="286">
      <c r="A286" s="132" t="inlineStr">
        <is>
          <t>ZVOR01</t>
        </is>
      </c>
      <c r="B286" s="132" t="n">
        <v>6</v>
      </c>
      <c r="C286" s="132" t="inlineStr">
        <is>
          <t>HVG104</t>
        </is>
      </c>
      <c r="D286" s="132" t="inlineStr">
        <is>
          <t>G</t>
        </is>
      </c>
      <c r="E286" s="132" t="inlineStr">
        <is>
          <t xml:space="preserve">Vorster Sophia Maria Catharina </t>
        </is>
      </c>
      <c r="F286" s="133">
        <f>SUMIFS(Investors!$M:$M, Investors!$I:$I, "&lt;=" &amp; 'NSST Print'!$B$3, Investors!$K:$K, "&gt;" &amp; 'NSST Print'!$B$3, Investors!$A:$A, 'Investor Exit List'!A286, Investors!$E:$E, 'Investor Exit List'!C286)</f>
        <v/>
      </c>
      <c r="G286" s="134" t="n">
        <v>45224</v>
      </c>
      <c r="H286" s="132">
        <f>VLOOKUP($C286,Sales!$C:$E,2,FALSE)</f>
        <v/>
      </c>
      <c r="I286" s="132">
        <f>VLOOKUP($C286,Sales!$C:$E,3,FALSE)</f>
        <v/>
      </c>
      <c r="J286" s="134">
        <f>SUMIFS(Sales!$H:$H,Sales!$C:$C,'Investor Exit List'!$C286)</f>
        <v/>
      </c>
      <c r="K286" s="134">
        <f>IF(I286=TRUE,J286,"")</f>
        <v/>
      </c>
      <c r="L286" s="134">
        <f>G286+731</f>
        <v/>
      </c>
      <c r="M286" s="134" t="n">
        <v>45473</v>
      </c>
      <c r="N286" s="135">
        <f>IFERROR(IF(G286&lt;&gt;"",IF(I286=TRUE,0,IF(U286=TRUE,0,L286-M286)),0),0)</f>
        <v/>
      </c>
      <c r="O286" s="135">
        <f>IF(N286&gt;0,IF(N286&lt;=180,N286,0),0)</f>
        <v/>
      </c>
      <c r="P286" s="133">
        <f>IF(AND(N286&lt;90,N286&gt;0),Q286,0)</f>
        <v/>
      </c>
      <c r="Q286" s="133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33">
        <f>IF(AND(H286=TRUE,I286=FALSE),Q286,0)</f>
        <v/>
      </c>
      <c r="S286" s="133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34">
        <f>IF(U286=TRUE,$J286,"")</f>
        <v/>
      </c>
      <c r="U286" s="132" t="b">
        <v>0</v>
      </c>
      <c r="V286" s="133">
        <f>IF(AND(H286=TRUE,OR(K286="",K286&gt;M286)),S286,0)</f>
        <v/>
      </c>
      <c r="W286" s="132" t="n">
        <v>0</v>
      </c>
      <c r="X286" s="132" t="b">
        <v>0</v>
      </c>
      <c r="Y286" s="135">
        <f>IF(H286=FALSE,VLOOKUP($C286,Sales!$C:$F,4,FALSE),1)</f>
        <v/>
      </c>
      <c r="Z286" s="132">
        <f>IF(Y286=0,"Release",IF(AND(L286&lt;J286,Y286=1,H286=FALSE,U286=FALSE,MONTH(L286)&amp;"/"&amp;YEAR(L286)&lt;&gt;MONTH(J286)&amp;"/"&amp;YEAR(J286)),"Release",""))</f>
        <v/>
      </c>
      <c r="AA286" s="136">
        <f>_xlfn.minifs($L:$L,$C:$C,$C286,$F:$F,"&lt;&gt;0")</f>
        <v/>
      </c>
      <c r="AB286" s="136">
        <f>C286&amp;"-"&amp;A286</f>
        <v/>
      </c>
      <c r="AC286" s="136">
        <f>L286</f>
        <v/>
      </c>
      <c r="AD286" s="136">
        <f>EOMONTH(EDATE($J286, 0), 0)</f>
        <v/>
      </c>
      <c r="AE286" s="135">
        <f>IF(AND(AD286&gt;EOMONTH(EDATE(AA286, 0), 0)),1,0)</f>
        <v/>
      </c>
    </row>
    <row r="287">
      <c r="A287" s="132" t="inlineStr">
        <is>
          <t>ZREN01</t>
        </is>
      </c>
      <c r="B287" s="132" t="n">
        <v>4</v>
      </c>
      <c r="C287" s="132" t="inlineStr">
        <is>
          <t>HVG201</t>
        </is>
      </c>
      <c r="D287" s="132" t="inlineStr">
        <is>
          <t>G</t>
        </is>
      </c>
      <c r="E287" s="132" t="inlineStr">
        <is>
          <t>van Rensburg Marlene Ann</t>
        </is>
      </c>
      <c r="F287" s="133">
        <f>SUMIFS(Investors!$M:$M, Investors!$I:$I, "&lt;=" &amp; 'NSST Print'!$B$3, Investors!$K:$K, "&gt;" &amp; 'NSST Print'!$B$3, Investors!$A:$A, 'Investor Exit List'!A287, Investors!$E:$E, 'Investor Exit List'!C287)</f>
        <v/>
      </c>
      <c r="G287" s="134" t="n">
        <v>45168</v>
      </c>
      <c r="H287" s="132">
        <f>VLOOKUP($C287,Sales!$C:$E,2,FALSE)</f>
        <v/>
      </c>
      <c r="I287" s="132">
        <f>VLOOKUP($C287,Sales!$C:$E,3,FALSE)</f>
        <v/>
      </c>
      <c r="J287" s="134">
        <f>SUMIFS(Sales!$H:$H,Sales!$C:$C,'Investor Exit List'!$C287)</f>
        <v/>
      </c>
      <c r="K287" s="134">
        <f>IF(I287=TRUE,J287,"")</f>
        <v/>
      </c>
      <c r="L287" s="134">
        <f>G287+731</f>
        <v/>
      </c>
      <c r="M287" s="134" t="n">
        <v>45473</v>
      </c>
      <c r="N287" s="135">
        <f>IFERROR(IF(G287&lt;&gt;"",IF(I287=TRUE,0,IF(U287=TRUE,0,L287-M287)),0),0)</f>
        <v/>
      </c>
      <c r="O287" s="135">
        <f>IF(N287&gt;0,IF(N287&lt;=180,N287,0),0)</f>
        <v/>
      </c>
      <c r="P287" s="133">
        <f>IF(AND(N287&lt;90,N287&gt;0),Q287,0)</f>
        <v/>
      </c>
      <c r="Q287" s="133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33">
        <f>IF(AND(H287=TRUE,I287=FALSE),Q287,0)</f>
        <v/>
      </c>
      <c r="S287" s="133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34">
        <f>IF(U287=TRUE,$J287,"")</f>
        <v/>
      </c>
      <c r="U287" s="132" t="b">
        <v>0</v>
      </c>
      <c r="V287" s="133">
        <f>IF(AND(H287=TRUE,OR(K287="",K287&gt;M287)),S287,0)</f>
        <v/>
      </c>
      <c r="W287" s="132" t="n">
        <v>0</v>
      </c>
      <c r="X287" s="132" t="b">
        <v>0</v>
      </c>
      <c r="Y287" s="135">
        <f>IF(H287=FALSE,VLOOKUP($C287,Sales!$C:$F,4,FALSE),1)</f>
        <v/>
      </c>
      <c r="Z287" s="132">
        <f>IF(Y287=0,"Release",IF(AND(L287&lt;J287,Y287=1,H287=FALSE,U287=FALSE,MONTH(L287)&amp;"/"&amp;YEAR(L287)&lt;&gt;MONTH(J287)&amp;"/"&amp;YEAR(J287)),"Release",""))</f>
        <v/>
      </c>
      <c r="AA287" s="136">
        <f>_xlfn.minifs($L:$L,$C:$C,$C287,$F:$F,"&lt;&gt;0")</f>
        <v/>
      </c>
      <c r="AB287" s="136">
        <f>C287&amp;"-"&amp;A287</f>
        <v/>
      </c>
      <c r="AC287" s="136">
        <f>L287</f>
        <v/>
      </c>
      <c r="AD287" s="136">
        <f>EOMONTH(EDATE($J287, 0), 0)</f>
        <v/>
      </c>
      <c r="AE287" s="135">
        <f>IF(AND(AD287&gt;EOMONTH(EDATE(AA287, 0), 0)),1,0)</f>
        <v/>
      </c>
    </row>
    <row r="288">
      <c r="A288" s="132" t="inlineStr">
        <is>
          <t>ZVAN05</t>
        </is>
      </c>
      <c r="B288" s="132" t="n">
        <v>9</v>
      </c>
      <c r="C288" s="132" t="inlineStr">
        <is>
          <t>HVG201</t>
        </is>
      </c>
      <c r="D288" s="132" t="inlineStr">
        <is>
          <t>G</t>
        </is>
      </c>
      <c r="E288" s="132" t="inlineStr">
        <is>
          <t>van der Sandt Hermanus</t>
        </is>
      </c>
      <c r="F288" s="133">
        <f>SUMIFS(Investors!$M:$M, Investors!$I:$I, "&lt;=" &amp; 'NSST Print'!$B$3, Investors!$K:$K, "&gt;" &amp; 'NSST Print'!$B$3, Investors!$A:$A, 'Investor Exit List'!A288, Investors!$E:$E, 'Investor Exit List'!C288)</f>
        <v/>
      </c>
      <c r="G288" s="134" t="n">
        <v>45198</v>
      </c>
      <c r="H288" s="132">
        <f>VLOOKUP($C288,Sales!$C:$E,2,FALSE)</f>
        <v/>
      </c>
      <c r="I288" s="132">
        <f>VLOOKUP($C288,Sales!$C:$E,3,FALSE)</f>
        <v/>
      </c>
      <c r="J288" s="134">
        <f>SUMIFS(Sales!$H:$H,Sales!$C:$C,'Investor Exit List'!$C288)</f>
        <v/>
      </c>
      <c r="K288" s="134">
        <f>IF(I288=TRUE,J288,"")</f>
        <v/>
      </c>
      <c r="L288" s="134">
        <f>G288+731</f>
        <v/>
      </c>
      <c r="M288" s="134" t="n">
        <v>45473</v>
      </c>
      <c r="N288" s="135">
        <f>IFERROR(IF(G288&lt;&gt;"",IF(I288=TRUE,0,IF(U288=TRUE,0,L288-M288)),0),0)</f>
        <v/>
      </c>
      <c r="O288" s="135">
        <f>IF(N288&gt;0,IF(N288&lt;=180,N288,0),0)</f>
        <v/>
      </c>
      <c r="P288" s="133">
        <f>IF(AND(N288&lt;90,N288&gt;0),Q288,0)</f>
        <v/>
      </c>
      <c r="Q288" s="133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33">
        <f>IF(AND(H288=TRUE,I288=FALSE),Q288,0)</f>
        <v/>
      </c>
      <c r="S288" s="133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34">
        <f>IF(U288=TRUE,$J288,"")</f>
        <v/>
      </c>
      <c r="U288" s="132" t="b">
        <v>0</v>
      </c>
      <c r="V288" s="133">
        <f>IF(AND(H288=TRUE,OR(K288="",K288&gt;M288)),S288,0)</f>
        <v/>
      </c>
      <c r="W288" s="132" t="n">
        <v>0</v>
      </c>
      <c r="X288" s="132" t="b">
        <v>0</v>
      </c>
      <c r="Y288" s="135">
        <f>IF(H288=FALSE,VLOOKUP($C288,Sales!$C:$F,4,FALSE),1)</f>
        <v/>
      </c>
      <c r="Z288" s="132">
        <f>IF(Y288=0,"Release",IF(AND(L288&lt;J288,Y288=1,H288=FALSE,U288=FALSE,MONTH(L288)&amp;"/"&amp;YEAR(L288)&lt;&gt;MONTH(J288)&amp;"/"&amp;YEAR(J288)),"Release",""))</f>
        <v/>
      </c>
      <c r="AA288" s="136">
        <f>_xlfn.minifs($L:$L,$C:$C,$C288,$F:$F,"&lt;&gt;0")</f>
        <v/>
      </c>
      <c r="AB288" s="136">
        <f>C288&amp;"-"&amp;A288</f>
        <v/>
      </c>
      <c r="AC288" s="136">
        <f>L288</f>
        <v/>
      </c>
      <c r="AD288" s="136">
        <f>EOMONTH(EDATE($J288, 0), 0)</f>
        <v/>
      </c>
      <c r="AE288" s="135">
        <f>IF(AND(AD288&gt;EOMONTH(EDATE(AA288, 0), 0)),1,0)</f>
        <v/>
      </c>
    </row>
    <row r="289">
      <c r="A289" s="132" t="inlineStr">
        <is>
          <t>ZLAB01</t>
        </is>
      </c>
      <c r="B289" s="132" t="n">
        <v>5</v>
      </c>
      <c r="C289" s="132" t="inlineStr">
        <is>
          <t>HVG202</t>
        </is>
      </c>
      <c r="D289" s="132" t="inlineStr">
        <is>
          <t>G</t>
        </is>
      </c>
      <c r="E289" s="132" t="inlineStr">
        <is>
          <t>Labuschagne Andre Jan</t>
        </is>
      </c>
      <c r="F289" s="133">
        <f>SUMIFS(Investors!$M:$M, Investors!$I:$I, "&lt;=" &amp; 'NSST Print'!$B$3, Investors!$K:$K, "&gt;" &amp; 'NSST Print'!$B$3, Investors!$A:$A, 'Investor Exit List'!A289, Investors!$E:$E, 'Investor Exit List'!C289)</f>
        <v/>
      </c>
      <c r="G289" s="134" t="n">
        <v>45129</v>
      </c>
      <c r="H289" s="132">
        <f>VLOOKUP($C289,Sales!$C:$E,2,FALSE)</f>
        <v/>
      </c>
      <c r="I289" s="132">
        <f>VLOOKUP($C289,Sales!$C:$E,3,FALSE)</f>
        <v/>
      </c>
      <c r="J289" s="134">
        <f>SUMIFS(Sales!$H:$H,Sales!$C:$C,'Investor Exit List'!$C289)</f>
        <v/>
      </c>
      <c r="K289" s="134">
        <f>IF(I289=TRUE,J289,"")</f>
        <v/>
      </c>
      <c r="L289" s="134">
        <f>G289+731</f>
        <v/>
      </c>
      <c r="M289" s="134" t="n">
        <v>45473</v>
      </c>
      <c r="N289" s="135">
        <f>IFERROR(IF(G289&lt;&gt;"",IF(I289=TRUE,0,IF(U289=TRUE,0,L289-M289)),0),0)</f>
        <v/>
      </c>
      <c r="O289" s="135">
        <f>IF(N289&gt;0,IF(N289&lt;=180,N289,0),0)</f>
        <v/>
      </c>
      <c r="P289" s="133">
        <f>IF(AND(N289&lt;90,N289&gt;0),Q289,0)</f>
        <v/>
      </c>
      <c r="Q289" s="133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33">
        <f>IF(AND(H289=TRUE,I289=FALSE),Q289,0)</f>
        <v/>
      </c>
      <c r="S289" s="133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34">
        <f>IF(U289=TRUE,$J289,"")</f>
        <v/>
      </c>
      <c r="U289" s="132" t="b">
        <v>0</v>
      </c>
      <c r="V289" s="133">
        <f>IF(AND(H289=TRUE,OR(K289="",K289&gt;M289)),S289,0)</f>
        <v/>
      </c>
      <c r="W289" s="132" t="n">
        <v>0</v>
      </c>
      <c r="X289" s="132" t="b">
        <v>0</v>
      </c>
      <c r="Y289" s="135">
        <f>IF(H289=FALSE,VLOOKUP($C289,Sales!$C:$F,4,FALSE),1)</f>
        <v/>
      </c>
      <c r="Z289" s="132">
        <f>IF(Y289=0,"Release",IF(AND(L289&lt;J289,Y289=1,H289=FALSE,U289=FALSE,MONTH(L289)&amp;"/"&amp;YEAR(L289)&lt;&gt;MONTH(J289)&amp;"/"&amp;YEAR(J289)),"Release",""))</f>
        <v/>
      </c>
      <c r="AA289" s="136">
        <f>_xlfn.minifs($L:$L,$C:$C,$C289,$F:$F,"&lt;&gt;0")</f>
        <v/>
      </c>
      <c r="AB289" s="136">
        <f>C289&amp;"-"&amp;A289</f>
        <v/>
      </c>
      <c r="AC289" s="136">
        <f>L289</f>
        <v/>
      </c>
      <c r="AD289" s="136">
        <f>EOMONTH(EDATE($J289, 0), 0)</f>
        <v/>
      </c>
      <c r="AE289" s="135">
        <f>IF(AND(AD289&gt;EOMONTH(EDATE(AA289, 0), 0)),1,0)</f>
        <v/>
      </c>
    </row>
    <row r="290">
      <c r="A290" s="132" t="inlineStr">
        <is>
          <t>ZRAN01</t>
        </is>
      </c>
      <c r="B290" s="132" t="n">
        <v>27</v>
      </c>
      <c r="C290" s="132" t="inlineStr">
        <is>
          <t>HVG202</t>
        </is>
      </c>
      <c r="D290" s="132" t="inlineStr">
        <is>
          <t>G</t>
        </is>
      </c>
      <c r="E290" s="132" t="inlineStr">
        <is>
          <t>Rankin Ross Partick Gemill</t>
        </is>
      </c>
      <c r="F290" s="133">
        <f>SUMIFS(Investors!$M:$M, Investors!$I:$I, "&lt;=" &amp; 'NSST Print'!$B$3, Investors!$K:$K, "&gt;" &amp; 'NSST Print'!$B$3, Investors!$A:$A, 'Investor Exit List'!A290, Investors!$E:$E, 'Investor Exit List'!C290)</f>
        <v/>
      </c>
      <c r="G290" s="134" t="n">
        <v>45252</v>
      </c>
      <c r="H290" s="132">
        <f>VLOOKUP($C290,Sales!$C:$E,2,FALSE)</f>
        <v/>
      </c>
      <c r="I290" s="132">
        <f>VLOOKUP($C290,Sales!$C:$E,3,FALSE)</f>
        <v/>
      </c>
      <c r="J290" s="134">
        <f>SUMIFS(Sales!$H:$H,Sales!$C:$C,'Investor Exit List'!$C290)</f>
        <v/>
      </c>
      <c r="K290" s="134">
        <f>IF(I290=TRUE,J290,"")</f>
        <v/>
      </c>
      <c r="L290" s="134">
        <f>G290+731</f>
        <v/>
      </c>
      <c r="M290" s="134" t="n">
        <v>45473</v>
      </c>
      <c r="N290" s="135">
        <f>IFERROR(IF(G290&lt;&gt;"",IF(I290=TRUE,0,IF(U290=TRUE,0,L290-M290)),0),0)</f>
        <v/>
      </c>
      <c r="O290" s="135">
        <f>IF(N290&gt;0,IF(N290&lt;=180,N290,0),0)</f>
        <v/>
      </c>
      <c r="P290" s="133">
        <f>IF(AND(N290&lt;90,N290&gt;0),Q290,0)</f>
        <v/>
      </c>
      <c r="Q290" s="133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33">
        <f>IF(AND(H290=TRUE,I290=FALSE),Q290,0)</f>
        <v/>
      </c>
      <c r="S290" s="133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34">
        <f>IF(U290=TRUE,$J290,"")</f>
        <v/>
      </c>
      <c r="U290" s="132" t="b">
        <v>0</v>
      </c>
      <c r="V290" s="133">
        <f>IF(AND(H290=TRUE,OR(K290="",K290&gt;M290)),S290,0)</f>
        <v/>
      </c>
      <c r="W290" s="132" t="n">
        <v>0</v>
      </c>
      <c r="X290" s="132" t="b">
        <v>0</v>
      </c>
      <c r="Y290" s="135">
        <f>IF(H290=FALSE,VLOOKUP($C290,Sales!$C:$F,4,FALSE),1)</f>
        <v/>
      </c>
      <c r="Z290" s="132">
        <f>IF(Y290=0,"Release",IF(AND(L290&lt;J290,Y290=1,H290=FALSE,U290=FALSE,MONTH(L290)&amp;"/"&amp;YEAR(L290)&lt;&gt;MONTH(J290)&amp;"/"&amp;YEAR(J290)),"Release",""))</f>
        <v/>
      </c>
      <c r="AA290" s="136">
        <f>_xlfn.minifs($L:$L,$C:$C,$C290,$F:$F,"&lt;&gt;0")</f>
        <v/>
      </c>
      <c r="AB290" s="136">
        <f>C290&amp;"-"&amp;A290</f>
        <v/>
      </c>
      <c r="AC290" s="136">
        <f>L290</f>
        <v/>
      </c>
      <c r="AD290" s="136">
        <f>EOMONTH(EDATE($J290, 0), 0)</f>
        <v/>
      </c>
      <c r="AE290" s="135">
        <f>IF(AND(AD290&gt;EOMONTH(EDATE(AA290, 0), 0)),1,0)</f>
        <v/>
      </c>
    </row>
    <row r="291">
      <c r="A291" s="132" t="inlineStr">
        <is>
          <t>ZSCA02</t>
        </is>
      </c>
      <c r="B291" s="132" t="n">
        <v>2</v>
      </c>
      <c r="C291" s="132" t="inlineStr">
        <is>
          <t>HVG202</t>
        </is>
      </c>
      <c r="D291" s="132" t="inlineStr">
        <is>
          <t>G</t>
        </is>
      </c>
      <c r="E291" s="132" t="inlineStr">
        <is>
          <t>Scalzini Chad</t>
        </is>
      </c>
      <c r="F291" s="133">
        <f>SUMIFS(Investors!$M:$M, Investors!$I:$I, "&lt;=" &amp; 'NSST Print'!$B$3, Investors!$K:$K, "&gt;" &amp; 'NSST Print'!$B$3, Investors!$A:$A, 'Investor Exit List'!A291, Investors!$E:$E, 'Investor Exit List'!C291)</f>
        <v/>
      </c>
      <c r="G291" s="134" t="n">
        <v>45168</v>
      </c>
      <c r="H291" s="132">
        <f>VLOOKUP($C291,Sales!$C:$E,2,FALSE)</f>
        <v/>
      </c>
      <c r="I291" s="132">
        <f>VLOOKUP($C291,Sales!$C:$E,3,FALSE)</f>
        <v/>
      </c>
      <c r="J291" s="134">
        <f>SUMIFS(Sales!$H:$H,Sales!$C:$C,'Investor Exit List'!$C291)</f>
        <v/>
      </c>
      <c r="K291" s="134">
        <f>IF(I291=TRUE,J291,"")</f>
        <v/>
      </c>
      <c r="L291" s="134">
        <f>G291+731</f>
        <v/>
      </c>
      <c r="M291" s="134" t="n">
        <v>45473</v>
      </c>
      <c r="N291" s="135">
        <f>IFERROR(IF(G291&lt;&gt;"",IF(I291=TRUE,0,IF(U291=TRUE,0,L291-M291)),0),0)</f>
        <v/>
      </c>
      <c r="O291" s="135">
        <f>IF(N291&gt;0,IF(N291&lt;=180,N291,0),0)</f>
        <v/>
      </c>
      <c r="P291" s="133">
        <f>IF(AND(N291&lt;90,N291&gt;0),Q291,0)</f>
        <v/>
      </c>
      <c r="Q291" s="133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33">
        <f>IF(AND(H291=TRUE,I291=FALSE),Q291,0)</f>
        <v/>
      </c>
      <c r="S291" s="133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34">
        <f>IF(U291=TRUE,$J291,"")</f>
        <v/>
      </c>
      <c r="U291" s="132" t="b">
        <v>0</v>
      </c>
      <c r="V291" s="133">
        <f>IF(AND(H291=TRUE,OR(K291="",K291&gt;M291)),S291,0)</f>
        <v/>
      </c>
      <c r="W291" s="132" t="n">
        <v>0</v>
      </c>
      <c r="X291" s="132" t="b">
        <v>0</v>
      </c>
      <c r="Y291" s="135">
        <f>IF(H291=FALSE,VLOOKUP($C291,Sales!$C:$F,4,FALSE),1)</f>
        <v/>
      </c>
      <c r="Z291" s="132">
        <f>IF(Y291=0,"Release",IF(AND(L291&lt;J291,Y291=1,H291=FALSE,U291=FALSE,MONTH(L291)&amp;"/"&amp;YEAR(L291)&lt;&gt;MONTH(J291)&amp;"/"&amp;YEAR(J291)),"Release",""))</f>
        <v/>
      </c>
      <c r="AA291" s="136">
        <f>_xlfn.minifs($L:$L,$C:$C,$C291,$F:$F,"&lt;&gt;0")</f>
        <v/>
      </c>
      <c r="AB291" s="136">
        <f>C291&amp;"-"&amp;A291</f>
        <v/>
      </c>
      <c r="AC291" s="136">
        <f>L291</f>
        <v/>
      </c>
      <c r="AD291" s="136">
        <f>EOMONTH(EDATE($J291, 0), 0)</f>
        <v/>
      </c>
      <c r="AE291" s="135">
        <f>IF(AND(AD291&gt;EOMONTH(EDATE(AA291, 0), 0)),1,0)</f>
        <v/>
      </c>
    </row>
    <row r="292">
      <c r="A292" s="132" t="inlineStr">
        <is>
          <t>ZGEL01</t>
        </is>
      </c>
      <c r="B292" s="132" t="n">
        <v>1</v>
      </c>
      <c r="C292" s="132" t="inlineStr">
        <is>
          <t>HVG203</t>
        </is>
      </c>
      <c r="D292" s="132" t="inlineStr">
        <is>
          <t>G</t>
        </is>
      </c>
      <c r="E292" s="132" t="inlineStr">
        <is>
          <t>Geldenhuys Teresse</t>
        </is>
      </c>
      <c r="F292" s="133">
        <f>SUMIFS(Investors!$M:$M, Investors!$I:$I, "&lt;=" &amp; 'NSST Print'!$B$3, Investors!$K:$K, "&gt;" &amp; 'NSST Print'!$B$3, Investors!$A:$A, 'Investor Exit List'!A292, Investors!$E:$E, 'Investor Exit List'!C292)</f>
        <v/>
      </c>
      <c r="G292" s="134" t="n">
        <v>45252</v>
      </c>
      <c r="H292" s="132">
        <f>VLOOKUP($C292,Sales!$C:$E,2,FALSE)</f>
        <v/>
      </c>
      <c r="I292" s="132">
        <f>VLOOKUP($C292,Sales!$C:$E,3,FALSE)</f>
        <v/>
      </c>
      <c r="J292" s="134">
        <f>SUMIFS(Sales!$H:$H,Sales!$C:$C,'Investor Exit List'!$C292)</f>
        <v/>
      </c>
      <c r="K292" s="134">
        <f>IF(I292=TRUE,J292,"")</f>
        <v/>
      </c>
      <c r="L292" s="134">
        <f>G292+731</f>
        <v/>
      </c>
      <c r="M292" s="134" t="n">
        <v>45473</v>
      </c>
      <c r="N292" s="135">
        <f>IFERROR(IF(G292&lt;&gt;"",IF(I292=TRUE,0,IF(U292=TRUE,0,L292-M292)),0),0)</f>
        <v/>
      </c>
      <c r="O292" s="135">
        <f>IF(N292&gt;0,IF(N292&lt;=180,N292,0),0)</f>
        <v/>
      </c>
      <c r="P292" s="133">
        <f>IF(AND(N292&lt;90,N292&gt;0),Q292,0)</f>
        <v/>
      </c>
      <c r="Q292" s="133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33">
        <f>IF(AND(H292=TRUE,I292=FALSE),Q292,0)</f>
        <v/>
      </c>
      <c r="S292" s="133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34">
        <f>IF(U292=TRUE,$J292,"")</f>
        <v/>
      </c>
      <c r="U292" s="132" t="b">
        <v>0</v>
      </c>
      <c r="V292" s="133">
        <f>IF(AND(H292=TRUE,OR(K292="",K292&gt;M292)),S292,0)</f>
        <v/>
      </c>
      <c r="W292" s="132" t="n">
        <v>0</v>
      </c>
      <c r="X292" s="132" t="b">
        <v>0</v>
      </c>
      <c r="Y292" s="135">
        <f>IF(H292=FALSE,VLOOKUP($C292,Sales!$C:$F,4,FALSE),1)</f>
        <v/>
      </c>
      <c r="Z292" s="132">
        <f>IF(Y292=0,"Release",IF(AND(L292&lt;J292,Y292=1,H292=FALSE,U292=FALSE,MONTH(L292)&amp;"/"&amp;YEAR(L292)&lt;&gt;MONTH(J292)&amp;"/"&amp;YEAR(J292)),"Release",""))</f>
        <v/>
      </c>
      <c r="AA292" s="136">
        <f>_xlfn.minifs($L:$L,$C:$C,$C292,$F:$F,"&lt;&gt;0")</f>
        <v/>
      </c>
      <c r="AB292" s="136">
        <f>C292&amp;"-"&amp;A292</f>
        <v/>
      </c>
      <c r="AC292" s="136">
        <f>L292</f>
        <v/>
      </c>
      <c r="AD292" s="136">
        <f>EOMONTH(EDATE($J292, 0), 0)</f>
        <v/>
      </c>
      <c r="AE292" s="135">
        <f>IF(AND(AD292&gt;EOMONTH(EDATE(AA292, 0), 0)),1,0)</f>
        <v/>
      </c>
    </row>
    <row r="293">
      <c r="A293" s="132" t="inlineStr">
        <is>
          <t>ZRAN01</t>
        </is>
      </c>
      <c r="B293" s="132" t="n">
        <v>26</v>
      </c>
      <c r="C293" s="132" t="inlineStr">
        <is>
          <t>HVG203</t>
        </is>
      </c>
      <c r="D293" s="132" t="inlineStr">
        <is>
          <t>G</t>
        </is>
      </c>
      <c r="E293" s="132" t="inlineStr">
        <is>
          <t>Rankin Ross Partick Gemill</t>
        </is>
      </c>
      <c r="F293" s="133">
        <f>SUMIFS(Investors!$M:$M, Investors!$I:$I, "&lt;=" &amp; 'NSST Print'!$B$3, Investors!$K:$K, "&gt;" &amp; 'NSST Print'!$B$3, Investors!$A:$A, 'Investor Exit List'!A293, Investors!$E:$E, 'Investor Exit List'!C293)</f>
        <v/>
      </c>
      <c r="G293" s="134" t="n">
        <v>45129</v>
      </c>
      <c r="H293" s="132">
        <f>VLOOKUP($C293,Sales!$C:$E,2,FALSE)</f>
        <v/>
      </c>
      <c r="I293" s="132">
        <f>VLOOKUP($C293,Sales!$C:$E,3,FALSE)</f>
        <v/>
      </c>
      <c r="J293" s="134">
        <f>SUMIFS(Sales!$H:$H,Sales!$C:$C,'Investor Exit List'!$C293)</f>
        <v/>
      </c>
      <c r="K293" s="134">
        <f>IF(I293=TRUE,J293,"")</f>
        <v/>
      </c>
      <c r="L293" s="134">
        <f>G293+731</f>
        <v/>
      </c>
      <c r="M293" s="134" t="n">
        <v>45473</v>
      </c>
      <c r="N293" s="135">
        <f>IFERROR(IF(G293&lt;&gt;"",IF(I293=TRUE,0,IF(U293=TRUE,0,L293-M293)),0),0)</f>
        <v/>
      </c>
      <c r="O293" s="135">
        <f>IF(N293&gt;0,IF(N293&lt;=180,N293,0),0)</f>
        <v/>
      </c>
      <c r="P293" s="133">
        <f>IF(AND(N293&lt;90,N293&gt;0),Q293,0)</f>
        <v/>
      </c>
      <c r="Q293" s="133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33">
        <f>IF(AND(H293=TRUE,I293=FALSE),Q293,0)</f>
        <v/>
      </c>
      <c r="S293" s="133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34">
        <f>IF(U293=TRUE,$J293,"")</f>
        <v/>
      </c>
      <c r="U293" s="132" t="b">
        <v>0</v>
      </c>
      <c r="V293" s="133">
        <f>IF(AND(H293=TRUE,OR(K293="",K293&gt;M293)),S293,0)</f>
        <v/>
      </c>
      <c r="W293" s="132" t="n">
        <v>0</v>
      </c>
      <c r="X293" s="132" t="b">
        <v>0</v>
      </c>
      <c r="Y293" s="135">
        <f>IF(H293=FALSE,VLOOKUP($C293,Sales!$C:$F,4,FALSE),1)</f>
        <v/>
      </c>
      <c r="Z293" s="132">
        <f>IF(Y293=0,"Release",IF(AND(L293&lt;J293,Y293=1,H293=FALSE,U293=FALSE,MONTH(L293)&amp;"/"&amp;YEAR(L293)&lt;&gt;MONTH(J293)&amp;"/"&amp;YEAR(J293)),"Release",""))</f>
        <v/>
      </c>
      <c r="AA293" s="136">
        <f>_xlfn.minifs($L:$L,$C:$C,$C293,$F:$F,"&lt;&gt;0")</f>
        <v/>
      </c>
      <c r="AB293" s="136">
        <f>C293&amp;"-"&amp;A293</f>
        <v/>
      </c>
      <c r="AC293" s="136">
        <f>L293</f>
        <v/>
      </c>
      <c r="AD293" s="136">
        <f>EOMONTH(EDATE($J293, 0), 0)</f>
        <v/>
      </c>
      <c r="AE293" s="135">
        <f>IF(AND(AD293&gt;EOMONTH(EDATE(AA293, 0), 0)),1,0)</f>
        <v/>
      </c>
    </row>
    <row r="294">
      <c r="A294" s="132" t="inlineStr">
        <is>
          <t>ZSMI02</t>
        </is>
      </c>
      <c r="B294" s="132" t="n">
        <v>2</v>
      </c>
      <c r="C294" s="132" t="inlineStr">
        <is>
          <t>HVG203</t>
        </is>
      </c>
      <c r="D294" s="132" t="inlineStr">
        <is>
          <t>G</t>
        </is>
      </c>
      <c r="E294" s="132" t="inlineStr">
        <is>
          <t>Smit Sophia Catharina</t>
        </is>
      </c>
      <c r="F294" s="133">
        <f>SUMIFS(Investors!$M:$M, Investors!$I:$I, "&lt;=" &amp; 'NSST Print'!$B$3, Investors!$K:$K, "&gt;" &amp; 'NSST Print'!$B$3, Investors!$A:$A, 'Investor Exit List'!A294, Investors!$E:$E, 'Investor Exit List'!C294)</f>
        <v/>
      </c>
      <c r="G294" s="134" t="n">
        <v>45168</v>
      </c>
      <c r="H294" s="132">
        <f>VLOOKUP($C294,Sales!$C:$E,2,FALSE)</f>
        <v/>
      </c>
      <c r="I294" s="132">
        <f>VLOOKUP($C294,Sales!$C:$E,3,FALSE)</f>
        <v/>
      </c>
      <c r="J294" s="134">
        <f>SUMIFS(Sales!$H:$H,Sales!$C:$C,'Investor Exit List'!$C294)</f>
        <v/>
      </c>
      <c r="K294" s="134">
        <f>IF(I294=TRUE,J294,"")</f>
        <v/>
      </c>
      <c r="L294" s="134">
        <f>G294+731</f>
        <v/>
      </c>
      <c r="M294" s="134" t="n">
        <v>45473</v>
      </c>
      <c r="N294" s="135">
        <f>IFERROR(IF(G294&lt;&gt;"",IF(I294=TRUE,0,IF(U294=TRUE,0,L294-M294)),0),0)</f>
        <v/>
      </c>
      <c r="O294" s="135">
        <f>IF(N294&gt;0,IF(N294&lt;=180,N294,0),0)</f>
        <v/>
      </c>
      <c r="P294" s="133">
        <f>IF(AND(N294&lt;90,N294&gt;0),Q294,0)</f>
        <v/>
      </c>
      <c r="Q294" s="133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33">
        <f>IF(AND(H294=TRUE,I294=FALSE),Q294,0)</f>
        <v/>
      </c>
      <c r="S294" s="133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34">
        <f>IF(U294=TRUE,$J294,"")</f>
        <v/>
      </c>
      <c r="U294" s="132" t="b">
        <v>0</v>
      </c>
      <c r="V294" s="133">
        <f>IF(AND(H294=TRUE,OR(K294="",K294&gt;M294)),S294,0)</f>
        <v/>
      </c>
      <c r="W294" s="132" t="n">
        <v>0</v>
      </c>
      <c r="X294" s="132" t="b">
        <v>0</v>
      </c>
      <c r="Y294" s="135">
        <f>IF(H294=FALSE,VLOOKUP($C294,Sales!$C:$F,4,FALSE),1)</f>
        <v/>
      </c>
      <c r="Z294" s="132">
        <f>IF(Y294=0,"Release",IF(AND(L294&lt;J294,Y294=1,H294=FALSE,U294=FALSE,MONTH(L294)&amp;"/"&amp;YEAR(L294)&lt;&gt;MONTH(J294)&amp;"/"&amp;YEAR(J294)),"Release",""))</f>
        <v/>
      </c>
      <c r="AA294" s="136">
        <f>_xlfn.minifs($L:$L,$C:$C,$C294,$F:$F,"&lt;&gt;0")</f>
        <v/>
      </c>
      <c r="AB294" s="136">
        <f>C294&amp;"-"&amp;A294</f>
        <v/>
      </c>
      <c r="AC294" s="136">
        <f>L294</f>
        <v/>
      </c>
      <c r="AD294" s="136">
        <f>EOMONTH(EDATE($J294, 0), 0)</f>
        <v/>
      </c>
      <c r="AE294" s="135">
        <f>IF(AND(AD294&gt;EOMONTH(EDATE(AA294, 0), 0)),1,0)</f>
        <v/>
      </c>
    </row>
    <row r="295">
      <c r="A295" s="132" t="inlineStr">
        <is>
          <t>ZTHA01</t>
        </is>
      </c>
      <c r="B295" s="132" t="n">
        <v>5</v>
      </c>
      <c r="C295" s="132" t="inlineStr">
        <is>
          <t>HVG203</t>
        </is>
      </c>
      <c r="D295" s="132" t="inlineStr">
        <is>
          <t>G</t>
        </is>
      </c>
      <c r="E295" s="132" t="inlineStr">
        <is>
          <t>Matthee Gerald Adriaan Odendal</t>
        </is>
      </c>
      <c r="F295" s="133">
        <f>SUMIFS(Investors!$M:$M, Investors!$I:$I, "&lt;=" &amp; 'NSST Print'!$B$3, Investors!$K:$K, "&gt;" &amp; 'NSST Print'!$B$3, Investors!$A:$A, 'Investor Exit List'!A295, Investors!$E:$E, 'Investor Exit List'!C295)</f>
        <v/>
      </c>
      <c r="G295" s="134" t="n">
        <v>45252</v>
      </c>
      <c r="H295" s="132">
        <f>VLOOKUP($C295,Sales!$C:$E,2,FALSE)</f>
        <v/>
      </c>
      <c r="I295" s="132">
        <f>VLOOKUP($C295,Sales!$C:$E,3,FALSE)</f>
        <v/>
      </c>
      <c r="J295" s="134">
        <f>SUMIFS(Sales!$H:$H,Sales!$C:$C,'Investor Exit List'!$C295)</f>
        <v/>
      </c>
      <c r="K295" s="134">
        <f>IF(I295=TRUE,J295,"")</f>
        <v/>
      </c>
      <c r="L295" s="134">
        <f>G295+731</f>
        <v/>
      </c>
      <c r="M295" s="134" t="n">
        <v>45473</v>
      </c>
      <c r="N295" s="135">
        <f>IFERROR(IF(G295&lt;&gt;"",IF(I295=TRUE,0,IF(U295=TRUE,0,L295-M295)),0),0)</f>
        <v/>
      </c>
      <c r="O295" s="135">
        <f>IF(N295&gt;0,IF(N295&lt;=180,N295,0),0)</f>
        <v/>
      </c>
      <c r="P295" s="133">
        <f>IF(AND(N295&lt;90,N295&gt;0),Q295,0)</f>
        <v/>
      </c>
      <c r="Q295" s="133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33">
        <f>IF(AND(H295=TRUE,I295=FALSE),Q295,0)</f>
        <v/>
      </c>
      <c r="S295" s="133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34">
        <f>IF(U295=TRUE,$J295,"")</f>
        <v/>
      </c>
      <c r="U295" s="132" t="b">
        <v>0</v>
      </c>
      <c r="V295" s="133">
        <f>IF(AND(H295=TRUE,OR(K295="",K295&gt;M295)),S295,0)</f>
        <v/>
      </c>
      <c r="W295" s="132" t="n">
        <v>0</v>
      </c>
      <c r="X295" s="132" t="b">
        <v>0</v>
      </c>
      <c r="Y295" s="135">
        <f>IF(H295=FALSE,VLOOKUP($C295,Sales!$C:$F,4,FALSE),1)</f>
        <v/>
      </c>
      <c r="Z295" s="132">
        <f>IF(Y295=0,"Release",IF(AND(L295&lt;J295,Y295=1,H295=FALSE,U295=FALSE,MONTH(L295)&amp;"/"&amp;YEAR(L295)&lt;&gt;MONTH(J295)&amp;"/"&amp;YEAR(J295)),"Release",""))</f>
        <v/>
      </c>
      <c r="AA295" s="136">
        <f>_xlfn.minifs($L:$L,$C:$C,$C295,$F:$F,"&lt;&gt;0")</f>
        <v/>
      </c>
      <c r="AB295" s="136">
        <f>C295&amp;"-"&amp;A295</f>
        <v/>
      </c>
      <c r="AC295" s="136">
        <f>L295</f>
        <v/>
      </c>
      <c r="AD295" s="136">
        <f>EOMONTH(EDATE($J295, 0), 0)</f>
        <v/>
      </c>
      <c r="AE295" s="135">
        <f>IF(AND(AD295&gt;EOMONTH(EDATE(AA295, 0), 0)),1,0)</f>
        <v/>
      </c>
    </row>
    <row r="296">
      <c r="A296" s="132" t="inlineStr">
        <is>
          <t>ZBAS01</t>
        </is>
      </c>
      <c r="B296" s="132" t="n">
        <v>1</v>
      </c>
      <c r="C296" s="132" t="inlineStr">
        <is>
          <t>HVG204</t>
        </is>
      </c>
      <c r="D296" s="132" t="inlineStr">
        <is>
          <t>G</t>
        </is>
      </c>
      <c r="E296" s="132" t="inlineStr">
        <is>
          <t>Basson Nicolaas Johannes (Nico)</t>
        </is>
      </c>
      <c r="F296" s="133">
        <f>SUMIFS(Investors!$M:$M, Investors!$I:$I, "&lt;=" &amp; 'NSST Print'!$B$3, Investors!$K:$K, "&gt;" &amp; 'NSST Print'!$B$3, Investors!$A:$A, 'Investor Exit List'!A296, Investors!$E:$E, 'Investor Exit List'!C296)</f>
        <v/>
      </c>
      <c r="G296" s="134" t="n">
        <v>45198</v>
      </c>
      <c r="H296" s="132">
        <f>VLOOKUP($C296,Sales!$C:$E,2,FALSE)</f>
        <v/>
      </c>
      <c r="I296" s="132">
        <f>VLOOKUP($C296,Sales!$C:$E,3,FALSE)</f>
        <v/>
      </c>
      <c r="J296" s="134">
        <f>SUMIFS(Sales!$H:$H,Sales!$C:$C,'Investor Exit List'!$C296)</f>
        <v/>
      </c>
      <c r="K296" s="134">
        <f>IF(I296=TRUE,J296,"")</f>
        <v/>
      </c>
      <c r="L296" s="134">
        <f>G296+731</f>
        <v/>
      </c>
      <c r="M296" s="134" t="n">
        <v>45473</v>
      </c>
      <c r="N296" s="135">
        <f>IFERROR(IF(G296&lt;&gt;"",IF(I296=TRUE,0,IF(U296=TRUE,0,L296-M296)),0),0)</f>
        <v/>
      </c>
      <c r="O296" s="135">
        <f>IF(N296&gt;0,IF(N296&lt;=180,N296,0),0)</f>
        <v/>
      </c>
      <c r="P296" s="133">
        <f>IF(AND(N296&lt;90,N296&gt;0),Q296,0)</f>
        <v/>
      </c>
      <c r="Q296" s="133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33">
        <f>IF(AND(H296=TRUE,I296=FALSE),Q296,0)</f>
        <v/>
      </c>
      <c r="S296" s="133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34">
        <f>IF(U296=TRUE,$J296,"")</f>
        <v/>
      </c>
      <c r="U296" s="132" t="b">
        <v>0</v>
      </c>
      <c r="V296" s="133">
        <f>IF(AND(H296=TRUE,OR(K296="",K296&gt;M296)),S296,0)</f>
        <v/>
      </c>
      <c r="W296" s="132" t="n">
        <v>0</v>
      </c>
      <c r="X296" s="132" t="b">
        <v>0</v>
      </c>
      <c r="Y296" s="135">
        <f>IF(H296=FALSE,VLOOKUP($C296,Sales!$C:$F,4,FALSE),1)</f>
        <v/>
      </c>
      <c r="Z296" s="132">
        <f>IF(Y296=0,"Release",IF(AND(L296&lt;J296,Y296=1,H296=FALSE,U296=FALSE,MONTH(L296)&amp;"/"&amp;YEAR(L296)&lt;&gt;MONTH(J296)&amp;"/"&amp;YEAR(J296)),"Release",""))</f>
        <v/>
      </c>
      <c r="AA296" s="136">
        <f>_xlfn.minifs($L:$L,$C:$C,$C296,$F:$F,"&lt;&gt;0")</f>
        <v/>
      </c>
      <c r="AB296" s="136">
        <f>C296&amp;"-"&amp;A296</f>
        <v/>
      </c>
      <c r="AC296" s="136">
        <f>L296</f>
        <v/>
      </c>
      <c r="AD296" s="136">
        <f>EOMONTH(EDATE($J296, 0), 0)</f>
        <v/>
      </c>
      <c r="AE296" s="135">
        <f>IF(AND(AD296&gt;EOMONTH(EDATE(AA296, 0), 0)),1,0)</f>
        <v/>
      </c>
    </row>
    <row r="297">
      <c r="A297" s="132" t="inlineStr">
        <is>
          <t>ZBEL01</t>
        </is>
      </c>
      <c r="B297" s="132" t="n">
        <v>7</v>
      </c>
      <c r="C297" s="132" t="inlineStr">
        <is>
          <t>HVG204</t>
        </is>
      </c>
      <c r="D297" s="132" t="inlineStr">
        <is>
          <t>G</t>
        </is>
      </c>
      <c r="E297" s="132" t="inlineStr">
        <is>
          <t>Belford Helen Constance</t>
        </is>
      </c>
      <c r="F297" s="133">
        <f>SUMIFS(Investors!$M:$M, Investors!$I:$I, "&lt;=" &amp; 'NSST Print'!$B$3, Investors!$K:$K, "&gt;" &amp; 'NSST Print'!$B$3, Investors!$A:$A, 'Investor Exit List'!A297, Investors!$E:$E, 'Investor Exit List'!C297)</f>
        <v/>
      </c>
      <c r="G297" s="134" t="n">
        <v>45252</v>
      </c>
      <c r="H297" s="132">
        <f>VLOOKUP($C297,Sales!$C:$E,2,FALSE)</f>
        <v/>
      </c>
      <c r="I297" s="132">
        <f>VLOOKUP($C297,Sales!$C:$E,3,FALSE)</f>
        <v/>
      </c>
      <c r="J297" s="134">
        <f>SUMIFS(Sales!$H:$H,Sales!$C:$C,'Investor Exit List'!$C297)</f>
        <v/>
      </c>
      <c r="K297" s="134">
        <f>IF(I297=TRUE,J297,"")</f>
        <v/>
      </c>
      <c r="L297" s="134">
        <f>G297+731</f>
        <v/>
      </c>
      <c r="M297" s="134" t="n">
        <v>45473</v>
      </c>
      <c r="N297" s="135">
        <f>IFERROR(IF(G297&lt;&gt;"",IF(I297=TRUE,0,IF(U297=TRUE,0,L297-M297)),0),0)</f>
        <v/>
      </c>
      <c r="O297" s="135">
        <f>IF(N297&gt;0,IF(N297&lt;=180,N297,0),0)</f>
        <v/>
      </c>
      <c r="P297" s="133">
        <f>IF(AND(N297&lt;90,N297&gt;0),Q297,0)</f>
        <v/>
      </c>
      <c r="Q297" s="133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33">
        <f>IF(AND(H297=TRUE,I297=FALSE),Q297,0)</f>
        <v/>
      </c>
      <c r="S297" s="133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34">
        <f>IF(U297=TRUE,$J297,"")</f>
        <v/>
      </c>
      <c r="U297" s="132" t="b">
        <v>0</v>
      </c>
      <c r="V297" s="133">
        <f>IF(AND(H297=TRUE,OR(K297="",K297&gt;M297)),S297,0)</f>
        <v/>
      </c>
      <c r="W297" s="132" t="n">
        <v>0</v>
      </c>
      <c r="X297" s="132" t="b">
        <v>0</v>
      </c>
      <c r="Y297" s="135">
        <f>IF(H297=FALSE,VLOOKUP($C297,Sales!$C:$F,4,FALSE),1)</f>
        <v/>
      </c>
      <c r="Z297" s="132">
        <f>IF(Y297=0,"Release",IF(AND(L297&lt;J297,Y297=1,H297=FALSE,U297=FALSE,MONTH(L297)&amp;"/"&amp;YEAR(L297)&lt;&gt;MONTH(J297)&amp;"/"&amp;YEAR(J297)),"Release",""))</f>
        <v/>
      </c>
      <c r="AA297" s="136">
        <f>_xlfn.minifs($L:$L,$C:$C,$C297,$F:$F,"&lt;&gt;0")</f>
        <v/>
      </c>
      <c r="AB297" s="136">
        <f>C297&amp;"-"&amp;A297</f>
        <v/>
      </c>
      <c r="AC297" s="136">
        <f>L297</f>
        <v/>
      </c>
      <c r="AD297" s="136">
        <f>EOMONTH(EDATE($J297, 0), 0)</f>
        <v/>
      </c>
      <c r="AE297" s="135">
        <f>IF(AND(AD297&gt;EOMONTH(EDATE(AA297, 0), 0)),1,0)</f>
        <v/>
      </c>
    </row>
    <row r="298">
      <c r="A298" s="132" t="inlineStr">
        <is>
          <t>ZMOS01</t>
        </is>
      </c>
      <c r="B298" s="132" t="n">
        <v>1</v>
      </c>
      <c r="C298" s="132" t="inlineStr">
        <is>
          <t>HVG204</t>
        </is>
      </c>
      <c r="D298" s="132" t="inlineStr">
        <is>
          <t>G</t>
        </is>
      </c>
      <c r="E298" s="132" t="inlineStr">
        <is>
          <t>Mosca Colin Giovanni</t>
        </is>
      </c>
      <c r="F298" s="133">
        <f>SUMIFS(Investors!$M:$M, Investors!$I:$I, "&lt;=" &amp; 'NSST Print'!$B$3, Investors!$K:$K, "&gt;" &amp; 'NSST Print'!$B$3, Investors!$A:$A, 'Investor Exit List'!A298, Investors!$E:$E, 'Investor Exit List'!C298)</f>
        <v/>
      </c>
      <c r="G298" s="134" t="n">
        <v>45198</v>
      </c>
      <c r="H298" s="132">
        <f>VLOOKUP($C298,Sales!$C:$E,2,FALSE)</f>
        <v/>
      </c>
      <c r="I298" s="132">
        <f>VLOOKUP($C298,Sales!$C:$E,3,FALSE)</f>
        <v/>
      </c>
      <c r="J298" s="134">
        <f>SUMIFS(Sales!$H:$H,Sales!$C:$C,'Investor Exit List'!$C298)</f>
        <v/>
      </c>
      <c r="K298" s="134">
        <f>IF(I298=TRUE,J298,"")</f>
        <v/>
      </c>
      <c r="L298" s="134">
        <f>G298+731</f>
        <v/>
      </c>
      <c r="M298" s="134" t="n">
        <v>45473</v>
      </c>
      <c r="N298" s="135">
        <f>IFERROR(IF(G298&lt;&gt;"",IF(I298=TRUE,0,IF(U298=TRUE,0,L298-M298)),0),0)</f>
        <v/>
      </c>
      <c r="O298" s="135">
        <f>IF(N298&gt;0,IF(N298&lt;=180,N298,0),0)</f>
        <v/>
      </c>
      <c r="P298" s="133">
        <f>IF(AND(N298&lt;90,N298&gt;0),Q298,0)</f>
        <v/>
      </c>
      <c r="Q298" s="133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33">
        <f>IF(AND(H298=TRUE,I298=FALSE),Q298,0)</f>
        <v/>
      </c>
      <c r="S298" s="133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34">
        <f>IF(U298=TRUE,$J298,"")</f>
        <v/>
      </c>
      <c r="U298" s="132" t="b">
        <v>0</v>
      </c>
      <c r="V298" s="133">
        <f>IF(AND(H298=TRUE,OR(K298="",K298&gt;M298)),S298,0)</f>
        <v/>
      </c>
      <c r="W298" s="132" t="n">
        <v>0</v>
      </c>
      <c r="X298" s="132" t="b">
        <v>0</v>
      </c>
      <c r="Y298" s="135">
        <f>IF(H298=FALSE,VLOOKUP($C298,Sales!$C:$F,4,FALSE),1)</f>
        <v/>
      </c>
      <c r="Z298" s="132">
        <f>IF(Y298=0,"Release",IF(AND(L298&lt;J298,Y298=1,H298=FALSE,U298=FALSE,MONTH(L298)&amp;"/"&amp;YEAR(L298)&lt;&gt;MONTH(J298)&amp;"/"&amp;YEAR(J298)),"Release",""))</f>
        <v/>
      </c>
      <c r="AA298" s="136">
        <f>_xlfn.minifs($L:$L,$C:$C,$C298,$F:$F,"&lt;&gt;0")</f>
        <v/>
      </c>
      <c r="AB298" s="136">
        <f>C298&amp;"-"&amp;A298</f>
        <v/>
      </c>
      <c r="AC298" s="136">
        <f>L298</f>
        <v/>
      </c>
      <c r="AD298" s="136">
        <f>EOMONTH(EDATE($J298, 0), 0)</f>
        <v/>
      </c>
      <c r="AE298" s="135">
        <f>IF(AND(AD298&gt;EOMONTH(EDATE(AA298, 0), 0)),1,0)</f>
        <v/>
      </c>
    </row>
    <row r="299">
      <c r="A299" s="132" t="inlineStr">
        <is>
          <t>ZHAR02</t>
        </is>
      </c>
      <c r="B299" s="132" t="n">
        <v>1</v>
      </c>
      <c r="C299" s="132" t="inlineStr">
        <is>
          <t>HVG301</t>
        </is>
      </c>
      <c r="D299" s="132" t="inlineStr">
        <is>
          <t>G</t>
        </is>
      </c>
      <c r="E299" s="132" t="inlineStr">
        <is>
          <t>Harrington Lionel Carl</t>
        </is>
      </c>
      <c r="F299" s="133">
        <f>SUMIFS(Investors!$M:$M, Investors!$I:$I, "&lt;=" &amp; 'NSST Print'!$B$3, Investors!$K:$K, "&gt;" &amp; 'NSST Print'!$B$3, Investors!$A:$A, 'Investor Exit List'!A299, Investors!$E:$E, 'Investor Exit List'!C299)</f>
        <v/>
      </c>
      <c r="G299" s="134" t="n">
        <v>45198</v>
      </c>
      <c r="H299" s="132">
        <f>VLOOKUP($C299,Sales!$C:$E,2,FALSE)</f>
        <v/>
      </c>
      <c r="I299" s="132">
        <f>VLOOKUP($C299,Sales!$C:$E,3,FALSE)</f>
        <v/>
      </c>
      <c r="J299" s="134">
        <f>SUMIFS(Sales!$H:$H,Sales!$C:$C,'Investor Exit List'!$C299)</f>
        <v/>
      </c>
      <c r="K299" s="134">
        <f>IF(I299=TRUE,J299,"")</f>
        <v/>
      </c>
      <c r="L299" s="134">
        <f>G299+731</f>
        <v/>
      </c>
      <c r="M299" s="134" t="n">
        <v>45473</v>
      </c>
      <c r="N299" s="135">
        <f>IFERROR(IF(G299&lt;&gt;"",IF(I299=TRUE,0,IF(U299=TRUE,0,L299-M299)),0),0)</f>
        <v/>
      </c>
      <c r="O299" s="135">
        <f>IF(N299&gt;0,IF(N299&lt;=180,N299,0),0)</f>
        <v/>
      </c>
      <c r="P299" s="133">
        <f>IF(AND(N299&lt;90,N299&gt;0),Q299,0)</f>
        <v/>
      </c>
      <c r="Q299" s="133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33">
        <f>IF(AND(H299=TRUE,I299=FALSE),Q299,0)</f>
        <v/>
      </c>
      <c r="S299" s="133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34">
        <f>IF(U299=TRUE,$J299,"")</f>
        <v/>
      </c>
      <c r="U299" s="132" t="b">
        <v>0</v>
      </c>
      <c r="V299" s="133">
        <f>IF(AND(H299=TRUE,OR(K299="",K299&gt;M299)),S299,0)</f>
        <v/>
      </c>
      <c r="W299" s="132" t="n">
        <v>0</v>
      </c>
      <c r="X299" s="132" t="b">
        <v>0</v>
      </c>
      <c r="Y299" s="135">
        <f>IF(H299=FALSE,VLOOKUP($C299,Sales!$C:$F,4,FALSE),1)</f>
        <v/>
      </c>
      <c r="Z299" s="132">
        <f>IF(Y299=0,"Release",IF(AND(L299&lt;J299,Y299=1,H299=FALSE,U299=FALSE,MONTH(L299)&amp;"/"&amp;YEAR(L299)&lt;&gt;MONTH(J299)&amp;"/"&amp;YEAR(J299)),"Release",""))</f>
        <v/>
      </c>
      <c r="AA299" s="136">
        <f>_xlfn.minifs($L:$L,$C:$C,$C299,$F:$F,"&lt;&gt;0")</f>
        <v/>
      </c>
      <c r="AB299" s="136">
        <f>C299&amp;"-"&amp;A299</f>
        <v/>
      </c>
      <c r="AC299" s="136">
        <f>L299</f>
        <v/>
      </c>
      <c r="AD299" s="136">
        <f>EOMONTH(EDATE($J299, 0), 0)</f>
        <v/>
      </c>
      <c r="AE299" s="135">
        <f>IF(AND(AD299&gt;EOMONTH(EDATE(AA299, 0), 0)),1,0)</f>
        <v/>
      </c>
    </row>
    <row r="300">
      <c r="A300" s="132" t="inlineStr">
        <is>
          <t>ZNIE01</t>
        </is>
      </c>
      <c r="B300" s="132" t="n">
        <v>5</v>
      </c>
      <c r="C300" s="132" t="inlineStr">
        <is>
          <t>HVG301</t>
        </is>
      </c>
      <c r="D300" s="132" t="inlineStr">
        <is>
          <t>G</t>
        </is>
      </c>
      <c r="E300" s="132" t="inlineStr">
        <is>
          <t>van Niekerk Grant Richard</t>
        </is>
      </c>
      <c r="F300" s="133">
        <f>SUMIFS(Investors!$M:$M, Investors!$I:$I, "&lt;=" &amp; 'NSST Print'!$B$3, Investors!$K:$K, "&gt;" &amp; 'NSST Print'!$B$3, Investors!$A:$A, 'Investor Exit List'!A300, Investors!$E:$E, 'Investor Exit List'!C300)</f>
        <v/>
      </c>
      <c r="G300" s="134" t="n">
        <v>45198</v>
      </c>
      <c r="H300" s="132">
        <f>VLOOKUP($C300,Sales!$C:$E,2,FALSE)</f>
        <v/>
      </c>
      <c r="I300" s="132">
        <f>VLOOKUP($C300,Sales!$C:$E,3,FALSE)</f>
        <v/>
      </c>
      <c r="J300" s="134">
        <f>SUMIFS(Sales!$H:$H,Sales!$C:$C,'Investor Exit List'!$C300)</f>
        <v/>
      </c>
      <c r="K300" s="134">
        <f>IF(I300=TRUE,J300,"")</f>
        <v/>
      </c>
      <c r="L300" s="134">
        <f>G300+731</f>
        <v/>
      </c>
      <c r="M300" s="134" t="n">
        <v>45473</v>
      </c>
      <c r="N300" s="135">
        <f>IFERROR(IF(G300&lt;&gt;"",IF(I300=TRUE,0,IF(U300=TRUE,0,L300-M300)),0),0)</f>
        <v/>
      </c>
      <c r="O300" s="135">
        <f>IF(N300&gt;0,IF(N300&lt;=180,N300,0),0)</f>
        <v/>
      </c>
      <c r="P300" s="133">
        <f>IF(AND(N300&lt;90,N300&gt;0),Q300,0)</f>
        <v/>
      </c>
      <c r="Q300" s="133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33">
        <f>IF(AND(H300=TRUE,I300=FALSE),Q300,0)</f>
        <v/>
      </c>
      <c r="S300" s="133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34">
        <f>IF(U300=TRUE,$J300,"")</f>
        <v/>
      </c>
      <c r="U300" s="132" t="b">
        <v>0</v>
      </c>
      <c r="V300" s="133">
        <f>IF(AND(H300=TRUE,OR(K300="",K300&gt;M300)),S300,0)</f>
        <v/>
      </c>
      <c r="W300" s="132" t="n">
        <v>0</v>
      </c>
      <c r="X300" s="132" t="b">
        <v>0</v>
      </c>
      <c r="Y300" s="135">
        <f>IF(H300=FALSE,VLOOKUP($C300,Sales!$C:$F,4,FALSE),1)</f>
        <v/>
      </c>
      <c r="Z300" s="132">
        <f>IF(Y300=0,"Release",IF(AND(L300&lt;J300,Y300=1,H300=FALSE,U300=FALSE,MONTH(L300)&amp;"/"&amp;YEAR(L300)&lt;&gt;MONTH(J300)&amp;"/"&amp;YEAR(J300)),"Release",""))</f>
        <v/>
      </c>
      <c r="AA300" s="136">
        <f>_xlfn.minifs($L:$L,$C:$C,$C300,$F:$F,"&lt;&gt;0")</f>
        <v/>
      </c>
      <c r="AB300" s="136">
        <f>C300&amp;"-"&amp;A300</f>
        <v/>
      </c>
      <c r="AC300" s="136">
        <f>L300</f>
        <v/>
      </c>
      <c r="AD300" s="136">
        <f>EOMONTH(EDATE($J300, 0), 0)</f>
        <v/>
      </c>
      <c r="AE300" s="135">
        <f>IF(AND(AD300&gt;EOMONTH(EDATE(AA300, 0), 0)),1,0)</f>
        <v/>
      </c>
    </row>
    <row r="301">
      <c r="A301" s="132" t="inlineStr">
        <is>
          <t>ZVAN05</t>
        </is>
      </c>
      <c r="B301" s="132" t="n">
        <v>10</v>
      </c>
      <c r="C301" s="132" t="inlineStr">
        <is>
          <t>HVG301</t>
        </is>
      </c>
      <c r="D301" s="132" t="inlineStr">
        <is>
          <t>G</t>
        </is>
      </c>
      <c r="E301" s="132" t="inlineStr">
        <is>
          <t>van der Sandt Hermanus</t>
        </is>
      </c>
      <c r="F301" s="133">
        <f>SUMIFS(Investors!$M:$M, Investors!$I:$I, "&lt;=" &amp; 'NSST Print'!$B$3, Investors!$K:$K, "&gt;" &amp; 'NSST Print'!$B$3, Investors!$A:$A, 'Investor Exit List'!A301, Investors!$E:$E, 'Investor Exit List'!C301)</f>
        <v/>
      </c>
      <c r="G301" s="134" t="n">
        <v>45198</v>
      </c>
      <c r="H301" s="132">
        <f>VLOOKUP($C301,Sales!$C:$E,2,FALSE)</f>
        <v/>
      </c>
      <c r="I301" s="132">
        <f>VLOOKUP($C301,Sales!$C:$E,3,FALSE)</f>
        <v/>
      </c>
      <c r="J301" s="134">
        <f>SUMIFS(Sales!$H:$H,Sales!$C:$C,'Investor Exit List'!$C301)</f>
        <v/>
      </c>
      <c r="K301" s="134">
        <f>IF(I301=TRUE,J301,"")</f>
        <v/>
      </c>
      <c r="L301" s="134">
        <f>G301+731</f>
        <v/>
      </c>
      <c r="M301" s="134" t="n">
        <v>45473</v>
      </c>
      <c r="N301" s="135">
        <f>IFERROR(IF(G301&lt;&gt;"",IF(I301=TRUE,0,IF(U301=TRUE,0,L301-M301)),0),0)</f>
        <v/>
      </c>
      <c r="O301" s="135">
        <f>IF(N301&gt;0,IF(N301&lt;=180,N301,0),0)</f>
        <v/>
      </c>
      <c r="P301" s="133">
        <f>IF(AND(N301&lt;90,N301&gt;0),Q301,0)</f>
        <v/>
      </c>
      <c r="Q301" s="133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33">
        <f>IF(AND(H301=TRUE,I301=FALSE),Q301,0)</f>
        <v/>
      </c>
      <c r="S301" s="133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34">
        <f>IF(U301=TRUE,$J301,"")</f>
        <v/>
      </c>
      <c r="U301" s="132" t="b">
        <v>0</v>
      </c>
      <c r="V301" s="133">
        <f>IF(AND(H301=TRUE,OR(K301="",K301&gt;M301)),S301,0)</f>
        <v/>
      </c>
      <c r="W301" s="132" t="n">
        <v>0</v>
      </c>
      <c r="X301" s="132" t="b">
        <v>0</v>
      </c>
      <c r="Y301" s="135">
        <f>IF(H301=FALSE,VLOOKUP($C301,Sales!$C:$F,4,FALSE),1)</f>
        <v/>
      </c>
      <c r="Z301" s="132">
        <f>IF(Y301=0,"Release",IF(AND(L301&lt;J301,Y301=1,H301=FALSE,U301=FALSE,MONTH(L301)&amp;"/"&amp;YEAR(L301)&lt;&gt;MONTH(J301)&amp;"/"&amp;YEAR(J301)),"Release",""))</f>
        <v/>
      </c>
      <c r="AA301" s="136">
        <f>_xlfn.minifs($L:$L,$C:$C,$C301,$F:$F,"&lt;&gt;0")</f>
        <v/>
      </c>
      <c r="AB301" s="136">
        <f>C301&amp;"-"&amp;A301</f>
        <v/>
      </c>
      <c r="AC301" s="136">
        <f>L301</f>
        <v/>
      </c>
      <c r="AD301" s="136">
        <f>EOMONTH(EDATE($J301, 0), 0)</f>
        <v/>
      </c>
      <c r="AE301" s="135">
        <f>IF(AND(AD301&gt;EOMONTH(EDATE(AA301, 0), 0)),1,0)</f>
        <v/>
      </c>
    </row>
    <row r="302">
      <c r="A302" s="132" t="inlineStr">
        <is>
          <t>ZDAD01</t>
        </is>
      </c>
      <c r="B302" s="132" t="n">
        <v>4</v>
      </c>
      <c r="C302" s="132" t="inlineStr">
        <is>
          <t>HVG302</t>
        </is>
      </c>
      <c r="D302" s="132" t="inlineStr">
        <is>
          <t>G</t>
        </is>
      </c>
      <c r="E302" s="132" t="inlineStr">
        <is>
          <t>Dadoo Feroz</t>
        </is>
      </c>
      <c r="F302" s="133">
        <f>SUMIFS(Investors!$M:$M, Investors!$I:$I, "&lt;=" &amp; 'NSST Print'!$B$3, Investors!$K:$K, "&gt;" &amp; 'NSST Print'!$B$3, Investors!$A:$A, 'Investor Exit List'!A302, Investors!$E:$E, 'Investor Exit List'!C302)</f>
        <v/>
      </c>
      <c r="G302" s="134" t="n">
        <v>45198</v>
      </c>
      <c r="H302" s="132">
        <f>VLOOKUP($C302,Sales!$C:$E,2,FALSE)</f>
        <v/>
      </c>
      <c r="I302" s="132">
        <f>VLOOKUP($C302,Sales!$C:$E,3,FALSE)</f>
        <v/>
      </c>
      <c r="J302" s="134">
        <f>SUMIFS(Sales!$H:$H,Sales!$C:$C,'Investor Exit List'!$C302)</f>
        <v/>
      </c>
      <c r="K302" s="134">
        <f>IF(I302=TRUE,J302,"")</f>
        <v/>
      </c>
      <c r="L302" s="134">
        <f>G302+731</f>
        <v/>
      </c>
      <c r="M302" s="134" t="n">
        <v>45473</v>
      </c>
      <c r="N302" s="135">
        <f>IFERROR(IF(G302&lt;&gt;"",IF(I302=TRUE,0,IF(U302=TRUE,0,L302-M302)),0),0)</f>
        <v/>
      </c>
      <c r="O302" s="135">
        <f>IF(N302&gt;0,IF(N302&lt;=180,N302,0),0)</f>
        <v/>
      </c>
      <c r="P302" s="133">
        <f>IF(AND(N302&lt;90,N302&gt;0),Q302,0)</f>
        <v/>
      </c>
      <c r="Q302" s="133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33">
        <f>IF(AND(H302=TRUE,I302=FALSE),Q302,0)</f>
        <v/>
      </c>
      <c r="S302" s="133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34">
        <f>IF(U302=TRUE,$J302,"")</f>
        <v/>
      </c>
      <c r="U302" s="132" t="b">
        <v>0</v>
      </c>
      <c r="V302" s="133">
        <f>IF(AND(H302=TRUE,OR(K302="",K302&gt;M302)),S302,0)</f>
        <v/>
      </c>
      <c r="W302" s="132" t="n">
        <v>0</v>
      </c>
      <c r="X302" s="132" t="b">
        <v>0</v>
      </c>
      <c r="Y302" s="135">
        <f>IF(H302=FALSE,VLOOKUP($C302,Sales!$C:$F,4,FALSE),1)</f>
        <v/>
      </c>
      <c r="Z302" s="132">
        <f>IF(Y302=0,"Release",IF(AND(L302&lt;J302,Y302=1,H302=FALSE,U302=FALSE,MONTH(L302)&amp;"/"&amp;YEAR(L302)&lt;&gt;MONTH(J302)&amp;"/"&amp;YEAR(J302)),"Release",""))</f>
        <v/>
      </c>
      <c r="AA302" s="136">
        <f>_xlfn.minifs($L:$L,$C:$C,$C302,$F:$F,"&lt;&gt;0")</f>
        <v/>
      </c>
      <c r="AB302" s="136">
        <f>C302&amp;"-"&amp;A302</f>
        <v/>
      </c>
      <c r="AC302" s="136">
        <f>L302</f>
        <v/>
      </c>
      <c r="AD302" s="136">
        <f>EOMONTH(EDATE($J302, 0), 0)</f>
        <v/>
      </c>
      <c r="AE302" s="135">
        <f>IF(AND(AD302&gt;EOMONTH(EDATE(AA302, 0), 0)),1,0)</f>
        <v/>
      </c>
    </row>
    <row r="303">
      <c r="A303" s="132" t="inlineStr">
        <is>
          <t>ZEDE01</t>
        </is>
      </c>
      <c r="B303" s="132" t="n">
        <v>2</v>
      </c>
      <c r="C303" s="132" t="inlineStr">
        <is>
          <t>HVG302</t>
        </is>
      </c>
      <c r="D303" s="132" t="inlineStr">
        <is>
          <t>G</t>
        </is>
      </c>
      <c r="E303" s="132" t="inlineStr">
        <is>
          <t>van Eden JP</t>
        </is>
      </c>
      <c r="F303" s="133">
        <f>SUMIFS(Investors!$M:$M, Investors!$I:$I, "&lt;=" &amp; 'NSST Print'!$B$3, Investors!$K:$K, "&gt;" &amp; 'NSST Print'!$B$3, Investors!$A:$A, 'Investor Exit List'!A303, Investors!$E:$E, 'Investor Exit List'!C303)</f>
        <v/>
      </c>
      <c r="G303" s="134" t="n">
        <v>45224</v>
      </c>
      <c r="H303" s="132">
        <f>VLOOKUP($C303,Sales!$C:$E,2,FALSE)</f>
        <v/>
      </c>
      <c r="I303" s="132">
        <f>VLOOKUP($C303,Sales!$C:$E,3,FALSE)</f>
        <v/>
      </c>
      <c r="J303" s="134">
        <f>SUMIFS(Sales!$H:$H,Sales!$C:$C,'Investor Exit List'!$C303)</f>
        <v/>
      </c>
      <c r="K303" s="134">
        <f>IF(I303=TRUE,J303,"")</f>
        <v/>
      </c>
      <c r="L303" s="134">
        <f>G303+731</f>
        <v/>
      </c>
      <c r="M303" s="134" t="n">
        <v>45473</v>
      </c>
      <c r="N303" s="135">
        <f>IFERROR(IF(G303&lt;&gt;"",IF(I303=TRUE,0,IF(U303=TRUE,0,L303-M303)),0),0)</f>
        <v/>
      </c>
      <c r="O303" s="135">
        <f>IF(N303&gt;0,IF(N303&lt;=180,N303,0),0)</f>
        <v/>
      </c>
      <c r="P303" s="133">
        <f>IF(AND(N303&lt;90,N303&gt;0),Q303,0)</f>
        <v/>
      </c>
      <c r="Q303" s="133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33">
        <f>IF(AND(H303=TRUE,I303=FALSE),Q303,0)</f>
        <v/>
      </c>
      <c r="S303" s="133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34">
        <f>IF(U303=TRUE,$J303,"")</f>
        <v/>
      </c>
      <c r="U303" s="132" t="b">
        <v>0</v>
      </c>
      <c r="V303" s="133">
        <f>IF(AND(H303=TRUE,OR(K303="",K303&gt;M303)),S303,0)</f>
        <v/>
      </c>
      <c r="W303" s="132" t="n">
        <v>0</v>
      </c>
      <c r="X303" s="132" t="b">
        <v>0</v>
      </c>
      <c r="Y303" s="135">
        <f>IF(H303=FALSE,VLOOKUP($C303,Sales!$C:$F,4,FALSE),1)</f>
        <v/>
      </c>
      <c r="Z303" s="132">
        <f>IF(Y303=0,"Release",IF(AND(L303&lt;J303,Y303=1,H303=FALSE,U303=FALSE,MONTH(L303)&amp;"/"&amp;YEAR(L303)&lt;&gt;MONTH(J303)&amp;"/"&amp;YEAR(J303)),"Release",""))</f>
        <v/>
      </c>
      <c r="AA303" s="136">
        <f>_xlfn.minifs($L:$L,$C:$C,$C303,$F:$F,"&lt;&gt;0")</f>
        <v/>
      </c>
      <c r="AB303" s="136">
        <f>C303&amp;"-"&amp;A303</f>
        <v/>
      </c>
      <c r="AC303" s="136">
        <f>L303</f>
        <v/>
      </c>
      <c r="AD303" s="136">
        <f>EOMONTH(EDATE($J303, 0), 0)</f>
        <v/>
      </c>
      <c r="AE303" s="135">
        <f>IF(AND(AD303&gt;EOMONTH(EDATE(AA303, 0), 0)),1,0)</f>
        <v/>
      </c>
    </row>
    <row r="304">
      <c r="A304" s="132" t="inlineStr">
        <is>
          <t>ZAFR01</t>
        </is>
      </c>
      <c r="B304" s="132" t="n">
        <v>6</v>
      </c>
      <c r="C304" s="132" t="inlineStr">
        <is>
          <t>HVG303</t>
        </is>
      </c>
      <c r="D304" s="132" t="inlineStr">
        <is>
          <t>G</t>
        </is>
      </c>
      <c r="E304" s="132" t="inlineStr">
        <is>
          <t>Zylstra John Robert</t>
        </is>
      </c>
      <c r="F304" s="133">
        <f>SUMIFS(Investors!$M:$M, Investors!$I:$I, "&lt;=" &amp; 'NSST Print'!$B$3, Investors!$K:$K, "&gt;" &amp; 'NSST Print'!$B$3, Investors!$A:$A, 'Investor Exit List'!A304, Investors!$E:$E, 'Investor Exit List'!C304)</f>
        <v/>
      </c>
      <c r="G304" s="134" t="n">
        <v>45224</v>
      </c>
      <c r="H304" s="132">
        <f>VLOOKUP($C304,Sales!$C:$E,2,FALSE)</f>
        <v/>
      </c>
      <c r="I304" s="132">
        <f>VLOOKUP($C304,Sales!$C:$E,3,FALSE)</f>
        <v/>
      </c>
      <c r="J304" s="134">
        <f>SUMIFS(Sales!$H:$H,Sales!$C:$C,'Investor Exit List'!$C304)</f>
        <v/>
      </c>
      <c r="K304" s="134">
        <f>IF(I304=TRUE,J304,"")</f>
        <v/>
      </c>
      <c r="L304" s="134">
        <f>G304+731</f>
        <v/>
      </c>
      <c r="M304" s="134" t="n">
        <v>45473</v>
      </c>
      <c r="N304" s="135">
        <f>IFERROR(IF(G304&lt;&gt;"",IF(I304=TRUE,0,IF(U304=TRUE,0,L304-M304)),0),0)</f>
        <v/>
      </c>
      <c r="O304" s="135">
        <f>IF(N304&gt;0,IF(N304&lt;=180,N304,0),0)</f>
        <v/>
      </c>
      <c r="P304" s="133">
        <f>IF(AND(N304&lt;90,N304&gt;0),Q304,0)</f>
        <v/>
      </c>
      <c r="Q304" s="133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33">
        <f>IF(AND(H304=TRUE,I304=FALSE),Q304,0)</f>
        <v/>
      </c>
      <c r="S304" s="133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34">
        <f>IF(U304=TRUE,$J304,"")</f>
        <v/>
      </c>
      <c r="U304" s="132" t="b">
        <v>0</v>
      </c>
      <c r="V304" s="133">
        <f>IF(AND(H304=TRUE,OR(K304="",K304&gt;M304)),S304,0)</f>
        <v/>
      </c>
      <c r="W304" s="132" t="n">
        <v>0</v>
      </c>
      <c r="X304" s="132" t="b">
        <v>0</v>
      </c>
      <c r="Y304" s="135">
        <f>IF(H304=FALSE,VLOOKUP($C304,Sales!$C:$F,4,FALSE),1)</f>
        <v/>
      </c>
      <c r="Z304" s="132">
        <f>IF(Y304=0,"Release",IF(AND(L304&lt;J304,Y304=1,H304=FALSE,U304=FALSE,MONTH(L304)&amp;"/"&amp;YEAR(L304)&lt;&gt;MONTH(J304)&amp;"/"&amp;YEAR(J304)),"Release",""))</f>
        <v/>
      </c>
      <c r="AA304" s="136">
        <f>_xlfn.minifs($L:$L,$C:$C,$C304,$F:$F,"&lt;&gt;0")</f>
        <v/>
      </c>
      <c r="AB304" s="136">
        <f>C304&amp;"-"&amp;A304</f>
        <v/>
      </c>
      <c r="AC304" s="136">
        <f>L304</f>
        <v/>
      </c>
      <c r="AD304" s="136">
        <f>EOMONTH(EDATE($J304, 0), 0)</f>
        <v/>
      </c>
      <c r="AE304" s="135">
        <f>IF(AND(AD304&gt;EOMONTH(EDATE(AA304, 0), 0)),1,0)</f>
        <v/>
      </c>
    </row>
    <row r="305">
      <c r="A305" s="132" t="inlineStr">
        <is>
          <t>ZVER02</t>
        </is>
      </c>
      <c r="B305" s="132" t="n">
        <v>6</v>
      </c>
      <c r="C305" s="132" t="inlineStr">
        <is>
          <t>HVG303</t>
        </is>
      </c>
      <c r="D305" s="132" t="inlineStr">
        <is>
          <t>G</t>
        </is>
      </c>
      <c r="E305" s="132" t="inlineStr">
        <is>
          <t>Verhaeghe Jean-Jacques EP</t>
        </is>
      </c>
      <c r="F305" s="133">
        <f>SUMIFS(Investors!$M:$M, Investors!$I:$I, "&lt;=" &amp; 'NSST Print'!$B$3, Investors!$K:$K, "&gt;" &amp; 'NSST Print'!$B$3, Investors!$A:$A, 'Investor Exit List'!A305, Investors!$E:$E, 'Investor Exit List'!C305)</f>
        <v/>
      </c>
      <c r="G305" s="134" t="n">
        <v>45259</v>
      </c>
      <c r="H305" s="132">
        <f>VLOOKUP($C305,Sales!$C:$E,2,FALSE)</f>
        <v/>
      </c>
      <c r="I305" s="132">
        <f>VLOOKUP($C305,Sales!$C:$E,3,FALSE)</f>
        <v/>
      </c>
      <c r="J305" s="134">
        <f>SUMIFS(Sales!$H:$H,Sales!$C:$C,'Investor Exit List'!$C305)</f>
        <v/>
      </c>
      <c r="K305" s="134">
        <f>IF(I305=TRUE,J305,"")</f>
        <v/>
      </c>
      <c r="L305" s="134">
        <f>G305+731</f>
        <v/>
      </c>
      <c r="M305" s="134" t="n">
        <v>45473</v>
      </c>
      <c r="N305" s="135">
        <f>IFERROR(IF(G305&lt;&gt;"",IF(I305=TRUE,0,IF(U305=TRUE,0,L305-M305)),0),0)</f>
        <v/>
      </c>
      <c r="O305" s="135">
        <f>IF(N305&gt;0,IF(N305&lt;=180,N305,0),0)</f>
        <v/>
      </c>
      <c r="P305" s="133">
        <f>IF(AND(N305&lt;90,N305&gt;0),Q305,0)</f>
        <v/>
      </c>
      <c r="Q305" s="133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33">
        <f>IF(AND(H305=TRUE,I305=FALSE),Q305,0)</f>
        <v/>
      </c>
      <c r="S305" s="133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34">
        <f>IF(U305=TRUE,$J305,"")</f>
        <v/>
      </c>
      <c r="U305" s="132" t="b">
        <v>0</v>
      </c>
      <c r="V305" s="133">
        <f>IF(AND(H305=TRUE,OR(K305="",K305&gt;M305)),S305,0)</f>
        <v/>
      </c>
      <c r="W305" s="132" t="n">
        <v>0</v>
      </c>
      <c r="X305" s="132" t="b">
        <v>0</v>
      </c>
      <c r="Y305" s="135">
        <f>IF(H305=FALSE,VLOOKUP($C305,Sales!$C:$F,4,FALSE),1)</f>
        <v/>
      </c>
      <c r="Z305" s="132">
        <f>IF(Y305=0,"Release",IF(AND(L305&lt;J305,Y305=1,H305=FALSE,U305=FALSE,MONTH(L305)&amp;"/"&amp;YEAR(L305)&lt;&gt;MONTH(J305)&amp;"/"&amp;YEAR(J305)),"Release",""))</f>
        <v/>
      </c>
      <c r="AA305" s="136">
        <f>_xlfn.minifs($L:$L,$C:$C,$C305,$F:$F,"&lt;&gt;0")</f>
        <v/>
      </c>
      <c r="AB305" s="136">
        <f>C305&amp;"-"&amp;A305</f>
        <v/>
      </c>
      <c r="AC305" s="136">
        <f>L305</f>
        <v/>
      </c>
      <c r="AD305" s="136">
        <f>EOMONTH(EDATE($J305, 0), 0)</f>
        <v/>
      </c>
      <c r="AE305" s="135">
        <f>IF(AND(AD305&gt;EOMONTH(EDATE(AA305, 0), 0)),1,0)</f>
        <v/>
      </c>
    </row>
    <row r="306">
      <c r="A306" s="132" t="inlineStr">
        <is>
          <t>ZJOS01</t>
        </is>
      </c>
      <c r="B306" s="132" t="n">
        <v>1</v>
      </c>
      <c r="C306" s="132" t="inlineStr">
        <is>
          <t>HVG304</t>
        </is>
      </c>
      <c r="D306" s="132" t="inlineStr">
        <is>
          <t>G</t>
        </is>
      </c>
      <c r="E306" s="132" t="inlineStr">
        <is>
          <t>Joseph Justin</t>
        </is>
      </c>
      <c r="F306" s="133">
        <f>SUMIFS(Investors!$M:$M, Investors!$I:$I, "&lt;=" &amp; 'NSST Print'!$B$3, Investors!$K:$K, "&gt;" &amp; 'NSST Print'!$B$3, Investors!$A:$A, 'Investor Exit List'!A306, Investors!$E:$E, 'Investor Exit List'!C306)</f>
        <v/>
      </c>
      <c r="G306" s="134" t="n">
        <v>45252</v>
      </c>
      <c r="H306" s="132">
        <f>VLOOKUP($C306,Sales!$C:$E,2,FALSE)</f>
        <v/>
      </c>
      <c r="I306" s="132">
        <f>VLOOKUP($C306,Sales!$C:$E,3,FALSE)</f>
        <v/>
      </c>
      <c r="J306" s="134">
        <f>SUMIFS(Sales!$H:$H,Sales!$C:$C,'Investor Exit List'!$C306)</f>
        <v/>
      </c>
      <c r="K306" s="134">
        <f>IF(I306=TRUE,J306,"")</f>
        <v/>
      </c>
      <c r="L306" s="134">
        <f>G306+731</f>
        <v/>
      </c>
      <c r="M306" s="134" t="n">
        <v>45473</v>
      </c>
      <c r="N306" s="135">
        <f>IFERROR(IF(G306&lt;&gt;"",IF(I306=TRUE,0,IF(U306=TRUE,0,L306-M306)),0),0)</f>
        <v/>
      </c>
      <c r="O306" s="135">
        <f>IF(N306&gt;0,IF(N306&lt;=180,N306,0),0)</f>
        <v/>
      </c>
      <c r="P306" s="133">
        <f>IF(AND(N306&lt;90,N306&gt;0),Q306,0)</f>
        <v/>
      </c>
      <c r="Q306" s="133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33">
        <f>IF(AND(H306=TRUE,I306=FALSE),Q306,0)</f>
        <v/>
      </c>
      <c r="S306" s="133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34">
        <f>IF(U306=TRUE,$J306,"")</f>
        <v/>
      </c>
      <c r="U306" s="132" t="b">
        <v>0</v>
      </c>
      <c r="V306" s="133">
        <f>IF(AND(H306=TRUE,OR(K306="",K306&gt;M306)),S306,0)</f>
        <v/>
      </c>
      <c r="W306" s="132" t="n">
        <v>0</v>
      </c>
      <c r="X306" s="132" t="b">
        <v>0</v>
      </c>
      <c r="Y306" s="135">
        <f>IF(H306=FALSE,VLOOKUP($C306,Sales!$C:$F,4,FALSE),1)</f>
        <v/>
      </c>
      <c r="Z306" s="132">
        <f>IF(Y306=0,"Release",IF(AND(L306&lt;J306,Y306=1,H306=FALSE,U306=FALSE,MONTH(L306)&amp;"/"&amp;YEAR(L306)&lt;&gt;MONTH(J306)&amp;"/"&amp;YEAR(J306)),"Release",""))</f>
        <v/>
      </c>
      <c r="AA306" s="136">
        <f>_xlfn.minifs($L:$L,$C:$C,$C306,$F:$F,"&lt;&gt;0")</f>
        <v/>
      </c>
      <c r="AB306" s="136">
        <f>C306&amp;"-"&amp;A306</f>
        <v/>
      </c>
      <c r="AC306" s="136">
        <f>L306</f>
        <v/>
      </c>
      <c r="AD306" s="136">
        <f>EOMONTH(EDATE($J306, 0), 0)</f>
        <v/>
      </c>
      <c r="AE306" s="135">
        <f>IF(AND(AD306&gt;EOMONTH(EDATE(AA306, 0), 0)),1,0)</f>
        <v/>
      </c>
    </row>
    <row r="307">
      <c r="A307" s="132" t="inlineStr">
        <is>
          <t>ZREN01</t>
        </is>
      </c>
      <c r="B307" s="132" t="n">
        <v>5</v>
      </c>
      <c r="C307" s="132" t="inlineStr">
        <is>
          <t>HVG304</t>
        </is>
      </c>
      <c r="D307" s="132" t="inlineStr">
        <is>
          <t>G</t>
        </is>
      </c>
      <c r="E307" s="132" t="inlineStr">
        <is>
          <t>van Rensburg Marlene Ann</t>
        </is>
      </c>
      <c r="F307" s="133">
        <f>SUMIFS(Investors!$M:$M, Investors!$I:$I, "&lt;=" &amp; 'NSST Print'!$B$3, Investors!$K:$K, "&gt;" &amp; 'NSST Print'!$B$3, Investors!$A:$A, 'Investor Exit List'!A307, Investors!$E:$E, 'Investor Exit List'!C307)</f>
        <v/>
      </c>
      <c r="G307" s="134" t="n">
        <v>45198</v>
      </c>
      <c r="H307" s="132">
        <f>VLOOKUP($C307,Sales!$C:$E,2,FALSE)</f>
        <v/>
      </c>
      <c r="I307" s="132">
        <f>VLOOKUP($C307,Sales!$C:$E,3,FALSE)</f>
        <v/>
      </c>
      <c r="J307" s="134">
        <f>SUMIFS(Sales!$H:$H,Sales!$C:$C,'Investor Exit List'!$C307)</f>
        <v/>
      </c>
      <c r="K307" s="134">
        <f>IF(I307=TRUE,J307,"")</f>
        <v/>
      </c>
      <c r="L307" s="134">
        <f>G307+731</f>
        <v/>
      </c>
      <c r="M307" s="134" t="n">
        <v>45473</v>
      </c>
      <c r="N307" s="135">
        <f>IFERROR(IF(G307&lt;&gt;"",IF(I307=TRUE,0,IF(U307=TRUE,0,L307-M307)),0),0)</f>
        <v/>
      </c>
      <c r="O307" s="135">
        <f>IF(N307&gt;0,IF(N307&lt;=180,N307,0),0)</f>
        <v/>
      </c>
      <c r="P307" s="133">
        <f>IF(AND(N307&lt;90,N307&gt;0),Q307,0)</f>
        <v/>
      </c>
      <c r="Q307" s="133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33">
        <f>IF(AND(H307=TRUE,I307=FALSE),Q307,0)</f>
        <v/>
      </c>
      <c r="S307" s="133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34">
        <f>IF(U307=TRUE,$J307,"")</f>
        <v/>
      </c>
      <c r="U307" s="132" t="b">
        <v>0</v>
      </c>
      <c r="V307" s="133">
        <f>IF(AND(H307=TRUE,OR(K307="",K307&gt;M307)),S307,0)</f>
        <v/>
      </c>
      <c r="W307" s="132" t="n">
        <v>0</v>
      </c>
      <c r="X307" s="132" t="b">
        <v>0</v>
      </c>
      <c r="Y307" s="135">
        <f>IF(H307=FALSE,VLOOKUP($C307,Sales!$C:$F,4,FALSE),1)</f>
        <v/>
      </c>
      <c r="Z307" s="132">
        <f>IF(Y307=0,"Release",IF(AND(L307&lt;J307,Y307=1,H307=FALSE,U307=FALSE,MONTH(L307)&amp;"/"&amp;YEAR(L307)&lt;&gt;MONTH(J307)&amp;"/"&amp;YEAR(J307)),"Release",""))</f>
        <v/>
      </c>
      <c r="AA307" s="136">
        <f>_xlfn.minifs($L:$L,$C:$C,$C307,$F:$F,"&lt;&gt;0")</f>
        <v/>
      </c>
      <c r="AB307" s="136">
        <f>C307&amp;"-"&amp;A307</f>
        <v/>
      </c>
      <c r="AC307" s="136">
        <f>L307</f>
        <v/>
      </c>
      <c r="AD307" s="136">
        <f>EOMONTH(EDATE($J307, 0), 0)</f>
        <v/>
      </c>
      <c r="AE307" s="135">
        <f>IF(AND(AD307&gt;EOMONTH(EDATE(AA307, 0), 0)),1,0)</f>
        <v/>
      </c>
    </row>
    <row r="308">
      <c r="A308" s="132" t="inlineStr">
        <is>
          <t>ZSCA02</t>
        </is>
      </c>
      <c r="B308" s="132" t="n">
        <v>4</v>
      </c>
      <c r="C308" s="132" t="inlineStr">
        <is>
          <t>HVG304</t>
        </is>
      </c>
      <c r="D308" s="132" t="inlineStr">
        <is>
          <t>G</t>
        </is>
      </c>
      <c r="E308" s="132" t="inlineStr">
        <is>
          <t>Scalzini Chad</t>
        </is>
      </c>
      <c r="F308" s="133">
        <f>SUMIFS(Investors!$M:$M, Investors!$I:$I, "&lt;=" &amp; 'NSST Print'!$B$3, Investors!$K:$K, "&gt;" &amp; 'NSST Print'!$B$3, Investors!$A:$A, 'Investor Exit List'!A308, Investors!$E:$E, 'Investor Exit List'!C308)</f>
        <v/>
      </c>
      <c r="G308" s="134" t="n">
        <v>45224</v>
      </c>
      <c r="H308" s="132">
        <f>VLOOKUP($C308,Sales!$C:$E,2,FALSE)</f>
        <v/>
      </c>
      <c r="I308" s="132">
        <f>VLOOKUP($C308,Sales!$C:$E,3,FALSE)</f>
        <v/>
      </c>
      <c r="J308" s="134">
        <f>SUMIFS(Sales!$H:$H,Sales!$C:$C,'Investor Exit List'!$C308)</f>
        <v/>
      </c>
      <c r="K308" s="134">
        <f>IF(I308=TRUE,J308,"")</f>
        <v/>
      </c>
      <c r="L308" s="134">
        <f>G308+731</f>
        <v/>
      </c>
      <c r="M308" s="134" t="n">
        <v>45473</v>
      </c>
      <c r="N308" s="135">
        <f>IFERROR(IF(G308&lt;&gt;"",IF(I308=TRUE,0,IF(U308=TRUE,0,L308-M308)),0),0)</f>
        <v/>
      </c>
      <c r="O308" s="135">
        <f>IF(N308&gt;0,IF(N308&lt;=180,N308,0),0)</f>
        <v/>
      </c>
      <c r="P308" s="133">
        <f>IF(AND(N308&lt;90,N308&gt;0),Q308,0)</f>
        <v/>
      </c>
      <c r="Q308" s="133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33">
        <f>IF(AND(H308=TRUE,I308=FALSE),Q308,0)</f>
        <v/>
      </c>
      <c r="S308" s="133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34">
        <f>IF(U308=TRUE,$J308,"")</f>
        <v/>
      </c>
      <c r="U308" s="132" t="b">
        <v>0</v>
      </c>
      <c r="V308" s="133">
        <f>IF(AND(H308=TRUE,OR(K308="",K308&gt;M308)),S308,0)</f>
        <v/>
      </c>
      <c r="W308" s="132" t="n">
        <v>0</v>
      </c>
      <c r="X308" s="132" t="b">
        <v>0</v>
      </c>
      <c r="Y308" s="135">
        <f>IF(H308=FALSE,VLOOKUP($C308,Sales!$C:$F,4,FALSE),1)</f>
        <v/>
      </c>
      <c r="Z308" s="132">
        <f>IF(Y308=0,"Release",IF(AND(L308&lt;J308,Y308=1,H308=FALSE,U308=FALSE,MONTH(L308)&amp;"/"&amp;YEAR(L308)&lt;&gt;MONTH(J308)&amp;"/"&amp;YEAR(J308)),"Release",""))</f>
        <v/>
      </c>
      <c r="AA308" s="136">
        <f>_xlfn.minifs($L:$L,$C:$C,$C308,$F:$F,"&lt;&gt;0")</f>
        <v/>
      </c>
      <c r="AB308" s="136">
        <f>C308&amp;"-"&amp;A308</f>
        <v/>
      </c>
      <c r="AC308" s="136">
        <f>L308</f>
        <v/>
      </c>
      <c r="AD308" s="136">
        <f>EOMONTH(EDATE($J308, 0), 0)</f>
        <v/>
      </c>
      <c r="AE308" s="135">
        <f>IF(AND(AD308&gt;EOMONTH(EDATE(AA308, 0), 0)),1,0)</f>
        <v/>
      </c>
    </row>
    <row r="309">
      <c r="A309" s="132" t="inlineStr">
        <is>
          <t>ZHAN07</t>
        </is>
      </c>
      <c r="B309" s="132" t="n">
        <v>1</v>
      </c>
      <c r="C309" s="132" t="inlineStr">
        <is>
          <t>HVH101</t>
        </is>
      </c>
      <c r="D309" s="132" t="inlineStr">
        <is>
          <t>H</t>
        </is>
      </c>
      <c r="E309" s="132" t="inlineStr">
        <is>
          <t>Hanekom Johannes Hendrik (Hans)</t>
        </is>
      </c>
      <c r="F309" s="133">
        <f>SUMIFS(Investors!$M:$M, Investors!$I:$I, "&lt;=" &amp; 'NSST Print'!$B$3, Investors!$K:$K, "&gt;" &amp; 'NSST Print'!$B$3, Investors!$A:$A, 'Investor Exit List'!A309, Investors!$E:$E, 'Investor Exit List'!C309)</f>
        <v/>
      </c>
      <c r="G309" s="134" t="n">
        <v>45224</v>
      </c>
      <c r="H309" s="132">
        <f>VLOOKUP($C309,Sales!$C:$E,2,FALSE)</f>
        <v/>
      </c>
      <c r="I309" s="132">
        <f>VLOOKUP($C309,Sales!$C:$E,3,FALSE)</f>
        <v/>
      </c>
      <c r="J309" s="134">
        <f>SUMIFS(Sales!$H:$H,Sales!$C:$C,'Investor Exit List'!$C309)</f>
        <v/>
      </c>
      <c r="K309" s="134">
        <f>IF(I309=TRUE,J309,"")</f>
        <v/>
      </c>
      <c r="L309" s="134">
        <f>G309+731</f>
        <v/>
      </c>
      <c r="M309" s="134" t="n">
        <v>45473</v>
      </c>
      <c r="N309" s="135">
        <f>IFERROR(IF(G309&lt;&gt;"",IF(I309=TRUE,0,IF(U309=TRUE,0,L309-M309)),0),0)</f>
        <v/>
      </c>
      <c r="O309" s="135">
        <f>IF(N309&gt;0,IF(N309&lt;=180,N309,0),0)</f>
        <v/>
      </c>
      <c r="P309" s="133">
        <f>IF(AND(N309&lt;90,N309&gt;0),Q309,0)</f>
        <v/>
      </c>
      <c r="Q309" s="133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33">
        <f>IF(AND(H309=TRUE,I309=FALSE),Q309,0)</f>
        <v/>
      </c>
      <c r="S309" s="133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34">
        <f>IF(U309=TRUE,$J309,"")</f>
        <v/>
      </c>
      <c r="U309" s="132" t="b">
        <v>0</v>
      </c>
      <c r="V309" s="133">
        <f>IF(AND(H309=TRUE,OR(K309="",K309&gt;M309)),S309,0)</f>
        <v/>
      </c>
      <c r="W309" s="132" t="n">
        <v>0</v>
      </c>
      <c r="X309" s="132" t="b">
        <v>0</v>
      </c>
      <c r="Y309" s="135">
        <f>IF(H309=FALSE,VLOOKUP($C309,Sales!$C:$F,4,FALSE),1)</f>
        <v/>
      </c>
      <c r="Z309" s="132">
        <f>IF(Y309=0,"Release",IF(AND(L309&lt;J309,Y309=1,H309=FALSE,U309=FALSE,MONTH(L309)&amp;"/"&amp;YEAR(L309)&lt;&gt;MONTH(J309)&amp;"/"&amp;YEAR(J309)),"Release",""))</f>
        <v/>
      </c>
      <c r="AA309" s="136">
        <f>_xlfn.minifs($L:$L,$C:$C,$C309,$F:$F,"&lt;&gt;0")</f>
        <v/>
      </c>
      <c r="AB309" s="136">
        <f>C309&amp;"-"&amp;A309</f>
        <v/>
      </c>
      <c r="AC309" s="136">
        <f>L309</f>
        <v/>
      </c>
      <c r="AD309" s="136">
        <f>EOMONTH(EDATE($J309, 0), 0)</f>
        <v/>
      </c>
      <c r="AE309" s="135">
        <f>IF(AND(AD309&gt;EOMONTH(EDATE(AA309, 0), 0)),1,0)</f>
        <v/>
      </c>
    </row>
    <row r="310">
      <c r="A310" s="132" t="inlineStr">
        <is>
          <t>ZHAN07</t>
        </is>
      </c>
      <c r="B310" s="132" t="n">
        <v>2</v>
      </c>
      <c r="C310" s="132" t="inlineStr">
        <is>
          <t>HVH102</t>
        </is>
      </c>
      <c r="D310" s="132" t="inlineStr">
        <is>
          <t>H</t>
        </is>
      </c>
      <c r="E310" s="132" t="inlineStr">
        <is>
          <t>Hanekom Johannes Hendrik (Hans)</t>
        </is>
      </c>
      <c r="F310" s="133">
        <f>SUMIFS(Investors!$M:$M, Investors!$I:$I, "&lt;=" &amp; 'NSST Print'!$B$3, Investors!$K:$K, "&gt;" &amp; 'NSST Print'!$B$3, Investors!$A:$A, 'Investor Exit List'!A310, Investors!$E:$E, 'Investor Exit List'!C310)</f>
        <v/>
      </c>
      <c r="G310" s="134" t="n">
        <v>45224</v>
      </c>
      <c r="H310" s="132">
        <f>VLOOKUP($C310,Sales!$C:$E,2,FALSE)</f>
        <v/>
      </c>
      <c r="I310" s="132">
        <f>VLOOKUP($C310,Sales!$C:$E,3,FALSE)</f>
        <v/>
      </c>
      <c r="J310" s="134">
        <f>SUMIFS(Sales!$H:$H,Sales!$C:$C,'Investor Exit List'!$C310)</f>
        <v/>
      </c>
      <c r="K310" s="134">
        <f>IF(I310=TRUE,J310,"")</f>
        <v/>
      </c>
      <c r="L310" s="134">
        <f>G310+731</f>
        <v/>
      </c>
      <c r="M310" s="134" t="n">
        <v>45473</v>
      </c>
      <c r="N310" s="135">
        <f>IFERROR(IF(G310&lt;&gt;"",IF(I310=TRUE,0,IF(U310=TRUE,0,L310-M310)),0),0)</f>
        <v/>
      </c>
      <c r="O310" s="135">
        <f>IF(N310&gt;0,IF(N310&lt;=180,N310,0),0)</f>
        <v/>
      </c>
      <c r="P310" s="133">
        <f>IF(AND(N310&lt;90,N310&gt;0),Q310,0)</f>
        <v/>
      </c>
      <c r="Q310" s="133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33">
        <f>IF(AND(H310=TRUE,I310=FALSE),Q310,0)</f>
        <v/>
      </c>
      <c r="S310" s="133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34">
        <f>IF(U310=TRUE,$J310,"")</f>
        <v/>
      </c>
      <c r="U310" s="132" t="b">
        <v>0</v>
      </c>
      <c r="V310" s="133">
        <f>IF(AND(H310=TRUE,OR(K310="",K310&gt;M310)),S310,0)</f>
        <v/>
      </c>
      <c r="W310" s="132" t="n">
        <v>0</v>
      </c>
      <c r="X310" s="132" t="b">
        <v>0</v>
      </c>
      <c r="Y310" s="135">
        <f>IF(H310=FALSE,VLOOKUP($C310,Sales!$C:$F,4,FALSE),1)</f>
        <v/>
      </c>
      <c r="Z310" s="132">
        <f>IF(Y310=0,"Release",IF(AND(L310&lt;J310,Y310=1,H310=FALSE,U310=FALSE,MONTH(L310)&amp;"/"&amp;YEAR(L310)&lt;&gt;MONTH(J310)&amp;"/"&amp;YEAR(J310)),"Release",""))</f>
        <v/>
      </c>
      <c r="AA310" s="136">
        <f>_xlfn.minifs($L:$L,$C:$C,$C310,$F:$F,"&lt;&gt;0")</f>
        <v/>
      </c>
      <c r="AB310" s="136">
        <f>C310&amp;"-"&amp;A310</f>
        <v/>
      </c>
      <c r="AC310" s="136">
        <f>L310</f>
        <v/>
      </c>
      <c r="AD310" s="136">
        <f>EOMONTH(EDATE($J310, 0), 0)</f>
        <v/>
      </c>
      <c r="AE310" s="135">
        <f>IF(AND(AD310&gt;EOMONTH(EDATE(AA310, 0), 0)),1,0)</f>
        <v/>
      </c>
    </row>
    <row r="311">
      <c r="A311" s="132" t="inlineStr">
        <is>
          <t>ZHAN07</t>
        </is>
      </c>
      <c r="B311" s="132" t="n">
        <v>3</v>
      </c>
      <c r="C311" s="132" t="inlineStr">
        <is>
          <t>HVH103</t>
        </is>
      </c>
      <c r="D311" s="132" t="inlineStr">
        <is>
          <t>H</t>
        </is>
      </c>
      <c r="E311" s="132" t="inlineStr">
        <is>
          <t>Hanekom Johannes Hendrik (Hans)</t>
        </is>
      </c>
      <c r="F311" s="133">
        <f>SUMIFS(Investors!$M:$M, Investors!$I:$I, "&lt;=" &amp; 'NSST Print'!$B$3, Investors!$K:$K, "&gt;" &amp; 'NSST Print'!$B$3, Investors!$A:$A, 'Investor Exit List'!A311, Investors!$E:$E, 'Investor Exit List'!C311)</f>
        <v/>
      </c>
      <c r="G311" s="134" t="n">
        <v>45224</v>
      </c>
      <c r="H311" s="132">
        <f>VLOOKUP($C311,Sales!$C:$E,2,FALSE)</f>
        <v/>
      </c>
      <c r="I311" s="132">
        <f>VLOOKUP($C311,Sales!$C:$E,3,FALSE)</f>
        <v/>
      </c>
      <c r="J311" s="134">
        <f>SUMIFS(Sales!$H:$H,Sales!$C:$C,'Investor Exit List'!$C311)</f>
        <v/>
      </c>
      <c r="K311" s="134">
        <f>IF(I311=TRUE,J311,"")</f>
        <v/>
      </c>
      <c r="L311" s="134">
        <f>G311+731</f>
        <v/>
      </c>
      <c r="M311" s="134" t="n">
        <v>45473</v>
      </c>
      <c r="N311" s="135">
        <f>IFERROR(IF(G311&lt;&gt;"",IF(I311=TRUE,0,IF(U311=TRUE,0,L311-M311)),0),0)</f>
        <v/>
      </c>
      <c r="O311" s="135">
        <f>IF(N311&gt;0,IF(N311&lt;=180,N311,0),0)</f>
        <v/>
      </c>
      <c r="P311" s="133">
        <f>IF(AND(N311&lt;90,N311&gt;0),Q311,0)</f>
        <v/>
      </c>
      <c r="Q311" s="133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33">
        <f>IF(AND(H311=TRUE,I311=FALSE),Q311,0)</f>
        <v/>
      </c>
      <c r="S311" s="133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34">
        <f>IF(U311=TRUE,$J311,"")</f>
        <v/>
      </c>
      <c r="U311" s="132" t="b">
        <v>0</v>
      </c>
      <c r="V311" s="133">
        <f>IF(AND(H311=TRUE,OR(K311="",K311&gt;M311)),S311,0)</f>
        <v/>
      </c>
      <c r="W311" s="132" t="n">
        <v>0</v>
      </c>
      <c r="X311" s="132" t="b">
        <v>0</v>
      </c>
      <c r="Y311" s="135">
        <f>IF(H311=FALSE,VLOOKUP($C311,Sales!$C:$F,4,FALSE),1)</f>
        <v/>
      </c>
      <c r="Z311" s="132">
        <f>IF(Y311=0,"Release",IF(AND(L311&lt;J311,Y311=1,H311=FALSE,U311=FALSE,MONTH(L311)&amp;"/"&amp;YEAR(L311)&lt;&gt;MONTH(J311)&amp;"/"&amp;YEAR(J311)),"Release",""))</f>
        <v/>
      </c>
      <c r="AA311" s="136">
        <f>_xlfn.minifs($L:$L,$C:$C,$C311,$F:$F,"&lt;&gt;0")</f>
        <v/>
      </c>
      <c r="AB311" s="136">
        <f>C311&amp;"-"&amp;A311</f>
        <v/>
      </c>
      <c r="AC311" s="136">
        <f>L311</f>
        <v/>
      </c>
      <c r="AD311" s="136">
        <f>EOMONTH(EDATE($J311, 0), 0)</f>
        <v/>
      </c>
      <c r="AE311" s="135">
        <f>IF(AND(AD311&gt;EOMONTH(EDATE(AA311, 0), 0)),1,0)</f>
        <v/>
      </c>
    </row>
    <row r="312">
      <c r="A312" s="132" t="inlineStr">
        <is>
          <t>ZHAN07</t>
        </is>
      </c>
      <c r="B312" s="132" t="n">
        <v>4</v>
      </c>
      <c r="C312" s="132" t="inlineStr">
        <is>
          <t>HVH104</t>
        </is>
      </c>
      <c r="D312" s="132" t="inlineStr">
        <is>
          <t>H</t>
        </is>
      </c>
      <c r="E312" s="132" t="inlineStr">
        <is>
          <t>Hanekom Johannes Hendrik (Hans)</t>
        </is>
      </c>
      <c r="F312" s="133">
        <f>SUMIFS(Investors!$M:$M, Investors!$I:$I, "&lt;=" &amp; 'NSST Print'!$B$3, Investors!$K:$K, "&gt;" &amp; 'NSST Print'!$B$3, Investors!$A:$A, 'Investor Exit List'!A312, Investors!$E:$E, 'Investor Exit List'!C312)</f>
        <v/>
      </c>
      <c r="G312" s="134" t="n">
        <v>45224</v>
      </c>
      <c r="H312" s="132">
        <f>VLOOKUP($C312,Sales!$C:$E,2,FALSE)</f>
        <v/>
      </c>
      <c r="I312" s="132">
        <f>VLOOKUP($C312,Sales!$C:$E,3,FALSE)</f>
        <v/>
      </c>
      <c r="J312" s="134">
        <f>SUMIFS(Sales!$H:$H,Sales!$C:$C,'Investor Exit List'!$C312)</f>
        <v/>
      </c>
      <c r="K312" s="134">
        <f>IF(I312=TRUE,J312,"")</f>
        <v/>
      </c>
      <c r="L312" s="134">
        <f>G312+731</f>
        <v/>
      </c>
      <c r="M312" s="134" t="n">
        <v>45473</v>
      </c>
      <c r="N312" s="135">
        <f>IFERROR(IF(G312&lt;&gt;"",IF(I312=TRUE,0,IF(U312=TRUE,0,L312-M312)),0),0)</f>
        <v/>
      </c>
      <c r="O312" s="135">
        <f>IF(N312&gt;0,IF(N312&lt;=180,N312,0),0)</f>
        <v/>
      </c>
      <c r="P312" s="133">
        <f>IF(AND(N312&lt;90,N312&gt;0),Q312,0)</f>
        <v/>
      </c>
      <c r="Q312" s="133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33">
        <f>IF(AND(H312=TRUE,I312=FALSE),Q312,0)</f>
        <v/>
      </c>
      <c r="S312" s="133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34">
        <f>IF(U312=TRUE,$J312,"")</f>
        <v/>
      </c>
      <c r="U312" s="132" t="b">
        <v>0</v>
      </c>
      <c r="V312" s="133">
        <f>IF(AND(H312=TRUE,OR(K312="",K312&gt;M312)),S312,0)</f>
        <v/>
      </c>
      <c r="W312" s="132" t="n">
        <v>0</v>
      </c>
      <c r="X312" s="132" t="b">
        <v>0</v>
      </c>
      <c r="Y312" s="135">
        <f>IF(H312=FALSE,VLOOKUP($C312,Sales!$C:$F,4,FALSE),1)</f>
        <v/>
      </c>
      <c r="Z312" s="132">
        <f>IF(Y312=0,"Release",IF(AND(L312&lt;J312,Y312=1,H312=FALSE,U312=FALSE,MONTH(L312)&amp;"/"&amp;YEAR(L312)&lt;&gt;MONTH(J312)&amp;"/"&amp;YEAR(J312)),"Release",""))</f>
        <v/>
      </c>
      <c r="AA312" s="136">
        <f>_xlfn.minifs($L:$L,$C:$C,$C312,$F:$F,"&lt;&gt;0")</f>
        <v/>
      </c>
      <c r="AB312" s="136">
        <f>C312&amp;"-"&amp;A312</f>
        <v/>
      </c>
      <c r="AC312" s="136">
        <f>L312</f>
        <v/>
      </c>
      <c r="AD312" s="136">
        <f>EOMONTH(EDATE($J312, 0), 0)</f>
        <v/>
      </c>
      <c r="AE312" s="135">
        <f>IF(AND(AD312&gt;EOMONTH(EDATE(AA312, 0), 0)),1,0)</f>
        <v/>
      </c>
    </row>
    <row r="313">
      <c r="A313" s="132" t="inlineStr">
        <is>
          <t>ZHAN07</t>
        </is>
      </c>
      <c r="B313" s="132" t="n">
        <v>5</v>
      </c>
      <c r="C313" s="132" t="inlineStr">
        <is>
          <t>HVH201</t>
        </is>
      </c>
      <c r="D313" s="132" t="inlineStr">
        <is>
          <t>H</t>
        </is>
      </c>
      <c r="E313" s="132" t="inlineStr">
        <is>
          <t>Hanekom Johannes Hendrik (Hans)</t>
        </is>
      </c>
      <c r="F313" s="133">
        <f>SUMIFS(Investors!$M:$M, Investors!$I:$I, "&lt;=" &amp; 'NSST Print'!$B$3, Investors!$K:$K, "&gt;" &amp; 'NSST Print'!$B$3, Investors!$A:$A, 'Investor Exit List'!A313, Investors!$E:$E, 'Investor Exit List'!C313)</f>
        <v/>
      </c>
      <c r="G313" s="134" t="n">
        <v>45259</v>
      </c>
      <c r="H313" s="132">
        <f>VLOOKUP($C313,Sales!$C:$E,2,FALSE)</f>
        <v/>
      </c>
      <c r="I313" s="132">
        <f>VLOOKUP($C313,Sales!$C:$E,3,FALSE)</f>
        <v/>
      </c>
      <c r="J313" s="134">
        <f>SUMIFS(Sales!$H:$H,Sales!$C:$C,'Investor Exit List'!$C313)</f>
        <v/>
      </c>
      <c r="K313" s="134">
        <f>IF(I313=TRUE,J313,"")</f>
        <v/>
      </c>
      <c r="L313" s="134">
        <f>G313+731</f>
        <v/>
      </c>
      <c r="M313" s="134" t="n">
        <v>45473</v>
      </c>
      <c r="N313" s="135">
        <f>IFERROR(IF(G313&lt;&gt;"",IF(I313=TRUE,0,IF(U313=TRUE,0,L313-M313)),0),0)</f>
        <v/>
      </c>
      <c r="O313" s="135">
        <f>IF(N313&gt;0,IF(N313&lt;=180,N313,0),0)</f>
        <v/>
      </c>
      <c r="P313" s="133">
        <f>IF(AND(N313&lt;90,N313&gt;0),Q313,0)</f>
        <v/>
      </c>
      <c r="Q313" s="133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33">
        <f>IF(AND(H313=TRUE,I313=FALSE),Q313,0)</f>
        <v/>
      </c>
      <c r="S313" s="133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34">
        <f>IF(U313=TRUE,$J313,"")</f>
        <v/>
      </c>
      <c r="U313" s="132" t="b">
        <v>0</v>
      </c>
      <c r="V313" s="133">
        <f>IF(AND(H313=TRUE,OR(K313="",K313&gt;M313)),S313,0)</f>
        <v/>
      </c>
      <c r="W313" s="132" t="n">
        <v>0</v>
      </c>
      <c r="X313" s="132" t="b">
        <v>0</v>
      </c>
      <c r="Y313" s="135">
        <f>IF(H313=FALSE,VLOOKUP($C313,Sales!$C:$F,4,FALSE),1)</f>
        <v/>
      </c>
      <c r="Z313" s="132">
        <f>IF(Y313=0,"Release",IF(AND(L313&lt;J313,Y313=1,H313=FALSE,U313=FALSE,MONTH(L313)&amp;"/"&amp;YEAR(L313)&lt;&gt;MONTH(J313)&amp;"/"&amp;YEAR(J313)),"Release",""))</f>
        <v/>
      </c>
      <c r="AA313" s="136">
        <f>_xlfn.minifs($L:$L,$C:$C,$C313,$F:$F,"&lt;&gt;0")</f>
        <v/>
      </c>
      <c r="AB313" s="136">
        <f>C313&amp;"-"&amp;A313</f>
        <v/>
      </c>
      <c r="AC313" s="136">
        <f>L313</f>
        <v/>
      </c>
      <c r="AD313" s="136">
        <f>EOMONTH(EDATE($J313, 0), 0)</f>
        <v/>
      </c>
      <c r="AE313" s="135">
        <f>IF(AND(AD313&gt;EOMONTH(EDATE(AA313, 0), 0)),1,0)</f>
        <v/>
      </c>
    </row>
    <row r="314">
      <c r="A314" s="132" t="inlineStr">
        <is>
          <t>ZHAN07</t>
        </is>
      </c>
      <c r="B314" s="132" t="n">
        <v>6</v>
      </c>
      <c r="C314" s="132" t="inlineStr">
        <is>
          <t>HVH202</t>
        </is>
      </c>
      <c r="D314" s="132" t="inlineStr">
        <is>
          <t>H</t>
        </is>
      </c>
      <c r="E314" s="132" t="inlineStr">
        <is>
          <t>Hanekom Johannes Hendrik (Hans)</t>
        </is>
      </c>
      <c r="F314" s="133">
        <f>SUMIFS(Investors!$M:$M, Investors!$I:$I, "&lt;=" &amp; 'NSST Print'!$B$3, Investors!$K:$K, "&gt;" &amp; 'NSST Print'!$B$3, Investors!$A:$A, 'Investor Exit List'!A314, Investors!$E:$E, 'Investor Exit List'!C314)</f>
        <v/>
      </c>
      <c r="G314" s="134" t="n">
        <v>45273</v>
      </c>
      <c r="H314" s="132">
        <f>VLOOKUP($C314,Sales!$C:$E,2,FALSE)</f>
        <v/>
      </c>
      <c r="I314" s="132">
        <f>VLOOKUP($C314,Sales!$C:$E,3,FALSE)</f>
        <v/>
      </c>
      <c r="J314" s="134">
        <f>SUMIFS(Sales!$H:$H,Sales!$C:$C,'Investor Exit List'!$C314)</f>
        <v/>
      </c>
      <c r="K314" s="134">
        <f>IF(I314=TRUE,J314,"")</f>
        <v/>
      </c>
      <c r="L314" s="134">
        <f>G314+731</f>
        <v/>
      </c>
      <c r="M314" s="134" t="n">
        <v>45473</v>
      </c>
      <c r="N314" s="135">
        <f>IFERROR(IF(G314&lt;&gt;"",IF(I314=TRUE,0,IF(U314=TRUE,0,L314-M314)),0),0)</f>
        <v/>
      </c>
      <c r="O314" s="135">
        <f>IF(N314&gt;0,IF(N314&lt;=180,N314,0),0)</f>
        <v/>
      </c>
      <c r="P314" s="133">
        <f>IF(AND(N314&lt;90,N314&gt;0),Q314,0)</f>
        <v/>
      </c>
      <c r="Q314" s="133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33">
        <f>IF(AND(H314=TRUE,I314=FALSE),Q314,0)</f>
        <v/>
      </c>
      <c r="S314" s="133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34">
        <f>IF(U314=TRUE,$J314,"")</f>
        <v/>
      </c>
      <c r="U314" s="132" t="b">
        <v>0</v>
      </c>
      <c r="V314" s="133">
        <f>IF(AND(H314=TRUE,OR(K314="",K314&gt;M314)),S314,0)</f>
        <v/>
      </c>
      <c r="W314" s="132" t="n">
        <v>0</v>
      </c>
      <c r="X314" s="132" t="b">
        <v>0</v>
      </c>
      <c r="Y314" s="135">
        <f>IF(H314=FALSE,VLOOKUP($C314,Sales!$C:$F,4,FALSE),1)</f>
        <v/>
      </c>
      <c r="Z314" s="132">
        <f>IF(Y314=0,"Release",IF(AND(L314&lt;J314,Y314=1,H314=FALSE,U314=FALSE,MONTH(L314)&amp;"/"&amp;YEAR(L314)&lt;&gt;MONTH(J314)&amp;"/"&amp;YEAR(J314)),"Release",""))</f>
        <v/>
      </c>
      <c r="AA314" s="136">
        <f>_xlfn.minifs($L:$L,$C:$C,$C314,$F:$F,"&lt;&gt;0")</f>
        <v/>
      </c>
      <c r="AB314" s="136">
        <f>C314&amp;"-"&amp;A314</f>
        <v/>
      </c>
      <c r="AC314" s="136">
        <f>L314</f>
        <v/>
      </c>
      <c r="AD314" s="136">
        <f>EOMONTH(EDATE($J314, 0), 0)</f>
        <v/>
      </c>
      <c r="AE314" s="135">
        <f>IF(AND(AD314&gt;EOMONTH(EDATE(AA314, 0), 0)),1,0)</f>
        <v/>
      </c>
    </row>
    <row r="315">
      <c r="A315" s="132" t="inlineStr">
        <is>
          <t>ZHAN07</t>
        </is>
      </c>
      <c r="B315" s="132" t="n">
        <v>7</v>
      </c>
      <c r="C315" s="132" t="inlineStr">
        <is>
          <t>HVH203</t>
        </is>
      </c>
      <c r="D315" s="132" t="inlineStr">
        <is>
          <t>H</t>
        </is>
      </c>
      <c r="E315" s="132" t="inlineStr">
        <is>
          <t>Hanekom Johannes Hendrik (Hans)</t>
        </is>
      </c>
      <c r="F315" s="133">
        <f>SUMIFS(Investors!$M:$M, Investors!$I:$I, "&lt;=" &amp; 'NSST Print'!$B$3, Investors!$K:$K, "&gt;" &amp; 'NSST Print'!$B$3, Investors!$A:$A, 'Investor Exit List'!A315, Investors!$E:$E, 'Investor Exit List'!C315)</f>
        <v/>
      </c>
      <c r="G315" s="134" t="n">
        <v>45273</v>
      </c>
      <c r="H315" s="132">
        <f>VLOOKUP($C315,Sales!$C:$E,2,FALSE)</f>
        <v/>
      </c>
      <c r="I315" s="132">
        <f>VLOOKUP($C315,Sales!$C:$E,3,FALSE)</f>
        <v/>
      </c>
      <c r="J315" s="134">
        <f>SUMIFS(Sales!$H:$H,Sales!$C:$C,'Investor Exit List'!$C315)</f>
        <v/>
      </c>
      <c r="K315" s="134">
        <f>IF(I315=TRUE,J315,"")</f>
        <v/>
      </c>
      <c r="L315" s="134">
        <f>G315+731</f>
        <v/>
      </c>
      <c r="M315" s="134" t="n">
        <v>45473</v>
      </c>
      <c r="N315" s="135">
        <f>IFERROR(IF(G315&lt;&gt;"",IF(I315=TRUE,0,IF(U315=TRUE,0,L315-M315)),0),0)</f>
        <v/>
      </c>
      <c r="O315" s="135">
        <f>IF(N315&gt;0,IF(N315&lt;=180,N315,0),0)</f>
        <v/>
      </c>
      <c r="P315" s="133">
        <f>IF(AND(N315&lt;90,N315&gt;0),Q315,0)</f>
        <v/>
      </c>
      <c r="Q315" s="133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33">
        <f>IF(AND(H315=TRUE,I315=FALSE),Q315,0)</f>
        <v/>
      </c>
      <c r="S315" s="133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34">
        <f>IF(U315=TRUE,$J315,"")</f>
        <v/>
      </c>
      <c r="U315" s="132" t="b">
        <v>0</v>
      </c>
      <c r="V315" s="133">
        <f>IF(AND(H315=TRUE,OR(K315="",K315&gt;M315)),S315,0)</f>
        <v/>
      </c>
      <c r="W315" s="132" t="n">
        <v>0</v>
      </c>
      <c r="X315" s="132" t="b">
        <v>0</v>
      </c>
      <c r="Y315" s="135">
        <f>IF(H315=FALSE,VLOOKUP($C315,Sales!$C:$F,4,FALSE),1)</f>
        <v/>
      </c>
      <c r="Z315" s="132">
        <f>IF(Y315=0,"Release",IF(AND(L315&lt;J315,Y315=1,H315=FALSE,U315=FALSE,MONTH(L315)&amp;"/"&amp;YEAR(L315)&lt;&gt;MONTH(J315)&amp;"/"&amp;YEAR(J315)),"Release",""))</f>
        <v/>
      </c>
      <c r="AA315" s="136">
        <f>_xlfn.minifs($L:$L,$C:$C,$C315,$F:$F,"&lt;&gt;0")</f>
        <v/>
      </c>
      <c r="AB315" s="136">
        <f>C315&amp;"-"&amp;A315</f>
        <v/>
      </c>
      <c r="AC315" s="136">
        <f>L315</f>
        <v/>
      </c>
      <c r="AD315" s="136">
        <f>EOMONTH(EDATE($J315, 0), 0)</f>
        <v/>
      </c>
      <c r="AE315" s="135">
        <f>IF(AND(AD315&gt;EOMONTH(EDATE(AA315, 0), 0)),1,0)</f>
        <v/>
      </c>
    </row>
    <row r="316">
      <c r="A316" s="132" t="inlineStr">
        <is>
          <t>ZHAN07</t>
        </is>
      </c>
      <c r="B316" s="132" t="n">
        <v>8</v>
      </c>
      <c r="C316" s="132" t="inlineStr">
        <is>
          <t>HVH204</t>
        </is>
      </c>
      <c r="D316" s="132" t="inlineStr">
        <is>
          <t>H</t>
        </is>
      </c>
      <c r="E316" s="132" t="inlineStr">
        <is>
          <t>Hanekom Johannes Hendrik (Hans)</t>
        </is>
      </c>
      <c r="F316" s="133">
        <f>SUMIFS(Investors!$M:$M, Investors!$I:$I, "&lt;=" &amp; 'NSST Print'!$B$3, Investors!$K:$K, "&gt;" &amp; 'NSST Print'!$B$3, Investors!$A:$A, 'Investor Exit List'!A316, Investors!$E:$E, 'Investor Exit List'!C316)</f>
        <v/>
      </c>
      <c r="G316" s="134" t="n">
        <v>45273</v>
      </c>
      <c r="H316" s="132">
        <f>VLOOKUP($C316,Sales!$C:$E,2,FALSE)</f>
        <v/>
      </c>
      <c r="I316" s="132">
        <f>VLOOKUP($C316,Sales!$C:$E,3,FALSE)</f>
        <v/>
      </c>
      <c r="J316" s="134">
        <f>SUMIFS(Sales!$H:$H,Sales!$C:$C,'Investor Exit List'!$C316)</f>
        <v/>
      </c>
      <c r="K316" s="134">
        <f>IF(I316=TRUE,J316,"")</f>
        <v/>
      </c>
      <c r="L316" s="134">
        <f>G316+731</f>
        <v/>
      </c>
      <c r="M316" s="134" t="n">
        <v>45473</v>
      </c>
      <c r="N316" s="135">
        <f>IFERROR(IF(G316&lt;&gt;"",IF(I316=TRUE,0,IF(U316=TRUE,0,L316-M316)),0),0)</f>
        <v/>
      </c>
      <c r="O316" s="135">
        <f>IF(N316&gt;0,IF(N316&lt;=180,N316,0),0)</f>
        <v/>
      </c>
      <c r="P316" s="133">
        <f>IF(AND(N316&lt;90,N316&gt;0),Q316,0)</f>
        <v/>
      </c>
      <c r="Q316" s="133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33">
        <f>IF(AND(H316=TRUE,I316=FALSE),Q316,0)</f>
        <v/>
      </c>
      <c r="S316" s="133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34">
        <f>IF(U316=TRUE,$J316,"")</f>
        <v/>
      </c>
      <c r="U316" s="132" t="b">
        <v>0</v>
      </c>
      <c r="V316" s="133">
        <f>IF(AND(H316=TRUE,OR(K316="",K316&gt;M316)),S316,0)</f>
        <v/>
      </c>
      <c r="W316" s="132" t="n">
        <v>0</v>
      </c>
      <c r="X316" s="132" t="b">
        <v>0</v>
      </c>
      <c r="Y316" s="135">
        <f>IF(H316=FALSE,VLOOKUP($C316,Sales!$C:$F,4,FALSE),1)</f>
        <v/>
      </c>
      <c r="Z316" s="132">
        <f>IF(Y316=0,"Release",IF(AND(L316&lt;J316,Y316=1,H316=FALSE,U316=FALSE,MONTH(L316)&amp;"/"&amp;YEAR(L316)&lt;&gt;MONTH(J316)&amp;"/"&amp;YEAR(J316)),"Release",""))</f>
        <v/>
      </c>
      <c r="AA316" s="136">
        <f>_xlfn.minifs($L:$L,$C:$C,$C316,$F:$F,"&lt;&gt;0")</f>
        <v/>
      </c>
      <c r="AB316" s="136">
        <f>C316&amp;"-"&amp;A316</f>
        <v/>
      </c>
      <c r="AC316" s="136">
        <f>L316</f>
        <v/>
      </c>
      <c r="AD316" s="136">
        <f>EOMONTH(EDATE($J316, 0), 0)</f>
        <v/>
      </c>
      <c r="AE316" s="135">
        <f>IF(AND(AD316&gt;EOMONTH(EDATE(AA316, 0), 0)),1,0)</f>
        <v/>
      </c>
    </row>
    <row r="317">
      <c r="A317" s="132" t="inlineStr">
        <is>
          <t>ZDEB01</t>
        </is>
      </c>
      <c r="B317" s="132" t="n">
        <v>9</v>
      </c>
      <c r="C317" s="132" t="inlineStr">
        <is>
          <t>HVI101</t>
        </is>
      </c>
      <c r="D317" s="132" t="inlineStr">
        <is>
          <t>I</t>
        </is>
      </c>
      <c r="E317" s="132" t="inlineStr">
        <is>
          <t>De Beer William Henry</t>
        </is>
      </c>
      <c r="F317" s="133">
        <f>SUMIFS(Investors!$M:$M, Investors!$I:$I, "&lt;=" &amp; 'NSST Print'!$B$3, Investors!$K:$K, "&gt;" &amp; 'NSST Print'!$B$3, Investors!$A:$A, 'Investor Exit List'!A317, Investors!$E:$E, 'Investor Exit List'!C317)</f>
        <v/>
      </c>
      <c r="G317" s="134" t="n">
        <v>45224</v>
      </c>
      <c r="H317" s="132">
        <f>VLOOKUP($C317,Sales!$C:$E,2,FALSE)</f>
        <v/>
      </c>
      <c r="I317" s="132">
        <f>VLOOKUP($C317,Sales!$C:$E,3,FALSE)</f>
        <v/>
      </c>
      <c r="J317" s="134">
        <f>SUMIFS(Sales!$H:$H,Sales!$C:$C,'Investor Exit List'!$C317)</f>
        <v/>
      </c>
      <c r="K317" s="134">
        <f>IF(I317=TRUE,J317,"")</f>
        <v/>
      </c>
      <c r="L317" s="134">
        <f>G317+731</f>
        <v/>
      </c>
      <c r="M317" s="134" t="n">
        <v>45473</v>
      </c>
      <c r="N317" s="135">
        <f>IFERROR(IF(G317&lt;&gt;"",IF(I317=TRUE,0,IF(U317=TRUE,0,L317-M317)),0),0)</f>
        <v/>
      </c>
      <c r="O317" s="135">
        <f>IF(N317&gt;0,IF(N317&lt;=180,N317,0),0)</f>
        <v/>
      </c>
      <c r="P317" s="133">
        <f>IF(AND(N317&lt;90,N317&gt;0),Q317,0)</f>
        <v/>
      </c>
      <c r="Q317" s="133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33">
        <f>IF(AND(H317=TRUE,I317=FALSE),Q317,0)</f>
        <v/>
      </c>
      <c r="S317" s="133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34">
        <f>IF(U317=TRUE,$J317,"")</f>
        <v/>
      </c>
      <c r="U317" s="132" t="b">
        <v>0</v>
      </c>
      <c r="V317" s="133">
        <f>IF(AND(H317=TRUE,OR(K317="",K317&gt;M317)),S317,0)</f>
        <v/>
      </c>
      <c r="W317" s="132" t="n">
        <v>0</v>
      </c>
      <c r="X317" s="132" t="b">
        <v>0</v>
      </c>
      <c r="Y317" s="135">
        <f>IF(H317=FALSE,VLOOKUP($C317,Sales!$C:$F,4,FALSE),1)</f>
        <v/>
      </c>
      <c r="Z317" s="132">
        <f>IF(Y317=0,"Release",IF(AND(L317&lt;J317,Y317=1,H317=FALSE,U317=FALSE,MONTH(L317)&amp;"/"&amp;YEAR(L317)&lt;&gt;MONTH(J317)&amp;"/"&amp;YEAR(J317)),"Release",""))</f>
        <v/>
      </c>
      <c r="AA317" s="136">
        <f>_xlfn.minifs($L:$L,$C:$C,$C317,$F:$F,"&lt;&gt;0")</f>
        <v/>
      </c>
      <c r="AB317" s="136">
        <f>C317&amp;"-"&amp;A317</f>
        <v/>
      </c>
      <c r="AC317" s="136">
        <f>L317</f>
        <v/>
      </c>
      <c r="AD317" s="136">
        <f>EOMONTH(EDATE($J317, 0), 0)</f>
        <v/>
      </c>
      <c r="AE317" s="135">
        <f>IF(AND(AD317&gt;EOMONTH(EDATE(AA317, 0), 0)),1,0)</f>
        <v/>
      </c>
    </row>
    <row r="318">
      <c r="A318" s="132" t="inlineStr">
        <is>
          <t>ZBEL01</t>
        </is>
      </c>
      <c r="B318" s="132" t="n">
        <v>6</v>
      </c>
      <c r="C318" s="132" t="inlineStr">
        <is>
          <t>HVI102</t>
        </is>
      </c>
      <c r="D318" s="132" t="inlineStr">
        <is>
          <t>I</t>
        </is>
      </c>
      <c r="E318" s="132" t="inlineStr">
        <is>
          <t>Belford Helen Constance</t>
        </is>
      </c>
      <c r="F318" s="133">
        <f>SUMIFS(Investors!$M:$M, Investors!$I:$I, "&lt;=" &amp; 'NSST Print'!$B$3, Investors!$K:$K, "&gt;" &amp; 'NSST Print'!$B$3, Investors!$A:$A, 'Investor Exit List'!A318, Investors!$E:$E, 'Investor Exit List'!C318)</f>
        <v/>
      </c>
      <c r="G318" s="134" t="n">
        <v>45252</v>
      </c>
      <c r="H318" s="132">
        <f>VLOOKUP($C318,Sales!$C:$E,2,FALSE)</f>
        <v/>
      </c>
      <c r="I318" s="132">
        <f>VLOOKUP($C318,Sales!$C:$E,3,FALSE)</f>
        <v/>
      </c>
      <c r="J318" s="134">
        <f>SUMIFS(Sales!$H:$H,Sales!$C:$C,'Investor Exit List'!$C318)</f>
        <v/>
      </c>
      <c r="K318" s="134">
        <f>IF(I318=TRUE,J318,"")</f>
        <v/>
      </c>
      <c r="L318" s="134">
        <f>G318+731</f>
        <v/>
      </c>
      <c r="M318" s="134" t="n">
        <v>45473</v>
      </c>
      <c r="N318" s="135">
        <f>IFERROR(IF(G318&lt;&gt;"",IF(I318=TRUE,0,IF(U318=TRUE,0,L318-M318)),0),0)</f>
        <v/>
      </c>
      <c r="O318" s="135">
        <f>IF(N318&gt;0,IF(N318&lt;=180,N318,0),0)</f>
        <v/>
      </c>
      <c r="P318" s="133">
        <f>IF(AND(N318&lt;90,N318&gt;0),Q318,0)</f>
        <v/>
      </c>
      <c r="Q318" s="133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33">
        <f>IF(AND(H318=TRUE,I318=FALSE),Q318,0)</f>
        <v/>
      </c>
      <c r="S318" s="133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34">
        <f>IF(U318=TRUE,$J318,"")</f>
        <v/>
      </c>
      <c r="U318" s="132" t="b">
        <v>0</v>
      </c>
      <c r="V318" s="133">
        <f>IF(AND(H318=TRUE,OR(K318="",K318&gt;M318)),S318,0)</f>
        <v/>
      </c>
      <c r="W318" s="132" t="n">
        <v>0</v>
      </c>
      <c r="X318" s="132" t="b">
        <v>0</v>
      </c>
      <c r="Y318" s="135">
        <f>IF(H318=FALSE,VLOOKUP($C318,Sales!$C:$F,4,FALSE),1)</f>
        <v/>
      </c>
      <c r="Z318" s="132">
        <f>IF(Y318=0,"Release",IF(AND(L318&lt;J318,Y318=1,H318=FALSE,U318=FALSE,MONTH(L318)&amp;"/"&amp;YEAR(L318)&lt;&gt;MONTH(J318)&amp;"/"&amp;YEAR(J318)),"Release",""))</f>
        <v/>
      </c>
      <c r="AA318" s="136">
        <f>_xlfn.minifs($L:$L,$C:$C,$C318,$F:$F,"&lt;&gt;0")</f>
        <v/>
      </c>
      <c r="AB318" s="136">
        <f>C318&amp;"-"&amp;A318</f>
        <v/>
      </c>
      <c r="AC318" s="136">
        <f>L318</f>
        <v/>
      </c>
      <c r="AD318" s="136">
        <f>EOMONTH(EDATE($J318, 0), 0)</f>
        <v/>
      </c>
      <c r="AE318" s="135">
        <f>IF(AND(AD318&gt;EOMONTH(EDATE(AA318, 0), 0)),1,0)</f>
        <v/>
      </c>
    </row>
    <row r="319">
      <c r="A319" s="132" t="inlineStr">
        <is>
          <t>ZCAR01</t>
        </is>
      </c>
      <c r="B319" s="132" t="n">
        <v>1</v>
      </c>
      <c r="C319" s="132" t="inlineStr">
        <is>
          <t>HVI102</t>
        </is>
      </c>
      <c r="D319" s="132" t="inlineStr">
        <is>
          <t>I</t>
        </is>
      </c>
      <c r="E319" s="132" t="inlineStr">
        <is>
          <t>Carolus Martin Michael</t>
        </is>
      </c>
      <c r="F319" s="133">
        <f>SUMIFS(Investors!$M:$M, Investors!$I:$I, "&lt;=" &amp; 'NSST Print'!$B$3, Investors!$K:$K, "&gt;" &amp; 'NSST Print'!$B$3, Investors!$A:$A, 'Investor Exit List'!A319, Investors!$E:$E, 'Investor Exit List'!C319)</f>
        <v/>
      </c>
      <c r="G319" s="134" t="n">
        <v>45259</v>
      </c>
      <c r="H319" s="132">
        <f>VLOOKUP($C319,Sales!$C:$E,2,FALSE)</f>
        <v/>
      </c>
      <c r="I319" s="132">
        <f>VLOOKUP($C319,Sales!$C:$E,3,FALSE)</f>
        <v/>
      </c>
      <c r="J319" s="134">
        <f>SUMIFS(Sales!$H:$H,Sales!$C:$C,'Investor Exit List'!$C319)</f>
        <v/>
      </c>
      <c r="K319" s="134">
        <f>IF(I319=TRUE,J319,"")</f>
        <v/>
      </c>
      <c r="L319" s="134">
        <f>G319+731</f>
        <v/>
      </c>
      <c r="M319" s="134" t="n">
        <v>45473</v>
      </c>
      <c r="N319" s="135">
        <f>IFERROR(IF(G319&lt;&gt;"",IF(I319=TRUE,0,IF(U319=TRUE,0,L319-M319)),0),0)</f>
        <v/>
      </c>
      <c r="O319" s="135">
        <f>IF(N319&gt;0,IF(N319&lt;=180,N319,0),0)</f>
        <v/>
      </c>
      <c r="P319" s="133">
        <f>IF(AND(N319&lt;90,N319&gt;0),Q319,0)</f>
        <v/>
      </c>
      <c r="Q319" s="133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33">
        <f>IF(AND(H319=TRUE,I319=FALSE),Q319,0)</f>
        <v/>
      </c>
      <c r="S319" s="133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34">
        <f>IF(U319=TRUE,$J319,"")</f>
        <v/>
      </c>
      <c r="U319" s="132" t="b">
        <v>0</v>
      </c>
      <c r="V319" s="133">
        <f>IF(AND(H319=TRUE,OR(K319="",K319&gt;M319)),S319,0)</f>
        <v/>
      </c>
      <c r="W319" s="132" t="n">
        <v>0</v>
      </c>
      <c r="X319" s="132" t="b">
        <v>0</v>
      </c>
      <c r="Y319" s="135">
        <f>IF(H319=FALSE,VLOOKUP($C319,Sales!$C:$F,4,FALSE),1)</f>
        <v/>
      </c>
      <c r="Z319" s="132">
        <f>IF(Y319=0,"Release",IF(AND(L319&lt;J319,Y319=1,H319=FALSE,U319=FALSE,MONTH(L319)&amp;"/"&amp;YEAR(L319)&lt;&gt;MONTH(J319)&amp;"/"&amp;YEAR(J319)),"Release",""))</f>
        <v/>
      </c>
      <c r="AA319" s="136">
        <f>_xlfn.minifs($L:$L,$C:$C,$C319,$F:$F,"&lt;&gt;0")</f>
        <v/>
      </c>
      <c r="AB319" s="136">
        <f>C319&amp;"-"&amp;A319</f>
        <v/>
      </c>
      <c r="AC319" s="136">
        <f>L319</f>
        <v/>
      </c>
      <c r="AD319" s="136">
        <f>EOMONTH(EDATE($J319, 0), 0)</f>
        <v/>
      </c>
      <c r="AE319" s="135">
        <f>IF(AND(AD319&gt;EOMONTH(EDATE(AA319, 0), 0)),1,0)</f>
        <v/>
      </c>
    </row>
    <row r="320">
      <c r="A320" s="132" t="inlineStr">
        <is>
          <t>ZCOE02</t>
        </is>
      </c>
      <c r="B320" s="132" t="n">
        <v>1</v>
      </c>
      <c r="C320" s="132" t="inlineStr">
        <is>
          <t>HVI102</t>
        </is>
      </c>
      <c r="D320" s="132" t="inlineStr">
        <is>
          <t>I</t>
        </is>
      </c>
      <c r="E320" s="132" t="inlineStr">
        <is>
          <t>Coetzee Hugo Amos</t>
        </is>
      </c>
      <c r="F320" s="133">
        <f>SUMIFS(Investors!$M:$M, Investors!$I:$I, "&lt;=" &amp; 'NSST Print'!$B$3, Investors!$K:$K, "&gt;" &amp; 'NSST Print'!$B$3, Investors!$A:$A, 'Investor Exit List'!A320, Investors!$E:$E, 'Investor Exit List'!C320)</f>
        <v/>
      </c>
      <c r="G320" s="134" t="n">
        <v>45224</v>
      </c>
      <c r="H320" s="132">
        <f>VLOOKUP($C320,Sales!$C:$E,2,FALSE)</f>
        <v/>
      </c>
      <c r="I320" s="132">
        <f>VLOOKUP($C320,Sales!$C:$E,3,FALSE)</f>
        <v/>
      </c>
      <c r="J320" s="134">
        <f>SUMIFS(Sales!$H:$H,Sales!$C:$C,'Investor Exit List'!$C320)</f>
        <v/>
      </c>
      <c r="K320" s="134">
        <f>IF(I320=TRUE,J320,"")</f>
        <v/>
      </c>
      <c r="L320" s="134">
        <f>G320+731</f>
        <v/>
      </c>
      <c r="M320" s="134" t="n">
        <v>45473</v>
      </c>
      <c r="N320" s="135">
        <f>IFERROR(IF(G320&lt;&gt;"",IF(I320=TRUE,0,IF(U320=TRUE,0,L320-M320)),0),0)</f>
        <v/>
      </c>
      <c r="O320" s="135">
        <f>IF(N320&gt;0,IF(N320&lt;=180,N320,0),0)</f>
        <v/>
      </c>
      <c r="P320" s="133">
        <f>IF(AND(N320&lt;90,N320&gt;0),Q320,0)</f>
        <v/>
      </c>
      <c r="Q320" s="133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33">
        <f>IF(AND(H320=TRUE,I320=FALSE),Q320,0)</f>
        <v/>
      </c>
      <c r="S320" s="133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34">
        <f>IF(U320=TRUE,$J320,"")</f>
        <v/>
      </c>
      <c r="U320" s="132" t="b">
        <v>0</v>
      </c>
      <c r="V320" s="133">
        <f>IF(AND(H320=TRUE,OR(K320="",K320&gt;M320)),S320,0)</f>
        <v/>
      </c>
      <c r="W320" s="132" t="n">
        <v>0</v>
      </c>
      <c r="X320" s="132" t="b">
        <v>0</v>
      </c>
      <c r="Y320" s="135">
        <f>IF(H320=FALSE,VLOOKUP($C320,Sales!$C:$F,4,FALSE),1)</f>
        <v/>
      </c>
      <c r="Z320" s="132">
        <f>IF(Y320=0,"Release",IF(AND(L320&lt;J320,Y320=1,H320=FALSE,U320=FALSE,MONTH(L320)&amp;"/"&amp;YEAR(L320)&lt;&gt;MONTH(J320)&amp;"/"&amp;YEAR(J320)),"Release",""))</f>
        <v/>
      </c>
      <c r="AA320" s="136">
        <f>_xlfn.minifs($L:$L,$C:$C,$C320,$F:$F,"&lt;&gt;0")</f>
        <v/>
      </c>
      <c r="AB320" s="136">
        <f>C320&amp;"-"&amp;A320</f>
        <v/>
      </c>
      <c r="AC320" s="136">
        <f>L320</f>
        <v/>
      </c>
      <c r="AD320" s="136">
        <f>EOMONTH(EDATE($J320, 0), 0)</f>
        <v/>
      </c>
      <c r="AE320" s="135">
        <f>IF(AND(AD320&gt;EOMONTH(EDATE(AA320, 0), 0)),1,0)</f>
        <v/>
      </c>
    </row>
    <row r="321">
      <c r="A321" s="132" t="inlineStr">
        <is>
          <t>ZNEL01</t>
        </is>
      </c>
      <c r="B321" s="132" t="n">
        <v>1</v>
      </c>
      <c r="C321" s="132" t="inlineStr">
        <is>
          <t>HVI102</t>
        </is>
      </c>
      <c r="D321" s="132" t="inlineStr">
        <is>
          <t>I</t>
        </is>
      </c>
      <c r="E321" s="132" t="inlineStr">
        <is>
          <t>Nel Lambertus Renier (Bertie)</t>
        </is>
      </c>
      <c r="F321" s="133">
        <f>SUMIFS(Investors!$M:$M, Investors!$I:$I, "&lt;=" &amp; 'NSST Print'!$B$3, Investors!$K:$K, "&gt;" &amp; 'NSST Print'!$B$3, Investors!$A:$A, 'Investor Exit List'!A321, Investors!$E:$E, 'Investor Exit List'!C321)</f>
        <v/>
      </c>
      <c r="G321" s="134" t="n">
        <v>45259</v>
      </c>
      <c r="H321" s="132">
        <f>VLOOKUP($C321,Sales!$C:$E,2,FALSE)</f>
        <v/>
      </c>
      <c r="I321" s="132">
        <f>VLOOKUP($C321,Sales!$C:$E,3,FALSE)</f>
        <v/>
      </c>
      <c r="J321" s="134">
        <f>SUMIFS(Sales!$H:$H,Sales!$C:$C,'Investor Exit List'!$C321)</f>
        <v/>
      </c>
      <c r="K321" s="134">
        <f>IF(I321=TRUE,J321,"")</f>
        <v/>
      </c>
      <c r="L321" s="134">
        <f>G321+731</f>
        <v/>
      </c>
      <c r="M321" s="134" t="n">
        <v>45473</v>
      </c>
      <c r="N321" s="135">
        <f>IFERROR(IF(G321&lt;&gt;"",IF(I321=TRUE,0,IF(U321=TRUE,0,L321-M321)),0),0)</f>
        <v/>
      </c>
      <c r="O321" s="135">
        <f>IF(N321&gt;0,IF(N321&lt;=180,N321,0),0)</f>
        <v/>
      </c>
      <c r="P321" s="133">
        <f>IF(AND(N321&lt;90,N321&gt;0),Q321,0)</f>
        <v/>
      </c>
      <c r="Q321" s="133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33">
        <f>IF(AND(H321=TRUE,I321=FALSE),Q321,0)</f>
        <v/>
      </c>
      <c r="S321" s="133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34">
        <f>IF(U321=TRUE,$J321,"")</f>
        <v/>
      </c>
      <c r="U321" s="132" t="b">
        <v>0</v>
      </c>
      <c r="V321" s="133">
        <f>IF(AND(H321=TRUE,OR(K321="",K321&gt;M321)),S321,0)</f>
        <v/>
      </c>
      <c r="W321" s="132" t="n">
        <v>0</v>
      </c>
      <c r="X321" s="132" t="b">
        <v>0</v>
      </c>
      <c r="Y321" s="135">
        <f>IF(H321=FALSE,VLOOKUP($C321,Sales!$C:$F,4,FALSE),1)</f>
        <v/>
      </c>
      <c r="Z321" s="132">
        <f>IF(Y321=0,"Release",IF(AND(L321&lt;J321,Y321=1,H321=FALSE,U321=FALSE,MONTH(L321)&amp;"/"&amp;YEAR(L321)&lt;&gt;MONTH(J321)&amp;"/"&amp;YEAR(J321)),"Release",""))</f>
        <v/>
      </c>
      <c r="AA321" s="136">
        <f>_xlfn.minifs($L:$L,$C:$C,$C321,$F:$F,"&lt;&gt;0")</f>
        <v/>
      </c>
      <c r="AB321" s="136">
        <f>C321&amp;"-"&amp;A321</f>
        <v/>
      </c>
      <c r="AC321" s="136">
        <f>L321</f>
        <v/>
      </c>
      <c r="AD321" s="136">
        <f>EOMONTH(EDATE($J321, 0), 0)</f>
        <v/>
      </c>
      <c r="AE321" s="135">
        <f>IF(AND(AD321&gt;EOMONTH(EDATE(AA321, 0), 0)),1,0)</f>
        <v/>
      </c>
    </row>
    <row r="322">
      <c r="A322" s="132" t="inlineStr">
        <is>
          <t>ZSWA02</t>
        </is>
      </c>
      <c r="B322" s="132" t="n">
        <v>1</v>
      </c>
      <c r="C322" s="132" t="inlineStr">
        <is>
          <t>HVI103</t>
        </is>
      </c>
      <c r="D322" s="132" t="inlineStr">
        <is>
          <t>I</t>
        </is>
      </c>
      <c r="E322" s="132" t="inlineStr">
        <is>
          <t>Swanepoel Daniel Christiaan De Wet</t>
        </is>
      </c>
      <c r="F322" s="133">
        <f>SUMIFS(Investors!$M:$M, Investors!$I:$I, "&lt;=" &amp; 'NSST Print'!$B$3, Investors!$K:$K, "&gt;" &amp; 'NSST Print'!$B$3, Investors!$A:$A, 'Investor Exit List'!A322, Investors!$E:$E, 'Investor Exit List'!C322)</f>
        <v/>
      </c>
      <c r="G322" s="134" t="n">
        <v>45259</v>
      </c>
      <c r="H322" s="132">
        <f>VLOOKUP($C322,Sales!$C:$E,2,FALSE)</f>
        <v/>
      </c>
      <c r="I322" s="132">
        <f>VLOOKUP($C322,Sales!$C:$E,3,FALSE)</f>
        <v/>
      </c>
      <c r="J322" s="134">
        <f>SUMIFS(Sales!$H:$H,Sales!$C:$C,'Investor Exit List'!$C322)</f>
        <v/>
      </c>
      <c r="K322" s="134">
        <f>IF(I322=TRUE,J322,"")</f>
        <v/>
      </c>
      <c r="L322" s="134">
        <f>G322+731</f>
        <v/>
      </c>
      <c r="M322" s="134" t="n">
        <v>45473</v>
      </c>
      <c r="N322" s="135">
        <f>IFERROR(IF(G322&lt;&gt;"",IF(I322=TRUE,0,IF(U322=TRUE,0,L322-M322)),0),0)</f>
        <v/>
      </c>
      <c r="O322" s="135">
        <f>IF(N322&gt;0,IF(N322&lt;=180,N322,0),0)</f>
        <v/>
      </c>
      <c r="P322" s="133">
        <f>IF(AND(N322&lt;90,N322&gt;0),Q322,0)</f>
        <v/>
      </c>
      <c r="Q322" s="133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33">
        <f>IF(AND(H322=TRUE,I322=FALSE),Q322,0)</f>
        <v/>
      </c>
      <c r="S322" s="133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34">
        <f>IF(U322=TRUE,$J322,"")</f>
        <v/>
      </c>
      <c r="U322" s="132" t="b">
        <v>0</v>
      </c>
      <c r="V322" s="133">
        <f>IF(AND(H322=TRUE,OR(K322="",K322&gt;M322)),S322,0)</f>
        <v/>
      </c>
      <c r="W322" s="132" t="n">
        <v>0</v>
      </c>
      <c r="X322" s="132" t="b">
        <v>0</v>
      </c>
      <c r="Y322" s="135">
        <f>IF(H322=FALSE,VLOOKUP($C322,Sales!$C:$F,4,FALSE),1)</f>
        <v/>
      </c>
      <c r="Z322" s="132">
        <f>IF(Y322=0,"Release",IF(AND(L322&lt;J322,Y322=1,H322=FALSE,U322=FALSE,MONTH(L322)&amp;"/"&amp;YEAR(L322)&lt;&gt;MONTH(J322)&amp;"/"&amp;YEAR(J322)),"Release",""))</f>
        <v/>
      </c>
      <c r="AA322" s="136">
        <f>_xlfn.minifs($L:$L,$C:$C,$C322,$F:$F,"&lt;&gt;0")</f>
        <v/>
      </c>
      <c r="AB322" s="136">
        <f>C322&amp;"-"&amp;A322</f>
        <v/>
      </c>
      <c r="AC322" s="136">
        <f>L322</f>
        <v/>
      </c>
      <c r="AD322" s="136">
        <f>EOMONTH(EDATE($J322, 0), 0)</f>
        <v/>
      </c>
      <c r="AE322" s="135">
        <f>IF(AND(AD322&gt;EOMONTH(EDATE(AA322, 0), 0)),1,0)</f>
        <v/>
      </c>
    </row>
    <row r="323">
      <c r="A323" s="132" t="inlineStr">
        <is>
          <t>ZVDM01</t>
        </is>
      </c>
      <c r="B323" s="132" t="n">
        <v>6</v>
      </c>
      <c r="C323" s="132" t="inlineStr">
        <is>
          <t>HVI103</t>
        </is>
      </c>
      <c r="D323" s="132" t="inlineStr">
        <is>
          <t>I</t>
        </is>
      </c>
      <c r="E323" s="132" t="inlineStr">
        <is>
          <t>van der Mescht Paula</t>
        </is>
      </c>
      <c r="F323" s="133">
        <f>SUMIFS(Investors!$M:$M, Investors!$I:$I, "&lt;=" &amp; 'NSST Print'!$B$3, Investors!$K:$K, "&gt;" &amp; 'NSST Print'!$B$3, Investors!$A:$A, 'Investor Exit List'!A323, Investors!$E:$E, 'Investor Exit List'!C323)</f>
        <v/>
      </c>
      <c r="G323" s="134" t="n">
        <v>45371</v>
      </c>
      <c r="H323" s="132">
        <f>VLOOKUP($C323,Sales!$C:$E,2,FALSE)</f>
        <v/>
      </c>
      <c r="I323" s="132">
        <f>VLOOKUP($C323,Sales!$C:$E,3,FALSE)</f>
        <v/>
      </c>
      <c r="J323" s="134">
        <f>SUMIFS(Sales!$H:$H,Sales!$C:$C,'Investor Exit List'!$C323)</f>
        <v/>
      </c>
      <c r="K323" s="134">
        <f>IF(I323=TRUE,J323,"")</f>
        <v/>
      </c>
      <c r="L323" s="134">
        <f>G323+731</f>
        <v/>
      </c>
      <c r="M323" s="134" t="n">
        <v>45473</v>
      </c>
      <c r="N323" s="135">
        <f>IFERROR(IF(G323&lt;&gt;"",IF(I323=TRUE,0,IF(U323=TRUE,0,L323-M323)),0),0)</f>
        <v/>
      </c>
      <c r="O323" s="135">
        <f>IF(N323&gt;0,IF(N323&lt;=180,N323,0),0)</f>
        <v/>
      </c>
      <c r="P323" s="133">
        <f>IF(AND(N323&lt;90,N323&gt;0),Q323,0)</f>
        <v/>
      </c>
      <c r="Q323" s="133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33">
        <f>IF(AND(H323=TRUE,I323=FALSE),Q323,0)</f>
        <v/>
      </c>
      <c r="S323" s="133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34">
        <f>IF(U323=TRUE,$J323,"")</f>
        <v/>
      </c>
      <c r="U323" s="132" t="b">
        <v>0</v>
      </c>
      <c r="V323" s="133">
        <f>IF(AND(H323=TRUE,OR(K323="",K323&gt;M323)),S323,0)</f>
        <v/>
      </c>
      <c r="W323" s="132" t="n">
        <v>0</v>
      </c>
      <c r="X323" s="132" t="b">
        <v>0</v>
      </c>
      <c r="Y323" s="135">
        <f>IF(H323=FALSE,VLOOKUP($C323,Sales!$C:$F,4,FALSE),1)</f>
        <v/>
      </c>
      <c r="Z323" s="132">
        <f>IF(Y323=0,"Release",IF(AND(L323&lt;J323,Y323=1,H323=FALSE,U323=FALSE,MONTH(L323)&amp;"/"&amp;YEAR(L323)&lt;&gt;MONTH(J323)&amp;"/"&amp;YEAR(J323)),"Release",""))</f>
        <v/>
      </c>
      <c r="AA323" s="136">
        <f>_xlfn.minifs($L:$L,$C:$C,$C323,$F:$F,"&lt;&gt;0")</f>
        <v/>
      </c>
      <c r="AB323" s="136">
        <f>C323&amp;"-"&amp;A323</f>
        <v/>
      </c>
      <c r="AC323" s="136">
        <f>L323</f>
        <v/>
      </c>
      <c r="AD323" s="136">
        <f>EOMONTH(EDATE($J323, 0), 0)</f>
        <v/>
      </c>
      <c r="AE323" s="135">
        <f>IF(AND(AD323&gt;EOMONTH(EDATE(AA323, 0), 0)),1,0)</f>
        <v/>
      </c>
    </row>
    <row r="324">
      <c r="A324" s="132" t="inlineStr">
        <is>
          <t>ZDUP01</t>
        </is>
      </c>
      <c r="B324" s="132" t="n">
        <v>2</v>
      </c>
      <c r="C324" s="132" t="inlineStr">
        <is>
          <t>HVI104</t>
        </is>
      </c>
      <c r="D324" s="132" t="inlineStr">
        <is>
          <t>I</t>
        </is>
      </c>
      <c r="E324" s="132" t="inlineStr">
        <is>
          <t>Du Plooy Georgina</t>
        </is>
      </c>
      <c r="F324" s="133">
        <f>SUMIFS(Investors!$M:$M, Investors!$I:$I, "&lt;=" &amp; 'NSST Print'!$B$3, Investors!$K:$K, "&gt;" &amp; 'NSST Print'!$B$3, Investors!$A:$A, 'Investor Exit List'!A324, Investors!$E:$E, 'Investor Exit List'!C324)</f>
        <v/>
      </c>
      <c r="G324" s="134" t="n">
        <v>45259</v>
      </c>
      <c r="H324" s="132">
        <f>VLOOKUP($C324,Sales!$C:$E,2,FALSE)</f>
        <v/>
      </c>
      <c r="I324" s="132">
        <f>VLOOKUP($C324,Sales!$C:$E,3,FALSE)</f>
        <v/>
      </c>
      <c r="J324" s="134">
        <f>SUMIFS(Sales!$H:$H,Sales!$C:$C,'Investor Exit List'!$C324)</f>
        <v/>
      </c>
      <c r="K324" s="134">
        <f>IF(I324=TRUE,J324,"")</f>
        <v/>
      </c>
      <c r="L324" s="134">
        <f>G324+731</f>
        <v/>
      </c>
      <c r="M324" s="134" t="n">
        <v>45473</v>
      </c>
      <c r="N324" s="135">
        <f>IFERROR(IF(G324&lt;&gt;"",IF(I324=TRUE,0,IF(U324=TRUE,0,L324-M324)),0),0)</f>
        <v/>
      </c>
      <c r="O324" s="135">
        <f>IF(N324&gt;0,IF(N324&lt;=180,N324,0),0)</f>
        <v/>
      </c>
      <c r="P324" s="133">
        <f>IF(AND(N324&lt;90,N324&gt;0),Q324,0)</f>
        <v/>
      </c>
      <c r="Q324" s="133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33">
        <f>IF(AND(H324=TRUE,I324=FALSE),Q324,0)</f>
        <v/>
      </c>
      <c r="S324" s="133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34">
        <f>IF(U324=TRUE,$J324,"")</f>
        <v/>
      </c>
      <c r="U324" s="132" t="b">
        <v>0</v>
      </c>
      <c r="V324" s="133">
        <f>IF(AND(H324=TRUE,OR(K324="",K324&gt;M324)),S324,0)</f>
        <v/>
      </c>
      <c r="W324" s="132" t="n">
        <v>0</v>
      </c>
      <c r="X324" s="132" t="b">
        <v>0</v>
      </c>
      <c r="Y324" s="135">
        <f>IF(H324=FALSE,VLOOKUP($C324,Sales!$C:$F,4,FALSE),1)</f>
        <v/>
      </c>
      <c r="Z324" s="132">
        <f>IF(Y324=0,"Release",IF(AND(L324&lt;J324,Y324=1,H324=FALSE,U324=FALSE,MONTH(L324)&amp;"/"&amp;YEAR(L324)&lt;&gt;MONTH(J324)&amp;"/"&amp;YEAR(J324)),"Release",""))</f>
        <v/>
      </c>
      <c r="AA324" s="136">
        <f>_xlfn.minifs($L:$L,$C:$C,$C324,$F:$F,"&lt;&gt;0")</f>
        <v/>
      </c>
      <c r="AB324" s="136">
        <f>C324&amp;"-"&amp;A324</f>
        <v/>
      </c>
      <c r="AC324" s="136">
        <f>L324</f>
        <v/>
      </c>
      <c r="AD324" s="136">
        <f>EOMONTH(EDATE($J324, 0), 0)</f>
        <v/>
      </c>
      <c r="AE324" s="135">
        <f>IF(AND(AD324&gt;EOMONTH(EDATE(AA324, 0), 0)),1,0)</f>
        <v/>
      </c>
    </row>
    <row r="325">
      <c r="A325" s="132" t="inlineStr">
        <is>
          <t>ZRUS01</t>
        </is>
      </c>
      <c r="B325" s="132" t="n">
        <v>2</v>
      </c>
      <c r="C325" s="132" t="inlineStr">
        <is>
          <t>HVI104</t>
        </is>
      </c>
      <c r="D325" s="132" t="inlineStr">
        <is>
          <t>I</t>
        </is>
      </c>
      <c r="E325" s="132" t="inlineStr">
        <is>
          <t>Rust Izak Cornelius</t>
        </is>
      </c>
      <c r="F325" s="133">
        <f>SUMIFS(Investors!$M:$M, Investors!$I:$I, "&lt;=" &amp; 'NSST Print'!$B$3, Investors!$K:$K, "&gt;" &amp; 'NSST Print'!$B$3, Investors!$A:$A, 'Investor Exit List'!A325, Investors!$E:$E, 'Investor Exit List'!C325)</f>
        <v/>
      </c>
      <c r="G325" s="134" t="n">
        <v>45259</v>
      </c>
      <c r="H325" s="132">
        <f>VLOOKUP($C325,Sales!$C:$E,2,FALSE)</f>
        <v/>
      </c>
      <c r="I325" s="132">
        <f>VLOOKUP($C325,Sales!$C:$E,3,FALSE)</f>
        <v/>
      </c>
      <c r="J325" s="134">
        <f>SUMIFS(Sales!$H:$H,Sales!$C:$C,'Investor Exit List'!$C325)</f>
        <v/>
      </c>
      <c r="K325" s="134">
        <f>IF(I325=TRUE,J325,"")</f>
        <v/>
      </c>
      <c r="L325" s="134">
        <f>G325+731</f>
        <v/>
      </c>
      <c r="M325" s="134" t="n">
        <v>45473</v>
      </c>
      <c r="N325" s="135">
        <f>IFERROR(IF(G325&lt;&gt;"",IF(I325=TRUE,0,IF(U325=TRUE,0,L325-M325)),0),0)</f>
        <v/>
      </c>
      <c r="O325" s="135">
        <f>IF(N325&gt;0,IF(N325&lt;=180,N325,0),0)</f>
        <v/>
      </c>
      <c r="P325" s="133">
        <f>IF(AND(N325&lt;90,N325&gt;0),Q325,0)</f>
        <v/>
      </c>
      <c r="Q325" s="133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33">
        <f>IF(AND(H325=TRUE,I325=FALSE),Q325,0)</f>
        <v/>
      </c>
      <c r="S325" s="133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34">
        <f>IF(U325=TRUE,$J325,"")</f>
        <v/>
      </c>
      <c r="U325" s="132" t="b">
        <v>0</v>
      </c>
      <c r="V325" s="133">
        <f>IF(AND(H325=TRUE,OR(K325="",K325&gt;M325)),S325,0)</f>
        <v/>
      </c>
      <c r="W325" s="132" t="n">
        <v>0</v>
      </c>
      <c r="X325" s="132" t="b">
        <v>0</v>
      </c>
      <c r="Y325" s="135">
        <f>IF(H325=FALSE,VLOOKUP($C325,Sales!$C:$F,4,FALSE),1)</f>
        <v/>
      </c>
      <c r="Z325" s="132">
        <f>IF(Y325=0,"Release",IF(AND(L325&lt;J325,Y325=1,H325=FALSE,U325=FALSE,MONTH(L325)&amp;"/"&amp;YEAR(L325)&lt;&gt;MONTH(J325)&amp;"/"&amp;YEAR(J325)),"Release",""))</f>
        <v/>
      </c>
      <c r="AA325" s="136">
        <f>_xlfn.minifs($L:$L,$C:$C,$C325,$F:$F,"&lt;&gt;0")</f>
        <v/>
      </c>
      <c r="AB325" s="136">
        <f>C325&amp;"-"&amp;A325</f>
        <v/>
      </c>
      <c r="AC325" s="136">
        <f>L325</f>
        <v/>
      </c>
      <c r="AD325" s="136">
        <f>EOMONTH(EDATE($J325, 0), 0)</f>
        <v/>
      </c>
      <c r="AE325" s="135">
        <f>IF(AND(AD325&gt;EOMONTH(EDATE(AA325, 0), 0)),1,0)</f>
        <v/>
      </c>
    </row>
    <row r="326">
      <c r="A326" s="132" t="inlineStr">
        <is>
          <t>ZDEL01</t>
        </is>
      </c>
      <c r="B326" s="132" t="n">
        <v>11</v>
      </c>
      <c r="C326" s="132" t="inlineStr">
        <is>
          <t>HVI201</t>
        </is>
      </c>
      <c r="D326" s="132" t="inlineStr">
        <is>
          <t>I</t>
        </is>
      </c>
      <c r="E326" s="132" t="inlineStr">
        <is>
          <t>Jansen van Vuuren Pieter</t>
        </is>
      </c>
      <c r="F326" s="133">
        <f>SUMIFS(Investors!$M:$M, Investors!$I:$I, "&lt;=" &amp; 'NSST Print'!$B$3, Investors!$K:$K, "&gt;" &amp; 'NSST Print'!$B$3, Investors!$A:$A, 'Investor Exit List'!A326, Investors!$E:$E, 'Investor Exit List'!C326)</f>
        <v/>
      </c>
      <c r="G326" s="134" t="n">
        <v>45259</v>
      </c>
      <c r="H326" s="132">
        <f>VLOOKUP($C326,Sales!$C:$E,2,FALSE)</f>
        <v/>
      </c>
      <c r="I326" s="132">
        <f>VLOOKUP($C326,Sales!$C:$E,3,FALSE)</f>
        <v/>
      </c>
      <c r="J326" s="134">
        <f>SUMIFS(Sales!$H:$H,Sales!$C:$C,'Investor Exit List'!$C326)</f>
        <v/>
      </c>
      <c r="K326" s="134">
        <f>IF(I326=TRUE,J326,"")</f>
        <v/>
      </c>
      <c r="L326" s="134">
        <f>G326+731</f>
        <v/>
      </c>
      <c r="M326" s="134" t="n">
        <v>45473</v>
      </c>
      <c r="N326" s="135">
        <f>IFERROR(IF(G326&lt;&gt;"",IF(I326=TRUE,0,IF(U326=TRUE,0,L326-M326)),0),0)</f>
        <v/>
      </c>
      <c r="O326" s="135">
        <f>IF(N326&gt;0,IF(N326&lt;=180,N326,0),0)</f>
        <v/>
      </c>
      <c r="P326" s="133">
        <f>IF(AND(N326&lt;90,N326&gt;0),Q326,0)</f>
        <v/>
      </c>
      <c r="Q326" s="133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33">
        <f>IF(AND(H326=TRUE,I326=FALSE),Q326,0)</f>
        <v/>
      </c>
      <c r="S326" s="133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34">
        <f>IF(U326=TRUE,$J326,"")</f>
        <v/>
      </c>
      <c r="U326" s="132" t="b">
        <v>0</v>
      </c>
      <c r="V326" s="133">
        <f>IF(AND(H326=TRUE,OR(K326="",K326&gt;M326)),S326,0)</f>
        <v/>
      </c>
      <c r="W326" s="132" t="n">
        <v>0</v>
      </c>
      <c r="X326" s="132" t="b">
        <v>0</v>
      </c>
      <c r="Y326" s="135">
        <f>IF(H326=FALSE,VLOOKUP($C326,Sales!$C:$F,4,FALSE),1)</f>
        <v/>
      </c>
      <c r="Z326" s="132">
        <f>IF(Y326=0,"Release",IF(AND(L326&lt;J326,Y326=1,H326=FALSE,U326=FALSE,MONTH(L326)&amp;"/"&amp;YEAR(L326)&lt;&gt;MONTH(J326)&amp;"/"&amp;YEAR(J326)),"Release",""))</f>
        <v/>
      </c>
      <c r="AA326" s="136">
        <f>_xlfn.minifs($L:$L,$C:$C,$C326,$F:$F,"&lt;&gt;0")</f>
        <v/>
      </c>
      <c r="AB326" s="136">
        <f>C326&amp;"-"&amp;A326</f>
        <v/>
      </c>
      <c r="AC326" s="136">
        <f>L326</f>
        <v/>
      </c>
      <c r="AD326" s="136">
        <f>EOMONTH(EDATE($J326, 0), 0)</f>
        <v/>
      </c>
      <c r="AE326" s="135">
        <f>IF(AND(AD326&gt;EOMONTH(EDATE(AA326, 0), 0)),1,0)</f>
        <v/>
      </c>
    </row>
    <row r="327">
      <c r="A327" s="132" t="inlineStr">
        <is>
          <t>ZESP01</t>
        </is>
      </c>
      <c r="B327" s="132" t="n">
        <v>2</v>
      </c>
      <c r="C327" s="132" t="inlineStr">
        <is>
          <t>HVI201</t>
        </is>
      </c>
      <c r="D327" s="132" t="inlineStr">
        <is>
          <t>I</t>
        </is>
      </c>
      <c r="E327" s="132" t="inlineStr">
        <is>
          <t>Espag Etienne</t>
        </is>
      </c>
      <c r="F327" s="133">
        <f>SUMIFS(Investors!$M:$M, Investors!$I:$I, "&lt;=" &amp; 'NSST Print'!$B$3, Investors!$K:$K, "&gt;" &amp; 'NSST Print'!$B$3, Investors!$A:$A, 'Investor Exit List'!A327, Investors!$E:$E, 'Investor Exit List'!C327)</f>
        <v/>
      </c>
      <c r="G327" s="134" t="n">
        <v>45252</v>
      </c>
      <c r="H327" s="132">
        <f>VLOOKUP($C327,Sales!$C:$E,2,FALSE)</f>
        <v/>
      </c>
      <c r="I327" s="132">
        <f>VLOOKUP($C327,Sales!$C:$E,3,FALSE)</f>
        <v/>
      </c>
      <c r="J327" s="134">
        <f>SUMIFS(Sales!$H:$H,Sales!$C:$C,'Investor Exit List'!$C327)</f>
        <v/>
      </c>
      <c r="K327" s="134">
        <f>IF(I327=TRUE,J327,"")</f>
        <v/>
      </c>
      <c r="L327" s="134">
        <f>G327+731</f>
        <v/>
      </c>
      <c r="M327" s="134" t="n">
        <v>45473</v>
      </c>
      <c r="N327" s="135">
        <f>IFERROR(IF(G327&lt;&gt;"",IF(I327=TRUE,0,IF(U327=TRUE,0,L327-M327)),0),0)</f>
        <v/>
      </c>
      <c r="O327" s="135">
        <f>IF(N327&gt;0,IF(N327&lt;=180,N327,0),0)</f>
        <v/>
      </c>
      <c r="P327" s="133">
        <f>IF(AND(N327&lt;90,N327&gt;0),Q327,0)</f>
        <v/>
      </c>
      <c r="Q327" s="133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33">
        <f>IF(AND(H327=TRUE,I327=FALSE),Q327,0)</f>
        <v/>
      </c>
      <c r="S327" s="133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34">
        <f>IF(U327=TRUE,$J327,"")</f>
        <v/>
      </c>
      <c r="U327" s="132" t="b">
        <v>0</v>
      </c>
      <c r="V327" s="133">
        <f>IF(AND(H327=TRUE,OR(K327="",K327&gt;M327)),S327,0)</f>
        <v/>
      </c>
      <c r="W327" s="132" t="n">
        <v>0</v>
      </c>
      <c r="X327" s="132" t="b">
        <v>0</v>
      </c>
      <c r="Y327" s="135">
        <f>IF(H327=FALSE,VLOOKUP($C327,Sales!$C:$F,4,FALSE),1)</f>
        <v/>
      </c>
      <c r="Z327" s="132">
        <f>IF(Y327=0,"Release",IF(AND(L327&lt;J327,Y327=1,H327=FALSE,U327=FALSE,MONTH(L327)&amp;"/"&amp;YEAR(L327)&lt;&gt;MONTH(J327)&amp;"/"&amp;YEAR(J327)),"Release",""))</f>
        <v/>
      </c>
      <c r="AA327" s="136">
        <f>_xlfn.minifs($L:$L,$C:$C,$C327,$F:$F,"&lt;&gt;0")</f>
        <v/>
      </c>
      <c r="AB327" s="136">
        <f>C327&amp;"-"&amp;A327</f>
        <v/>
      </c>
      <c r="AC327" s="136">
        <f>L327</f>
        <v/>
      </c>
      <c r="AD327" s="136">
        <f>EOMONTH(EDATE($J327, 0), 0)</f>
        <v/>
      </c>
      <c r="AE327" s="135">
        <f>IF(AND(AD327&gt;EOMONTH(EDATE(AA327, 0), 0)),1,0)</f>
        <v/>
      </c>
    </row>
    <row r="328">
      <c r="A328" s="132" t="inlineStr">
        <is>
          <t>ZKRO01</t>
        </is>
      </c>
      <c r="B328" s="132" t="n">
        <v>5</v>
      </c>
      <c r="C328" s="132" t="inlineStr">
        <is>
          <t>HVI201</t>
        </is>
      </c>
      <c r="D328" s="132" t="inlineStr">
        <is>
          <t>I</t>
        </is>
      </c>
      <c r="E328" s="132" t="inlineStr">
        <is>
          <t>van der Merwe Frans</t>
        </is>
      </c>
      <c r="F328" s="133">
        <f>SUMIFS(Investors!$M:$M, Investors!$I:$I, "&lt;=" &amp; 'NSST Print'!$B$3, Investors!$K:$K, "&gt;" &amp; 'NSST Print'!$B$3, Investors!$A:$A, 'Investor Exit List'!A328, Investors!$E:$E, 'Investor Exit List'!C328)</f>
        <v/>
      </c>
      <c r="G328" s="134" t="n">
        <v>45273</v>
      </c>
      <c r="H328" s="132">
        <f>VLOOKUP($C328,Sales!$C:$E,2,FALSE)</f>
        <v/>
      </c>
      <c r="I328" s="132">
        <f>VLOOKUP($C328,Sales!$C:$E,3,FALSE)</f>
        <v/>
      </c>
      <c r="J328" s="134">
        <f>SUMIFS(Sales!$H:$H,Sales!$C:$C,'Investor Exit List'!$C328)</f>
        <v/>
      </c>
      <c r="K328" s="134">
        <f>IF(I328=TRUE,J328,"")</f>
        <v/>
      </c>
      <c r="L328" s="134">
        <f>G328+731</f>
        <v/>
      </c>
      <c r="M328" s="134" t="n">
        <v>45473</v>
      </c>
      <c r="N328" s="135">
        <f>IFERROR(IF(G328&lt;&gt;"",IF(I328=TRUE,0,IF(U328=TRUE,0,L328-M328)),0),0)</f>
        <v/>
      </c>
      <c r="O328" s="135">
        <f>IF(N328&gt;0,IF(N328&lt;=180,N328,0),0)</f>
        <v/>
      </c>
      <c r="P328" s="133">
        <f>IF(AND(N328&lt;90,N328&gt;0),Q328,0)</f>
        <v/>
      </c>
      <c r="Q328" s="133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33">
        <f>IF(AND(H328=TRUE,I328=FALSE),Q328,0)</f>
        <v/>
      </c>
      <c r="S328" s="133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34">
        <f>IF(U328=TRUE,$J328,"")</f>
        <v/>
      </c>
      <c r="U328" s="132" t="b">
        <v>0</v>
      </c>
      <c r="V328" s="133">
        <f>IF(AND(H328=TRUE,OR(K328="",K328&gt;M328)),S328,0)</f>
        <v/>
      </c>
      <c r="W328" s="132" t="n">
        <v>0</v>
      </c>
      <c r="X328" s="132" t="b">
        <v>0</v>
      </c>
      <c r="Y328" s="135">
        <f>IF(H328=FALSE,VLOOKUP($C328,Sales!$C:$F,4,FALSE),1)</f>
        <v/>
      </c>
      <c r="Z328" s="132">
        <f>IF(Y328=0,"Release",IF(AND(L328&lt;J328,Y328=1,H328=FALSE,U328=FALSE,MONTH(L328)&amp;"/"&amp;YEAR(L328)&lt;&gt;MONTH(J328)&amp;"/"&amp;YEAR(J328)),"Release",""))</f>
        <v/>
      </c>
      <c r="AA328" s="136">
        <f>_xlfn.minifs($L:$L,$C:$C,$C328,$F:$F,"&lt;&gt;0")</f>
        <v/>
      </c>
      <c r="AB328" s="136">
        <f>C328&amp;"-"&amp;A328</f>
        <v/>
      </c>
      <c r="AC328" s="136">
        <f>L328</f>
        <v/>
      </c>
      <c r="AD328" s="136">
        <f>EOMONTH(EDATE($J328, 0), 0)</f>
        <v/>
      </c>
      <c r="AE328" s="135">
        <f>IF(AND(AD328&gt;EOMONTH(EDATE(AA328, 0), 0)),1,0)</f>
        <v/>
      </c>
    </row>
    <row r="329">
      <c r="A329" s="132" t="inlineStr">
        <is>
          <t>ZKRI02</t>
        </is>
      </c>
      <c r="B329" s="132" t="n">
        <v>5</v>
      </c>
      <c r="C329" s="132" t="inlineStr">
        <is>
          <t>HVI202</t>
        </is>
      </c>
      <c r="D329" s="132" t="inlineStr">
        <is>
          <t>I</t>
        </is>
      </c>
      <c r="E329" s="132" t="inlineStr">
        <is>
          <t>Kriel Hermanus Johannes</t>
        </is>
      </c>
      <c r="F329" s="133">
        <f>SUMIFS(Investors!$M:$M, Investors!$I:$I, "&lt;=" &amp; 'NSST Print'!$B$3, Investors!$K:$K, "&gt;" &amp; 'NSST Print'!$B$3, Investors!$A:$A, 'Investor Exit List'!A329, Investors!$E:$E, 'Investor Exit List'!C329)</f>
        <v/>
      </c>
      <c r="G329" s="134" t="n">
        <v>45259</v>
      </c>
      <c r="H329" s="132">
        <f>VLOOKUP($C329,Sales!$C:$E,2,FALSE)</f>
        <v/>
      </c>
      <c r="I329" s="132">
        <f>VLOOKUP($C329,Sales!$C:$E,3,FALSE)</f>
        <v/>
      </c>
      <c r="J329" s="134">
        <f>SUMIFS(Sales!$H:$H,Sales!$C:$C,'Investor Exit List'!$C329)</f>
        <v/>
      </c>
      <c r="K329" s="134">
        <f>IF(I329=TRUE,J329,"")</f>
        <v/>
      </c>
      <c r="L329" s="134">
        <f>G329+731</f>
        <v/>
      </c>
      <c r="M329" s="134" t="n">
        <v>45473</v>
      </c>
      <c r="N329" s="135">
        <f>IFERROR(IF(G329&lt;&gt;"",IF(I329=TRUE,0,IF(U329=TRUE,0,L329-M329)),0),0)</f>
        <v/>
      </c>
      <c r="O329" s="135">
        <f>IF(N329&gt;0,IF(N329&lt;=180,N329,0),0)</f>
        <v/>
      </c>
      <c r="P329" s="133">
        <f>IF(AND(N329&lt;90,N329&gt;0),Q329,0)</f>
        <v/>
      </c>
      <c r="Q329" s="133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33">
        <f>IF(AND(H329=TRUE,I329=FALSE),Q329,0)</f>
        <v/>
      </c>
      <c r="S329" s="133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34">
        <f>IF(U329=TRUE,$J329,"")</f>
        <v/>
      </c>
      <c r="U329" s="132" t="b">
        <v>0</v>
      </c>
      <c r="V329" s="133">
        <f>IF(AND(H329=TRUE,OR(K329="",K329&gt;M329)),S329,0)</f>
        <v/>
      </c>
      <c r="W329" s="132" t="n">
        <v>0</v>
      </c>
      <c r="X329" s="132" t="b">
        <v>0</v>
      </c>
      <c r="Y329" s="135">
        <f>IF(H329=FALSE,VLOOKUP($C329,Sales!$C:$F,4,FALSE),1)</f>
        <v/>
      </c>
      <c r="Z329" s="132">
        <f>IF(Y329=0,"Release",IF(AND(L329&lt;J329,Y329=1,H329=FALSE,U329=FALSE,MONTH(L329)&amp;"/"&amp;YEAR(L329)&lt;&gt;MONTH(J329)&amp;"/"&amp;YEAR(J329)),"Release",""))</f>
        <v/>
      </c>
      <c r="AA329" s="136">
        <f>_xlfn.minifs($L:$L,$C:$C,$C329,$F:$F,"&lt;&gt;0")</f>
        <v/>
      </c>
      <c r="AB329" s="136">
        <f>C329&amp;"-"&amp;A329</f>
        <v/>
      </c>
      <c r="AC329" s="136">
        <f>L329</f>
        <v/>
      </c>
      <c r="AD329" s="136">
        <f>EOMONTH(EDATE($J329, 0), 0)</f>
        <v/>
      </c>
      <c r="AE329" s="135">
        <f>IF(AND(AD329&gt;EOMONTH(EDATE(AA329, 0), 0)),1,0)</f>
        <v/>
      </c>
    </row>
    <row r="330">
      <c r="A330" s="132" t="inlineStr">
        <is>
          <t>ZKRI02</t>
        </is>
      </c>
      <c r="B330" s="132" t="n">
        <v>6</v>
      </c>
      <c r="C330" s="132" t="inlineStr">
        <is>
          <t>HVI203</t>
        </is>
      </c>
      <c r="D330" s="132" t="inlineStr">
        <is>
          <t>I</t>
        </is>
      </c>
      <c r="E330" s="132" t="inlineStr">
        <is>
          <t>Kriel Hermanus Johannes</t>
        </is>
      </c>
      <c r="F330" s="133">
        <f>SUMIFS(Investors!$M:$M, Investors!$I:$I, "&lt;=" &amp; 'NSST Print'!$B$3, Investors!$K:$K, "&gt;" &amp; 'NSST Print'!$B$3, Investors!$A:$A, 'Investor Exit List'!A330, Investors!$E:$E, 'Investor Exit List'!C330)</f>
        <v/>
      </c>
      <c r="G330" s="134" t="n">
        <v>45259</v>
      </c>
      <c r="H330" s="132">
        <f>VLOOKUP($C330,Sales!$C:$E,2,FALSE)</f>
        <v/>
      </c>
      <c r="I330" s="132">
        <f>VLOOKUP($C330,Sales!$C:$E,3,FALSE)</f>
        <v/>
      </c>
      <c r="J330" s="134">
        <f>SUMIFS(Sales!$H:$H,Sales!$C:$C,'Investor Exit List'!$C330)</f>
        <v/>
      </c>
      <c r="K330" s="134">
        <f>IF(I330=TRUE,J330,"")</f>
        <v/>
      </c>
      <c r="L330" s="134">
        <f>G330+731</f>
        <v/>
      </c>
      <c r="M330" s="134" t="n">
        <v>45473</v>
      </c>
      <c r="N330" s="135">
        <f>IFERROR(IF(G330&lt;&gt;"",IF(I330=TRUE,0,IF(U330=TRUE,0,L330-M330)),0),0)</f>
        <v/>
      </c>
      <c r="O330" s="135">
        <f>IF(N330&gt;0,IF(N330&lt;=180,N330,0),0)</f>
        <v/>
      </c>
      <c r="P330" s="133">
        <f>IF(AND(N330&lt;90,N330&gt;0),Q330,0)</f>
        <v/>
      </c>
      <c r="Q330" s="133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33">
        <f>IF(AND(H330=TRUE,I330=FALSE),Q330,0)</f>
        <v/>
      </c>
      <c r="S330" s="133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34">
        <f>IF(U330=TRUE,$J330,"")</f>
        <v/>
      </c>
      <c r="U330" s="132" t="b">
        <v>0</v>
      </c>
      <c r="V330" s="133">
        <f>IF(AND(H330=TRUE,OR(K330="",K330&gt;M330)),S330,0)</f>
        <v/>
      </c>
      <c r="W330" s="132" t="n">
        <v>0</v>
      </c>
      <c r="X330" s="132" t="b">
        <v>0</v>
      </c>
      <c r="Y330" s="135">
        <f>IF(H330=FALSE,VLOOKUP($C330,Sales!$C:$F,4,FALSE),1)</f>
        <v/>
      </c>
      <c r="Z330" s="132">
        <f>IF(Y330=0,"Release",IF(AND(L330&lt;J330,Y330=1,H330=FALSE,U330=FALSE,MONTH(L330)&amp;"/"&amp;YEAR(L330)&lt;&gt;MONTH(J330)&amp;"/"&amp;YEAR(J330)),"Release",""))</f>
        <v/>
      </c>
      <c r="AA330" s="136">
        <f>_xlfn.minifs($L:$L,$C:$C,$C330,$F:$F,"&lt;&gt;0")</f>
        <v/>
      </c>
      <c r="AB330" s="136">
        <f>C330&amp;"-"&amp;A330</f>
        <v/>
      </c>
      <c r="AC330" s="136">
        <f>L330</f>
        <v/>
      </c>
      <c r="AD330" s="136">
        <f>EOMONTH(EDATE($J330, 0), 0)</f>
        <v/>
      </c>
      <c r="AE330" s="135">
        <f>IF(AND(AD330&gt;EOMONTH(EDATE(AA330, 0), 0)),1,0)</f>
        <v/>
      </c>
    </row>
    <row r="331">
      <c r="A331" s="132" t="inlineStr">
        <is>
          <t>ZMYB01</t>
        </is>
      </c>
      <c r="B331" s="132" t="n">
        <v>2</v>
      </c>
      <c r="C331" s="132" t="inlineStr">
        <is>
          <t>HVI204</t>
        </is>
      </c>
      <c r="D331" s="132" t="inlineStr">
        <is>
          <t>I</t>
        </is>
      </c>
      <c r="E331" s="132" t="inlineStr">
        <is>
          <t>Myburgh Hermanus Carel</t>
        </is>
      </c>
      <c r="F331" s="133">
        <f>SUMIFS(Investors!$M:$M, Investors!$I:$I, "&lt;=" &amp; 'NSST Print'!$B$3, Investors!$K:$K, "&gt;" &amp; 'NSST Print'!$B$3, Investors!$A:$A, 'Investor Exit List'!A331, Investors!$E:$E, 'Investor Exit List'!C331)</f>
        <v/>
      </c>
      <c r="G331" s="134" t="n">
        <v>45280</v>
      </c>
      <c r="H331" s="132">
        <f>VLOOKUP($C331,Sales!$C:$E,2,FALSE)</f>
        <v/>
      </c>
      <c r="I331" s="132">
        <f>VLOOKUP($C331,Sales!$C:$E,3,FALSE)</f>
        <v/>
      </c>
      <c r="J331" s="134">
        <f>SUMIFS(Sales!$H:$H,Sales!$C:$C,'Investor Exit List'!$C331)</f>
        <v/>
      </c>
      <c r="K331" s="134">
        <f>IF(I331=TRUE,J331,"")</f>
        <v/>
      </c>
      <c r="L331" s="134">
        <f>G331+731</f>
        <v/>
      </c>
      <c r="M331" s="134" t="n">
        <v>45473</v>
      </c>
      <c r="N331" s="135">
        <f>IFERROR(IF(G331&lt;&gt;"",IF(I331=TRUE,0,IF(U331=TRUE,0,L331-M331)),0),0)</f>
        <v/>
      </c>
      <c r="O331" s="135">
        <f>IF(N331&gt;0,IF(N331&lt;=180,N331,0),0)</f>
        <v/>
      </c>
      <c r="P331" s="133">
        <f>IF(AND(N331&lt;90,N331&gt;0),Q331,0)</f>
        <v/>
      </c>
      <c r="Q331" s="133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33">
        <f>IF(AND(H331=TRUE,I331=FALSE),Q331,0)</f>
        <v/>
      </c>
      <c r="S331" s="133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34">
        <f>IF(U331=TRUE,$J331,"")</f>
        <v/>
      </c>
      <c r="U331" s="132" t="b">
        <v>0</v>
      </c>
      <c r="V331" s="133">
        <f>IF(AND(H331=TRUE,OR(K331="",K331&gt;M331)),S331,0)</f>
        <v/>
      </c>
      <c r="W331" s="132" t="n">
        <v>0</v>
      </c>
      <c r="X331" s="132" t="b">
        <v>0</v>
      </c>
      <c r="Y331" s="135">
        <f>IF(H331=FALSE,VLOOKUP($C331,Sales!$C:$F,4,FALSE),1)</f>
        <v/>
      </c>
      <c r="Z331" s="132">
        <f>IF(Y331=0,"Release",IF(AND(L331&lt;J331,Y331=1,H331=FALSE,U331=FALSE,MONTH(L331)&amp;"/"&amp;YEAR(L331)&lt;&gt;MONTH(J331)&amp;"/"&amp;YEAR(J331)),"Release",""))</f>
        <v/>
      </c>
      <c r="AA331" s="136">
        <f>_xlfn.minifs($L:$L,$C:$C,$C331,$F:$F,"&lt;&gt;0")</f>
        <v/>
      </c>
      <c r="AB331" s="136">
        <f>C331&amp;"-"&amp;A331</f>
        <v/>
      </c>
      <c r="AC331" s="136">
        <f>L331</f>
        <v/>
      </c>
      <c r="AD331" s="136">
        <f>EOMONTH(EDATE($J331, 0), 0)</f>
        <v/>
      </c>
      <c r="AE331" s="135">
        <f>IF(AND(AD331&gt;EOMONTH(EDATE(AA331, 0), 0)),1,0)</f>
        <v/>
      </c>
    </row>
    <row r="332">
      <c r="A332" s="132" t="inlineStr">
        <is>
          <t>ZOLI01</t>
        </is>
      </c>
      <c r="B332" s="132" t="n">
        <v>2</v>
      </c>
      <c r="C332" s="132" t="inlineStr">
        <is>
          <t>HVJ101</t>
        </is>
      </c>
      <c r="D332" s="132" t="inlineStr">
        <is>
          <t>J</t>
        </is>
      </c>
      <c r="E332" s="132" t="inlineStr">
        <is>
          <t>Olivier Jan Lukas Cornelus</t>
        </is>
      </c>
      <c r="F332" s="133">
        <f>SUMIFS(Investors!$M:$M, Investors!$I:$I, "&lt;=" &amp; 'NSST Print'!$B$3, Investors!$K:$K, "&gt;" &amp; 'NSST Print'!$B$3, Investors!$A:$A, 'Investor Exit List'!A332, Investors!$E:$E, 'Investor Exit List'!C332)</f>
        <v/>
      </c>
      <c r="G332" s="134" t="n">
        <v>44779</v>
      </c>
      <c r="H332" s="132">
        <f>VLOOKUP($C332,Sales!$C:$E,2,FALSE)</f>
        <v/>
      </c>
      <c r="I332" s="132">
        <f>VLOOKUP($C332,Sales!$C:$E,3,FALSE)</f>
        <v/>
      </c>
      <c r="J332" s="134">
        <f>SUMIFS(Sales!$H:$H,Sales!$C:$C,'Investor Exit List'!$C332)</f>
        <v/>
      </c>
      <c r="K332" s="134">
        <f>IF(I332=TRUE,J332,"")</f>
        <v/>
      </c>
      <c r="L332" s="134">
        <f>G332+731</f>
        <v/>
      </c>
      <c r="M332" s="134" t="n">
        <v>45473</v>
      </c>
      <c r="N332" s="135">
        <f>IFERROR(IF(G332&lt;&gt;"",IF(I332=TRUE,0,IF(U332=TRUE,0,L332-M332)),0),0)</f>
        <v/>
      </c>
      <c r="O332" s="135">
        <f>IF(N332&gt;0,IF(N332&lt;=180,N332,0),0)</f>
        <v/>
      </c>
      <c r="P332" s="133">
        <f>IF(AND(N332&lt;90,N332&gt;0),Q332,0)</f>
        <v/>
      </c>
      <c r="Q332" s="133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33">
        <f>IF(AND(H332=TRUE,I332=FALSE),Q332,0)</f>
        <v/>
      </c>
      <c r="S332" s="133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34">
        <f>IF(U332=TRUE,$J332,"")</f>
        <v/>
      </c>
      <c r="U332" s="132" t="b">
        <v>0</v>
      </c>
      <c r="V332" s="133">
        <f>IF(AND(H332=TRUE,OR(K332="",K332&gt;M332)),S332,0)</f>
        <v/>
      </c>
      <c r="W332" s="132" t="n">
        <v>0</v>
      </c>
      <c r="X332" s="132" t="b">
        <v>0</v>
      </c>
      <c r="Y332" s="135">
        <f>IF(H332=FALSE,VLOOKUP($C332,Sales!$C:$F,4,FALSE),1)</f>
        <v/>
      </c>
      <c r="Z332" s="132">
        <f>IF(Y332=0,"Release",IF(AND(L332&lt;J332,Y332=1,H332=FALSE,U332=FALSE,MONTH(L332)&amp;"/"&amp;YEAR(L332)&lt;&gt;MONTH(J332)&amp;"/"&amp;YEAR(J332)),"Release",""))</f>
        <v/>
      </c>
      <c r="AA332" s="136">
        <f>_xlfn.minifs($L:$L,$C:$C,$C332,$F:$F,"&lt;&gt;0")</f>
        <v/>
      </c>
      <c r="AB332" s="136">
        <f>C332&amp;"-"&amp;A332</f>
        <v/>
      </c>
      <c r="AC332" s="136">
        <f>L332</f>
        <v/>
      </c>
      <c r="AD332" s="136">
        <f>EOMONTH(EDATE($J332, 0), 0)</f>
        <v/>
      </c>
      <c r="AE332" s="135">
        <f>IF(AND(AD332&gt;EOMONTH(EDATE(AA332, 0), 0)),1,0)</f>
        <v/>
      </c>
    </row>
    <row r="333">
      <c r="A333" s="132" t="inlineStr">
        <is>
          <t>ZVAN05</t>
        </is>
      </c>
      <c r="B333" s="132" t="n">
        <v>2</v>
      </c>
      <c r="C333" s="132" t="inlineStr">
        <is>
          <t>HVJ101</t>
        </is>
      </c>
      <c r="D333" s="132" t="inlineStr">
        <is>
          <t>J</t>
        </is>
      </c>
      <c r="E333" s="132" t="inlineStr">
        <is>
          <t>van der Sandt Hermanus</t>
        </is>
      </c>
      <c r="F333" s="133">
        <f>SUMIFS(Investors!$M:$M, Investors!$I:$I, "&lt;=" &amp; 'NSST Print'!$B$3, Investors!$K:$K, "&gt;" &amp; 'NSST Print'!$B$3, Investors!$A:$A, 'Investor Exit List'!A333, Investors!$E:$E, 'Investor Exit List'!C333)</f>
        <v/>
      </c>
      <c r="G333" s="134" t="n">
        <v>44777</v>
      </c>
      <c r="H333" s="132">
        <f>VLOOKUP($C333,Sales!$C:$E,2,FALSE)</f>
        <v/>
      </c>
      <c r="I333" s="132">
        <f>VLOOKUP($C333,Sales!$C:$E,3,FALSE)</f>
        <v/>
      </c>
      <c r="J333" s="134">
        <f>SUMIFS(Sales!$H:$H,Sales!$C:$C,'Investor Exit List'!$C333)</f>
        <v/>
      </c>
      <c r="K333" s="134">
        <f>IF(I333=TRUE,J333,"")</f>
        <v/>
      </c>
      <c r="L333" s="134">
        <f>G333+731</f>
        <v/>
      </c>
      <c r="M333" s="134" t="n">
        <v>45473</v>
      </c>
      <c r="N333" s="135">
        <f>IFERROR(IF(G333&lt;&gt;"",IF(I333=TRUE,0,IF(U333=TRUE,0,L333-M333)),0),0)</f>
        <v/>
      </c>
      <c r="O333" s="135">
        <f>IF(N333&gt;0,IF(N333&lt;=180,N333,0),0)</f>
        <v/>
      </c>
      <c r="P333" s="133">
        <f>IF(AND(N333&lt;90,N333&gt;0),Q333,0)</f>
        <v/>
      </c>
      <c r="Q333" s="133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33">
        <f>IF(AND(H333=TRUE,I333=FALSE),Q333,0)</f>
        <v/>
      </c>
      <c r="S333" s="133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34">
        <f>IF(U333=TRUE,$J333,"")</f>
        <v/>
      </c>
      <c r="U333" s="132" t="b">
        <v>0</v>
      </c>
      <c r="V333" s="133">
        <f>IF(AND(H333=TRUE,OR(K333="",K333&gt;M333)),S333,0)</f>
        <v/>
      </c>
      <c r="W333" s="132" t="n">
        <v>0</v>
      </c>
      <c r="X333" s="132" t="b">
        <v>0</v>
      </c>
      <c r="Y333" s="135">
        <f>IF(H333=FALSE,VLOOKUP($C333,Sales!$C:$F,4,FALSE),1)</f>
        <v/>
      </c>
      <c r="Z333" s="132">
        <f>IF(Y333=0,"Release",IF(AND(L333&lt;J333,Y333=1,H333=FALSE,U333=FALSE,MONTH(L333)&amp;"/"&amp;YEAR(L333)&lt;&gt;MONTH(J333)&amp;"/"&amp;YEAR(J333)),"Release",""))</f>
        <v/>
      </c>
      <c r="AA333" s="136">
        <f>_xlfn.minifs($L:$L,$C:$C,$C333,$F:$F,"&lt;&gt;0")</f>
        <v/>
      </c>
      <c r="AB333" s="136">
        <f>C333&amp;"-"&amp;A333</f>
        <v/>
      </c>
      <c r="AC333" s="136">
        <f>L333</f>
        <v/>
      </c>
      <c r="AD333" s="136">
        <f>EOMONTH(EDATE($J333, 0), 0)</f>
        <v/>
      </c>
      <c r="AE333" s="135">
        <f>IF(AND(AD333&gt;EOMONTH(EDATE(AA333, 0), 0)),1,0)</f>
        <v/>
      </c>
    </row>
    <row r="334">
      <c r="A334" s="132" t="inlineStr">
        <is>
          <t>ZKUS03</t>
        </is>
      </c>
      <c r="B334" s="132" t="n">
        <v>3</v>
      </c>
      <c r="C334" s="132" t="inlineStr">
        <is>
          <t>HVJ102</t>
        </is>
      </c>
      <c r="D334" s="132" t="inlineStr">
        <is>
          <t>J</t>
        </is>
      </c>
      <c r="E334" s="132" t="inlineStr">
        <is>
          <t>Kuster Joanne Tracy</t>
        </is>
      </c>
      <c r="F334" s="133">
        <f>SUMIFS(Investors!$M:$M, Investors!$I:$I, "&lt;=" &amp; 'NSST Print'!$B$3, Investors!$K:$K, "&gt;" &amp; 'NSST Print'!$B$3, Investors!$A:$A, 'Investor Exit List'!A334, Investors!$E:$E, 'Investor Exit List'!C334)</f>
        <v/>
      </c>
      <c r="G334" s="134" t="n">
        <v>44743</v>
      </c>
      <c r="H334" s="132">
        <f>VLOOKUP($C334,Sales!$C:$E,2,FALSE)</f>
        <v/>
      </c>
      <c r="I334" s="132">
        <f>VLOOKUP($C334,Sales!$C:$E,3,FALSE)</f>
        <v/>
      </c>
      <c r="J334" s="134">
        <f>SUMIFS(Sales!$H:$H,Sales!$C:$C,'Investor Exit List'!$C334)</f>
        <v/>
      </c>
      <c r="K334" s="134">
        <f>IF(I334=TRUE,J334,"")</f>
        <v/>
      </c>
      <c r="L334" s="134">
        <f>G334+731</f>
        <v/>
      </c>
      <c r="M334" s="134" t="n">
        <v>45473</v>
      </c>
      <c r="N334" s="135">
        <f>IFERROR(IF(G334&lt;&gt;"",IF(I334=TRUE,0,IF(U334=TRUE,0,L334-M334)),0),0)</f>
        <v/>
      </c>
      <c r="O334" s="135">
        <f>IF(N334&gt;0,IF(N334&lt;=180,N334,0),0)</f>
        <v/>
      </c>
      <c r="P334" s="133">
        <f>IF(AND(N334&lt;90,N334&gt;0),Q334,0)</f>
        <v/>
      </c>
      <c r="Q334" s="133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33">
        <f>IF(AND(H334=TRUE,I334=FALSE),Q334,0)</f>
        <v/>
      </c>
      <c r="S334" s="133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34">
        <f>IF(U334=TRUE,$J334,"")</f>
        <v/>
      </c>
      <c r="U334" s="132" t="b">
        <v>0</v>
      </c>
      <c r="V334" s="133">
        <f>IF(AND(H334=TRUE,OR(K334="",K334&gt;M334)),S334,0)</f>
        <v/>
      </c>
      <c r="W334" s="132" t="n">
        <v>0</v>
      </c>
      <c r="X334" s="132" t="b">
        <v>0</v>
      </c>
      <c r="Y334" s="135">
        <f>IF(H334=FALSE,VLOOKUP($C334,Sales!$C:$F,4,FALSE),1)</f>
        <v/>
      </c>
      <c r="Z334" s="132">
        <f>IF(Y334=0,"Release",IF(AND(L334&lt;J334,Y334=1,H334=FALSE,U334=FALSE,MONTH(L334)&amp;"/"&amp;YEAR(L334)&lt;&gt;MONTH(J334)&amp;"/"&amp;YEAR(J334)),"Release",""))</f>
        <v/>
      </c>
      <c r="AA334" s="136">
        <f>_xlfn.minifs($L:$L,$C:$C,$C334,$F:$F,"&lt;&gt;0")</f>
        <v/>
      </c>
      <c r="AB334" s="136">
        <f>C334&amp;"-"&amp;A334</f>
        <v/>
      </c>
      <c r="AC334" s="136">
        <f>L334</f>
        <v/>
      </c>
      <c r="AD334" s="136">
        <f>EOMONTH(EDATE($J334, 0), 0)</f>
        <v/>
      </c>
      <c r="AE334" s="135">
        <f>IF(AND(AD334&gt;EOMONTH(EDATE(AA334, 0), 0)),1,0)</f>
        <v/>
      </c>
    </row>
    <row r="335">
      <c r="A335" s="132" t="inlineStr">
        <is>
          <t>ZMCD02</t>
        </is>
      </c>
      <c r="B335" s="132" t="n">
        <v>3</v>
      </c>
      <c r="C335" s="132" t="inlineStr">
        <is>
          <t>HVJ102</t>
        </is>
      </c>
      <c r="D335" s="132" t="inlineStr">
        <is>
          <t>J</t>
        </is>
      </c>
      <c r="E335" s="132" t="inlineStr">
        <is>
          <t>McDonald Andre (Josias Andreas)</t>
        </is>
      </c>
      <c r="F335" s="133">
        <f>SUMIFS(Investors!$M:$M, Investors!$I:$I, "&lt;=" &amp; 'NSST Print'!$B$3, Investors!$K:$K, "&gt;" &amp; 'NSST Print'!$B$3, Investors!$A:$A, 'Investor Exit List'!A335, Investors!$E:$E, 'Investor Exit List'!C335)</f>
        <v/>
      </c>
      <c r="G335" s="134" t="n">
        <v>44743</v>
      </c>
      <c r="H335" s="132">
        <f>VLOOKUP($C335,Sales!$C:$E,2,FALSE)</f>
        <v/>
      </c>
      <c r="I335" s="132">
        <f>VLOOKUP($C335,Sales!$C:$E,3,FALSE)</f>
        <v/>
      </c>
      <c r="J335" s="134">
        <f>SUMIFS(Sales!$H:$H,Sales!$C:$C,'Investor Exit List'!$C335)</f>
        <v/>
      </c>
      <c r="K335" s="134">
        <f>IF(I335=TRUE,J335,"")</f>
        <v/>
      </c>
      <c r="L335" s="134">
        <f>G335+731</f>
        <v/>
      </c>
      <c r="M335" s="134" t="n">
        <v>45473</v>
      </c>
      <c r="N335" s="135">
        <f>IFERROR(IF(G335&lt;&gt;"",IF(I335=TRUE,0,IF(U335=TRUE,0,L335-M335)),0),0)</f>
        <v/>
      </c>
      <c r="O335" s="135">
        <f>IF(N335&gt;0,IF(N335&lt;=180,N335,0),0)</f>
        <v/>
      </c>
      <c r="P335" s="133">
        <f>IF(AND(N335&lt;90,N335&gt;0),Q335,0)</f>
        <v/>
      </c>
      <c r="Q335" s="133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33">
        <f>IF(AND(H335=TRUE,I335=FALSE),Q335,0)</f>
        <v/>
      </c>
      <c r="S335" s="133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34">
        <f>IF(U335=TRUE,$J335,"")</f>
        <v/>
      </c>
      <c r="U335" s="132" t="b">
        <v>0</v>
      </c>
      <c r="V335" s="133">
        <f>IF(AND(H335=TRUE,OR(K335="",K335&gt;M335)),S335,0)</f>
        <v/>
      </c>
      <c r="W335" s="132" t="n">
        <v>0</v>
      </c>
      <c r="X335" s="132" t="b">
        <v>0</v>
      </c>
      <c r="Y335" s="135">
        <f>IF(H335=FALSE,VLOOKUP($C335,Sales!$C:$F,4,FALSE),1)</f>
        <v/>
      </c>
      <c r="Z335" s="132">
        <f>IF(Y335=0,"Release",IF(AND(L335&lt;J335,Y335=1,H335=FALSE,U335=FALSE,MONTH(L335)&amp;"/"&amp;YEAR(L335)&lt;&gt;MONTH(J335)&amp;"/"&amp;YEAR(J335)),"Release",""))</f>
        <v/>
      </c>
      <c r="AA335" s="136">
        <f>_xlfn.minifs($L:$L,$C:$C,$C335,$F:$F,"&lt;&gt;0")</f>
        <v/>
      </c>
      <c r="AB335" s="136">
        <f>C335&amp;"-"&amp;A335</f>
        <v/>
      </c>
      <c r="AC335" s="136">
        <f>L335</f>
        <v/>
      </c>
      <c r="AD335" s="136">
        <f>EOMONTH(EDATE($J335, 0), 0)</f>
        <v/>
      </c>
      <c r="AE335" s="135">
        <f>IF(AND(AD335&gt;EOMONTH(EDATE(AA335, 0), 0)),1,0)</f>
        <v/>
      </c>
    </row>
    <row r="336">
      <c r="A336" s="132" t="inlineStr">
        <is>
          <t>ZSCH01</t>
        </is>
      </c>
      <c r="B336" s="132" t="n">
        <v>14</v>
      </c>
      <c r="C336" s="132" t="inlineStr">
        <is>
          <t>HVJ102</t>
        </is>
      </c>
      <c r="D336" s="132" t="inlineStr">
        <is>
          <t>J</t>
        </is>
      </c>
      <c r="E336" s="132" t="inlineStr">
        <is>
          <t>Schubert Inge</t>
        </is>
      </c>
      <c r="F336" s="133">
        <f>SUMIFS(Investors!$M:$M, Investors!$I:$I, "&lt;=" &amp; 'NSST Print'!$B$3, Investors!$K:$K, "&gt;" &amp; 'NSST Print'!$B$3, Investors!$A:$A, 'Investor Exit List'!A336, Investors!$E:$E, 'Investor Exit List'!C336)</f>
        <v/>
      </c>
      <c r="G336" s="134" t="n">
        <v>44757</v>
      </c>
      <c r="H336" s="132">
        <f>VLOOKUP($C336,Sales!$C:$E,2,FALSE)</f>
        <v/>
      </c>
      <c r="I336" s="132">
        <f>VLOOKUP($C336,Sales!$C:$E,3,FALSE)</f>
        <v/>
      </c>
      <c r="J336" s="134">
        <f>SUMIFS(Sales!$H:$H,Sales!$C:$C,'Investor Exit List'!$C336)</f>
        <v/>
      </c>
      <c r="K336" s="134">
        <f>IF(I336=TRUE,J336,"")</f>
        <v/>
      </c>
      <c r="L336" s="134">
        <f>G336+731</f>
        <v/>
      </c>
      <c r="M336" s="134" t="n">
        <v>45473</v>
      </c>
      <c r="N336" s="135">
        <f>IFERROR(IF(G336&lt;&gt;"",IF(I336=TRUE,0,IF(U336=TRUE,0,L336-M336)),0),0)</f>
        <v/>
      </c>
      <c r="O336" s="135">
        <f>IF(N336&gt;0,IF(N336&lt;=180,N336,0),0)</f>
        <v/>
      </c>
      <c r="P336" s="133">
        <f>IF(AND(N336&lt;90,N336&gt;0),Q336,0)</f>
        <v/>
      </c>
      <c r="Q336" s="133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33">
        <f>IF(AND(H336=TRUE,I336=FALSE),Q336,0)</f>
        <v/>
      </c>
      <c r="S336" s="133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34">
        <f>IF(U336=TRUE,$J336,"")</f>
        <v/>
      </c>
      <c r="U336" s="132" t="b">
        <v>0</v>
      </c>
      <c r="V336" s="133">
        <f>IF(AND(H336=TRUE,OR(K336="",K336&gt;M336)),S336,0)</f>
        <v/>
      </c>
      <c r="W336" s="132" t="n">
        <v>0</v>
      </c>
      <c r="X336" s="132" t="b">
        <v>0</v>
      </c>
      <c r="Y336" s="135">
        <f>IF(H336=FALSE,VLOOKUP($C336,Sales!$C:$F,4,FALSE),1)</f>
        <v/>
      </c>
      <c r="Z336" s="132">
        <f>IF(Y336=0,"Release",IF(AND(L336&lt;J336,Y336=1,H336=FALSE,U336=FALSE,MONTH(L336)&amp;"/"&amp;YEAR(L336)&lt;&gt;MONTH(J336)&amp;"/"&amp;YEAR(J336)),"Release",""))</f>
        <v/>
      </c>
      <c r="AA336" s="136">
        <f>_xlfn.minifs($L:$L,$C:$C,$C336,$F:$F,"&lt;&gt;0")</f>
        <v/>
      </c>
      <c r="AB336" s="136">
        <f>C336&amp;"-"&amp;A336</f>
        <v/>
      </c>
      <c r="AC336" s="136">
        <f>L336</f>
        <v/>
      </c>
      <c r="AD336" s="136">
        <f>EOMONTH(EDATE($J336, 0), 0)</f>
        <v/>
      </c>
      <c r="AE336" s="135">
        <f>IF(AND(AD336&gt;EOMONTH(EDATE(AA336, 0), 0)),1,0)</f>
        <v/>
      </c>
    </row>
    <row r="337">
      <c r="A337" s="132" t="inlineStr">
        <is>
          <t>ZWAL02</t>
        </is>
      </c>
      <c r="B337" s="132" t="n">
        <v>3</v>
      </c>
      <c r="C337" s="132" t="inlineStr">
        <is>
          <t>HVJ102</t>
        </is>
      </c>
      <c r="D337" s="132" t="inlineStr">
        <is>
          <t>J</t>
        </is>
      </c>
      <c r="E337" s="132" t="inlineStr">
        <is>
          <t>Wallander Johann</t>
        </is>
      </c>
      <c r="F337" s="133">
        <f>SUMIFS(Investors!$M:$M, Investors!$I:$I, "&lt;=" &amp; 'NSST Print'!$B$3, Investors!$K:$K, "&gt;" &amp; 'NSST Print'!$B$3, Investors!$A:$A, 'Investor Exit List'!A337, Investors!$E:$E, 'Investor Exit List'!C337)</f>
        <v/>
      </c>
      <c r="G337" s="134" t="n">
        <v>44903</v>
      </c>
      <c r="H337" s="132">
        <f>VLOOKUP($C337,Sales!$C:$E,2,FALSE)</f>
        <v/>
      </c>
      <c r="I337" s="132">
        <f>VLOOKUP($C337,Sales!$C:$E,3,FALSE)</f>
        <v/>
      </c>
      <c r="J337" s="134">
        <f>SUMIFS(Sales!$H:$H,Sales!$C:$C,'Investor Exit List'!$C337)</f>
        <v/>
      </c>
      <c r="K337" s="134">
        <f>IF(I337=TRUE,J337,"")</f>
        <v/>
      </c>
      <c r="L337" s="134">
        <f>G337+731</f>
        <v/>
      </c>
      <c r="M337" s="134" t="n">
        <v>45473</v>
      </c>
      <c r="N337" s="135">
        <f>IFERROR(IF(G337&lt;&gt;"",IF(I337=TRUE,0,IF(U337=TRUE,0,L337-M337)),0),0)</f>
        <v/>
      </c>
      <c r="O337" s="135">
        <f>IF(N337&gt;0,IF(N337&lt;=180,N337,0),0)</f>
        <v/>
      </c>
      <c r="P337" s="133">
        <f>IF(AND(N337&lt;90,N337&gt;0),Q337,0)</f>
        <v/>
      </c>
      <c r="Q337" s="133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33">
        <f>IF(AND(H337=TRUE,I337=FALSE),Q337,0)</f>
        <v/>
      </c>
      <c r="S337" s="133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34">
        <f>IF(U337=TRUE,$J337,"")</f>
        <v/>
      </c>
      <c r="U337" s="132" t="b">
        <v>0</v>
      </c>
      <c r="V337" s="133">
        <f>IF(AND(H337=TRUE,OR(K337="",K337&gt;M337)),S337,0)</f>
        <v/>
      </c>
      <c r="W337" s="132" t="n">
        <v>0</v>
      </c>
      <c r="X337" s="132" t="b">
        <v>0</v>
      </c>
      <c r="Y337" s="135">
        <f>IF(H337=FALSE,VLOOKUP($C337,Sales!$C:$F,4,FALSE),1)</f>
        <v/>
      </c>
      <c r="Z337" s="132">
        <f>IF(Y337=0,"Release",IF(AND(L337&lt;J337,Y337=1,H337=FALSE,U337=FALSE,MONTH(L337)&amp;"/"&amp;YEAR(L337)&lt;&gt;MONTH(J337)&amp;"/"&amp;YEAR(J337)),"Release",""))</f>
        <v/>
      </c>
      <c r="AA337" s="136">
        <f>_xlfn.minifs($L:$L,$C:$C,$C337,$F:$F,"&lt;&gt;0")</f>
        <v/>
      </c>
      <c r="AB337" s="136">
        <f>C337&amp;"-"&amp;A337</f>
        <v/>
      </c>
      <c r="AC337" s="136">
        <f>L337</f>
        <v/>
      </c>
      <c r="AD337" s="136">
        <f>EOMONTH(EDATE($J337, 0), 0)</f>
        <v/>
      </c>
      <c r="AE337" s="135">
        <f>IF(AND(AD337&gt;EOMONTH(EDATE(AA337, 0), 0)),1,0)</f>
        <v/>
      </c>
    </row>
    <row r="338">
      <c r="A338" s="132" t="inlineStr">
        <is>
          <t>ZDIC01</t>
        </is>
      </c>
      <c r="B338" s="132" t="n">
        <v>10</v>
      </c>
      <c r="C338" s="132" t="inlineStr">
        <is>
          <t>HVJ103</t>
        </is>
      </c>
      <c r="D338" s="132" t="inlineStr">
        <is>
          <t>J</t>
        </is>
      </c>
      <c r="E338" s="132" t="inlineStr">
        <is>
          <t>Dickinson Grant Allan</t>
        </is>
      </c>
      <c r="F338" s="133">
        <f>SUMIFS(Investors!$M:$M, Investors!$I:$I, "&lt;=" &amp; 'NSST Print'!$B$3, Investors!$K:$K, "&gt;" &amp; 'NSST Print'!$B$3, Investors!$A:$A, 'Investor Exit List'!A338, Investors!$E:$E, 'Investor Exit List'!C338)</f>
        <v/>
      </c>
      <c r="G338" s="134" t="n">
        <v>44783</v>
      </c>
      <c r="H338" s="132">
        <f>VLOOKUP($C338,Sales!$C:$E,2,FALSE)</f>
        <v/>
      </c>
      <c r="I338" s="132">
        <f>VLOOKUP($C338,Sales!$C:$E,3,FALSE)</f>
        <v/>
      </c>
      <c r="J338" s="134">
        <f>SUMIFS(Sales!$H:$H,Sales!$C:$C,'Investor Exit List'!$C338)</f>
        <v/>
      </c>
      <c r="K338" s="134">
        <f>IF(I338=TRUE,J338,"")</f>
        <v/>
      </c>
      <c r="L338" s="134">
        <f>G338+731</f>
        <v/>
      </c>
      <c r="M338" s="134" t="n">
        <v>45473</v>
      </c>
      <c r="N338" s="135">
        <f>IFERROR(IF(G338&lt;&gt;"",IF(I338=TRUE,0,IF(U338=TRUE,0,L338-M338)),0),0)</f>
        <v/>
      </c>
      <c r="O338" s="135">
        <f>IF(N338&gt;0,IF(N338&lt;=180,N338,0),0)</f>
        <v/>
      </c>
      <c r="P338" s="133">
        <f>IF(AND(N338&lt;90,N338&gt;0),Q338,0)</f>
        <v/>
      </c>
      <c r="Q338" s="133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33">
        <f>IF(AND(H338=TRUE,I338=FALSE),Q338,0)</f>
        <v/>
      </c>
      <c r="S338" s="133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34">
        <f>IF(U338=TRUE,$J338,"")</f>
        <v/>
      </c>
      <c r="U338" s="132" t="b">
        <v>0</v>
      </c>
      <c r="V338" s="133">
        <f>IF(AND(H338=TRUE,OR(K338="",K338&gt;M338)),S338,0)</f>
        <v/>
      </c>
      <c r="W338" s="132" t="n">
        <v>0</v>
      </c>
      <c r="X338" s="132" t="b">
        <v>0</v>
      </c>
      <c r="Y338" s="135">
        <f>IF(H338=FALSE,VLOOKUP($C338,Sales!$C:$F,4,FALSE),1)</f>
        <v/>
      </c>
      <c r="Z338" s="132">
        <f>IF(Y338=0,"Release",IF(AND(L338&lt;J338,Y338=1,H338=FALSE,U338=FALSE,MONTH(L338)&amp;"/"&amp;YEAR(L338)&lt;&gt;MONTH(J338)&amp;"/"&amp;YEAR(J338)),"Release",""))</f>
        <v/>
      </c>
      <c r="AA338" s="136">
        <f>_xlfn.minifs($L:$L,$C:$C,$C338,$F:$F,"&lt;&gt;0")</f>
        <v/>
      </c>
      <c r="AB338" s="136">
        <f>C338&amp;"-"&amp;A338</f>
        <v/>
      </c>
      <c r="AC338" s="136">
        <f>L338</f>
        <v/>
      </c>
      <c r="AD338" s="136">
        <f>EOMONTH(EDATE($J338, 0), 0)</f>
        <v/>
      </c>
      <c r="AE338" s="135">
        <f>IF(AND(AD338&gt;EOMONTH(EDATE(AA338, 0), 0)),1,0)</f>
        <v/>
      </c>
    </row>
    <row r="339">
      <c r="A339" s="132" t="inlineStr">
        <is>
          <t>ZHAY01</t>
        </is>
      </c>
      <c r="B339" s="132" t="n">
        <v>6</v>
      </c>
      <c r="C339" s="132" t="inlineStr">
        <is>
          <t>HVJ103</t>
        </is>
      </c>
      <c r="D339" s="132" t="inlineStr">
        <is>
          <t>J</t>
        </is>
      </c>
      <c r="E339" s="132" t="inlineStr">
        <is>
          <t>Haywood Johannes Wynand</t>
        </is>
      </c>
      <c r="F339" s="133">
        <f>SUMIFS(Investors!$M:$M, Investors!$I:$I, "&lt;=" &amp; 'NSST Print'!$B$3, Investors!$K:$K, "&gt;" &amp; 'NSST Print'!$B$3, Investors!$A:$A, 'Investor Exit List'!A339, Investors!$E:$E, 'Investor Exit List'!C339)</f>
        <v/>
      </c>
      <c r="G339" s="134" t="n">
        <v>45464</v>
      </c>
      <c r="H339" s="132">
        <f>VLOOKUP($C339,Sales!$C:$E,2,FALSE)</f>
        <v/>
      </c>
      <c r="I339" s="132">
        <f>VLOOKUP($C339,Sales!$C:$E,3,FALSE)</f>
        <v/>
      </c>
      <c r="J339" s="134">
        <f>SUMIFS(Sales!$H:$H,Sales!$C:$C,'Investor Exit List'!$C339)</f>
        <v/>
      </c>
      <c r="K339" s="134">
        <f>IF(I339=TRUE,J339,"")</f>
        <v/>
      </c>
      <c r="L339" s="134">
        <f>G339+731</f>
        <v/>
      </c>
      <c r="M339" s="134" t="n">
        <v>45473</v>
      </c>
      <c r="N339" s="135">
        <f>IFERROR(IF(G339&lt;&gt;"",IF(I339=TRUE,0,IF(U339=TRUE,0,L339-M339)),0),0)</f>
        <v/>
      </c>
      <c r="O339" s="135">
        <f>IF(N339&gt;0,IF(N339&lt;=180,N339,0),0)</f>
        <v/>
      </c>
      <c r="P339" s="133">
        <f>IF(AND(N339&lt;90,N339&gt;0),Q339,0)</f>
        <v/>
      </c>
      <c r="Q339" s="133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33">
        <f>IF(AND(H339=TRUE,I339=FALSE),Q339,0)</f>
        <v/>
      </c>
      <c r="S339" s="133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34">
        <f>IF(U339=TRUE,$J339,"")</f>
        <v/>
      </c>
      <c r="U339" s="132" t="b">
        <v>0</v>
      </c>
      <c r="V339" s="133">
        <f>IF(AND(H339=TRUE,OR(K339="",K339&gt;M339)),S339,0)</f>
        <v/>
      </c>
      <c r="W339" s="132" t="n">
        <v>0</v>
      </c>
      <c r="X339" s="132" t="b">
        <v>0</v>
      </c>
      <c r="Y339" s="135">
        <f>IF(H339=FALSE,VLOOKUP($C339,Sales!$C:$F,4,FALSE),1)</f>
        <v/>
      </c>
      <c r="Z339" s="132">
        <f>IF(Y339=0,"Release",IF(AND(L339&lt;J339,Y339=1,H339=FALSE,U339=FALSE,MONTH(L339)&amp;"/"&amp;YEAR(L339)&lt;&gt;MONTH(J339)&amp;"/"&amp;YEAR(J339)),"Release",""))</f>
        <v/>
      </c>
      <c r="AA339" s="136">
        <f>_xlfn.minifs($L:$L,$C:$C,$C339,$F:$F,"&lt;&gt;0")</f>
        <v/>
      </c>
      <c r="AB339" s="136">
        <f>C339&amp;"-"&amp;A339</f>
        <v/>
      </c>
      <c r="AC339" s="136">
        <f>L339</f>
        <v/>
      </c>
      <c r="AD339" s="136">
        <f>EOMONTH(EDATE($J339, 0), 0)</f>
        <v/>
      </c>
      <c r="AE339" s="135">
        <f>IF(AND(AD339&gt;EOMONTH(EDATE(AA339, 0), 0)),1,0)</f>
        <v/>
      </c>
    </row>
    <row r="340">
      <c r="A340" s="132" t="inlineStr">
        <is>
          <t>ZJER01</t>
        </is>
      </c>
      <c r="B340" s="132" t="n">
        <v>3</v>
      </c>
      <c r="C340" s="132" t="inlineStr">
        <is>
          <t>HVJ103</t>
        </is>
      </c>
      <c r="D340" s="132" t="inlineStr">
        <is>
          <t>J</t>
        </is>
      </c>
      <c r="E340" s="132" t="inlineStr">
        <is>
          <t>Jere Towela Patricia Rosemarie</t>
        </is>
      </c>
      <c r="F340" s="133">
        <f>SUMIFS(Investors!$M:$M, Investors!$I:$I, "&lt;=" &amp; 'NSST Print'!$B$3, Investors!$K:$K, "&gt;" &amp; 'NSST Print'!$B$3, Investors!$A:$A, 'Investor Exit List'!A340, Investors!$E:$E, 'Investor Exit List'!C340)</f>
        <v/>
      </c>
      <c r="G340" s="134" t="n">
        <v>44798</v>
      </c>
      <c r="H340" s="132">
        <f>VLOOKUP($C340,Sales!$C:$E,2,FALSE)</f>
        <v/>
      </c>
      <c r="I340" s="132">
        <f>VLOOKUP($C340,Sales!$C:$E,3,FALSE)</f>
        <v/>
      </c>
      <c r="J340" s="134">
        <f>SUMIFS(Sales!$H:$H,Sales!$C:$C,'Investor Exit List'!$C340)</f>
        <v/>
      </c>
      <c r="K340" s="134">
        <f>IF(I340=TRUE,J340,"")</f>
        <v/>
      </c>
      <c r="L340" s="134">
        <f>G340+731</f>
        <v/>
      </c>
      <c r="M340" s="134" t="n">
        <v>45473</v>
      </c>
      <c r="N340" s="135">
        <f>IFERROR(IF(G340&lt;&gt;"",IF(I340=TRUE,0,IF(U340=TRUE,0,L340-M340)),0),0)</f>
        <v/>
      </c>
      <c r="O340" s="135">
        <f>IF(N340&gt;0,IF(N340&lt;=180,N340,0),0)</f>
        <v/>
      </c>
      <c r="P340" s="133">
        <f>IF(AND(N340&lt;90,N340&gt;0),Q340,0)</f>
        <v/>
      </c>
      <c r="Q340" s="133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33">
        <f>IF(AND(H340=TRUE,I340=FALSE),Q340,0)</f>
        <v/>
      </c>
      <c r="S340" s="133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34">
        <f>IF(U340=TRUE,$J340,"")</f>
        <v/>
      </c>
      <c r="U340" s="132" t="b">
        <v>0</v>
      </c>
      <c r="V340" s="133">
        <f>IF(AND(H340=TRUE,OR(K340="",K340&gt;M340)),S340,0)</f>
        <v/>
      </c>
      <c r="W340" s="132" t="n">
        <v>0</v>
      </c>
      <c r="X340" s="132" t="b">
        <v>0</v>
      </c>
      <c r="Y340" s="135">
        <f>IF(H340=FALSE,VLOOKUP($C340,Sales!$C:$F,4,FALSE),1)</f>
        <v/>
      </c>
      <c r="Z340" s="132">
        <f>IF(Y340=0,"Release",IF(AND(L340&lt;J340,Y340=1,H340=FALSE,U340=FALSE,MONTH(L340)&amp;"/"&amp;YEAR(L340)&lt;&gt;MONTH(J340)&amp;"/"&amp;YEAR(J340)),"Release",""))</f>
        <v/>
      </c>
      <c r="AA340" s="136">
        <f>_xlfn.minifs($L:$L,$C:$C,$C340,$F:$F,"&lt;&gt;0")</f>
        <v/>
      </c>
      <c r="AB340" s="136">
        <f>C340&amp;"-"&amp;A340</f>
        <v/>
      </c>
      <c r="AC340" s="136">
        <f>L340</f>
        <v/>
      </c>
      <c r="AD340" s="136">
        <f>EOMONTH(EDATE($J340, 0), 0)</f>
        <v/>
      </c>
      <c r="AE340" s="135">
        <f>IF(AND(AD340&gt;EOMONTH(EDATE(AA340, 0), 0)),1,0)</f>
        <v/>
      </c>
    </row>
    <row r="341">
      <c r="A341" s="132" t="inlineStr">
        <is>
          <t>ZSCH02</t>
        </is>
      </c>
      <c r="B341" s="132" t="n">
        <v>3</v>
      </c>
      <c r="C341" s="132" t="inlineStr">
        <is>
          <t>HVJ103</t>
        </is>
      </c>
      <c r="D341" s="132" t="inlineStr">
        <is>
          <t>J</t>
        </is>
      </c>
      <c r="E341" s="132" t="inlineStr">
        <is>
          <t>van Schalkwyk Zeldre</t>
        </is>
      </c>
      <c r="F341" s="133">
        <f>SUMIFS(Investors!$M:$M, Investors!$I:$I, "&lt;=" &amp; 'NSST Print'!$B$3, Investors!$K:$K, "&gt;" &amp; 'NSST Print'!$B$3, Investors!$A:$A, 'Investor Exit List'!A341, Investors!$E:$E, 'Investor Exit List'!C341)</f>
        <v/>
      </c>
      <c r="G341" s="134" t="n">
        <v>45471</v>
      </c>
      <c r="H341" s="132">
        <f>VLOOKUP($C341,Sales!$C:$E,2,FALSE)</f>
        <v/>
      </c>
      <c r="I341" s="132">
        <f>VLOOKUP($C341,Sales!$C:$E,3,FALSE)</f>
        <v/>
      </c>
      <c r="J341" s="134">
        <f>SUMIFS(Sales!$H:$H,Sales!$C:$C,'Investor Exit List'!$C341)</f>
        <v/>
      </c>
      <c r="K341" s="134">
        <f>IF(I341=TRUE,J341,"")</f>
        <v/>
      </c>
      <c r="L341" s="134">
        <f>G341+731</f>
        <v/>
      </c>
      <c r="M341" s="134" t="n">
        <v>45473</v>
      </c>
      <c r="N341" s="135">
        <f>IFERROR(IF(G341&lt;&gt;"",IF(I341=TRUE,0,IF(U341=TRUE,0,L341-M341)),0),0)</f>
        <v/>
      </c>
      <c r="O341" s="135">
        <f>IF(N341&gt;0,IF(N341&lt;=180,N341,0),0)</f>
        <v/>
      </c>
      <c r="P341" s="133">
        <f>IF(AND(N341&lt;90,N341&gt;0),Q341,0)</f>
        <v/>
      </c>
      <c r="Q341" s="133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33">
        <f>IF(AND(H341=TRUE,I341=FALSE),Q341,0)</f>
        <v/>
      </c>
      <c r="S341" s="133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34">
        <f>IF(U341=TRUE,$J341,"")</f>
        <v/>
      </c>
      <c r="U341" s="132" t="b">
        <v>0</v>
      </c>
      <c r="V341" s="133">
        <f>IF(AND(H341=TRUE,OR(K341="",K341&gt;M341)),S341,0)</f>
        <v/>
      </c>
      <c r="W341" s="132" t="n">
        <v>0</v>
      </c>
      <c r="X341" s="132" t="b">
        <v>0</v>
      </c>
      <c r="Y341" s="135">
        <f>IF(H341=FALSE,VLOOKUP($C341,Sales!$C:$F,4,FALSE),1)</f>
        <v/>
      </c>
      <c r="Z341" s="132">
        <f>IF(Y341=0,"Release",IF(AND(L341&lt;J341,Y341=1,H341=FALSE,U341=FALSE,MONTH(L341)&amp;"/"&amp;YEAR(L341)&lt;&gt;MONTH(J341)&amp;"/"&amp;YEAR(J341)),"Release",""))</f>
        <v/>
      </c>
      <c r="AA341" s="136">
        <f>_xlfn.minifs($L:$L,$C:$C,$C341,$F:$F,"&lt;&gt;0")</f>
        <v/>
      </c>
      <c r="AB341" s="136">
        <f>C341&amp;"-"&amp;A341</f>
        <v/>
      </c>
      <c r="AC341" s="136">
        <f>L341</f>
        <v/>
      </c>
      <c r="AD341" s="136">
        <f>EOMONTH(EDATE($J341, 0), 0)</f>
        <v/>
      </c>
      <c r="AE341" s="135">
        <f>IF(AND(AD341&gt;EOMONTH(EDATE(AA341, 0), 0)),1,0)</f>
        <v/>
      </c>
    </row>
    <row r="342">
      <c r="A342" s="132" t="inlineStr">
        <is>
          <t>ZSON01</t>
        </is>
      </c>
      <c r="B342" s="132" t="n">
        <v>17</v>
      </c>
      <c r="C342" s="132" t="inlineStr">
        <is>
          <t>HVJ103</t>
        </is>
      </c>
      <c r="D342" s="132" t="inlineStr">
        <is>
          <t>J</t>
        </is>
      </c>
      <c r="E342" s="132" t="inlineStr">
        <is>
          <t>Maduna Charles</t>
        </is>
      </c>
      <c r="F342" s="133">
        <f>SUMIFS(Investors!$M:$M, Investors!$I:$I, "&lt;=" &amp; 'NSST Print'!$B$3, Investors!$K:$K, "&gt;" &amp; 'NSST Print'!$B$3, Investors!$A:$A, 'Investor Exit List'!A342, Investors!$E:$E, 'Investor Exit List'!C342)</f>
        <v/>
      </c>
      <c r="G342" s="134" t="n">
        <v>45464</v>
      </c>
      <c r="H342" s="132">
        <f>VLOOKUP($C342,Sales!$C:$E,2,FALSE)</f>
        <v/>
      </c>
      <c r="I342" s="132">
        <f>VLOOKUP($C342,Sales!$C:$E,3,FALSE)</f>
        <v/>
      </c>
      <c r="J342" s="134">
        <f>SUMIFS(Sales!$H:$H,Sales!$C:$C,'Investor Exit List'!$C342)</f>
        <v/>
      </c>
      <c r="K342" s="134">
        <f>IF(I342=TRUE,J342,"")</f>
        <v/>
      </c>
      <c r="L342" s="134">
        <f>G342+731</f>
        <v/>
      </c>
      <c r="M342" s="134" t="n">
        <v>45473</v>
      </c>
      <c r="N342" s="135">
        <f>IFERROR(IF(G342&lt;&gt;"",IF(I342=TRUE,0,IF(U342=TRUE,0,L342-M342)),0),0)</f>
        <v/>
      </c>
      <c r="O342" s="135">
        <f>IF(N342&gt;0,IF(N342&lt;=180,N342,0),0)</f>
        <v/>
      </c>
      <c r="P342" s="133">
        <f>IF(AND(N342&lt;90,N342&gt;0),Q342,0)</f>
        <v/>
      </c>
      <c r="Q342" s="133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33">
        <f>IF(AND(H342=TRUE,I342=FALSE),Q342,0)</f>
        <v/>
      </c>
      <c r="S342" s="133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34">
        <f>IF(U342=TRUE,$J342,"")</f>
        <v/>
      </c>
      <c r="U342" s="132" t="b">
        <v>0</v>
      </c>
      <c r="V342" s="133">
        <f>IF(AND(H342=TRUE,OR(K342="",K342&gt;M342)),S342,0)</f>
        <v/>
      </c>
      <c r="W342" s="132" t="n">
        <v>0</v>
      </c>
      <c r="X342" s="132" t="b">
        <v>0</v>
      </c>
      <c r="Y342" s="135">
        <f>IF(H342=FALSE,VLOOKUP($C342,Sales!$C:$F,4,FALSE),1)</f>
        <v/>
      </c>
      <c r="Z342" s="132">
        <f>IF(Y342=0,"Release",IF(AND(L342&lt;J342,Y342=1,H342=FALSE,U342=FALSE,MONTH(L342)&amp;"/"&amp;YEAR(L342)&lt;&gt;MONTH(J342)&amp;"/"&amp;YEAR(J342)),"Release",""))</f>
        <v/>
      </c>
      <c r="AA342" s="136">
        <f>_xlfn.minifs($L:$L,$C:$C,$C342,$F:$F,"&lt;&gt;0")</f>
        <v/>
      </c>
      <c r="AB342" s="136">
        <f>C342&amp;"-"&amp;A342</f>
        <v/>
      </c>
      <c r="AC342" s="136">
        <f>L342</f>
        <v/>
      </c>
      <c r="AD342" s="136">
        <f>EOMONTH(EDATE($J342, 0), 0)</f>
        <v/>
      </c>
      <c r="AE342" s="135">
        <f>IF(AND(AD342&gt;EOMONTH(EDATE(AA342, 0), 0)),1,0)</f>
        <v/>
      </c>
    </row>
    <row r="343">
      <c r="A343" s="132" t="inlineStr">
        <is>
          <t>ZZYL02</t>
        </is>
      </c>
      <c r="B343" s="132" t="n">
        <v>4</v>
      </c>
      <c r="C343" s="132" t="inlineStr">
        <is>
          <t>HVJ103</t>
        </is>
      </c>
      <c r="D343" s="132" t="inlineStr">
        <is>
          <t>J</t>
        </is>
      </c>
      <c r="E343" s="132" t="inlineStr">
        <is>
          <t>Zylstra Petronella Johanna</t>
        </is>
      </c>
      <c r="F343" s="133">
        <f>SUMIFS(Investors!$M:$M, Investors!$I:$I, "&lt;=" &amp; 'NSST Print'!$B$3, Investors!$K:$K, "&gt;" &amp; 'NSST Print'!$B$3, Investors!$A:$A, 'Investor Exit List'!A343, Investors!$E:$E, 'Investor Exit List'!C343)</f>
        <v/>
      </c>
      <c r="G343" s="134" t="n">
        <v>45471</v>
      </c>
      <c r="H343" s="132">
        <f>VLOOKUP($C343,Sales!$C:$E,2,FALSE)</f>
        <v/>
      </c>
      <c r="I343" s="132">
        <f>VLOOKUP($C343,Sales!$C:$E,3,FALSE)</f>
        <v/>
      </c>
      <c r="J343" s="134">
        <f>SUMIFS(Sales!$H:$H,Sales!$C:$C,'Investor Exit List'!$C343)</f>
        <v/>
      </c>
      <c r="K343" s="134">
        <f>IF(I343=TRUE,J343,"")</f>
        <v/>
      </c>
      <c r="L343" s="134">
        <f>G343+731</f>
        <v/>
      </c>
      <c r="M343" s="134" t="n">
        <v>45473</v>
      </c>
      <c r="N343" s="135">
        <f>IFERROR(IF(G343&lt;&gt;"",IF(I343=TRUE,0,IF(U343=TRUE,0,L343-M343)),0),0)</f>
        <v/>
      </c>
      <c r="O343" s="135">
        <f>IF(N343&gt;0,IF(N343&lt;=180,N343,0),0)</f>
        <v/>
      </c>
      <c r="P343" s="133">
        <f>IF(AND(N343&lt;90,N343&gt;0),Q343,0)</f>
        <v/>
      </c>
      <c r="Q343" s="133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33">
        <f>IF(AND(H343=TRUE,I343=FALSE),Q343,0)</f>
        <v/>
      </c>
      <c r="S343" s="133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34">
        <f>IF(U343=TRUE,$J343,"")</f>
        <v/>
      </c>
      <c r="U343" s="132" t="b">
        <v>0</v>
      </c>
      <c r="V343" s="133">
        <f>IF(AND(H343=TRUE,OR(K343="",K343&gt;M343)),S343,0)</f>
        <v/>
      </c>
      <c r="W343" s="132" t="n">
        <v>0</v>
      </c>
      <c r="X343" s="132" t="b">
        <v>0</v>
      </c>
      <c r="Y343" s="135">
        <f>IF(H343=FALSE,VLOOKUP($C343,Sales!$C:$F,4,FALSE),1)</f>
        <v/>
      </c>
      <c r="Z343" s="132">
        <f>IF(Y343=0,"Release",IF(AND(L343&lt;J343,Y343=1,H343=FALSE,U343=FALSE,MONTH(L343)&amp;"/"&amp;YEAR(L343)&lt;&gt;MONTH(J343)&amp;"/"&amp;YEAR(J343)),"Release",""))</f>
        <v/>
      </c>
      <c r="AA343" s="136">
        <f>_xlfn.minifs($L:$L,$C:$C,$C343,$F:$F,"&lt;&gt;0")</f>
        <v/>
      </c>
      <c r="AB343" s="136">
        <f>C343&amp;"-"&amp;A343</f>
        <v/>
      </c>
      <c r="AC343" s="136">
        <f>L343</f>
        <v/>
      </c>
      <c r="AD343" s="136">
        <f>EOMONTH(EDATE($J343, 0), 0)</f>
        <v/>
      </c>
      <c r="AE343" s="135">
        <f>IF(AND(AD343&gt;EOMONTH(EDATE(AA343, 0), 0)),1,0)</f>
        <v/>
      </c>
    </row>
    <row r="344">
      <c r="A344" s="132" t="inlineStr">
        <is>
          <t>ZZYL03</t>
        </is>
      </c>
      <c r="B344" s="132" t="n">
        <v>5</v>
      </c>
      <c r="C344" s="132" t="inlineStr">
        <is>
          <t>HVJ103</t>
        </is>
      </c>
      <c r="D344" s="132" t="inlineStr">
        <is>
          <t>J</t>
        </is>
      </c>
      <c r="E344" s="132" t="inlineStr">
        <is>
          <t>Zylstra Sandra Robyn</t>
        </is>
      </c>
      <c r="F344" s="133">
        <f>SUMIFS(Investors!$M:$M, Investors!$I:$I, "&lt;=" &amp; 'NSST Print'!$B$3, Investors!$K:$K, "&gt;" &amp; 'NSST Print'!$B$3, Investors!$A:$A, 'Investor Exit List'!A344, Investors!$E:$E, 'Investor Exit List'!C344)</f>
        <v/>
      </c>
      <c r="G344" s="134" t="n">
        <v>45464</v>
      </c>
      <c r="H344" s="132">
        <f>VLOOKUP($C344,Sales!$C:$E,2,FALSE)</f>
        <v/>
      </c>
      <c r="I344" s="132">
        <f>VLOOKUP($C344,Sales!$C:$E,3,FALSE)</f>
        <v/>
      </c>
      <c r="J344" s="134">
        <f>SUMIFS(Sales!$H:$H,Sales!$C:$C,'Investor Exit List'!$C344)</f>
        <v/>
      </c>
      <c r="K344" s="134">
        <f>IF(I344=TRUE,J344,"")</f>
        <v/>
      </c>
      <c r="L344" s="134">
        <f>G344+731</f>
        <v/>
      </c>
      <c r="M344" s="134" t="n">
        <v>45473</v>
      </c>
      <c r="N344" s="135">
        <f>IFERROR(IF(G344&lt;&gt;"",IF(I344=TRUE,0,IF(U344=TRUE,0,L344-M344)),0),0)</f>
        <v/>
      </c>
      <c r="O344" s="135">
        <f>IF(N344&gt;0,IF(N344&lt;=180,N344,0),0)</f>
        <v/>
      </c>
      <c r="P344" s="133">
        <f>IF(AND(N344&lt;90,N344&gt;0),Q344,0)</f>
        <v/>
      </c>
      <c r="Q344" s="133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33">
        <f>IF(AND(H344=TRUE,I344=FALSE),Q344,0)</f>
        <v/>
      </c>
      <c r="S344" s="133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34">
        <f>IF(U344=TRUE,$J344,"")</f>
        <v/>
      </c>
      <c r="U344" s="132" t="b">
        <v>0</v>
      </c>
      <c r="V344" s="133">
        <f>IF(AND(H344=TRUE,OR(K344="",K344&gt;M344)),S344,0)</f>
        <v/>
      </c>
      <c r="W344" s="132" t="n">
        <v>0</v>
      </c>
      <c r="X344" s="132" t="b">
        <v>0</v>
      </c>
      <c r="Y344" s="135">
        <f>IF(H344=FALSE,VLOOKUP($C344,Sales!$C:$F,4,FALSE),1)</f>
        <v/>
      </c>
      <c r="Z344" s="132">
        <f>IF(Y344=0,"Release",IF(AND(L344&lt;J344,Y344=1,H344=FALSE,U344=FALSE,MONTH(L344)&amp;"/"&amp;YEAR(L344)&lt;&gt;MONTH(J344)&amp;"/"&amp;YEAR(J344)),"Release",""))</f>
        <v/>
      </c>
      <c r="AA344" s="136">
        <f>_xlfn.minifs($L:$L,$C:$C,$C344,$F:$F,"&lt;&gt;0")</f>
        <v/>
      </c>
      <c r="AB344" s="136">
        <f>C344&amp;"-"&amp;A344</f>
        <v/>
      </c>
      <c r="AC344" s="136">
        <f>L344</f>
        <v/>
      </c>
      <c r="AD344" s="136">
        <f>EOMONTH(EDATE($J344, 0), 0)</f>
        <v/>
      </c>
      <c r="AE344" s="135">
        <f>IF(AND(AD344&gt;EOMONTH(EDATE(AA344, 0), 0)),1,0)</f>
        <v/>
      </c>
    </row>
    <row r="345">
      <c r="A345" s="132" t="inlineStr">
        <is>
          <t>ZZYL05</t>
        </is>
      </c>
      <c r="B345" s="132" t="n">
        <v>1</v>
      </c>
      <c r="C345" s="132" t="inlineStr">
        <is>
          <t>HVJ103</t>
        </is>
      </c>
      <c r="D345" s="132" t="inlineStr">
        <is>
          <t>J</t>
        </is>
      </c>
      <c r="E345" s="132" t="inlineStr">
        <is>
          <t>Zylstra Diana Wendy</t>
        </is>
      </c>
      <c r="F345" s="133">
        <f>SUMIFS(Investors!$M:$M, Investors!$I:$I, "&lt;=" &amp; 'NSST Print'!$B$3, Investors!$K:$K, "&gt;" &amp; 'NSST Print'!$B$3, Investors!$A:$A, 'Investor Exit List'!A345, Investors!$E:$E, 'Investor Exit List'!C345)</f>
        <v/>
      </c>
      <c r="G345" s="134" t="n">
        <v>44777</v>
      </c>
      <c r="H345" s="132">
        <f>VLOOKUP($C345,Sales!$C:$E,2,FALSE)</f>
        <v/>
      </c>
      <c r="I345" s="132">
        <f>VLOOKUP($C345,Sales!$C:$E,3,FALSE)</f>
        <v/>
      </c>
      <c r="J345" s="134">
        <f>SUMIFS(Sales!$H:$H,Sales!$C:$C,'Investor Exit List'!$C345)</f>
        <v/>
      </c>
      <c r="K345" s="134">
        <f>IF(I345=TRUE,J345,"")</f>
        <v/>
      </c>
      <c r="L345" s="134">
        <f>G345+731</f>
        <v/>
      </c>
      <c r="M345" s="134" t="n">
        <v>45473</v>
      </c>
      <c r="N345" s="135">
        <f>IFERROR(IF(G345&lt;&gt;"",IF(I345=TRUE,0,IF(U345=TRUE,0,L345-M345)),0),0)</f>
        <v/>
      </c>
      <c r="O345" s="135">
        <f>IF(N345&gt;0,IF(N345&lt;=180,N345,0),0)</f>
        <v/>
      </c>
      <c r="P345" s="133">
        <f>IF(AND(N345&lt;90,N345&gt;0),Q345,0)</f>
        <v/>
      </c>
      <c r="Q345" s="133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33">
        <f>IF(AND(H345=TRUE,I345=FALSE),Q345,0)</f>
        <v/>
      </c>
      <c r="S345" s="133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34">
        <f>IF(U345=TRUE,$J345,"")</f>
        <v/>
      </c>
      <c r="U345" s="132" t="b">
        <v>0</v>
      </c>
      <c r="V345" s="133">
        <f>IF(AND(H345=TRUE,OR(K345="",K345&gt;M345)),S345,0)</f>
        <v/>
      </c>
      <c r="W345" s="132" t="n">
        <v>0</v>
      </c>
      <c r="X345" s="132" t="b">
        <v>0</v>
      </c>
      <c r="Y345" s="135">
        <f>IF(H345=FALSE,VLOOKUP($C345,Sales!$C:$F,4,FALSE),1)</f>
        <v/>
      </c>
      <c r="Z345" s="132">
        <f>IF(Y345=0,"Release",IF(AND(L345&lt;J345,Y345=1,H345=FALSE,U345=FALSE,MONTH(L345)&amp;"/"&amp;YEAR(L345)&lt;&gt;MONTH(J345)&amp;"/"&amp;YEAR(J345)),"Release",""))</f>
        <v/>
      </c>
      <c r="AA345" s="136">
        <f>_xlfn.minifs($L:$L,$C:$C,$C345,$F:$F,"&lt;&gt;0")</f>
        <v/>
      </c>
      <c r="AB345" s="136">
        <f>C345&amp;"-"&amp;A345</f>
        <v/>
      </c>
      <c r="AC345" s="136">
        <f>L345</f>
        <v/>
      </c>
      <c r="AD345" s="136">
        <f>EOMONTH(EDATE($J345, 0), 0)</f>
        <v/>
      </c>
      <c r="AE345" s="135">
        <f>IF(AND(AD345&gt;EOMONTH(EDATE(AA345, 0), 0)),1,0)</f>
        <v/>
      </c>
    </row>
    <row r="346">
      <c r="A346" s="132" t="inlineStr">
        <is>
          <t>ZBUM01</t>
        </is>
      </c>
      <c r="B346" s="132" t="n">
        <v>2</v>
      </c>
      <c r="C346" s="132" t="inlineStr">
        <is>
          <t>HVJ201</t>
        </is>
      </c>
      <c r="D346" s="132" t="inlineStr">
        <is>
          <t>J</t>
        </is>
      </c>
      <c r="E346" s="132" t="inlineStr">
        <is>
          <t>Brummer Andre Gottfried</t>
        </is>
      </c>
      <c r="F346" s="133">
        <f>SUMIFS(Investors!$M:$M, Investors!$I:$I, "&lt;=" &amp; 'NSST Print'!$B$3, Investors!$K:$K, "&gt;" &amp; 'NSST Print'!$B$3, Investors!$A:$A, 'Investor Exit List'!A346, Investors!$E:$E, 'Investor Exit List'!C346)</f>
        <v/>
      </c>
      <c r="G346" s="134" t="n">
        <v>44783</v>
      </c>
      <c r="H346" s="132">
        <f>VLOOKUP($C346,Sales!$C:$E,2,FALSE)</f>
        <v/>
      </c>
      <c r="I346" s="132">
        <f>VLOOKUP($C346,Sales!$C:$E,3,FALSE)</f>
        <v/>
      </c>
      <c r="J346" s="134">
        <f>SUMIFS(Sales!$H:$H,Sales!$C:$C,'Investor Exit List'!$C346)</f>
        <v/>
      </c>
      <c r="K346" s="134">
        <f>IF(I346=TRUE,J346,"")</f>
        <v/>
      </c>
      <c r="L346" s="134">
        <f>G346+731</f>
        <v/>
      </c>
      <c r="M346" s="134" t="n">
        <v>45473</v>
      </c>
      <c r="N346" s="135">
        <f>IFERROR(IF(G346&lt;&gt;"",IF(I346=TRUE,0,IF(U346=TRUE,0,L346-M346)),0),0)</f>
        <v/>
      </c>
      <c r="O346" s="135">
        <f>IF(N346&gt;0,IF(N346&lt;=180,N346,0),0)</f>
        <v/>
      </c>
      <c r="P346" s="133">
        <f>IF(AND(N346&lt;90,N346&gt;0),Q346,0)</f>
        <v/>
      </c>
      <c r="Q346" s="133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33">
        <f>IF(AND(H346=TRUE,I346=FALSE),Q346,0)</f>
        <v/>
      </c>
      <c r="S346" s="133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34">
        <f>IF(U346=TRUE,$J346,"")</f>
        <v/>
      </c>
      <c r="U346" s="132" t="b">
        <v>0</v>
      </c>
      <c r="V346" s="133">
        <f>IF(AND(H346=TRUE,OR(K346="",K346&gt;M346)),S346,0)</f>
        <v/>
      </c>
      <c r="W346" s="132" t="n">
        <v>0</v>
      </c>
      <c r="X346" s="132" t="b">
        <v>0</v>
      </c>
      <c r="Y346" s="135">
        <f>IF(H346=FALSE,VLOOKUP($C346,Sales!$C:$F,4,FALSE),1)</f>
        <v/>
      </c>
      <c r="Z346" s="132">
        <f>IF(Y346=0,"Release",IF(AND(L346&lt;J346,Y346=1,H346=FALSE,U346=FALSE,MONTH(L346)&amp;"/"&amp;YEAR(L346)&lt;&gt;MONTH(J346)&amp;"/"&amp;YEAR(J346)),"Release",""))</f>
        <v/>
      </c>
      <c r="AA346" s="136">
        <f>_xlfn.minifs($L:$L,$C:$C,$C346,$F:$F,"&lt;&gt;0")</f>
        <v/>
      </c>
      <c r="AB346" s="136">
        <f>C346&amp;"-"&amp;A346</f>
        <v/>
      </c>
      <c r="AC346" s="136">
        <f>L346</f>
        <v/>
      </c>
      <c r="AD346" s="136">
        <f>EOMONTH(EDATE($J346, 0), 0)</f>
        <v/>
      </c>
      <c r="AE346" s="135">
        <f>IF(AND(AD346&gt;EOMONTH(EDATE(AA346, 0), 0)),1,0)</f>
        <v/>
      </c>
    </row>
    <row r="347">
      <c r="A347" s="132" t="inlineStr">
        <is>
          <t>ZSMI03</t>
        </is>
      </c>
      <c r="B347" s="132" t="n">
        <v>1</v>
      </c>
      <c r="C347" s="132" t="inlineStr">
        <is>
          <t>HVJ201</t>
        </is>
      </c>
      <c r="D347" s="132" t="inlineStr">
        <is>
          <t>J</t>
        </is>
      </c>
      <c r="E347" s="132" t="inlineStr">
        <is>
          <t>Smit Eugene Patrick</t>
        </is>
      </c>
      <c r="F347" s="133">
        <f>SUMIFS(Investors!$M:$M, Investors!$I:$I, "&lt;=" &amp; 'NSST Print'!$B$3, Investors!$K:$K, "&gt;" &amp; 'NSST Print'!$B$3, Investors!$A:$A, 'Investor Exit List'!A347, Investors!$E:$E, 'Investor Exit List'!C347)</f>
        <v/>
      </c>
      <c r="G347" s="134" t="n">
        <v>44811</v>
      </c>
      <c r="H347" s="132">
        <f>VLOOKUP($C347,Sales!$C:$E,2,FALSE)</f>
        <v/>
      </c>
      <c r="I347" s="132">
        <f>VLOOKUP($C347,Sales!$C:$E,3,FALSE)</f>
        <v/>
      </c>
      <c r="J347" s="134">
        <f>SUMIFS(Sales!$H:$H,Sales!$C:$C,'Investor Exit List'!$C347)</f>
        <v/>
      </c>
      <c r="K347" s="134">
        <f>IF(I347=TRUE,J347,"")</f>
        <v/>
      </c>
      <c r="L347" s="134">
        <f>G347+731</f>
        <v/>
      </c>
      <c r="M347" s="134" t="n">
        <v>45473</v>
      </c>
      <c r="N347" s="135">
        <f>IFERROR(IF(G347&lt;&gt;"",IF(I347=TRUE,0,IF(U347=TRUE,0,L347-M347)),0),0)</f>
        <v/>
      </c>
      <c r="O347" s="135">
        <f>IF(N347&gt;0,IF(N347&lt;=180,N347,0),0)</f>
        <v/>
      </c>
      <c r="P347" s="133">
        <f>IF(AND(N347&lt;90,N347&gt;0),Q347,0)</f>
        <v/>
      </c>
      <c r="Q347" s="133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33">
        <f>IF(AND(H347=TRUE,I347=FALSE),Q347,0)</f>
        <v/>
      </c>
      <c r="S347" s="133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34">
        <f>IF(U347=TRUE,$J347,"")</f>
        <v/>
      </c>
      <c r="U347" s="132" t="b">
        <v>0</v>
      </c>
      <c r="V347" s="133">
        <f>IF(AND(H347=TRUE,OR(K347="",K347&gt;M347)),S347,0)</f>
        <v/>
      </c>
      <c r="W347" s="132" t="n">
        <v>0</v>
      </c>
      <c r="X347" s="132" t="b">
        <v>0</v>
      </c>
      <c r="Y347" s="135">
        <f>IF(H347=FALSE,VLOOKUP($C347,Sales!$C:$F,4,FALSE),1)</f>
        <v/>
      </c>
      <c r="Z347" s="132">
        <f>IF(Y347=0,"Release",IF(AND(L347&lt;J347,Y347=1,H347=FALSE,U347=FALSE,MONTH(L347)&amp;"/"&amp;YEAR(L347)&lt;&gt;MONTH(J347)&amp;"/"&amp;YEAR(J347)),"Release",""))</f>
        <v/>
      </c>
      <c r="AA347" s="136">
        <f>_xlfn.minifs($L:$L,$C:$C,$C347,$F:$F,"&lt;&gt;0")</f>
        <v/>
      </c>
      <c r="AB347" s="136">
        <f>C347&amp;"-"&amp;A347</f>
        <v/>
      </c>
      <c r="AC347" s="136">
        <f>L347</f>
        <v/>
      </c>
      <c r="AD347" s="136">
        <f>EOMONTH(EDATE($J347, 0), 0)</f>
        <v/>
      </c>
      <c r="AE347" s="135">
        <f>IF(AND(AD347&gt;EOMONTH(EDATE(AA347, 0), 0)),1,0)</f>
        <v/>
      </c>
    </row>
    <row r="348">
      <c r="A348" s="132" t="inlineStr">
        <is>
          <t>ZZYL02</t>
        </is>
      </c>
      <c r="B348" s="132" t="n">
        <v>2</v>
      </c>
      <c r="C348" s="132" t="inlineStr">
        <is>
          <t>HVJ201</t>
        </is>
      </c>
      <c r="D348" s="132" t="inlineStr">
        <is>
          <t>J</t>
        </is>
      </c>
      <c r="E348" s="132" t="inlineStr">
        <is>
          <t>Zylstra Petronella Johanna</t>
        </is>
      </c>
      <c r="F348" s="133">
        <f>SUMIFS(Investors!$M:$M, Investors!$I:$I, "&lt;=" &amp; 'NSST Print'!$B$3, Investors!$K:$K, "&gt;" &amp; 'NSST Print'!$B$3, Investors!$A:$A, 'Investor Exit List'!A348, Investors!$E:$E, 'Investor Exit List'!C348)</f>
        <v/>
      </c>
      <c r="G348" s="134" t="n">
        <v>44916</v>
      </c>
      <c r="H348" s="132">
        <f>VLOOKUP($C348,Sales!$C:$E,2,FALSE)</f>
        <v/>
      </c>
      <c r="I348" s="132">
        <f>VLOOKUP($C348,Sales!$C:$E,3,FALSE)</f>
        <v/>
      </c>
      <c r="J348" s="134">
        <f>SUMIFS(Sales!$H:$H,Sales!$C:$C,'Investor Exit List'!$C348)</f>
        <v/>
      </c>
      <c r="K348" s="134">
        <f>IF(I348=TRUE,J348,"")</f>
        <v/>
      </c>
      <c r="L348" s="134">
        <f>G348+731</f>
        <v/>
      </c>
      <c r="M348" s="134" t="n">
        <v>45473</v>
      </c>
      <c r="N348" s="135">
        <f>IFERROR(IF(G348&lt;&gt;"",IF(I348=TRUE,0,IF(U348=TRUE,0,L348-M348)),0),0)</f>
        <v/>
      </c>
      <c r="O348" s="135">
        <f>IF(N348&gt;0,IF(N348&lt;=180,N348,0),0)</f>
        <v/>
      </c>
      <c r="P348" s="133">
        <f>IF(AND(N348&lt;90,N348&gt;0),Q348,0)</f>
        <v/>
      </c>
      <c r="Q348" s="133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33">
        <f>IF(AND(H348=TRUE,I348=FALSE),Q348,0)</f>
        <v/>
      </c>
      <c r="S348" s="133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34">
        <f>IF(U348=TRUE,$J348,"")</f>
        <v/>
      </c>
      <c r="U348" s="132" t="b">
        <v>0</v>
      </c>
      <c r="V348" s="133">
        <f>IF(AND(H348=TRUE,OR(K348="",K348&gt;M348)),S348,0)</f>
        <v/>
      </c>
      <c r="W348" s="132" t="n">
        <v>0</v>
      </c>
      <c r="X348" s="132" t="b">
        <v>0</v>
      </c>
      <c r="Y348" s="135">
        <f>IF(H348=FALSE,VLOOKUP($C348,Sales!$C:$F,4,FALSE),1)</f>
        <v/>
      </c>
      <c r="Z348" s="132">
        <f>IF(Y348=0,"Release",IF(AND(L348&lt;J348,Y348=1,H348=FALSE,U348=FALSE,MONTH(L348)&amp;"/"&amp;YEAR(L348)&lt;&gt;MONTH(J348)&amp;"/"&amp;YEAR(J348)),"Release",""))</f>
        <v/>
      </c>
      <c r="AA348" s="136">
        <f>_xlfn.minifs($L:$L,$C:$C,$C348,$F:$F,"&lt;&gt;0")</f>
        <v/>
      </c>
      <c r="AB348" s="136">
        <f>C348&amp;"-"&amp;A348</f>
        <v/>
      </c>
      <c r="AC348" s="136">
        <f>L348</f>
        <v/>
      </c>
      <c r="AD348" s="136">
        <f>EOMONTH(EDATE($J348, 0), 0)</f>
        <v/>
      </c>
      <c r="AE348" s="135">
        <f>IF(AND(AD348&gt;EOMONTH(EDATE(AA348, 0), 0)),1,0)</f>
        <v/>
      </c>
    </row>
    <row r="349">
      <c r="A349" s="132" t="inlineStr">
        <is>
          <t>ZLAB01</t>
        </is>
      </c>
      <c r="B349" s="132" t="n">
        <v>3</v>
      </c>
      <c r="C349" s="132" t="inlineStr">
        <is>
          <t>HVJ202</t>
        </is>
      </c>
      <c r="D349" s="132" t="inlineStr">
        <is>
          <t>J</t>
        </is>
      </c>
      <c r="E349" s="132" t="inlineStr">
        <is>
          <t>Labuschagne Andre Jan</t>
        </is>
      </c>
      <c r="F349" s="133">
        <f>SUMIFS(Investors!$M:$M, Investors!$I:$I, "&lt;=" &amp; 'NSST Print'!$B$3, Investors!$K:$K, "&gt;" &amp; 'NSST Print'!$B$3, Investors!$A:$A, 'Investor Exit List'!A349, Investors!$E:$E, 'Investor Exit List'!C349)</f>
        <v/>
      </c>
      <c r="G349" s="134" t="n">
        <v>44811</v>
      </c>
      <c r="H349" s="132">
        <f>VLOOKUP($C349,Sales!$C:$E,2,FALSE)</f>
        <v/>
      </c>
      <c r="I349" s="132">
        <f>VLOOKUP($C349,Sales!$C:$E,3,FALSE)</f>
        <v/>
      </c>
      <c r="J349" s="134">
        <f>SUMIFS(Sales!$H:$H,Sales!$C:$C,'Investor Exit List'!$C349)</f>
        <v/>
      </c>
      <c r="K349" s="134">
        <f>IF(I349=TRUE,J349,"")</f>
        <v/>
      </c>
      <c r="L349" s="134">
        <f>G349+731</f>
        <v/>
      </c>
      <c r="M349" s="134" t="n">
        <v>45473</v>
      </c>
      <c r="N349" s="135">
        <f>IFERROR(IF(G349&lt;&gt;"",IF(I349=TRUE,0,IF(U349=TRUE,0,L349-M349)),0),0)</f>
        <v/>
      </c>
      <c r="O349" s="135">
        <f>IF(N349&gt;0,IF(N349&lt;=180,N349,0),0)</f>
        <v/>
      </c>
      <c r="P349" s="133">
        <f>IF(AND(N349&lt;90,N349&gt;0),Q349,0)</f>
        <v/>
      </c>
      <c r="Q349" s="133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33">
        <f>IF(AND(H349=TRUE,I349=FALSE),Q349,0)</f>
        <v/>
      </c>
      <c r="S349" s="133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34">
        <f>IF(U349=TRUE,$J349,"")</f>
        <v/>
      </c>
      <c r="U349" s="132" t="b">
        <v>0</v>
      </c>
      <c r="V349" s="133">
        <f>IF(AND(H349=TRUE,OR(K349="",K349&gt;M349)),S349,0)</f>
        <v/>
      </c>
      <c r="W349" s="132" t="n">
        <v>0</v>
      </c>
      <c r="X349" s="132" t="b">
        <v>0</v>
      </c>
      <c r="Y349" s="135">
        <f>IF(H349=FALSE,VLOOKUP($C349,Sales!$C:$F,4,FALSE),1)</f>
        <v/>
      </c>
      <c r="Z349" s="132">
        <f>IF(Y349=0,"Release",IF(AND(L349&lt;J349,Y349=1,H349=FALSE,U349=FALSE,MONTH(L349)&amp;"/"&amp;YEAR(L349)&lt;&gt;MONTH(J349)&amp;"/"&amp;YEAR(J349)),"Release",""))</f>
        <v/>
      </c>
      <c r="AA349" s="136">
        <f>_xlfn.minifs($L:$L,$C:$C,$C349,$F:$F,"&lt;&gt;0")</f>
        <v/>
      </c>
      <c r="AB349" s="136">
        <f>C349&amp;"-"&amp;A349</f>
        <v/>
      </c>
      <c r="AC349" s="136">
        <f>L349</f>
        <v/>
      </c>
      <c r="AD349" s="136">
        <f>EOMONTH(EDATE($J349, 0), 0)</f>
        <v/>
      </c>
      <c r="AE349" s="135">
        <f>IF(AND(AD349&gt;EOMONTH(EDATE(AA349, 0), 0)),1,0)</f>
        <v/>
      </c>
    </row>
    <row r="350">
      <c r="A350" s="132" t="inlineStr">
        <is>
          <t>ZBUM01</t>
        </is>
      </c>
      <c r="B350" s="132" t="n">
        <v>1</v>
      </c>
      <c r="C350" s="132" t="inlineStr">
        <is>
          <t>HVJ203</t>
        </is>
      </c>
      <c r="D350" s="132" t="inlineStr">
        <is>
          <t>J</t>
        </is>
      </c>
      <c r="E350" s="132" t="inlineStr">
        <is>
          <t>Brummer Andre Gottfried</t>
        </is>
      </c>
      <c r="F350" s="133">
        <f>SUMIFS(Investors!$M:$M, Investors!$I:$I, "&lt;=" &amp; 'NSST Print'!$B$3, Investors!$K:$K, "&gt;" &amp; 'NSST Print'!$B$3, Investors!$A:$A, 'Investor Exit List'!A350, Investors!$E:$E, 'Investor Exit List'!C350)</f>
        <v/>
      </c>
      <c r="G350" s="134" t="n">
        <v>44791</v>
      </c>
      <c r="H350" s="132">
        <f>VLOOKUP($C350,Sales!$C:$E,2,FALSE)</f>
        <v/>
      </c>
      <c r="I350" s="132">
        <f>VLOOKUP($C350,Sales!$C:$E,3,FALSE)</f>
        <v/>
      </c>
      <c r="J350" s="134">
        <f>SUMIFS(Sales!$H:$H,Sales!$C:$C,'Investor Exit List'!$C350)</f>
        <v/>
      </c>
      <c r="K350" s="134">
        <f>IF(I350=TRUE,J350,"")</f>
        <v/>
      </c>
      <c r="L350" s="134">
        <f>G350+731</f>
        <v/>
      </c>
      <c r="M350" s="134" t="n">
        <v>45473</v>
      </c>
      <c r="N350" s="135">
        <f>IFERROR(IF(G350&lt;&gt;"",IF(I350=TRUE,0,IF(U350=TRUE,0,L350-M350)),0),0)</f>
        <v/>
      </c>
      <c r="O350" s="135">
        <f>IF(N350&gt;0,IF(N350&lt;=180,N350,0),0)</f>
        <v/>
      </c>
      <c r="P350" s="133">
        <f>IF(AND(N350&lt;90,N350&gt;0),Q350,0)</f>
        <v/>
      </c>
      <c r="Q350" s="133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33">
        <f>IF(AND(H350=TRUE,I350=FALSE),Q350,0)</f>
        <v/>
      </c>
      <c r="S350" s="133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34">
        <f>IF(U350=TRUE,$J350,"")</f>
        <v/>
      </c>
      <c r="U350" s="132" t="b">
        <v>0</v>
      </c>
      <c r="V350" s="133">
        <f>IF(AND(H350=TRUE,OR(K350="",K350&gt;M350)),S350,0)</f>
        <v/>
      </c>
      <c r="W350" s="132" t="n">
        <v>0</v>
      </c>
      <c r="X350" s="132" t="b">
        <v>0</v>
      </c>
      <c r="Y350" s="135">
        <f>IF(H350=FALSE,VLOOKUP($C350,Sales!$C:$F,4,FALSE),1)</f>
        <v/>
      </c>
      <c r="Z350" s="132">
        <f>IF(Y350=0,"Release",IF(AND(L350&lt;J350,Y350=1,H350=FALSE,U350=FALSE,MONTH(L350)&amp;"/"&amp;YEAR(L350)&lt;&gt;MONTH(J350)&amp;"/"&amp;YEAR(J350)),"Release",""))</f>
        <v/>
      </c>
      <c r="AA350" s="136">
        <f>_xlfn.minifs($L:$L,$C:$C,$C350,$F:$F,"&lt;&gt;0")</f>
        <v/>
      </c>
      <c r="AB350" s="136">
        <f>C350&amp;"-"&amp;A350</f>
        <v/>
      </c>
      <c r="AC350" s="136">
        <f>L350</f>
        <v/>
      </c>
      <c r="AD350" s="136">
        <f>EOMONTH(EDATE($J350, 0), 0)</f>
        <v/>
      </c>
      <c r="AE350" s="135">
        <f>IF(AND(AD350&gt;EOMONTH(EDATE(AA350, 0), 0)),1,0)</f>
        <v/>
      </c>
    </row>
    <row r="351">
      <c r="A351" s="132" t="inlineStr">
        <is>
          <t>ZBRO01</t>
        </is>
      </c>
      <c r="B351" s="132" t="n">
        <v>3</v>
      </c>
      <c r="C351" s="132" t="inlineStr">
        <is>
          <t>HVJ301</t>
        </is>
      </c>
      <c r="D351" s="132" t="inlineStr">
        <is>
          <t>J</t>
        </is>
      </c>
      <c r="E351" s="132" t="inlineStr">
        <is>
          <t>Brown Craig Anthony Richard</t>
        </is>
      </c>
      <c r="F351" s="133">
        <f>SUMIFS(Investors!$M:$M, Investors!$I:$I, "&lt;=" &amp; 'NSST Print'!$B$3, Investors!$K:$K, "&gt;" &amp; 'NSST Print'!$B$3, Investors!$A:$A, 'Investor Exit List'!A351, Investors!$E:$E, 'Investor Exit List'!C351)</f>
        <v/>
      </c>
      <c r="G351" s="134" t="n">
        <v>44868</v>
      </c>
      <c r="H351" s="132">
        <f>VLOOKUP($C351,Sales!$C:$E,2,FALSE)</f>
        <v/>
      </c>
      <c r="I351" s="132">
        <f>VLOOKUP($C351,Sales!$C:$E,3,FALSE)</f>
        <v/>
      </c>
      <c r="J351" s="134">
        <f>SUMIFS(Sales!$H:$H,Sales!$C:$C,'Investor Exit List'!$C351)</f>
        <v/>
      </c>
      <c r="K351" s="134">
        <f>IF(I351=TRUE,J351,"")</f>
        <v/>
      </c>
      <c r="L351" s="134">
        <f>G351+731</f>
        <v/>
      </c>
      <c r="M351" s="134" t="n">
        <v>45473</v>
      </c>
      <c r="N351" s="135">
        <f>IFERROR(IF(G351&lt;&gt;"",IF(I351=TRUE,0,IF(U351=TRUE,0,L351-M351)),0),0)</f>
        <v/>
      </c>
      <c r="O351" s="135">
        <f>IF(N351&gt;0,IF(N351&lt;=180,N351,0),0)</f>
        <v/>
      </c>
      <c r="P351" s="133">
        <f>IF(AND(N351&lt;90,N351&gt;0),Q351,0)</f>
        <v/>
      </c>
      <c r="Q351" s="133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33">
        <f>IF(AND(H351=TRUE,I351=FALSE),Q351,0)</f>
        <v/>
      </c>
      <c r="S351" s="133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34">
        <f>IF(U351=TRUE,$J351,"")</f>
        <v/>
      </c>
      <c r="U351" s="132" t="b">
        <v>0</v>
      </c>
      <c r="V351" s="133">
        <f>IF(AND(H351=TRUE,OR(K351="",K351&gt;M351)),S351,0)</f>
        <v/>
      </c>
      <c r="W351" s="132" t="n">
        <v>0</v>
      </c>
      <c r="X351" s="132" t="b">
        <v>0</v>
      </c>
      <c r="Y351" s="135">
        <f>IF(H351=FALSE,VLOOKUP($C351,Sales!$C:$F,4,FALSE),1)</f>
        <v/>
      </c>
      <c r="Z351" s="132">
        <f>IF(Y351=0,"Release",IF(AND(L351&lt;J351,Y351=1,H351=FALSE,U351=FALSE,MONTH(L351)&amp;"/"&amp;YEAR(L351)&lt;&gt;MONTH(J351)&amp;"/"&amp;YEAR(J351)),"Release",""))</f>
        <v/>
      </c>
      <c r="AA351" s="136">
        <f>_xlfn.minifs($L:$L,$C:$C,$C351,$F:$F,"&lt;&gt;0")</f>
        <v/>
      </c>
      <c r="AB351" s="136">
        <f>C351&amp;"-"&amp;A351</f>
        <v/>
      </c>
      <c r="AC351" s="136">
        <f>L351</f>
        <v/>
      </c>
      <c r="AD351" s="136">
        <f>EOMONTH(EDATE($J351, 0), 0)</f>
        <v/>
      </c>
      <c r="AE351" s="135">
        <f>IF(AND(AD351&gt;EOMONTH(EDATE(AA351, 0), 0)),1,0)</f>
        <v/>
      </c>
    </row>
    <row r="352">
      <c r="A352" s="132" t="inlineStr">
        <is>
          <t>ZMAN02</t>
        </is>
      </c>
      <c r="B352" s="132" t="n">
        <v>1</v>
      </c>
      <c r="C352" s="132" t="inlineStr">
        <is>
          <t>HVJ301</t>
        </is>
      </c>
      <c r="D352" s="132" t="inlineStr">
        <is>
          <t>J</t>
        </is>
      </c>
      <c r="E352" s="132" t="inlineStr">
        <is>
          <t>Mans (Witberg) Ilse</t>
        </is>
      </c>
      <c r="F352" s="133">
        <f>SUMIFS(Investors!$M:$M, Investors!$I:$I, "&lt;=" &amp; 'NSST Print'!$B$3, Investors!$K:$K, "&gt;" &amp; 'NSST Print'!$B$3, Investors!$A:$A, 'Investor Exit List'!A352, Investors!$E:$E, 'Investor Exit List'!C352)</f>
        <v/>
      </c>
      <c r="G352" s="134" t="n">
        <v>44811</v>
      </c>
      <c r="H352" s="132">
        <f>VLOOKUP($C352,Sales!$C:$E,2,FALSE)</f>
        <v/>
      </c>
      <c r="I352" s="132">
        <f>VLOOKUP($C352,Sales!$C:$E,3,FALSE)</f>
        <v/>
      </c>
      <c r="J352" s="134">
        <f>SUMIFS(Sales!$H:$H,Sales!$C:$C,'Investor Exit List'!$C352)</f>
        <v/>
      </c>
      <c r="K352" s="134">
        <f>IF(I352=TRUE,J352,"")</f>
        <v/>
      </c>
      <c r="L352" s="134">
        <f>G352+731</f>
        <v/>
      </c>
      <c r="M352" s="134" t="n">
        <v>45473</v>
      </c>
      <c r="N352" s="135">
        <f>IFERROR(IF(G352&lt;&gt;"",IF(I352=TRUE,0,IF(U352=TRUE,0,L352-M352)),0),0)</f>
        <v/>
      </c>
      <c r="O352" s="135">
        <f>IF(N352&gt;0,IF(N352&lt;=180,N352,0),0)</f>
        <v/>
      </c>
      <c r="P352" s="133">
        <f>IF(AND(N352&lt;90,N352&gt;0),Q352,0)</f>
        <v/>
      </c>
      <c r="Q352" s="133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33">
        <f>IF(AND(H352=TRUE,I352=FALSE),Q352,0)</f>
        <v/>
      </c>
      <c r="S352" s="133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34">
        <f>IF(U352=TRUE,$J352,"")</f>
        <v/>
      </c>
      <c r="U352" s="132" t="b">
        <v>0</v>
      </c>
      <c r="V352" s="133">
        <f>IF(AND(H352=TRUE,OR(K352="",K352&gt;M352)),S352,0)</f>
        <v/>
      </c>
      <c r="W352" s="132" t="n">
        <v>0</v>
      </c>
      <c r="X352" s="132" t="b">
        <v>0</v>
      </c>
      <c r="Y352" s="135">
        <f>IF(H352=FALSE,VLOOKUP($C352,Sales!$C:$F,4,FALSE),1)</f>
        <v/>
      </c>
      <c r="Z352" s="132">
        <f>IF(Y352=0,"Release",IF(AND(L352&lt;J352,Y352=1,H352=FALSE,U352=FALSE,MONTH(L352)&amp;"/"&amp;YEAR(L352)&lt;&gt;MONTH(J352)&amp;"/"&amp;YEAR(J352)),"Release",""))</f>
        <v/>
      </c>
      <c r="AA352" s="136">
        <f>_xlfn.minifs($L:$L,$C:$C,$C352,$F:$F,"&lt;&gt;0")</f>
        <v/>
      </c>
      <c r="AB352" s="136">
        <f>C352&amp;"-"&amp;A352</f>
        <v/>
      </c>
      <c r="AC352" s="136">
        <f>L352</f>
        <v/>
      </c>
      <c r="AD352" s="136">
        <f>EOMONTH(EDATE($J352, 0), 0)</f>
        <v/>
      </c>
      <c r="AE352" s="135">
        <f>IF(AND(AD352&gt;EOMONTH(EDATE(AA352, 0), 0)),1,0)</f>
        <v/>
      </c>
    </row>
    <row r="353">
      <c r="A353" s="132" t="inlineStr">
        <is>
          <t>ZSMI03</t>
        </is>
      </c>
      <c r="B353" s="132" t="n">
        <v>2</v>
      </c>
      <c r="C353" s="132" t="inlineStr">
        <is>
          <t>HVJ301</t>
        </is>
      </c>
      <c r="D353" s="132" t="inlineStr">
        <is>
          <t>J</t>
        </is>
      </c>
      <c r="E353" s="132" t="inlineStr">
        <is>
          <t>Smit Eugene Patrick</t>
        </is>
      </c>
      <c r="F353" s="133">
        <f>SUMIFS(Investors!$M:$M, Investors!$I:$I, "&lt;=" &amp; 'NSST Print'!$B$3, Investors!$K:$K, "&gt;" &amp; 'NSST Print'!$B$3, Investors!$A:$A, 'Investor Exit List'!A353, Investors!$E:$E, 'Investor Exit List'!C353)</f>
        <v/>
      </c>
      <c r="G353" s="134" t="n">
        <v>44811</v>
      </c>
      <c r="H353" s="132">
        <f>VLOOKUP($C353,Sales!$C:$E,2,FALSE)</f>
        <v/>
      </c>
      <c r="I353" s="132">
        <f>VLOOKUP($C353,Sales!$C:$E,3,FALSE)</f>
        <v/>
      </c>
      <c r="J353" s="134">
        <f>SUMIFS(Sales!$H:$H,Sales!$C:$C,'Investor Exit List'!$C353)</f>
        <v/>
      </c>
      <c r="K353" s="134">
        <f>IF(I353=TRUE,J353,"")</f>
        <v/>
      </c>
      <c r="L353" s="134">
        <f>G353+731</f>
        <v/>
      </c>
      <c r="M353" s="134" t="n">
        <v>45473</v>
      </c>
      <c r="N353" s="135">
        <f>IFERROR(IF(G353&lt;&gt;"",IF(I353=TRUE,0,IF(U353=TRUE,0,L353-M353)),0),0)</f>
        <v/>
      </c>
      <c r="O353" s="135">
        <f>IF(N353&gt;0,IF(N353&lt;=180,N353,0),0)</f>
        <v/>
      </c>
      <c r="P353" s="133">
        <f>IF(AND(N353&lt;90,N353&gt;0),Q353,0)</f>
        <v/>
      </c>
      <c r="Q353" s="133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33">
        <f>IF(AND(H353=TRUE,I353=FALSE),Q353,0)</f>
        <v/>
      </c>
      <c r="S353" s="133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34">
        <f>IF(U353=TRUE,$J353,"")</f>
        <v/>
      </c>
      <c r="U353" s="132" t="b">
        <v>0</v>
      </c>
      <c r="V353" s="133">
        <f>IF(AND(H353=TRUE,OR(K353="",K353&gt;M353)),S353,0)</f>
        <v/>
      </c>
      <c r="W353" s="132" t="n">
        <v>0</v>
      </c>
      <c r="X353" s="132" t="b">
        <v>0</v>
      </c>
      <c r="Y353" s="135">
        <f>IF(H353=FALSE,VLOOKUP($C353,Sales!$C:$F,4,FALSE),1)</f>
        <v/>
      </c>
      <c r="Z353" s="132">
        <f>IF(Y353=0,"Release",IF(AND(L353&lt;J353,Y353=1,H353=FALSE,U353=FALSE,MONTH(L353)&amp;"/"&amp;YEAR(L353)&lt;&gt;MONTH(J353)&amp;"/"&amp;YEAR(J353)),"Release",""))</f>
        <v/>
      </c>
      <c r="AA353" s="136">
        <f>_xlfn.minifs($L:$L,$C:$C,$C353,$F:$F,"&lt;&gt;0")</f>
        <v/>
      </c>
      <c r="AB353" s="136">
        <f>C353&amp;"-"&amp;A353</f>
        <v/>
      </c>
      <c r="AC353" s="136">
        <f>L353</f>
        <v/>
      </c>
      <c r="AD353" s="136">
        <f>EOMONTH(EDATE($J353, 0), 0)</f>
        <v/>
      </c>
      <c r="AE353" s="135">
        <f>IF(AND(AD353&gt;EOMONTH(EDATE(AA353, 0), 0)),1,0)</f>
        <v/>
      </c>
    </row>
    <row r="354">
      <c r="A354" s="132" t="inlineStr">
        <is>
          <t>ZMAN02</t>
        </is>
      </c>
      <c r="B354" s="132" t="n">
        <v>2</v>
      </c>
      <c r="C354" s="132" t="inlineStr">
        <is>
          <t>HVJ302</t>
        </is>
      </c>
      <c r="D354" s="132" t="inlineStr">
        <is>
          <t>J</t>
        </is>
      </c>
      <c r="E354" s="132" t="inlineStr">
        <is>
          <t>Mans (Witberg) Ilse</t>
        </is>
      </c>
      <c r="F354" s="133">
        <f>SUMIFS(Investors!$M:$M, Investors!$I:$I, "&lt;=" &amp; 'NSST Print'!$B$3, Investors!$K:$K, "&gt;" &amp; 'NSST Print'!$B$3, Investors!$A:$A, 'Investor Exit List'!A354, Investors!$E:$E, 'Investor Exit List'!C354)</f>
        <v/>
      </c>
      <c r="G354" s="134" t="n">
        <v>44811</v>
      </c>
      <c r="H354" s="132">
        <f>VLOOKUP($C354,Sales!$C:$E,2,FALSE)</f>
        <v/>
      </c>
      <c r="I354" s="132">
        <f>VLOOKUP($C354,Sales!$C:$E,3,FALSE)</f>
        <v/>
      </c>
      <c r="J354" s="134">
        <f>SUMIFS(Sales!$H:$H,Sales!$C:$C,'Investor Exit List'!$C354)</f>
        <v/>
      </c>
      <c r="K354" s="134">
        <f>IF(I354=TRUE,J354,"")</f>
        <v/>
      </c>
      <c r="L354" s="134">
        <f>G354+731</f>
        <v/>
      </c>
      <c r="M354" s="134" t="n">
        <v>45473</v>
      </c>
      <c r="N354" s="135">
        <f>IFERROR(IF(G354&lt;&gt;"",IF(I354=TRUE,0,IF(U354=TRUE,0,L354-M354)),0),0)</f>
        <v/>
      </c>
      <c r="O354" s="135">
        <f>IF(N354&gt;0,IF(N354&lt;=180,N354,0),0)</f>
        <v/>
      </c>
      <c r="P354" s="133">
        <f>IF(AND(N354&lt;90,N354&gt;0),Q354,0)</f>
        <v/>
      </c>
      <c r="Q354" s="133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33">
        <f>IF(AND(H354=TRUE,I354=FALSE),Q354,0)</f>
        <v/>
      </c>
      <c r="S354" s="133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34">
        <f>IF(U354=TRUE,$J354,"")</f>
        <v/>
      </c>
      <c r="U354" s="132" t="b">
        <v>0</v>
      </c>
      <c r="V354" s="133">
        <f>IF(AND(H354=TRUE,OR(K354="",K354&gt;M354)),S354,0)</f>
        <v/>
      </c>
      <c r="W354" s="132" t="n">
        <v>0</v>
      </c>
      <c r="X354" s="132" t="b">
        <v>0</v>
      </c>
      <c r="Y354" s="135">
        <f>IF(H354=FALSE,VLOOKUP($C354,Sales!$C:$F,4,FALSE),1)</f>
        <v/>
      </c>
      <c r="Z354" s="132">
        <f>IF(Y354=0,"Release",IF(AND(L354&lt;J354,Y354=1,H354=FALSE,U354=FALSE,MONTH(L354)&amp;"/"&amp;YEAR(L354)&lt;&gt;MONTH(J354)&amp;"/"&amp;YEAR(J354)),"Release",""))</f>
        <v/>
      </c>
      <c r="AA354" s="136">
        <f>_xlfn.minifs($L:$L,$C:$C,$C354,$F:$F,"&lt;&gt;0")</f>
        <v/>
      </c>
      <c r="AB354" s="136">
        <f>C354&amp;"-"&amp;A354</f>
        <v/>
      </c>
      <c r="AC354" s="136">
        <f>L354</f>
        <v/>
      </c>
      <c r="AD354" s="136">
        <f>EOMONTH(EDATE($J354, 0), 0)</f>
        <v/>
      </c>
      <c r="AE354" s="135">
        <f>IF(AND(AD354&gt;EOMONTH(EDATE(AA354, 0), 0)),1,0)</f>
        <v/>
      </c>
    </row>
    <row r="355">
      <c r="A355" s="132" t="inlineStr">
        <is>
          <t>ZVER04</t>
        </is>
      </c>
      <c r="B355" s="132" t="n">
        <v>1</v>
      </c>
      <c r="C355" s="132" t="inlineStr">
        <is>
          <t>HVJ302</t>
        </is>
      </c>
      <c r="D355" s="132" t="inlineStr">
        <is>
          <t>J</t>
        </is>
      </c>
      <c r="E355" s="132" t="inlineStr">
        <is>
          <t>Vermeulen Floris Nicolaas</t>
        </is>
      </c>
      <c r="F355" s="133">
        <f>SUMIFS(Investors!$M:$M, Investors!$I:$I, "&lt;=" &amp; 'NSST Print'!$B$3, Investors!$K:$K, "&gt;" &amp; 'NSST Print'!$B$3, Investors!$A:$A, 'Investor Exit List'!A355, Investors!$E:$E, 'Investor Exit List'!C355)</f>
        <v/>
      </c>
      <c r="G355" s="134" t="n">
        <v>44798</v>
      </c>
      <c r="H355" s="132">
        <f>VLOOKUP($C355,Sales!$C:$E,2,FALSE)</f>
        <v/>
      </c>
      <c r="I355" s="132">
        <f>VLOOKUP($C355,Sales!$C:$E,3,FALSE)</f>
        <v/>
      </c>
      <c r="J355" s="134">
        <f>SUMIFS(Sales!$H:$H,Sales!$C:$C,'Investor Exit List'!$C355)</f>
        <v/>
      </c>
      <c r="K355" s="134">
        <f>IF(I355=TRUE,J355,"")</f>
        <v/>
      </c>
      <c r="L355" s="134">
        <f>G355+731</f>
        <v/>
      </c>
      <c r="M355" s="134" t="n">
        <v>45473</v>
      </c>
      <c r="N355" s="135">
        <f>IFERROR(IF(G355&lt;&gt;"",IF(I355=TRUE,0,IF(U355=TRUE,0,L355-M355)),0),0)</f>
        <v/>
      </c>
      <c r="O355" s="135">
        <f>IF(N355&gt;0,IF(N355&lt;=180,N355,0),0)</f>
        <v/>
      </c>
      <c r="P355" s="133">
        <f>IF(AND(N355&lt;90,N355&gt;0),Q355,0)</f>
        <v/>
      </c>
      <c r="Q355" s="133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33">
        <f>IF(AND(H355=TRUE,I355=FALSE),Q355,0)</f>
        <v/>
      </c>
      <c r="S355" s="133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34">
        <f>IF(U355=TRUE,$J355,"")</f>
        <v/>
      </c>
      <c r="U355" s="132" t="b">
        <v>0</v>
      </c>
      <c r="V355" s="133">
        <f>IF(AND(H355=TRUE,OR(K355="",K355&gt;M355)),S355,0)</f>
        <v/>
      </c>
      <c r="W355" s="132" t="n">
        <v>0</v>
      </c>
      <c r="X355" s="132" t="b">
        <v>0</v>
      </c>
      <c r="Y355" s="135">
        <f>IF(H355=FALSE,VLOOKUP($C355,Sales!$C:$F,4,FALSE),1)</f>
        <v/>
      </c>
      <c r="Z355" s="132">
        <f>IF(Y355=0,"Release",IF(AND(L355&lt;J355,Y355=1,H355=FALSE,U355=FALSE,MONTH(L355)&amp;"/"&amp;YEAR(L355)&lt;&gt;MONTH(J355)&amp;"/"&amp;YEAR(J355)),"Release",""))</f>
        <v/>
      </c>
      <c r="AA355" s="136">
        <f>_xlfn.minifs($L:$L,$C:$C,$C355,$F:$F,"&lt;&gt;0")</f>
        <v/>
      </c>
      <c r="AB355" s="136">
        <f>C355&amp;"-"&amp;A355</f>
        <v/>
      </c>
      <c r="AC355" s="136">
        <f>L355</f>
        <v/>
      </c>
      <c r="AD355" s="136">
        <f>EOMONTH(EDATE($J355, 0), 0)</f>
        <v/>
      </c>
      <c r="AE355" s="135">
        <f>IF(AND(AD355&gt;EOMONTH(EDATE(AA355, 0), 0)),1,0)</f>
        <v/>
      </c>
    </row>
    <row r="356">
      <c r="A356" s="132" t="inlineStr">
        <is>
          <t>ZHAY01</t>
        </is>
      </c>
      <c r="B356" s="132" t="n">
        <v>3</v>
      </c>
      <c r="C356" s="132" t="inlineStr">
        <is>
          <t>HVJ303</t>
        </is>
      </c>
      <c r="D356" s="132" t="inlineStr">
        <is>
          <t>J</t>
        </is>
      </c>
      <c r="E356" s="132" t="inlineStr">
        <is>
          <t>Haywood Johannes Wynand</t>
        </is>
      </c>
      <c r="F356" s="133">
        <f>SUMIFS(Investors!$M:$M, Investors!$I:$I, "&lt;=" &amp; 'NSST Print'!$B$3, Investors!$K:$K, "&gt;" &amp; 'NSST Print'!$B$3, Investors!$A:$A, 'Investor Exit List'!A356, Investors!$E:$E, 'Investor Exit List'!C356)</f>
        <v/>
      </c>
      <c r="G356" s="134" t="n">
        <v>45450</v>
      </c>
      <c r="H356" s="132">
        <f>VLOOKUP($C356,Sales!$C:$E,2,FALSE)</f>
        <v/>
      </c>
      <c r="I356" s="132">
        <f>VLOOKUP($C356,Sales!$C:$E,3,FALSE)</f>
        <v/>
      </c>
      <c r="J356" s="134">
        <f>SUMIFS(Sales!$H:$H,Sales!$C:$C,'Investor Exit List'!$C356)</f>
        <v/>
      </c>
      <c r="K356" s="134">
        <f>IF(I356=TRUE,J356,"")</f>
        <v/>
      </c>
      <c r="L356" s="134">
        <f>G356+731</f>
        <v/>
      </c>
      <c r="M356" s="134" t="n">
        <v>45473</v>
      </c>
      <c r="N356" s="135">
        <f>IFERROR(IF(G356&lt;&gt;"",IF(I356=TRUE,0,IF(U356=TRUE,0,L356-M356)),0),0)</f>
        <v/>
      </c>
      <c r="O356" s="135">
        <f>IF(N356&gt;0,IF(N356&lt;=180,N356,0),0)</f>
        <v/>
      </c>
      <c r="P356" s="133">
        <f>IF(AND(N356&lt;90,N356&gt;0),Q356,0)</f>
        <v/>
      </c>
      <c r="Q356" s="133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33">
        <f>IF(AND(H356=TRUE,I356=FALSE),Q356,0)</f>
        <v/>
      </c>
      <c r="S356" s="133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34">
        <f>IF(U356=TRUE,$J356,"")</f>
        <v/>
      </c>
      <c r="U356" s="132" t="b">
        <v>0</v>
      </c>
      <c r="V356" s="133">
        <f>IF(AND(H356=TRUE,OR(K356="",K356&gt;M356)),S356,0)</f>
        <v/>
      </c>
      <c r="W356" s="132" t="n">
        <v>0</v>
      </c>
      <c r="X356" s="132" t="b">
        <v>0</v>
      </c>
      <c r="Y356" s="135">
        <f>IF(H356=FALSE,VLOOKUP($C356,Sales!$C:$F,4,FALSE),1)</f>
        <v/>
      </c>
      <c r="Z356" s="132">
        <f>IF(Y356=0,"Release",IF(AND(L356&lt;J356,Y356=1,H356=FALSE,U356=FALSE,MONTH(L356)&amp;"/"&amp;YEAR(L356)&lt;&gt;MONTH(J356)&amp;"/"&amp;YEAR(J356)),"Release",""))</f>
        <v/>
      </c>
      <c r="AA356" s="136">
        <f>_xlfn.minifs($L:$L,$C:$C,$C356,$F:$F,"&lt;&gt;0")</f>
        <v/>
      </c>
      <c r="AB356" s="136">
        <f>C356&amp;"-"&amp;A356</f>
        <v/>
      </c>
      <c r="AC356" s="136">
        <f>L356</f>
        <v/>
      </c>
      <c r="AD356" s="136">
        <f>EOMONTH(EDATE($J356, 0), 0)</f>
        <v/>
      </c>
      <c r="AE356" s="135">
        <f>IF(AND(AD356&gt;EOMONTH(EDATE(AA356, 0), 0)),1,0)</f>
        <v/>
      </c>
    </row>
    <row r="357">
      <c r="A357" s="132" t="inlineStr">
        <is>
          <t>ZKRU01</t>
        </is>
      </c>
      <c r="B357" s="132" t="n">
        <v>10</v>
      </c>
      <c r="C357" s="132" t="inlineStr">
        <is>
          <t>HVJ303</t>
        </is>
      </c>
      <c r="D357" s="132" t="inlineStr">
        <is>
          <t>J</t>
        </is>
      </c>
      <c r="E357" s="132" t="inlineStr">
        <is>
          <t>Kruger Jurgen</t>
        </is>
      </c>
      <c r="F357" s="133">
        <f>SUMIFS(Investors!$M:$M, Investors!$I:$I, "&lt;=" &amp; 'NSST Print'!$B$3, Investors!$K:$K, "&gt;" &amp; 'NSST Print'!$B$3, Investors!$A:$A, 'Investor Exit List'!A357, Investors!$E:$E, 'Investor Exit List'!C357)</f>
        <v/>
      </c>
      <c r="G357" s="134" t="n">
        <v>45450</v>
      </c>
      <c r="H357" s="132">
        <f>VLOOKUP($C357,Sales!$C:$E,2,FALSE)</f>
        <v/>
      </c>
      <c r="I357" s="132">
        <f>VLOOKUP($C357,Sales!$C:$E,3,FALSE)</f>
        <v/>
      </c>
      <c r="J357" s="134">
        <f>SUMIFS(Sales!$H:$H,Sales!$C:$C,'Investor Exit List'!$C357)</f>
        <v/>
      </c>
      <c r="K357" s="134">
        <f>IF(I357=TRUE,J357,"")</f>
        <v/>
      </c>
      <c r="L357" s="134">
        <f>G357+731</f>
        <v/>
      </c>
      <c r="M357" s="134" t="n">
        <v>45473</v>
      </c>
      <c r="N357" s="135">
        <f>IFERROR(IF(G357&lt;&gt;"",IF(I357=TRUE,0,IF(U357=TRUE,0,L357-M357)),0),0)</f>
        <v/>
      </c>
      <c r="O357" s="135">
        <f>IF(N357&gt;0,IF(N357&lt;=180,N357,0),0)</f>
        <v/>
      </c>
      <c r="P357" s="133">
        <f>IF(AND(N357&lt;90,N357&gt;0),Q357,0)</f>
        <v/>
      </c>
      <c r="Q357" s="133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33">
        <f>IF(AND(H357=TRUE,I357=FALSE),Q357,0)</f>
        <v/>
      </c>
      <c r="S357" s="133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34">
        <f>IF(U357=TRUE,$J357,"")</f>
        <v/>
      </c>
      <c r="U357" s="132" t="b">
        <v>0</v>
      </c>
      <c r="V357" s="133">
        <f>IF(AND(H357=TRUE,OR(K357="",K357&gt;M357)),S357,0)</f>
        <v/>
      </c>
      <c r="W357" s="132" t="n">
        <v>0</v>
      </c>
      <c r="X357" s="132" t="b">
        <v>0</v>
      </c>
      <c r="Y357" s="135">
        <f>IF(H357=FALSE,VLOOKUP($C357,Sales!$C:$F,4,FALSE),1)</f>
        <v/>
      </c>
      <c r="Z357" s="132">
        <f>IF(Y357=0,"Release",IF(AND(L357&lt;J357,Y357=1,H357=FALSE,U357=FALSE,MONTH(L357)&amp;"/"&amp;YEAR(L357)&lt;&gt;MONTH(J357)&amp;"/"&amp;YEAR(J357)),"Release",""))</f>
        <v/>
      </c>
      <c r="AA357" s="136">
        <f>_xlfn.minifs($L:$L,$C:$C,$C357,$F:$F,"&lt;&gt;0")</f>
        <v/>
      </c>
      <c r="AB357" s="136">
        <f>C357&amp;"-"&amp;A357</f>
        <v/>
      </c>
      <c r="AC357" s="136">
        <f>L357</f>
        <v/>
      </c>
      <c r="AD357" s="136">
        <f>EOMONTH(EDATE($J357, 0), 0)</f>
        <v/>
      </c>
      <c r="AE357" s="135">
        <f>IF(AND(AD357&gt;EOMONTH(EDATE(AA357, 0), 0)),1,0)</f>
        <v/>
      </c>
    </row>
    <row r="358">
      <c r="A358" s="132" t="inlineStr">
        <is>
          <t>ZPLA01</t>
        </is>
      </c>
      <c r="B358" s="132" t="n">
        <v>4</v>
      </c>
      <c r="C358" s="132" t="inlineStr">
        <is>
          <t>HVJ303</t>
        </is>
      </c>
      <c r="D358" s="132" t="inlineStr">
        <is>
          <t>J</t>
        </is>
      </c>
      <c r="E358" s="132" t="inlineStr">
        <is>
          <t>Placzkowska Aneta</t>
        </is>
      </c>
      <c r="F358" s="133">
        <f>SUMIFS(Investors!$M:$M, Investors!$I:$I, "&lt;=" &amp; 'NSST Print'!$B$3, Investors!$K:$K, "&gt;" &amp; 'NSST Print'!$B$3, Investors!$A:$A, 'Investor Exit List'!A358, Investors!$E:$E, 'Investor Exit List'!C358)</f>
        <v/>
      </c>
      <c r="G358" s="134" t="n">
        <v>45450</v>
      </c>
      <c r="H358" s="132">
        <f>VLOOKUP($C358,Sales!$C:$E,2,FALSE)</f>
        <v/>
      </c>
      <c r="I358" s="132">
        <f>VLOOKUP($C358,Sales!$C:$E,3,FALSE)</f>
        <v/>
      </c>
      <c r="J358" s="134">
        <f>SUMIFS(Sales!$H:$H,Sales!$C:$C,'Investor Exit List'!$C358)</f>
        <v/>
      </c>
      <c r="K358" s="134">
        <f>IF(I358=TRUE,J358,"")</f>
        <v/>
      </c>
      <c r="L358" s="134">
        <f>G358+731</f>
        <v/>
      </c>
      <c r="M358" s="134" t="n">
        <v>45473</v>
      </c>
      <c r="N358" s="135">
        <f>IFERROR(IF(G358&lt;&gt;"",IF(I358=TRUE,0,IF(U358=TRUE,0,L358-M358)),0),0)</f>
        <v/>
      </c>
      <c r="O358" s="135">
        <f>IF(N358&gt;0,IF(N358&lt;=180,N358,0),0)</f>
        <v/>
      </c>
      <c r="P358" s="133">
        <f>IF(AND(N358&lt;90,N358&gt;0),Q358,0)</f>
        <v/>
      </c>
      <c r="Q358" s="133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33">
        <f>IF(AND(H358=TRUE,I358=FALSE),Q358,0)</f>
        <v/>
      </c>
      <c r="S358" s="133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34">
        <f>IF(U358=TRUE,$J358,"")</f>
        <v/>
      </c>
      <c r="U358" s="132" t="b">
        <v>0</v>
      </c>
      <c r="V358" s="133">
        <f>IF(AND(H358=TRUE,OR(K358="",K358&gt;M358)),S358,0)</f>
        <v/>
      </c>
      <c r="W358" s="132" t="n">
        <v>0</v>
      </c>
      <c r="X358" s="132" t="b">
        <v>0</v>
      </c>
      <c r="Y358" s="135">
        <f>IF(H358=FALSE,VLOOKUP($C358,Sales!$C:$F,4,FALSE),1)</f>
        <v/>
      </c>
      <c r="Z358" s="132">
        <f>IF(Y358=0,"Release",IF(AND(L358&lt;J358,Y358=1,H358=FALSE,U358=FALSE,MONTH(L358)&amp;"/"&amp;YEAR(L358)&lt;&gt;MONTH(J358)&amp;"/"&amp;YEAR(J358)),"Release",""))</f>
        <v/>
      </c>
      <c r="AA358" s="136">
        <f>_xlfn.minifs($L:$L,$C:$C,$C358,$F:$F,"&lt;&gt;0")</f>
        <v/>
      </c>
      <c r="AB358" s="136">
        <f>C358&amp;"-"&amp;A358</f>
        <v/>
      </c>
      <c r="AC358" s="136">
        <f>L358</f>
        <v/>
      </c>
      <c r="AD358" s="136">
        <f>EOMONTH(EDATE($J358, 0), 0)</f>
        <v/>
      </c>
      <c r="AE358" s="135">
        <f>IF(AND(AD358&gt;EOMONTH(EDATE(AA358, 0), 0)),1,0)</f>
        <v/>
      </c>
    </row>
    <row r="359">
      <c r="A359" s="132" t="inlineStr">
        <is>
          <t>ZVER04</t>
        </is>
      </c>
      <c r="B359" s="132" t="n">
        <v>2</v>
      </c>
      <c r="C359" s="132" t="inlineStr">
        <is>
          <t>HVJ303</t>
        </is>
      </c>
      <c r="D359" s="132" t="inlineStr">
        <is>
          <t>J</t>
        </is>
      </c>
      <c r="E359" s="132" t="inlineStr">
        <is>
          <t>Vermeulen Floris Nicolaas</t>
        </is>
      </c>
      <c r="F359" s="133">
        <f>SUMIFS(Investors!$M:$M, Investors!$I:$I, "&lt;=" &amp; 'NSST Print'!$B$3, Investors!$K:$K, "&gt;" &amp; 'NSST Print'!$B$3, Investors!$A:$A, 'Investor Exit List'!A359, Investors!$E:$E, 'Investor Exit List'!C359)</f>
        <v/>
      </c>
      <c r="G359" s="134" t="n">
        <v>44798</v>
      </c>
      <c r="H359" s="132">
        <f>VLOOKUP($C359,Sales!$C:$E,2,FALSE)</f>
        <v/>
      </c>
      <c r="I359" s="132">
        <f>VLOOKUP($C359,Sales!$C:$E,3,FALSE)</f>
        <v/>
      </c>
      <c r="J359" s="134">
        <f>SUMIFS(Sales!$H:$H,Sales!$C:$C,'Investor Exit List'!$C359)</f>
        <v/>
      </c>
      <c r="K359" s="134">
        <f>IF(I359=TRUE,J359,"")</f>
        <v/>
      </c>
      <c r="L359" s="134">
        <f>G359+731</f>
        <v/>
      </c>
      <c r="M359" s="134" t="n">
        <v>45473</v>
      </c>
      <c r="N359" s="135">
        <f>IFERROR(IF(G359&lt;&gt;"",IF(I359=TRUE,0,IF(U359=TRUE,0,L359-M359)),0),0)</f>
        <v/>
      </c>
      <c r="O359" s="135">
        <f>IF(N359&gt;0,IF(N359&lt;=180,N359,0),0)</f>
        <v/>
      </c>
      <c r="P359" s="133">
        <f>IF(AND(N359&lt;90,N359&gt;0),Q359,0)</f>
        <v/>
      </c>
      <c r="Q359" s="133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33">
        <f>IF(AND(H359=TRUE,I359=FALSE),Q359,0)</f>
        <v/>
      </c>
      <c r="S359" s="133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34">
        <f>IF(U359=TRUE,$J359,"")</f>
        <v/>
      </c>
      <c r="U359" s="132" t="b">
        <v>1</v>
      </c>
      <c r="V359" s="133">
        <f>IF(AND(H359=TRUE,OR(K359="",K359&gt;M359)),S359,0)</f>
        <v/>
      </c>
      <c r="W359" s="132" t="n">
        <v>0</v>
      </c>
      <c r="X359" s="132" t="b">
        <v>0</v>
      </c>
      <c r="Y359" s="135">
        <f>IF(H359=FALSE,VLOOKUP($C359,Sales!$C:$F,4,FALSE),1)</f>
        <v/>
      </c>
      <c r="Z359" s="132">
        <f>IF(Y359=0,"Release",IF(AND(L359&lt;J359,Y359=1,H359=FALSE,U359=FALSE,MONTH(L359)&amp;"/"&amp;YEAR(L359)&lt;&gt;MONTH(J359)&amp;"/"&amp;YEAR(J359)),"Release",""))</f>
        <v/>
      </c>
      <c r="AA359" s="136">
        <f>_xlfn.minifs($L:$L,$C:$C,$C359,$F:$F,"&lt;&gt;0")</f>
        <v/>
      </c>
      <c r="AB359" s="136">
        <f>C359&amp;"-"&amp;A359</f>
        <v/>
      </c>
      <c r="AC359" s="136">
        <f>L359</f>
        <v/>
      </c>
      <c r="AD359" s="136">
        <f>EOMONTH(EDATE($J359, 0), 0)</f>
        <v/>
      </c>
      <c r="AE359" s="135">
        <f>IF(AND(AD359&gt;EOMONTH(EDATE(AA359, 0), 0)),1,0)</f>
        <v/>
      </c>
    </row>
    <row r="360">
      <c r="A360" s="132" t="inlineStr">
        <is>
          <t>ZFOU02</t>
        </is>
      </c>
      <c r="B360" s="132" t="n">
        <v>1</v>
      </c>
      <c r="C360" s="132" t="inlineStr">
        <is>
          <t>HVJ401</t>
        </is>
      </c>
      <c r="D360" s="132" t="inlineStr">
        <is>
          <t>J</t>
        </is>
      </c>
      <c r="E360" s="132" t="inlineStr">
        <is>
          <t>Fountain Clyde Michael</t>
        </is>
      </c>
      <c r="F360" s="133">
        <f>SUMIFS(Investors!$M:$M, Investors!$I:$I, "&lt;=" &amp; 'NSST Print'!$B$3, Investors!$K:$K, "&gt;" &amp; 'NSST Print'!$B$3, Investors!$A:$A, 'Investor Exit List'!A360, Investors!$E:$E, 'Investor Exit List'!C360)</f>
        <v/>
      </c>
      <c r="G360" s="134" t="n">
        <v>44811</v>
      </c>
      <c r="H360" s="132">
        <f>VLOOKUP($C360,Sales!$C:$E,2,FALSE)</f>
        <v/>
      </c>
      <c r="I360" s="132">
        <f>VLOOKUP($C360,Sales!$C:$E,3,FALSE)</f>
        <v/>
      </c>
      <c r="J360" s="134">
        <f>SUMIFS(Sales!$H:$H,Sales!$C:$C,'Investor Exit List'!$C360)</f>
        <v/>
      </c>
      <c r="K360" s="134">
        <f>IF(I360=TRUE,J360,"")</f>
        <v/>
      </c>
      <c r="L360" s="134">
        <f>G360+731</f>
        <v/>
      </c>
      <c r="M360" s="134" t="n">
        <v>45473</v>
      </c>
      <c r="N360" s="135">
        <f>IFERROR(IF(G360&lt;&gt;"",IF(I360=TRUE,0,IF(U360=TRUE,0,L360-M360)),0),0)</f>
        <v/>
      </c>
      <c r="O360" s="135">
        <f>IF(N360&gt;0,IF(N360&lt;=180,N360,0),0)</f>
        <v/>
      </c>
      <c r="P360" s="133">
        <f>IF(AND(N360&lt;90,N360&gt;0),Q360,0)</f>
        <v/>
      </c>
      <c r="Q360" s="133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33">
        <f>IF(AND(H360=TRUE,I360=FALSE),Q360,0)</f>
        <v/>
      </c>
      <c r="S360" s="133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34">
        <f>IF(U360=TRUE,$J360,"")</f>
        <v/>
      </c>
      <c r="U360" s="132" t="b">
        <v>0</v>
      </c>
      <c r="V360" s="133">
        <f>IF(AND(H360=TRUE,OR(K360="",K360&gt;M360)),S360,0)</f>
        <v/>
      </c>
      <c r="W360" s="132" t="n">
        <v>0</v>
      </c>
      <c r="X360" s="132" t="b">
        <v>0</v>
      </c>
      <c r="Y360" s="135">
        <f>IF(H360=FALSE,VLOOKUP($C360,Sales!$C:$F,4,FALSE),1)</f>
        <v/>
      </c>
      <c r="Z360" s="132">
        <f>IF(Y360=0,"Release",IF(AND(L360&lt;J360,Y360=1,H360=FALSE,U360=FALSE,MONTH(L360)&amp;"/"&amp;YEAR(L360)&lt;&gt;MONTH(J360)&amp;"/"&amp;YEAR(J360)),"Release",""))</f>
        <v/>
      </c>
      <c r="AA360" s="136">
        <f>_xlfn.minifs($L:$L,$C:$C,$C360,$F:$F,"&lt;&gt;0")</f>
        <v/>
      </c>
      <c r="AB360" s="136">
        <f>C360&amp;"-"&amp;A360</f>
        <v/>
      </c>
      <c r="AC360" s="136">
        <f>L360</f>
        <v/>
      </c>
      <c r="AD360" s="136">
        <f>EOMONTH(EDATE($J360, 0), 0)</f>
        <v/>
      </c>
      <c r="AE360" s="135">
        <f>IF(AND(AD360&gt;EOMONTH(EDATE(AA360, 0), 0)),1,0)</f>
        <v/>
      </c>
    </row>
    <row r="361">
      <c r="A361" s="132" t="inlineStr">
        <is>
          <t>ZHAY01</t>
        </is>
      </c>
      <c r="B361" s="132" t="n">
        <v>7</v>
      </c>
      <c r="C361" s="132" t="inlineStr">
        <is>
          <t>HVJ401</t>
        </is>
      </c>
      <c r="D361" s="132" t="inlineStr">
        <is>
          <t>J</t>
        </is>
      </c>
      <c r="E361" s="132" t="inlineStr">
        <is>
          <t>Haywood Johannes Wynand</t>
        </is>
      </c>
      <c r="F361" s="133">
        <f>SUMIFS(Investors!$M:$M, Investors!$I:$I, "&lt;=" &amp; 'NSST Print'!$B$3, Investors!$K:$K, "&gt;" &amp; 'NSST Print'!$B$3, Investors!$A:$A, 'Investor Exit List'!A361, Investors!$E:$E, 'Investor Exit List'!C361)</f>
        <v/>
      </c>
      <c r="G361" s="134" t="n">
        <v>45464</v>
      </c>
      <c r="H361" s="132">
        <f>VLOOKUP($C361,Sales!$C:$E,2,FALSE)</f>
        <v/>
      </c>
      <c r="I361" s="132">
        <f>VLOOKUP($C361,Sales!$C:$E,3,FALSE)</f>
        <v/>
      </c>
      <c r="J361" s="134">
        <f>SUMIFS(Sales!$H:$H,Sales!$C:$C,'Investor Exit List'!$C361)</f>
        <v/>
      </c>
      <c r="K361" s="134">
        <f>IF(I361=TRUE,J361,"")</f>
        <v/>
      </c>
      <c r="L361" s="134">
        <f>G361+731</f>
        <v/>
      </c>
      <c r="M361" s="134" t="n">
        <v>45473</v>
      </c>
      <c r="N361" s="135">
        <f>IFERROR(IF(G361&lt;&gt;"",IF(I361=TRUE,0,IF(U361=TRUE,0,L361-M361)),0),0)</f>
        <v/>
      </c>
      <c r="O361" s="135">
        <f>IF(N361&gt;0,IF(N361&lt;=180,N361,0),0)</f>
        <v/>
      </c>
      <c r="P361" s="133">
        <f>IF(AND(N361&lt;90,N361&gt;0),Q361,0)</f>
        <v/>
      </c>
      <c r="Q361" s="133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33">
        <f>IF(AND(H361=TRUE,I361=FALSE),Q361,0)</f>
        <v/>
      </c>
      <c r="S361" s="133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34">
        <f>IF(U361=TRUE,$J361,"")</f>
        <v/>
      </c>
      <c r="U361" s="132" t="b">
        <v>0</v>
      </c>
      <c r="V361" s="133">
        <f>IF(AND(H361=TRUE,OR(K361="",K361&gt;M361)),S361,0)</f>
        <v/>
      </c>
      <c r="W361" s="132" t="n">
        <v>0</v>
      </c>
      <c r="X361" s="132" t="b">
        <v>0</v>
      </c>
      <c r="Y361" s="135">
        <f>IF(H361=FALSE,VLOOKUP($C361,Sales!$C:$F,4,FALSE),1)</f>
        <v/>
      </c>
      <c r="Z361" s="132">
        <f>IF(Y361=0,"Release",IF(AND(L361&lt;J361,Y361=1,H361=FALSE,U361=FALSE,MONTH(L361)&amp;"/"&amp;YEAR(L361)&lt;&gt;MONTH(J361)&amp;"/"&amp;YEAR(J361)),"Release",""))</f>
        <v/>
      </c>
      <c r="AA361" s="136">
        <f>_xlfn.minifs($L:$L,$C:$C,$C361,$F:$F,"&lt;&gt;0")</f>
        <v/>
      </c>
      <c r="AB361" s="136">
        <f>C361&amp;"-"&amp;A361</f>
        <v/>
      </c>
      <c r="AC361" s="136">
        <f>L361</f>
        <v/>
      </c>
      <c r="AD361" s="136">
        <f>EOMONTH(EDATE($J361, 0), 0)</f>
        <v/>
      </c>
      <c r="AE361" s="135">
        <f>IF(AND(AD361&gt;EOMONTH(EDATE(AA361, 0), 0)),1,0)</f>
        <v/>
      </c>
    </row>
    <row r="362">
      <c r="A362" s="132" t="inlineStr">
        <is>
          <t>ZJAN01</t>
        </is>
      </c>
      <c r="B362" s="132" t="n">
        <v>3</v>
      </c>
      <c r="C362" s="132" t="inlineStr">
        <is>
          <t>HVJ401</t>
        </is>
      </c>
      <c r="D362" s="132" t="inlineStr">
        <is>
          <t>J</t>
        </is>
      </c>
      <c r="E362" s="132" t="inlineStr">
        <is>
          <t>Jansen van Rensburg Petrus Johannes</t>
        </is>
      </c>
      <c r="F362" s="133">
        <f>SUMIFS(Investors!$M:$M, Investors!$I:$I, "&lt;=" &amp; 'NSST Print'!$B$3, Investors!$K:$K, "&gt;" &amp; 'NSST Print'!$B$3, Investors!$A:$A, 'Investor Exit List'!A362, Investors!$E:$E, 'Investor Exit List'!C362)</f>
        <v/>
      </c>
      <c r="G362" s="134" t="n">
        <v>45464</v>
      </c>
      <c r="H362" s="132">
        <f>VLOOKUP($C362,Sales!$C:$E,2,FALSE)</f>
        <v/>
      </c>
      <c r="I362" s="132">
        <f>VLOOKUP($C362,Sales!$C:$E,3,FALSE)</f>
        <v/>
      </c>
      <c r="J362" s="134">
        <f>SUMIFS(Sales!$H:$H,Sales!$C:$C,'Investor Exit List'!$C362)</f>
        <v/>
      </c>
      <c r="K362" s="134">
        <f>IF(I362=TRUE,J362,"")</f>
        <v/>
      </c>
      <c r="L362" s="134">
        <f>G362+731</f>
        <v/>
      </c>
      <c r="M362" s="134" t="n">
        <v>45473</v>
      </c>
      <c r="N362" s="135">
        <f>IFERROR(IF(G362&lt;&gt;"",IF(I362=TRUE,0,IF(U362=TRUE,0,L362-M362)),0),0)</f>
        <v/>
      </c>
      <c r="O362" s="135">
        <f>IF(N362&gt;0,IF(N362&lt;=180,N362,0),0)</f>
        <v/>
      </c>
      <c r="P362" s="133">
        <f>IF(AND(N362&lt;90,N362&gt;0),Q362,0)</f>
        <v/>
      </c>
      <c r="Q362" s="133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33">
        <f>IF(AND(H362=TRUE,I362=FALSE),Q362,0)</f>
        <v/>
      </c>
      <c r="S362" s="133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34">
        <f>IF(U362=TRUE,$J362,"")</f>
        <v/>
      </c>
      <c r="U362" s="132" t="b">
        <v>0</v>
      </c>
      <c r="V362" s="133">
        <f>IF(AND(H362=TRUE,OR(K362="",K362&gt;M362)),S362,0)</f>
        <v/>
      </c>
      <c r="W362" s="132" t="n">
        <v>0</v>
      </c>
      <c r="X362" s="132" t="b">
        <v>0</v>
      </c>
      <c r="Y362" s="135">
        <f>IF(H362=FALSE,VLOOKUP($C362,Sales!$C:$F,4,FALSE),1)</f>
        <v/>
      </c>
      <c r="Z362" s="132">
        <f>IF(Y362=0,"Release",IF(AND(L362&lt;J362,Y362=1,H362=FALSE,U362=FALSE,MONTH(L362)&amp;"/"&amp;YEAR(L362)&lt;&gt;MONTH(J362)&amp;"/"&amp;YEAR(J362)),"Release",""))</f>
        <v/>
      </c>
      <c r="AA362" s="136">
        <f>_xlfn.minifs($L:$L,$C:$C,$C362,$F:$F,"&lt;&gt;0")</f>
        <v/>
      </c>
      <c r="AB362" s="136">
        <f>C362&amp;"-"&amp;A362</f>
        <v/>
      </c>
      <c r="AC362" s="136">
        <f>L362</f>
        <v/>
      </c>
      <c r="AD362" s="136">
        <f>EOMONTH(EDATE($J362, 0), 0)</f>
        <v/>
      </c>
      <c r="AE362" s="135">
        <f>IF(AND(AD362&gt;EOMONTH(EDATE(AA362, 0), 0)),1,0)</f>
        <v/>
      </c>
    </row>
    <row r="363">
      <c r="A363" s="132" t="inlineStr">
        <is>
          <t>ZZYL03</t>
        </is>
      </c>
      <c r="B363" s="132" t="n">
        <v>6</v>
      </c>
      <c r="C363" s="132" t="inlineStr">
        <is>
          <t>HVJ401</t>
        </is>
      </c>
      <c r="D363" s="132" t="inlineStr">
        <is>
          <t>J</t>
        </is>
      </c>
      <c r="E363" s="132" t="inlineStr">
        <is>
          <t>Zylstra Sandra Robyn</t>
        </is>
      </c>
      <c r="F363" s="133">
        <f>SUMIFS(Investors!$M:$M, Investors!$I:$I, "&lt;=" &amp; 'NSST Print'!$B$3, Investors!$K:$K, "&gt;" &amp; 'NSST Print'!$B$3, Investors!$A:$A, 'Investor Exit List'!A363, Investors!$E:$E, 'Investor Exit List'!C363)</f>
        <v/>
      </c>
      <c r="G363" s="134" t="n">
        <v>45464</v>
      </c>
      <c r="H363" s="132">
        <f>VLOOKUP($C363,Sales!$C:$E,2,FALSE)</f>
        <v/>
      </c>
      <c r="I363" s="132">
        <f>VLOOKUP($C363,Sales!$C:$E,3,FALSE)</f>
        <v/>
      </c>
      <c r="J363" s="134">
        <f>SUMIFS(Sales!$H:$H,Sales!$C:$C,'Investor Exit List'!$C363)</f>
        <v/>
      </c>
      <c r="K363" s="134">
        <f>IF(I363=TRUE,J363,"")</f>
        <v/>
      </c>
      <c r="L363" s="134">
        <f>G363+731</f>
        <v/>
      </c>
      <c r="M363" s="134" t="n">
        <v>45473</v>
      </c>
      <c r="N363" s="135">
        <f>IFERROR(IF(G363&lt;&gt;"",IF(I363=TRUE,0,IF(U363=TRUE,0,L363-M363)),0),0)</f>
        <v/>
      </c>
      <c r="O363" s="135">
        <f>IF(N363&gt;0,IF(N363&lt;=180,N363,0),0)</f>
        <v/>
      </c>
      <c r="P363" s="133">
        <f>IF(AND(N363&lt;90,N363&gt;0),Q363,0)</f>
        <v/>
      </c>
      <c r="Q363" s="133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33">
        <f>IF(AND(H363=TRUE,I363=FALSE),Q363,0)</f>
        <v/>
      </c>
      <c r="S363" s="133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34">
        <f>IF(U363=TRUE,$J363,"")</f>
        <v/>
      </c>
      <c r="U363" s="132" t="b">
        <v>0</v>
      </c>
      <c r="V363" s="133">
        <f>IF(AND(H363=TRUE,OR(K363="",K363&gt;M363)),S363,0)</f>
        <v/>
      </c>
      <c r="W363" s="132" t="n">
        <v>0</v>
      </c>
      <c r="X363" s="132" t="b">
        <v>0</v>
      </c>
      <c r="Y363" s="135">
        <f>IF(H363=FALSE,VLOOKUP($C363,Sales!$C:$F,4,FALSE),1)</f>
        <v/>
      </c>
      <c r="Z363" s="132">
        <f>IF(Y363=0,"Release",IF(AND(L363&lt;J363,Y363=1,H363=FALSE,U363=FALSE,MONTH(L363)&amp;"/"&amp;YEAR(L363)&lt;&gt;MONTH(J363)&amp;"/"&amp;YEAR(J363)),"Release",""))</f>
        <v/>
      </c>
      <c r="AA363" s="136">
        <f>_xlfn.minifs($L:$L,$C:$C,$C363,$F:$F,"&lt;&gt;0")</f>
        <v/>
      </c>
      <c r="AB363" s="136">
        <f>C363&amp;"-"&amp;A363</f>
        <v/>
      </c>
      <c r="AC363" s="136">
        <f>L363</f>
        <v/>
      </c>
      <c r="AD363" s="136">
        <f>EOMONTH(EDATE($J363, 0), 0)</f>
        <v/>
      </c>
      <c r="AE363" s="135">
        <f>IF(AND(AD363&gt;EOMONTH(EDATE(AA363, 0), 0)),1,0)</f>
        <v/>
      </c>
    </row>
    <row r="364">
      <c r="A364" s="132" t="inlineStr">
        <is>
          <t>ZHAY01</t>
        </is>
      </c>
      <c r="B364" s="132" t="n">
        <v>4</v>
      </c>
      <c r="C364" s="132" t="inlineStr">
        <is>
          <t>HVJ402</t>
        </is>
      </c>
      <c r="D364" s="132" t="inlineStr">
        <is>
          <t>J</t>
        </is>
      </c>
      <c r="E364" s="132" t="inlineStr">
        <is>
          <t>Haywood Johannes Wynand</t>
        </is>
      </c>
      <c r="F364" s="133">
        <f>SUMIFS(Investors!$M:$M, Investors!$I:$I, "&lt;=" &amp; 'NSST Print'!$B$3, Investors!$K:$K, "&gt;" &amp; 'NSST Print'!$B$3, Investors!$A:$A, 'Investor Exit List'!A364, Investors!$E:$E, 'Investor Exit List'!C364)</f>
        <v/>
      </c>
      <c r="G364" s="134" t="n">
        <v>45450</v>
      </c>
      <c r="H364" s="132">
        <f>VLOOKUP($C364,Sales!$C:$E,2,FALSE)</f>
        <v/>
      </c>
      <c r="I364" s="132">
        <f>VLOOKUP($C364,Sales!$C:$E,3,FALSE)</f>
        <v/>
      </c>
      <c r="J364" s="134">
        <f>SUMIFS(Sales!$H:$H,Sales!$C:$C,'Investor Exit List'!$C364)</f>
        <v/>
      </c>
      <c r="K364" s="134">
        <f>IF(I364=TRUE,J364,"")</f>
        <v/>
      </c>
      <c r="L364" s="134">
        <f>G364+731</f>
        <v/>
      </c>
      <c r="M364" s="134" t="n">
        <v>45473</v>
      </c>
      <c r="N364" s="135">
        <f>IFERROR(IF(G364&lt;&gt;"",IF(I364=TRUE,0,IF(U364=TRUE,0,L364-M364)),0),0)</f>
        <v/>
      </c>
      <c r="O364" s="135">
        <f>IF(N364&gt;0,IF(N364&lt;=180,N364,0),0)</f>
        <v/>
      </c>
      <c r="P364" s="133">
        <f>IF(AND(N364&lt;90,N364&gt;0),Q364,0)</f>
        <v/>
      </c>
      <c r="Q364" s="133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33">
        <f>IF(AND(H364=TRUE,I364=FALSE),Q364,0)</f>
        <v/>
      </c>
      <c r="S364" s="133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34">
        <f>IF(U364=TRUE,$J364,"")</f>
        <v/>
      </c>
      <c r="U364" s="132" t="b">
        <v>0</v>
      </c>
      <c r="V364" s="133">
        <f>IF(AND(H364=TRUE,OR(K364="",K364&gt;M364)),S364,0)</f>
        <v/>
      </c>
      <c r="W364" s="132" t="n">
        <v>0</v>
      </c>
      <c r="X364" s="132" t="b">
        <v>0</v>
      </c>
      <c r="Y364" s="135">
        <f>IF(H364=FALSE,VLOOKUP($C364,Sales!$C:$F,4,FALSE),1)</f>
        <v/>
      </c>
      <c r="Z364" s="132">
        <f>IF(Y364=0,"Release",IF(AND(L364&lt;J364,Y364=1,H364=FALSE,U364=FALSE,MONTH(L364)&amp;"/"&amp;YEAR(L364)&lt;&gt;MONTH(J364)&amp;"/"&amp;YEAR(J364)),"Release",""))</f>
        <v/>
      </c>
      <c r="AA364" s="136">
        <f>_xlfn.minifs($L:$L,$C:$C,$C364,$F:$F,"&lt;&gt;0")</f>
        <v/>
      </c>
      <c r="AB364" s="136">
        <f>C364&amp;"-"&amp;A364</f>
        <v/>
      </c>
      <c r="AC364" s="136">
        <f>L364</f>
        <v/>
      </c>
      <c r="AD364" s="136">
        <f>EOMONTH(EDATE($J364, 0), 0)</f>
        <v/>
      </c>
      <c r="AE364" s="135">
        <f>IF(AND(AD364&gt;EOMONTH(EDATE(AA364, 0), 0)),1,0)</f>
        <v/>
      </c>
    </row>
    <row r="365">
      <c r="A365" s="132" t="inlineStr">
        <is>
          <t>ZPLA01</t>
        </is>
      </c>
      <c r="B365" s="132" t="n">
        <v>5</v>
      </c>
      <c r="C365" s="132" t="inlineStr">
        <is>
          <t>HVJ402</t>
        </is>
      </c>
      <c r="D365" s="132" t="inlineStr">
        <is>
          <t>J</t>
        </is>
      </c>
      <c r="E365" s="132" t="inlineStr">
        <is>
          <t>Placzkowska Aneta</t>
        </is>
      </c>
      <c r="F365" s="133">
        <f>SUMIFS(Investors!$M:$M, Investors!$I:$I, "&lt;=" &amp; 'NSST Print'!$B$3, Investors!$K:$K, "&gt;" &amp; 'NSST Print'!$B$3, Investors!$A:$A, 'Investor Exit List'!A365, Investors!$E:$E, 'Investor Exit List'!C365)</f>
        <v/>
      </c>
      <c r="G365" s="134" t="n">
        <v>45450</v>
      </c>
      <c r="H365" s="132">
        <f>VLOOKUP($C365,Sales!$C:$E,2,FALSE)</f>
        <v/>
      </c>
      <c r="I365" s="132">
        <f>VLOOKUP($C365,Sales!$C:$E,3,FALSE)</f>
        <v/>
      </c>
      <c r="J365" s="134">
        <f>SUMIFS(Sales!$H:$H,Sales!$C:$C,'Investor Exit List'!$C365)</f>
        <v/>
      </c>
      <c r="K365" s="134">
        <f>IF(I365=TRUE,J365,"")</f>
        <v/>
      </c>
      <c r="L365" s="134">
        <f>G365+731</f>
        <v/>
      </c>
      <c r="M365" s="134" t="n">
        <v>45473</v>
      </c>
      <c r="N365" s="135">
        <f>IFERROR(IF(G365&lt;&gt;"",IF(I365=TRUE,0,IF(U365=TRUE,0,L365-M365)),0),0)</f>
        <v/>
      </c>
      <c r="O365" s="135">
        <f>IF(N365&gt;0,IF(N365&lt;=180,N365,0),0)</f>
        <v/>
      </c>
      <c r="P365" s="133">
        <f>IF(AND(N365&lt;90,N365&gt;0),Q365,0)</f>
        <v/>
      </c>
      <c r="Q365" s="133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33">
        <f>IF(AND(H365=TRUE,I365=FALSE),Q365,0)</f>
        <v/>
      </c>
      <c r="S365" s="133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34">
        <f>IF(U365=TRUE,$J365,"")</f>
        <v/>
      </c>
      <c r="U365" s="132" t="b">
        <v>0</v>
      </c>
      <c r="V365" s="133">
        <f>IF(AND(H365=TRUE,OR(K365="",K365&gt;M365)),S365,0)</f>
        <v/>
      </c>
      <c r="W365" s="132" t="n">
        <v>0</v>
      </c>
      <c r="X365" s="132" t="b">
        <v>0</v>
      </c>
      <c r="Y365" s="135">
        <f>IF(H365=FALSE,VLOOKUP($C365,Sales!$C:$F,4,FALSE),1)</f>
        <v/>
      </c>
      <c r="Z365" s="132">
        <f>IF(Y365=0,"Release",IF(AND(L365&lt;J365,Y365=1,H365=FALSE,U365=FALSE,MONTH(L365)&amp;"/"&amp;YEAR(L365)&lt;&gt;MONTH(J365)&amp;"/"&amp;YEAR(J365)),"Release",""))</f>
        <v/>
      </c>
      <c r="AA365" s="136">
        <f>_xlfn.minifs($L:$L,$C:$C,$C365,$F:$F,"&lt;&gt;0")</f>
        <v/>
      </c>
      <c r="AB365" s="136">
        <f>C365&amp;"-"&amp;A365</f>
        <v/>
      </c>
      <c r="AC365" s="136">
        <f>L365</f>
        <v/>
      </c>
      <c r="AD365" s="136">
        <f>EOMONTH(EDATE($J365, 0), 0)</f>
        <v/>
      </c>
      <c r="AE365" s="135">
        <f>IF(AND(AD365&gt;EOMONTH(EDATE(AA365, 0), 0)),1,0)</f>
        <v/>
      </c>
    </row>
    <row r="366">
      <c r="A366" s="132" t="inlineStr">
        <is>
          <t>ZVIS02</t>
        </is>
      </c>
      <c r="B366" s="132" t="n">
        <v>2</v>
      </c>
      <c r="C366" s="132" t="inlineStr">
        <is>
          <t>HVJ402</t>
        </is>
      </c>
      <c r="D366" s="132" t="inlineStr">
        <is>
          <t>J</t>
        </is>
      </c>
      <c r="E366" s="132" t="inlineStr">
        <is>
          <t>Visser Jimke</t>
        </is>
      </c>
      <c r="F366" s="133">
        <f>SUMIFS(Investors!$M:$M, Investors!$I:$I, "&lt;=" &amp; 'NSST Print'!$B$3, Investors!$K:$K, "&gt;" &amp; 'NSST Print'!$B$3, Investors!$A:$A, 'Investor Exit List'!A366, Investors!$E:$E, 'Investor Exit List'!C366)</f>
        <v/>
      </c>
      <c r="G366" s="134" t="n">
        <v>44811</v>
      </c>
      <c r="H366" s="132">
        <f>VLOOKUP($C366,Sales!$C:$E,2,FALSE)</f>
        <v/>
      </c>
      <c r="I366" s="132">
        <f>VLOOKUP($C366,Sales!$C:$E,3,FALSE)</f>
        <v/>
      </c>
      <c r="J366" s="134">
        <f>SUMIFS(Sales!$H:$H,Sales!$C:$C,'Investor Exit List'!$C366)</f>
        <v/>
      </c>
      <c r="K366" s="134">
        <f>IF(I366=TRUE,J366,"")</f>
        <v/>
      </c>
      <c r="L366" s="134">
        <f>G366+731</f>
        <v/>
      </c>
      <c r="M366" s="134" t="n">
        <v>45473</v>
      </c>
      <c r="N366" s="135">
        <f>IFERROR(IF(G366&lt;&gt;"",IF(I366=TRUE,0,IF(U366=TRUE,0,L366-M366)),0),0)</f>
        <v/>
      </c>
      <c r="O366" s="135">
        <f>IF(N366&gt;0,IF(N366&lt;=180,N366,0),0)</f>
        <v/>
      </c>
      <c r="P366" s="133">
        <f>IF(AND(N366&lt;90,N366&gt;0),Q366,0)</f>
        <v/>
      </c>
      <c r="Q366" s="133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33">
        <f>IF(AND(H366=TRUE,I366=FALSE),Q366,0)</f>
        <v/>
      </c>
      <c r="S366" s="133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34">
        <f>IF(U366=TRUE,$J366,"")</f>
        <v/>
      </c>
      <c r="U366" s="132" t="b">
        <v>1</v>
      </c>
      <c r="V366" s="133">
        <f>IF(AND(H366=TRUE,OR(K366="",K366&gt;M366)),S366,0)</f>
        <v/>
      </c>
      <c r="W366" s="132" t="n">
        <v>0</v>
      </c>
      <c r="X366" s="132" t="b">
        <v>0</v>
      </c>
      <c r="Y366" s="135">
        <f>IF(H366=FALSE,VLOOKUP($C366,Sales!$C:$F,4,FALSE),1)</f>
        <v/>
      </c>
      <c r="Z366" s="132">
        <f>IF(Y366=0,"Release",IF(AND(L366&lt;J366,Y366=1,H366=FALSE,U366=FALSE,MONTH(L366)&amp;"/"&amp;YEAR(L366)&lt;&gt;MONTH(J366)&amp;"/"&amp;YEAR(J366)),"Release",""))</f>
        <v/>
      </c>
      <c r="AA366" s="136">
        <f>_xlfn.minifs($L:$L,$C:$C,$C366,$F:$F,"&lt;&gt;0")</f>
        <v/>
      </c>
      <c r="AB366" s="136">
        <f>C366&amp;"-"&amp;A366</f>
        <v/>
      </c>
      <c r="AC366" s="136">
        <f>L366</f>
        <v/>
      </c>
      <c r="AD366" s="136">
        <f>EOMONTH(EDATE($J366, 0), 0)</f>
        <v/>
      </c>
      <c r="AE366" s="135">
        <f>IF(AND(AD366&gt;EOMONTH(EDATE(AA366, 0), 0)),1,0)</f>
        <v/>
      </c>
    </row>
    <row r="367">
      <c r="A367" s="132" t="inlineStr">
        <is>
          <t>ZWEL01</t>
        </is>
      </c>
      <c r="B367" s="132" t="n">
        <v>5</v>
      </c>
      <c r="C367" s="132" t="inlineStr">
        <is>
          <t>HVJ402</t>
        </is>
      </c>
      <c r="D367" s="132" t="inlineStr">
        <is>
          <t>J</t>
        </is>
      </c>
      <c r="E367" s="132" t="inlineStr">
        <is>
          <t>Welham Christopher John</t>
        </is>
      </c>
      <c r="F367" s="133">
        <f>SUMIFS(Investors!$M:$M, Investors!$I:$I, "&lt;=" &amp; 'NSST Print'!$B$3, Investors!$K:$K, "&gt;" &amp; 'NSST Print'!$B$3, Investors!$A:$A, 'Investor Exit List'!A367, Investors!$E:$E, 'Investor Exit List'!C367)</f>
        <v/>
      </c>
      <c r="G367" s="134" t="n">
        <v>45450</v>
      </c>
      <c r="H367" s="132">
        <f>VLOOKUP($C367,Sales!$C:$E,2,FALSE)</f>
        <v/>
      </c>
      <c r="I367" s="132">
        <f>VLOOKUP($C367,Sales!$C:$E,3,FALSE)</f>
        <v/>
      </c>
      <c r="J367" s="134">
        <f>SUMIFS(Sales!$H:$H,Sales!$C:$C,'Investor Exit List'!$C367)</f>
        <v/>
      </c>
      <c r="K367" s="134">
        <f>IF(I367=TRUE,J367,"")</f>
        <v/>
      </c>
      <c r="L367" s="134">
        <f>G367+731</f>
        <v/>
      </c>
      <c r="M367" s="134" t="n">
        <v>45473</v>
      </c>
      <c r="N367" s="135">
        <f>IFERROR(IF(G367&lt;&gt;"",IF(I367=TRUE,0,IF(U367=TRUE,0,L367-M367)),0),0)</f>
        <v/>
      </c>
      <c r="O367" s="135">
        <f>IF(N367&gt;0,IF(N367&lt;=180,N367,0),0)</f>
        <v/>
      </c>
      <c r="P367" s="133">
        <f>IF(AND(N367&lt;90,N367&gt;0),Q367,0)</f>
        <v/>
      </c>
      <c r="Q367" s="133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33">
        <f>IF(AND(H367=TRUE,I367=FALSE),Q367,0)</f>
        <v/>
      </c>
      <c r="S367" s="133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34">
        <f>IF(U367=TRUE,$J367,"")</f>
        <v/>
      </c>
      <c r="U367" s="132" t="b">
        <v>0</v>
      </c>
      <c r="V367" s="133">
        <f>IF(AND(H367=TRUE,OR(K367="",K367&gt;M367)),S367,0)</f>
        <v/>
      </c>
      <c r="W367" s="132" t="n">
        <v>0</v>
      </c>
      <c r="X367" s="132" t="b">
        <v>0</v>
      </c>
      <c r="Y367" s="135">
        <f>IF(H367=FALSE,VLOOKUP($C367,Sales!$C:$F,4,FALSE),1)</f>
        <v/>
      </c>
      <c r="Z367" s="132">
        <f>IF(Y367=0,"Release",IF(AND(L367&lt;J367,Y367=1,H367=FALSE,U367=FALSE,MONTH(L367)&amp;"/"&amp;YEAR(L367)&lt;&gt;MONTH(J367)&amp;"/"&amp;YEAR(J367)),"Release",""))</f>
        <v/>
      </c>
      <c r="AA367" s="136">
        <f>_xlfn.minifs($L:$L,$C:$C,$C367,$F:$F,"&lt;&gt;0")</f>
        <v/>
      </c>
      <c r="AB367" s="136">
        <f>C367&amp;"-"&amp;A367</f>
        <v/>
      </c>
      <c r="AC367" s="136">
        <f>L367</f>
        <v/>
      </c>
      <c r="AD367" s="136">
        <f>EOMONTH(EDATE($J367, 0), 0)</f>
        <v/>
      </c>
      <c r="AE367" s="135">
        <f>IF(AND(AD367&gt;EOMONTH(EDATE(AA367, 0), 0)),1,0)</f>
        <v/>
      </c>
    </row>
    <row r="368">
      <c r="A368" s="132" t="inlineStr">
        <is>
          <t>ZFOU02</t>
        </is>
      </c>
      <c r="B368" s="132" t="n">
        <v>2</v>
      </c>
      <c r="C368" s="132" t="inlineStr">
        <is>
          <t>HVJ403</t>
        </is>
      </c>
      <c r="D368" s="132" t="inlineStr">
        <is>
          <t>J</t>
        </is>
      </c>
      <c r="E368" s="132" t="inlineStr">
        <is>
          <t>Fountain Clyde Michael</t>
        </is>
      </c>
      <c r="F368" s="133">
        <f>SUMIFS(Investors!$M:$M, Investors!$I:$I, "&lt;=" &amp; 'NSST Print'!$B$3, Investors!$K:$K, "&gt;" &amp; 'NSST Print'!$B$3, Investors!$A:$A, 'Investor Exit List'!A368, Investors!$E:$E, 'Investor Exit List'!C368)</f>
        <v/>
      </c>
      <c r="G368" s="134" t="n">
        <v>44811</v>
      </c>
      <c r="H368" s="132">
        <f>VLOOKUP($C368,Sales!$C:$E,2,FALSE)</f>
        <v/>
      </c>
      <c r="I368" s="132">
        <f>VLOOKUP($C368,Sales!$C:$E,3,FALSE)</f>
        <v/>
      </c>
      <c r="J368" s="134">
        <f>SUMIFS(Sales!$H:$H,Sales!$C:$C,'Investor Exit List'!$C368)</f>
        <v/>
      </c>
      <c r="K368" s="134">
        <f>IF(I368=TRUE,J368,"")</f>
        <v/>
      </c>
      <c r="L368" s="134">
        <f>G368+731</f>
        <v/>
      </c>
      <c r="M368" s="134" t="n">
        <v>45473</v>
      </c>
      <c r="N368" s="135">
        <f>IFERROR(IF(G368&lt;&gt;"",IF(I368=TRUE,0,IF(U368=TRUE,0,L368-M368)),0),0)</f>
        <v/>
      </c>
      <c r="O368" s="135">
        <f>IF(N368&gt;0,IF(N368&lt;=180,N368,0),0)</f>
        <v/>
      </c>
      <c r="P368" s="133">
        <f>IF(AND(N368&lt;90,N368&gt;0),Q368,0)</f>
        <v/>
      </c>
      <c r="Q368" s="133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33">
        <f>IF(AND(H368=TRUE,I368=FALSE),Q368,0)</f>
        <v/>
      </c>
      <c r="S368" s="133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34">
        <f>IF(U368=TRUE,$J368,"")</f>
        <v/>
      </c>
      <c r="U368" s="132" t="b">
        <v>0</v>
      </c>
      <c r="V368" s="133">
        <f>IF(AND(H368=TRUE,OR(K368="",K368&gt;M368)),S368,0)</f>
        <v/>
      </c>
      <c r="W368" s="132" t="n">
        <v>0</v>
      </c>
      <c r="X368" s="132" t="b">
        <v>0</v>
      </c>
      <c r="Y368" s="135">
        <f>IF(H368=FALSE,VLOOKUP($C368,Sales!$C:$F,4,FALSE),1)</f>
        <v/>
      </c>
      <c r="Z368" s="132">
        <f>IF(Y368=0,"Release",IF(AND(L368&lt;J368,Y368=1,H368=FALSE,U368=FALSE,MONTH(L368)&amp;"/"&amp;YEAR(L368)&lt;&gt;MONTH(J368)&amp;"/"&amp;YEAR(J368)),"Release",""))</f>
        <v/>
      </c>
      <c r="AA368" s="136">
        <f>_xlfn.minifs($L:$L,$C:$C,$C368,$F:$F,"&lt;&gt;0")</f>
        <v/>
      </c>
      <c r="AB368" s="136">
        <f>C368&amp;"-"&amp;A368</f>
        <v/>
      </c>
      <c r="AC368" s="136">
        <f>L368</f>
        <v/>
      </c>
      <c r="AD368" s="136">
        <f>EOMONTH(EDATE($J368, 0), 0)</f>
        <v/>
      </c>
      <c r="AE368" s="135">
        <f>IF(AND(AD368&gt;EOMONTH(EDATE(AA368, 0), 0)),1,0)</f>
        <v/>
      </c>
    </row>
    <row r="369">
      <c r="A369" s="132" t="inlineStr">
        <is>
          <t>ZVER04</t>
        </is>
      </c>
      <c r="B369" s="132" t="n">
        <v>3</v>
      </c>
      <c r="C369" s="132" t="inlineStr">
        <is>
          <t>HVJ403</t>
        </is>
      </c>
      <c r="D369" s="132" t="inlineStr">
        <is>
          <t>J</t>
        </is>
      </c>
      <c r="E369" s="132" t="inlineStr">
        <is>
          <t>Vermeulen Floris Nicolaas</t>
        </is>
      </c>
      <c r="F369" s="133">
        <f>SUMIFS(Investors!$M:$M, Investors!$I:$I, "&lt;=" &amp; 'NSST Print'!$B$3, Investors!$K:$K, "&gt;" &amp; 'NSST Print'!$B$3, Investors!$A:$A, 'Investor Exit List'!A369, Investors!$E:$E, 'Investor Exit List'!C369)</f>
        <v/>
      </c>
      <c r="G369" s="134" t="n">
        <v>44798</v>
      </c>
      <c r="H369" s="132">
        <f>VLOOKUP($C369,Sales!$C:$E,2,FALSE)</f>
        <v/>
      </c>
      <c r="I369" s="132">
        <f>VLOOKUP($C369,Sales!$C:$E,3,FALSE)</f>
        <v/>
      </c>
      <c r="J369" s="134">
        <f>SUMIFS(Sales!$H:$H,Sales!$C:$C,'Investor Exit List'!$C369)</f>
        <v/>
      </c>
      <c r="K369" s="134">
        <f>IF(I369=TRUE,J369,"")</f>
        <v/>
      </c>
      <c r="L369" s="134">
        <f>G369+731</f>
        <v/>
      </c>
      <c r="M369" s="134" t="n">
        <v>45473</v>
      </c>
      <c r="N369" s="135">
        <f>IFERROR(IF(G369&lt;&gt;"",IF(I369=TRUE,0,IF(U369=TRUE,0,L369-M369)),0),0)</f>
        <v/>
      </c>
      <c r="O369" s="135">
        <f>IF(N369&gt;0,IF(N369&lt;=180,N369,0),0)</f>
        <v/>
      </c>
      <c r="P369" s="133">
        <f>IF(AND(N369&lt;90,N369&gt;0),Q369,0)</f>
        <v/>
      </c>
      <c r="Q369" s="133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33">
        <f>IF(AND(H369=TRUE,I369=FALSE),Q369,0)</f>
        <v/>
      </c>
      <c r="S369" s="133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34">
        <f>IF(U369=TRUE,$J369,"")</f>
        <v/>
      </c>
      <c r="U369" s="132" t="b">
        <v>0</v>
      </c>
      <c r="V369" s="133">
        <f>IF(AND(H369=TRUE,OR(K369="",K369&gt;M369)),S369,0)</f>
        <v/>
      </c>
      <c r="W369" s="132" t="n">
        <v>0</v>
      </c>
      <c r="X369" s="132" t="b">
        <v>0</v>
      </c>
      <c r="Y369" s="135">
        <f>IF(H369=FALSE,VLOOKUP($C369,Sales!$C:$F,4,FALSE),1)</f>
        <v/>
      </c>
      <c r="Z369" s="132">
        <f>IF(Y369=0,"Release",IF(AND(L369&lt;J369,Y369=1,H369=FALSE,U369=FALSE,MONTH(L369)&amp;"/"&amp;YEAR(L369)&lt;&gt;MONTH(J369)&amp;"/"&amp;YEAR(J369)),"Release",""))</f>
        <v/>
      </c>
      <c r="AA369" s="136">
        <f>_xlfn.minifs($L:$L,$C:$C,$C369,$F:$F,"&lt;&gt;0")</f>
        <v/>
      </c>
      <c r="AB369" s="136">
        <f>C369&amp;"-"&amp;A369</f>
        <v/>
      </c>
      <c r="AC369" s="136">
        <f>L369</f>
        <v/>
      </c>
      <c r="AD369" s="136">
        <f>EOMONTH(EDATE($J369, 0), 0)</f>
        <v/>
      </c>
      <c r="AE369" s="135">
        <f>IF(AND(AD369&gt;EOMONTH(EDATE(AA369, 0), 0)),1,0)</f>
        <v/>
      </c>
    </row>
    <row r="370">
      <c r="A370" s="132" t="inlineStr">
        <is>
          <t>ZCRO01</t>
        </is>
      </c>
      <c r="B370" s="132" t="n">
        <v>14</v>
      </c>
      <c r="C370" s="132" t="inlineStr">
        <is>
          <t>HVK101</t>
        </is>
      </c>
      <c r="D370" s="132" t="inlineStr">
        <is>
          <t>K</t>
        </is>
      </c>
      <c r="E370" s="132" t="inlineStr">
        <is>
          <t>Lunau Marc</t>
        </is>
      </c>
      <c r="F370" s="133">
        <f>SUMIFS(Investors!$M:$M, Investors!$I:$I, "&lt;=" &amp; 'NSST Print'!$B$3, Investors!$K:$K, "&gt;" &amp; 'NSST Print'!$B$3, Investors!$A:$A, 'Investor Exit List'!A370, Investors!$E:$E, 'Investor Exit List'!C370)</f>
        <v/>
      </c>
      <c r="G370" s="134" t="n">
        <v>45107</v>
      </c>
      <c r="H370" s="132">
        <f>VLOOKUP($C370,Sales!$C:$E,2,FALSE)</f>
        <v/>
      </c>
      <c r="I370" s="132">
        <f>VLOOKUP($C370,Sales!$C:$E,3,FALSE)</f>
        <v/>
      </c>
      <c r="J370" s="134">
        <f>SUMIFS(Sales!$H:$H,Sales!$C:$C,'Investor Exit List'!$C370)</f>
        <v/>
      </c>
      <c r="K370" s="134">
        <f>IF(I370=TRUE,J370,"")</f>
        <v/>
      </c>
      <c r="L370" s="134">
        <f>G370+731</f>
        <v/>
      </c>
      <c r="M370" s="134" t="n">
        <v>45473</v>
      </c>
      <c r="N370" s="135">
        <f>IFERROR(IF(G370&lt;&gt;"",IF(I370=TRUE,0,IF(U370=TRUE,0,L370-M370)),0),0)</f>
        <v/>
      </c>
      <c r="O370" s="135">
        <f>IF(N370&gt;0,IF(N370&lt;=180,N370,0),0)</f>
        <v/>
      </c>
      <c r="P370" s="133">
        <f>IF(AND(N370&lt;90,N370&gt;0),Q370,0)</f>
        <v/>
      </c>
      <c r="Q370" s="133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33">
        <f>IF(AND(H370=TRUE,I370=FALSE),Q370,0)</f>
        <v/>
      </c>
      <c r="S370" s="133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34">
        <f>IF(U370=TRUE,$J370,"")</f>
        <v/>
      </c>
      <c r="U370" s="132" t="b">
        <v>0</v>
      </c>
      <c r="V370" s="133">
        <f>IF(AND(H370=TRUE,OR(K370="",K370&gt;M370)),S370,0)</f>
        <v/>
      </c>
      <c r="W370" s="132" t="n">
        <v>0</v>
      </c>
      <c r="X370" s="132" t="b">
        <v>0</v>
      </c>
      <c r="Y370" s="135">
        <f>IF(H370=FALSE,VLOOKUP($C370,Sales!$C:$F,4,FALSE),1)</f>
        <v/>
      </c>
      <c r="Z370" s="132">
        <f>IF(Y370=0,"Release",IF(AND(L370&lt;J370,Y370=1,H370=FALSE,U370=FALSE,MONTH(L370)&amp;"/"&amp;YEAR(L370)&lt;&gt;MONTH(J370)&amp;"/"&amp;YEAR(J370)),"Release",""))</f>
        <v/>
      </c>
      <c r="AA370" s="136">
        <f>_xlfn.minifs($L:$L,$C:$C,$C370,$F:$F,"&lt;&gt;0")</f>
        <v/>
      </c>
      <c r="AB370" s="136">
        <f>C370&amp;"-"&amp;A370</f>
        <v/>
      </c>
      <c r="AC370" s="136">
        <f>L370</f>
        <v/>
      </c>
      <c r="AD370" s="136">
        <f>EOMONTH(EDATE($J370, 0), 0)</f>
        <v/>
      </c>
      <c r="AE370" s="135">
        <f>IF(AND(AD370&gt;EOMONTH(EDATE(AA370, 0), 0)),1,0)</f>
        <v/>
      </c>
    </row>
    <row r="371">
      <c r="A371" s="132" t="inlineStr">
        <is>
          <t>ZINT01</t>
        </is>
      </c>
      <c r="B371" s="132" t="n">
        <v>16</v>
      </c>
      <c r="C371" s="132" t="inlineStr">
        <is>
          <t>HVK101</t>
        </is>
      </c>
      <c r="D371" s="132" t="inlineStr">
        <is>
          <t>K</t>
        </is>
      </c>
      <c r="E371" s="132" t="inlineStr">
        <is>
          <t>Lunau Marc</t>
        </is>
      </c>
      <c r="F371" s="133">
        <f>SUMIFS(Investors!$M:$M, Investors!$I:$I, "&lt;=" &amp; 'NSST Print'!$B$3, Investors!$K:$K, "&gt;" &amp; 'NSST Print'!$B$3, Investors!$A:$A, 'Investor Exit List'!A371, Investors!$E:$E, 'Investor Exit List'!C371)</f>
        <v/>
      </c>
      <c r="G371" s="134" t="n">
        <v>45107</v>
      </c>
      <c r="H371" s="132">
        <f>VLOOKUP($C371,Sales!$C:$E,2,FALSE)</f>
        <v/>
      </c>
      <c r="I371" s="132">
        <f>VLOOKUP($C371,Sales!$C:$E,3,FALSE)</f>
        <v/>
      </c>
      <c r="J371" s="134">
        <f>SUMIFS(Sales!$H:$H,Sales!$C:$C,'Investor Exit List'!$C371)</f>
        <v/>
      </c>
      <c r="K371" s="134">
        <f>IF(I371=TRUE,J371,"")</f>
        <v/>
      </c>
      <c r="L371" s="134">
        <f>G371+731</f>
        <v/>
      </c>
      <c r="M371" s="134" t="n">
        <v>45473</v>
      </c>
      <c r="N371" s="135">
        <f>IFERROR(IF(G371&lt;&gt;"",IF(I371=TRUE,0,IF(U371=TRUE,0,L371-M371)),0),0)</f>
        <v/>
      </c>
      <c r="O371" s="135">
        <f>IF(N371&gt;0,IF(N371&lt;=180,N371,0),0)</f>
        <v/>
      </c>
      <c r="P371" s="133">
        <f>IF(AND(N371&lt;90,N371&gt;0),Q371,0)</f>
        <v/>
      </c>
      <c r="Q371" s="133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33">
        <f>IF(AND(H371=TRUE,I371=FALSE),Q371,0)</f>
        <v/>
      </c>
      <c r="S371" s="133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34">
        <f>IF(U371=TRUE,$J371,"")</f>
        <v/>
      </c>
      <c r="U371" s="132" t="b">
        <v>0</v>
      </c>
      <c r="V371" s="133">
        <f>IF(AND(H371=TRUE,OR(K371="",K371&gt;M371)),S371,0)</f>
        <v/>
      </c>
      <c r="W371" s="132" t="n">
        <v>0</v>
      </c>
      <c r="X371" s="132" t="b">
        <v>0</v>
      </c>
      <c r="Y371" s="135">
        <f>IF(H371=FALSE,VLOOKUP($C371,Sales!$C:$F,4,FALSE),1)</f>
        <v/>
      </c>
      <c r="Z371" s="132">
        <f>IF(Y371=0,"Release",IF(AND(L371&lt;J371,Y371=1,H371=FALSE,U371=FALSE,MONTH(L371)&amp;"/"&amp;YEAR(L371)&lt;&gt;MONTH(J371)&amp;"/"&amp;YEAR(J371)),"Release",""))</f>
        <v/>
      </c>
      <c r="AA371" s="136">
        <f>_xlfn.minifs($L:$L,$C:$C,$C371,$F:$F,"&lt;&gt;0")</f>
        <v/>
      </c>
      <c r="AB371" s="136">
        <f>C371&amp;"-"&amp;A371</f>
        <v/>
      </c>
      <c r="AC371" s="136">
        <f>L371</f>
        <v/>
      </c>
      <c r="AD371" s="136">
        <f>EOMONTH(EDATE($J371, 0), 0)</f>
        <v/>
      </c>
      <c r="AE371" s="135">
        <f>IF(AND(AD371&gt;EOMONTH(EDATE(AA371, 0), 0)),1,0)</f>
        <v/>
      </c>
    </row>
    <row r="372">
      <c r="A372" s="132" t="inlineStr">
        <is>
          <t>ZMIN01</t>
        </is>
      </c>
      <c r="B372" s="132" t="n">
        <v>2</v>
      </c>
      <c r="C372" s="132" t="inlineStr">
        <is>
          <t>HVK101</t>
        </is>
      </c>
      <c r="D372" s="132" t="inlineStr">
        <is>
          <t>K</t>
        </is>
      </c>
      <c r="E372" s="132" t="inlineStr">
        <is>
          <t>Minnaar Irene Petronella</t>
        </is>
      </c>
      <c r="F372" s="133">
        <f>SUMIFS(Investors!$M:$M, Investors!$I:$I, "&lt;=" &amp; 'NSST Print'!$B$3, Investors!$K:$K, "&gt;" &amp; 'NSST Print'!$B$3, Investors!$A:$A, 'Investor Exit List'!A372, Investors!$E:$E, 'Investor Exit List'!C372)</f>
        <v/>
      </c>
      <c r="G372" s="134" t="n">
        <v>45016</v>
      </c>
      <c r="H372" s="132">
        <f>VLOOKUP($C372,Sales!$C:$E,2,FALSE)</f>
        <v/>
      </c>
      <c r="I372" s="132">
        <f>VLOOKUP($C372,Sales!$C:$E,3,FALSE)</f>
        <v/>
      </c>
      <c r="J372" s="134">
        <f>SUMIFS(Sales!$H:$H,Sales!$C:$C,'Investor Exit List'!$C372)</f>
        <v/>
      </c>
      <c r="K372" s="134">
        <f>IF(I372=TRUE,J372,"")</f>
        <v/>
      </c>
      <c r="L372" s="134">
        <f>G372+731</f>
        <v/>
      </c>
      <c r="M372" s="134" t="n">
        <v>45473</v>
      </c>
      <c r="N372" s="135">
        <f>IFERROR(IF(G372&lt;&gt;"",IF(I372=TRUE,0,IF(U372=TRUE,0,L372-M372)),0),0)</f>
        <v/>
      </c>
      <c r="O372" s="135">
        <f>IF(N372&gt;0,IF(N372&lt;=180,N372,0),0)</f>
        <v/>
      </c>
      <c r="P372" s="133">
        <f>IF(AND(N372&lt;90,N372&gt;0),Q372,0)</f>
        <v/>
      </c>
      <c r="Q372" s="133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33">
        <f>IF(AND(H372=TRUE,I372=FALSE),Q372,0)</f>
        <v/>
      </c>
      <c r="S372" s="133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34">
        <f>IF(U372=TRUE,$J372,"")</f>
        <v/>
      </c>
      <c r="U372" s="132" t="b">
        <v>0</v>
      </c>
      <c r="V372" s="133">
        <f>IF(AND(H372=TRUE,OR(K372="",K372&gt;M372)),S372,0)</f>
        <v/>
      </c>
      <c r="W372" s="132" t="n">
        <v>0</v>
      </c>
      <c r="X372" s="132" t="b">
        <v>0</v>
      </c>
      <c r="Y372" s="135">
        <f>IF(H372=FALSE,VLOOKUP($C372,Sales!$C:$F,4,FALSE),1)</f>
        <v/>
      </c>
      <c r="Z372" s="132">
        <f>IF(Y372=0,"Release",IF(AND(L372&lt;J372,Y372=1,H372=FALSE,U372=FALSE,MONTH(L372)&amp;"/"&amp;YEAR(L372)&lt;&gt;MONTH(J372)&amp;"/"&amp;YEAR(J372)),"Release",""))</f>
        <v/>
      </c>
      <c r="AA372" s="136">
        <f>_xlfn.minifs($L:$L,$C:$C,$C372,$F:$F,"&lt;&gt;0")</f>
        <v/>
      </c>
      <c r="AB372" s="136">
        <f>C372&amp;"-"&amp;A372</f>
        <v/>
      </c>
      <c r="AC372" s="136">
        <f>L372</f>
        <v/>
      </c>
      <c r="AD372" s="136">
        <f>EOMONTH(EDATE($J372, 0), 0)</f>
        <v/>
      </c>
      <c r="AE372" s="135">
        <f>IF(AND(AD372&gt;EOMONTH(EDATE(AA372, 0), 0)),1,0)</f>
        <v/>
      </c>
    </row>
    <row r="373">
      <c r="A373" s="132" t="inlineStr">
        <is>
          <t>ZRIT01</t>
        </is>
      </c>
      <c r="B373" s="132" t="n">
        <v>8</v>
      </c>
      <c r="C373" s="132" t="inlineStr">
        <is>
          <t>HVK101</t>
        </is>
      </c>
      <c r="D373" s="132" t="inlineStr">
        <is>
          <t>K</t>
        </is>
      </c>
      <c r="E373" s="132" t="inlineStr">
        <is>
          <t>Ritter Dennis</t>
        </is>
      </c>
      <c r="F373" s="133">
        <f>SUMIFS(Investors!$M:$M, Investors!$I:$I, "&lt;=" &amp; 'NSST Print'!$B$3, Investors!$K:$K, "&gt;" &amp; 'NSST Print'!$B$3, Investors!$A:$A, 'Investor Exit List'!A373, Investors!$E:$E, 'Investor Exit List'!C373)</f>
        <v/>
      </c>
      <c r="G373" s="134" t="n">
        <v>44909</v>
      </c>
      <c r="H373" s="132">
        <f>VLOOKUP($C373,Sales!$C:$E,2,FALSE)</f>
        <v/>
      </c>
      <c r="I373" s="132">
        <f>VLOOKUP($C373,Sales!$C:$E,3,FALSE)</f>
        <v/>
      </c>
      <c r="J373" s="134">
        <f>SUMIFS(Sales!$H:$H,Sales!$C:$C,'Investor Exit List'!$C373)</f>
        <v/>
      </c>
      <c r="K373" s="134">
        <f>IF(I373=TRUE,J373,"")</f>
        <v/>
      </c>
      <c r="L373" s="134">
        <f>G373+731</f>
        <v/>
      </c>
      <c r="M373" s="134" t="n">
        <v>45473</v>
      </c>
      <c r="N373" s="135">
        <f>IFERROR(IF(G373&lt;&gt;"",IF(I373=TRUE,0,IF(U373=TRUE,0,L373-M373)),0),0)</f>
        <v/>
      </c>
      <c r="O373" s="135">
        <f>IF(N373&gt;0,IF(N373&lt;=180,N373,0),0)</f>
        <v/>
      </c>
      <c r="P373" s="133">
        <f>IF(AND(N373&lt;90,N373&gt;0),Q373,0)</f>
        <v/>
      </c>
      <c r="Q373" s="133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33">
        <f>IF(AND(H373=TRUE,I373=FALSE),Q373,0)</f>
        <v/>
      </c>
      <c r="S373" s="133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34">
        <f>IF(U373=TRUE,$J373,"")</f>
        <v/>
      </c>
      <c r="U373" s="132" t="b">
        <v>0</v>
      </c>
      <c r="V373" s="133">
        <f>IF(AND(H373=TRUE,OR(K373="",K373&gt;M373)),S373,0)</f>
        <v/>
      </c>
      <c r="W373" s="132" t="n">
        <v>0</v>
      </c>
      <c r="X373" s="132" t="b">
        <v>0</v>
      </c>
      <c r="Y373" s="135">
        <f>IF(H373=FALSE,VLOOKUP($C373,Sales!$C:$F,4,FALSE),1)</f>
        <v/>
      </c>
      <c r="Z373" s="132">
        <f>IF(Y373=0,"Release",IF(AND(L373&lt;J373,Y373=1,H373=FALSE,U373=FALSE,MONTH(L373)&amp;"/"&amp;YEAR(L373)&lt;&gt;MONTH(J373)&amp;"/"&amp;YEAR(J373)),"Release",""))</f>
        <v/>
      </c>
      <c r="AA373" s="136">
        <f>_xlfn.minifs($L:$L,$C:$C,$C373,$F:$F,"&lt;&gt;0")</f>
        <v/>
      </c>
      <c r="AB373" s="136">
        <f>C373&amp;"-"&amp;A373</f>
        <v/>
      </c>
      <c r="AC373" s="136">
        <f>L373</f>
        <v/>
      </c>
      <c r="AD373" s="136">
        <f>EOMONTH(EDATE($J373, 0), 0)</f>
        <v/>
      </c>
      <c r="AE373" s="135">
        <f>IF(AND(AD373&gt;EOMONTH(EDATE(AA373, 0), 0)),1,0)</f>
        <v/>
      </c>
    </row>
    <row r="374">
      <c r="A374" s="132" t="inlineStr">
        <is>
          <t>ZVAN05</t>
        </is>
      </c>
      <c r="B374" s="132" t="n">
        <v>5</v>
      </c>
      <c r="C374" s="132" t="inlineStr">
        <is>
          <t>HVK102</t>
        </is>
      </c>
      <c r="D374" s="132" t="inlineStr">
        <is>
          <t>K</t>
        </is>
      </c>
      <c r="E374" s="132" t="inlineStr">
        <is>
          <t>van der Sandt Hermanus</t>
        </is>
      </c>
      <c r="F374" s="133">
        <f>SUMIFS(Investors!$M:$M, Investors!$I:$I, "&lt;=" &amp; 'NSST Print'!$B$3, Investors!$K:$K, "&gt;" &amp; 'NSST Print'!$B$3, Investors!$A:$A, 'Investor Exit List'!A374, Investors!$E:$E, 'Investor Exit List'!C374)</f>
        <v/>
      </c>
      <c r="G374" s="134" t="n">
        <v>44909</v>
      </c>
      <c r="H374" s="132">
        <f>VLOOKUP($C374,Sales!$C:$E,2,FALSE)</f>
        <v/>
      </c>
      <c r="I374" s="132">
        <f>VLOOKUP($C374,Sales!$C:$E,3,FALSE)</f>
        <v/>
      </c>
      <c r="J374" s="134">
        <f>SUMIFS(Sales!$H:$H,Sales!$C:$C,'Investor Exit List'!$C374)</f>
        <v/>
      </c>
      <c r="K374" s="134">
        <f>IF(I374=TRUE,J374,"")</f>
        <v/>
      </c>
      <c r="L374" s="134">
        <f>G374+731</f>
        <v/>
      </c>
      <c r="M374" s="134" t="n">
        <v>45473</v>
      </c>
      <c r="N374" s="135">
        <f>IFERROR(IF(G374&lt;&gt;"",IF(I374=TRUE,0,IF(U374=TRUE,0,L374-M374)),0),0)</f>
        <v/>
      </c>
      <c r="O374" s="135">
        <f>IF(N374&gt;0,IF(N374&lt;=180,N374,0),0)</f>
        <v/>
      </c>
      <c r="P374" s="133">
        <f>IF(AND(N374&lt;90,N374&gt;0),Q374,0)</f>
        <v/>
      </c>
      <c r="Q374" s="133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33">
        <f>IF(AND(H374=TRUE,I374=FALSE),Q374,0)</f>
        <v/>
      </c>
      <c r="S374" s="133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34">
        <f>IF(U374=TRUE,$J374,"")</f>
        <v/>
      </c>
      <c r="U374" s="132" t="b">
        <v>0</v>
      </c>
      <c r="V374" s="133">
        <f>IF(AND(H374=TRUE,OR(K374="",K374&gt;M374)),S374,0)</f>
        <v/>
      </c>
      <c r="W374" s="132" t="n">
        <v>0</v>
      </c>
      <c r="X374" s="132" t="b">
        <v>0</v>
      </c>
      <c r="Y374" s="135">
        <f>IF(H374=FALSE,VLOOKUP($C374,Sales!$C:$F,4,FALSE),1)</f>
        <v/>
      </c>
      <c r="Z374" s="132">
        <f>IF(Y374=0,"Release",IF(AND(L374&lt;J374,Y374=1,H374=FALSE,U374=FALSE,MONTH(L374)&amp;"/"&amp;YEAR(L374)&lt;&gt;MONTH(J374)&amp;"/"&amp;YEAR(J374)),"Release",""))</f>
        <v/>
      </c>
      <c r="AA374" s="136">
        <f>_xlfn.minifs($L:$L,$C:$C,$C374,$F:$F,"&lt;&gt;0")</f>
        <v/>
      </c>
      <c r="AB374" s="136">
        <f>C374&amp;"-"&amp;A374</f>
        <v/>
      </c>
      <c r="AC374" s="136">
        <f>L374</f>
        <v/>
      </c>
      <c r="AD374" s="136">
        <f>EOMONTH(EDATE($J374, 0), 0)</f>
        <v/>
      </c>
      <c r="AE374" s="135">
        <f>IF(AND(AD374&gt;EOMONTH(EDATE(AA374, 0), 0)),1,0)</f>
        <v/>
      </c>
    </row>
    <row r="375">
      <c r="A375" s="132" t="inlineStr">
        <is>
          <t>ZCRO01</t>
        </is>
      </c>
      <c r="B375" s="132" t="n">
        <v>7</v>
      </c>
      <c r="C375" s="132" t="inlineStr">
        <is>
          <t>HVK103</t>
        </is>
      </c>
      <c r="D375" s="132" t="inlineStr">
        <is>
          <t>K</t>
        </is>
      </c>
      <c r="E375" s="132" t="inlineStr">
        <is>
          <t>Lunau Marc</t>
        </is>
      </c>
      <c r="F375" s="133">
        <f>SUMIFS(Investors!$M:$M, Investors!$I:$I, "&lt;=" &amp; 'NSST Print'!$B$3, Investors!$K:$K, "&gt;" &amp; 'NSST Print'!$B$3, Investors!$A:$A, 'Investor Exit List'!A375, Investors!$E:$E, 'Investor Exit List'!C375)</f>
        <v/>
      </c>
      <c r="G375" s="134" t="n">
        <v>44967</v>
      </c>
      <c r="H375" s="132">
        <f>VLOOKUP($C375,Sales!$C:$E,2,FALSE)</f>
        <v/>
      </c>
      <c r="I375" s="132">
        <f>VLOOKUP($C375,Sales!$C:$E,3,FALSE)</f>
        <v/>
      </c>
      <c r="J375" s="134">
        <f>SUMIFS(Sales!$H:$H,Sales!$C:$C,'Investor Exit List'!$C375)</f>
        <v/>
      </c>
      <c r="K375" s="134">
        <f>IF(I375=TRUE,J375,"")</f>
        <v/>
      </c>
      <c r="L375" s="134">
        <f>G375+731</f>
        <v/>
      </c>
      <c r="M375" s="134" t="n">
        <v>45473</v>
      </c>
      <c r="N375" s="135">
        <f>IFERROR(IF(G375&lt;&gt;"",IF(I375=TRUE,0,IF(U375=TRUE,0,L375-M375)),0),0)</f>
        <v/>
      </c>
      <c r="O375" s="135">
        <f>IF(N375&gt;0,IF(N375&lt;=180,N375,0),0)</f>
        <v/>
      </c>
      <c r="P375" s="133">
        <f>IF(AND(N375&lt;90,N375&gt;0),Q375,0)</f>
        <v/>
      </c>
      <c r="Q375" s="133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33">
        <f>IF(AND(H375=TRUE,I375=FALSE),Q375,0)</f>
        <v/>
      </c>
      <c r="S375" s="133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34">
        <f>IF(U375=TRUE,$J375,"")</f>
        <v/>
      </c>
      <c r="U375" s="132" t="b">
        <v>0</v>
      </c>
      <c r="V375" s="133">
        <f>IF(AND(H375=TRUE,OR(K375="",K375&gt;M375)),S375,0)</f>
        <v/>
      </c>
      <c r="W375" s="132" t="n">
        <v>0</v>
      </c>
      <c r="X375" s="132" t="b">
        <v>0</v>
      </c>
      <c r="Y375" s="135">
        <f>IF(H375=FALSE,VLOOKUP($C375,Sales!$C:$F,4,FALSE),1)</f>
        <v/>
      </c>
      <c r="Z375" s="132">
        <f>IF(Y375=0,"Release",IF(AND(L375&lt;J375,Y375=1,H375=FALSE,U375=FALSE,MONTH(L375)&amp;"/"&amp;YEAR(L375)&lt;&gt;MONTH(J375)&amp;"/"&amp;YEAR(J375)),"Release",""))</f>
        <v/>
      </c>
      <c r="AA375" s="136">
        <f>_xlfn.minifs($L:$L,$C:$C,$C375,$F:$F,"&lt;&gt;0")</f>
        <v/>
      </c>
      <c r="AB375" s="136">
        <f>C375&amp;"-"&amp;A375</f>
        <v/>
      </c>
      <c r="AC375" s="136">
        <f>L375</f>
        <v/>
      </c>
      <c r="AD375" s="136">
        <f>EOMONTH(EDATE($J375, 0), 0)</f>
        <v/>
      </c>
      <c r="AE375" s="135">
        <f>IF(AND(AD375&gt;EOMONTH(EDATE(AA375, 0), 0)),1,0)</f>
        <v/>
      </c>
    </row>
    <row r="376">
      <c r="A376" s="132" t="inlineStr">
        <is>
          <t>ZDAM01</t>
        </is>
      </c>
      <c r="B376" s="132" t="n">
        <v>3</v>
      </c>
      <c r="C376" s="132" t="inlineStr">
        <is>
          <t>HVK103</t>
        </is>
      </c>
      <c r="D376" s="132" t="inlineStr">
        <is>
          <t>K</t>
        </is>
      </c>
      <c r="E376" s="132" t="inlineStr">
        <is>
          <t>Damane Lisbeth</t>
        </is>
      </c>
      <c r="F376" s="133">
        <f>SUMIFS(Investors!$M:$M, Investors!$I:$I, "&lt;=" &amp; 'NSST Print'!$B$3, Investors!$K:$K, "&gt;" &amp; 'NSST Print'!$B$3, Investors!$A:$A, 'Investor Exit List'!A376, Investors!$E:$E, 'Investor Exit List'!C376)</f>
        <v/>
      </c>
      <c r="G376" s="134" t="n">
        <v>44916</v>
      </c>
      <c r="H376" s="132">
        <f>VLOOKUP($C376,Sales!$C:$E,2,FALSE)</f>
        <v/>
      </c>
      <c r="I376" s="132">
        <f>VLOOKUP($C376,Sales!$C:$E,3,FALSE)</f>
        <v/>
      </c>
      <c r="J376" s="134">
        <f>SUMIFS(Sales!$H:$H,Sales!$C:$C,'Investor Exit List'!$C376)</f>
        <v/>
      </c>
      <c r="K376" s="134">
        <f>IF(I376=TRUE,J376,"")</f>
        <v/>
      </c>
      <c r="L376" s="134">
        <f>G376+731</f>
        <v/>
      </c>
      <c r="M376" s="134" t="n">
        <v>45473</v>
      </c>
      <c r="N376" s="135">
        <f>IFERROR(IF(G376&lt;&gt;"",IF(I376=TRUE,0,IF(U376=TRUE,0,L376-M376)),0),0)</f>
        <v/>
      </c>
      <c r="O376" s="135">
        <f>IF(N376&gt;0,IF(N376&lt;=180,N376,0),0)</f>
        <v/>
      </c>
      <c r="P376" s="133">
        <f>IF(AND(N376&lt;90,N376&gt;0),Q376,0)</f>
        <v/>
      </c>
      <c r="Q376" s="133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33">
        <f>IF(AND(H376=TRUE,I376=FALSE),Q376,0)</f>
        <v/>
      </c>
      <c r="S376" s="133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34">
        <f>IF(U376=TRUE,$J376,"")</f>
        <v/>
      </c>
      <c r="U376" s="132" t="b">
        <v>0</v>
      </c>
      <c r="V376" s="133">
        <f>IF(AND(H376=TRUE,OR(K376="",K376&gt;M376)),S376,0)</f>
        <v/>
      </c>
      <c r="W376" s="132" t="n">
        <v>0</v>
      </c>
      <c r="X376" s="132" t="b">
        <v>0</v>
      </c>
      <c r="Y376" s="135">
        <f>IF(H376=FALSE,VLOOKUP($C376,Sales!$C:$F,4,FALSE),1)</f>
        <v/>
      </c>
      <c r="Z376" s="132">
        <f>IF(Y376=0,"Release",IF(AND(L376&lt;J376,Y376=1,H376=FALSE,U376=FALSE,MONTH(L376)&amp;"/"&amp;YEAR(L376)&lt;&gt;MONTH(J376)&amp;"/"&amp;YEAR(J376)),"Release",""))</f>
        <v/>
      </c>
      <c r="AA376" s="136">
        <f>_xlfn.minifs($L:$L,$C:$C,$C376,$F:$F,"&lt;&gt;0")</f>
        <v/>
      </c>
      <c r="AB376" s="136">
        <f>C376&amp;"-"&amp;A376</f>
        <v/>
      </c>
      <c r="AC376" s="136">
        <f>L376</f>
        <v/>
      </c>
      <c r="AD376" s="136">
        <f>EOMONTH(EDATE($J376, 0), 0)</f>
        <v/>
      </c>
      <c r="AE376" s="135">
        <f>IF(AND(AD376&gt;EOMONTH(EDATE(AA376, 0), 0)),1,0)</f>
        <v/>
      </c>
    </row>
    <row r="377">
      <c r="A377" s="132" t="inlineStr">
        <is>
          <t>ZELE01</t>
        </is>
      </c>
      <c r="B377" s="132" t="n">
        <v>2</v>
      </c>
      <c r="C377" s="132" t="inlineStr">
        <is>
          <t>HVK103</t>
        </is>
      </c>
      <c r="D377" s="132" t="inlineStr">
        <is>
          <t>K</t>
        </is>
      </c>
      <c r="E377" s="132" t="inlineStr">
        <is>
          <t>Lew Emile Kenneth</t>
        </is>
      </c>
      <c r="F377" s="133">
        <f>SUMIFS(Investors!$M:$M, Investors!$I:$I, "&lt;=" &amp; 'NSST Print'!$B$3, Investors!$K:$K, "&gt;" &amp; 'NSST Print'!$B$3, Investors!$A:$A, 'Investor Exit List'!A377, Investors!$E:$E, 'Investor Exit List'!C377)</f>
        <v/>
      </c>
      <c r="G377" s="134" t="n">
        <v>44916</v>
      </c>
      <c r="H377" s="132">
        <f>VLOOKUP($C377,Sales!$C:$E,2,FALSE)</f>
        <v/>
      </c>
      <c r="I377" s="132">
        <f>VLOOKUP($C377,Sales!$C:$E,3,FALSE)</f>
        <v/>
      </c>
      <c r="J377" s="134">
        <f>SUMIFS(Sales!$H:$H,Sales!$C:$C,'Investor Exit List'!$C377)</f>
        <v/>
      </c>
      <c r="K377" s="134">
        <f>IF(I377=TRUE,J377,"")</f>
        <v/>
      </c>
      <c r="L377" s="134">
        <f>G377+731</f>
        <v/>
      </c>
      <c r="M377" s="134" t="n">
        <v>45473</v>
      </c>
      <c r="N377" s="135">
        <f>IFERROR(IF(G377&lt;&gt;"",IF(I377=TRUE,0,IF(U377=TRUE,0,L377-M377)),0),0)</f>
        <v/>
      </c>
      <c r="O377" s="135">
        <f>IF(N377&gt;0,IF(N377&lt;=180,N377,0),0)</f>
        <v/>
      </c>
      <c r="P377" s="133">
        <f>IF(AND(N377&lt;90,N377&gt;0),Q377,0)</f>
        <v/>
      </c>
      <c r="Q377" s="133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33">
        <f>IF(AND(H377=TRUE,I377=FALSE),Q377,0)</f>
        <v/>
      </c>
      <c r="S377" s="133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34">
        <f>IF(U377=TRUE,$J377,"")</f>
        <v/>
      </c>
      <c r="U377" s="132" t="b">
        <v>0</v>
      </c>
      <c r="V377" s="133">
        <f>IF(AND(H377=TRUE,OR(K377="",K377&gt;M377)),S377,0)</f>
        <v/>
      </c>
      <c r="W377" s="132" t="n">
        <v>0</v>
      </c>
      <c r="X377" s="132" t="b">
        <v>0</v>
      </c>
      <c r="Y377" s="135">
        <f>IF(H377=FALSE,VLOOKUP($C377,Sales!$C:$F,4,FALSE),1)</f>
        <v/>
      </c>
      <c r="Z377" s="132">
        <f>IF(Y377=0,"Release",IF(AND(L377&lt;J377,Y377=1,H377=FALSE,U377=FALSE,MONTH(L377)&amp;"/"&amp;YEAR(L377)&lt;&gt;MONTH(J377)&amp;"/"&amp;YEAR(J377)),"Release",""))</f>
        <v/>
      </c>
      <c r="AA377" s="136">
        <f>_xlfn.minifs($L:$L,$C:$C,$C377,$F:$F,"&lt;&gt;0")</f>
        <v/>
      </c>
      <c r="AB377" s="136">
        <f>C377&amp;"-"&amp;A377</f>
        <v/>
      </c>
      <c r="AC377" s="136">
        <f>L377</f>
        <v/>
      </c>
      <c r="AD377" s="136">
        <f>EOMONTH(EDATE($J377, 0), 0)</f>
        <v/>
      </c>
      <c r="AE377" s="135">
        <f>IF(AND(AD377&gt;EOMONTH(EDATE(AA377, 0), 0)),1,0)</f>
        <v/>
      </c>
    </row>
    <row r="378">
      <c r="A378" s="132" t="inlineStr">
        <is>
          <t>ZJOH01</t>
        </is>
      </c>
      <c r="B378" s="132" t="n">
        <v>5</v>
      </c>
      <c r="C378" s="132" t="inlineStr">
        <is>
          <t>HVK103</t>
        </is>
      </c>
      <c r="D378" s="132" t="inlineStr">
        <is>
          <t>K</t>
        </is>
      </c>
      <c r="E378" s="132" t="inlineStr">
        <is>
          <t>Johns Lisa-Marie Natalie</t>
        </is>
      </c>
      <c r="F378" s="133">
        <f>SUMIFS(Investors!$M:$M, Investors!$I:$I, "&lt;=" &amp; 'NSST Print'!$B$3, Investors!$K:$K, "&gt;" &amp; 'NSST Print'!$B$3, Investors!$A:$A, 'Investor Exit List'!A378, Investors!$E:$E, 'Investor Exit List'!C378)</f>
        <v/>
      </c>
      <c r="G378" s="134" t="n">
        <v>44967</v>
      </c>
      <c r="H378" s="132">
        <f>VLOOKUP($C378,Sales!$C:$E,2,FALSE)</f>
        <v/>
      </c>
      <c r="I378" s="132">
        <f>VLOOKUP($C378,Sales!$C:$E,3,FALSE)</f>
        <v/>
      </c>
      <c r="J378" s="134">
        <f>SUMIFS(Sales!$H:$H,Sales!$C:$C,'Investor Exit List'!$C378)</f>
        <v/>
      </c>
      <c r="K378" s="134">
        <f>IF(I378=TRUE,J378,"")</f>
        <v/>
      </c>
      <c r="L378" s="134">
        <f>G378+731</f>
        <v/>
      </c>
      <c r="M378" s="134" t="n">
        <v>45473</v>
      </c>
      <c r="N378" s="135">
        <f>IFERROR(IF(G378&lt;&gt;"",IF(I378=TRUE,0,IF(U378=TRUE,0,L378-M378)),0),0)</f>
        <v/>
      </c>
      <c r="O378" s="135">
        <f>IF(N378&gt;0,IF(N378&lt;=180,N378,0),0)</f>
        <v/>
      </c>
      <c r="P378" s="133">
        <f>IF(AND(N378&lt;90,N378&gt;0),Q378,0)</f>
        <v/>
      </c>
      <c r="Q378" s="133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33">
        <f>IF(AND(H378=TRUE,I378=FALSE),Q378,0)</f>
        <v/>
      </c>
      <c r="S378" s="133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34">
        <f>IF(U378=TRUE,$J378,"")</f>
        <v/>
      </c>
      <c r="U378" s="132" t="b">
        <v>0</v>
      </c>
      <c r="V378" s="133">
        <f>IF(AND(H378=TRUE,OR(K378="",K378&gt;M378)),S378,0)</f>
        <v/>
      </c>
      <c r="W378" s="132" t="n">
        <v>0</v>
      </c>
      <c r="X378" s="132" t="b">
        <v>0</v>
      </c>
      <c r="Y378" s="135">
        <f>IF(H378=FALSE,VLOOKUP($C378,Sales!$C:$F,4,FALSE),1)</f>
        <v/>
      </c>
      <c r="Z378" s="132">
        <f>IF(Y378=0,"Release",IF(AND(L378&lt;J378,Y378=1,H378=FALSE,U378=FALSE,MONTH(L378)&amp;"/"&amp;YEAR(L378)&lt;&gt;MONTH(J378)&amp;"/"&amp;YEAR(J378)),"Release",""))</f>
        <v/>
      </c>
      <c r="AA378" s="136">
        <f>_xlfn.minifs($L:$L,$C:$C,$C378,$F:$F,"&lt;&gt;0")</f>
        <v/>
      </c>
      <c r="AB378" s="136">
        <f>C378&amp;"-"&amp;A378</f>
        <v/>
      </c>
      <c r="AC378" s="136">
        <f>L378</f>
        <v/>
      </c>
      <c r="AD378" s="136">
        <f>EOMONTH(EDATE($J378, 0), 0)</f>
        <v/>
      </c>
      <c r="AE378" s="135">
        <f>IF(AND(AD378&gt;EOMONTH(EDATE(AA378, 0), 0)),1,0)</f>
        <v/>
      </c>
    </row>
    <row r="379">
      <c r="A379" s="132" t="inlineStr">
        <is>
          <t>ZRIT01</t>
        </is>
      </c>
      <c r="B379" s="132" t="n">
        <v>15</v>
      </c>
      <c r="C379" s="132" t="inlineStr">
        <is>
          <t>HVK103</t>
        </is>
      </c>
      <c r="D379" s="132" t="inlineStr">
        <is>
          <t>K</t>
        </is>
      </c>
      <c r="E379" s="132" t="inlineStr">
        <is>
          <t>Ritter Dennis</t>
        </is>
      </c>
      <c r="F379" s="133">
        <f>SUMIFS(Investors!$M:$M, Investors!$I:$I, "&lt;=" &amp; 'NSST Print'!$B$3, Investors!$K:$K, "&gt;" &amp; 'NSST Print'!$B$3, Investors!$A:$A, 'Investor Exit List'!A379, Investors!$E:$E, 'Investor Exit List'!C379)</f>
        <v/>
      </c>
      <c r="G379" s="134" t="n">
        <v>45129</v>
      </c>
      <c r="H379" s="132">
        <f>VLOOKUP($C379,Sales!$C:$E,2,FALSE)</f>
        <v/>
      </c>
      <c r="I379" s="132">
        <f>VLOOKUP($C379,Sales!$C:$E,3,FALSE)</f>
        <v/>
      </c>
      <c r="J379" s="134">
        <f>SUMIFS(Sales!$H:$H,Sales!$C:$C,'Investor Exit List'!$C379)</f>
        <v/>
      </c>
      <c r="K379" s="134">
        <f>IF(I379=TRUE,J379,"")</f>
        <v/>
      </c>
      <c r="L379" s="134">
        <f>G379+731</f>
        <v/>
      </c>
      <c r="M379" s="134" t="n">
        <v>45473</v>
      </c>
      <c r="N379" s="135">
        <f>IFERROR(IF(G379&lt;&gt;"",IF(I379=TRUE,0,IF(U379=TRUE,0,L379-M379)),0),0)</f>
        <v/>
      </c>
      <c r="O379" s="135">
        <f>IF(N379&gt;0,IF(N379&lt;=180,N379,0),0)</f>
        <v/>
      </c>
      <c r="P379" s="133">
        <f>IF(AND(N379&lt;90,N379&gt;0),Q379,0)</f>
        <v/>
      </c>
      <c r="Q379" s="133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33">
        <f>IF(AND(H379=TRUE,I379=FALSE),Q379,0)</f>
        <v/>
      </c>
      <c r="S379" s="133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34">
        <f>IF(U379=TRUE,$J379,"")</f>
        <v/>
      </c>
      <c r="U379" s="132" t="b">
        <v>0</v>
      </c>
      <c r="V379" s="133">
        <f>IF(AND(H379=TRUE,OR(K379="",K379&gt;M379)),S379,0)</f>
        <v/>
      </c>
      <c r="W379" s="132" t="n">
        <v>0</v>
      </c>
      <c r="X379" s="132" t="b">
        <v>0</v>
      </c>
      <c r="Y379" s="135">
        <f>IF(H379=FALSE,VLOOKUP($C379,Sales!$C:$F,4,FALSE),1)</f>
        <v/>
      </c>
      <c r="Z379" s="132">
        <f>IF(Y379=0,"Release",IF(AND(L379&lt;J379,Y379=1,H379=FALSE,U379=FALSE,MONTH(L379)&amp;"/"&amp;YEAR(L379)&lt;&gt;MONTH(J379)&amp;"/"&amp;YEAR(J379)),"Release",""))</f>
        <v/>
      </c>
      <c r="AA379" s="136">
        <f>_xlfn.minifs($L:$L,$C:$C,$C379,$F:$F,"&lt;&gt;0")</f>
        <v/>
      </c>
      <c r="AB379" s="136">
        <f>C379&amp;"-"&amp;A379</f>
        <v/>
      </c>
      <c r="AC379" s="136">
        <f>L379</f>
        <v/>
      </c>
      <c r="AD379" s="136">
        <f>EOMONTH(EDATE($J379, 0), 0)</f>
        <v/>
      </c>
      <c r="AE379" s="135">
        <f>IF(AND(AD379&gt;EOMONTH(EDATE(AA379, 0), 0)),1,0)</f>
        <v/>
      </c>
    </row>
    <row r="380">
      <c r="A380" s="132" t="inlineStr">
        <is>
          <t>ZINT01</t>
        </is>
      </c>
      <c r="B380" s="132" t="n">
        <v>10</v>
      </c>
      <c r="C380" s="132" t="inlineStr">
        <is>
          <t>HVK104</t>
        </is>
      </c>
      <c r="D380" s="132" t="inlineStr">
        <is>
          <t>K</t>
        </is>
      </c>
      <c r="E380" s="132" t="inlineStr">
        <is>
          <t>Lunau Marc</t>
        </is>
      </c>
      <c r="F380" s="133">
        <f>SUMIFS(Investors!$M:$M, Investors!$I:$I, "&lt;=" &amp; 'NSST Print'!$B$3, Investors!$K:$K, "&gt;" &amp; 'NSST Print'!$B$3, Investors!$A:$A, 'Investor Exit List'!A380, Investors!$E:$E, 'Investor Exit List'!C380)</f>
        <v/>
      </c>
      <c r="G380" s="134" t="n">
        <v>44980</v>
      </c>
      <c r="H380" s="132">
        <f>VLOOKUP($C380,Sales!$C:$E,2,FALSE)</f>
        <v/>
      </c>
      <c r="I380" s="132">
        <f>VLOOKUP($C380,Sales!$C:$E,3,FALSE)</f>
        <v/>
      </c>
      <c r="J380" s="134">
        <f>SUMIFS(Sales!$H:$H,Sales!$C:$C,'Investor Exit List'!$C380)</f>
        <v/>
      </c>
      <c r="K380" s="134">
        <f>IF(I380=TRUE,J380,"")</f>
        <v/>
      </c>
      <c r="L380" s="134">
        <f>G380+731</f>
        <v/>
      </c>
      <c r="M380" s="134" t="n">
        <v>45473</v>
      </c>
      <c r="N380" s="135">
        <f>IFERROR(IF(G380&lt;&gt;"",IF(I380=TRUE,0,IF(U380=TRUE,0,L380-M380)),0),0)</f>
        <v/>
      </c>
      <c r="O380" s="135">
        <f>IF(N380&gt;0,IF(N380&lt;=180,N380,0),0)</f>
        <v/>
      </c>
      <c r="P380" s="133">
        <f>IF(AND(N380&lt;90,N380&gt;0),Q380,0)</f>
        <v/>
      </c>
      <c r="Q380" s="133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33">
        <f>IF(AND(H380=TRUE,I380=FALSE),Q380,0)</f>
        <v/>
      </c>
      <c r="S380" s="133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34">
        <f>IF(U380=TRUE,$J380,"")</f>
        <v/>
      </c>
      <c r="U380" s="132" t="b">
        <v>0</v>
      </c>
      <c r="V380" s="133">
        <f>IF(AND(H380=TRUE,OR(K380="",K380&gt;M380)),S380,0)</f>
        <v/>
      </c>
      <c r="W380" s="132" t="n">
        <v>0</v>
      </c>
      <c r="X380" s="132" t="b">
        <v>0</v>
      </c>
      <c r="Y380" s="135">
        <f>IF(H380=FALSE,VLOOKUP($C380,Sales!$C:$F,4,FALSE),1)</f>
        <v/>
      </c>
      <c r="Z380" s="132">
        <f>IF(Y380=0,"Release",IF(AND(L380&lt;J380,Y380=1,H380=FALSE,U380=FALSE,MONTH(L380)&amp;"/"&amp;YEAR(L380)&lt;&gt;MONTH(J380)&amp;"/"&amp;YEAR(J380)),"Release",""))</f>
        <v/>
      </c>
      <c r="AA380" s="136">
        <f>_xlfn.minifs($L:$L,$C:$C,$C380,$F:$F,"&lt;&gt;0")</f>
        <v/>
      </c>
      <c r="AB380" s="136">
        <f>C380&amp;"-"&amp;A380</f>
        <v/>
      </c>
      <c r="AC380" s="136">
        <f>L380</f>
        <v/>
      </c>
      <c r="AD380" s="136">
        <f>EOMONTH(EDATE($J380, 0), 0)</f>
        <v/>
      </c>
      <c r="AE380" s="135">
        <f>IF(AND(AD380&gt;EOMONTH(EDATE(AA380, 0), 0)),1,0)</f>
        <v/>
      </c>
    </row>
    <row r="381">
      <c r="A381" s="132" t="inlineStr">
        <is>
          <t>ZNIE01</t>
        </is>
      </c>
      <c r="B381" s="132" t="n">
        <v>4</v>
      </c>
      <c r="C381" s="132" t="inlineStr">
        <is>
          <t>HVK104</t>
        </is>
      </c>
      <c r="D381" s="132" t="inlineStr">
        <is>
          <t>K</t>
        </is>
      </c>
      <c r="E381" s="132" t="inlineStr">
        <is>
          <t>van Niekerk Grant Richard</t>
        </is>
      </c>
      <c r="F381" s="133">
        <f>SUMIFS(Investors!$M:$M, Investors!$I:$I, "&lt;=" &amp; 'NSST Print'!$B$3, Investors!$K:$K, "&gt;" &amp; 'NSST Print'!$B$3, Investors!$A:$A, 'Investor Exit List'!A381, Investors!$E:$E, 'Investor Exit List'!C381)</f>
        <v/>
      </c>
      <c r="G381" s="134" t="n">
        <v>45044</v>
      </c>
      <c r="H381" s="132">
        <f>VLOOKUP($C381,Sales!$C:$E,2,FALSE)</f>
        <v/>
      </c>
      <c r="I381" s="132">
        <f>VLOOKUP($C381,Sales!$C:$E,3,FALSE)</f>
        <v/>
      </c>
      <c r="J381" s="134">
        <f>SUMIFS(Sales!$H:$H,Sales!$C:$C,'Investor Exit List'!$C381)</f>
        <v/>
      </c>
      <c r="K381" s="134">
        <f>IF(I381=TRUE,J381,"")</f>
        <v/>
      </c>
      <c r="L381" s="134">
        <f>G381+731</f>
        <v/>
      </c>
      <c r="M381" s="134" t="n">
        <v>45473</v>
      </c>
      <c r="N381" s="135">
        <f>IFERROR(IF(G381&lt;&gt;"",IF(I381=TRUE,0,IF(U381=TRUE,0,L381-M381)),0),0)</f>
        <v/>
      </c>
      <c r="O381" s="135">
        <f>IF(N381&gt;0,IF(N381&lt;=180,N381,0),0)</f>
        <v/>
      </c>
      <c r="P381" s="133">
        <f>IF(AND(N381&lt;90,N381&gt;0),Q381,0)</f>
        <v/>
      </c>
      <c r="Q381" s="133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33">
        <f>IF(AND(H381=TRUE,I381=FALSE),Q381,0)</f>
        <v/>
      </c>
      <c r="S381" s="133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34">
        <f>IF(U381=TRUE,$J381,"")</f>
        <v/>
      </c>
      <c r="U381" s="132" t="b">
        <v>0</v>
      </c>
      <c r="V381" s="133">
        <f>IF(AND(H381=TRUE,OR(K381="",K381&gt;M381)),S381,0)</f>
        <v/>
      </c>
      <c r="W381" s="132" t="n">
        <v>0</v>
      </c>
      <c r="X381" s="132" t="b">
        <v>0</v>
      </c>
      <c r="Y381" s="135">
        <f>IF(H381=FALSE,VLOOKUP($C381,Sales!$C:$F,4,FALSE),1)</f>
        <v/>
      </c>
      <c r="Z381" s="132">
        <f>IF(Y381=0,"Release",IF(AND(L381&lt;J381,Y381=1,H381=FALSE,U381=FALSE,MONTH(L381)&amp;"/"&amp;YEAR(L381)&lt;&gt;MONTH(J381)&amp;"/"&amp;YEAR(J381)),"Release",""))</f>
        <v/>
      </c>
      <c r="AA381" s="136">
        <f>_xlfn.minifs($L:$L,$C:$C,$C381,$F:$F,"&lt;&gt;0")</f>
        <v/>
      </c>
      <c r="AB381" s="136">
        <f>C381&amp;"-"&amp;A381</f>
        <v/>
      </c>
      <c r="AC381" s="136">
        <f>L381</f>
        <v/>
      </c>
      <c r="AD381" s="136">
        <f>EOMONTH(EDATE($J381, 0), 0)</f>
        <v/>
      </c>
      <c r="AE381" s="135">
        <f>IF(AND(AD381&gt;EOMONTH(EDATE(AA381, 0), 0)),1,0)</f>
        <v/>
      </c>
    </row>
    <row r="382">
      <c r="A382" s="132" t="inlineStr">
        <is>
          <t>ZBOH01</t>
        </is>
      </c>
      <c r="B382" s="132" t="n">
        <v>2</v>
      </c>
      <c r="C382" s="132" t="inlineStr">
        <is>
          <t>HVK105</t>
        </is>
      </c>
      <c r="D382" s="132" t="inlineStr">
        <is>
          <t>K</t>
        </is>
      </c>
      <c r="E382" s="132" t="inlineStr">
        <is>
          <t>Brenda Bohme Werner Hugo Bohme &amp;</t>
        </is>
      </c>
      <c r="F382" s="133">
        <f>SUMIFS(Investors!$M:$M, Investors!$I:$I, "&lt;=" &amp; 'NSST Print'!$B$3, Investors!$K:$K, "&gt;" &amp; 'NSST Print'!$B$3, Investors!$A:$A, 'Investor Exit List'!A382, Investors!$E:$E, 'Investor Exit List'!C382)</f>
        <v/>
      </c>
      <c r="G382" s="134" t="n">
        <v>44960</v>
      </c>
      <c r="H382" s="132">
        <f>VLOOKUP($C382,Sales!$C:$E,2,FALSE)</f>
        <v/>
      </c>
      <c r="I382" s="132">
        <f>VLOOKUP($C382,Sales!$C:$E,3,FALSE)</f>
        <v/>
      </c>
      <c r="J382" s="134">
        <f>SUMIFS(Sales!$H:$H,Sales!$C:$C,'Investor Exit List'!$C382)</f>
        <v/>
      </c>
      <c r="K382" s="134">
        <f>IF(I382=TRUE,J382,"")</f>
        <v/>
      </c>
      <c r="L382" s="134">
        <f>G382+731</f>
        <v/>
      </c>
      <c r="M382" s="134" t="n">
        <v>45473</v>
      </c>
      <c r="N382" s="135">
        <f>IFERROR(IF(G382&lt;&gt;"",IF(I382=TRUE,0,IF(U382=TRUE,0,L382-M382)),0),0)</f>
        <v/>
      </c>
      <c r="O382" s="135">
        <f>IF(N382&gt;0,IF(N382&lt;=180,N382,0),0)</f>
        <v/>
      </c>
      <c r="P382" s="133">
        <f>IF(AND(N382&lt;90,N382&gt;0),Q382,0)</f>
        <v/>
      </c>
      <c r="Q382" s="133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33">
        <f>IF(AND(H382=TRUE,I382=FALSE),Q382,0)</f>
        <v/>
      </c>
      <c r="S382" s="133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34">
        <f>IF(U382=TRUE,$J382,"")</f>
        <v/>
      </c>
      <c r="U382" s="132" t="b">
        <v>0</v>
      </c>
      <c r="V382" s="133">
        <f>IF(AND(H382=TRUE,OR(K382="",K382&gt;M382)),S382,0)</f>
        <v/>
      </c>
      <c r="W382" s="132" t="n">
        <v>0</v>
      </c>
      <c r="X382" s="132" t="b">
        <v>0</v>
      </c>
      <c r="Y382" s="135">
        <f>IF(H382=FALSE,VLOOKUP($C382,Sales!$C:$F,4,FALSE),1)</f>
        <v/>
      </c>
      <c r="Z382" s="132">
        <f>IF(Y382=0,"Release",IF(AND(L382&lt;J382,Y382=1,H382=FALSE,U382=FALSE,MONTH(L382)&amp;"/"&amp;YEAR(L382)&lt;&gt;MONTH(J382)&amp;"/"&amp;YEAR(J382)),"Release",""))</f>
        <v/>
      </c>
      <c r="AA382" s="136">
        <f>_xlfn.minifs($L:$L,$C:$C,$C382,$F:$F,"&lt;&gt;0")</f>
        <v/>
      </c>
      <c r="AB382" s="136">
        <f>C382&amp;"-"&amp;A382</f>
        <v/>
      </c>
      <c r="AC382" s="136">
        <f>L382</f>
        <v/>
      </c>
      <c r="AD382" s="136">
        <f>EOMONTH(EDATE($J382, 0), 0)</f>
        <v/>
      </c>
      <c r="AE382" s="135">
        <f>IF(AND(AD382&gt;EOMONTH(EDATE(AA382, 0), 0)),1,0)</f>
        <v/>
      </c>
    </row>
    <row r="383">
      <c r="A383" s="132" t="inlineStr">
        <is>
          <t>ZCRO01</t>
        </is>
      </c>
      <c r="B383" s="132" t="n">
        <v>6</v>
      </c>
      <c r="C383" s="132" t="inlineStr">
        <is>
          <t>HVK105</t>
        </is>
      </c>
      <c r="D383" s="132" t="inlineStr">
        <is>
          <t>K</t>
        </is>
      </c>
      <c r="E383" s="132" t="inlineStr">
        <is>
          <t>Lunau Marc</t>
        </is>
      </c>
      <c r="F383" s="133">
        <f>SUMIFS(Investors!$M:$M, Investors!$I:$I, "&lt;=" &amp; 'NSST Print'!$B$3, Investors!$K:$K, "&gt;" &amp; 'NSST Print'!$B$3, Investors!$A:$A, 'Investor Exit List'!A383, Investors!$E:$E, 'Investor Exit List'!C383)</f>
        <v/>
      </c>
      <c r="G383" s="134" t="n">
        <v>44916</v>
      </c>
      <c r="H383" s="132">
        <f>VLOOKUP($C383,Sales!$C:$E,2,FALSE)</f>
        <v/>
      </c>
      <c r="I383" s="132">
        <f>VLOOKUP($C383,Sales!$C:$E,3,FALSE)</f>
        <v/>
      </c>
      <c r="J383" s="134">
        <f>SUMIFS(Sales!$H:$H,Sales!$C:$C,'Investor Exit List'!$C383)</f>
        <v/>
      </c>
      <c r="K383" s="134">
        <f>IF(I383=TRUE,J383,"")</f>
        <v/>
      </c>
      <c r="L383" s="134">
        <f>G383+731</f>
        <v/>
      </c>
      <c r="M383" s="134" t="n">
        <v>45473</v>
      </c>
      <c r="N383" s="135">
        <f>IFERROR(IF(G383&lt;&gt;"",IF(I383=TRUE,0,IF(U383=TRUE,0,L383-M383)),0),0)</f>
        <v/>
      </c>
      <c r="O383" s="135">
        <f>IF(N383&gt;0,IF(N383&lt;=180,N383,0),0)</f>
        <v/>
      </c>
      <c r="P383" s="133">
        <f>IF(AND(N383&lt;90,N383&gt;0),Q383,0)</f>
        <v/>
      </c>
      <c r="Q383" s="133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33">
        <f>IF(AND(H383=TRUE,I383=FALSE),Q383,0)</f>
        <v/>
      </c>
      <c r="S383" s="133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34">
        <f>IF(U383=TRUE,$J383,"")</f>
        <v/>
      </c>
      <c r="U383" s="132" t="b">
        <v>0</v>
      </c>
      <c r="V383" s="133">
        <f>IF(AND(H383=TRUE,OR(K383="",K383&gt;M383)),S383,0)</f>
        <v/>
      </c>
      <c r="W383" s="132" t="n">
        <v>0</v>
      </c>
      <c r="X383" s="132" t="b">
        <v>0</v>
      </c>
      <c r="Y383" s="135">
        <f>IF(H383=FALSE,VLOOKUP($C383,Sales!$C:$F,4,FALSE),1)</f>
        <v/>
      </c>
      <c r="Z383" s="132">
        <f>IF(Y383=0,"Release",IF(AND(L383&lt;J383,Y383=1,H383=FALSE,U383=FALSE,MONTH(L383)&amp;"/"&amp;YEAR(L383)&lt;&gt;MONTH(J383)&amp;"/"&amp;YEAR(J383)),"Release",""))</f>
        <v/>
      </c>
      <c r="AA383" s="136">
        <f>_xlfn.minifs($L:$L,$C:$C,$C383,$F:$F,"&lt;&gt;0")</f>
        <v/>
      </c>
      <c r="AB383" s="136">
        <f>C383&amp;"-"&amp;A383</f>
        <v/>
      </c>
      <c r="AC383" s="136">
        <f>L383</f>
        <v/>
      </c>
      <c r="AD383" s="136">
        <f>EOMONTH(EDATE($J383, 0), 0)</f>
        <v/>
      </c>
      <c r="AE383" s="135">
        <f>IF(AND(AD383&gt;EOMONTH(EDATE(AA383, 0), 0)),1,0)</f>
        <v/>
      </c>
    </row>
    <row r="384">
      <c r="A384" s="132" t="inlineStr">
        <is>
          <t>ZHAR01</t>
        </is>
      </c>
      <c r="B384" s="132" t="n">
        <v>3</v>
      </c>
      <c r="C384" s="132" t="inlineStr">
        <is>
          <t>HVK106</t>
        </is>
      </c>
      <c r="D384" s="132" t="inlineStr">
        <is>
          <t>K</t>
        </is>
      </c>
      <c r="E384" s="132" t="inlineStr">
        <is>
          <t>Hart Teresa-Ann</t>
        </is>
      </c>
      <c r="F384" s="133">
        <f>SUMIFS(Investors!$M:$M, Investors!$I:$I, "&lt;=" &amp; 'NSST Print'!$B$3, Investors!$K:$K, "&gt;" &amp; 'NSST Print'!$B$3, Investors!$A:$A, 'Investor Exit List'!A384, Investors!$E:$E, 'Investor Exit List'!C384)</f>
        <v/>
      </c>
      <c r="G384" s="134" t="n">
        <v>45457</v>
      </c>
      <c r="H384" s="132">
        <f>VLOOKUP($C384,Sales!$C:$E,2,FALSE)</f>
        <v/>
      </c>
      <c r="I384" s="132">
        <f>VLOOKUP($C384,Sales!$C:$E,3,FALSE)</f>
        <v/>
      </c>
      <c r="J384" s="134">
        <f>SUMIFS(Sales!$H:$H,Sales!$C:$C,'Investor Exit List'!$C384)</f>
        <v/>
      </c>
      <c r="K384" s="134">
        <f>IF(I384=TRUE,J384,"")</f>
        <v/>
      </c>
      <c r="L384" s="134">
        <f>G384+731</f>
        <v/>
      </c>
      <c r="M384" s="134" t="n">
        <v>45473</v>
      </c>
      <c r="N384" s="135">
        <f>IFERROR(IF(G384&lt;&gt;"",IF(I384=TRUE,0,IF(U384=TRUE,0,L384-M384)),0),0)</f>
        <v/>
      </c>
      <c r="O384" s="135">
        <f>IF(N384&gt;0,IF(N384&lt;=180,N384,0),0)</f>
        <v/>
      </c>
      <c r="P384" s="133">
        <f>IF(AND(N384&lt;90,N384&gt;0),Q384,0)</f>
        <v/>
      </c>
      <c r="Q384" s="133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33">
        <f>IF(AND(H384=TRUE,I384=FALSE),Q384,0)</f>
        <v/>
      </c>
      <c r="S384" s="133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34">
        <f>IF(U384=TRUE,$J384,"")</f>
        <v/>
      </c>
      <c r="U384" s="132" t="b">
        <v>0</v>
      </c>
      <c r="V384" s="133">
        <f>IF(AND(H384=TRUE,OR(K384="",K384&gt;M384)),S384,0)</f>
        <v/>
      </c>
      <c r="W384" s="132" t="n">
        <v>0</v>
      </c>
      <c r="X384" s="132" t="b">
        <v>0</v>
      </c>
      <c r="Y384" s="135">
        <f>IF(H384=FALSE,VLOOKUP($C384,Sales!$C:$F,4,FALSE),1)</f>
        <v/>
      </c>
      <c r="Z384" s="132">
        <f>IF(Y384=0,"Release",IF(AND(L384&lt;J384,Y384=1,H384=FALSE,U384=FALSE,MONTH(L384)&amp;"/"&amp;YEAR(L384)&lt;&gt;MONTH(J384)&amp;"/"&amp;YEAR(J384)),"Release",""))</f>
        <v/>
      </c>
      <c r="AA384" s="136">
        <f>_xlfn.minifs($L:$L,$C:$C,$C384,$F:$F,"&lt;&gt;0")</f>
        <v/>
      </c>
      <c r="AB384" s="136">
        <f>C384&amp;"-"&amp;A384</f>
        <v/>
      </c>
      <c r="AC384" s="136">
        <f>L384</f>
        <v/>
      </c>
      <c r="AD384" s="136">
        <f>EOMONTH(EDATE($J384, 0), 0)</f>
        <v/>
      </c>
      <c r="AE384" s="135">
        <f>IF(AND(AD384&gt;EOMONTH(EDATE(AA384, 0), 0)),1,0)</f>
        <v/>
      </c>
    </row>
    <row r="385">
      <c r="A385" s="132" t="inlineStr">
        <is>
          <t>ZHAY01</t>
        </is>
      </c>
      <c r="B385" s="132" t="n">
        <v>5</v>
      </c>
      <c r="C385" s="132" t="inlineStr">
        <is>
          <t>HVK106</t>
        </is>
      </c>
      <c r="D385" s="132" t="inlineStr">
        <is>
          <t>K</t>
        </is>
      </c>
      <c r="E385" s="132" t="inlineStr">
        <is>
          <t>Haywood Johannes Wynand</t>
        </is>
      </c>
      <c r="F385" s="133">
        <f>SUMIFS(Investors!$M:$M, Investors!$I:$I, "&lt;=" &amp; 'NSST Print'!$B$3, Investors!$K:$K, "&gt;" &amp; 'NSST Print'!$B$3, Investors!$A:$A, 'Investor Exit List'!A385, Investors!$E:$E, 'Investor Exit List'!C385)</f>
        <v/>
      </c>
      <c r="G385" s="134" t="n">
        <v>45457</v>
      </c>
      <c r="H385" s="132">
        <f>VLOOKUP($C385,Sales!$C:$E,2,FALSE)</f>
        <v/>
      </c>
      <c r="I385" s="132">
        <f>VLOOKUP($C385,Sales!$C:$E,3,FALSE)</f>
        <v/>
      </c>
      <c r="J385" s="134">
        <f>SUMIFS(Sales!$H:$H,Sales!$C:$C,'Investor Exit List'!$C385)</f>
        <v/>
      </c>
      <c r="K385" s="134">
        <f>IF(I385=TRUE,J385,"")</f>
        <v/>
      </c>
      <c r="L385" s="134">
        <f>G385+731</f>
        <v/>
      </c>
      <c r="M385" s="134" t="n">
        <v>45473</v>
      </c>
      <c r="N385" s="135">
        <f>IFERROR(IF(G385&lt;&gt;"",IF(I385=TRUE,0,IF(U385=TRUE,0,L385-M385)),0),0)</f>
        <v/>
      </c>
      <c r="O385" s="135">
        <f>IF(N385&gt;0,IF(N385&lt;=180,N385,0),0)</f>
        <v/>
      </c>
      <c r="P385" s="133">
        <f>IF(AND(N385&lt;90,N385&gt;0),Q385,0)</f>
        <v/>
      </c>
      <c r="Q385" s="133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33">
        <f>IF(AND(H385=TRUE,I385=FALSE),Q385,0)</f>
        <v/>
      </c>
      <c r="S385" s="133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34">
        <f>IF(U385=TRUE,$J385,"")</f>
        <v/>
      </c>
      <c r="U385" s="132" t="b">
        <v>0</v>
      </c>
      <c r="V385" s="133">
        <f>IF(AND(H385=TRUE,OR(K385="",K385&gt;M385)),S385,0)</f>
        <v/>
      </c>
      <c r="W385" s="132" t="n">
        <v>0</v>
      </c>
      <c r="X385" s="132" t="b">
        <v>0</v>
      </c>
      <c r="Y385" s="135">
        <f>IF(H385=FALSE,VLOOKUP($C385,Sales!$C:$F,4,FALSE),1)</f>
        <v/>
      </c>
      <c r="Z385" s="132">
        <f>IF(Y385=0,"Release",IF(AND(L385&lt;J385,Y385=1,H385=FALSE,U385=FALSE,MONTH(L385)&amp;"/"&amp;YEAR(L385)&lt;&gt;MONTH(J385)&amp;"/"&amp;YEAR(J385)),"Release",""))</f>
        <v/>
      </c>
      <c r="AA385" s="136">
        <f>_xlfn.minifs($L:$L,$C:$C,$C385,$F:$F,"&lt;&gt;0")</f>
        <v/>
      </c>
      <c r="AB385" s="136">
        <f>C385&amp;"-"&amp;A385</f>
        <v/>
      </c>
      <c r="AC385" s="136">
        <f>L385</f>
        <v/>
      </c>
      <c r="AD385" s="136">
        <f>EOMONTH(EDATE($J385, 0), 0)</f>
        <v/>
      </c>
      <c r="AE385" s="135">
        <f>IF(AND(AD385&gt;EOMONTH(EDATE(AA385, 0), 0)),1,0)</f>
        <v/>
      </c>
    </row>
    <row r="386">
      <c r="A386" s="132" t="inlineStr">
        <is>
          <t>ZVER05</t>
        </is>
      </c>
      <c r="B386" s="132" t="n">
        <v>1</v>
      </c>
      <c r="C386" s="132" t="inlineStr">
        <is>
          <t>HVK106</t>
        </is>
      </c>
      <c r="D386" s="132" t="inlineStr">
        <is>
          <t>K</t>
        </is>
      </c>
      <c r="E386" s="132" t="inlineStr">
        <is>
          <t>Vermeulen Anita Hester</t>
        </is>
      </c>
      <c r="F386" s="133">
        <f>SUMIFS(Investors!$M:$M, Investors!$I:$I, "&lt;=" &amp; 'NSST Print'!$B$3, Investors!$K:$K, "&gt;" &amp; 'NSST Print'!$B$3, Investors!$A:$A, 'Investor Exit List'!A386, Investors!$E:$E, 'Investor Exit List'!C386)</f>
        <v/>
      </c>
      <c r="G386" s="134" t="n">
        <v>45457</v>
      </c>
      <c r="H386" s="132">
        <f>VLOOKUP($C386,Sales!$C:$E,2,FALSE)</f>
        <v/>
      </c>
      <c r="I386" s="132">
        <f>VLOOKUP($C386,Sales!$C:$E,3,FALSE)</f>
        <v/>
      </c>
      <c r="J386" s="134">
        <f>SUMIFS(Sales!$H:$H,Sales!$C:$C,'Investor Exit List'!$C386)</f>
        <v/>
      </c>
      <c r="K386" s="134">
        <f>IF(I386=TRUE,J386,"")</f>
        <v/>
      </c>
      <c r="L386" s="134">
        <f>G386+731</f>
        <v/>
      </c>
      <c r="M386" s="134" t="n">
        <v>45473</v>
      </c>
      <c r="N386" s="135">
        <f>IFERROR(IF(G386&lt;&gt;"",IF(I386=TRUE,0,IF(U386=TRUE,0,L386-M386)),0),0)</f>
        <v/>
      </c>
      <c r="O386" s="135">
        <f>IF(N386&gt;0,IF(N386&lt;=180,N386,0),0)</f>
        <v/>
      </c>
      <c r="P386" s="133">
        <f>IF(AND(N386&lt;90,N386&gt;0),Q386,0)</f>
        <v/>
      </c>
      <c r="Q386" s="133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33">
        <f>IF(AND(H386=TRUE,I386=FALSE),Q386,0)</f>
        <v/>
      </c>
      <c r="S386" s="133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34">
        <f>IF(U386=TRUE,$J386,"")</f>
        <v/>
      </c>
      <c r="U386" s="132" t="b">
        <v>0</v>
      </c>
      <c r="V386" s="133">
        <f>IF(AND(H386=TRUE,OR(K386="",K386&gt;M386)),S386,0)</f>
        <v/>
      </c>
      <c r="W386" s="132" t="n">
        <v>0</v>
      </c>
      <c r="X386" s="132" t="b">
        <v>0</v>
      </c>
      <c r="Y386" s="135">
        <f>IF(H386=FALSE,VLOOKUP($C386,Sales!$C:$F,4,FALSE),1)</f>
        <v/>
      </c>
      <c r="Z386" s="132">
        <f>IF(Y386=0,"Release",IF(AND(L386&lt;J386,Y386=1,H386=FALSE,U386=FALSE,MONTH(L386)&amp;"/"&amp;YEAR(L386)&lt;&gt;MONTH(J386)&amp;"/"&amp;YEAR(J386)),"Release",""))</f>
        <v/>
      </c>
      <c r="AA386" s="136">
        <f>_xlfn.minifs($L:$L,$C:$C,$C386,$F:$F,"&lt;&gt;0")</f>
        <v/>
      </c>
      <c r="AB386" s="136">
        <f>C386&amp;"-"&amp;A386</f>
        <v/>
      </c>
      <c r="AC386" s="136">
        <f>L386</f>
        <v/>
      </c>
      <c r="AD386" s="136">
        <f>EOMONTH(EDATE($J386, 0), 0)</f>
        <v/>
      </c>
      <c r="AE386" s="135">
        <f>IF(AND(AD386&gt;EOMONTH(EDATE(AA386, 0), 0)),1,0)</f>
        <v/>
      </c>
    </row>
    <row r="387">
      <c r="A387" s="132" t="inlineStr">
        <is>
          <t>ZZYL03</t>
        </is>
      </c>
      <c r="B387" s="132" t="n">
        <v>3</v>
      </c>
      <c r="C387" s="132" t="inlineStr">
        <is>
          <t>HVK106</t>
        </is>
      </c>
      <c r="D387" s="132" t="inlineStr">
        <is>
          <t>K</t>
        </is>
      </c>
      <c r="E387" s="132" t="inlineStr">
        <is>
          <t>Zylstra Sandra Robyn</t>
        </is>
      </c>
      <c r="F387" s="133">
        <f>SUMIFS(Investors!$M:$M, Investors!$I:$I, "&lt;=" &amp; 'NSST Print'!$B$3, Investors!$K:$K, "&gt;" &amp; 'NSST Print'!$B$3, Investors!$A:$A, 'Investor Exit List'!A387, Investors!$E:$E, 'Investor Exit List'!C387)</f>
        <v/>
      </c>
      <c r="G387" s="134" t="n">
        <v>44916</v>
      </c>
      <c r="H387" s="132">
        <f>VLOOKUP($C387,Sales!$C:$E,2,FALSE)</f>
        <v/>
      </c>
      <c r="I387" s="132">
        <f>VLOOKUP($C387,Sales!$C:$E,3,FALSE)</f>
        <v/>
      </c>
      <c r="J387" s="134">
        <f>SUMIFS(Sales!$H:$H,Sales!$C:$C,'Investor Exit List'!$C387)</f>
        <v/>
      </c>
      <c r="K387" s="134">
        <f>IF(I387=TRUE,J387,"")</f>
        <v/>
      </c>
      <c r="L387" s="134">
        <f>G387+731</f>
        <v/>
      </c>
      <c r="M387" s="134" t="n">
        <v>45473</v>
      </c>
      <c r="N387" s="135">
        <f>IFERROR(IF(G387&lt;&gt;"",IF(I387=TRUE,0,IF(U387=TRUE,0,L387-M387)),0),0)</f>
        <v/>
      </c>
      <c r="O387" s="135">
        <f>IF(N387&gt;0,IF(N387&lt;=180,N387,0),0)</f>
        <v/>
      </c>
      <c r="P387" s="133">
        <f>IF(AND(N387&lt;90,N387&gt;0),Q387,0)</f>
        <v/>
      </c>
      <c r="Q387" s="133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33">
        <f>IF(AND(H387=TRUE,I387=FALSE),Q387,0)</f>
        <v/>
      </c>
      <c r="S387" s="133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34">
        <f>IF(U387=TRUE,$J387,"")</f>
        <v/>
      </c>
      <c r="U387" s="132" t="b">
        <v>1</v>
      </c>
      <c r="V387" s="133">
        <f>IF(AND(H387=TRUE,OR(K387="",K387&gt;M387)),S387,0)</f>
        <v/>
      </c>
      <c r="W387" s="132" t="n">
        <v>0</v>
      </c>
      <c r="X387" s="132" t="b">
        <v>0</v>
      </c>
      <c r="Y387" s="135">
        <f>IF(H387=FALSE,VLOOKUP($C387,Sales!$C:$F,4,FALSE),1)</f>
        <v/>
      </c>
      <c r="Z387" s="132">
        <f>IF(Y387=0,"Release",IF(AND(L387&lt;J387,Y387=1,H387=FALSE,U387=FALSE,MONTH(L387)&amp;"/"&amp;YEAR(L387)&lt;&gt;MONTH(J387)&amp;"/"&amp;YEAR(J387)),"Release",""))</f>
        <v/>
      </c>
      <c r="AA387" s="136">
        <f>_xlfn.minifs($L:$L,$C:$C,$C387,$F:$F,"&lt;&gt;0")</f>
        <v/>
      </c>
      <c r="AB387" s="136">
        <f>C387&amp;"-"&amp;A387</f>
        <v/>
      </c>
      <c r="AC387" s="136">
        <f>L387</f>
        <v/>
      </c>
      <c r="AD387" s="136">
        <f>EOMONTH(EDATE($J387, 0), 0)</f>
        <v/>
      </c>
      <c r="AE387" s="135">
        <f>IF(AND(AD387&gt;EOMONTH(EDATE(AA387, 0), 0)),1,0)</f>
        <v/>
      </c>
    </row>
    <row r="388">
      <c r="A388" s="132" t="inlineStr">
        <is>
          <t>ZVAN05</t>
        </is>
      </c>
      <c r="B388" s="132" t="n">
        <v>6</v>
      </c>
      <c r="C388" s="132" t="inlineStr">
        <is>
          <t>HVK201</t>
        </is>
      </c>
      <c r="D388" s="132" t="inlineStr">
        <is>
          <t>K</t>
        </is>
      </c>
      <c r="E388" s="132" t="inlineStr">
        <is>
          <t>van der Sandt Hermanus</t>
        </is>
      </c>
      <c r="F388" s="133">
        <f>SUMIFS(Investors!$M:$M, Investors!$I:$I, "&lt;=" &amp; 'NSST Print'!$B$3, Investors!$K:$K, "&gt;" &amp; 'NSST Print'!$B$3, Investors!$A:$A, 'Investor Exit List'!A388, Investors!$E:$E, 'Investor Exit List'!C388)</f>
        <v/>
      </c>
      <c r="G388" s="134" t="n">
        <v>44916</v>
      </c>
      <c r="H388" s="132">
        <f>VLOOKUP($C388,Sales!$C:$E,2,FALSE)</f>
        <v/>
      </c>
      <c r="I388" s="132">
        <f>VLOOKUP($C388,Sales!$C:$E,3,FALSE)</f>
        <v/>
      </c>
      <c r="J388" s="134">
        <f>SUMIFS(Sales!$H:$H,Sales!$C:$C,'Investor Exit List'!$C388)</f>
        <v/>
      </c>
      <c r="K388" s="134">
        <f>IF(I388=TRUE,J388,"")</f>
        <v/>
      </c>
      <c r="L388" s="134">
        <f>G388+731</f>
        <v/>
      </c>
      <c r="M388" s="134" t="n">
        <v>45473</v>
      </c>
      <c r="N388" s="135">
        <f>IFERROR(IF(G388&lt;&gt;"",IF(I388=TRUE,0,IF(U388=TRUE,0,L388-M388)),0),0)</f>
        <v/>
      </c>
      <c r="O388" s="135">
        <f>IF(N388&gt;0,IF(N388&lt;=180,N388,0),0)</f>
        <v/>
      </c>
      <c r="P388" s="133">
        <f>IF(AND(N388&lt;90,N388&gt;0),Q388,0)</f>
        <v/>
      </c>
      <c r="Q388" s="133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33">
        <f>IF(AND(H388=TRUE,I388=FALSE),Q388,0)</f>
        <v/>
      </c>
      <c r="S388" s="133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34">
        <f>IF(U388=TRUE,$J388,"")</f>
        <v/>
      </c>
      <c r="U388" s="132" t="b">
        <v>0</v>
      </c>
      <c r="V388" s="133">
        <f>IF(AND(H388=TRUE,OR(K388="",K388&gt;M388)),S388,0)</f>
        <v/>
      </c>
      <c r="W388" s="132" t="n">
        <v>0</v>
      </c>
      <c r="X388" s="132" t="b">
        <v>0</v>
      </c>
      <c r="Y388" s="135">
        <f>IF(H388=FALSE,VLOOKUP($C388,Sales!$C:$F,4,FALSE),1)</f>
        <v/>
      </c>
      <c r="Z388" s="132">
        <f>IF(Y388=0,"Release",IF(AND(L388&lt;J388,Y388=1,H388=FALSE,U388=FALSE,MONTH(L388)&amp;"/"&amp;YEAR(L388)&lt;&gt;MONTH(J388)&amp;"/"&amp;YEAR(J388)),"Release",""))</f>
        <v/>
      </c>
      <c r="AA388" s="136">
        <f>_xlfn.minifs($L:$L,$C:$C,$C388,$F:$F,"&lt;&gt;0")</f>
        <v/>
      </c>
      <c r="AB388" s="136">
        <f>C388&amp;"-"&amp;A388</f>
        <v/>
      </c>
      <c r="AC388" s="136">
        <f>L388</f>
        <v/>
      </c>
      <c r="AD388" s="136">
        <f>EOMONTH(EDATE($J388, 0), 0)</f>
        <v/>
      </c>
      <c r="AE388" s="135">
        <f>IF(AND(AD388&gt;EOMONTH(EDATE(AA388, 0), 0)),1,0)</f>
        <v/>
      </c>
    </row>
    <row r="389">
      <c r="A389" s="132" t="inlineStr">
        <is>
          <t>ZBLO01</t>
        </is>
      </c>
      <c r="B389" s="132" t="n">
        <v>3</v>
      </c>
      <c r="C389" s="132" t="inlineStr">
        <is>
          <t>HVK202</t>
        </is>
      </c>
      <c r="D389" s="132" t="inlineStr">
        <is>
          <t>K</t>
        </is>
      </c>
      <c r="E389" s="132" t="inlineStr">
        <is>
          <t>Blows Robert Errol</t>
        </is>
      </c>
      <c r="F389" s="133">
        <f>SUMIFS(Investors!$M:$M, Investors!$I:$I, "&lt;=" &amp; 'NSST Print'!$B$3, Investors!$K:$K, "&gt;" &amp; 'NSST Print'!$B$3, Investors!$A:$A, 'Investor Exit List'!A389, Investors!$E:$E, 'Investor Exit List'!C389)</f>
        <v/>
      </c>
      <c r="G389" s="134" t="n">
        <v>44916</v>
      </c>
      <c r="H389" s="132">
        <f>VLOOKUP($C389,Sales!$C:$E,2,FALSE)</f>
        <v/>
      </c>
      <c r="I389" s="132">
        <f>VLOOKUP($C389,Sales!$C:$E,3,FALSE)</f>
        <v/>
      </c>
      <c r="J389" s="134">
        <f>SUMIFS(Sales!$H:$H,Sales!$C:$C,'Investor Exit List'!$C389)</f>
        <v/>
      </c>
      <c r="K389" s="134">
        <f>IF(I389=TRUE,J389,"")</f>
        <v/>
      </c>
      <c r="L389" s="134">
        <f>G389+731</f>
        <v/>
      </c>
      <c r="M389" s="134" t="n">
        <v>45473</v>
      </c>
      <c r="N389" s="135">
        <f>IFERROR(IF(G389&lt;&gt;"",IF(I389=TRUE,0,IF(U389=TRUE,0,L389-M389)),0),0)</f>
        <v/>
      </c>
      <c r="O389" s="135">
        <f>IF(N389&gt;0,IF(N389&lt;=180,N389,0),0)</f>
        <v/>
      </c>
      <c r="P389" s="133">
        <f>IF(AND(N389&lt;90,N389&gt;0),Q389,0)</f>
        <v/>
      </c>
      <c r="Q389" s="133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33">
        <f>IF(AND(H389=TRUE,I389=FALSE),Q389,0)</f>
        <v/>
      </c>
      <c r="S389" s="133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34">
        <f>IF(U389=TRUE,$J389,"")</f>
        <v/>
      </c>
      <c r="U389" s="132" t="b">
        <v>0</v>
      </c>
      <c r="V389" s="133">
        <f>IF(AND(H389=TRUE,OR(K389="",K389&gt;M389)),S389,0)</f>
        <v/>
      </c>
      <c r="W389" s="132" t="n">
        <v>0</v>
      </c>
      <c r="X389" s="132" t="b">
        <v>0</v>
      </c>
      <c r="Y389" s="135">
        <f>IF(H389=FALSE,VLOOKUP($C389,Sales!$C:$F,4,FALSE),1)</f>
        <v/>
      </c>
      <c r="Z389" s="132">
        <f>IF(Y389=0,"Release",IF(AND(L389&lt;J389,Y389=1,H389=FALSE,U389=FALSE,MONTH(L389)&amp;"/"&amp;YEAR(L389)&lt;&gt;MONTH(J389)&amp;"/"&amp;YEAR(J389)),"Release",""))</f>
        <v/>
      </c>
      <c r="AA389" s="136">
        <f>_xlfn.minifs($L:$L,$C:$C,$C389,$F:$F,"&lt;&gt;0")</f>
        <v/>
      </c>
      <c r="AB389" s="136">
        <f>C389&amp;"-"&amp;A389</f>
        <v/>
      </c>
      <c r="AC389" s="136">
        <f>L389</f>
        <v/>
      </c>
      <c r="AD389" s="136">
        <f>EOMONTH(EDATE($J389, 0), 0)</f>
        <v/>
      </c>
      <c r="AE389" s="135">
        <f>IF(AND(AD389&gt;EOMONTH(EDATE(AA389, 0), 0)),1,0)</f>
        <v/>
      </c>
    </row>
    <row r="390">
      <c r="A390" s="132" t="inlineStr">
        <is>
          <t>ZLAB02</t>
        </is>
      </c>
      <c r="B390" s="132" t="n">
        <v>2</v>
      </c>
      <c r="C390" s="132" t="inlineStr">
        <is>
          <t>HVK202</t>
        </is>
      </c>
      <c r="D390" s="132" t="inlineStr">
        <is>
          <t>K</t>
        </is>
      </c>
      <c r="E390" s="132" t="inlineStr">
        <is>
          <t>Labuschagne Jandre</t>
        </is>
      </c>
      <c r="F390" s="133">
        <f>SUMIFS(Investors!$M:$M, Investors!$I:$I, "&lt;=" &amp; 'NSST Print'!$B$3, Investors!$K:$K, "&gt;" &amp; 'NSST Print'!$B$3, Investors!$A:$A, 'Investor Exit List'!A390, Investors!$E:$E, 'Investor Exit List'!C390)</f>
        <v/>
      </c>
      <c r="G390" s="134" t="n">
        <v>44916</v>
      </c>
      <c r="H390" s="132">
        <f>VLOOKUP($C390,Sales!$C:$E,2,FALSE)</f>
        <v/>
      </c>
      <c r="I390" s="132">
        <f>VLOOKUP($C390,Sales!$C:$E,3,FALSE)</f>
        <v/>
      </c>
      <c r="J390" s="134">
        <f>SUMIFS(Sales!$H:$H,Sales!$C:$C,'Investor Exit List'!$C390)</f>
        <v/>
      </c>
      <c r="K390" s="134">
        <f>IF(I390=TRUE,J390,"")</f>
        <v/>
      </c>
      <c r="L390" s="134">
        <f>G390+731</f>
        <v/>
      </c>
      <c r="M390" s="134" t="n">
        <v>45473</v>
      </c>
      <c r="N390" s="135">
        <f>IFERROR(IF(G390&lt;&gt;"",IF(I390=TRUE,0,IF(U390=TRUE,0,L390-M390)),0),0)</f>
        <v/>
      </c>
      <c r="O390" s="135">
        <f>IF(N390&gt;0,IF(N390&lt;=180,N390,0),0)</f>
        <v/>
      </c>
      <c r="P390" s="133">
        <f>IF(AND(N390&lt;90,N390&gt;0),Q390,0)</f>
        <v/>
      </c>
      <c r="Q390" s="133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33">
        <f>IF(AND(H390=TRUE,I390=FALSE),Q390,0)</f>
        <v/>
      </c>
      <c r="S390" s="133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34">
        <f>IF(U390=TRUE,$J390,"")</f>
        <v/>
      </c>
      <c r="U390" s="132" t="b">
        <v>0</v>
      </c>
      <c r="V390" s="133">
        <f>IF(AND(H390=TRUE,OR(K390="",K390&gt;M390)),S390,0)</f>
        <v/>
      </c>
      <c r="W390" s="132" t="n">
        <v>0</v>
      </c>
      <c r="X390" s="132" t="b">
        <v>0</v>
      </c>
      <c r="Y390" s="135">
        <f>IF(H390=FALSE,VLOOKUP($C390,Sales!$C:$F,4,FALSE),1)</f>
        <v/>
      </c>
      <c r="Z390" s="132">
        <f>IF(Y390=0,"Release",IF(AND(L390&lt;J390,Y390=1,H390=FALSE,U390=FALSE,MONTH(L390)&amp;"/"&amp;YEAR(L390)&lt;&gt;MONTH(J390)&amp;"/"&amp;YEAR(J390)),"Release",""))</f>
        <v/>
      </c>
      <c r="AA390" s="136">
        <f>_xlfn.minifs($L:$L,$C:$C,$C390,$F:$F,"&lt;&gt;0")</f>
        <v/>
      </c>
      <c r="AB390" s="136">
        <f>C390&amp;"-"&amp;A390</f>
        <v/>
      </c>
      <c r="AC390" s="136">
        <f>L390</f>
        <v/>
      </c>
      <c r="AD390" s="136">
        <f>EOMONTH(EDATE($J390, 0), 0)</f>
        <v/>
      </c>
      <c r="AE390" s="135">
        <f>IF(AND(AD390&gt;EOMONTH(EDATE(AA390, 0), 0)),1,0)</f>
        <v/>
      </c>
    </row>
    <row r="391">
      <c r="A391" s="132" t="inlineStr">
        <is>
          <t>ZRAN01</t>
        </is>
      </c>
      <c r="B391" s="132" t="n">
        <v>23</v>
      </c>
      <c r="C391" s="132" t="inlineStr">
        <is>
          <t>HVK202</t>
        </is>
      </c>
      <c r="D391" s="132" t="inlineStr">
        <is>
          <t>K</t>
        </is>
      </c>
      <c r="E391" s="132" t="inlineStr">
        <is>
          <t>Rankin Ross Partick Gemill</t>
        </is>
      </c>
      <c r="F391" s="133">
        <f>SUMIFS(Investors!$M:$M, Investors!$I:$I, "&lt;=" &amp; 'NSST Print'!$B$3, Investors!$K:$K, "&gt;" &amp; 'NSST Print'!$B$3, Investors!$A:$A, 'Investor Exit List'!A391, Investors!$E:$E, 'Investor Exit List'!C391)</f>
        <v/>
      </c>
      <c r="G391" s="134" t="n">
        <v>44967</v>
      </c>
      <c r="H391" s="132">
        <f>VLOOKUP($C391,Sales!$C:$E,2,FALSE)</f>
        <v/>
      </c>
      <c r="I391" s="132">
        <f>VLOOKUP($C391,Sales!$C:$E,3,FALSE)</f>
        <v/>
      </c>
      <c r="J391" s="134">
        <f>SUMIFS(Sales!$H:$H,Sales!$C:$C,'Investor Exit List'!$C391)</f>
        <v/>
      </c>
      <c r="K391" s="134">
        <f>IF(I391=TRUE,J391,"")</f>
        <v/>
      </c>
      <c r="L391" s="134">
        <f>G391+731</f>
        <v/>
      </c>
      <c r="M391" s="134" t="n">
        <v>45473</v>
      </c>
      <c r="N391" s="135">
        <f>IFERROR(IF(G391&lt;&gt;"",IF(I391=TRUE,0,IF(U391=TRUE,0,L391-M391)),0),0)</f>
        <v/>
      </c>
      <c r="O391" s="135">
        <f>IF(N391&gt;0,IF(N391&lt;=180,N391,0),0)</f>
        <v/>
      </c>
      <c r="P391" s="133">
        <f>IF(AND(N391&lt;90,N391&gt;0),Q391,0)</f>
        <v/>
      </c>
      <c r="Q391" s="133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33">
        <f>IF(AND(H391=TRUE,I391=FALSE),Q391,0)</f>
        <v/>
      </c>
      <c r="S391" s="133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34">
        <f>IF(U391=TRUE,$J391,"")</f>
        <v/>
      </c>
      <c r="U391" s="132" t="b">
        <v>0</v>
      </c>
      <c r="V391" s="133">
        <f>IF(AND(H391=TRUE,OR(K391="",K391&gt;M391)),S391,0)</f>
        <v/>
      </c>
      <c r="W391" s="132" t="n">
        <v>0</v>
      </c>
      <c r="X391" s="132" t="b">
        <v>0</v>
      </c>
      <c r="Y391" s="135">
        <f>IF(H391=FALSE,VLOOKUP($C391,Sales!$C:$F,4,FALSE),1)</f>
        <v/>
      </c>
      <c r="Z391" s="132">
        <f>IF(Y391=0,"Release",IF(AND(L391&lt;J391,Y391=1,H391=FALSE,U391=FALSE,MONTH(L391)&amp;"/"&amp;YEAR(L391)&lt;&gt;MONTH(J391)&amp;"/"&amp;YEAR(J391)),"Release",""))</f>
        <v/>
      </c>
      <c r="AA391" s="136">
        <f>_xlfn.minifs($L:$L,$C:$C,$C391,$F:$F,"&lt;&gt;0")</f>
        <v/>
      </c>
      <c r="AB391" s="136">
        <f>C391&amp;"-"&amp;A391</f>
        <v/>
      </c>
      <c r="AC391" s="136">
        <f>L391</f>
        <v/>
      </c>
      <c r="AD391" s="136">
        <f>EOMONTH(EDATE($J391, 0), 0)</f>
        <v/>
      </c>
      <c r="AE391" s="135">
        <f>IF(AND(AD391&gt;EOMONTH(EDATE(AA391, 0), 0)),1,0)</f>
        <v/>
      </c>
    </row>
    <row r="392">
      <c r="A392" s="132" t="inlineStr">
        <is>
          <t>ZVDM01</t>
        </is>
      </c>
      <c r="B392" s="132" t="n">
        <v>5</v>
      </c>
      <c r="C392" s="132" t="inlineStr">
        <is>
          <t>HVK202</t>
        </is>
      </c>
      <c r="D392" s="132" t="inlineStr">
        <is>
          <t>K</t>
        </is>
      </c>
      <c r="E392" s="132" t="inlineStr">
        <is>
          <t>van der Mescht Paula</t>
        </is>
      </c>
      <c r="F392" s="133">
        <f>SUMIFS(Investors!$M:$M, Investors!$I:$I, "&lt;=" &amp; 'NSST Print'!$B$3, Investors!$K:$K, "&gt;" &amp; 'NSST Print'!$B$3, Investors!$A:$A, 'Investor Exit List'!A392, Investors!$E:$E, 'Investor Exit List'!C392)</f>
        <v/>
      </c>
      <c r="G392" s="134" t="n">
        <v>44986</v>
      </c>
      <c r="H392" s="132">
        <f>VLOOKUP($C392,Sales!$C:$E,2,FALSE)</f>
        <v/>
      </c>
      <c r="I392" s="132">
        <f>VLOOKUP($C392,Sales!$C:$E,3,FALSE)</f>
        <v/>
      </c>
      <c r="J392" s="134">
        <f>SUMIFS(Sales!$H:$H,Sales!$C:$C,'Investor Exit List'!$C392)</f>
        <v/>
      </c>
      <c r="K392" s="134">
        <f>IF(I392=TRUE,J392,"")</f>
        <v/>
      </c>
      <c r="L392" s="134">
        <f>G392+731</f>
        <v/>
      </c>
      <c r="M392" s="134" t="n">
        <v>45473</v>
      </c>
      <c r="N392" s="135">
        <f>IFERROR(IF(G392&lt;&gt;"",IF(I392=TRUE,0,IF(U392=TRUE,0,L392-M392)),0),0)</f>
        <v/>
      </c>
      <c r="O392" s="135">
        <f>IF(N392&gt;0,IF(N392&lt;=180,N392,0),0)</f>
        <v/>
      </c>
      <c r="P392" s="133">
        <f>IF(AND(N392&lt;90,N392&gt;0),Q392,0)</f>
        <v/>
      </c>
      <c r="Q392" s="133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33">
        <f>IF(AND(H392=TRUE,I392=FALSE),Q392,0)</f>
        <v/>
      </c>
      <c r="S392" s="133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34">
        <f>IF(U392=TRUE,$J392,"")</f>
        <v/>
      </c>
      <c r="U392" s="132" t="b">
        <v>0</v>
      </c>
      <c r="V392" s="133">
        <f>IF(AND(H392=TRUE,OR(K392="",K392&gt;M392)),S392,0)</f>
        <v/>
      </c>
      <c r="W392" s="132" t="n">
        <v>0</v>
      </c>
      <c r="X392" s="132" t="b">
        <v>0</v>
      </c>
      <c r="Y392" s="135">
        <f>IF(H392=FALSE,VLOOKUP($C392,Sales!$C:$F,4,FALSE),1)</f>
        <v/>
      </c>
      <c r="Z392" s="132">
        <f>IF(Y392=0,"Release",IF(AND(L392&lt;J392,Y392=1,H392=FALSE,U392=FALSE,MONTH(L392)&amp;"/"&amp;YEAR(L392)&lt;&gt;MONTH(J392)&amp;"/"&amp;YEAR(J392)),"Release",""))</f>
        <v/>
      </c>
      <c r="AA392" s="136">
        <f>_xlfn.minifs($L:$L,$C:$C,$C392,$F:$F,"&lt;&gt;0")</f>
        <v/>
      </c>
      <c r="AB392" s="136">
        <f>C392&amp;"-"&amp;A392</f>
        <v/>
      </c>
      <c r="AC392" s="136">
        <f>L392</f>
        <v/>
      </c>
      <c r="AD392" s="136">
        <f>EOMONTH(EDATE($J392, 0), 0)</f>
        <v/>
      </c>
      <c r="AE392" s="135">
        <f>IF(AND(AD392&gt;EOMONTH(EDATE(AA392, 0), 0)),1,0)</f>
        <v/>
      </c>
    </row>
    <row r="393">
      <c r="A393" s="132" t="inlineStr">
        <is>
          <t>ZZYL03</t>
        </is>
      </c>
      <c r="B393" s="132" t="n">
        <v>4</v>
      </c>
      <c r="C393" s="132" t="inlineStr">
        <is>
          <t>HVK202</t>
        </is>
      </c>
      <c r="D393" s="132" t="inlineStr">
        <is>
          <t>K</t>
        </is>
      </c>
      <c r="E393" s="132" t="inlineStr">
        <is>
          <t>Zylstra Sandra Robyn</t>
        </is>
      </c>
      <c r="F393" s="133">
        <f>SUMIFS(Investors!$M:$M, Investors!$I:$I, "&lt;=" &amp; 'NSST Print'!$B$3, Investors!$K:$K, "&gt;" &amp; 'NSST Print'!$B$3, Investors!$A:$A, 'Investor Exit List'!A393, Investors!$E:$E, 'Investor Exit List'!C393)</f>
        <v/>
      </c>
      <c r="G393" s="134" t="n">
        <v>45016</v>
      </c>
      <c r="H393" s="132">
        <f>VLOOKUP($C393,Sales!$C:$E,2,FALSE)</f>
        <v/>
      </c>
      <c r="I393" s="132">
        <f>VLOOKUP($C393,Sales!$C:$E,3,FALSE)</f>
        <v/>
      </c>
      <c r="J393" s="134">
        <f>SUMIFS(Sales!$H:$H,Sales!$C:$C,'Investor Exit List'!$C393)</f>
        <v/>
      </c>
      <c r="K393" s="134">
        <f>IF(I393=TRUE,J393,"")</f>
        <v/>
      </c>
      <c r="L393" s="134">
        <f>G393+731</f>
        <v/>
      </c>
      <c r="M393" s="134" t="n">
        <v>45473</v>
      </c>
      <c r="N393" s="135">
        <f>IFERROR(IF(G393&lt;&gt;"",IF(I393=TRUE,0,IF(U393=TRUE,0,L393-M393)),0),0)</f>
        <v/>
      </c>
      <c r="O393" s="135">
        <f>IF(N393&gt;0,IF(N393&lt;=180,N393,0),0)</f>
        <v/>
      </c>
      <c r="P393" s="133">
        <f>IF(AND(N393&lt;90,N393&gt;0),Q393,0)</f>
        <v/>
      </c>
      <c r="Q393" s="133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33">
        <f>IF(AND(H393=TRUE,I393=FALSE),Q393,0)</f>
        <v/>
      </c>
      <c r="S393" s="133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34">
        <f>IF(U393=TRUE,$J393,"")</f>
        <v/>
      </c>
      <c r="U393" s="132" t="b">
        <v>0</v>
      </c>
      <c r="V393" s="133">
        <f>IF(AND(H393=TRUE,OR(K393="",K393&gt;M393)),S393,0)</f>
        <v/>
      </c>
      <c r="W393" s="132" t="n">
        <v>0</v>
      </c>
      <c r="X393" s="132" t="b">
        <v>0</v>
      </c>
      <c r="Y393" s="135">
        <f>IF(H393=FALSE,VLOOKUP($C393,Sales!$C:$F,4,FALSE),1)</f>
        <v/>
      </c>
      <c r="Z393" s="132">
        <f>IF(Y393=0,"Release",IF(AND(L393&lt;J393,Y393=1,H393=FALSE,U393=FALSE,MONTH(L393)&amp;"/"&amp;YEAR(L393)&lt;&gt;MONTH(J393)&amp;"/"&amp;YEAR(J393)),"Release",""))</f>
        <v/>
      </c>
      <c r="AA393" s="136">
        <f>_xlfn.minifs($L:$L,$C:$C,$C393,$F:$F,"&lt;&gt;0")</f>
        <v/>
      </c>
      <c r="AB393" s="136">
        <f>C393&amp;"-"&amp;A393</f>
        <v/>
      </c>
      <c r="AC393" s="136">
        <f>L393</f>
        <v/>
      </c>
      <c r="AD393" s="136">
        <f>EOMONTH(EDATE($J393, 0), 0)</f>
        <v/>
      </c>
      <c r="AE393" s="135">
        <f>IF(AND(AD393&gt;EOMONTH(EDATE(AA393, 0), 0)),1,0)</f>
        <v/>
      </c>
    </row>
    <row r="394">
      <c r="A394" s="132" t="inlineStr">
        <is>
          <t>ZASD01</t>
        </is>
      </c>
      <c r="B394" s="132" t="n">
        <v>2</v>
      </c>
      <c r="C394" s="132" t="inlineStr">
        <is>
          <t>HVK203</t>
        </is>
      </c>
      <c r="D394" s="132" t="inlineStr">
        <is>
          <t>K</t>
        </is>
      </c>
      <c r="E394" s="132" t="inlineStr">
        <is>
          <t>Bendall Stuart Charles</t>
        </is>
      </c>
      <c r="F394" s="133">
        <f>SUMIFS(Investors!$M:$M, Investors!$I:$I, "&lt;=" &amp; 'NSST Print'!$B$3, Investors!$K:$K, "&gt;" &amp; 'NSST Print'!$B$3, Investors!$A:$A, 'Investor Exit List'!A394, Investors!$E:$E, 'Investor Exit List'!C394)</f>
        <v/>
      </c>
      <c r="G394" s="134" t="n">
        <v>44916</v>
      </c>
      <c r="H394" s="132">
        <f>VLOOKUP($C394,Sales!$C:$E,2,FALSE)</f>
        <v/>
      </c>
      <c r="I394" s="132">
        <f>VLOOKUP($C394,Sales!$C:$E,3,FALSE)</f>
        <v/>
      </c>
      <c r="J394" s="134">
        <f>SUMIFS(Sales!$H:$H,Sales!$C:$C,'Investor Exit List'!$C394)</f>
        <v/>
      </c>
      <c r="K394" s="134">
        <f>IF(I394=TRUE,J394,"")</f>
        <v/>
      </c>
      <c r="L394" s="134">
        <f>G394+731</f>
        <v/>
      </c>
      <c r="M394" s="134" t="n">
        <v>45473</v>
      </c>
      <c r="N394" s="135">
        <f>IFERROR(IF(G394&lt;&gt;"",IF(I394=TRUE,0,IF(U394=TRUE,0,L394-M394)),0),0)</f>
        <v/>
      </c>
      <c r="O394" s="135">
        <f>IF(N394&gt;0,IF(N394&lt;=180,N394,0),0)</f>
        <v/>
      </c>
      <c r="P394" s="133">
        <f>IF(AND(N394&lt;90,N394&gt;0),Q394,0)</f>
        <v/>
      </c>
      <c r="Q394" s="133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33">
        <f>IF(AND(H394=TRUE,I394=FALSE),Q394,0)</f>
        <v/>
      </c>
      <c r="S394" s="133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34">
        <f>IF(U394=TRUE,$J394,"")</f>
        <v/>
      </c>
      <c r="U394" s="132" t="b">
        <v>0</v>
      </c>
      <c r="V394" s="133">
        <f>IF(AND(H394=TRUE,OR(K394="",K394&gt;M394)),S394,0)</f>
        <v/>
      </c>
      <c r="W394" s="132" t="n">
        <v>0</v>
      </c>
      <c r="X394" s="132" t="b">
        <v>0</v>
      </c>
      <c r="Y394" s="135">
        <f>IF(H394=FALSE,VLOOKUP($C394,Sales!$C:$F,4,FALSE),1)</f>
        <v/>
      </c>
      <c r="Z394" s="132">
        <f>IF(Y394=0,"Release",IF(AND(L394&lt;J394,Y394=1,H394=FALSE,U394=FALSE,MONTH(L394)&amp;"/"&amp;YEAR(L394)&lt;&gt;MONTH(J394)&amp;"/"&amp;YEAR(J394)),"Release",""))</f>
        <v/>
      </c>
      <c r="AA394" s="136">
        <f>_xlfn.minifs($L:$L,$C:$C,$C394,$F:$F,"&lt;&gt;0")</f>
        <v/>
      </c>
      <c r="AB394" s="136">
        <f>C394&amp;"-"&amp;A394</f>
        <v/>
      </c>
      <c r="AC394" s="136">
        <f>L394</f>
        <v/>
      </c>
      <c r="AD394" s="136">
        <f>EOMONTH(EDATE($J394, 0), 0)</f>
        <v/>
      </c>
      <c r="AE394" s="135">
        <f>IF(AND(AD394&gt;EOMONTH(EDATE(AA394, 0), 0)),1,0)</f>
        <v/>
      </c>
    </row>
    <row r="395">
      <c r="A395" s="132" t="inlineStr">
        <is>
          <t>ZLOU01</t>
        </is>
      </c>
      <c r="B395" s="132" t="n">
        <v>2</v>
      </c>
      <c r="C395" s="132" t="inlineStr">
        <is>
          <t>HVK203</t>
        </is>
      </c>
      <c r="D395" s="132" t="inlineStr">
        <is>
          <t>K</t>
        </is>
      </c>
      <c r="E395" s="132" t="inlineStr">
        <is>
          <t>Louw Ricardo Brandon</t>
        </is>
      </c>
      <c r="F395" s="133">
        <f>SUMIFS(Investors!$M:$M, Investors!$I:$I, "&lt;=" &amp; 'NSST Print'!$B$3, Investors!$K:$K, "&gt;" &amp; 'NSST Print'!$B$3, Investors!$A:$A, 'Investor Exit List'!A395, Investors!$E:$E, 'Investor Exit List'!C395)</f>
        <v/>
      </c>
      <c r="G395" s="134" t="n">
        <v>45044</v>
      </c>
      <c r="H395" s="132">
        <f>VLOOKUP($C395,Sales!$C:$E,2,FALSE)</f>
        <v/>
      </c>
      <c r="I395" s="132">
        <f>VLOOKUP($C395,Sales!$C:$E,3,FALSE)</f>
        <v/>
      </c>
      <c r="J395" s="134">
        <f>SUMIFS(Sales!$H:$H,Sales!$C:$C,'Investor Exit List'!$C395)</f>
        <v/>
      </c>
      <c r="K395" s="134">
        <f>IF(I395=TRUE,J395,"")</f>
        <v/>
      </c>
      <c r="L395" s="134">
        <f>G395+731</f>
        <v/>
      </c>
      <c r="M395" s="134" t="n">
        <v>45473</v>
      </c>
      <c r="N395" s="135">
        <f>IFERROR(IF(G395&lt;&gt;"",IF(I395=TRUE,0,IF(U395=TRUE,0,L395-M395)),0),0)</f>
        <v/>
      </c>
      <c r="O395" s="135">
        <f>IF(N395&gt;0,IF(N395&lt;=180,N395,0),0)</f>
        <v/>
      </c>
      <c r="P395" s="133">
        <f>IF(AND(N395&lt;90,N395&gt;0),Q395,0)</f>
        <v/>
      </c>
      <c r="Q395" s="133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33">
        <f>IF(AND(H395=TRUE,I395=FALSE),Q395,0)</f>
        <v/>
      </c>
      <c r="S395" s="133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34">
        <f>IF(U395=TRUE,$J395,"")</f>
        <v/>
      </c>
      <c r="U395" s="132" t="b">
        <v>0</v>
      </c>
      <c r="V395" s="133">
        <f>IF(AND(H395=TRUE,OR(K395="",K395&gt;M395)),S395,0)</f>
        <v/>
      </c>
      <c r="W395" s="132" t="n">
        <v>0</v>
      </c>
      <c r="X395" s="132" t="b">
        <v>0</v>
      </c>
      <c r="Y395" s="135">
        <f>IF(H395=FALSE,VLOOKUP($C395,Sales!$C:$F,4,FALSE),1)</f>
        <v/>
      </c>
      <c r="Z395" s="132">
        <f>IF(Y395=0,"Release",IF(AND(L395&lt;J395,Y395=1,H395=FALSE,U395=FALSE,MONTH(L395)&amp;"/"&amp;YEAR(L395)&lt;&gt;MONTH(J395)&amp;"/"&amp;YEAR(J395)),"Release",""))</f>
        <v/>
      </c>
      <c r="AA395" s="136">
        <f>_xlfn.minifs($L:$L,$C:$C,$C395,$F:$F,"&lt;&gt;0")</f>
        <v/>
      </c>
      <c r="AB395" s="136">
        <f>C395&amp;"-"&amp;A395</f>
        <v/>
      </c>
      <c r="AC395" s="136">
        <f>L395</f>
        <v/>
      </c>
      <c r="AD395" s="136">
        <f>EOMONTH(EDATE($J395, 0), 0)</f>
        <v/>
      </c>
      <c r="AE395" s="135">
        <f>IF(AND(AD395&gt;EOMONTH(EDATE(AA395, 0), 0)),1,0)</f>
        <v/>
      </c>
    </row>
    <row r="396">
      <c r="A396" s="132" t="inlineStr">
        <is>
          <t>ZSPE01</t>
        </is>
      </c>
      <c r="B396" s="132" t="n">
        <v>4</v>
      </c>
      <c r="C396" s="132" t="inlineStr">
        <is>
          <t>HVK203</t>
        </is>
      </c>
      <c r="D396" s="132" t="inlineStr">
        <is>
          <t>K</t>
        </is>
      </c>
      <c r="E396" s="132" t="inlineStr">
        <is>
          <t>Speelman Mosiuoa Samuel</t>
        </is>
      </c>
      <c r="F396" s="133">
        <f>SUMIFS(Investors!$M:$M, Investors!$I:$I, "&lt;=" &amp; 'NSST Print'!$B$3, Investors!$K:$K, "&gt;" &amp; 'NSST Print'!$B$3, Investors!$A:$A, 'Investor Exit List'!A396, Investors!$E:$E, 'Investor Exit List'!C396)</f>
        <v/>
      </c>
      <c r="G396" s="134" t="n">
        <v>45016</v>
      </c>
      <c r="H396" s="132">
        <f>VLOOKUP($C396,Sales!$C:$E,2,FALSE)</f>
        <v/>
      </c>
      <c r="I396" s="132">
        <f>VLOOKUP($C396,Sales!$C:$E,3,FALSE)</f>
        <v/>
      </c>
      <c r="J396" s="134">
        <f>SUMIFS(Sales!$H:$H,Sales!$C:$C,'Investor Exit List'!$C396)</f>
        <v/>
      </c>
      <c r="K396" s="134">
        <f>IF(I396=TRUE,J396,"")</f>
        <v/>
      </c>
      <c r="L396" s="134">
        <f>G396+731</f>
        <v/>
      </c>
      <c r="M396" s="134" t="n">
        <v>45473</v>
      </c>
      <c r="N396" s="135">
        <f>IFERROR(IF(G396&lt;&gt;"",IF(I396=TRUE,0,IF(U396=TRUE,0,L396-M396)),0),0)</f>
        <v/>
      </c>
      <c r="O396" s="135">
        <f>IF(N396&gt;0,IF(N396&lt;=180,N396,0),0)</f>
        <v/>
      </c>
      <c r="P396" s="133">
        <f>IF(AND(N396&lt;90,N396&gt;0),Q396,0)</f>
        <v/>
      </c>
      <c r="Q396" s="133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33">
        <f>IF(AND(H396=TRUE,I396=FALSE),Q396,0)</f>
        <v/>
      </c>
      <c r="S396" s="133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34">
        <f>IF(U396=TRUE,$J396,"")</f>
        <v/>
      </c>
      <c r="U396" s="132" t="b">
        <v>0</v>
      </c>
      <c r="V396" s="133">
        <f>IF(AND(H396=TRUE,OR(K396="",K396&gt;M396)),S396,0)</f>
        <v/>
      </c>
      <c r="W396" s="132" t="n">
        <v>0</v>
      </c>
      <c r="X396" s="132" t="b">
        <v>0</v>
      </c>
      <c r="Y396" s="135">
        <f>IF(H396=FALSE,VLOOKUP($C396,Sales!$C:$F,4,FALSE),1)</f>
        <v/>
      </c>
      <c r="Z396" s="132">
        <f>IF(Y396=0,"Release",IF(AND(L396&lt;J396,Y396=1,H396=FALSE,U396=FALSE,MONTH(L396)&amp;"/"&amp;YEAR(L396)&lt;&gt;MONTH(J396)&amp;"/"&amp;YEAR(J396)),"Release",""))</f>
        <v/>
      </c>
      <c r="AA396" s="136">
        <f>_xlfn.minifs($L:$L,$C:$C,$C396,$F:$F,"&lt;&gt;0")</f>
        <v/>
      </c>
      <c r="AB396" s="136">
        <f>C396&amp;"-"&amp;A396</f>
        <v/>
      </c>
      <c r="AC396" s="136">
        <f>L396</f>
        <v/>
      </c>
      <c r="AD396" s="136">
        <f>EOMONTH(EDATE($J396, 0), 0)</f>
        <v/>
      </c>
      <c r="AE396" s="135">
        <f>IF(AND(AD396&gt;EOMONTH(EDATE(AA396, 0), 0)),1,0)</f>
        <v/>
      </c>
    </row>
    <row r="397">
      <c r="A397" s="132" t="inlineStr">
        <is>
          <t>ZCAM01</t>
        </is>
      </c>
      <c r="B397" s="132" t="n">
        <v>3</v>
      </c>
      <c r="C397" s="132" t="inlineStr">
        <is>
          <t>HVK204</t>
        </is>
      </c>
      <c r="D397" s="132" t="inlineStr">
        <is>
          <t>K</t>
        </is>
      </c>
      <c r="E397" s="132" t="inlineStr">
        <is>
          <t>Campbell Jeremy &amp; Rosaline</t>
        </is>
      </c>
      <c r="F397" s="133">
        <f>SUMIFS(Investors!$M:$M, Investors!$I:$I, "&lt;=" &amp; 'NSST Print'!$B$3, Investors!$K:$K, "&gt;" &amp; 'NSST Print'!$B$3, Investors!$A:$A, 'Investor Exit List'!A397, Investors!$E:$E, 'Investor Exit List'!C397)</f>
        <v/>
      </c>
      <c r="G397" s="134" t="n">
        <v>45016</v>
      </c>
      <c r="H397" s="132">
        <f>VLOOKUP($C397,Sales!$C:$E,2,FALSE)</f>
        <v/>
      </c>
      <c r="I397" s="132">
        <f>VLOOKUP($C397,Sales!$C:$E,3,FALSE)</f>
        <v/>
      </c>
      <c r="J397" s="134">
        <f>SUMIFS(Sales!$H:$H,Sales!$C:$C,'Investor Exit List'!$C397)</f>
        <v/>
      </c>
      <c r="K397" s="134">
        <f>IF(I397=TRUE,J397,"")</f>
        <v/>
      </c>
      <c r="L397" s="134">
        <f>G397+731</f>
        <v/>
      </c>
      <c r="M397" s="134" t="n">
        <v>45473</v>
      </c>
      <c r="N397" s="135">
        <f>IFERROR(IF(G397&lt;&gt;"",IF(I397=TRUE,0,IF(U397=TRUE,0,L397-M397)),0),0)</f>
        <v/>
      </c>
      <c r="O397" s="135">
        <f>IF(N397&gt;0,IF(N397&lt;=180,N397,0),0)</f>
        <v/>
      </c>
      <c r="P397" s="133">
        <f>IF(AND(N397&lt;90,N397&gt;0),Q397,0)</f>
        <v/>
      </c>
      <c r="Q397" s="133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33">
        <f>IF(AND(H397=TRUE,I397=FALSE),Q397,0)</f>
        <v/>
      </c>
      <c r="S397" s="133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34">
        <f>IF(U397=TRUE,$J397,"")</f>
        <v/>
      </c>
      <c r="U397" s="132" t="b">
        <v>0</v>
      </c>
      <c r="V397" s="133">
        <f>IF(AND(H397=TRUE,OR(K397="",K397&gt;M397)),S397,0)</f>
        <v/>
      </c>
      <c r="W397" s="132" t="n">
        <v>0</v>
      </c>
      <c r="X397" s="132" t="b">
        <v>0</v>
      </c>
      <c r="Y397" s="135">
        <f>IF(H397=FALSE,VLOOKUP($C397,Sales!$C:$F,4,FALSE),1)</f>
        <v/>
      </c>
      <c r="Z397" s="132">
        <f>IF(Y397=0,"Release",IF(AND(L397&lt;J397,Y397=1,H397=FALSE,U397=FALSE,MONTH(L397)&amp;"/"&amp;YEAR(L397)&lt;&gt;MONTH(J397)&amp;"/"&amp;YEAR(J397)),"Release",""))</f>
        <v/>
      </c>
      <c r="AA397" s="136">
        <f>_xlfn.minifs($L:$L,$C:$C,$C397,$F:$F,"&lt;&gt;0")</f>
        <v/>
      </c>
      <c r="AB397" s="136">
        <f>C397&amp;"-"&amp;A397</f>
        <v/>
      </c>
      <c r="AC397" s="136">
        <f>L397</f>
        <v/>
      </c>
      <c r="AD397" s="136">
        <f>EOMONTH(EDATE($J397, 0), 0)</f>
        <v/>
      </c>
      <c r="AE397" s="135">
        <f>IF(AND(AD397&gt;EOMONTH(EDATE(AA397, 0), 0)),1,0)</f>
        <v/>
      </c>
    </row>
    <row r="398">
      <c r="A398" s="132" t="inlineStr">
        <is>
          <t>ZFEM01</t>
        </is>
      </c>
      <c r="B398" s="132" t="n">
        <v>4</v>
      </c>
      <c r="C398" s="132" t="inlineStr">
        <is>
          <t>HVK204</t>
        </is>
      </c>
      <c r="D398" s="132" t="inlineStr">
        <is>
          <t>K</t>
        </is>
      </c>
      <c r="E398" s="132" t="inlineStr">
        <is>
          <t>Morkel Francina Elisabeth</t>
        </is>
      </c>
      <c r="F398" s="133">
        <f>SUMIFS(Investors!$M:$M, Investors!$I:$I, "&lt;=" &amp; 'NSST Print'!$B$3, Investors!$K:$K, "&gt;" &amp; 'NSST Print'!$B$3, Investors!$A:$A, 'Investor Exit List'!A398, Investors!$E:$E, 'Investor Exit List'!C398)</f>
        <v/>
      </c>
      <c r="G398" s="134" t="n">
        <v>44916</v>
      </c>
      <c r="H398" s="132">
        <f>VLOOKUP($C398,Sales!$C:$E,2,FALSE)</f>
        <v/>
      </c>
      <c r="I398" s="132">
        <f>VLOOKUP($C398,Sales!$C:$E,3,FALSE)</f>
        <v/>
      </c>
      <c r="J398" s="134">
        <f>SUMIFS(Sales!$H:$H,Sales!$C:$C,'Investor Exit List'!$C398)</f>
        <v/>
      </c>
      <c r="K398" s="134">
        <f>IF(I398=TRUE,J398,"")</f>
        <v/>
      </c>
      <c r="L398" s="134">
        <f>G398+731</f>
        <v/>
      </c>
      <c r="M398" s="134" t="n">
        <v>45473</v>
      </c>
      <c r="N398" s="135">
        <f>IFERROR(IF(G398&lt;&gt;"",IF(I398=TRUE,0,IF(U398=TRUE,0,L398-M398)),0),0)</f>
        <v/>
      </c>
      <c r="O398" s="135">
        <f>IF(N398&gt;0,IF(N398&lt;=180,N398,0),0)</f>
        <v/>
      </c>
      <c r="P398" s="133">
        <f>IF(AND(N398&lt;90,N398&gt;0),Q398,0)</f>
        <v/>
      </c>
      <c r="Q398" s="133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33">
        <f>IF(AND(H398=TRUE,I398=FALSE),Q398,0)</f>
        <v/>
      </c>
      <c r="S398" s="133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34">
        <f>IF(U398=TRUE,$J398,"")</f>
        <v/>
      </c>
      <c r="U398" s="132" t="b">
        <v>0</v>
      </c>
      <c r="V398" s="133">
        <f>IF(AND(H398=TRUE,OR(K398="",K398&gt;M398)),S398,0)</f>
        <v/>
      </c>
      <c r="W398" s="132" t="n">
        <v>0</v>
      </c>
      <c r="X398" s="132" t="b">
        <v>0</v>
      </c>
      <c r="Y398" s="135">
        <f>IF(H398=FALSE,VLOOKUP($C398,Sales!$C:$F,4,FALSE),1)</f>
        <v/>
      </c>
      <c r="Z398" s="132">
        <f>IF(Y398=0,"Release",IF(AND(L398&lt;J398,Y398=1,H398=FALSE,U398=FALSE,MONTH(L398)&amp;"/"&amp;YEAR(L398)&lt;&gt;MONTH(J398)&amp;"/"&amp;YEAR(J398)),"Release",""))</f>
        <v/>
      </c>
      <c r="AA398" s="136">
        <f>_xlfn.minifs($L:$L,$C:$C,$C398,$F:$F,"&lt;&gt;0")</f>
        <v/>
      </c>
      <c r="AB398" s="136">
        <f>C398&amp;"-"&amp;A398</f>
        <v/>
      </c>
      <c r="AC398" s="136">
        <f>L398</f>
        <v/>
      </c>
      <c r="AD398" s="136">
        <f>EOMONTH(EDATE($J398, 0), 0)</f>
        <v/>
      </c>
      <c r="AE398" s="135">
        <f>IF(AND(AD398&gt;EOMONTH(EDATE(AA398, 0), 0)),1,0)</f>
        <v/>
      </c>
    </row>
    <row r="399">
      <c r="A399" s="132" t="inlineStr">
        <is>
          <t>ZKRO03</t>
        </is>
      </c>
      <c r="B399" s="132" t="n">
        <v>2</v>
      </c>
      <c r="C399" s="132" t="inlineStr">
        <is>
          <t>HVK204</t>
        </is>
      </c>
      <c r="D399" s="132" t="inlineStr">
        <is>
          <t>K</t>
        </is>
      </c>
      <c r="E399" s="132" t="inlineStr">
        <is>
          <t>Krohn Jacqueline</t>
        </is>
      </c>
      <c r="F399" s="133">
        <f>SUMIFS(Investors!$M:$M, Investors!$I:$I, "&lt;=" &amp; 'NSST Print'!$B$3, Investors!$K:$K, "&gt;" &amp; 'NSST Print'!$B$3, Investors!$A:$A, 'Investor Exit List'!A399, Investors!$E:$E, 'Investor Exit List'!C399)</f>
        <v/>
      </c>
      <c r="G399" s="134" t="n">
        <v>44980</v>
      </c>
      <c r="H399" s="132">
        <f>VLOOKUP($C399,Sales!$C:$E,2,FALSE)</f>
        <v/>
      </c>
      <c r="I399" s="132">
        <f>VLOOKUP($C399,Sales!$C:$E,3,FALSE)</f>
        <v/>
      </c>
      <c r="J399" s="134">
        <f>SUMIFS(Sales!$H:$H,Sales!$C:$C,'Investor Exit List'!$C399)</f>
        <v/>
      </c>
      <c r="K399" s="134">
        <f>IF(I399=TRUE,J399,"")</f>
        <v/>
      </c>
      <c r="L399" s="134">
        <f>G399+731</f>
        <v/>
      </c>
      <c r="M399" s="134" t="n">
        <v>45473</v>
      </c>
      <c r="N399" s="135">
        <f>IFERROR(IF(G399&lt;&gt;"",IF(I399=TRUE,0,IF(U399=TRUE,0,L399-M399)),0),0)</f>
        <v/>
      </c>
      <c r="O399" s="135">
        <f>IF(N399&gt;0,IF(N399&lt;=180,N399,0),0)</f>
        <v/>
      </c>
      <c r="P399" s="133">
        <f>IF(AND(N399&lt;90,N399&gt;0),Q399,0)</f>
        <v/>
      </c>
      <c r="Q399" s="133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33">
        <f>IF(AND(H399=TRUE,I399=FALSE),Q399,0)</f>
        <v/>
      </c>
      <c r="S399" s="133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34">
        <f>IF(U399=TRUE,$J399,"")</f>
        <v/>
      </c>
      <c r="U399" s="132" t="b">
        <v>0</v>
      </c>
      <c r="V399" s="133">
        <f>IF(AND(H399=TRUE,OR(K399="",K399&gt;M399)),S399,0)</f>
        <v/>
      </c>
      <c r="W399" s="132" t="n">
        <v>0</v>
      </c>
      <c r="X399" s="132" t="b">
        <v>0</v>
      </c>
      <c r="Y399" s="135">
        <f>IF(H399=FALSE,VLOOKUP($C399,Sales!$C:$F,4,FALSE),1)</f>
        <v/>
      </c>
      <c r="Z399" s="132">
        <f>IF(Y399=0,"Release",IF(AND(L399&lt;J399,Y399=1,H399=FALSE,U399=FALSE,MONTH(L399)&amp;"/"&amp;YEAR(L399)&lt;&gt;MONTH(J399)&amp;"/"&amp;YEAR(J399)),"Release",""))</f>
        <v/>
      </c>
      <c r="AA399" s="136">
        <f>_xlfn.minifs($L:$L,$C:$C,$C399,$F:$F,"&lt;&gt;0")</f>
        <v/>
      </c>
      <c r="AB399" s="136">
        <f>C399&amp;"-"&amp;A399</f>
        <v/>
      </c>
      <c r="AC399" s="136">
        <f>L399</f>
        <v/>
      </c>
      <c r="AD399" s="136">
        <f>EOMONTH(EDATE($J399, 0), 0)</f>
        <v/>
      </c>
      <c r="AE399" s="135">
        <f>IF(AND(AD399&gt;EOMONTH(EDATE(AA399, 0), 0)),1,0)</f>
        <v/>
      </c>
    </row>
    <row r="400">
      <c r="A400" s="132" t="inlineStr">
        <is>
          <t>ZFOU02</t>
        </is>
      </c>
      <c r="B400" s="132" t="n">
        <v>3</v>
      </c>
      <c r="C400" s="132" t="inlineStr">
        <is>
          <t>HVK205</t>
        </is>
      </c>
      <c r="D400" s="132" t="inlineStr">
        <is>
          <t>K</t>
        </is>
      </c>
      <c r="E400" s="132" t="inlineStr">
        <is>
          <t>Fountain Clyde Michael</t>
        </is>
      </c>
      <c r="F400" s="133">
        <f>SUMIFS(Investors!$M:$M, Investors!$I:$I, "&lt;=" &amp; 'NSST Print'!$B$3, Investors!$K:$K, "&gt;" &amp; 'NSST Print'!$B$3, Investors!$A:$A, 'Investor Exit List'!A400, Investors!$E:$E, 'Investor Exit List'!C400)</f>
        <v/>
      </c>
      <c r="G400" s="134" t="n">
        <v>45471</v>
      </c>
      <c r="H400" s="132">
        <f>VLOOKUP($C400,Sales!$C:$E,2,FALSE)</f>
        <v/>
      </c>
      <c r="I400" s="132">
        <f>VLOOKUP($C400,Sales!$C:$E,3,FALSE)</f>
        <v/>
      </c>
      <c r="J400" s="134">
        <f>SUMIFS(Sales!$H:$H,Sales!$C:$C,'Investor Exit List'!$C400)</f>
        <v/>
      </c>
      <c r="K400" s="134">
        <f>IF(I400=TRUE,J400,"")</f>
        <v/>
      </c>
      <c r="L400" s="134">
        <f>G400+731</f>
        <v/>
      </c>
      <c r="M400" s="134" t="n">
        <v>45473</v>
      </c>
      <c r="N400" s="135">
        <f>IFERROR(IF(G400&lt;&gt;"",IF(I400=TRUE,0,IF(U400=TRUE,0,L400-M400)),0),0)</f>
        <v/>
      </c>
      <c r="O400" s="135">
        <f>IF(N400&gt;0,IF(N400&lt;=180,N400,0),0)</f>
        <v/>
      </c>
      <c r="P400" s="133">
        <f>IF(AND(N400&lt;90,N400&gt;0),Q400,0)</f>
        <v/>
      </c>
      <c r="Q400" s="133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33">
        <f>IF(AND(H400=TRUE,I400=FALSE),Q400,0)</f>
        <v/>
      </c>
      <c r="S400" s="133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34">
        <f>IF(U400=TRUE,$J400,"")</f>
        <v/>
      </c>
      <c r="U400" s="132" t="b">
        <v>0</v>
      </c>
      <c r="V400" s="133">
        <f>IF(AND(H400=TRUE,OR(K400="",K400&gt;M400)),S400,0)</f>
        <v/>
      </c>
      <c r="W400" s="132" t="n">
        <v>0</v>
      </c>
      <c r="X400" s="132" t="b">
        <v>0</v>
      </c>
      <c r="Y400" s="135">
        <f>IF(H400=FALSE,VLOOKUP($C400,Sales!$C:$F,4,FALSE),1)</f>
        <v/>
      </c>
      <c r="Z400" s="132">
        <f>IF(Y400=0,"Release",IF(AND(L400&lt;J400,Y400=1,H400=FALSE,U400=FALSE,MONTH(L400)&amp;"/"&amp;YEAR(L400)&lt;&gt;MONTH(J400)&amp;"/"&amp;YEAR(J400)),"Release",""))</f>
        <v/>
      </c>
      <c r="AA400" s="136">
        <f>_xlfn.minifs($L:$L,$C:$C,$C400,$F:$F,"&lt;&gt;0")</f>
        <v/>
      </c>
      <c r="AB400" s="136">
        <f>C400&amp;"-"&amp;A400</f>
        <v/>
      </c>
      <c r="AC400" s="136">
        <f>L400</f>
        <v/>
      </c>
      <c r="AD400" s="136">
        <f>EOMONTH(EDATE($J400, 0), 0)</f>
        <v/>
      </c>
      <c r="AE400" s="135">
        <f>IF(AND(AD400&gt;EOMONTH(EDATE(AA400, 0), 0)),1,0)</f>
        <v/>
      </c>
    </row>
    <row r="401">
      <c r="A401" s="132" t="inlineStr">
        <is>
          <t>ZHAY01</t>
        </is>
      </c>
      <c r="B401" s="132" t="n">
        <v>9</v>
      </c>
      <c r="C401" s="132" t="inlineStr">
        <is>
          <t>HVK205</t>
        </is>
      </c>
      <c r="D401" s="132" t="inlineStr">
        <is>
          <t>K</t>
        </is>
      </c>
      <c r="E401" s="132" t="inlineStr">
        <is>
          <t>Haywood Johannes Wynand</t>
        </is>
      </c>
      <c r="F401" s="133">
        <f>SUMIFS(Investors!$M:$M, Investors!$I:$I, "&lt;=" &amp; 'NSST Print'!$B$3, Investors!$K:$K, "&gt;" &amp; 'NSST Print'!$B$3, Investors!$A:$A, 'Investor Exit List'!A401, Investors!$E:$E, 'Investor Exit List'!C401)</f>
        <v/>
      </c>
      <c r="G401" s="134" t="n">
        <v>45471</v>
      </c>
      <c r="H401" s="132">
        <f>VLOOKUP($C401,Sales!$C:$E,2,FALSE)</f>
        <v/>
      </c>
      <c r="I401" s="132">
        <f>VLOOKUP($C401,Sales!$C:$E,3,FALSE)</f>
        <v/>
      </c>
      <c r="J401" s="134">
        <f>SUMIFS(Sales!$H:$H,Sales!$C:$C,'Investor Exit List'!$C401)</f>
        <v/>
      </c>
      <c r="K401" s="134">
        <f>IF(I401=TRUE,J401,"")</f>
        <v/>
      </c>
      <c r="L401" s="134">
        <f>G401+731</f>
        <v/>
      </c>
      <c r="M401" s="134" t="n">
        <v>45473</v>
      </c>
      <c r="N401" s="135">
        <f>IFERROR(IF(G401&lt;&gt;"",IF(I401=TRUE,0,IF(U401=TRUE,0,L401-M401)),0),0)</f>
        <v/>
      </c>
      <c r="O401" s="135">
        <f>IF(N401&gt;0,IF(N401&lt;=180,N401,0),0)</f>
        <v/>
      </c>
      <c r="P401" s="133">
        <f>IF(AND(N401&lt;90,N401&gt;0),Q401,0)</f>
        <v/>
      </c>
      <c r="Q401" s="133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33">
        <f>IF(AND(H401=TRUE,I401=FALSE),Q401,0)</f>
        <v/>
      </c>
      <c r="S401" s="133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34">
        <f>IF(U401=TRUE,$J401,"")</f>
        <v/>
      </c>
      <c r="U401" s="132" t="b">
        <v>0</v>
      </c>
      <c r="V401" s="133">
        <f>IF(AND(H401=TRUE,OR(K401="",K401&gt;M401)),S401,0)</f>
        <v/>
      </c>
      <c r="W401" s="132" t="n">
        <v>0</v>
      </c>
      <c r="X401" s="132" t="b">
        <v>0</v>
      </c>
      <c r="Y401" s="135">
        <f>IF(H401=FALSE,VLOOKUP($C401,Sales!$C:$F,4,FALSE),1)</f>
        <v/>
      </c>
      <c r="Z401" s="132">
        <f>IF(Y401=0,"Release",IF(AND(L401&lt;J401,Y401=1,H401=FALSE,U401=FALSE,MONTH(L401)&amp;"/"&amp;YEAR(L401)&lt;&gt;MONTH(J401)&amp;"/"&amp;YEAR(J401)),"Release",""))</f>
        <v/>
      </c>
      <c r="AA401" s="136">
        <f>_xlfn.minifs($L:$L,$C:$C,$C401,$F:$F,"&lt;&gt;0")</f>
        <v/>
      </c>
      <c r="AB401" s="136">
        <f>C401&amp;"-"&amp;A401</f>
        <v/>
      </c>
      <c r="AC401" s="136">
        <f>L401</f>
        <v/>
      </c>
      <c r="AD401" s="136">
        <f>EOMONTH(EDATE($J401, 0), 0)</f>
        <v/>
      </c>
      <c r="AE401" s="135">
        <f>IF(AND(AD401&gt;EOMONTH(EDATE(AA401, 0), 0)),1,0)</f>
        <v/>
      </c>
    </row>
    <row r="402">
      <c r="A402" s="132" t="inlineStr">
        <is>
          <t>ZVDW01</t>
        </is>
      </c>
      <c r="B402" s="132" t="n">
        <v>2</v>
      </c>
      <c r="C402" s="132" t="inlineStr">
        <is>
          <t>HVK205</t>
        </is>
      </c>
      <c r="D402" s="132" t="inlineStr">
        <is>
          <t>K</t>
        </is>
      </c>
      <c r="E402" s="132" t="inlineStr">
        <is>
          <t>van der Walt  Philip</t>
        </is>
      </c>
      <c r="F402" s="133">
        <f>SUMIFS(Investors!$M:$M, Investors!$I:$I, "&lt;=" &amp; 'NSST Print'!$B$3, Investors!$K:$K, "&gt;" &amp; 'NSST Print'!$B$3, Investors!$A:$A, 'Investor Exit List'!A402, Investors!$E:$E, 'Investor Exit List'!C402)</f>
        <v/>
      </c>
      <c r="G402" s="134" t="n">
        <v>45016</v>
      </c>
      <c r="H402" s="132">
        <f>VLOOKUP($C402,Sales!$C:$E,2,FALSE)</f>
        <v/>
      </c>
      <c r="I402" s="132">
        <f>VLOOKUP($C402,Sales!$C:$E,3,FALSE)</f>
        <v/>
      </c>
      <c r="J402" s="134">
        <f>SUMIFS(Sales!$H:$H,Sales!$C:$C,'Investor Exit List'!$C402)</f>
        <v/>
      </c>
      <c r="K402" s="134">
        <f>IF(I402=TRUE,J402,"")</f>
        <v/>
      </c>
      <c r="L402" s="134">
        <f>G402+731</f>
        <v/>
      </c>
      <c r="M402" s="134" t="n">
        <v>45473</v>
      </c>
      <c r="N402" s="135">
        <f>IFERROR(IF(G402&lt;&gt;"",IF(I402=TRUE,0,IF(U402=TRUE,0,L402-M402)),0),0)</f>
        <v/>
      </c>
      <c r="O402" s="135">
        <f>IF(N402&gt;0,IF(N402&lt;=180,N402,0),0)</f>
        <v/>
      </c>
      <c r="P402" s="133">
        <f>IF(AND(N402&lt;90,N402&gt;0),Q402,0)</f>
        <v/>
      </c>
      <c r="Q402" s="133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33">
        <f>IF(AND(H402=TRUE,I402=FALSE),Q402,0)</f>
        <v/>
      </c>
      <c r="S402" s="133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34">
        <f>IF(U402=TRUE,$J402,"")</f>
        <v/>
      </c>
      <c r="U402" s="132" t="b">
        <v>1</v>
      </c>
      <c r="V402" s="133">
        <f>IF(AND(H402=TRUE,OR(K402="",K402&gt;M402)),S402,0)</f>
        <v/>
      </c>
      <c r="W402" s="132" t="n">
        <v>0</v>
      </c>
      <c r="X402" s="132" t="b">
        <v>0</v>
      </c>
      <c r="Y402" s="135">
        <f>IF(H402=FALSE,VLOOKUP($C402,Sales!$C:$F,4,FALSE),1)</f>
        <v/>
      </c>
      <c r="Z402" s="132">
        <f>IF(Y402=0,"Release",IF(AND(L402&lt;J402,Y402=1,H402=FALSE,U402=FALSE,MONTH(L402)&amp;"/"&amp;YEAR(L402)&lt;&gt;MONTH(J402)&amp;"/"&amp;YEAR(J402)),"Release",""))</f>
        <v/>
      </c>
      <c r="AA402" s="136">
        <f>_xlfn.minifs($L:$L,$C:$C,$C402,$F:$F,"&lt;&gt;0")</f>
        <v/>
      </c>
      <c r="AB402" s="136">
        <f>C402&amp;"-"&amp;A402</f>
        <v/>
      </c>
      <c r="AC402" s="136">
        <f>L402</f>
        <v/>
      </c>
      <c r="AD402" s="136">
        <f>EOMONTH(EDATE($J402, 0), 0)</f>
        <v/>
      </c>
      <c r="AE402" s="135">
        <f>IF(AND(AD402&gt;EOMONTH(EDATE(AA402, 0), 0)),1,0)</f>
        <v/>
      </c>
    </row>
    <row r="403">
      <c r="A403" s="132" t="inlineStr">
        <is>
          <t>ZWEL01</t>
        </is>
      </c>
      <c r="B403" s="132" t="n">
        <v>6</v>
      </c>
      <c r="C403" s="132" t="inlineStr">
        <is>
          <t>HVK205</t>
        </is>
      </c>
      <c r="D403" s="132" t="inlineStr">
        <is>
          <t>K</t>
        </is>
      </c>
      <c r="E403" s="132" t="inlineStr">
        <is>
          <t>Welham Christopher John</t>
        </is>
      </c>
      <c r="F403" s="133">
        <f>SUMIFS(Investors!$M:$M, Investors!$I:$I, "&lt;=" &amp; 'NSST Print'!$B$3, Investors!$K:$K, "&gt;" &amp; 'NSST Print'!$B$3, Investors!$A:$A, 'Investor Exit List'!A403, Investors!$E:$E, 'Investor Exit List'!C403)</f>
        <v/>
      </c>
      <c r="G403" s="134" t="n">
        <v>45471</v>
      </c>
      <c r="H403" s="132">
        <f>VLOOKUP($C403,Sales!$C:$E,2,FALSE)</f>
        <v/>
      </c>
      <c r="I403" s="132">
        <f>VLOOKUP($C403,Sales!$C:$E,3,FALSE)</f>
        <v/>
      </c>
      <c r="J403" s="134">
        <f>SUMIFS(Sales!$H:$H,Sales!$C:$C,'Investor Exit List'!$C403)</f>
        <v/>
      </c>
      <c r="K403" s="134">
        <f>IF(I403=TRUE,J403,"")</f>
        <v/>
      </c>
      <c r="L403" s="134">
        <f>G403+731</f>
        <v/>
      </c>
      <c r="M403" s="134" t="n">
        <v>45473</v>
      </c>
      <c r="N403" s="135">
        <f>IFERROR(IF(G403&lt;&gt;"",IF(I403=TRUE,0,IF(U403=TRUE,0,L403-M403)),0),0)</f>
        <v/>
      </c>
      <c r="O403" s="135">
        <f>IF(N403&gt;0,IF(N403&lt;=180,N403,0),0)</f>
        <v/>
      </c>
      <c r="P403" s="133">
        <f>IF(AND(N403&lt;90,N403&gt;0),Q403,0)</f>
        <v/>
      </c>
      <c r="Q403" s="133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33">
        <f>IF(AND(H403=TRUE,I403=FALSE),Q403,0)</f>
        <v/>
      </c>
      <c r="S403" s="133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34">
        <f>IF(U403=TRUE,$J403,"")</f>
        <v/>
      </c>
      <c r="U403" s="132" t="b">
        <v>0</v>
      </c>
      <c r="V403" s="133">
        <f>IF(AND(H403=TRUE,OR(K403="",K403&gt;M403)),S403,0)</f>
        <v/>
      </c>
      <c r="W403" s="132" t="n">
        <v>0</v>
      </c>
      <c r="X403" s="132" t="b">
        <v>0</v>
      </c>
      <c r="Y403" s="135">
        <f>IF(H403=FALSE,VLOOKUP($C403,Sales!$C:$F,4,FALSE),1)</f>
        <v/>
      </c>
      <c r="Z403" s="132">
        <f>IF(Y403=0,"Release",IF(AND(L403&lt;J403,Y403=1,H403=FALSE,U403=FALSE,MONTH(L403)&amp;"/"&amp;YEAR(L403)&lt;&gt;MONTH(J403)&amp;"/"&amp;YEAR(J403)),"Release",""))</f>
        <v/>
      </c>
      <c r="AA403" s="136">
        <f>_xlfn.minifs($L:$L,$C:$C,$C403,$F:$F,"&lt;&gt;0")</f>
        <v/>
      </c>
      <c r="AB403" s="136">
        <f>C403&amp;"-"&amp;A403</f>
        <v/>
      </c>
      <c r="AC403" s="136">
        <f>L403</f>
        <v/>
      </c>
      <c r="AD403" s="136">
        <f>EOMONTH(EDATE($J403, 0), 0)</f>
        <v/>
      </c>
      <c r="AE403" s="135">
        <f>IF(AND(AD403&gt;EOMONTH(EDATE(AA403, 0), 0)),1,0)</f>
        <v/>
      </c>
    </row>
    <row r="404">
      <c r="A404" s="132" t="inlineStr">
        <is>
          <t>ZZYL02</t>
        </is>
      </c>
      <c r="B404" s="132" t="n">
        <v>3</v>
      </c>
      <c r="C404" s="132" t="inlineStr">
        <is>
          <t>HVK205</t>
        </is>
      </c>
      <c r="D404" s="132" t="inlineStr">
        <is>
          <t>K</t>
        </is>
      </c>
      <c r="E404" s="132" t="inlineStr">
        <is>
          <t>Zylstra Petronella Johanna</t>
        </is>
      </c>
      <c r="F404" s="133">
        <f>SUMIFS(Investors!$M:$M, Investors!$I:$I, "&lt;=" &amp; 'NSST Print'!$B$3, Investors!$K:$K, "&gt;" &amp; 'NSST Print'!$B$3, Investors!$A:$A, 'Investor Exit List'!A404, Investors!$E:$E, 'Investor Exit List'!C404)</f>
        <v/>
      </c>
      <c r="G404" s="134" t="n">
        <v>44916</v>
      </c>
      <c r="H404" s="132">
        <f>VLOOKUP($C404,Sales!$C:$E,2,FALSE)</f>
        <v/>
      </c>
      <c r="I404" s="132">
        <f>VLOOKUP($C404,Sales!$C:$E,3,FALSE)</f>
        <v/>
      </c>
      <c r="J404" s="134">
        <f>SUMIFS(Sales!$H:$H,Sales!$C:$C,'Investor Exit List'!$C404)</f>
        <v/>
      </c>
      <c r="K404" s="134">
        <f>IF(I404=TRUE,J404,"")</f>
        <v/>
      </c>
      <c r="L404" s="134">
        <f>G404+731</f>
        <v/>
      </c>
      <c r="M404" s="134" t="n">
        <v>45473</v>
      </c>
      <c r="N404" s="135">
        <f>IFERROR(IF(G404&lt;&gt;"",IF(I404=TRUE,0,IF(U404=TRUE,0,L404-M404)),0),0)</f>
        <v/>
      </c>
      <c r="O404" s="135">
        <f>IF(N404&gt;0,IF(N404&lt;=180,N404,0),0)</f>
        <v/>
      </c>
      <c r="P404" s="133">
        <f>IF(AND(N404&lt;90,N404&gt;0),Q404,0)</f>
        <v/>
      </c>
      <c r="Q404" s="133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33">
        <f>IF(AND(H404=TRUE,I404=FALSE),Q404,0)</f>
        <v/>
      </c>
      <c r="S404" s="133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34">
        <f>IF(U404=TRUE,$J404,"")</f>
        <v/>
      </c>
      <c r="U404" s="132" t="b">
        <v>1</v>
      </c>
      <c r="V404" s="133">
        <f>IF(AND(H404=TRUE,OR(K404="",K404&gt;M404)),S404,0)</f>
        <v/>
      </c>
      <c r="W404" s="132" t="n">
        <v>0</v>
      </c>
      <c r="X404" s="132" t="b">
        <v>0</v>
      </c>
      <c r="Y404" s="135">
        <f>IF(H404=FALSE,VLOOKUP($C404,Sales!$C:$F,4,FALSE),1)</f>
        <v/>
      </c>
      <c r="Z404" s="132">
        <f>IF(Y404=0,"Release",IF(AND(L404&lt;J404,Y404=1,H404=FALSE,U404=FALSE,MONTH(L404)&amp;"/"&amp;YEAR(L404)&lt;&gt;MONTH(J404)&amp;"/"&amp;YEAR(J404)),"Release",""))</f>
        <v/>
      </c>
      <c r="AA404" s="136">
        <f>_xlfn.minifs($L:$L,$C:$C,$C404,$F:$F,"&lt;&gt;0")</f>
        <v/>
      </c>
      <c r="AB404" s="136">
        <f>C404&amp;"-"&amp;A404</f>
        <v/>
      </c>
      <c r="AC404" s="136">
        <f>L404</f>
        <v/>
      </c>
      <c r="AD404" s="136">
        <f>EOMONTH(EDATE($J404, 0), 0)</f>
        <v/>
      </c>
      <c r="AE404" s="135">
        <f>IF(AND(AD404&gt;EOMONTH(EDATE(AA404, 0), 0)),1,0)</f>
        <v/>
      </c>
    </row>
    <row r="405">
      <c r="A405" s="132" t="inlineStr">
        <is>
          <t>ZCOL01</t>
        </is>
      </c>
      <c r="B405" s="132" t="n">
        <v>4</v>
      </c>
      <c r="C405" s="132" t="inlineStr">
        <is>
          <t>HVK206</t>
        </is>
      </c>
      <c r="D405" s="132" t="inlineStr">
        <is>
          <t>K</t>
        </is>
      </c>
      <c r="E405" s="132" t="inlineStr">
        <is>
          <t>Collins Christine</t>
        </is>
      </c>
      <c r="F405" s="133">
        <f>SUMIFS(Investors!$M:$M, Investors!$I:$I, "&lt;=" &amp; 'NSST Print'!$B$3, Investors!$K:$K, "&gt;" &amp; 'NSST Print'!$B$3, Investors!$A:$A, 'Investor Exit List'!A405, Investors!$E:$E, 'Investor Exit List'!C405)</f>
        <v/>
      </c>
      <c r="G405" s="134" t="n">
        <v>45008</v>
      </c>
      <c r="H405" s="132">
        <f>VLOOKUP($C405,Sales!$C:$E,2,FALSE)</f>
        <v/>
      </c>
      <c r="I405" s="132">
        <f>VLOOKUP($C405,Sales!$C:$E,3,FALSE)</f>
        <v/>
      </c>
      <c r="J405" s="134">
        <f>SUMIFS(Sales!$H:$H,Sales!$C:$C,'Investor Exit List'!$C405)</f>
        <v/>
      </c>
      <c r="K405" s="134">
        <f>IF(I405=TRUE,J405,"")</f>
        <v/>
      </c>
      <c r="L405" s="134">
        <f>G405+731</f>
        <v/>
      </c>
      <c r="M405" s="134" t="n">
        <v>45473</v>
      </c>
      <c r="N405" s="135">
        <f>IFERROR(IF(G405&lt;&gt;"",IF(I405=TRUE,0,IF(U405=TRUE,0,L405-M405)),0),0)</f>
        <v/>
      </c>
      <c r="O405" s="135">
        <f>IF(N405&gt;0,IF(N405&lt;=180,N405,0),0)</f>
        <v/>
      </c>
      <c r="P405" s="133">
        <f>IF(AND(N405&lt;90,N405&gt;0),Q405,0)</f>
        <v/>
      </c>
      <c r="Q405" s="133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33">
        <f>IF(AND(H405=TRUE,I405=FALSE),Q405,0)</f>
        <v/>
      </c>
      <c r="S405" s="133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34">
        <f>IF(U405=TRUE,$J405,"")</f>
        <v/>
      </c>
      <c r="U405" s="132" t="b">
        <v>0</v>
      </c>
      <c r="V405" s="133">
        <f>IF(AND(H405=TRUE,OR(K405="",K405&gt;M405)),S405,0)</f>
        <v/>
      </c>
      <c r="W405" s="132" t="n">
        <v>0</v>
      </c>
      <c r="X405" s="132" t="b">
        <v>0</v>
      </c>
      <c r="Y405" s="135">
        <f>IF(H405=FALSE,VLOOKUP($C405,Sales!$C:$F,4,FALSE),1)</f>
        <v/>
      </c>
      <c r="Z405" s="132">
        <f>IF(Y405=0,"Release",IF(AND(L405&lt;J405,Y405=1,H405=FALSE,U405=FALSE,MONTH(L405)&amp;"/"&amp;YEAR(L405)&lt;&gt;MONTH(J405)&amp;"/"&amp;YEAR(J405)),"Release",""))</f>
        <v/>
      </c>
      <c r="AA405" s="136">
        <f>_xlfn.minifs($L:$L,$C:$C,$C405,$F:$F,"&lt;&gt;0")</f>
        <v/>
      </c>
      <c r="AB405" s="136">
        <f>C405&amp;"-"&amp;A405</f>
        <v/>
      </c>
      <c r="AC405" s="136">
        <f>L405</f>
        <v/>
      </c>
      <c r="AD405" s="136">
        <f>EOMONTH(EDATE($J405, 0), 0)</f>
        <v/>
      </c>
      <c r="AE405" s="135">
        <f>IF(AND(AD405&gt;EOMONTH(EDATE(AA405, 0), 0)),1,0)</f>
        <v/>
      </c>
    </row>
    <row r="406">
      <c r="A406" s="132" t="inlineStr">
        <is>
          <t>ZDIC01</t>
        </is>
      </c>
      <c r="B406" s="132" t="n">
        <v>11</v>
      </c>
      <c r="C406" s="132" t="inlineStr">
        <is>
          <t>HVK206</t>
        </is>
      </c>
      <c r="D406" s="132" t="inlineStr">
        <is>
          <t>K</t>
        </is>
      </c>
      <c r="E406" s="132" t="inlineStr">
        <is>
          <t>Dickinson Grant Allan</t>
        </is>
      </c>
      <c r="F406" s="133">
        <f>SUMIFS(Investors!$M:$M, Investors!$I:$I, "&lt;=" &amp; 'NSST Print'!$B$3, Investors!$K:$K, "&gt;" &amp; 'NSST Print'!$B$3, Investors!$A:$A, 'Investor Exit List'!A406, Investors!$E:$E, 'Investor Exit List'!C406)</f>
        <v/>
      </c>
      <c r="G406" s="134" t="n">
        <v>45044</v>
      </c>
      <c r="H406" s="132">
        <f>VLOOKUP($C406,Sales!$C:$E,2,FALSE)</f>
        <v/>
      </c>
      <c r="I406" s="132">
        <f>VLOOKUP($C406,Sales!$C:$E,3,FALSE)</f>
        <v/>
      </c>
      <c r="J406" s="134">
        <f>SUMIFS(Sales!$H:$H,Sales!$C:$C,'Investor Exit List'!$C406)</f>
        <v/>
      </c>
      <c r="K406" s="134">
        <f>IF(I406=TRUE,J406,"")</f>
        <v/>
      </c>
      <c r="L406" s="134">
        <f>G406+731</f>
        <v/>
      </c>
      <c r="M406" s="134" t="n">
        <v>45473</v>
      </c>
      <c r="N406" s="135">
        <f>IFERROR(IF(G406&lt;&gt;"",IF(I406=TRUE,0,IF(U406=TRUE,0,L406-M406)),0),0)</f>
        <v/>
      </c>
      <c r="O406" s="135">
        <f>IF(N406&gt;0,IF(N406&lt;=180,N406,0),0)</f>
        <v/>
      </c>
      <c r="P406" s="133">
        <f>IF(AND(N406&lt;90,N406&gt;0),Q406,0)</f>
        <v/>
      </c>
      <c r="Q406" s="133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33">
        <f>IF(AND(H406=TRUE,I406=FALSE),Q406,0)</f>
        <v/>
      </c>
      <c r="S406" s="133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34">
        <f>IF(U406=TRUE,$J406,"")</f>
        <v/>
      </c>
      <c r="U406" s="132" t="b">
        <v>0</v>
      </c>
      <c r="V406" s="133">
        <f>IF(AND(H406=TRUE,OR(K406="",K406&gt;M406)),S406,0)</f>
        <v/>
      </c>
      <c r="W406" s="132" t="n">
        <v>0</v>
      </c>
      <c r="X406" s="132" t="b">
        <v>0</v>
      </c>
      <c r="Y406" s="135">
        <f>IF(H406=FALSE,VLOOKUP($C406,Sales!$C:$F,4,FALSE),1)</f>
        <v/>
      </c>
      <c r="Z406" s="132">
        <f>IF(Y406=0,"Release",IF(AND(L406&lt;J406,Y406=1,H406=FALSE,U406=FALSE,MONTH(L406)&amp;"/"&amp;YEAR(L406)&lt;&gt;MONTH(J406)&amp;"/"&amp;YEAR(J406)),"Release",""))</f>
        <v/>
      </c>
      <c r="AA406" s="136">
        <f>_xlfn.minifs($L:$L,$C:$C,$C406,$F:$F,"&lt;&gt;0")</f>
        <v/>
      </c>
      <c r="AB406" s="136">
        <f>C406&amp;"-"&amp;A406</f>
        <v/>
      </c>
      <c r="AC406" s="136">
        <f>L406</f>
        <v/>
      </c>
      <c r="AD406" s="136">
        <f>EOMONTH(EDATE($J406, 0), 0)</f>
        <v/>
      </c>
      <c r="AE406" s="135">
        <f>IF(AND(AD406&gt;EOMONTH(EDATE(AA406, 0), 0)),1,0)</f>
        <v/>
      </c>
    </row>
    <row r="407">
      <c r="A407" s="132" t="inlineStr">
        <is>
          <t>ZFOU01</t>
        </is>
      </c>
      <c r="B407" s="132" t="n">
        <v>2</v>
      </c>
      <c r="C407" s="132" t="inlineStr">
        <is>
          <t>HVK206</t>
        </is>
      </c>
      <c r="D407" s="132" t="inlineStr">
        <is>
          <t>K</t>
        </is>
      </c>
      <c r="E407" s="132" t="inlineStr">
        <is>
          <t>Fourie Hester Magrietha</t>
        </is>
      </c>
      <c r="F407" s="133">
        <f>SUMIFS(Investors!$M:$M, Investors!$I:$I, "&lt;=" &amp; 'NSST Print'!$B$3, Investors!$K:$K, "&gt;" &amp; 'NSST Print'!$B$3, Investors!$A:$A, 'Investor Exit List'!A407, Investors!$E:$E, 'Investor Exit List'!C407)</f>
        <v/>
      </c>
      <c r="G407" s="134" t="n">
        <v>45016</v>
      </c>
      <c r="H407" s="132">
        <f>VLOOKUP($C407,Sales!$C:$E,2,FALSE)</f>
        <v/>
      </c>
      <c r="I407" s="132">
        <f>VLOOKUP($C407,Sales!$C:$E,3,FALSE)</f>
        <v/>
      </c>
      <c r="J407" s="134">
        <f>SUMIFS(Sales!$H:$H,Sales!$C:$C,'Investor Exit List'!$C407)</f>
        <v/>
      </c>
      <c r="K407" s="134">
        <f>IF(I407=TRUE,J407,"")</f>
        <v/>
      </c>
      <c r="L407" s="134">
        <f>G407+731</f>
        <v/>
      </c>
      <c r="M407" s="134" t="n">
        <v>45473</v>
      </c>
      <c r="N407" s="135">
        <f>IFERROR(IF(G407&lt;&gt;"",IF(I407=TRUE,0,IF(U407=TRUE,0,L407-M407)),0),0)</f>
        <v/>
      </c>
      <c r="O407" s="135">
        <f>IF(N407&gt;0,IF(N407&lt;=180,N407,0),0)</f>
        <v/>
      </c>
      <c r="P407" s="133">
        <f>IF(AND(N407&lt;90,N407&gt;0),Q407,0)</f>
        <v/>
      </c>
      <c r="Q407" s="133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33">
        <f>IF(AND(H407=TRUE,I407=FALSE),Q407,0)</f>
        <v/>
      </c>
      <c r="S407" s="133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34">
        <f>IF(U407=TRUE,$J407,"")</f>
        <v/>
      </c>
      <c r="U407" s="132" t="b">
        <v>0</v>
      </c>
      <c r="V407" s="133">
        <f>IF(AND(H407=TRUE,OR(K407="",K407&gt;M407)),S407,0)</f>
        <v/>
      </c>
      <c r="W407" s="132" t="n">
        <v>0</v>
      </c>
      <c r="X407" s="132" t="b">
        <v>0</v>
      </c>
      <c r="Y407" s="135">
        <f>IF(H407=FALSE,VLOOKUP($C407,Sales!$C:$F,4,FALSE),1)</f>
        <v/>
      </c>
      <c r="Z407" s="132">
        <f>IF(Y407=0,"Release",IF(AND(L407&lt;J407,Y407=1,H407=FALSE,U407=FALSE,MONTH(L407)&amp;"/"&amp;YEAR(L407)&lt;&gt;MONTH(J407)&amp;"/"&amp;YEAR(J407)),"Release",""))</f>
        <v/>
      </c>
      <c r="AA407" s="136">
        <f>_xlfn.minifs($L:$L,$C:$C,$C407,$F:$F,"&lt;&gt;0")</f>
        <v/>
      </c>
      <c r="AB407" s="136">
        <f>C407&amp;"-"&amp;A407</f>
        <v/>
      </c>
      <c r="AC407" s="136">
        <f>L407</f>
        <v/>
      </c>
      <c r="AD407" s="136">
        <f>EOMONTH(EDATE($J407, 0), 0)</f>
        <v/>
      </c>
      <c r="AE407" s="135">
        <f>IF(AND(AD407&gt;EOMONTH(EDATE(AA407, 0), 0)),1,0)</f>
        <v/>
      </c>
    </row>
    <row r="408">
      <c r="A408" s="132" t="inlineStr">
        <is>
          <t>ZGOV01</t>
        </is>
      </c>
      <c r="B408" s="132" t="n">
        <v>2</v>
      </c>
      <c r="C408" s="132" t="inlineStr">
        <is>
          <t>HVK206</t>
        </is>
      </c>
      <c r="D408" s="132" t="inlineStr">
        <is>
          <t>K</t>
        </is>
      </c>
      <c r="E408" s="132" t="inlineStr">
        <is>
          <t>Govender Preshnee</t>
        </is>
      </c>
      <c r="F408" s="133">
        <f>SUMIFS(Investors!$M:$M, Investors!$I:$I, "&lt;=" &amp; 'NSST Print'!$B$3, Investors!$K:$K, "&gt;" &amp; 'NSST Print'!$B$3, Investors!$A:$A, 'Investor Exit List'!A408, Investors!$E:$E, 'Investor Exit List'!C408)</f>
        <v/>
      </c>
      <c r="G408" s="134" t="n">
        <v>44967</v>
      </c>
      <c r="H408" s="132">
        <f>VLOOKUP($C408,Sales!$C:$E,2,FALSE)</f>
        <v/>
      </c>
      <c r="I408" s="132">
        <f>VLOOKUP($C408,Sales!$C:$E,3,FALSE)</f>
        <v/>
      </c>
      <c r="J408" s="134">
        <f>SUMIFS(Sales!$H:$H,Sales!$C:$C,'Investor Exit List'!$C408)</f>
        <v/>
      </c>
      <c r="K408" s="134">
        <f>IF(I408=TRUE,J408,"")</f>
        <v/>
      </c>
      <c r="L408" s="134">
        <f>G408+731</f>
        <v/>
      </c>
      <c r="M408" s="134" t="n">
        <v>45473</v>
      </c>
      <c r="N408" s="135">
        <f>IFERROR(IF(G408&lt;&gt;"",IF(I408=TRUE,0,IF(U408=TRUE,0,L408-M408)),0),0)</f>
        <v/>
      </c>
      <c r="O408" s="135">
        <f>IF(N408&gt;0,IF(N408&lt;=180,N408,0),0)</f>
        <v/>
      </c>
      <c r="P408" s="133">
        <f>IF(AND(N408&lt;90,N408&gt;0),Q408,0)</f>
        <v/>
      </c>
      <c r="Q408" s="133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33">
        <f>IF(AND(H408=TRUE,I408=FALSE),Q408,0)</f>
        <v/>
      </c>
      <c r="S408" s="133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34">
        <f>IF(U408=TRUE,$J408,"")</f>
        <v/>
      </c>
      <c r="U408" s="132" t="b">
        <v>0</v>
      </c>
      <c r="V408" s="133">
        <f>IF(AND(H408=TRUE,OR(K408="",K408&gt;M408)),S408,0)</f>
        <v/>
      </c>
      <c r="W408" s="132" t="n">
        <v>0</v>
      </c>
      <c r="X408" s="132" t="b">
        <v>0</v>
      </c>
      <c r="Y408" s="135">
        <f>IF(H408=FALSE,VLOOKUP($C408,Sales!$C:$F,4,FALSE),1)</f>
        <v/>
      </c>
      <c r="Z408" s="132">
        <f>IF(Y408=0,"Release",IF(AND(L408&lt;J408,Y408=1,H408=FALSE,U408=FALSE,MONTH(L408)&amp;"/"&amp;YEAR(L408)&lt;&gt;MONTH(J408)&amp;"/"&amp;YEAR(J408)),"Release",""))</f>
        <v/>
      </c>
      <c r="AA408" s="136">
        <f>_xlfn.minifs($L:$L,$C:$C,$C408,$F:$F,"&lt;&gt;0")</f>
        <v/>
      </c>
      <c r="AB408" s="136">
        <f>C408&amp;"-"&amp;A408</f>
        <v/>
      </c>
      <c r="AC408" s="136">
        <f>L408</f>
        <v/>
      </c>
      <c r="AD408" s="136">
        <f>EOMONTH(EDATE($J408, 0), 0)</f>
        <v/>
      </c>
      <c r="AE408" s="135">
        <f>IF(AND(AD408&gt;EOMONTH(EDATE(AA408, 0), 0)),1,0)</f>
        <v/>
      </c>
    </row>
    <row r="409">
      <c r="A409" s="132" t="inlineStr">
        <is>
          <t>ZBAR01</t>
        </is>
      </c>
      <c r="B409" s="132" t="n">
        <v>2</v>
      </c>
      <c r="C409" s="132" t="inlineStr">
        <is>
          <t>HVK301</t>
        </is>
      </c>
      <c r="D409" s="132" t="inlineStr">
        <is>
          <t>K</t>
        </is>
      </c>
      <c r="E409" s="132" t="inlineStr">
        <is>
          <t>Barr Stuart Christopher</t>
        </is>
      </c>
      <c r="F409" s="133">
        <f>SUMIFS(Investors!$M:$M, Investors!$I:$I, "&lt;=" &amp; 'NSST Print'!$B$3, Investors!$K:$K, "&gt;" &amp; 'NSST Print'!$B$3, Investors!$A:$A, 'Investor Exit List'!A409, Investors!$E:$E, 'Investor Exit List'!C409)</f>
        <v/>
      </c>
      <c r="G409" s="134" t="n">
        <v>44986</v>
      </c>
      <c r="H409" s="132">
        <f>VLOOKUP($C409,Sales!$C:$E,2,FALSE)</f>
        <v/>
      </c>
      <c r="I409" s="132">
        <f>VLOOKUP($C409,Sales!$C:$E,3,FALSE)</f>
        <v/>
      </c>
      <c r="J409" s="134">
        <f>SUMIFS(Sales!$H:$H,Sales!$C:$C,'Investor Exit List'!$C409)</f>
        <v/>
      </c>
      <c r="K409" s="134">
        <f>IF(I409=TRUE,J409,"")</f>
        <v/>
      </c>
      <c r="L409" s="134">
        <f>G409+731</f>
        <v/>
      </c>
      <c r="M409" s="134" t="n">
        <v>45473</v>
      </c>
      <c r="N409" s="135">
        <f>IFERROR(IF(G409&lt;&gt;"",IF(I409=TRUE,0,IF(U409=TRUE,0,L409-M409)),0),0)</f>
        <v/>
      </c>
      <c r="O409" s="135">
        <f>IF(N409&gt;0,IF(N409&lt;=180,N409,0),0)</f>
        <v/>
      </c>
      <c r="P409" s="133">
        <f>IF(AND(N409&lt;90,N409&gt;0),Q409,0)</f>
        <v/>
      </c>
      <c r="Q409" s="133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33">
        <f>IF(AND(H409=TRUE,I409=FALSE),Q409,0)</f>
        <v/>
      </c>
      <c r="S409" s="133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34">
        <f>IF(U409=TRUE,$J409,"")</f>
        <v/>
      </c>
      <c r="U409" s="132" t="b">
        <v>0</v>
      </c>
      <c r="V409" s="133">
        <f>IF(AND(H409=TRUE,OR(K409="",K409&gt;M409)),S409,0)</f>
        <v/>
      </c>
      <c r="W409" s="132" t="n">
        <v>0</v>
      </c>
      <c r="X409" s="132" t="b">
        <v>0</v>
      </c>
      <c r="Y409" s="135">
        <f>IF(H409=FALSE,VLOOKUP($C409,Sales!$C:$F,4,FALSE),1)</f>
        <v/>
      </c>
      <c r="Z409" s="132">
        <f>IF(Y409=0,"Release",IF(AND(L409&lt;J409,Y409=1,H409=FALSE,U409=FALSE,MONTH(L409)&amp;"/"&amp;YEAR(L409)&lt;&gt;MONTH(J409)&amp;"/"&amp;YEAR(J409)),"Release",""))</f>
        <v/>
      </c>
      <c r="AA409" s="136">
        <f>_xlfn.minifs($L:$L,$C:$C,$C409,$F:$F,"&lt;&gt;0")</f>
        <v/>
      </c>
      <c r="AB409" s="136">
        <f>C409&amp;"-"&amp;A409</f>
        <v/>
      </c>
      <c r="AC409" s="136">
        <f>L409</f>
        <v/>
      </c>
      <c r="AD409" s="136">
        <f>EOMONTH(EDATE($J409, 0), 0)</f>
        <v/>
      </c>
      <c r="AE409" s="135">
        <f>IF(AND(AD409&gt;EOMONTH(EDATE(AA409, 0), 0)),1,0)</f>
        <v/>
      </c>
    </row>
    <row r="410">
      <c r="A410" s="132" t="inlineStr">
        <is>
          <t>ZDAV01</t>
        </is>
      </c>
      <c r="B410" s="132" t="n">
        <v>5</v>
      </c>
      <c r="C410" s="132" t="inlineStr">
        <is>
          <t>HVK301</t>
        </is>
      </c>
      <c r="D410" s="132" t="inlineStr">
        <is>
          <t>K</t>
        </is>
      </c>
      <c r="E410" s="132" t="inlineStr">
        <is>
          <t>Davies Heather Mary Lyn</t>
        </is>
      </c>
      <c r="F410" s="133">
        <f>SUMIFS(Investors!$M:$M, Investors!$I:$I, "&lt;=" &amp; 'NSST Print'!$B$3, Investors!$K:$K, "&gt;" &amp; 'NSST Print'!$B$3, Investors!$A:$A, 'Investor Exit List'!A410, Investors!$E:$E, 'Investor Exit List'!C410)</f>
        <v/>
      </c>
      <c r="G410" s="134" t="n">
        <v>44967</v>
      </c>
      <c r="H410" s="132">
        <f>VLOOKUP($C410,Sales!$C:$E,2,FALSE)</f>
        <v/>
      </c>
      <c r="I410" s="132">
        <f>VLOOKUP($C410,Sales!$C:$E,3,FALSE)</f>
        <v/>
      </c>
      <c r="J410" s="134">
        <f>SUMIFS(Sales!$H:$H,Sales!$C:$C,'Investor Exit List'!$C410)</f>
        <v/>
      </c>
      <c r="K410" s="134">
        <f>IF(I410=TRUE,J410,"")</f>
        <v/>
      </c>
      <c r="L410" s="134">
        <f>G410+731</f>
        <v/>
      </c>
      <c r="M410" s="134" t="n">
        <v>45473</v>
      </c>
      <c r="N410" s="135">
        <f>IFERROR(IF(G410&lt;&gt;"",IF(I410=TRUE,0,IF(U410=TRUE,0,L410-M410)),0),0)</f>
        <v/>
      </c>
      <c r="O410" s="135">
        <f>IF(N410&gt;0,IF(N410&lt;=180,N410,0),0)</f>
        <v/>
      </c>
      <c r="P410" s="133">
        <f>IF(AND(N410&lt;90,N410&gt;0),Q410,0)</f>
        <v/>
      </c>
      <c r="Q410" s="133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33">
        <f>IF(AND(H410=TRUE,I410=FALSE),Q410,0)</f>
        <v/>
      </c>
      <c r="S410" s="133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34">
        <f>IF(U410=TRUE,$J410,"")</f>
        <v/>
      </c>
      <c r="U410" s="132" t="b">
        <v>0</v>
      </c>
      <c r="V410" s="133">
        <f>IF(AND(H410=TRUE,OR(K410="",K410&gt;M410)),S410,0)</f>
        <v/>
      </c>
      <c r="W410" s="132" t="n">
        <v>0</v>
      </c>
      <c r="X410" s="132" t="b">
        <v>0</v>
      </c>
      <c r="Y410" s="135">
        <f>IF(H410=FALSE,VLOOKUP($C410,Sales!$C:$F,4,FALSE),1)</f>
        <v/>
      </c>
      <c r="Z410" s="132">
        <f>IF(Y410=0,"Release",IF(AND(L410&lt;J410,Y410=1,H410=FALSE,U410=FALSE,MONTH(L410)&amp;"/"&amp;YEAR(L410)&lt;&gt;MONTH(J410)&amp;"/"&amp;YEAR(J410)),"Release",""))</f>
        <v/>
      </c>
      <c r="AA410" s="136">
        <f>_xlfn.minifs($L:$L,$C:$C,$C410,$F:$F,"&lt;&gt;0")</f>
        <v/>
      </c>
      <c r="AB410" s="136">
        <f>C410&amp;"-"&amp;A410</f>
        <v/>
      </c>
      <c r="AC410" s="136">
        <f>L410</f>
        <v/>
      </c>
      <c r="AD410" s="136">
        <f>EOMONTH(EDATE($J410, 0), 0)</f>
        <v/>
      </c>
      <c r="AE410" s="135">
        <f>IF(AND(AD410&gt;EOMONTH(EDATE(AA410, 0), 0)),1,0)</f>
        <v/>
      </c>
    </row>
    <row r="411">
      <c r="A411" s="132" t="inlineStr">
        <is>
          <t>ZHIL01</t>
        </is>
      </c>
      <c r="B411" s="132" t="n">
        <v>2</v>
      </c>
      <c r="C411" s="132" t="inlineStr">
        <is>
          <t>HVK301</t>
        </is>
      </c>
      <c r="D411" s="132" t="inlineStr">
        <is>
          <t>K</t>
        </is>
      </c>
      <c r="E411" s="132" t="inlineStr">
        <is>
          <t>Hill Trevor David</t>
        </is>
      </c>
      <c r="F411" s="133">
        <f>SUMIFS(Investors!$M:$M, Investors!$I:$I, "&lt;=" &amp; 'NSST Print'!$B$3, Investors!$K:$K, "&gt;" &amp; 'NSST Print'!$B$3, Investors!$A:$A, 'Investor Exit List'!A411, Investors!$E:$E, 'Investor Exit List'!C411)</f>
        <v/>
      </c>
      <c r="G411" s="134" t="n">
        <v>44916</v>
      </c>
      <c r="H411" s="132">
        <f>VLOOKUP($C411,Sales!$C:$E,2,FALSE)</f>
        <v/>
      </c>
      <c r="I411" s="132">
        <f>VLOOKUP($C411,Sales!$C:$E,3,FALSE)</f>
        <v/>
      </c>
      <c r="J411" s="134">
        <f>SUMIFS(Sales!$H:$H,Sales!$C:$C,'Investor Exit List'!$C411)</f>
        <v/>
      </c>
      <c r="K411" s="134">
        <f>IF(I411=TRUE,J411,"")</f>
        <v/>
      </c>
      <c r="L411" s="134">
        <f>G411+731</f>
        <v/>
      </c>
      <c r="M411" s="134" t="n">
        <v>45473</v>
      </c>
      <c r="N411" s="135">
        <f>IFERROR(IF(G411&lt;&gt;"",IF(I411=TRUE,0,IF(U411=TRUE,0,L411-M411)),0),0)</f>
        <v/>
      </c>
      <c r="O411" s="135">
        <f>IF(N411&gt;0,IF(N411&lt;=180,N411,0),0)</f>
        <v/>
      </c>
      <c r="P411" s="133">
        <f>IF(AND(N411&lt;90,N411&gt;0),Q411,0)</f>
        <v/>
      </c>
      <c r="Q411" s="133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33">
        <f>IF(AND(H411=TRUE,I411=FALSE),Q411,0)</f>
        <v/>
      </c>
      <c r="S411" s="133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34">
        <f>IF(U411=TRUE,$J411,"")</f>
        <v/>
      </c>
      <c r="U411" s="132" t="b">
        <v>0</v>
      </c>
      <c r="V411" s="133">
        <f>IF(AND(H411=TRUE,OR(K411="",K411&gt;M411)),S411,0)</f>
        <v/>
      </c>
      <c r="W411" s="132" t="n">
        <v>0</v>
      </c>
      <c r="X411" s="132" t="b">
        <v>0</v>
      </c>
      <c r="Y411" s="135">
        <f>IF(H411=FALSE,VLOOKUP($C411,Sales!$C:$F,4,FALSE),1)</f>
        <v/>
      </c>
      <c r="Z411" s="132">
        <f>IF(Y411=0,"Release",IF(AND(L411&lt;J411,Y411=1,H411=FALSE,U411=FALSE,MONTH(L411)&amp;"/"&amp;YEAR(L411)&lt;&gt;MONTH(J411)&amp;"/"&amp;YEAR(J411)),"Release",""))</f>
        <v/>
      </c>
      <c r="AA411" s="136">
        <f>_xlfn.minifs($L:$L,$C:$C,$C411,$F:$F,"&lt;&gt;0")</f>
        <v/>
      </c>
      <c r="AB411" s="136">
        <f>C411&amp;"-"&amp;A411</f>
        <v/>
      </c>
      <c r="AC411" s="136">
        <f>L411</f>
        <v/>
      </c>
      <c r="AD411" s="136">
        <f>EOMONTH(EDATE($J411, 0), 0)</f>
        <v/>
      </c>
      <c r="AE411" s="135">
        <f>IF(AND(AD411&gt;EOMONTH(EDATE(AA411, 0), 0)),1,0)</f>
        <v/>
      </c>
    </row>
    <row r="412">
      <c r="A412" s="132" t="inlineStr">
        <is>
          <t>ZJBM01</t>
        </is>
      </c>
      <c r="B412" s="132" t="n">
        <v>2</v>
      </c>
      <c r="C412" s="132" t="inlineStr">
        <is>
          <t>HVK301</t>
        </is>
      </c>
      <c r="D412" s="132" t="inlineStr">
        <is>
          <t>K</t>
        </is>
      </c>
      <c r="E412" s="132" t="inlineStr">
        <is>
          <t>Morkel Jacobus Bruwer</t>
        </is>
      </c>
      <c r="F412" s="133">
        <f>SUMIFS(Investors!$M:$M, Investors!$I:$I, "&lt;=" &amp; 'NSST Print'!$B$3, Investors!$K:$K, "&gt;" &amp; 'NSST Print'!$B$3, Investors!$A:$A, 'Investor Exit List'!A412, Investors!$E:$E, 'Investor Exit List'!C412)</f>
        <v/>
      </c>
      <c r="G412" s="134" t="n">
        <v>44916</v>
      </c>
      <c r="H412" s="132">
        <f>VLOOKUP($C412,Sales!$C:$E,2,FALSE)</f>
        <v/>
      </c>
      <c r="I412" s="132">
        <f>VLOOKUP($C412,Sales!$C:$E,3,FALSE)</f>
        <v/>
      </c>
      <c r="J412" s="134">
        <f>SUMIFS(Sales!$H:$H,Sales!$C:$C,'Investor Exit List'!$C412)</f>
        <v/>
      </c>
      <c r="K412" s="134">
        <f>IF(I412=TRUE,J412,"")</f>
        <v/>
      </c>
      <c r="L412" s="134">
        <f>G412+731</f>
        <v/>
      </c>
      <c r="M412" s="134" t="n">
        <v>45473</v>
      </c>
      <c r="N412" s="135">
        <f>IFERROR(IF(G412&lt;&gt;"",IF(I412=TRUE,0,IF(U412=TRUE,0,L412-M412)),0),0)</f>
        <v/>
      </c>
      <c r="O412" s="135">
        <f>IF(N412&gt;0,IF(N412&lt;=180,N412,0),0)</f>
        <v/>
      </c>
      <c r="P412" s="133">
        <f>IF(AND(N412&lt;90,N412&gt;0),Q412,0)</f>
        <v/>
      </c>
      <c r="Q412" s="133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33">
        <f>IF(AND(H412=TRUE,I412=FALSE),Q412,0)</f>
        <v/>
      </c>
      <c r="S412" s="133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34">
        <f>IF(U412=TRUE,$J412,"")</f>
        <v/>
      </c>
      <c r="U412" s="132" t="b">
        <v>0</v>
      </c>
      <c r="V412" s="133">
        <f>IF(AND(H412=TRUE,OR(K412="",K412&gt;M412)),S412,0)</f>
        <v/>
      </c>
      <c r="W412" s="132" t="n">
        <v>0</v>
      </c>
      <c r="X412" s="132" t="b">
        <v>0</v>
      </c>
      <c r="Y412" s="135">
        <f>IF(H412=FALSE,VLOOKUP($C412,Sales!$C:$F,4,FALSE),1)</f>
        <v/>
      </c>
      <c r="Z412" s="132">
        <f>IF(Y412=0,"Release",IF(AND(L412&lt;J412,Y412=1,H412=FALSE,U412=FALSE,MONTH(L412)&amp;"/"&amp;YEAR(L412)&lt;&gt;MONTH(J412)&amp;"/"&amp;YEAR(J412)),"Release",""))</f>
        <v/>
      </c>
      <c r="AA412" s="136">
        <f>_xlfn.minifs($L:$L,$C:$C,$C412,$F:$F,"&lt;&gt;0")</f>
        <v/>
      </c>
      <c r="AB412" s="136">
        <f>C412&amp;"-"&amp;A412</f>
        <v/>
      </c>
      <c r="AC412" s="136">
        <f>L412</f>
        <v/>
      </c>
      <c r="AD412" s="136">
        <f>EOMONTH(EDATE($J412, 0), 0)</f>
        <v/>
      </c>
      <c r="AE412" s="135">
        <f>IF(AND(AD412&gt;EOMONTH(EDATE(AA412, 0), 0)),1,0)</f>
        <v/>
      </c>
    </row>
    <row r="413">
      <c r="A413" s="132" t="inlineStr">
        <is>
          <t>ZVAN05</t>
        </is>
      </c>
      <c r="B413" s="132" t="n">
        <v>7</v>
      </c>
      <c r="C413" s="132" t="inlineStr">
        <is>
          <t>HVK301</t>
        </is>
      </c>
      <c r="D413" s="132" t="inlineStr">
        <is>
          <t>K</t>
        </is>
      </c>
      <c r="E413" s="132" t="inlineStr">
        <is>
          <t>van der Sandt Hermanus</t>
        </is>
      </c>
      <c r="F413" s="133">
        <f>SUMIFS(Investors!$M:$M, Investors!$I:$I, "&lt;=" &amp; 'NSST Print'!$B$3, Investors!$K:$K, "&gt;" &amp; 'NSST Print'!$B$3, Investors!$A:$A, 'Investor Exit List'!A413, Investors!$E:$E, 'Investor Exit List'!C413)</f>
        <v/>
      </c>
      <c r="G413" s="134" t="n">
        <v>44909</v>
      </c>
      <c r="H413" s="132">
        <f>VLOOKUP($C413,Sales!$C:$E,2,FALSE)</f>
        <v/>
      </c>
      <c r="I413" s="132">
        <f>VLOOKUP($C413,Sales!$C:$E,3,FALSE)</f>
        <v/>
      </c>
      <c r="J413" s="134">
        <f>SUMIFS(Sales!$H:$H,Sales!$C:$C,'Investor Exit List'!$C413)</f>
        <v/>
      </c>
      <c r="K413" s="134">
        <f>IF(I413=TRUE,J413,"")</f>
        <v/>
      </c>
      <c r="L413" s="134">
        <f>G413+731</f>
        <v/>
      </c>
      <c r="M413" s="134" t="n">
        <v>45473</v>
      </c>
      <c r="N413" s="135">
        <f>IFERROR(IF(G413&lt;&gt;"",IF(I413=TRUE,0,IF(U413=TRUE,0,L413-M413)),0),0)</f>
        <v/>
      </c>
      <c r="O413" s="135">
        <f>IF(N413&gt;0,IF(N413&lt;=180,N413,0),0)</f>
        <v/>
      </c>
      <c r="P413" s="133">
        <f>IF(AND(N413&lt;90,N413&gt;0),Q413,0)</f>
        <v/>
      </c>
      <c r="Q413" s="133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33">
        <f>IF(AND(H413=TRUE,I413=FALSE),Q413,0)</f>
        <v/>
      </c>
      <c r="S413" s="133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34">
        <f>IF(U413=TRUE,$J413,"")</f>
        <v/>
      </c>
      <c r="U413" s="132" t="b">
        <v>0</v>
      </c>
      <c r="V413" s="133">
        <f>IF(AND(H413=TRUE,OR(K413="",K413&gt;M413)),S413,0)</f>
        <v/>
      </c>
      <c r="W413" s="132" t="n">
        <v>0</v>
      </c>
      <c r="X413" s="132" t="b">
        <v>0</v>
      </c>
      <c r="Y413" s="135">
        <f>IF(H413=FALSE,VLOOKUP($C413,Sales!$C:$F,4,FALSE),1)</f>
        <v/>
      </c>
      <c r="Z413" s="132">
        <f>IF(Y413=0,"Release",IF(AND(L413&lt;J413,Y413=1,H413=FALSE,U413=FALSE,MONTH(L413)&amp;"/"&amp;YEAR(L413)&lt;&gt;MONTH(J413)&amp;"/"&amp;YEAR(J413)),"Release",""))</f>
        <v/>
      </c>
      <c r="AA413" s="136">
        <f>_xlfn.minifs($L:$L,$C:$C,$C413,$F:$F,"&lt;&gt;0")</f>
        <v/>
      </c>
      <c r="AB413" s="136">
        <f>C413&amp;"-"&amp;A413</f>
        <v/>
      </c>
      <c r="AC413" s="136">
        <f>L413</f>
        <v/>
      </c>
      <c r="AD413" s="136">
        <f>EOMONTH(EDATE($J413, 0), 0)</f>
        <v/>
      </c>
      <c r="AE413" s="135">
        <f>IF(AND(AD413&gt;EOMONTH(EDATE(AA413, 0), 0)),1,0)</f>
        <v/>
      </c>
    </row>
    <row r="414">
      <c r="A414" s="132" t="inlineStr">
        <is>
          <t>ZBEL01</t>
        </is>
      </c>
      <c r="B414" s="132" t="n">
        <v>5</v>
      </c>
      <c r="C414" s="132" t="inlineStr">
        <is>
          <t>HVK302</t>
        </is>
      </c>
      <c r="D414" s="132" t="inlineStr">
        <is>
          <t>K</t>
        </is>
      </c>
      <c r="E414" s="132" t="inlineStr">
        <is>
          <t>Belford Helen Constance</t>
        </is>
      </c>
      <c r="F414" s="133">
        <f>SUMIFS(Investors!$M:$M, Investors!$I:$I, "&lt;=" &amp; 'NSST Print'!$B$3, Investors!$K:$K, "&gt;" &amp; 'NSST Print'!$B$3, Investors!$A:$A, 'Investor Exit List'!A414, Investors!$E:$E, 'Investor Exit List'!C414)</f>
        <v/>
      </c>
      <c r="G414" s="134" t="n">
        <v>44986</v>
      </c>
      <c r="H414" s="132">
        <f>VLOOKUP($C414,Sales!$C:$E,2,FALSE)</f>
        <v/>
      </c>
      <c r="I414" s="132">
        <f>VLOOKUP($C414,Sales!$C:$E,3,FALSE)</f>
        <v/>
      </c>
      <c r="J414" s="134">
        <f>SUMIFS(Sales!$H:$H,Sales!$C:$C,'Investor Exit List'!$C414)</f>
        <v/>
      </c>
      <c r="K414" s="134">
        <f>IF(I414=TRUE,J414,"")</f>
        <v/>
      </c>
      <c r="L414" s="134">
        <f>G414+731</f>
        <v/>
      </c>
      <c r="M414" s="134" t="n">
        <v>45473</v>
      </c>
      <c r="N414" s="135">
        <f>IFERROR(IF(G414&lt;&gt;"",IF(I414=TRUE,0,IF(U414=TRUE,0,L414-M414)),0),0)</f>
        <v/>
      </c>
      <c r="O414" s="135">
        <f>IF(N414&gt;0,IF(N414&lt;=180,N414,0),0)</f>
        <v/>
      </c>
      <c r="P414" s="133">
        <f>IF(AND(N414&lt;90,N414&gt;0),Q414,0)</f>
        <v/>
      </c>
      <c r="Q414" s="133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33">
        <f>IF(AND(H414=TRUE,I414=FALSE),Q414,0)</f>
        <v/>
      </c>
      <c r="S414" s="133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34">
        <f>IF(U414=TRUE,$J414,"")</f>
        <v/>
      </c>
      <c r="U414" s="132" t="b">
        <v>0</v>
      </c>
      <c r="V414" s="133">
        <f>IF(AND(H414=TRUE,OR(K414="",K414&gt;M414)),S414,0)</f>
        <v/>
      </c>
      <c r="W414" s="132" t="n">
        <v>0</v>
      </c>
      <c r="X414" s="132" t="b">
        <v>0</v>
      </c>
      <c r="Y414" s="135">
        <f>IF(H414=FALSE,VLOOKUP($C414,Sales!$C:$F,4,FALSE),1)</f>
        <v/>
      </c>
      <c r="Z414" s="132">
        <f>IF(Y414=0,"Release",IF(AND(L414&lt;J414,Y414=1,H414=FALSE,U414=FALSE,MONTH(L414)&amp;"/"&amp;YEAR(L414)&lt;&gt;MONTH(J414)&amp;"/"&amp;YEAR(J414)),"Release",""))</f>
        <v/>
      </c>
      <c r="AA414" s="136">
        <f>_xlfn.minifs($L:$L,$C:$C,$C414,$F:$F,"&lt;&gt;0")</f>
        <v/>
      </c>
      <c r="AB414" s="136">
        <f>C414&amp;"-"&amp;A414</f>
        <v/>
      </c>
      <c r="AC414" s="136">
        <f>L414</f>
        <v/>
      </c>
      <c r="AD414" s="136">
        <f>EOMONTH(EDATE($J414, 0), 0)</f>
        <v/>
      </c>
      <c r="AE414" s="135">
        <f>IF(AND(AD414&gt;EOMONTH(EDATE(AA414, 0), 0)),1,0)</f>
        <v/>
      </c>
    </row>
    <row r="415">
      <c r="A415" s="132" t="inlineStr">
        <is>
          <t>ZCRO01</t>
        </is>
      </c>
      <c r="B415" s="132" t="n">
        <v>8</v>
      </c>
      <c r="C415" s="132" t="inlineStr">
        <is>
          <t>HVK302</t>
        </is>
      </c>
      <c r="D415" s="132" t="inlineStr">
        <is>
          <t>K</t>
        </is>
      </c>
      <c r="E415" s="132" t="inlineStr">
        <is>
          <t>Lunau Marc</t>
        </is>
      </c>
      <c r="F415" s="133">
        <f>SUMIFS(Investors!$M:$M, Investors!$I:$I, "&lt;=" &amp; 'NSST Print'!$B$3, Investors!$K:$K, "&gt;" &amp; 'NSST Print'!$B$3, Investors!$A:$A, 'Investor Exit List'!A415, Investors!$E:$E, 'Investor Exit List'!C415)</f>
        <v/>
      </c>
      <c r="G415" s="134" t="n">
        <v>44995</v>
      </c>
      <c r="H415" s="132">
        <f>VLOOKUP($C415,Sales!$C:$E,2,FALSE)</f>
        <v/>
      </c>
      <c r="I415" s="132">
        <f>VLOOKUP($C415,Sales!$C:$E,3,FALSE)</f>
        <v/>
      </c>
      <c r="J415" s="134">
        <f>SUMIFS(Sales!$H:$H,Sales!$C:$C,'Investor Exit List'!$C415)</f>
        <v/>
      </c>
      <c r="K415" s="134">
        <f>IF(I415=TRUE,J415,"")</f>
        <v/>
      </c>
      <c r="L415" s="134">
        <f>G415+731</f>
        <v/>
      </c>
      <c r="M415" s="134" t="n">
        <v>45473</v>
      </c>
      <c r="N415" s="135">
        <f>IFERROR(IF(G415&lt;&gt;"",IF(I415=TRUE,0,IF(U415=TRUE,0,L415-M415)),0),0)</f>
        <v/>
      </c>
      <c r="O415" s="135">
        <f>IF(N415&gt;0,IF(N415&lt;=180,N415,0),0)</f>
        <v/>
      </c>
      <c r="P415" s="133">
        <f>IF(AND(N415&lt;90,N415&gt;0),Q415,0)</f>
        <v/>
      </c>
      <c r="Q415" s="133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33">
        <f>IF(AND(H415=TRUE,I415=FALSE),Q415,0)</f>
        <v/>
      </c>
      <c r="S415" s="133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34">
        <f>IF(U415=TRUE,$J415,"")</f>
        <v/>
      </c>
      <c r="U415" s="132" t="b">
        <v>0</v>
      </c>
      <c r="V415" s="133">
        <f>IF(AND(H415=TRUE,OR(K415="",K415&gt;M415)),S415,0)</f>
        <v/>
      </c>
      <c r="W415" s="132" t="n">
        <v>0</v>
      </c>
      <c r="X415" s="132" t="b">
        <v>0</v>
      </c>
      <c r="Y415" s="135">
        <f>IF(H415=FALSE,VLOOKUP($C415,Sales!$C:$F,4,FALSE),1)</f>
        <v/>
      </c>
      <c r="Z415" s="132">
        <f>IF(Y415=0,"Release",IF(AND(L415&lt;J415,Y415=1,H415=FALSE,U415=FALSE,MONTH(L415)&amp;"/"&amp;YEAR(L415)&lt;&gt;MONTH(J415)&amp;"/"&amp;YEAR(J415)),"Release",""))</f>
        <v/>
      </c>
      <c r="AA415" s="136">
        <f>_xlfn.minifs($L:$L,$C:$C,$C415,$F:$F,"&lt;&gt;0")</f>
        <v/>
      </c>
      <c r="AB415" s="136">
        <f>C415&amp;"-"&amp;A415</f>
        <v/>
      </c>
      <c r="AC415" s="136">
        <f>L415</f>
        <v/>
      </c>
      <c r="AD415" s="136">
        <f>EOMONTH(EDATE($J415, 0), 0)</f>
        <v/>
      </c>
      <c r="AE415" s="135">
        <f>IF(AND(AD415&gt;EOMONTH(EDATE(AA415, 0), 0)),1,0)</f>
        <v/>
      </c>
    </row>
    <row r="416">
      <c r="A416" s="132" t="inlineStr">
        <is>
          <t>ZJOH01</t>
        </is>
      </c>
      <c r="B416" s="132" t="n">
        <v>6</v>
      </c>
      <c r="C416" s="132" t="inlineStr">
        <is>
          <t>HVK302</t>
        </is>
      </c>
      <c r="D416" s="132" t="inlineStr">
        <is>
          <t>K</t>
        </is>
      </c>
      <c r="E416" s="132" t="inlineStr">
        <is>
          <t>Johns Lisa-Marie Natalie</t>
        </is>
      </c>
      <c r="F416" s="133">
        <f>SUMIFS(Investors!$M:$M, Investors!$I:$I, "&lt;=" &amp; 'NSST Print'!$B$3, Investors!$K:$K, "&gt;" &amp; 'NSST Print'!$B$3, Investors!$A:$A, 'Investor Exit List'!A416, Investors!$E:$E, 'Investor Exit List'!C416)</f>
        <v/>
      </c>
      <c r="G416" s="134" t="n">
        <v>44995</v>
      </c>
      <c r="H416" s="132">
        <f>VLOOKUP($C416,Sales!$C:$E,2,FALSE)</f>
        <v/>
      </c>
      <c r="I416" s="132">
        <f>VLOOKUP($C416,Sales!$C:$E,3,FALSE)</f>
        <v/>
      </c>
      <c r="J416" s="134">
        <f>SUMIFS(Sales!$H:$H,Sales!$C:$C,'Investor Exit List'!$C416)</f>
        <v/>
      </c>
      <c r="K416" s="134">
        <f>IF(I416=TRUE,J416,"")</f>
        <v/>
      </c>
      <c r="L416" s="134">
        <f>G416+731</f>
        <v/>
      </c>
      <c r="M416" s="134" t="n">
        <v>45473</v>
      </c>
      <c r="N416" s="135">
        <f>IFERROR(IF(G416&lt;&gt;"",IF(I416=TRUE,0,IF(U416=TRUE,0,L416-M416)),0),0)</f>
        <v/>
      </c>
      <c r="O416" s="135">
        <f>IF(N416&gt;0,IF(N416&lt;=180,N416,0),0)</f>
        <v/>
      </c>
      <c r="P416" s="133">
        <f>IF(AND(N416&lt;90,N416&gt;0),Q416,0)</f>
        <v/>
      </c>
      <c r="Q416" s="133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33">
        <f>IF(AND(H416=TRUE,I416=FALSE),Q416,0)</f>
        <v/>
      </c>
      <c r="S416" s="133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34">
        <f>IF(U416=TRUE,$J416,"")</f>
        <v/>
      </c>
      <c r="U416" s="132" t="b">
        <v>0</v>
      </c>
      <c r="V416" s="133">
        <f>IF(AND(H416=TRUE,OR(K416="",K416&gt;M416)),S416,0)</f>
        <v/>
      </c>
      <c r="W416" s="132" t="n">
        <v>0</v>
      </c>
      <c r="X416" s="132" t="b">
        <v>0</v>
      </c>
      <c r="Y416" s="135">
        <f>IF(H416=FALSE,VLOOKUP($C416,Sales!$C:$F,4,FALSE),1)</f>
        <v/>
      </c>
      <c r="Z416" s="132">
        <f>IF(Y416=0,"Release",IF(AND(L416&lt;J416,Y416=1,H416=FALSE,U416=FALSE,MONTH(L416)&amp;"/"&amp;YEAR(L416)&lt;&gt;MONTH(J416)&amp;"/"&amp;YEAR(J416)),"Release",""))</f>
        <v/>
      </c>
      <c r="AA416" s="136">
        <f>_xlfn.minifs($L:$L,$C:$C,$C416,$F:$F,"&lt;&gt;0")</f>
        <v/>
      </c>
      <c r="AB416" s="136">
        <f>C416&amp;"-"&amp;A416</f>
        <v/>
      </c>
      <c r="AC416" s="136">
        <f>L416</f>
        <v/>
      </c>
      <c r="AD416" s="136">
        <f>EOMONTH(EDATE($J416, 0), 0)</f>
        <v/>
      </c>
      <c r="AE416" s="135">
        <f>IF(AND(AD416&gt;EOMONTH(EDATE(AA416, 0), 0)),1,0)</f>
        <v/>
      </c>
    </row>
    <row r="417">
      <c r="A417" s="132" t="inlineStr">
        <is>
          <t>ZLEW01</t>
        </is>
      </c>
      <c r="B417" s="132" t="n">
        <v>9</v>
      </c>
      <c r="C417" s="132" t="inlineStr">
        <is>
          <t>HVK302</t>
        </is>
      </c>
      <c r="D417" s="132" t="inlineStr">
        <is>
          <t>K</t>
        </is>
      </c>
      <c r="E417" s="132" t="inlineStr">
        <is>
          <t>Lewis Martina Christina</t>
        </is>
      </c>
      <c r="F417" s="133">
        <f>SUMIFS(Investors!$M:$M, Investors!$I:$I, "&lt;=" &amp; 'NSST Print'!$B$3, Investors!$K:$K, "&gt;" &amp; 'NSST Print'!$B$3, Investors!$A:$A, 'Investor Exit List'!A417, Investors!$E:$E, 'Investor Exit List'!C417)</f>
        <v/>
      </c>
      <c r="G417" s="134" t="n">
        <v>44980</v>
      </c>
      <c r="H417" s="132">
        <f>VLOOKUP($C417,Sales!$C:$E,2,FALSE)</f>
        <v/>
      </c>
      <c r="I417" s="132">
        <f>VLOOKUP($C417,Sales!$C:$E,3,FALSE)</f>
        <v/>
      </c>
      <c r="J417" s="134">
        <f>SUMIFS(Sales!$H:$H,Sales!$C:$C,'Investor Exit List'!$C417)</f>
        <v/>
      </c>
      <c r="K417" s="134">
        <f>IF(I417=TRUE,J417,"")</f>
        <v/>
      </c>
      <c r="L417" s="134">
        <f>G417+731</f>
        <v/>
      </c>
      <c r="M417" s="134" t="n">
        <v>45473</v>
      </c>
      <c r="N417" s="135">
        <f>IFERROR(IF(G417&lt;&gt;"",IF(I417=TRUE,0,IF(U417=TRUE,0,L417-M417)),0),0)</f>
        <v/>
      </c>
      <c r="O417" s="135">
        <f>IF(N417&gt;0,IF(N417&lt;=180,N417,0),0)</f>
        <v/>
      </c>
      <c r="P417" s="133">
        <f>IF(AND(N417&lt;90,N417&gt;0),Q417,0)</f>
        <v/>
      </c>
      <c r="Q417" s="133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33">
        <f>IF(AND(H417=TRUE,I417=FALSE),Q417,0)</f>
        <v/>
      </c>
      <c r="S417" s="133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34">
        <f>IF(U417=TRUE,$J417,"")</f>
        <v/>
      </c>
      <c r="U417" s="132" t="b">
        <v>0</v>
      </c>
      <c r="V417" s="133">
        <f>IF(AND(H417=TRUE,OR(K417="",K417&gt;M417)),S417,0)</f>
        <v/>
      </c>
      <c r="W417" s="132" t="n">
        <v>0</v>
      </c>
      <c r="X417" s="132" t="b">
        <v>0</v>
      </c>
      <c r="Y417" s="135">
        <f>IF(H417=FALSE,VLOOKUP($C417,Sales!$C:$F,4,FALSE),1)</f>
        <v/>
      </c>
      <c r="Z417" s="132">
        <f>IF(Y417=0,"Release",IF(AND(L417&lt;J417,Y417=1,H417=FALSE,U417=FALSE,MONTH(L417)&amp;"/"&amp;YEAR(L417)&lt;&gt;MONTH(J417)&amp;"/"&amp;YEAR(J417)),"Release",""))</f>
        <v/>
      </c>
      <c r="AA417" s="136">
        <f>_xlfn.minifs($L:$L,$C:$C,$C417,$F:$F,"&lt;&gt;0")</f>
        <v/>
      </c>
      <c r="AB417" s="136">
        <f>C417&amp;"-"&amp;A417</f>
        <v/>
      </c>
      <c r="AC417" s="136">
        <f>L417</f>
        <v/>
      </c>
      <c r="AD417" s="136">
        <f>EOMONTH(EDATE($J417, 0), 0)</f>
        <v/>
      </c>
      <c r="AE417" s="135">
        <f>IF(AND(AD417&gt;EOMONTH(EDATE(AA417, 0), 0)),1,0)</f>
        <v/>
      </c>
    </row>
    <row r="418">
      <c r="A418" s="132" t="inlineStr">
        <is>
          <t>ZMAR01</t>
        </is>
      </c>
      <c r="B418" s="132" t="n">
        <v>3</v>
      </c>
      <c r="C418" s="132" t="inlineStr">
        <is>
          <t>HVK302</t>
        </is>
      </c>
      <c r="D418" s="132" t="inlineStr">
        <is>
          <t>K</t>
        </is>
      </c>
      <c r="E418" s="132" t="inlineStr">
        <is>
          <t>Martin Beverley-Ann Kinsla</t>
        </is>
      </c>
      <c r="F418" s="133">
        <f>SUMIFS(Investors!$M:$M, Investors!$I:$I, "&lt;=" &amp; 'NSST Print'!$B$3, Investors!$K:$K, "&gt;" &amp; 'NSST Print'!$B$3, Investors!$A:$A, 'Investor Exit List'!A418, Investors!$E:$E, 'Investor Exit List'!C418)</f>
        <v/>
      </c>
      <c r="G418" s="134" t="n">
        <v>44980</v>
      </c>
      <c r="H418" s="132">
        <f>VLOOKUP($C418,Sales!$C:$E,2,FALSE)</f>
        <v/>
      </c>
      <c r="I418" s="132">
        <f>VLOOKUP($C418,Sales!$C:$E,3,FALSE)</f>
        <v/>
      </c>
      <c r="J418" s="134">
        <f>SUMIFS(Sales!$H:$H,Sales!$C:$C,'Investor Exit List'!$C418)</f>
        <v/>
      </c>
      <c r="K418" s="134">
        <f>IF(I418=TRUE,J418,"")</f>
        <v/>
      </c>
      <c r="L418" s="134">
        <f>G418+731</f>
        <v/>
      </c>
      <c r="M418" s="134" t="n">
        <v>45473</v>
      </c>
      <c r="N418" s="135">
        <f>IFERROR(IF(G418&lt;&gt;"",IF(I418=TRUE,0,IF(U418=TRUE,0,L418-M418)),0),0)</f>
        <v/>
      </c>
      <c r="O418" s="135">
        <f>IF(N418&gt;0,IF(N418&lt;=180,N418,0),0)</f>
        <v/>
      </c>
      <c r="P418" s="133">
        <f>IF(AND(N418&lt;90,N418&gt;0),Q418,0)</f>
        <v/>
      </c>
      <c r="Q418" s="133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33">
        <f>IF(AND(H418=TRUE,I418=FALSE),Q418,0)</f>
        <v/>
      </c>
      <c r="S418" s="133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34">
        <f>IF(U418=TRUE,$J418,"")</f>
        <v/>
      </c>
      <c r="U418" s="132" t="b">
        <v>0</v>
      </c>
      <c r="V418" s="133">
        <f>IF(AND(H418=TRUE,OR(K418="",K418&gt;M418)),S418,0)</f>
        <v/>
      </c>
      <c r="W418" s="132" t="n">
        <v>0</v>
      </c>
      <c r="X418" s="132" t="b">
        <v>0</v>
      </c>
      <c r="Y418" s="135">
        <f>IF(H418=FALSE,VLOOKUP($C418,Sales!$C:$F,4,FALSE),1)</f>
        <v/>
      </c>
      <c r="Z418" s="132">
        <f>IF(Y418=0,"Release",IF(AND(L418&lt;J418,Y418=1,H418=FALSE,U418=FALSE,MONTH(L418)&amp;"/"&amp;YEAR(L418)&lt;&gt;MONTH(J418)&amp;"/"&amp;YEAR(J418)),"Release",""))</f>
        <v/>
      </c>
      <c r="AA418" s="136">
        <f>_xlfn.minifs($L:$L,$C:$C,$C418,$F:$F,"&lt;&gt;0")</f>
        <v/>
      </c>
      <c r="AB418" s="136">
        <f>C418&amp;"-"&amp;A418</f>
        <v/>
      </c>
      <c r="AC418" s="136">
        <f>L418</f>
        <v/>
      </c>
      <c r="AD418" s="136">
        <f>EOMONTH(EDATE($J418, 0), 0)</f>
        <v/>
      </c>
      <c r="AE418" s="135">
        <f>IF(AND(AD418&gt;EOMONTH(EDATE(AA418, 0), 0)),1,0)</f>
        <v/>
      </c>
    </row>
    <row r="419">
      <c r="A419" s="132" t="inlineStr">
        <is>
          <t>ZCRO01</t>
        </is>
      </c>
      <c r="B419" s="132" t="n">
        <v>9</v>
      </c>
      <c r="C419" s="132" t="inlineStr">
        <is>
          <t>HVK303</t>
        </is>
      </c>
      <c r="D419" s="132" t="inlineStr">
        <is>
          <t>K</t>
        </is>
      </c>
      <c r="E419" s="132" t="inlineStr">
        <is>
          <t>Lunau Marc</t>
        </is>
      </c>
      <c r="F419" s="133">
        <f>SUMIFS(Investors!$M:$M, Investors!$I:$I, "&lt;=" &amp; 'NSST Print'!$B$3, Investors!$K:$K, "&gt;" &amp; 'NSST Print'!$B$3, Investors!$A:$A, 'Investor Exit List'!A419, Investors!$E:$E, 'Investor Exit List'!C419)</f>
        <v/>
      </c>
      <c r="G419" s="134" t="n">
        <v>44995</v>
      </c>
      <c r="H419" s="132">
        <f>VLOOKUP($C419,Sales!$C:$E,2,FALSE)</f>
        <v/>
      </c>
      <c r="I419" s="132">
        <f>VLOOKUP($C419,Sales!$C:$E,3,FALSE)</f>
        <v/>
      </c>
      <c r="J419" s="134">
        <f>SUMIFS(Sales!$H:$H,Sales!$C:$C,'Investor Exit List'!$C419)</f>
        <v/>
      </c>
      <c r="K419" s="134">
        <f>IF(I419=TRUE,J419,"")</f>
        <v/>
      </c>
      <c r="L419" s="134">
        <f>G419+731</f>
        <v/>
      </c>
      <c r="M419" s="134" t="n">
        <v>45473</v>
      </c>
      <c r="N419" s="135">
        <f>IFERROR(IF(G419&lt;&gt;"",IF(I419=TRUE,0,IF(U419=TRUE,0,L419-M419)),0),0)</f>
        <v/>
      </c>
      <c r="O419" s="135">
        <f>IF(N419&gt;0,IF(N419&lt;=180,N419,0),0)</f>
        <v/>
      </c>
      <c r="P419" s="133">
        <f>IF(AND(N419&lt;90,N419&gt;0),Q419,0)</f>
        <v/>
      </c>
      <c r="Q419" s="133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33">
        <f>IF(AND(H419=TRUE,I419=FALSE),Q419,0)</f>
        <v/>
      </c>
      <c r="S419" s="133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34">
        <f>IF(U419=TRUE,$J419,"")</f>
        <v/>
      </c>
      <c r="U419" s="132" t="b">
        <v>0</v>
      </c>
      <c r="V419" s="133">
        <f>IF(AND(H419=TRUE,OR(K419="",K419&gt;M419)),S419,0)</f>
        <v/>
      </c>
      <c r="W419" s="132" t="n">
        <v>0</v>
      </c>
      <c r="X419" s="132" t="b">
        <v>0</v>
      </c>
      <c r="Y419" s="135">
        <f>IF(H419=FALSE,VLOOKUP($C419,Sales!$C:$F,4,FALSE),1)</f>
        <v/>
      </c>
      <c r="Z419" s="132">
        <f>IF(Y419=0,"Release",IF(AND(L419&lt;J419,Y419=1,H419=FALSE,U419=FALSE,MONTH(L419)&amp;"/"&amp;YEAR(L419)&lt;&gt;MONTH(J419)&amp;"/"&amp;YEAR(J419)),"Release",""))</f>
        <v/>
      </c>
      <c r="AA419" s="136">
        <f>_xlfn.minifs($L:$L,$C:$C,$C419,$F:$F,"&lt;&gt;0")</f>
        <v/>
      </c>
      <c r="AB419" s="136">
        <f>C419&amp;"-"&amp;A419</f>
        <v/>
      </c>
      <c r="AC419" s="136">
        <f>L419</f>
        <v/>
      </c>
      <c r="AD419" s="136">
        <f>EOMONTH(EDATE($J419, 0), 0)</f>
        <v/>
      </c>
      <c r="AE419" s="135">
        <f>IF(AND(AD419&gt;EOMONTH(EDATE(AA419, 0), 0)),1,0)</f>
        <v/>
      </c>
    </row>
    <row r="420">
      <c r="A420" s="132" t="inlineStr">
        <is>
          <t>ZDAD01</t>
        </is>
      </c>
      <c r="B420" s="132" t="n">
        <v>3</v>
      </c>
      <c r="C420" s="132" t="inlineStr">
        <is>
          <t>HVK303</t>
        </is>
      </c>
      <c r="D420" s="132" t="inlineStr">
        <is>
          <t>K</t>
        </is>
      </c>
      <c r="E420" s="132" t="inlineStr">
        <is>
          <t>Dadoo Feroz</t>
        </is>
      </c>
      <c r="F420" s="133">
        <f>SUMIFS(Investors!$M:$M, Investors!$I:$I, "&lt;=" &amp; 'NSST Print'!$B$3, Investors!$K:$K, "&gt;" &amp; 'NSST Print'!$B$3, Investors!$A:$A, 'Investor Exit List'!A420, Investors!$E:$E, 'Investor Exit List'!C420)</f>
        <v/>
      </c>
      <c r="G420" s="134" t="n">
        <v>45016</v>
      </c>
      <c r="H420" s="132">
        <f>VLOOKUP($C420,Sales!$C:$E,2,FALSE)</f>
        <v/>
      </c>
      <c r="I420" s="132">
        <f>VLOOKUP($C420,Sales!$C:$E,3,FALSE)</f>
        <v/>
      </c>
      <c r="J420" s="134">
        <f>SUMIFS(Sales!$H:$H,Sales!$C:$C,'Investor Exit List'!$C420)</f>
        <v/>
      </c>
      <c r="K420" s="134">
        <f>IF(I420=TRUE,J420,"")</f>
        <v/>
      </c>
      <c r="L420" s="134">
        <f>G420+731</f>
        <v/>
      </c>
      <c r="M420" s="134" t="n">
        <v>45473</v>
      </c>
      <c r="N420" s="135">
        <f>IFERROR(IF(G420&lt;&gt;"",IF(I420=TRUE,0,IF(U420=TRUE,0,L420-M420)),0),0)</f>
        <v/>
      </c>
      <c r="O420" s="135">
        <f>IF(N420&gt;0,IF(N420&lt;=180,N420,0),0)</f>
        <v/>
      </c>
      <c r="P420" s="133">
        <f>IF(AND(N420&lt;90,N420&gt;0),Q420,0)</f>
        <v/>
      </c>
      <c r="Q420" s="133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33">
        <f>IF(AND(H420=TRUE,I420=FALSE),Q420,0)</f>
        <v/>
      </c>
      <c r="S420" s="133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34">
        <f>IF(U420=TRUE,$J420,"")</f>
        <v/>
      </c>
      <c r="U420" s="132" t="b">
        <v>0</v>
      </c>
      <c r="V420" s="133">
        <f>IF(AND(H420=TRUE,OR(K420="",K420&gt;M420)),S420,0)</f>
        <v/>
      </c>
      <c r="W420" s="132" t="n">
        <v>0</v>
      </c>
      <c r="X420" s="132" t="b">
        <v>0</v>
      </c>
      <c r="Y420" s="135">
        <f>IF(H420=FALSE,VLOOKUP($C420,Sales!$C:$F,4,FALSE),1)</f>
        <v/>
      </c>
      <c r="Z420" s="132">
        <f>IF(Y420=0,"Release",IF(AND(L420&lt;J420,Y420=1,H420=FALSE,U420=FALSE,MONTH(L420)&amp;"/"&amp;YEAR(L420)&lt;&gt;MONTH(J420)&amp;"/"&amp;YEAR(J420)),"Release",""))</f>
        <v/>
      </c>
      <c r="AA420" s="136">
        <f>_xlfn.minifs($L:$L,$C:$C,$C420,$F:$F,"&lt;&gt;0")</f>
        <v/>
      </c>
      <c r="AB420" s="136">
        <f>C420&amp;"-"&amp;A420</f>
        <v/>
      </c>
      <c r="AC420" s="136">
        <f>L420</f>
        <v/>
      </c>
      <c r="AD420" s="136">
        <f>EOMONTH(EDATE($J420, 0), 0)</f>
        <v/>
      </c>
      <c r="AE420" s="135">
        <f>IF(AND(AD420&gt;EOMONTH(EDATE(AA420, 0), 0)),1,0)</f>
        <v/>
      </c>
    </row>
    <row r="421">
      <c r="A421" s="132" t="inlineStr">
        <is>
          <t>ZHUN01</t>
        </is>
      </c>
      <c r="B421" s="132" t="n">
        <v>4</v>
      </c>
      <c r="C421" s="132" t="inlineStr">
        <is>
          <t>HVK303</t>
        </is>
      </c>
      <c r="D421" s="132" t="inlineStr">
        <is>
          <t>K</t>
        </is>
      </c>
      <c r="E421" s="132" t="inlineStr">
        <is>
          <t>Hunter Lance</t>
        </is>
      </c>
      <c r="F421" s="133">
        <f>SUMIFS(Investors!$M:$M, Investors!$I:$I, "&lt;=" &amp; 'NSST Print'!$B$3, Investors!$K:$K, "&gt;" &amp; 'NSST Print'!$B$3, Investors!$A:$A, 'Investor Exit List'!A421, Investors!$E:$E, 'Investor Exit List'!C421)</f>
        <v/>
      </c>
      <c r="G421" s="134" t="n">
        <v>44980</v>
      </c>
      <c r="H421" s="132">
        <f>VLOOKUP($C421,Sales!$C:$E,2,FALSE)</f>
        <v/>
      </c>
      <c r="I421" s="132">
        <f>VLOOKUP($C421,Sales!$C:$E,3,FALSE)</f>
        <v/>
      </c>
      <c r="J421" s="134">
        <f>SUMIFS(Sales!$H:$H,Sales!$C:$C,'Investor Exit List'!$C421)</f>
        <v/>
      </c>
      <c r="K421" s="134">
        <f>IF(I421=TRUE,J421,"")</f>
        <v/>
      </c>
      <c r="L421" s="134">
        <f>G421+731</f>
        <v/>
      </c>
      <c r="M421" s="134" t="n">
        <v>45473</v>
      </c>
      <c r="N421" s="135">
        <f>IFERROR(IF(G421&lt;&gt;"",IF(I421=TRUE,0,IF(U421=TRUE,0,L421-M421)),0),0)</f>
        <v/>
      </c>
      <c r="O421" s="135">
        <f>IF(N421&gt;0,IF(N421&lt;=180,N421,0),0)</f>
        <v/>
      </c>
      <c r="P421" s="133">
        <f>IF(AND(N421&lt;90,N421&gt;0),Q421,0)</f>
        <v/>
      </c>
      <c r="Q421" s="133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33">
        <f>IF(AND(H421=TRUE,I421=FALSE),Q421,0)</f>
        <v/>
      </c>
      <c r="S421" s="133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34">
        <f>IF(U421=TRUE,$J421,"")</f>
        <v/>
      </c>
      <c r="U421" s="132" t="b">
        <v>0</v>
      </c>
      <c r="V421" s="133">
        <f>IF(AND(H421=TRUE,OR(K421="",K421&gt;M421)),S421,0)</f>
        <v/>
      </c>
      <c r="W421" s="132" t="n">
        <v>0</v>
      </c>
      <c r="X421" s="132" t="b">
        <v>0</v>
      </c>
      <c r="Y421" s="135">
        <f>IF(H421=FALSE,VLOOKUP($C421,Sales!$C:$F,4,FALSE),1)</f>
        <v/>
      </c>
      <c r="Z421" s="132">
        <f>IF(Y421=0,"Release",IF(AND(L421&lt;J421,Y421=1,H421=FALSE,U421=FALSE,MONTH(L421)&amp;"/"&amp;YEAR(L421)&lt;&gt;MONTH(J421)&amp;"/"&amp;YEAR(J421)),"Release",""))</f>
        <v/>
      </c>
      <c r="AA421" s="136">
        <f>_xlfn.minifs($L:$L,$C:$C,$C421,$F:$F,"&lt;&gt;0")</f>
        <v/>
      </c>
      <c r="AB421" s="136">
        <f>C421&amp;"-"&amp;A421</f>
        <v/>
      </c>
      <c r="AC421" s="136">
        <f>L421</f>
        <v/>
      </c>
      <c r="AD421" s="136">
        <f>EOMONTH(EDATE($J421, 0), 0)</f>
        <v/>
      </c>
      <c r="AE421" s="135">
        <f>IF(AND(AD421&gt;EOMONTH(EDATE(AA421, 0), 0)),1,0)</f>
        <v/>
      </c>
    </row>
    <row r="422">
      <c r="A422" s="132" t="inlineStr">
        <is>
          <t>ZINT01</t>
        </is>
      </c>
      <c r="B422" s="132" t="n">
        <v>11</v>
      </c>
      <c r="C422" s="132" t="inlineStr">
        <is>
          <t>HVK303</t>
        </is>
      </c>
      <c r="D422" s="132" t="inlineStr">
        <is>
          <t>K</t>
        </is>
      </c>
      <c r="E422" s="132" t="inlineStr">
        <is>
          <t>Lunau Marc</t>
        </is>
      </c>
      <c r="F422" s="133">
        <f>SUMIFS(Investors!$M:$M, Investors!$I:$I, "&lt;=" &amp; 'NSST Print'!$B$3, Investors!$K:$K, "&gt;" &amp; 'NSST Print'!$B$3, Investors!$A:$A, 'Investor Exit List'!A422, Investors!$E:$E, 'Investor Exit List'!C422)</f>
        <v/>
      </c>
      <c r="G422" s="134" t="n">
        <v>45008</v>
      </c>
      <c r="H422" s="132">
        <f>VLOOKUP($C422,Sales!$C:$E,2,FALSE)</f>
        <v/>
      </c>
      <c r="I422" s="132">
        <f>VLOOKUP($C422,Sales!$C:$E,3,FALSE)</f>
        <v/>
      </c>
      <c r="J422" s="134">
        <f>SUMIFS(Sales!$H:$H,Sales!$C:$C,'Investor Exit List'!$C422)</f>
        <v/>
      </c>
      <c r="K422" s="134">
        <f>IF(I422=TRUE,J422,"")</f>
        <v/>
      </c>
      <c r="L422" s="134">
        <f>G422+731</f>
        <v/>
      </c>
      <c r="M422" s="134" t="n">
        <v>45473</v>
      </c>
      <c r="N422" s="135">
        <f>IFERROR(IF(G422&lt;&gt;"",IF(I422=TRUE,0,IF(U422=TRUE,0,L422-M422)),0),0)</f>
        <v/>
      </c>
      <c r="O422" s="135">
        <f>IF(N422&gt;0,IF(N422&lt;=180,N422,0),0)</f>
        <v/>
      </c>
      <c r="P422" s="133">
        <f>IF(AND(N422&lt;90,N422&gt;0),Q422,0)</f>
        <v/>
      </c>
      <c r="Q422" s="133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33">
        <f>IF(AND(H422=TRUE,I422=FALSE),Q422,0)</f>
        <v/>
      </c>
      <c r="S422" s="133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34">
        <f>IF(U422=TRUE,$J422,"")</f>
        <v/>
      </c>
      <c r="U422" s="132" t="b">
        <v>0</v>
      </c>
      <c r="V422" s="133">
        <f>IF(AND(H422=TRUE,OR(K422="",K422&gt;M422)),S422,0)</f>
        <v/>
      </c>
      <c r="W422" s="132" t="n">
        <v>0</v>
      </c>
      <c r="X422" s="132" t="b">
        <v>0</v>
      </c>
      <c r="Y422" s="135">
        <f>IF(H422=FALSE,VLOOKUP($C422,Sales!$C:$F,4,FALSE),1)</f>
        <v/>
      </c>
      <c r="Z422" s="132">
        <f>IF(Y422=0,"Release",IF(AND(L422&lt;J422,Y422=1,H422=FALSE,U422=FALSE,MONTH(L422)&amp;"/"&amp;YEAR(L422)&lt;&gt;MONTH(J422)&amp;"/"&amp;YEAR(J422)),"Release",""))</f>
        <v/>
      </c>
      <c r="AA422" s="136">
        <f>_xlfn.minifs($L:$L,$C:$C,$C422,$F:$F,"&lt;&gt;0")</f>
        <v/>
      </c>
      <c r="AB422" s="136">
        <f>C422&amp;"-"&amp;A422</f>
        <v/>
      </c>
      <c r="AC422" s="136">
        <f>L422</f>
        <v/>
      </c>
      <c r="AD422" s="136">
        <f>EOMONTH(EDATE($J422, 0), 0)</f>
        <v/>
      </c>
      <c r="AE422" s="135">
        <f>IF(AND(AD422&gt;EOMONTH(EDATE(AA422, 0), 0)),1,0)</f>
        <v/>
      </c>
    </row>
    <row r="423">
      <c r="A423" s="132" t="inlineStr">
        <is>
          <t>ZMEH01</t>
        </is>
      </c>
      <c r="B423" s="132" t="n">
        <v>2</v>
      </c>
      <c r="C423" s="132" t="inlineStr">
        <is>
          <t>HVK303</t>
        </is>
      </c>
      <c r="D423" s="132" t="inlineStr">
        <is>
          <t>K</t>
        </is>
      </c>
      <c r="E423" s="132" t="inlineStr">
        <is>
          <t>Mehl Ralph Graham</t>
        </is>
      </c>
      <c r="F423" s="133">
        <f>SUMIFS(Investors!$M:$M, Investors!$I:$I, "&lt;=" &amp; 'NSST Print'!$B$3, Investors!$K:$K, "&gt;" &amp; 'NSST Print'!$B$3, Investors!$A:$A, 'Investor Exit List'!A423, Investors!$E:$E, 'Investor Exit List'!C423)</f>
        <v/>
      </c>
      <c r="G423" s="134" t="n">
        <v>45016</v>
      </c>
      <c r="H423" s="132">
        <f>VLOOKUP($C423,Sales!$C:$E,2,FALSE)</f>
        <v/>
      </c>
      <c r="I423" s="132">
        <f>VLOOKUP($C423,Sales!$C:$E,3,FALSE)</f>
        <v/>
      </c>
      <c r="J423" s="134">
        <f>SUMIFS(Sales!$H:$H,Sales!$C:$C,'Investor Exit List'!$C423)</f>
        <v/>
      </c>
      <c r="K423" s="134">
        <f>IF(I423=TRUE,J423,"")</f>
        <v/>
      </c>
      <c r="L423" s="134">
        <f>G423+731</f>
        <v/>
      </c>
      <c r="M423" s="134" t="n">
        <v>45473</v>
      </c>
      <c r="N423" s="135">
        <f>IFERROR(IF(G423&lt;&gt;"",IF(I423=TRUE,0,IF(U423=TRUE,0,L423-M423)),0),0)</f>
        <v/>
      </c>
      <c r="O423" s="135">
        <f>IF(N423&gt;0,IF(N423&lt;=180,N423,0),0)</f>
        <v/>
      </c>
      <c r="P423" s="133">
        <f>IF(AND(N423&lt;90,N423&gt;0),Q423,0)</f>
        <v/>
      </c>
      <c r="Q423" s="133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33">
        <f>IF(AND(H423=TRUE,I423=FALSE),Q423,0)</f>
        <v/>
      </c>
      <c r="S423" s="133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34">
        <f>IF(U423=TRUE,$J423,"")</f>
        <v/>
      </c>
      <c r="U423" s="132" t="b">
        <v>0</v>
      </c>
      <c r="V423" s="133">
        <f>IF(AND(H423=TRUE,OR(K423="",K423&gt;M423)),S423,0)</f>
        <v/>
      </c>
      <c r="W423" s="132" t="n">
        <v>0</v>
      </c>
      <c r="X423" s="132" t="b">
        <v>0</v>
      </c>
      <c r="Y423" s="135">
        <f>IF(H423=FALSE,VLOOKUP($C423,Sales!$C:$F,4,FALSE),1)</f>
        <v/>
      </c>
      <c r="Z423" s="132">
        <f>IF(Y423=0,"Release",IF(AND(L423&lt;J423,Y423=1,H423=FALSE,U423=FALSE,MONTH(L423)&amp;"/"&amp;YEAR(L423)&lt;&gt;MONTH(J423)&amp;"/"&amp;YEAR(J423)),"Release",""))</f>
        <v/>
      </c>
      <c r="AA423" s="136">
        <f>_xlfn.minifs($L:$L,$C:$C,$C423,$F:$F,"&lt;&gt;0")</f>
        <v/>
      </c>
      <c r="AB423" s="136">
        <f>C423&amp;"-"&amp;A423</f>
        <v/>
      </c>
      <c r="AC423" s="136">
        <f>L423</f>
        <v/>
      </c>
      <c r="AD423" s="136">
        <f>EOMONTH(EDATE($J423, 0), 0)</f>
        <v/>
      </c>
      <c r="AE423" s="135">
        <f>IF(AND(AD423&gt;EOMONTH(EDATE(AA423, 0), 0)),1,0)</f>
        <v/>
      </c>
    </row>
    <row r="424">
      <c r="A424" s="132" t="inlineStr">
        <is>
          <t>ZFOU02</t>
        </is>
      </c>
      <c r="B424" s="132" t="n">
        <v>4</v>
      </c>
      <c r="C424" s="132" t="inlineStr">
        <is>
          <t>HVK304</t>
        </is>
      </c>
      <c r="D424" s="132" t="inlineStr">
        <is>
          <t>K</t>
        </is>
      </c>
      <c r="E424" s="132" t="inlineStr">
        <is>
          <t>Fountain Clyde Michael</t>
        </is>
      </c>
      <c r="F424" s="133">
        <f>SUMIFS(Investors!$M:$M, Investors!$I:$I, "&lt;=" &amp; 'NSST Print'!$B$3, Investors!$K:$K, "&gt;" &amp; 'NSST Print'!$B$3, Investors!$A:$A, 'Investor Exit List'!A424, Investors!$E:$E, 'Investor Exit List'!C424)</f>
        <v/>
      </c>
      <c r="G424" s="134" t="n">
        <v>45471</v>
      </c>
      <c r="H424" s="132">
        <f>VLOOKUP($C424,Sales!$C:$E,2,FALSE)</f>
        <v/>
      </c>
      <c r="I424" s="132">
        <f>VLOOKUP($C424,Sales!$C:$E,3,FALSE)</f>
        <v/>
      </c>
      <c r="J424" s="134">
        <f>SUMIFS(Sales!$H:$H,Sales!$C:$C,'Investor Exit List'!$C424)</f>
        <v/>
      </c>
      <c r="K424" s="134">
        <f>IF(I424=TRUE,J424,"")</f>
        <v/>
      </c>
      <c r="L424" s="134">
        <f>G424+731</f>
        <v/>
      </c>
      <c r="M424" s="134" t="n">
        <v>45473</v>
      </c>
      <c r="N424" s="135">
        <f>IFERROR(IF(G424&lt;&gt;"",IF(I424=TRUE,0,IF(U424=TRUE,0,L424-M424)),0),0)</f>
        <v/>
      </c>
      <c r="O424" s="135">
        <f>IF(N424&gt;0,IF(N424&lt;=180,N424,0),0)</f>
        <v/>
      </c>
      <c r="P424" s="133">
        <f>IF(AND(N424&lt;90,N424&gt;0),Q424,0)</f>
        <v/>
      </c>
      <c r="Q424" s="133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33">
        <f>IF(AND(H424=TRUE,I424=FALSE),Q424,0)</f>
        <v/>
      </c>
      <c r="S424" s="133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34">
        <f>IF(U424=TRUE,$J424,"")</f>
        <v/>
      </c>
      <c r="U424" s="132" t="b">
        <v>0</v>
      </c>
      <c r="V424" s="133">
        <f>IF(AND(H424=TRUE,OR(K424="",K424&gt;M424)),S424,0)</f>
        <v/>
      </c>
      <c r="W424" s="132" t="n">
        <v>0</v>
      </c>
      <c r="X424" s="132" t="b">
        <v>0</v>
      </c>
      <c r="Y424" s="135">
        <f>IF(H424=FALSE,VLOOKUP($C424,Sales!$C:$F,4,FALSE),1)</f>
        <v/>
      </c>
      <c r="Z424" s="132">
        <f>IF(Y424=0,"Release",IF(AND(L424&lt;J424,Y424=1,H424=FALSE,U424=FALSE,MONTH(L424)&amp;"/"&amp;YEAR(L424)&lt;&gt;MONTH(J424)&amp;"/"&amp;YEAR(J424)),"Release",""))</f>
        <v/>
      </c>
      <c r="AA424" s="136">
        <f>_xlfn.minifs($L:$L,$C:$C,$C424,$F:$F,"&lt;&gt;0")</f>
        <v/>
      </c>
      <c r="AB424" s="136">
        <f>C424&amp;"-"&amp;A424</f>
        <v/>
      </c>
      <c r="AC424" s="136">
        <f>L424</f>
        <v/>
      </c>
      <c r="AD424" s="136">
        <f>EOMONTH(EDATE($J424, 0), 0)</f>
        <v/>
      </c>
      <c r="AE424" s="135">
        <f>IF(AND(AD424&gt;EOMONTH(EDATE(AA424, 0), 0)),1,0)</f>
        <v/>
      </c>
    </row>
    <row r="425">
      <c r="A425" s="132" t="inlineStr">
        <is>
          <t>ZHAY01</t>
        </is>
      </c>
      <c r="B425" s="132" t="n">
        <v>10</v>
      </c>
      <c r="C425" s="132" t="inlineStr">
        <is>
          <t>HVK304</t>
        </is>
      </c>
      <c r="D425" s="132" t="inlineStr">
        <is>
          <t>K</t>
        </is>
      </c>
      <c r="E425" s="132" t="inlineStr">
        <is>
          <t>Haywood Johannes Wynand</t>
        </is>
      </c>
      <c r="F425" s="133">
        <f>SUMIFS(Investors!$M:$M, Investors!$I:$I, "&lt;=" &amp; 'NSST Print'!$B$3, Investors!$K:$K, "&gt;" &amp; 'NSST Print'!$B$3, Investors!$A:$A, 'Investor Exit List'!A425, Investors!$E:$E, 'Investor Exit List'!C425)</f>
        <v/>
      </c>
      <c r="G425" s="134" t="n">
        <v>45471</v>
      </c>
      <c r="H425" s="132">
        <f>VLOOKUP($C425,Sales!$C:$E,2,FALSE)</f>
        <v/>
      </c>
      <c r="I425" s="132">
        <f>VLOOKUP($C425,Sales!$C:$E,3,FALSE)</f>
        <v/>
      </c>
      <c r="J425" s="134">
        <f>SUMIFS(Sales!$H:$H,Sales!$C:$C,'Investor Exit List'!$C425)</f>
        <v/>
      </c>
      <c r="K425" s="134">
        <f>IF(I425=TRUE,J425,"")</f>
        <v/>
      </c>
      <c r="L425" s="134">
        <f>G425+731</f>
        <v/>
      </c>
      <c r="M425" s="134" t="n">
        <v>45473</v>
      </c>
      <c r="N425" s="135">
        <f>IFERROR(IF(G425&lt;&gt;"",IF(I425=TRUE,0,IF(U425=TRUE,0,L425-M425)),0),0)</f>
        <v/>
      </c>
      <c r="O425" s="135">
        <f>IF(N425&gt;0,IF(N425&lt;=180,N425,0),0)</f>
        <v/>
      </c>
      <c r="P425" s="133">
        <f>IF(AND(N425&lt;90,N425&gt;0),Q425,0)</f>
        <v/>
      </c>
      <c r="Q425" s="133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33">
        <f>IF(AND(H425=TRUE,I425=FALSE),Q425,0)</f>
        <v/>
      </c>
      <c r="S425" s="133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34">
        <f>IF(U425=TRUE,$J425,"")</f>
        <v/>
      </c>
      <c r="U425" s="132" t="b">
        <v>0</v>
      </c>
      <c r="V425" s="133">
        <f>IF(AND(H425=TRUE,OR(K425="",K425&gt;M425)),S425,0)</f>
        <v/>
      </c>
      <c r="W425" s="132" t="n">
        <v>0</v>
      </c>
      <c r="X425" s="132" t="b">
        <v>0</v>
      </c>
      <c r="Y425" s="135">
        <f>IF(H425=FALSE,VLOOKUP($C425,Sales!$C:$F,4,FALSE),1)</f>
        <v/>
      </c>
      <c r="Z425" s="132">
        <f>IF(Y425=0,"Release",IF(AND(L425&lt;J425,Y425=1,H425=FALSE,U425=FALSE,MONTH(L425)&amp;"/"&amp;YEAR(L425)&lt;&gt;MONTH(J425)&amp;"/"&amp;YEAR(J425)),"Release",""))</f>
        <v/>
      </c>
      <c r="AA425" s="136">
        <f>_xlfn.minifs($L:$L,$C:$C,$C425,$F:$F,"&lt;&gt;0")</f>
        <v/>
      </c>
      <c r="AB425" s="136">
        <f>C425&amp;"-"&amp;A425</f>
        <v/>
      </c>
      <c r="AC425" s="136">
        <f>L425</f>
        <v/>
      </c>
      <c r="AD425" s="136">
        <f>EOMONTH(EDATE($J425, 0), 0)</f>
        <v/>
      </c>
      <c r="AE425" s="135">
        <f>IF(AND(AD425&gt;EOMONTH(EDATE(AA425, 0), 0)),1,0)</f>
        <v/>
      </c>
    </row>
    <row r="426">
      <c r="A426" s="132" t="inlineStr">
        <is>
          <t>ZMCD01</t>
        </is>
      </c>
      <c r="B426" s="132" t="n">
        <v>7</v>
      </c>
      <c r="C426" s="132" t="inlineStr">
        <is>
          <t>HVK304</t>
        </is>
      </c>
      <c r="D426" s="132" t="inlineStr">
        <is>
          <t>K</t>
        </is>
      </c>
      <c r="E426" s="132" t="inlineStr">
        <is>
          <t>McDonald Veronica Agnes</t>
        </is>
      </c>
      <c r="F426" s="133">
        <f>SUMIFS(Investors!$M:$M, Investors!$I:$I, "&lt;=" &amp; 'NSST Print'!$B$3, Investors!$K:$K, "&gt;" &amp; 'NSST Print'!$B$3, Investors!$A:$A, 'Investor Exit List'!A426, Investors!$E:$E, 'Investor Exit List'!C426)</f>
        <v/>
      </c>
      <c r="G426" s="134" t="n">
        <v>44980</v>
      </c>
      <c r="H426" s="132">
        <f>VLOOKUP($C426,Sales!$C:$E,2,FALSE)</f>
        <v/>
      </c>
      <c r="I426" s="132">
        <f>VLOOKUP($C426,Sales!$C:$E,3,FALSE)</f>
        <v/>
      </c>
      <c r="J426" s="134">
        <f>SUMIFS(Sales!$H:$H,Sales!$C:$C,'Investor Exit List'!$C426)</f>
        <v/>
      </c>
      <c r="K426" s="134">
        <f>IF(I426=TRUE,J426,"")</f>
        <v/>
      </c>
      <c r="L426" s="134">
        <f>G426+731</f>
        <v/>
      </c>
      <c r="M426" s="134" t="n">
        <v>45473</v>
      </c>
      <c r="N426" s="135">
        <f>IFERROR(IF(G426&lt;&gt;"",IF(I426=TRUE,0,IF(U426=TRUE,0,L426-M426)),0),0)</f>
        <v/>
      </c>
      <c r="O426" s="135">
        <f>IF(N426&gt;0,IF(N426&lt;=180,N426,0),0)</f>
        <v/>
      </c>
      <c r="P426" s="133">
        <f>IF(AND(N426&lt;90,N426&gt;0),Q426,0)</f>
        <v/>
      </c>
      <c r="Q426" s="133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33">
        <f>IF(AND(H426=TRUE,I426=FALSE),Q426,0)</f>
        <v/>
      </c>
      <c r="S426" s="133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34">
        <f>IF(U426=TRUE,$J426,"")</f>
        <v/>
      </c>
      <c r="U426" s="132" t="b">
        <v>1</v>
      </c>
      <c r="V426" s="133">
        <f>IF(AND(H426=TRUE,OR(K426="",K426&gt;M426)),S426,0)</f>
        <v/>
      </c>
      <c r="W426" s="132" t="n">
        <v>0</v>
      </c>
      <c r="X426" s="132" t="b">
        <v>0</v>
      </c>
      <c r="Y426" s="135">
        <f>IF(H426=FALSE,VLOOKUP($C426,Sales!$C:$F,4,FALSE),1)</f>
        <v/>
      </c>
      <c r="Z426" s="132">
        <f>IF(Y426=0,"Release",IF(AND(L426&lt;J426,Y426=1,H426=FALSE,U426=FALSE,MONTH(L426)&amp;"/"&amp;YEAR(L426)&lt;&gt;MONTH(J426)&amp;"/"&amp;YEAR(J426)),"Release",""))</f>
        <v/>
      </c>
      <c r="AA426" s="136">
        <f>_xlfn.minifs($L:$L,$C:$C,$C426,$F:$F,"&lt;&gt;0")</f>
        <v/>
      </c>
      <c r="AB426" s="136">
        <f>C426&amp;"-"&amp;A426</f>
        <v/>
      </c>
      <c r="AC426" s="136">
        <f>L426</f>
        <v/>
      </c>
      <c r="AD426" s="136">
        <f>EOMONTH(EDATE($J426, 0), 0)</f>
        <v/>
      </c>
      <c r="AE426" s="135">
        <f>IF(AND(AD426&gt;EOMONTH(EDATE(AA426, 0), 0)),1,0)</f>
        <v/>
      </c>
    </row>
    <row r="427">
      <c r="A427" s="132" t="inlineStr">
        <is>
          <t>ZOOS01</t>
        </is>
      </c>
      <c r="B427" s="132" t="n">
        <v>2</v>
      </c>
      <c r="C427" s="132" t="inlineStr">
        <is>
          <t>HVK304</t>
        </is>
      </c>
      <c r="D427" s="132" t="inlineStr">
        <is>
          <t>K</t>
        </is>
      </c>
      <c r="E427" s="132" t="inlineStr">
        <is>
          <t>Oosthuizen Diana</t>
        </is>
      </c>
      <c r="F427" s="133">
        <f>SUMIFS(Investors!$M:$M, Investors!$I:$I, "&lt;=" &amp; 'NSST Print'!$B$3, Investors!$K:$K, "&gt;" &amp; 'NSST Print'!$B$3, Investors!$A:$A, 'Investor Exit List'!A427, Investors!$E:$E, 'Investor Exit List'!C427)</f>
        <v/>
      </c>
      <c r="G427" s="134" t="n">
        <v>45471</v>
      </c>
      <c r="H427" s="132">
        <f>VLOOKUP($C427,Sales!$C:$E,2,FALSE)</f>
        <v/>
      </c>
      <c r="I427" s="132">
        <f>VLOOKUP($C427,Sales!$C:$E,3,FALSE)</f>
        <v/>
      </c>
      <c r="J427" s="134">
        <f>SUMIFS(Sales!$H:$H,Sales!$C:$C,'Investor Exit List'!$C427)</f>
        <v/>
      </c>
      <c r="K427" s="134">
        <f>IF(I427=TRUE,J427,"")</f>
        <v/>
      </c>
      <c r="L427" s="134">
        <f>G427+731</f>
        <v/>
      </c>
      <c r="M427" s="134" t="n">
        <v>45473</v>
      </c>
      <c r="N427" s="135">
        <f>IFERROR(IF(G427&lt;&gt;"",IF(I427=TRUE,0,IF(U427=TRUE,0,L427-M427)),0),0)</f>
        <v/>
      </c>
      <c r="O427" s="135">
        <f>IF(N427&gt;0,IF(N427&lt;=180,N427,0),0)</f>
        <v/>
      </c>
      <c r="P427" s="133">
        <f>IF(AND(N427&lt;90,N427&gt;0),Q427,0)</f>
        <v/>
      </c>
      <c r="Q427" s="133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33">
        <f>IF(AND(H427=TRUE,I427=FALSE),Q427,0)</f>
        <v/>
      </c>
      <c r="S427" s="133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34">
        <f>IF(U427=TRUE,$J427,"")</f>
        <v/>
      </c>
      <c r="U427" s="132" t="b">
        <v>0</v>
      </c>
      <c r="V427" s="133">
        <f>IF(AND(H427=TRUE,OR(K427="",K427&gt;M427)),S427,0)</f>
        <v/>
      </c>
      <c r="W427" s="132" t="n">
        <v>0</v>
      </c>
      <c r="X427" s="132" t="b">
        <v>0</v>
      </c>
      <c r="Y427" s="135">
        <f>IF(H427=FALSE,VLOOKUP($C427,Sales!$C:$F,4,FALSE),1)</f>
        <v/>
      </c>
      <c r="Z427" s="132">
        <f>IF(Y427=0,"Release",IF(AND(L427&lt;J427,Y427=1,H427=FALSE,U427=FALSE,MONTH(L427)&amp;"/"&amp;YEAR(L427)&lt;&gt;MONTH(J427)&amp;"/"&amp;YEAR(J427)),"Release",""))</f>
        <v/>
      </c>
      <c r="AA427" s="136">
        <f>_xlfn.minifs($L:$L,$C:$C,$C427,$F:$F,"&lt;&gt;0")</f>
        <v/>
      </c>
      <c r="AB427" s="136">
        <f>C427&amp;"-"&amp;A427</f>
        <v/>
      </c>
      <c r="AC427" s="136">
        <f>L427</f>
        <v/>
      </c>
      <c r="AD427" s="136">
        <f>EOMONTH(EDATE($J427, 0), 0)</f>
        <v/>
      </c>
      <c r="AE427" s="135">
        <f>IF(AND(AD427&gt;EOMONTH(EDATE(AA427, 0), 0)),1,0)</f>
        <v/>
      </c>
    </row>
    <row r="428">
      <c r="A428" s="132" t="inlineStr">
        <is>
          <t>ZSCH02</t>
        </is>
      </c>
      <c r="B428" s="132" t="n">
        <v>2</v>
      </c>
      <c r="C428" s="132" t="inlineStr">
        <is>
          <t>HVK304</t>
        </is>
      </c>
      <c r="D428" s="132" t="inlineStr">
        <is>
          <t>K</t>
        </is>
      </c>
      <c r="E428" s="132" t="inlineStr">
        <is>
          <t>van Schalkwyk Zeldre</t>
        </is>
      </c>
      <c r="F428" s="133">
        <f>SUMIFS(Investors!$M:$M, Investors!$I:$I, "&lt;=" &amp; 'NSST Print'!$B$3, Investors!$K:$K, "&gt;" &amp; 'NSST Print'!$B$3, Investors!$A:$A, 'Investor Exit List'!A428, Investors!$E:$E, 'Investor Exit List'!C428)</f>
        <v/>
      </c>
      <c r="G428" s="134" t="n">
        <v>44995</v>
      </c>
      <c r="H428" s="132">
        <f>VLOOKUP($C428,Sales!$C:$E,2,FALSE)</f>
        <v/>
      </c>
      <c r="I428" s="132">
        <f>VLOOKUP($C428,Sales!$C:$E,3,FALSE)</f>
        <v/>
      </c>
      <c r="J428" s="134">
        <f>SUMIFS(Sales!$H:$H,Sales!$C:$C,'Investor Exit List'!$C428)</f>
        <v/>
      </c>
      <c r="K428" s="134">
        <f>IF(I428=TRUE,J428,"")</f>
        <v/>
      </c>
      <c r="L428" s="134">
        <f>G428+731</f>
        <v/>
      </c>
      <c r="M428" s="134" t="n">
        <v>45473</v>
      </c>
      <c r="N428" s="135">
        <f>IFERROR(IF(G428&lt;&gt;"",IF(I428=TRUE,0,IF(U428=TRUE,0,L428-M428)),0),0)</f>
        <v/>
      </c>
      <c r="O428" s="135">
        <f>IF(N428&gt;0,IF(N428&lt;=180,N428,0),0)</f>
        <v/>
      </c>
      <c r="P428" s="133">
        <f>IF(AND(N428&lt;90,N428&gt;0),Q428,0)</f>
        <v/>
      </c>
      <c r="Q428" s="133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33">
        <f>IF(AND(H428=TRUE,I428=FALSE),Q428,0)</f>
        <v/>
      </c>
      <c r="S428" s="133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34">
        <f>IF(U428=TRUE,$J428,"")</f>
        <v/>
      </c>
      <c r="U428" s="132" t="b">
        <v>1</v>
      </c>
      <c r="V428" s="133">
        <f>IF(AND(H428=TRUE,OR(K428="",K428&gt;M428)),S428,0)</f>
        <v/>
      </c>
      <c r="W428" s="132" t="n">
        <v>0</v>
      </c>
      <c r="X428" s="132" t="b">
        <v>0</v>
      </c>
      <c r="Y428" s="135">
        <f>IF(H428=FALSE,VLOOKUP($C428,Sales!$C:$F,4,FALSE),1)</f>
        <v/>
      </c>
      <c r="Z428" s="132">
        <f>IF(Y428=0,"Release",IF(AND(L428&lt;J428,Y428=1,H428=FALSE,U428=FALSE,MONTH(L428)&amp;"/"&amp;YEAR(L428)&lt;&gt;MONTH(J428)&amp;"/"&amp;YEAR(J428)),"Release",""))</f>
        <v/>
      </c>
      <c r="AA428" s="136">
        <f>_xlfn.minifs($L:$L,$C:$C,$C428,$F:$F,"&lt;&gt;0")</f>
        <v/>
      </c>
      <c r="AB428" s="136">
        <f>C428&amp;"-"&amp;A428</f>
        <v/>
      </c>
      <c r="AC428" s="136">
        <f>L428</f>
        <v/>
      </c>
      <c r="AD428" s="136">
        <f>EOMONTH(EDATE($J428, 0), 0)</f>
        <v/>
      </c>
      <c r="AE428" s="135">
        <f>IF(AND(AD428&gt;EOMONTH(EDATE(AA428, 0), 0)),1,0)</f>
        <v/>
      </c>
    </row>
    <row r="429">
      <c r="A429" s="132" t="inlineStr">
        <is>
          <t>ZSON01</t>
        </is>
      </c>
      <c r="B429" s="132" t="n">
        <v>18</v>
      </c>
      <c r="C429" s="132" t="inlineStr">
        <is>
          <t>HVK304</t>
        </is>
      </c>
      <c r="D429" s="132" t="inlineStr">
        <is>
          <t>K</t>
        </is>
      </c>
      <c r="E429" s="132" t="inlineStr">
        <is>
          <t>Maduna Charles</t>
        </is>
      </c>
      <c r="F429" s="133">
        <f>SUMIFS(Investors!$M:$M, Investors!$I:$I, "&lt;=" &amp; 'NSST Print'!$B$3, Investors!$K:$K, "&gt;" &amp; 'NSST Print'!$B$3, Investors!$A:$A, 'Investor Exit List'!A429, Investors!$E:$E, 'Investor Exit List'!C429)</f>
        <v/>
      </c>
      <c r="G429" s="134" t="n">
        <v>45471</v>
      </c>
      <c r="H429" s="132">
        <f>VLOOKUP($C429,Sales!$C:$E,2,FALSE)</f>
        <v/>
      </c>
      <c r="I429" s="132">
        <f>VLOOKUP($C429,Sales!$C:$E,3,FALSE)</f>
        <v/>
      </c>
      <c r="J429" s="134">
        <f>SUMIFS(Sales!$H:$H,Sales!$C:$C,'Investor Exit List'!$C429)</f>
        <v/>
      </c>
      <c r="K429" s="134">
        <f>IF(I429=TRUE,J429,"")</f>
        <v/>
      </c>
      <c r="L429" s="134">
        <f>G429+731</f>
        <v/>
      </c>
      <c r="M429" s="134" t="n">
        <v>45473</v>
      </c>
      <c r="N429" s="135">
        <f>IFERROR(IF(G429&lt;&gt;"",IF(I429=TRUE,0,IF(U429=TRUE,0,L429-M429)),0),0)</f>
        <v/>
      </c>
      <c r="O429" s="135">
        <f>IF(N429&gt;0,IF(N429&lt;=180,N429,0),0)</f>
        <v/>
      </c>
      <c r="P429" s="133">
        <f>IF(AND(N429&lt;90,N429&gt;0),Q429,0)</f>
        <v/>
      </c>
      <c r="Q429" s="133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33">
        <f>IF(AND(H429=TRUE,I429=FALSE),Q429,0)</f>
        <v/>
      </c>
      <c r="S429" s="133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34">
        <f>IF(U429=TRUE,$J429,"")</f>
        <v/>
      </c>
      <c r="U429" s="132" t="b">
        <v>0</v>
      </c>
      <c r="V429" s="133">
        <f>IF(AND(H429=TRUE,OR(K429="",K429&gt;M429)),S429,0)</f>
        <v/>
      </c>
      <c r="W429" s="132" t="n">
        <v>0</v>
      </c>
      <c r="X429" s="132" t="b">
        <v>0</v>
      </c>
      <c r="Y429" s="135">
        <f>IF(H429=FALSE,VLOOKUP($C429,Sales!$C:$F,4,FALSE),1)</f>
        <v/>
      </c>
      <c r="Z429" s="132">
        <f>IF(Y429=0,"Release",IF(AND(L429&lt;J429,Y429=1,H429=FALSE,U429=FALSE,MONTH(L429)&amp;"/"&amp;YEAR(L429)&lt;&gt;MONTH(J429)&amp;"/"&amp;YEAR(J429)),"Release",""))</f>
        <v/>
      </c>
      <c r="AA429" s="136">
        <f>_xlfn.minifs($L:$L,$C:$C,$C429,$F:$F,"&lt;&gt;0")</f>
        <v/>
      </c>
      <c r="AB429" s="136">
        <f>C429&amp;"-"&amp;A429</f>
        <v/>
      </c>
      <c r="AC429" s="136">
        <f>L429</f>
        <v/>
      </c>
      <c r="AD429" s="136">
        <f>EOMONTH(EDATE($J429, 0), 0)</f>
        <v/>
      </c>
      <c r="AE429" s="135">
        <f>IF(AND(AD429&gt;EOMONTH(EDATE(AA429, 0), 0)),1,0)</f>
        <v/>
      </c>
    </row>
    <row r="430">
      <c r="A430" s="132" t="inlineStr">
        <is>
          <t>ZZYL05</t>
        </is>
      </c>
      <c r="B430" s="132" t="n">
        <v>2</v>
      </c>
      <c r="C430" s="132" t="inlineStr">
        <is>
          <t>HVK304</t>
        </is>
      </c>
      <c r="D430" s="132" t="inlineStr">
        <is>
          <t>K</t>
        </is>
      </c>
      <c r="E430" s="132" t="inlineStr">
        <is>
          <t>Zylstra Diana Wendy</t>
        </is>
      </c>
      <c r="F430" s="133">
        <f>SUMIFS(Investors!$M:$M, Investors!$I:$I, "&lt;=" &amp; 'NSST Print'!$B$3, Investors!$K:$K, "&gt;" &amp; 'NSST Print'!$B$3, Investors!$A:$A, 'Investor Exit List'!A430, Investors!$E:$E, 'Investor Exit List'!C430)</f>
        <v/>
      </c>
      <c r="G430" s="134" t="n">
        <v>45471</v>
      </c>
      <c r="H430" s="132">
        <f>VLOOKUP($C430,Sales!$C:$E,2,FALSE)</f>
        <v/>
      </c>
      <c r="I430" s="132">
        <f>VLOOKUP($C430,Sales!$C:$E,3,FALSE)</f>
        <v/>
      </c>
      <c r="J430" s="134">
        <f>SUMIFS(Sales!$H:$H,Sales!$C:$C,'Investor Exit List'!$C430)</f>
        <v/>
      </c>
      <c r="K430" s="134">
        <f>IF(I430=TRUE,J430,"")</f>
        <v/>
      </c>
      <c r="L430" s="134">
        <f>G430+731</f>
        <v/>
      </c>
      <c r="M430" s="134" t="n">
        <v>45473</v>
      </c>
      <c r="N430" s="135">
        <f>IFERROR(IF(G430&lt;&gt;"",IF(I430=TRUE,0,IF(U430=TRUE,0,L430-M430)),0),0)</f>
        <v/>
      </c>
      <c r="O430" s="135">
        <f>IF(N430&gt;0,IF(N430&lt;=180,N430,0),0)</f>
        <v/>
      </c>
      <c r="P430" s="133">
        <f>IF(AND(N430&lt;90,N430&gt;0),Q430,0)</f>
        <v/>
      </c>
      <c r="Q430" s="133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33">
        <f>IF(AND(H430=TRUE,I430=FALSE),Q430,0)</f>
        <v/>
      </c>
      <c r="S430" s="133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34">
        <f>IF(U430=TRUE,$J430,"")</f>
        <v/>
      </c>
      <c r="U430" s="132" t="b">
        <v>0</v>
      </c>
      <c r="V430" s="133">
        <f>IF(AND(H430=TRUE,OR(K430="",K430&gt;M430)),S430,0)</f>
        <v/>
      </c>
      <c r="W430" s="132" t="n">
        <v>0</v>
      </c>
      <c r="X430" s="132" t="b">
        <v>0</v>
      </c>
      <c r="Y430" s="135">
        <f>IF(H430=FALSE,VLOOKUP($C430,Sales!$C:$F,4,FALSE),1)</f>
        <v/>
      </c>
      <c r="Z430" s="132">
        <f>IF(Y430=0,"Release",IF(AND(L430&lt;J430,Y430=1,H430=FALSE,U430=FALSE,MONTH(L430)&amp;"/"&amp;YEAR(L430)&lt;&gt;MONTH(J430)&amp;"/"&amp;YEAR(J430)),"Release",""))</f>
        <v/>
      </c>
      <c r="AA430" s="136">
        <f>_xlfn.minifs($L:$L,$C:$C,$C430,$F:$F,"&lt;&gt;0")</f>
        <v/>
      </c>
      <c r="AB430" s="136">
        <f>C430&amp;"-"&amp;A430</f>
        <v/>
      </c>
      <c r="AC430" s="136">
        <f>L430</f>
        <v/>
      </c>
      <c r="AD430" s="136">
        <f>EOMONTH(EDATE($J430, 0), 0)</f>
        <v/>
      </c>
      <c r="AE430" s="135">
        <f>IF(AND(AD430&gt;EOMONTH(EDATE(AA430, 0), 0)),1,0)</f>
        <v/>
      </c>
    </row>
    <row r="431">
      <c r="A431" s="132" t="inlineStr">
        <is>
          <t>ZRAN01</t>
        </is>
      </c>
      <c r="B431" s="132" t="n">
        <v>25</v>
      </c>
      <c r="C431" s="132" t="inlineStr">
        <is>
          <t>HVK305</t>
        </is>
      </c>
      <c r="D431" s="132" t="inlineStr">
        <is>
          <t>K</t>
        </is>
      </c>
      <c r="E431" s="132" t="inlineStr">
        <is>
          <t>Rankin Ross Partick Gemill</t>
        </is>
      </c>
      <c r="F431" s="133">
        <f>SUMIFS(Investors!$M:$M, Investors!$I:$I, "&lt;=" &amp; 'NSST Print'!$B$3, Investors!$K:$K, "&gt;" &amp; 'NSST Print'!$B$3, Investors!$A:$A, 'Investor Exit List'!A431, Investors!$E:$E, 'Investor Exit List'!C431)</f>
        <v/>
      </c>
      <c r="G431" s="134" t="n">
        <v>45044</v>
      </c>
      <c r="H431" s="132">
        <f>VLOOKUP($C431,Sales!$C:$E,2,FALSE)</f>
        <v/>
      </c>
      <c r="I431" s="132">
        <f>VLOOKUP($C431,Sales!$C:$E,3,FALSE)</f>
        <v/>
      </c>
      <c r="J431" s="134">
        <f>SUMIFS(Sales!$H:$H,Sales!$C:$C,'Investor Exit List'!$C431)</f>
        <v/>
      </c>
      <c r="K431" s="134">
        <f>IF(I431=TRUE,J431,"")</f>
        <v/>
      </c>
      <c r="L431" s="134">
        <f>G431+731</f>
        <v/>
      </c>
      <c r="M431" s="134" t="n">
        <v>45473</v>
      </c>
      <c r="N431" s="135">
        <f>IFERROR(IF(G431&lt;&gt;"",IF(I431=TRUE,0,IF(U431=TRUE,0,L431-M431)),0),0)</f>
        <v/>
      </c>
      <c r="O431" s="135">
        <f>IF(N431&gt;0,IF(N431&lt;=180,N431,0),0)</f>
        <v/>
      </c>
      <c r="P431" s="133">
        <f>IF(AND(N431&lt;90,N431&gt;0),Q431,0)</f>
        <v/>
      </c>
      <c r="Q431" s="133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33">
        <f>IF(AND(H431=TRUE,I431=FALSE),Q431,0)</f>
        <v/>
      </c>
      <c r="S431" s="133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34">
        <f>IF(U431=TRUE,$J431,"")</f>
        <v/>
      </c>
      <c r="U431" s="132" t="b">
        <v>0</v>
      </c>
      <c r="V431" s="133">
        <f>IF(AND(H431=TRUE,OR(K431="",K431&gt;M431)),S431,0)</f>
        <v/>
      </c>
      <c r="W431" s="132" t="n">
        <v>0</v>
      </c>
      <c r="X431" s="132" t="b">
        <v>0</v>
      </c>
      <c r="Y431" s="135">
        <f>IF(H431=FALSE,VLOOKUP($C431,Sales!$C:$F,4,FALSE),1)</f>
        <v/>
      </c>
      <c r="Z431" s="132">
        <f>IF(Y431=0,"Release",IF(AND(L431&lt;J431,Y431=1,H431=FALSE,U431=FALSE,MONTH(L431)&amp;"/"&amp;YEAR(L431)&lt;&gt;MONTH(J431)&amp;"/"&amp;YEAR(J431)),"Release",""))</f>
        <v/>
      </c>
      <c r="AA431" s="136">
        <f>_xlfn.minifs($L:$L,$C:$C,$C431,$F:$F,"&lt;&gt;0")</f>
        <v/>
      </c>
      <c r="AB431" s="136">
        <f>C431&amp;"-"&amp;A431</f>
        <v/>
      </c>
      <c r="AC431" s="136">
        <f>L431</f>
        <v/>
      </c>
      <c r="AD431" s="136">
        <f>EOMONTH(EDATE($J431, 0), 0)</f>
        <v/>
      </c>
      <c r="AE431" s="135">
        <f>IF(AND(AD431&gt;EOMONTH(EDATE(AA431, 0), 0)),1,0)</f>
        <v/>
      </c>
    </row>
    <row r="432">
      <c r="A432" s="132" t="inlineStr">
        <is>
          <t>ZSCH01</t>
        </is>
      </c>
      <c r="B432" s="132" t="n">
        <v>16</v>
      </c>
      <c r="C432" s="132" t="inlineStr">
        <is>
          <t>HVK305</t>
        </is>
      </c>
      <c r="D432" s="132" t="inlineStr">
        <is>
          <t>K</t>
        </is>
      </c>
      <c r="E432" s="132" t="inlineStr">
        <is>
          <t>Schubert Inge</t>
        </is>
      </c>
      <c r="F432" s="133">
        <f>SUMIFS(Investors!$M:$M, Investors!$I:$I, "&lt;=" &amp; 'NSST Print'!$B$3, Investors!$K:$K, "&gt;" &amp; 'NSST Print'!$B$3, Investors!$A:$A, 'Investor Exit List'!A432, Investors!$E:$E, 'Investor Exit List'!C432)</f>
        <v/>
      </c>
      <c r="G432" s="134" t="n">
        <v>45016</v>
      </c>
      <c r="H432" s="132">
        <f>VLOOKUP($C432,Sales!$C:$E,2,FALSE)</f>
        <v/>
      </c>
      <c r="I432" s="132">
        <f>VLOOKUP($C432,Sales!$C:$E,3,FALSE)</f>
        <v/>
      </c>
      <c r="J432" s="134">
        <f>SUMIFS(Sales!$H:$H,Sales!$C:$C,'Investor Exit List'!$C432)</f>
        <v/>
      </c>
      <c r="K432" s="134">
        <f>IF(I432=TRUE,J432,"")</f>
        <v/>
      </c>
      <c r="L432" s="134">
        <f>G432+731</f>
        <v/>
      </c>
      <c r="M432" s="134" t="n">
        <v>45473</v>
      </c>
      <c r="N432" s="135">
        <f>IFERROR(IF(G432&lt;&gt;"",IF(I432=TRUE,0,IF(U432=TRUE,0,L432-M432)),0),0)</f>
        <v/>
      </c>
      <c r="O432" s="135">
        <f>IF(N432&gt;0,IF(N432&lt;=180,N432,0),0)</f>
        <v/>
      </c>
      <c r="P432" s="133">
        <f>IF(AND(N432&lt;90,N432&gt;0),Q432,0)</f>
        <v/>
      </c>
      <c r="Q432" s="133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33">
        <f>IF(AND(H432=TRUE,I432=FALSE),Q432,0)</f>
        <v/>
      </c>
      <c r="S432" s="133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34">
        <f>IF(U432=TRUE,$J432,"")</f>
        <v/>
      </c>
      <c r="U432" s="132" t="b">
        <v>0</v>
      </c>
      <c r="V432" s="133">
        <f>IF(AND(H432=TRUE,OR(K432="",K432&gt;M432)),S432,0)</f>
        <v/>
      </c>
      <c r="W432" s="132" t="n">
        <v>0</v>
      </c>
      <c r="X432" s="132" t="b">
        <v>0</v>
      </c>
      <c r="Y432" s="135">
        <f>IF(H432=FALSE,VLOOKUP($C432,Sales!$C:$F,4,FALSE),1)</f>
        <v/>
      </c>
      <c r="Z432" s="132">
        <f>IF(Y432=0,"Release",IF(AND(L432&lt;J432,Y432=1,H432=FALSE,U432=FALSE,MONTH(L432)&amp;"/"&amp;YEAR(L432)&lt;&gt;MONTH(J432)&amp;"/"&amp;YEAR(J432)),"Release",""))</f>
        <v/>
      </c>
      <c r="AA432" s="136">
        <f>_xlfn.minifs($L:$L,$C:$C,$C432,$F:$F,"&lt;&gt;0")</f>
        <v/>
      </c>
      <c r="AB432" s="136">
        <f>C432&amp;"-"&amp;A432</f>
        <v/>
      </c>
      <c r="AC432" s="136">
        <f>L432</f>
        <v/>
      </c>
      <c r="AD432" s="136">
        <f>EOMONTH(EDATE($J432, 0), 0)</f>
        <v/>
      </c>
      <c r="AE432" s="135">
        <f>IF(AND(AD432&gt;EOMONTH(EDATE(AA432, 0), 0)),1,0)</f>
        <v/>
      </c>
    </row>
    <row r="433">
      <c r="A433" s="132" t="inlineStr">
        <is>
          <t>ZTSH01</t>
        </is>
      </c>
      <c r="B433" s="132" t="n">
        <v>2</v>
      </c>
      <c r="C433" s="132" t="inlineStr">
        <is>
          <t>HVK305</t>
        </is>
      </c>
      <c r="D433" s="132" t="inlineStr">
        <is>
          <t>K</t>
        </is>
      </c>
      <c r="E433" s="132" t="inlineStr">
        <is>
          <t>Tshabalala Thandeka Patience</t>
        </is>
      </c>
      <c r="F433" s="133">
        <f>SUMIFS(Investors!$M:$M, Investors!$I:$I, "&lt;=" &amp; 'NSST Print'!$B$3, Investors!$K:$K, "&gt;" &amp; 'NSST Print'!$B$3, Investors!$A:$A, 'Investor Exit List'!A433, Investors!$E:$E, 'Investor Exit List'!C433)</f>
        <v/>
      </c>
      <c r="G433" s="134" t="n">
        <v>45016</v>
      </c>
      <c r="H433" s="132">
        <f>VLOOKUP($C433,Sales!$C:$E,2,FALSE)</f>
        <v/>
      </c>
      <c r="I433" s="132">
        <f>VLOOKUP($C433,Sales!$C:$E,3,FALSE)</f>
        <v/>
      </c>
      <c r="J433" s="134">
        <f>SUMIFS(Sales!$H:$H,Sales!$C:$C,'Investor Exit List'!$C433)</f>
        <v/>
      </c>
      <c r="K433" s="134">
        <f>IF(I433=TRUE,J433,"")</f>
        <v/>
      </c>
      <c r="L433" s="134">
        <f>G433+731</f>
        <v/>
      </c>
      <c r="M433" s="134" t="n">
        <v>45473</v>
      </c>
      <c r="N433" s="135">
        <f>IFERROR(IF(G433&lt;&gt;"",IF(I433=TRUE,0,IF(U433=TRUE,0,L433-M433)),0),0)</f>
        <v/>
      </c>
      <c r="O433" s="135">
        <f>IF(N433&gt;0,IF(N433&lt;=180,N433,0),0)</f>
        <v/>
      </c>
      <c r="P433" s="133">
        <f>IF(AND(N433&lt;90,N433&gt;0),Q433,0)</f>
        <v/>
      </c>
      <c r="Q433" s="133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33">
        <f>IF(AND(H433=TRUE,I433=FALSE),Q433,0)</f>
        <v/>
      </c>
      <c r="S433" s="133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34">
        <f>IF(U433=TRUE,$J433,"")</f>
        <v/>
      </c>
      <c r="U433" s="132" t="b">
        <v>0</v>
      </c>
      <c r="V433" s="133">
        <f>IF(AND(H433=TRUE,OR(K433="",K433&gt;M433)),S433,0)</f>
        <v/>
      </c>
      <c r="W433" s="132" t="n">
        <v>0</v>
      </c>
      <c r="X433" s="132" t="b">
        <v>0</v>
      </c>
      <c r="Y433" s="135">
        <f>IF(H433=FALSE,VLOOKUP($C433,Sales!$C:$F,4,FALSE),1)</f>
        <v/>
      </c>
      <c r="Z433" s="132">
        <f>IF(Y433=0,"Release",IF(AND(L433&lt;J433,Y433=1,H433=FALSE,U433=FALSE,MONTH(L433)&amp;"/"&amp;YEAR(L433)&lt;&gt;MONTH(J433)&amp;"/"&amp;YEAR(J433)),"Release",""))</f>
        <v/>
      </c>
      <c r="AA433" s="136">
        <f>_xlfn.minifs($L:$L,$C:$C,$C433,$F:$F,"&lt;&gt;0")</f>
        <v/>
      </c>
      <c r="AB433" s="136">
        <f>C433&amp;"-"&amp;A433</f>
        <v/>
      </c>
      <c r="AC433" s="136">
        <f>L433</f>
        <v/>
      </c>
      <c r="AD433" s="136">
        <f>EOMONTH(EDATE($J433, 0), 0)</f>
        <v/>
      </c>
      <c r="AE433" s="135">
        <f>IF(AND(AD433&gt;EOMONTH(EDATE(AA433, 0), 0)),1,0)</f>
        <v/>
      </c>
    </row>
    <row r="434">
      <c r="A434" s="132" t="inlineStr">
        <is>
          <t>ZBUF01</t>
        </is>
      </c>
      <c r="B434" s="132" t="n">
        <v>1</v>
      </c>
      <c r="C434" s="132" t="inlineStr">
        <is>
          <t>HVK306</t>
        </is>
      </c>
      <c r="D434" s="132" t="inlineStr">
        <is>
          <t>K</t>
        </is>
      </c>
      <c r="E434" s="132" t="inlineStr">
        <is>
          <t>Buffet Tabitha Dorcas</t>
        </is>
      </c>
      <c r="F434" s="133">
        <f>SUMIFS(Investors!$M:$M, Investors!$I:$I, "&lt;=" &amp; 'NSST Print'!$B$3, Investors!$K:$K, "&gt;" &amp; 'NSST Print'!$B$3, Investors!$A:$A, 'Investor Exit List'!A434, Investors!$E:$E, 'Investor Exit List'!C434)</f>
        <v/>
      </c>
      <c r="G434" s="134" t="n">
        <v>44980</v>
      </c>
      <c r="H434" s="132">
        <f>VLOOKUP($C434,Sales!$C:$E,2,FALSE)</f>
        <v/>
      </c>
      <c r="I434" s="132">
        <f>VLOOKUP($C434,Sales!$C:$E,3,FALSE)</f>
        <v/>
      </c>
      <c r="J434" s="134">
        <f>SUMIFS(Sales!$H:$H,Sales!$C:$C,'Investor Exit List'!$C434)</f>
        <v/>
      </c>
      <c r="K434" s="134">
        <f>IF(I434=TRUE,J434,"")</f>
        <v/>
      </c>
      <c r="L434" s="134">
        <f>G434+731</f>
        <v/>
      </c>
      <c r="M434" s="134" t="n">
        <v>45473</v>
      </c>
      <c r="N434" s="135">
        <f>IFERROR(IF(G434&lt;&gt;"",IF(I434=TRUE,0,IF(U434=TRUE,0,L434-M434)),0),0)</f>
        <v/>
      </c>
      <c r="O434" s="135">
        <f>IF(N434&gt;0,IF(N434&lt;=180,N434,0),0)</f>
        <v/>
      </c>
      <c r="P434" s="133">
        <f>IF(AND(N434&lt;90,N434&gt;0),Q434,0)</f>
        <v/>
      </c>
      <c r="Q434" s="133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33">
        <f>IF(AND(H434=TRUE,I434=FALSE),Q434,0)</f>
        <v/>
      </c>
      <c r="S434" s="133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34">
        <f>IF(U434=TRUE,$J434,"")</f>
        <v/>
      </c>
      <c r="U434" s="132" t="b">
        <v>0</v>
      </c>
      <c r="V434" s="133">
        <f>IF(AND(H434=TRUE,OR(K434="",K434&gt;M434)),S434,0)</f>
        <v/>
      </c>
      <c r="W434" s="132" t="n">
        <v>0</v>
      </c>
      <c r="X434" s="132" t="b">
        <v>0</v>
      </c>
      <c r="Y434" s="135">
        <f>IF(H434=FALSE,VLOOKUP($C434,Sales!$C:$F,4,FALSE),1)</f>
        <v/>
      </c>
      <c r="Z434" s="132">
        <f>IF(Y434=0,"Release",IF(AND(L434&lt;J434,Y434=1,H434=FALSE,U434=FALSE,MONTH(L434)&amp;"/"&amp;YEAR(L434)&lt;&gt;MONTH(J434)&amp;"/"&amp;YEAR(J434)),"Release",""))</f>
        <v/>
      </c>
      <c r="AA434" s="136">
        <f>_xlfn.minifs($L:$L,$C:$C,$C434,$F:$F,"&lt;&gt;0")</f>
        <v/>
      </c>
      <c r="AB434" s="136">
        <f>C434&amp;"-"&amp;A434</f>
        <v/>
      </c>
      <c r="AC434" s="136">
        <f>L434</f>
        <v/>
      </c>
      <c r="AD434" s="136">
        <f>EOMONTH(EDATE($J434, 0), 0)</f>
        <v/>
      </c>
      <c r="AE434" s="135">
        <f>IF(AND(AD434&gt;EOMONTH(EDATE(AA434, 0), 0)),1,0)</f>
        <v/>
      </c>
    </row>
    <row r="435">
      <c r="A435" s="132" t="inlineStr">
        <is>
          <t>ZRIT01</t>
        </is>
      </c>
      <c r="B435" s="132" t="n">
        <v>11</v>
      </c>
      <c r="C435" s="132" t="inlineStr">
        <is>
          <t>HVK306</t>
        </is>
      </c>
      <c r="D435" s="132" t="inlineStr">
        <is>
          <t>K</t>
        </is>
      </c>
      <c r="E435" s="132" t="inlineStr">
        <is>
          <t>Ritter Dennis</t>
        </is>
      </c>
      <c r="F435" s="133">
        <f>SUMIFS(Investors!$M:$M, Investors!$I:$I, "&lt;=" &amp; 'NSST Print'!$B$3, Investors!$K:$K, "&gt;" &amp; 'NSST Print'!$B$3, Investors!$A:$A, 'Investor Exit List'!A435, Investors!$E:$E, 'Investor Exit List'!C435)</f>
        <v/>
      </c>
      <c r="G435" s="134" t="n">
        <v>45072</v>
      </c>
      <c r="H435" s="132">
        <f>VLOOKUP($C435,Sales!$C:$E,2,FALSE)</f>
        <v/>
      </c>
      <c r="I435" s="132">
        <f>VLOOKUP($C435,Sales!$C:$E,3,FALSE)</f>
        <v/>
      </c>
      <c r="J435" s="134">
        <f>SUMIFS(Sales!$H:$H,Sales!$C:$C,'Investor Exit List'!$C435)</f>
        <v/>
      </c>
      <c r="K435" s="134">
        <f>IF(I435=TRUE,J435,"")</f>
        <v/>
      </c>
      <c r="L435" s="134">
        <f>G435+731</f>
        <v/>
      </c>
      <c r="M435" s="134" t="n">
        <v>45473</v>
      </c>
      <c r="N435" s="135">
        <f>IFERROR(IF(G435&lt;&gt;"",IF(I435=TRUE,0,IF(U435=TRUE,0,L435-M435)),0),0)</f>
        <v/>
      </c>
      <c r="O435" s="135">
        <f>IF(N435&gt;0,IF(N435&lt;=180,N435,0),0)</f>
        <v/>
      </c>
      <c r="P435" s="133">
        <f>IF(AND(N435&lt;90,N435&gt;0),Q435,0)</f>
        <v/>
      </c>
      <c r="Q435" s="133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33">
        <f>IF(AND(H435=TRUE,I435=FALSE),Q435,0)</f>
        <v/>
      </c>
      <c r="S435" s="133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34">
        <f>IF(U435=TRUE,$J435,"")</f>
        <v/>
      </c>
      <c r="U435" s="132" t="b">
        <v>0</v>
      </c>
      <c r="V435" s="133">
        <f>IF(AND(H435=TRUE,OR(K435="",K435&gt;M435)),S435,0)</f>
        <v/>
      </c>
      <c r="W435" s="132" t="n">
        <v>0</v>
      </c>
      <c r="X435" s="132" t="b">
        <v>0</v>
      </c>
      <c r="Y435" s="135">
        <f>IF(H435=FALSE,VLOOKUP($C435,Sales!$C:$F,4,FALSE),1)</f>
        <v/>
      </c>
      <c r="Z435" s="132">
        <f>IF(Y435=0,"Release",IF(AND(L435&lt;J435,Y435=1,H435=FALSE,U435=FALSE,MONTH(L435)&amp;"/"&amp;YEAR(L435)&lt;&gt;MONTH(J435)&amp;"/"&amp;YEAR(J435)),"Release",""))</f>
        <v/>
      </c>
      <c r="AA435" s="136">
        <f>_xlfn.minifs($L:$L,$C:$C,$C435,$F:$F,"&lt;&gt;0")</f>
        <v/>
      </c>
      <c r="AB435" s="136">
        <f>C435&amp;"-"&amp;A435</f>
        <v/>
      </c>
      <c r="AC435" s="136">
        <f>L435</f>
        <v/>
      </c>
      <c r="AD435" s="136">
        <f>EOMONTH(EDATE($J435, 0), 0)</f>
        <v/>
      </c>
      <c r="AE435" s="135">
        <f>IF(AND(AD435&gt;EOMONTH(EDATE(AA435, 0), 0)),1,0)</f>
        <v/>
      </c>
    </row>
    <row r="436">
      <c r="A436" s="132" t="inlineStr">
        <is>
          <t>ZRAN01</t>
        </is>
      </c>
      <c r="B436" s="132" t="n">
        <v>24</v>
      </c>
      <c r="C436" s="132" t="inlineStr">
        <is>
          <t>HVK401</t>
        </is>
      </c>
      <c r="D436" s="132" t="inlineStr">
        <is>
          <t>K</t>
        </is>
      </c>
      <c r="E436" s="132" t="inlineStr">
        <is>
          <t>Rankin Ross Partick Gemill</t>
        </is>
      </c>
      <c r="F436" s="133">
        <f>SUMIFS(Investors!$M:$M, Investors!$I:$I, "&lt;=" &amp; 'NSST Print'!$B$3, Investors!$K:$K, "&gt;" &amp; 'NSST Print'!$B$3, Investors!$A:$A, 'Investor Exit List'!A436, Investors!$E:$E, 'Investor Exit List'!C436)</f>
        <v/>
      </c>
      <c r="G436" s="134" t="n">
        <v>45016</v>
      </c>
      <c r="H436" s="132">
        <f>VLOOKUP($C436,Sales!$C:$E,2,FALSE)</f>
        <v/>
      </c>
      <c r="I436" s="132">
        <f>VLOOKUP($C436,Sales!$C:$E,3,FALSE)</f>
        <v/>
      </c>
      <c r="J436" s="134">
        <f>SUMIFS(Sales!$H:$H,Sales!$C:$C,'Investor Exit List'!$C436)</f>
        <v/>
      </c>
      <c r="K436" s="134">
        <f>IF(I436=TRUE,J436,"")</f>
        <v/>
      </c>
      <c r="L436" s="134">
        <f>G436+731</f>
        <v/>
      </c>
      <c r="M436" s="134" t="n">
        <v>45473</v>
      </c>
      <c r="N436" s="135">
        <f>IFERROR(IF(G436&lt;&gt;"",IF(I436=TRUE,0,IF(U436=TRUE,0,L436-M436)),0),0)</f>
        <v/>
      </c>
      <c r="O436" s="135">
        <f>IF(N436&gt;0,IF(N436&lt;=180,N436,0),0)</f>
        <v/>
      </c>
      <c r="P436" s="133">
        <f>IF(AND(N436&lt;90,N436&gt;0),Q436,0)</f>
        <v/>
      </c>
      <c r="Q436" s="133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33">
        <f>IF(AND(H436=TRUE,I436=FALSE),Q436,0)</f>
        <v/>
      </c>
      <c r="S436" s="133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34">
        <f>IF(U436=TRUE,$J436,"")</f>
        <v/>
      </c>
      <c r="U436" s="132" t="b">
        <v>0</v>
      </c>
      <c r="V436" s="133">
        <f>IF(AND(H436=TRUE,OR(K436="",K436&gt;M436)),S436,0)</f>
        <v/>
      </c>
      <c r="W436" s="132" t="n">
        <v>0</v>
      </c>
      <c r="X436" s="132" t="b">
        <v>0</v>
      </c>
      <c r="Y436" s="135">
        <f>IF(H436=FALSE,VLOOKUP($C436,Sales!$C:$F,4,FALSE),1)</f>
        <v/>
      </c>
      <c r="Z436" s="132">
        <f>IF(Y436=0,"Release",IF(AND(L436&lt;J436,Y436=1,H436=FALSE,U436=FALSE,MONTH(L436)&amp;"/"&amp;YEAR(L436)&lt;&gt;MONTH(J436)&amp;"/"&amp;YEAR(J436)),"Release",""))</f>
        <v/>
      </c>
      <c r="AA436" s="136">
        <f>_xlfn.minifs($L:$L,$C:$C,$C436,$F:$F,"&lt;&gt;0")</f>
        <v/>
      </c>
      <c r="AB436" s="136">
        <f>C436&amp;"-"&amp;A436</f>
        <v/>
      </c>
      <c r="AC436" s="136">
        <f>L436</f>
        <v/>
      </c>
      <c r="AD436" s="136">
        <f>EOMONTH(EDATE($J436, 0), 0)</f>
        <v/>
      </c>
      <c r="AE436" s="135">
        <f>IF(AND(AD436&gt;EOMONTH(EDATE(AA436, 0), 0)),1,0)</f>
        <v/>
      </c>
    </row>
    <row r="437">
      <c r="A437" s="132" t="inlineStr">
        <is>
          <t>ZVAN13</t>
        </is>
      </c>
      <c r="B437" s="132" t="n">
        <v>1</v>
      </c>
      <c r="C437" s="132" t="inlineStr">
        <is>
          <t>HVK401</t>
        </is>
      </c>
      <c r="D437" s="132" t="inlineStr">
        <is>
          <t>K</t>
        </is>
      </c>
      <c r="E437" s="132" t="inlineStr">
        <is>
          <t>van der Spuy Gian</t>
        </is>
      </c>
      <c r="F437" s="133">
        <f>SUMIFS(Investors!$M:$M, Investors!$I:$I, "&lt;=" &amp; 'NSST Print'!$B$3, Investors!$K:$K, "&gt;" &amp; 'NSST Print'!$B$3, Investors!$A:$A, 'Investor Exit List'!A437, Investors!$E:$E, 'Investor Exit List'!C437)</f>
        <v/>
      </c>
      <c r="G437" s="134" t="n">
        <v>44980</v>
      </c>
      <c r="H437" s="132">
        <f>VLOOKUP($C437,Sales!$C:$E,2,FALSE)</f>
        <v/>
      </c>
      <c r="I437" s="132">
        <f>VLOOKUP($C437,Sales!$C:$E,3,FALSE)</f>
        <v/>
      </c>
      <c r="J437" s="134">
        <f>SUMIFS(Sales!$H:$H,Sales!$C:$C,'Investor Exit List'!$C437)</f>
        <v/>
      </c>
      <c r="K437" s="134">
        <f>IF(I437=TRUE,J437,"")</f>
        <v/>
      </c>
      <c r="L437" s="134">
        <f>G437+731</f>
        <v/>
      </c>
      <c r="M437" s="134" t="n">
        <v>45473</v>
      </c>
      <c r="N437" s="135">
        <f>IFERROR(IF(G437&lt;&gt;"",IF(I437=TRUE,0,IF(U437=TRUE,0,L437-M437)),0),0)</f>
        <v/>
      </c>
      <c r="O437" s="135">
        <f>IF(N437&gt;0,IF(N437&lt;=180,N437,0),0)</f>
        <v/>
      </c>
      <c r="P437" s="133">
        <f>IF(AND(N437&lt;90,N437&gt;0),Q437,0)</f>
        <v/>
      </c>
      <c r="Q437" s="133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33">
        <f>IF(AND(H437=TRUE,I437=FALSE),Q437,0)</f>
        <v/>
      </c>
      <c r="S437" s="133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34">
        <f>IF(U437=TRUE,$J437,"")</f>
        <v/>
      </c>
      <c r="U437" s="132" t="b">
        <v>0</v>
      </c>
      <c r="V437" s="133">
        <f>IF(AND(H437=TRUE,OR(K437="",K437&gt;M437)),S437,0)</f>
        <v/>
      </c>
      <c r="W437" s="132" t="n">
        <v>0</v>
      </c>
      <c r="X437" s="132" t="b">
        <v>0</v>
      </c>
      <c r="Y437" s="135">
        <f>IF(H437=FALSE,VLOOKUP($C437,Sales!$C:$F,4,FALSE),1)</f>
        <v/>
      </c>
      <c r="Z437" s="132">
        <f>IF(Y437=0,"Release",IF(AND(L437&lt;J437,Y437=1,H437=FALSE,U437=FALSE,MONTH(L437)&amp;"/"&amp;YEAR(L437)&lt;&gt;MONTH(J437)&amp;"/"&amp;YEAR(J437)),"Release",""))</f>
        <v/>
      </c>
      <c r="AA437" s="136">
        <f>_xlfn.minifs($L:$L,$C:$C,$C437,$F:$F,"&lt;&gt;0")</f>
        <v/>
      </c>
      <c r="AB437" s="136">
        <f>C437&amp;"-"&amp;A437</f>
        <v/>
      </c>
      <c r="AC437" s="136">
        <f>L437</f>
        <v/>
      </c>
      <c r="AD437" s="136">
        <f>EOMONTH(EDATE($J437, 0), 0)</f>
        <v/>
      </c>
      <c r="AE437" s="135">
        <f>IF(AND(AD437&gt;EOMONTH(EDATE(AA437, 0), 0)),1,0)</f>
        <v/>
      </c>
    </row>
    <row r="438">
      <c r="A438" s="132" t="inlineStr">
        <is>
          <t>ZVAN02</t>
        </is>
      </c>
      <c r="B438" s="132" t="n">
        <v>2</v>
      </c>
      <c r="C438" s="132" t="inlineStr">
        <is>
          <t>HVK402</t>
        </is>
      </c>
      <c r="D438" s="132" t="inlineStr">
        <is>
          <t>K</t>
        </is>
      </c>
      <c r="E438" s="132" t="inlineStr">
        <is>
          <t>van Schalkwyk Agatha Dorothea</t>
        </is>
      </c>
      <c r="F438" s="133">
        <f>SUMIFS(Investors!$M:$M, Investors!$I:$I, "&lt;=" &amp; 'NSST Print'!$B$3, Investors!$K:$K, "&gt;" &amp; 'NSST Print'!$B$3, Investors!$A:$A, 'Investor Exit List'!A438, Investors!$E:$E, 'Investor Exit List'!C438)</f>
        <v/>
      </c>
      <c r="G438" s="134" t="n">
        <v>44995</v>
      </c>
      <c r="H438" s="132">
        <f>VLOOKUP($C438,Sales!$C:$E,2,FALSE)</f>
        <v/>
      </c>
      <c r="I438" s="132">
        <f>VLOOKUP($C438,Sales!$C:$E,3,FALSE)</f>
        <v/>
      </c>
      <c r="J438" s="134">
        <f>SUMIFS(Sales!$H:$H,Sales!$C:$C,'Investor Exit List'!$C438)</f>
        <v/>
      </c>
      <c r="K438" s="134">
        <f>IF(I438=TRUE,J438,"")</f>
        <v/>
      </c>
      <c r="L438" s="134">
        <f>G438+731</f>
        <v/>
      </c>
      <c r="M438" s="134" t="n">
        <v>45473</v>
      </c>
      <c r="N438" s="135">
        <f>IFERROR(IF(G438&lt;&gt;"",IF(I438=TRUE,0,IF(U438=TRUE,0,L438-M438)),0),0)</f>
        <v/>
      </c>
      <c r="O438" s="135">
        <f>IF(N438&gt;0,IF(N438&lt;=180,N438,0),0)</f>
        <v/>
      </c>
      <c r="P438" s="133">
        <f>IF(AND(N438&lt;90,N438&gt;0),Q438,0)</f>
        <v/>
      </c>
      <c r="Q438" s="133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33">
        <f>IF(AND(H438=TRUE,I438=FALSE),Q438,0)</f>
        <v/>
      </c>
      <c r="S438" s="133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34">
        <f>IF(U438=TRUE,$J438,"")</f>
        <v/>
      </c>
      <c r="U438" s="132" t="b">
        <v>0</v>
      </c>
      <c r="V438" s="133">
        <f>IF(AND(H438=TRUE,OR(K438="",K438&gt;M438)),S438,0)</f>
        <v/>
      </c>
      <c r="W438" s="132" t="n">
        <v>0</v>
      </c>
      <c r="X438" s="132" t="b">
        <v>0</v>
      </c>
      <c r="Y438" s="135">
        <f>IF(H438=FALSE,VLOOKUP($C438,Sales!$C:$F,4,FALSE),1)</f>
        <v/>
      </c>
      <c r="Z438" s="132">
        <f>IF(Y438=0,"Release",IF(AND(L438&lt;J438,Y438=1,H438=FALSE,U438=FALSE,MONTH(L438)&amp;"/"&amp;YEAR(L438)&lt;&gt;MONTH(J438)&amp;"/"&amp;YEAR(J438)),"Release",""))</f>
        <v/>
      </c>
      <c r="AA438" s="136">
        <f>_xlfn.minifs($L:$L,$C:$C,$C438,$F:$F,"&lt;&gt;0")</f>
        <v/>
      </c>
      <c r="AB438" s="136">
        <f>C438&amp;"-"&amp;A438</f>
        <v/>
      </c>
      <c r="AC438" s="136">
        <f>L438</f>
        <v/>
      </c>
      <c r="AD438" s="136">
        <f>EOMONTH(EDATE($J438, 0), 0)</f>
        <v/>
      </c>
      <c r="AE438" s="135">
        <f>IF(AND(AD438&gt;EOMONTH(EDATE(AA438, 0), 0)),1,0)</f>
        <v/>
      </c>
    </row>
    <row r="439">
      <c r="A439" s="132" t="inlineStr">
        <is>
          <t>ZVAN14</t>
        </is>
      </c>
      <c r="B439" s="132" t="n">
        <v>1</v>
      </c>
      <c r="C439" s="132" t="inlineStr">
        <is>
          <t>HVK402</t>
        </is>
      </c>
      <c r="D439" s="132" t="inlineStr">
        <is>
          <t>K</t>
        </is>
      </c>
      <c r="E439" s="132" t="inlineStr">
        <is>
          <t>van der Spuy Dorothy Anne</t>
        </is>
      </c>
      <c r="F439" s="133">
        <f>SUMIFS(Investors!$M:$M, Investors!$I:$I, "&lt;=" &amp; 'NSST Print'!$B$3, Investors!$K:$K, "&gt;" &amp; 'NSST Print'!$B$3, Investors!$A:$A, 'Investor Exit List'!A439, Investors!$E:$E, 'Investor Exit List'!C439)</f>
        <v/>
      </c>
      <c r="G439" s="134" t="n">
        <v>45016</v>
      </c>
      <c r="H439" s="132">
        <f>VLOOKUP($C439,Sales!$C:$E,2,FALSE)</f>
        <v/>
      </c>
      <c r="I439" s="132">
        <f>VLOOKUP($C439,Sales!$C:$E,3,FALSE)</f>
        <v/>
      </c>
      <c r="J439" s="134">
        <f>SUMIFS(Sales!$H:$H,Sales!$C:$C,'Investor Exit List'!$C439)</f>
        <v/>
      </c>
      <c r="K439" s="134">
        <f>IF(I439=TRUE,J439,"")</f>
        <v/>
      </c>
      <c r="L439" s="134">
        <f>G439+731</f>
        <v/>
      </c>
      <c r="M439" s="134" t="n">
        <v>45473</v>
      </c>
      <c r="N439" s="135">
        <f>IFERROR(IF(G439&lt;&gt;"",IF(I439=TRUE,0,IF(U439=TRUE,0,L439-M439)),0),0)</f>
        <v/>
      </c>
      <c r="O439" s="135">
        <f>IF(N439&gt;0,IF(N439&lt;=180,N439,0),0)</f>
        <v/>
      </c>
      <c r="P439" s="133">
        <f>IF(AND(N439&lt;90,N439&gt;0),Q439,0)</f>
        <v/>
      </c>
      <c r="Q439" s="133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33">
        <f>IF(AND(H439=TRUE,I439=FALSE),Q439,0)</f>
        <v/>
      </c>
      <c r="S439" s="133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34">
        <f>IF(U439=TRUE,$J439,"")</f>
        <v/>
      </c>
      <c r="U439" s="132" t="b">
        <v>0</v>
      </c>
      <c r="V439" s="133">
        <f>IF(AND(H439=TRUE,OR(K439="",K439&gt;M439)),S439,0)</f>
        <v/>
      </c>
      <c r="W439" s="132" t="n">
        <v>0</v>
      </c>
      <c r="X439" s="132" t="b">
        <v>0</v>
      </c>
      <c r="Y439" s="135">
        <f>IF(H439=FALSE,VLOOKUP($C439,Sales!$C:$F,4,FALSE),1)</f>
        <v/>
      </c>
      <c r="Z439" s="132">
        <f>IF(Y439=0,"Release",IF(AND(L439&lt;J439,Y439=1,H439=FALSE,U439=FALSE,MONTH(L439)&amp;"/"&amp;YEAR(L439)&lt;&gt;MONTH(J439)&amp;"/"&amp;YEAR(J439)),"Release",""))</f>
        <v/>
      </c>
      <c r="AA439" s="136">
        <f>_xlfn.minifs($L:$L,$C:$C,$C439,$F:$F,"&lt;&gt;0")</f>
        <v/>
      </c>
      <c r="AB439" s="136">
        <f>C439&amp;"-"&amp;A439</f>
        <v/>
      </c>
      <c r="AC439" s="136">
        <f>L439</f>
        <v/>
      </c>
      <c r="AD439" s="136">
        <f>EOMONTH(EDATE($J439, 0), 0)</f>
        <v/>
      </c>
      <c r="AE439" s="135">
        <f>IF(AND(AD439&gt;EOMONTH(EDATE(AA439, 0), 0)),1,0)</f>
        <v/>
      </c>
    </row>
    <row r="440">
      <c r="A440" s="132" t="inlineStr">
        <is>
          <t>ZALM01</t>
        </is>
      </c>
      <c r="B440" s="132" t="n">
        <v>9</v>
      </c>
      <c r="C440" s="132" t="inlineStr">
        <is>
          <t>HVK403</t>
        </is>
      </c>
      <c r="D440" s="132" t="inlineStr">
        <is>
          <t>K</t>
        </is>
      </c>
      <c r="E440" s="132" t="inlineStr">
        <is>
          <t>Lunau Marc</t>
        </is>
      </c>
      <c r="F440" s="133">
        <f>SUMIFS(Investors!$M:$M, Investors!$I:$I, "&lt;=" &amp; 'NSST Print'!$B$3, Investors!$K:$K, "&gt;" &amp; 'NSST Print'!$B$3, Investors!$A:$A, 'Investor Exit List'!A440, Investors!$E:$E, 'Investor Exit List'!C440)</f>
        <v/>
      </c>
      <c r="G440" s="134" t="n">
        <v>45107</v>
      </c>
      <c r="H440" s="132">
        <f>VLOOKUP($C440,Sales!$C:$E,2,FALSE)</f>
        <v/>
      </c>
      <c r="I440" s="132">
        <f>VLOOKUP($C440,Sales!$C:$E,3,FALSE)</f>
        <v/>
      </c>
      <c r="J440" s="134">
        <f>SUMIFS(Sales!$H:$H,Sales!$C:$C,'Investor Exit List'!$C440)</f>
        <v/>
      </c>
      <c r="K440" s="134">
        <f>IF(I440=TRUE,J440,"")</f>
        <v/>
      </c>
      <c r="L440" s="134">
        <f>G440+731</f>
        <v/>
      </c>
      <c r="M440" s="134" t="n">
        <v>45473</v>
      </c>
      <c r="N440" s="135">
        <f>IFERROR(IF(G440&lt;&gt;"",IF(I440=TRUE,0,IF(U440=TRUE,0,L440-M440)),0),0)</f>
        <v/>
      </c>
      <c r="O440" s="135">
        <f>IF(N440&gt;0,IF(N440&lt;=180,N440,0),0)</f>
        <v/>
      </c>
      <c r="P440" s="133">
        <f>IF(AND(N440&lt;90,N440&gt;0),Q440,0)</f>
        <v/>
      </c>
      <c r="Q440" s="133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33">
        <f>IF(AND(H440=TRUE,I440=FALSE),Q440,0)</f>
        <v/>
      </c>
      <c r="S440" s="133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34">
        <f>IF(U440=TRUE,$J440,"")</f>
        <v/>
      </c>
      <c r="U440" s="132" t="b">
        <v>0</v>
      </c>
      <c r="V440" s="133">
        <f>IF(AND(H440=TRUE,OR(K440="",K440&gt;M440)),S440,0)</f>
        <v/>
      </c>
      <c r="W440" s="132" t="n">
        <v>0</v>
      </c>
      <c r="X440" s="132" t="b">
        <v>0</v>
      </c>
      <c r="Y440" s="135">
        <f>IF(H440=FALSE,VLOOKUP($C440,Sales!$C:$F,4,FALSE),1)</f>
        <v/>
      </c>
      <c r="Z440" s="132">
        <f>IF(Y440=0,"Release",IF(AND(L440&lt;J440,Y440=1,H440=FALSE,U440=FALSE,MONTH(L440)&amp;"/"&amp;YEAR(L440)&lt;&gt;MONTH(J440)&amp;"/"&amp;YEAR(J440)),"Release",""))</f>
        <v/>
      </c>
      <c r="AA440" s="136">
        <f>_xlfn.minifs($L:$L,$C:$C,$C440,$F:$F,"&lt;&gt;0")</f>
        <v/>
      </c>
      <c r="AB440" s="136">
        <f>C440&amp;"-"&amp;A440</f>
        <v/>
      </c>
      <c r="AC440" s="136">
        <f>L440</f>
        <v/>
      </c>
      <c r="AD440" s="136">
        <f>EOMONTH(EDATE($J440, 0), 0)</f>
        <v/>
      </c>
      <c r="AE440" s="135">
        <f>IF(AND(AD440&gt;EOMONTH(EDATE(AA440, 0), 0)),1,0)</f>
        <v/>
      </c>
    </row>
    <row r="441">
      <c r="A441" s="132" t="inlineStr">
        <is>
          <t>ZGRA01</t>
        </is>
      </c>
      <c r="B441" s="132" t="n">
        <v>1</v>
      </c>
      <c r="C441" s="132" t="inlineStr">
        <is>
          <t>HVK403</t>
        </is>
      </c>
      <c r="D441" s="132" t="inlineStr">
        <is>
          <t>K</t>
        </is>
      </c>
      <c r="E441" s="132" t="inlineStr">
        <is>
          <t>Grabe Pieter</t>
        </is>
      </c>
      <c r="F441" s="133">
        <f>SUMIFS(Investors!$M:$M, Investors!$I:$I, "&lt;=" &amp; 'NSST Print'!$B$3, Investors!$K:$K, "&gt;" &amp; 'NSST Print'!$B$3, Investors!$A:$A, 'Investor Exit List'!A441, Investors!$E:$E, 'Investor Exit List'!C441)</f>
        <v/>
      </c>
      <c r="G441" s="134" t="n">
        <v>45016</v>
      </c>
      <c r="H441" s="132">
        <f>VLOOKUP($C441,Sales!$C:$E,2,FALSE)</f>
        <v/>
      </c>
      <c r="I441" s="132">
        <f>VLOOKUP($C441,Sales!$C:$E,3,FALSE)</f>
        <v/>
      </c>
      <c r="J441" s="134">
        <f>SUMIFS(Sales!$H:$H,Sales!$C:$C,'Investor Exit List'!$C441)</f>
        <v/>
      </c>
      <c r="K441" s="134">
        <f>IF(I441=TRUE,J441,"")</f>
        <v/>
      </c>
      <c r="L441" s="134">
        <f>G441+731</f>
        <v/>
      </c>
      <c r="M441" s="134" t="n">
        <v>45473</v>
      </c>
      <c r="N441" s="135">
        <f>IFERROR(IF(G441&lt;&gt;"",IF(I441=TRUE,0,IF(U441=TRUE,0,L441-M441)),0),0)</f>
        <v/>
      </c>
      <c r="O441" s="135">
        <f>IF(N441&gt;0,IF(N441&lt;=180,N441,0),0)</f>
        <v/>
      </c>
      <c r="P441" s="133">
        <f>IF(AND(N441&lt;90,N441&gt;0),Q441,0)</f>
        <v/>
      </c>
      <c r="Q441" s="133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33">
        <f>IF(AND(H441=TRUE,I441=FALSE),Q441,0)</f>
        <v/>
      </c>
      <c r="S441" s="133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34">
        <f>IF(U441=TRUE,$J441,"")</f>
        <v/>
      </c>
      <c r="U441" s="132" t="b">
        <v>0</v>
      </c>
      <c r="V441" s="133">
        <f>IF(AND(H441=TRUE,OR(K441="",K441&gt;M441)),S441,0)</f>
        <v/>
      </c>
      <c r="W441" s="132" t="n">
        <v>0</v>
      </c>
      <c r="X441" s="132" t="b">
        <v>0</v>
      </c>
      <c r="Y441" s="135">
        <f>IF(H441=FALSE,VLOOKUP($C441,Sales!$C:$F,4,FALSE),1)</f>
        <v/>
      </c>
      <c r="Z441" s="132">
        <f>IF(Y441=0,"Release",IF(AND(L441&lt;J441,Y441=1,H441=FALSE,U441=FALSE,MONTH(L441)&amp;"/"&amp;YEAR(L441)&lt;&gt;MONTH(J441)&amp;"/"&amp;YEAR(J441)),"Release",""))</f>
        <v/>
      </c>
      <c r="AA441" s="136">
        <f>_xlfn.minifs($L:$L,$C:$C,$C441,$F:$F,"&lt;&gt;0")</f>
        <v/>
      </c>
      <c r="AB441" s="136">
        <f>C441&amp;"-"&amp;A441</f>
        <v/>
      </c>
      <c r="AC441" s="136">
        <f>L441</f>
        <v/>
      </c>
      <c r="AD441" s="136">
        <f>EOMONTH(EDATE($J441, 0), 0)</f>
        <v/>
      </c>
      <c r="AE441" s="135">
        <f>IF(AND(AD441&gt;EOMONTH(EDATE(AA441, 0), 0)),1,0)</f>
        <v/>
      </c>
    </row>
    <row r="442">
      <c r="A442" s="132" t="inlineStr">
        <is>
          <t>ZHAN06</t>
        </is>
      </c>
      <c r="B442" s="132" t="n">
        <v>1</v>
      </c>
      <c r="C442" s="132" t="inlineStr">
        <is>
          <t>HVK403</t>
        </is>
      </c>
      <c r="D442" s="132" t="inlineStr">
        <is>
          <t>K</t>
        </is>
      </c>
      <c r="E442" s="132" t="inlineStr">
        <is>
          <t>Hanekom Derick</t>
        </is>
      </c>
      <c r="F442" s="133">
        <f>SUMIFS(Investors!$M:$M, Investors!$I:$I, "&lt;=" &amp; 'NSST Print'!$B$3, Investors!$K:$K, "&gt;" &amp; 'NSST Print'!$B$3, Investors!$A:$A, 'Investor Exit List'!A442, Investors!$E:$E, 'Investor Exit List'!C442)</f>
        <v/>
      </c>
      <c r="G442" s="134" t="n">
        <v>45016</v>
      </c>
      <c r="H442" s="132">
        <f>VLOOKUP($C442,Sales!$C:$E,2,FALSE)</f>
        <v/>
      </c>
      <c r="I442" s="132">
        <f>VLOOKUP($C442,Sales!$C:$E,3,FALSE)</f>
        <v/>
      </c>
      <c r="J442" s="134">
        <f>SUMIFS(Sales!$H:$H,Sales!$C:$C,'Investor Exit List'!$C442)</f>
        <v/>
      </c>
      <c r="K442" s="134">
        <f>IF(I442=TRUE,J442,"")</f>
        <v/>
      </c>
      <c r="L442" s="134">
        <f>G442+731</f>
        <v/>
      </c>
      <c r="M442" s="134" t="n">
        <v>45473</v>
      </c>
      <c r="N442" s="135">
        <f>IFERROR(IF(G442&lt;&gt;"",IF(I442=TRUE,0,IF(U442=TRUE,0,L442-M442)),0),0)</f>
        <v/>
      </c>
      <c r="O442" s="135">
        <f>IF(N442&gt;0,IF(N442&lt;=180,N442,0),0)</f>
        <v/>
      </c>
      <c r="P442" s="133">
        <f>IF(AND(N442&lt;90,N442&gt;0),Q442,0)</f>
        <v/>
      </c>
      <c r="Q442" s="133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33">
        <f>IF(AND(H442=TRUE,I442=FALSE),Q442,0)</f>
        <v/>
      </c>
      <c r="S442" s="133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34">
        <f>IF(U442=TRUE,$J442,"")</f>
        <v/>
      </c>
      <c r="U442" s="132" t="b">
        <v>0</v>
      </c>
      <c r="V442" s="133">
        <f>IF(AND(H442=TRUE,OR(K442="",K442&gt;M442)),S442,0)</f>
        <v/>
      </c>
      <c r="W442" s="132" t="n">
        <v>0</v>
      </c>
      <c r="X442" s="132" t="b">
        <v>0</v>
      </c>
      <c r="Y442" s="135">
        <f>IF(H442=FALSE,VLOOKUP($C442,Sales!$C:$F,4,FALSE),1)</f>
        <v/>
      </c>
      <c r="Z442" s="132">
        <f>IF(Y442=0,"Release",IF(AND(L442&lt;J442,Y442=1,H442=FALSE,U442=FALSE,MONTH(L442)&amp;"/"&amp;YEAR(L442)&lt;&gt;MONTH(J442)&amp;"/"&amp;YEAR(J442)),"Release",""))</f>
        <v/>
      </c>
      <c r="AA442" s="136">
        <f>_xlfn.minifs($L:$L,$C:$C,$C442,$F:$F,"&lt;&gt;0")</f>
        <v/>
      </c>
      <c r="AB442" s="136">
        <f>C442&amp;"-"&amp;A442</f>
        <v/>
      </c>
      <c r="AC442" s="136">
        <f>L442</f>
        <v/>
      </c>
      <c r="AD442" s="136">
        <f>EOMONTH(EDATE($J442, 0), 0)</f>
        <v/>
      </c>
      <c r="AE442" s="135">
        <f>IF(AND(AD442&gt;EOMONTH(EDATE(AA442, 0), 0)),1,0)</f>
        <v/>
      </c>
    </row>
    <row r="443">
      <c r="A443" s="132" t="inlineStr">
        <is>
          <t>ZINT01</t>
        </is>
      </c>
      <c r="B443" s="132" t="n">
        <v>12</v>
      </c>
      <c r="C443" s="132" t="inlineStr">
        <is>
          <t>HVK403</t>
        </is>
      </c>
      <c r="D443" s="132" t="inlineStr">
        <is>
          <t>K</t>
        </is>
      </c>
      <c r="E443" s="132" t="inlineStr">
        <is>
          <t>Lunau Marc</t>
        </is>
      </c>
      <c r="F443" s="133">
        <f>SUMIFS(Investors!$M:$M, Investors!$I:$I, "&lt;=" &amp; 'NSST Print'!$B$3, Investors!$K:$K, "&gt;" &amp; 'NSST Print'!$B$3, Investors!$A:$A, 'Investor Exit List'!A443, Investors!$E:$E, 'Investor Exit List'!C443)</f>
        <v/>
      </c>
      <c r="G443" s="134" t="n">
        <v>45008</v>
      </c>
      <c r="H443" s="132">
        <f>VLOOKUP($C443,Sales!$C:$E,2,FALSE)</f>
        <v/>
      </c>
      <c r="I443" s="132">
        <f>VLOOKUP($C443,Sales!$C:$E,3,FALSE)</f>
        <v/>
      </c>
      <c r="J443" s="134">
        <f>SUMIFS(Sales!$H:$H,Sales!$C:$C,'Investor Exit List'!$C443)</f>
        <v/>
      </c>
      <c r="K443" s="134">
        <f>IF(I443=TRUE,J443,"")</f>
        <v/>
      </c>
      <c r="L443" s="134">
        <f>G443+731</f>
        <v/>
      </c>
      <c r="M443" s="134" t="n">
        <v>45473</v>
      </c>
      <c r="N443" s="135">
        <f>IFERROR(IF(G443&lt;&gt;"",IF(I443=TRUE,0,IF(U443=TRUE,0,L443-M443)),0),0)</f>
        <v/>
      </c>
      <c r="O443" s="135">
        <f>IF(N443&gt;0,IF(N443&lt;=180,N443,0),0)</f>
        <v/>
      </c>
      <c r="P443" s="133">
        <f>IF(AND(N443&lt;90,N443&gt;0),Q443,0)</f>
        <v/>
      </c>
      <c r="Q443" s="133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33">
        <f>IF(AND(H443=TRUE,I443=FALSE),Q443,0)</f>
        <v/>
      </c>
      <c r="S443" s="133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34">
        <f>IF(U443=TRUE,$J443,"")</f>
        <v/>
      </c>
      <c r="U443" s="132" t="b">
        <v>0</v>
      </c>
      <c r="V443" s="133">
        <f>IF(AND(H443=TRUE,OR(K443="",K443&gt;M443)),S443,0)</f>
        <v/>
      </c>
      <c r="W443" s="132" t="n">
        <v>0</v>
      </c>
      <c r="X443" s="132" t="b">
        <v>0</v>
      </c>
      <c r="Y443" s="135">
        <f>IF(H443=FALSE,VLOOKUP($C443,Sales!$C:$F,4,FALSE),1)</f>
        <v/>
      </c>
      <c r="Z443" s="132">
        <f>IF(Y443=0,"Release",IF(AND(L443&lt;J443,Y443=1,H443=FALSE,U443=FALSE,MONTH(L443)&amp;"/"&amp;YEAR(L443)&lt;&gt;MONTH(J443)&amp;"/"&amp;YEAR(J443)),"Release",""))</f>
        <v/>
      </c>
      <c r="AA443" s="136">
        <f>_xlfn.minifs($L:$L,$C:$C,$C443,$F:$F,"&lt;&gt;0")</f>
        <v/>
      </c>
      <c r="AB443" s="136">
        <f>C443&amp;"-"&amp;A443</f>
        <v/>
      </c>
      <c r="AC443" s="136">
        <f>L443</f>
        <v/>
      </c>
      <c r="AD443" s="136">
        <f>EOMONTH(EDATE($J443, 0), 0)</f>
        <v/>
      </c>
      <c r="AE443" s="135">
        <f>IF(AND(AD443&gt;EOMONTH(EDATE(AA443, 0), 0)),1,0)</f>
        <v/>
      </c>
    </row>
    <row r="444">
      <c r="A444" s="132" t="inlineStr">
        <is>
          <t>ZKRO01</t>
        </is>
      </c>
      <c r="B444" s="132" t="n">
        <v>4</v>
      </c>
      <c r="C444" s="132" t="inlineStr">
        <is>
          <t>HVK403</t>
        </is>
      </c>
      <c r="D444" s="132" t="inlineStr">
        <is>
          <t>K</t>
        </is>
      </c>
      <c r="E444" s="132" t="inlineStr">
        <is>
          <t>van der Merwe Frans</t>
        </is>
      </c>
      <c r="F444" s="133">
        <f>SUMIFS(Investors!$M:$M, Investors!$I:$I, "&lt;=" &amp; 'NSST Print'!$B$3, Investors!$K:$K, "&gt;" &amp; 'NSST Print'!$B$3, Investors!$A:$A, 'Investor Exit List'!A444, Investors!$E:$E, 'Investor Exit List'!C444)</f>
        <v/>
      </c>
      <c r="G444" s="134" t="n">
        <v>45072</v>
      </c>
      <c r="H444" s="132">
        <f>VLOOKUP($C444,Sales!$C:$E,2,FALSE)</f>
        <v/>
      </c>
      <c r="I444" s="132">
        <f>VLOOKUP($C444,Sales!$C:$E,3,FALSE)</f>
        <v/>
      </c>
      <c r="J444" s="134">
        <f>SUMIFS(Sales!$H:$H,Sales!$C:$C,'Investor Exit List'!$C444)</f>
        <v/>
      </c>
      <c r="K444" s="134">
        <f>IF(I444=TRUE,J444,"")</f>
        <v/>
      </c>
      <c r="L444" s="134">
        <f>G444+731</f>
        <v/>
      </c>
      <c r="M444" s="134" t="n">
        <v>45473</v>
      </c>
      <c r="N444" s="135">
        <f>IFERROR(IF(G444&lt;&gt;"",IF(I444=TRUE,0,IF(U444=TRUE,0,L444-M444)),0),0)</f>
        <v/>
      </c>
      <c r="O444" s="135">
        <f>IF(N444&gt;0,IF(N444&lt;=180,N444,0),0)</f>
        <v/>
      </c>
      <c r="P444" s="133">
        <f>IF(AND(N444&lt;90,N444&gt;0),Q444,0)</f>
        <v/>
      </c>
      <c r="Q444" s="133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33">
        <f>IF(AND(H444=TRUE,I444=FALSE),Q444,0)</f>
        <v/>
      </c>
      <c r="S444" s="133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34">
        <f>IF(U444=TRUE,$J444,"")</f>
        <v/>
      </c>
      <c r="U444" s="132" t="b">
        <v>0</v>
      </c>
      <c r="V444" s="133">
        <f>IF(AND(H444=TRUE,OR(K444="",K444&gt;M444)),S444,0)</f>
        <v/>
      </c>
      <c r="W444" s="132" t="n">
        <v>0</v>
      </c>
      <c r="X444" s="132" t="b">
        <v>0</v>
      </c>
      <c r="Y444" s="135">
        <f>IF(H444=FALSE,VLOOKUP($C444,Sales!$C:$F,4,FALSE),1)</f>
        <v/>
      </c>
      <c r="Z444" s="132">
        <f>IF(Y444=0,"Release",IF(AND(L444&lt;J444,Y444=1,H444=FALSE,U444=FALSE,MONTH(L444)&amp;"/"&amp;YEAR(L444)&lt;&gt;MONTH(J444)&amp;"/"&amp;YEAR(J444)),"Release",""))</f>
        <v/>
      </c>
      <c r="AA444" s="136">
        <f>_xlfn.minifs($L:$L,$C:$C,$C444,$F:$F,"&lt;&gt;0")</f>
        <v/>
      </c>
      <c r="AB444" s="136">
        <f>C444&amp;"-"&amp;A444</f>
        <v/>
      </c>
      <c r="AC444" s="136">
        <f>L444</f>
        <v/>
      </c>
      <c r="AD444" s="136">
        <f>EOMONTH(EDATE($J444, 0), 0)</f>
        <v/>
      </c>
      <c r="AE444" s="135">
        <f>IF(AND(AD444&gt;EOMONTH(EDATE(AA444, 0), 0)),1,0)</f>
        <v/>
      </c>
    </row>
    <row r="445">
      <c r="A445" s="132" t="inlineStr">
        <is>
          <t>ZLUN01</t>
        </is>
      </c>
      <c r="B445" s="132" t="n">
        <v>7</v>
      </c>
      <c r="C445" s="132" t="inlineStr">
        <is>
          <t>HVK403</t>
        </is>
      </c>
      <c r="D445" s="132" t="inlineStr">
        <is>
          <t>K</t>
        </is>
      </c>
      <c r="E445" s="132" t="inlineStr">
        <is>
          <t>Lunau Marc</t>
        </is>
      </c>
      <c r="F445" s="133">
        <f>SUMIFS(Investors!$M:$M, Investors!$I:$I, "&lt;=" &amp; 'NSST Print'!$B$3, Investors!$K:$K, "&gt;" &amp; 'NSST Print'!$B$3, Investors!$A:$A, 'Investor Exit List'!A445, Investors!$E:$E, 'Investor Exit List'!C445)</f>
        <v/>
      </c>
      <c r="G445" s="134" t="n">
        <v>45107</v>
      </c>
      <c r="H445" s="132">
        <f>VLOOKUP($C445,Sales!$C:$E,2,FALSE)</f>
        <v/>
      </c>
      <c r="I445" s="132">
        <f>VLOOKUP($C445,Sales!$C:$E,3,FALSE)</f>
        <v/>
      </c>
      <c r="J445" s="134">
        <f>SUMIFS(Sales!$H:$H,Sales!$C:$C,'Investor Exit List'!$C445)</f>
        <v/>
      </c>
      <c r="K445" s="134">
        <f>IF(I445=TRUE,J445,"")</f>
        <v/>
      </c>
      <c r="L445" s="134">
        <f>G445+731</f>
        <v/>
      </c>
      <c r="M445" s="134" t="n">
        <v>45473</v>
      </c>
      <c r="N445" s="135">
        <f>IFERROR(IF(G445&lt;&gt;"",IF(I445=TRUE,0,IF(U445=TRUE,0,L445-M445)),0),0)</f>
        <v/>
      </c>
      <c r="O445" s="135">
        <f>IF(N445&gt;0,IF(N445&lt;=180,N445,0),0)</f>
        <v/>
      </c>
      <c r="P445" s="133">
        <f>IF(AND(N445&lt;90,N445&gt;0),Q445,0)</f>
        <v/>
      </c>
      <c r="Q445" s="133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33">
        <f>IF(AND(H445=TRUE,I445=FALSE),Q445,0)</f>
        <v/>
      </c>
      <c r="S445" s="133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34">
        <f>IF(U445=TRUE,$J445,"")</f>
        <v/>
      </c>
      <c r="U445" s="132" t="b">
        <v>0</v>
      </c>
      <c r="V445" s="133">
        <f>IF(AND(H445=TRUE,OR(K445="",K445&gt;M445)),S445,0)</f>
        <v/>
      </c>
      <c r="W445" s="132" t="n">
        <v>0</v>
      </c>
      <c r="X445" s="132" t="b">
        <v>0</v>
      </c>
      <c r="Y445" s="135">
        <f>IF(H445=FALSE,VLOOKUP($C445,Sales!$C:$F,4,FALSE),1)</f>
        <v/>
      </c>
      <c r="Z445" s="132">
        <f>IF(Y445=0,"Release",IF(AND(L445&lt;J445,Y445=1,H445=FALSE,U445=FALSE,MONTH(L445)&amp;"/"&amp;YEAR(L445)&lt;&gt;MONTH(J445)&amp;"/"&amp;YEAR(J445)),"Release",""))</f>
        <v/>
      </c>
      <c r="AA445" s="136">
        <f>_xlfn.minifs($L:$L,$C:$C,$C445,$F:$F,"&lt;&gt;0")</f>
        <v/>
      </c>
      <c r="AB445" s="136">
        <f>C445&amp;"-"&amp;A445</f>
        <v/>
      </c>
      <c r="AC445" s="136">
        <f>L445</f>
        <v/>
      </c>
      <c r="AD445" s="136">
        <f>EOMONTH(EDATE($J445, 0), 0)</f>
        <v/>
      </c>
      <c r="AE445" s="135">
        <f>IF(AND(AD445&gt;EOMONTH(EDATE(AA445, 0), 0)),1,0)</f>
        <v/>
      </c>
    </row>
    <row r="446">
      <c r="A446" s="132" t="inlineStr">
        <is>
          <t>ZMCK01</t>
        </is>
      </c>
      <c r="B446" s="132" t="n">
        <v>4</v>
      </c>
      <c r="C446" s="132" t="inlineStr">
        <is>
          <t>HVK403</t>
        </is>
      </c>
      <c r="D446" s="132" t="inlineStr">
        <is>
          <t>K</t>
        </is>
      </c>
      <c r="E446" s="132" t="inlineStr">
        <is>
          <t>MacKenzie-Jones Caitlin</t>
        </is>
      </c>
      <c r="F446" s="133">
        <f>SUMIFS(Investors!$M:$M, Investors!$I:$I, "&lt;=" &amp; 'NSST Print'!$B$3, Investors!$K:$K, "&gt;" &amp; 'NSST Print'!$B$3, Investors!$A:$A, 'Investor Exit List'!A446, Investors!$E:$E, 'Investor Exit List'!C446)</f>
        <v/>
      </c>
      <c r="G446" s="134" t="n">
        <v>45072</v>
      </c>
      <c r="H446" s="132">
        <f>VLOOKUP($C446,Sales!$C:$E,2,FALSE)</f>
        <v/>
      </c>
      <c r="I446" s="132">
        <f>VLOOKUP($C446,Sales!$C:$E,3,FALSE)</f>
        <v/>
      </c>
      <c r="J446" s="134">
        <f>SUMIFS(Sales!$H:$H,Sales!$C:$C,'Investor Exit List'!$C446)</f>
        <v/>
      </c>
      <c r="K446" s="134">
        <f>IF(I446=TRUE,J446,"")</f>
        <v/>
      </c>
      <c r="L446" s="134">
        <f>G446+731</f>
        <v/>
      </c>
      <c r="M446" s="134" t="n">
        <v>45473</v>
      </c>
      <c r="N446" s="135">
        <f>IFERROR(IF(G446&lt;&gt;"",IF(I446=TRUE,0,IF(U446=TRUE,0,L446-M446)),0),0)</f>
        <v/>
      </c>
      <c r="O446" s="135">
        <f>IF(N446&gt;0,IF(N446&lt;=180,N446,0),0)</f>
        <v/>
      </c>
      <c r="P446" s="133">
        <f>IF(AND(N446&lt;90,N446&gt;0),Q446,0)</f>
        <v/>
      </c>
      <c r="Q446" s="133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33">
        <f>IF(AND(H446=TRUE,I446=FALSE),Q446,0)</f>
        <v/>
      </c>
      <c r="S446" s="133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34">
        <f>IF(U446=TRUE,$J446,"")</f>
        <v/>
      </c>
      <c r="U446" s="132" t="b">
        <v>0</v>
      </c>
      <c r="V446" s="133">
        <f>IF(AND(H446=TRUE,OR(K446="",K446&gt;M446)),S446,0)</f>
        <v/>
      </c>
      <c r="W446" s="132" t="n">
        <v>0</v>
      </c>
      <c r="X446" s="132" t="b">
        <v>0</v>
      </c>
      <c r="Y446" s="135">
        <f>IF(H446=FALSE,VLOOKUP($C446,Sales!$C:$F,4,FALSE),1)</f>
        <v/>
      </c>
      <c r="Z446" s="132">
        <f>IF(Y446=0,"Release",IF(AND(L446&lt;J446,Y446=1,H446=FALSE,U446=FALSE,MONTH(L446)&amp;"/"&amp;YEAR(L446)&lt;&gt;MONTH(J446)&amp;"/"&amp;YEAR(J446)),"Release",""))</f>
        <v/>
      </c>
      <c r="AA446" s="136">
        <f>_xlfn.minifs($L:$L,$C:$C,$C446,$F:$F,"&lt;&gt;0")</f>
        <v/>
      </c>
      <c r="AB446" s="136">
        <f>C446&amp;"-"&amp;A446</f>
        <v/>
      </c>
      <c r="AC446" s="136">
        <f>L446</f>
        <v/>
      </c>
      <c r="AD446" s="136">
        <f>EOMONTH(EDATE($J446, 0), 0)</f>
        <v/>
      </c>
      <c r="AE446" s="135">
        <f>IF(AND(AD446&gt;EOMONTH(EDATE(AA446, 0), 0)),1,0)</f>
        <v/>
      </c>
    </row>
    <row r="447">
      <c r="A447" s="132" t="inlineStr">
        <is>
          <t>ZTHA01</t>
        </is>
      </c>
      <c r="B447" s="132" t="n">
        <v>3</v>
      </c>
      <c r="C447" s="132" t="inlineStr">
        <is>
          <t>HVK403</t>
        </is>
      </c>
      <c r="D447" s="132" t="inlineStr">
        <is>
          <t>K</t>
        </is>
      </c>
      <c r="E447" s="132" t="inlineStr">
        <is>
          <t>Matthee Gerald Adriaan Odendal</t>
        </is>
      </c>
      <c r="F447" s="133">
        <f>SUMIFS(Investors!$M:$M, Investors!$I:$I, "&lt;=" &amp; 'NSST Print'!$B$3, Investors!$K:$K, "&gt;" &amp; 'NSST Print'!$B$3, Investors!$A:$A, 'Investor Exit List'!A447, Investors!$E:$E, 'Investor Exit List'!C447)</f>
        <v/>
      </c>
      <c r="G447" s="134" t="n">
        <v>45008</v>
      </c>
      <c r="H447" s="132">
        <f>VLOOKUP($C447,Sales!$C:$E,2,FALSE)</f>
        <v/>
      </c>
      <c r="I447" s="132">
        <f>VLOOKUP($C447,Sales!$C:$E,3,FALSE)</f>
        <v/>
      </c>
      <c r="J447" s="134">
        <f>SUMIFS(Sales!$H:$H,Sales!$C:$C,'Investor Exit List'!$C447)</f>
        <v/>
      </c>
      <c r="K447" s="134">
        <f>IF(I447=TRUE,J447,"")</f>
        <v/>
      </c>
      <c r="L447" s="134">
        <f>G447+731</f>
        <v/>
      </c>
      <c r="M447" s="134" t="n">
        <v>45473</v>
      </c>
      <c r="N447" s="135">
        <f>IFERROR(IF(G447&lt;&gt;"",IF(I447=TRUE,0,IF(U447=TRUE,0,L447-M447)),0),0)</f>
        <v/>
      </c>
      <c r="O447" s="135">
        <f>IF(N447&gt;0,IF(N447&lt;=180,N447,0),0)</f>
        <v/>
      </c>
      <c r="P447" s="133">
        <f>IF(AND(N447&lt;90,N447&gt;0),Q447,0)</f>
        <v/>
      </c>
      <c r="Q447" s="133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33">
        <f>IF(AND(H447=TRUE,I447=FALSE),Q447,0)</f>
        <v/>
      </c>
      <c r="S447" s="133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34">
        <f>IF(U447=TRUE,$J447,"")</f>
        <v/>
      </c>
      <c r="U447" s="132" t="b">
        <v>0</v>
      </c>
      <c r="V447" s="133">
        <f>IF(AND(H447=TRUE,OR(K447="",K447&gt;M447)),S447,0)</f>
        <v/>
      </c>
      <c r="W447" s="132" t="n">
        <v>0</v>
      </c>
      <c r="X447" s="132" t="b">
        <v>0</v>
      </c>
      <c r="Y447" s="135">
        <f>IF(H447=FALSE,VLOOKUP($C447,Sales!$C:$F,4,FALSE),1)</f>
        <v/>
      </c>
      <c r="Z447" s="132">
        <f>IF(Y447=0,"Release",IF(AND(L447&lt;J447,Y447=1,H447=FALSE,U447=FALSE,MONTH(L447)&amp;"/"&amp;YEAR(L447)&lt;&gt;MONTH(J447)&amp;"/"&amp;YEAR(J447)),"Release",""))</f>
        <v/>
      </c>
      <c r="AA447" s="136">
        <f>_xlfn.minifs($L:$L,$C:$C,$C447,$F:$F,"&lt;&gt;0")</f>
        <v/>
      </c>
      <c r="AB447" s="136">
        <f>C447&amp;"-"&amp;A447</f>
        <v/>
      </c>
      <c r="AC447" s="136">
        <f>L447</f>
        <v/>
      </c>
      <c r="AD447" s="136">
        <f>EOMONTH(EDATE($J447, 0), 0)</f>
        <v/>
      </c>
      <c r="AE447" s="135">
        <f>IF(AND(AD447&gt;EOMONTH(EDATE(AA447, 0), 0)),1,0)</f>
        <v/>
      </c>
    </row>
    <row r="448">
      <c r="A448" s="132" t="inlineStr">
        <is>
          <t>ZMCK01</t>
        </is>
      </c>
      <c r="B448" s="132" t="n">
        <v>5</v>
      </c>
      <c r="C448" s="132" t="inlineStr">
        <is>
          <t>HVK404</t>
        </is>
      </c>
      <c r="D448" s="132" t="inlineStr">
        <is>
          <t>K</t>
        </is>
      </c>
      <c r="E448" s="132" t="inlineStr">
        <is>
          <t>MacKenzie-Jones Caitlin</t>
        </is>
      </c>
      <c r="F448" s="133">
        <f>SUMIFS(Investors!$M:$M, Investors!$I:$I, "&lt;=" &amp; 'NSST Print'!$B$3, Investors!$K:$K, "&gt;" &amp; 'NSST Print'!$B$3, Investors!$A:$A, 'Investor Exit List'!A448, Investors!$E:$E, 'Investor Exit List'!C448)</f>
        <v/>
      </c>
      <c r="G448" s="134" t="n">
        <v>45072</v>
      </c>
      <c r="H448" s="132">
        <f>VLOOKUP($C448,Sales!$C:$E,2,FALSE)</f>
        <v/>
      </c>
      <c r="I448" s="132">
        <f>VLOOKUP($C448,Sales!$C:$E,3,FALSE)</f>
        <v/>
      </c>
      <c r="J448" s="134">
        <f>SUMIFS(Sales!$H:$H,Sales!$C:$C,'Investor Exit List'!$C448)</f>
        <v/>
      </c>
      <c r="K448" s="134">
        <f>IF(I448=TRUE,J448,"")</f>
        <v/>
      </c>
      <c r="L448" s="134">
        <f>G448+731</f>
        <v/>
      </c>
      <c r="M448" s="134" t="n">
        <v>45473</v>
      </c>
      <c r="N448" s="135">
        <f>IFERROR(IF(G448&lt;&gt;"",IF(I448=TRUE,0,IF(U448=TRUE,0,L448-M448)),0),0)</f>
        <v/>
      </c>
      <c r="O448" s="135">
        <f>IF(N448&gt;0,IF(N448&lt;=180,N448,0),0)</f>
        <v/>
      </c>
      <c r="P448" s="133">
        <f>IF(AND(N448&lt;90,N448&gt;0),Q448,0)</f>
        <v/>
      </c>
      <c r="Q448" s="133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33">
        <f>IF(AND(H448=TRUE,I448=FALSE),Q448,0)</f>
        <v/>
      </c>
      <c r="S448" s="133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34">
        <f>IF(U448=TRUE,$J448,"")</f>
        <v/>
      </c>
      <c r="U448" s="132" t="b">
        <v>0</v>
      </c>
      <c r="V448" s="133">
        <f>IF(AND(H448=TRUE,OR(K448="",K448&gt;M448)),S448,0)</f>
        <v/>
      </c>
      <c r="W448" s="132" t="n">
        <v>0</v>
      </c>
      <c r="X448" s="132" t="b">
        <v>0</v>
      </c>
      <c r="Y448" s="135">
        <f>IF(H448=FALSE,VLOOKUP($C448,Sales!$C:$F,4,FALSE),1)</f>
        <v/>
      </c>
      <c r="Z448" s="132">
        <f>IF(Y448=0,"Release",IF(AND(L448&lt;J448,Y448=1,H448=FALSE,U448=FALSE,MONTH(L448)&amp;"/"&amp;YEAR(L448)&lt;&gt;MONTH(J448)&amp;"/"&amp;YEAR(J448)),"Release",""))</f>
        <v/>
      </c>
      <c r="AA448" s="136">
        <f>_xlfn.minifs($L:$L,$C:$C,$C448,$F:$F,"&lt;&gt;0")</f>
        <v/>
      </c>
      <c r="AB448" s="136">
        <f>C448&amp;"-"&amp;A448</f>
        <v/>
      </c>
      <c r="AC448" s="136">
        <f>L448</f>
        <v/>
      </c>
      <c r="AD448" s="136">
        <f>EOMONTH(EDATE($J448, 0), 0)</f>
        <v/>
      </c>
      <c r="AE448" s="135">
        <f>IF(AND(AD448&gt;EOMONTH(EDATE(AA448, 0), 0)),1,0)</f>
        <v/>
      </c>
    </row>
    <row r="449">
      <c r="A449" s="132" t="inlineStr">
        <is>
          <t>ZVAN15</t>
        </is>
      </c>
      <c r="B449" s="132" t="n">
        <v>1</v>
      </c>
      <c r="C449" s="132" t="inlineStr">
        <is>
          <t>HVK405</t>
        </is>
      </c>
      <c r="D449" s="132" t="inlineStr">
        <is>
          <t>K</t>
        </is>
      </c>
      <c r="E449" s="132" t="inlineStr">
        <is>
          <t>van Vuren Clifford Roy</t>
        </is>
      </c>
      <c r="F449" s="133">
        <f>SUMIFS(Investors!$M:$M, Investors!$I:$I, "&lt;=" &amp; 'NSST Print'!$B$3, Investors!$K:$K, "&gt;" &amp; 'NSST Print'!$B$3, Investors!$A:$A, 'Investor Exit List'!A449, Investors!$E:$E, 'Investor Exit List'!C449)</f>
        <v/>
      </c>
      <c r="G449" s="134" t="n">
        <v>45072</v>
      </c>
      <c r="H449" s="132">
        <f>VLOOKUP($C449,Sales!$C:$E,2,FALSE)</f>
        <v/>
      </c>
      <c r="I449" s="132">
        <f>VLOOKUP($C449,Sales!$C:$E,3,FALSE)</f>
        <v/>
      </c>
      <c r="J449" s="134">
        <f>SUMIFS(Sales!$H:$H,Sales!$C:$C,'Investor Exit List'!$C449)</f>
        <v/>
      </c>
      <c r="K449" s="134">
        <f>IF(I449=TRUE,J449,"")</f>
        <v/>
      </c>
      <c r="L449" s="134">
        <f>G449+731</f>
        <v/>
      </c>
      <c r="M449" s="134" t="n">
        <v>45473</v>
      </c>
      <c r="N449" s="135">
        <f>IFERROR(IF(G449&lt;&gt;"",IF(I449=TRUE,0,IF(U449=TRUE,0,L449-M449)),0),0)</f>
        <v/>
      </c>
      <c r="O449" s="135">
        <f>IF(N449&gt;0,IF(N449&lt;=180,N449,0),0)</f>
        <v/>
      </c>
      <c r="P449" s="133">
        <f>IF(AND(N449&lt;90,N449&gt;0),Q449,0)</f>
        <v/>
      </c>
      <c r="Q449" s="133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33">
        <f>IF(AND(H449=TRUE,I449=FALSE),Q449,0)</f>
        <v/>
      </c>
      <c r="S449" s="133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34">
        <f>IF(U449=TRUE,$J449,"")</f>
        <v/>
      </c>
      <c r="U449" s="132" t="b">
        <v>0</v>
      </c>
      <c r="V449" s="133">
        <f>IF(AND(H449=TRUE,OR(K449="",K449&gt;M449)),S449,0)</f>
        <v/>
      </c>
      <c r="W449" s="132" t="n">
        <v>0</v>
      </c>
      <c r="X449" s="132" t="b">
        <v>0</v>
      </c>
      <c r="Y449" s="135">
        <f>IF(H449=FALSE,VLOOKUP($C449,Sales!$C:$F,4,FALSE),1)</f>
        <v/>
      </c>
      <c r="Z449" s="132">
        <f>IF(Y449=0,"Release",IF(AND(L449&lt;J449,Y449=1,H449=FALSE,U449=FALSE,MONTH(L449)&amp;"/"&amp;YEAR(L449)&lt;&gt;MONTH(J449)&amp;"/"&amp;YEAR(J449)),"Release",""))</f>
        <v/>
      </c>
      <c r="AA449" s="136">
        <f>_xlfn.minifs($L:$L,$C:$C,$C449,$F:$F,"&lt;&gt;0")</f>
        <v/>
      </c>
      <c r="AB449" s="136">
        <f>C449&amp;"-"&amp;A449</f>
        <v/>
      </c>
      <c r="AC449" s="136">
        <f>L449</f>
        <v/>
      </c>
      <c r="AD449" s="136">
        <f>EOMONTH(EDATE($J449, 0), 0)</f>
        <v/>
      </c>
      <c r="AE449" s="135">
        <f>IF(AND(AD449&gt;EOMONTH(EDATE(AA449, 0), 0)),1,0)</f>
        <v/>
      </c>
    </row>
    <row r="450">
      <c r="A450" s="132" t="inlineStr">
        <is>
          <t>ZVER02</t>
        </is>
      </c>
      <c r="B450" s="132" t="n">
        <v>5</v>
      </c>
      <c r="C450" s="132" t="inlineStr">
        <is>
          <t>HVK405</t>
        </is>
      </c>
      <c r="D450" s="132" t="inlineStr">
        <is>
          <t>K</t>
        </is>
      </c>
      <c r="E450" s="132" t="inlineStr">
        <is>
          <t>Verhaeghe Jean-Jacques EP</t>
        </is>
      </c>
      <c r="F450" s="133">
        <f>SUMIFS(Investors!$M:$M, Investors!$I:$I, "&lt;=" &amp; 'NSST Print'!$B$3, Investors!$K:$K, "&gt;" &amp; 'NSST Print'!$B$3, Investors!$A:$A, 'Investor Exit List'!A450, Investors!$E:$E, 'Investor Exit List'!C450)</f>
        <v/>
      </c>
      <c r="G450" s="134" t="n">
        <v>45072</v>
      </c>
      <c r="H450" s="132">
        <f>VLOOKUP($C450,Sales!$C:$E,2,FALSE)</f>
        <v/>
      </c>
      <c r="I450" s="132">
        <f>VLOOKUP($C450,Sales!$C:$E,3,FALSE)</f>
        <v/>
      </c>
      <c r="J450" s="134">
        <f>SUMIFS(Sales!$H:$H,Sales!$C:$C,'Investor Exit List'!$C450)</f>
        <v/>
      </c>
      <c r="K450" s="134">
        <f>IF(I450=TRUE,J450,"")</f>
        <v/>
      </c>
      <c r="L450" s="134">
        <f>G450+731</f>
        <v/>
      </c>
      <c r="M450" s="134" t="n">
        <v>45473</v>
      </c>
      <c r="N450" s="135">
        <f>IFERROR(IF(G450&lt;&gt;"",IF(I450=TRUE,0,IF(U450=TRUE,0,L450-M450)),0),0)</f>
        <v/>
      </c>
      <c r="O450" s="135">
        <f>IF(N450&gt;0,IF(N450&lt;=180,N450,0),0)</f>
        <v/>
      </c>
      <c r="P450" s="133">
        <f>IF(AND(N450&lt;90,N450&gt;0),Q450,0)</f>
        <v/>
      </c>
      <c r="Q450" s="133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33">
        <f>IF(AND(H450=TRUE,I450=FALSE),Q450,0)</f>
        <v/>
      </c>
      <c r="S450" s="133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34">
        <f>IF(U450=TRUE,$J450,"")</f>
        <v/>
      </c>
      <c r="U450" s="132" t="b">
        <v>0</v>
      </c>
      <c r="V450" s="133">
        <f>IF(AND(H450=TRUE,OR(K450="",K450&gt;M450)),S450,0)</f>
        <v/>
      </c>
      <c r="W450" s="132" t="n">
        <v>0</v>
      </c>
      <c r="X450" s="132" t="b">
        <v>0</v>
      </c>
      <c r="Y450" s="135">
        <f>IF(H450=FALSE,VLOOKUP($C450,Sales!$C:$F,4,FALSE),1)</f>
        <v/>
      </c>
      <c r="Z450" s="132">
        <f>IF(Y450=0,"Release",IF(AND(L450&lt;J450,Y450=1,H450=FALSE,U450=FALSE,MONTH(L450)&amp;"/"&amp;YEAR(L450)&lt;&gt;MONTH(J450)&amp;"/"&amp;YEAR(J450)),"Release",""))</f>
        <v/>
      </c>
      <c r="AA450" s="136">
        <f>_xlfn.minifs($L:$L,$C:$C,$C450,$F:$F,"&lt;&gt;0")</f>
        <v/>
      </c>
      <c r="AB450" s="136">
        <f>C450&amp;"-"&amp;A450</f>
        <v/>
      </c>
      <c r="AC450" s="136">
        <f>L450</f>
        <v/>
      </c>
      <c r="AD450" s="136">
        <f>EOMONTH(EDATE($J450, 0), 0)</f>
        <v/>
      </c>
      <c r="AE450" s="135">
        <f>IF(AND(AD450&gt;EOMONTH(EDATE(AA450, 0), 0)),1,0)</f>
        <v/>
      </c>
    </row>
    <row r="451">
      <c r="A451" s="132" t="inlineStr">
        <is>
          <t>ZVAN13</t>
        </is>
      </c>
      <c r="B451" s="132" t="n">
        <v>2</v>
      </c>
      <c r="C451" s="132" t="inlineStr">
        <is>
          <t>HVK406</t>
        </is>
      </c>
      <c r="D451" s="132" t="inlineStr">
        <is>
          <t>K</t>
        </is>
      </c>
      <c r="E451" s="132" t="inlineStr">
        <is>
          <t>van der Spuy Gian</t>
        </is>
      </c>
      <c r="F451" s="133">
        <f>SUMIFS(Investors!$M:$M, Investors!$I:$I, "&lt;=" &amp; 'NSST Print'!$B$3, Investors!$K:$K, "&gt;" &amp; 'NSST Print'!$B$3, Investors!$A:$A, 'Investor Exit List'!A451, Investors!$E:$E, 'Investor Exit List'!C451)</f>
        <v/>
      </c>
      <c r="G451" s="134" t="n">
        <v>45016</v>
      </c>
      <c r="H451" s="132">
        <f>VLOOKUP($C451,Sales!$C:$E,2,FALSE)</f>
        <v/>
      </c>
      <c r="I451" s="132">
        <f>VLOOKUP($C451,Sales!$C:$E,3,FALSE)</f>
        <v/>
      </c>
      <c r="J451" s="134">
        <f>SUMIFS(Sales!$H:$H,Sales!$C:$C,'Investor Exit List'!$C451)</f>
        <v/>
      </c>
      <c r="K451" s="134">
        <f>IF(I451=TRUE,J451,"")</f>
        <v/>
      </c>
      <c r="L451" s="134">
        <f>G451+731</f>
        <v/>
      </c>
      <c r="M451" s="134" t="n">
        <v>45473</v>
      </c>
      <c r="N451" s="135">
        <f>IFERROR(IF(G451&lt;&gt;"",IF(I451=TRUE,0,IF(U451=TRUE,0,L451-M451)),0),0)</f>
        <v/>
      </c>
      <c r="O451" s="135">
        <f>IF(N451&gt;0,IF(N451&lt;=180,N451,0),0)</f>
        <v/>
      </c>
      <c r="P451" s="133">
        <f>IF(AND(N451&lt;90,N451&gt;0),Q451,0)</f>
        <v/>
      </c>
      <c r="Q451" s="133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33">
        <f>IF(AND(H451=TRUE,I451=FALSE),Q451,0)</f>
        <v/>
      </c>
      <c r="S451" s="133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34">
        <f>IF(U451=TRUE,$J451,"")</f>
        <v/>
      </c>
      <c r="U451" s="132" t="b">
        <v>0</v>
      </c>
      <c r="V451" s="133">
        <f>IF(AND(H451=TRUE,OR(K451="",K451&gt;M451)),S451,0)</f>
        <v/>
      </c>
      <c r="W451" s="132" t="n">
        <v>0</v>
      </c>
      <c r="X451" s="132" t="b">
        <v>0</v>
      </c>
      <c r="Y451" s="135">
        <f>IF(H451=FALSE,VLOOKUP($C451,Sales!$C:$F,4,FALSE),1)</f>
        <v/>
      </c>
      <c r="Z451" s="132">
        <f>IF(Y451=0,"Release",IF(AND(L451&lt;J451,Y451=1,H451=FALSE,U451=FALSE,MONTH(L451)&amp;"/"&amp;YEAR(L451)&lt;&gt;MONTH(J451)&amp;"/"&amp;YEAR(J451)),"Release",""))</f>
        <v/>
      </c>
      <c r="AA451" s="136">
        <f>_xlfn.minifs($L:$L,$C:$C,$C451,$F:$F,"&lt;&gt;0")</f>
        <v/>
      </c>
      <c r="AB451" s="136">
        <f>C451&amp;"-"&amp;A451</f>
        <v/>
      </c>
      <c r="AC451" s="136">
        <f>L451</f>
        <v/>
      </c>
      <c r="AD451" s="136">
        <f>EOMONTH(EDATE($J451, 0), 0)</f>
        <v/>
      </c>
      <c r="AE451" s="135">
        <f>IF(AND(AD451&gt;EOMONTH(EDATE(AA451, 0), 0)),1,0)</f>
        <v/>
      </c>
    </row>
    <row r="452">
      <c r="A452" s="132" t="inlineStr">
        <is>
          <t>ZVAN14</t>
        </is>
      </c>
      <c r="B452" s="132" t="n">
        <v>2</v>
      </c>
      <c r="C452" s="132" t="inlineStr">
        <is>
          <t>HVK406</t>
        </is>
      </c>
      <c r="D452" s="132" t="inlineStr">
        <is>
          <t>K</t>
        </is>
      </c>
      <c r="E452" s="132" t="inlineStr">
        <is>
          <t>van der Spuy Dorothy Anne</t>
        </is>
      </c>
      <c r="F452" s="133">
        <f>SUMIFS(Investors!$M:$M, Investors!$I:$I, "&lt;=" &amp; 'NSST Print'!$B$3, Investors!$K:$K, "&gt;" &amp; 'NSST Print'!$B$3, Investors!$A:$A, 'Investor Exit List'!A452, Investors!$E:$E, 'Investor Exit List'!C452)</f>
        <v/>
      </c>
      <c r="G452" s="134" t="n">
        <v>45016</v>
      </c>
      <c r="H452" s="132">
        <f>VLOOKUP($C452,Sales!$C:$E,2,FALSE)</f>
        <v/>
      </c>
      <c r="I452" s="132">
        <f>VLOOKUP($C452,Sales!$C:$E,3,FALSE)</f>
        <v/>
      </c>
      <c r="J452" s="134">
        <f>SUMIFS(Sales!$H:$H,Sales!$C:$C,'Investor Exit List'!$C452)</f>
        <v/>
      </c>
      <c r="K452" s="134">
        <f>IF(I452=TRUE,J452,"")</f>
        <v/>
      </c>
      <c r="L452" s="134">
        <f>G452+731</f>
        <v/>
      </c>
      <c r="M452" s="134" t="n">
        <v>45473</v>
      </c>
      <c r="N452" s="135">
        <f>IFERROR(IF(G452&lt;&gt;"",IF(I452=TRUE,0,IF(U452=TRUE,0,L452-M452)),0),0)</f>
        <v/>
      </c>
      <c r="O452" s="135">
        <f>IF(N452&gt;0,IF(N452&lt;=180,N452,0),0)</f>
        <v/>
      </c>
      <c r="P452" s="133">
        <f>IF(AND(N452&lt;90,N452&gt;0),Q452,0)</f>
        <v/>
      </c>
      <c r="Q452" s="133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33">
        <f>IF(AND(H452=TRUE,I452=FALSE),Q452,0)</f>
        <v/>
      </c>
      <c r="S452" s="133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34">
        <f>IF(U452=TRUE,$J452,"")</f>
        <v/>
      </c>
      <c r="U452" s="132" t="b">
        <v>0</v>
      </c>
      <c r="V452" s="133">
        <f>IF(AND(H452=TRUE,OR(K452="",K452&gt;M452)),S452,0)</f>
        <v/>
      </c>
      <c r="W452" s="132" t="n">
        <v>0</v>
      </c>
      <c r="X452" s="132" t="b">
        <v>0</v>
      </c>
      <c r="Y452" s="135">
        <f>IF(H452=FALSE,VLOOKUP($C452,Sales!$C:$F,4,FALSE),1)</f>
        <v/>
      </c>
      <c r="Z452" s="132">
        <f>IF(Y452=0,"Release",IF(AND(L452&lt;J452,Y452=1,H452=FALSE,U452=FALSE,MONTH(L452)&amp;"/"&amp;YEAR(L452)&lt;&gt;MONTH(J452)&amp;"/"&amp;YEAR(J452)),"Release",""))</f>
        <v/>
      </c>
      <c r="AA452" s="136">
        <f>_xlfn.minifs($L:$L,$C:$C,$C452,$F:$F,"&lt;&gt;0")</f>
        <v/>
      </c>
      <c r="AB452" s="136">
        <f>C452&amp;"-"&amp;A452</f>
        <v/>
      </c>
      <c r="AC452" s="136">
        <f>L452</f>
        <v/>
      </c>
      <c r="AD452" s="136">
        <f>EOMONTH(EDATE($J452, 0), 0)</f>
        <v/>
      </c>
      <c r="AE452" s="135">
        <f>IF(AND(AD452&gt;EOMONTH(EDATE(AA452, 0), 0)),1,0)</f>
        <v/>
      </c>
    </row>
    <row r="453">
      <c r="A453" s="132" t="inlineStr">
        <is>
          <t>ZVOL01</t>
        </is>
      </c>
      <c r="B453" s="132" t="n">
        <v>5</v>
      </c>
      <c r="C453" s="132" t="inlineStr">
        <is>
          <t>HVK406</t>
        </is>
      </c>
      <c r="D453" s="132" t="inlineStr">
        <is>
          <t>K</t>
        </is>
      </c>
      <c r="E453" s="132" t="inlineStr">
        <is>
          <t>Volschenk Gideon Cornelius</t>
        </is>
      </c>
      <c r="F453" s="133">
        <f>SUMIFS(Investors!$M:$M, Investors!$I:$I, "&lt;=" &amp; 'NSST Print'!$B$3, Investors!$K:$K, "&gt;" &amp; 'NSST Print'!$B$3, Investors!$A:$A, 'Investor Exit List'!A453, Investors!$E:$E, 'Investor Exit List'!C453)</f>
        <v/>
      </c>
      <c r="G453" s="134" t="n">
        <v>45016</v>
      </c>
      <c r="H453" s="132">
        <f>VLOOKUP($C453,Sales!$C:$E,2,FALSE)</f>
        <v/>
      </c>
      <c r="I453" s="132">
        <f>VLOOKUP($C453,Sales!$C:$E,3,FALSE)</f>
        <v/>
      </c>
      <c r="J453" s="134">
        <f>SUMIFS(Sales!$H:$H,Sales!$C:$C,'Investor Exit List'!$C453)</f>
        <v/>
      </c>
      <c r="K453" s="134">
        <f>IF(I453=TRUE,J453,"")</f>
        <v/>
      </c>
      <c r="L453" s="134">
        <f>G453+731</f>
        <v/>
      </c>
      <c r="M453" s="134" t="n">
        <v>45473</v>
      </c>
      <c r="N453" s="135">
        <f>IFERROR(IF(G453&lt;&gt;"",IF(I453=TRUE,0,IF(U453=TRUE,0,L453-M453)),0),0)</f>
        <v/>
      </c>
      <c r="O453" s="135">
        <f>IF(N453&gt;0,IF(N453&lt;=180,N453,0),0)</f>
        <v/>
      </c>
      <c r="P453" s="133">
        <f>IF(AND(N453&lt;90,N453&gt;0),Q453,0)</f>
        <v/>
      </c>
      <c r="Q453" s="133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33">
        <f>IF(AND(H453=TRUE,I453=FALSE),Q453,0)</f>
        <v/>
      </c>
      <c r="S453" s="133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34">
        <f>IF(U453=TRUE,$J453,"")</f>
        <v/>
      </c>
      <c r="U453" s="132" t="b">
        <v>0</v>
      </c>
      <c r="V453" s="133">
        <f>IF(AND(H453=TRUE,OR(K453="",K453&gt;M453)),S453,0)</f>
        <v/>
      </c>
      <c r="W453" s="132" t="n">
        <v>0</v>
      </c>
      <c r="X453" s="132" t="b">
        <v>0</v>
      </c>
      <c r="Y453" s="135">
        <f>IF(H453=FALSE,VLOOKUP($C453,Sales!$C:$F,4,FALSE),1)</f>
        <v/>
      </c>
      <c r="Z453" s="132">
        <f>IF(Y453=0,"Release",IF(AND(L453&lt;J453,Y453=1,H453=FALSE,U453=FALSE,MONTH(L453)&amp;"/"&amp;YEAR(L453)&lt;&gt;MONTH(J453)&amp;"/"&amp;YEAR(J453)),"Release",""))</f>
        <v/>
      </c>
      <c r="AA453" s="136">
        <f>_xlfn.minifs($L:$L,$C:$C,$C453,$F:$F,"&lt;&gt;0")</f>
        <v/>
      </c>
      <c r="AB453" s="136">
        <f>C453&amp;"-"&amp;A453</f>
        <v/>
      </c>
      <c r="AC453" s="136">
        <f>L453</f>
        <v/>
      </c>
      <c r="AD453" s="136">
        <f>EOMONTH(EDATE($J453, 0), 0)</f>
        <v/>
      </c>
      <c r="AE453" s="135">
        <f>IF(AND(AD453&gt;EOMONTH(EDATE(AA453, 0), 0)),1,0)</f>
        <v/>
      </c>
    </row>
    <row r="454">
      <c r="A454" s="132" t="inlineStr">
        <is>
          <t>ZMYB01</t>
        </is>
      </c>
      <c r="B454" s="132" t="n">
        <v>3</v>
      </c>
      <c r="C454" s="132" t="inlineStr">
        <is>
          <t>HVL101</t>
        </is>
      </c>
      <c r="D454" s="132" t="inlineStr">
        <is>
          <t>L</t>
        </is>
      </c>
      <c r="E454" s="132" t="inlineStr">
        <is>
          <t>Myburgh Hermanus Carel</t>
        </is>
      </c>
      <c r="F454" s="133">
        <f>SUMIFS(Investors!$M:$M, Investors!$I:$I, "&lt;=" &amp; 'NSST Print'!$B$3, Investors!$K:$K, "&gt;" &amp; 'NSST Print'!$B$3, Investors!$A:$A, 'Investor Exit List'!A454, Investors!$E:$E, 'Investor Exit List'!C454)</f>
        <v/>
      </c>
      <c r="G454" s="134" t="n">
        <v>45280</v>
      </c>
      <c r="H454" s="132">
        <f>VLOOKUP($C454,Sales!$C:$E,2,FALSE)</f>
        <v/>
      </c>
      <c r="I454" s="132">
        <f>VLOOKUP($C454,Sales!$C:$E,3,FALSE)</f>
        <v/>
      </c>
      <c r="J454" s="134">
        <f>SUMIFS(Sales!$H:$H,Sales!$C:$C,'Investor Exit List'!$C454)</f>
        <v/>
      </c>
      <c r="K454" s="134">
        <f>IF(I454=TRUE,J454,"")</f>
        <v/>
      </c>
      <c r="L454" s="134">
        <f>G454+731</f>
        <v/>
      </c>
      <c r="M454" s="134" t="n">
        <v>45473</v>
      </c>
      <c r="N454" s="135">
        <f>IFERROR(IF(G454&lt;&gt;"",IF(I454=TRUE,0,IF(U454=TRUE,0,L454-M454)),0),0)</f>
        <v/>
      </c>
      <c r="O454" s="135">
        <f>IF(N454&gt;0,IF(N454&lt;=180,N454,0),0)</f>
        <v/>
      </c>
      <c r="P454" s="133">
        <f>IF(AND(N454&lt;90,N454&gt;0),Q454,0)</f>
        <v/>
      </c>
      <c r="Q454" s="133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33">
        <f>IF(AND(H454=TRUE,I454=FALSE),Q454,0)</f>
        <v/>
      </c>
      <c r="S454" s="133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34">
        <f>IF(U454=TRUE,$J454,"")</f>
        <v/>
      </c>
      <c r="U454" s="132" t="b">
        <v>0</v>
      </c>
      <c r="V454" s="133">
        <f>IF(AND(H454=TRUE,OR(K454="",K454&gt;M454)),S454,0)</f>
        <v/>
      </c>
      <c r="W454" s="132" t="n">
        <v>0</v>
      </c>
      <c r="X454" s="132" t="b">
        <v>0</v>
      </c>
      <c r="Y454" s="135">
        <f>IF(H454=FALSE,VLOOKUP($C454,Sales!$C:$F,4,FALSE),1)</f>
        <v/>
      </c>
      <c r="Z454" s="132">
        <f>IF(Y454=0,"Release",IF(AND(L454&lt;J454,Y454=1,H454=FALSE,U454=FALSE,MONTH(L454)&amp;"/"&amp;YEAR(L454)&lt;&gt;MONTH(J454)&amp;"/"&amp;YEAR(J454)),"Release",""))</f>
        <v/>
      </c>
      <c r="AA454" s="136">
        <f>_xlfn.minifs($L:$L,$C:$C,$C454,$F:$F,"&lt;&gt;0")</f>
        <v/>
      </c>
      <c r="AB454" s="136">
        <f>C454&amp;"-"&amp;A454</f>
        <v/>
      </c>
      <c r="AC454" s="136">
        <f>L454</f>
        <v/>
      </c>
      <c r="AD454" s="136">
        <f>EOMONTH(EDATE($J454, 0), 0)</f>
        <v/>
      </c>
      <c r="AE454" s="135">
        <f>IF(AND(AD454&gt;EOMONTH(EDATE(AA454, 0), 0)),1,0)</f>
        <v/>
      </c>
    </row>
    <row r="455">
      <c r="A455" s="132" t="inlineStr">
        <is>
          <t>ZMYB01</t>
        </is>
      </c>
      <c r="B455" s="132" t="n">
        <v>4</v>
      </c>
      <c r="C455" s="132" t="inlineStr">
        <is>
          <t>HVL102</t>
        </is>
      </c>
      <c r="D455" s="132" t="inlineStr">
        <is>
          <t>L</t>
        </is>
      </c>
      <c r="E455" s="132" t="inlineStr">
        <is>
          <t>Myburgh Hermanus Carel</t>
        </is>
      </c>
      <c r="F455" s="133">
        <f>SUMIFS(Investors!$M:$M, Investors!$I:$I, "&lt;=" &amp; 'NSST Print'!$B$3, Investors!$K:$K, "&gt;" &amp; 'NSST Print'!$B$3, Investors!$A:$A, 'Investor Exit List'!A455, Investors!$E:$E, 'Investor Exit List'!C455)</f>
        <v/>
      </c>
      <c r="G455" s="134" t="n">
        <v>45280</v>
      </c>
      <c r="H455" s="132">
        <f>VLOOKUP($C455,Sales!$C:$E,2,FALSE)</f>
        <v/>
      </c>
      <c r="I455" s="132">
        <f>VLOOKUP($C455,Sales!$C:$E,3,FALSE)</f>
        <v/>
      </c>
      <c r="J455" s="134">
        <f>SUMIFS(Sales!$H:$H,Sales!$C:$C,'Investor Exit List'!$C455)</f>
        <v/>
      </c>
      <c r="K455" s="134">
        <f>IF(I455=TRUE,J455,"")</f>
        <v/>
      </c>
      <c r="L455" s="134">
        <f>G455+731</f>
        <v/>
      </c>
      <c r="M455" s="134" t="n">
        <v>45473</v>
      </c>
      <c r="N455" s="135">
        <f>IFERROR(IF(G455&lt;&gt;"",IF(I455=TRUE,0,IF(U455=TRUE,0,L455-M455)),0),0)</f>
        <v/>
      </c>
      <c r="O455" s="135">
        <f>IF(N455&gt;0,IF(N455&lt;=180,N455,0),0)</f>
        <v/>
      </c>
      <c r="P455" s="133">
        <f>IF(AND(N455&lt;90,N455&gt;0),Q455,0)</f>
        <v/>
      </c>
      <c r="Q455" s="133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33">
        <f>IF(AND(H455=TRUE,I455=FALSE),Q455,0)</f>
        <v/>
      </c>
      <c r="S455" s="133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34">
        <f>IF(U455=TRUE,$J455,"")</f>
        <v/>
      </c>
      <c r="U455" s="132" t="b">
        <v>0</v>
      </c>
      <c r="V455" s="133">
        <f>IF(AND(H455=TRUE,OR(K455="",K455&gt;M455)),S455,0)</f>
        <v/>
      </c>
      <c r="W455" s="132" t="n">
        <v>0</v>
      </c>
      <c r="X455" s="132" t="b">
        <v>0</v>
      </c>
      <c r="Y455" s="135">
        <f>IF(H455=FALSE,VLOOKUP($C455,Sales!$C:$F,4,FALSE),1)</f>
        <v/>
      </c>
      <c r="Z455" s="132">
        <f>IF(Y455=0,"Release",IF(AND(L455&lt;J455,Y455=1,H455=FALSE,U455=FALSE,MONTH(L455)&amp;"/"&amp;YEAR(L455)&lt;&gt;MONTH(J455)&amp;"/"&amp;YEAR(J455)),"Release",""))</f>
        <v/>
      </c>
      <c r="AA455" s="136">
        <f>_xlfn.minifs($L:$L,$C:$C,$C455,$F:$F,"&lt;&gt;0")</f>
        <v/>
      </c>
      <c r="AB455" s="136">
        <f>C455&amp;"-"&amp;A455</f>
        <v/>
      </c>
      <c r="AC455" s="136">
        <f>L455</f>
        <v/>
      </c>
      <c r="AD455" s="136">
        <f>EOMONTH(EDATE($J455, 0), 0)</f>
        <v/>
      </c>
      <c r="AE455" s="135">
        <f>IF(AND(AD455&gt;EOMONTH(EDATE(AA455, 0), 0)),1,0)</f>
        <v/>
      </c>
    </row>
    <row r="456">
      <c r="A456" s="132" t="inlineStr">
        <is>
          <t>ZTUR01</t>
        </is>
      </c>
      <c r="B456" s="132" t="n">
        <v>1</v>
      </c>
      <c r="C456" s="132" t="inlineStr">
        <is>
          <t>HVL102</t>
        </is>
      </c>
      <c r="D456" s="132" t="inlineStr">
        <is>
          <t>L</t>
        </is>
      </c>
      <c r="E456" s="132" t="inlineStr">
        <is>
          <t>Turunen Janne Petteri</t>
        </is>
      </c>
      <c r="F456" s="133">
        <f>SUMIFS(Investors!$M:$M, Investors!$I:$I, "&lt;=" &amp; 'NSST Print'!$B$3, Investors!$K:$K, "&gt;" &amp; 'NSST Print'!$B$3, Investors!$A:$A, 'Investor Exit List'!A456, Investors!$E:$E, 'Investor Exit List'!C456)</f>
        <v/>
      </c>
      <c r="G456" s="134" t="n">
        <v>45259</v>
      </c>
      <c r="H456" s="132">
        <f>VLOOKUP($C456,Sales!$C:$E,2,FALSE)</f>
        <v/>
      </c>
      <c r="I456" s="132">
        <f>VLOOKUP($C456,Sales!$C:$E,3,FALSE)</f>
        <v/>
      </c>
      <c r="J456" s="134">
        <f>SUMIFS(Sales!$H:$H,Sales!$C:$C,'Investor Exit List'!$C456)</f>
        <v/>
      </c>
      <c r="K456" s="134">
        <f>IF(I456=TRUE,J456,"")</f>
        <v/>
      </c>
      <c r="L456" s="134">
        <f>G456+731</f>
        <v/>
      </c>
      <c r="M456" s="134" t="n">
        <v>45473</v>
      </c>
      <c r="N456" s="135">
        <f>IFERROR(IF(G456&lt;&gt;"",IF(I456=TRUE,0,IF(U456=TRUE,0,L456-M456)),0),0)</f>
        <v/>
      </c>
      <c r="O456" s="135">
        <f>IF(N456&gt;0,IF(N456&lt;=180,N456,0),0)</f>
        <v/>
      </c>
      <c r="P456" s="133">
        <f>IF(AND(N456&lt;90,N456&gt;0),Q456,0)</f>
        <v/>
      </c>
      <c r="Q456" s="133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33">
        <f>IF(AND(H456=TRUE,I456=FALSE),Q456,0)</f>
        <v/>
      </c>
      <c r="S456" s="133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34">
        <f>IF(U456=TRUE,$J456,"")</f>
        <v/>
      </c>
      <c r="U456" s="132" t="b">
        <v>0</v>
      </c>
      <c r="V456" s="133">
        <f>IF(AND(H456=TRUE,OR(K456="",K456&gt;M456)),S456,0)</f>
        <v/>
      </c>
      <c r="W456" s="132" t="n">
        <v>0</v>
      </c>
      <c r="X456" s="132" t="b">
        <v>0</v>
      </c>
      <c r="Y456" s="135">
        <f>IF(H456=FALSE,VLOOKUP($C456,Sales!$C:$F,4,FALSE),1)</f>
        <v/>
      </c>
      <c r="Z456" s="132">
        <f>IF(Y456=0,"Release",IF(AND(L456&lt;J456,Y456=1,H456=FALSE,U456=FALSE,MONTH(L456)&amp;"/"&amp;YEAR(L456)&lt;&gt;MONTH(J456)&amp;"/"&amp;YEAR(J456)),"Release",""))</f>
        <v/>
      </c>
      <c r="AA456" s="136">
        <f>_xlfn.minifs($L:$L,$C:$C,$C456,$F:$F,"&lt;&gt;0")</f>
        <v/>
      </c>
      <c r="AB456" s="136">
        <f>C456&amp;"-"&amp;A456</f>
        <v/>
      </c>
      <c r="AC456" s="136">
        <f>L456</f>
        <v/>
      </c>
      <c r="AD456" s="136">
        <f>EOMONTH(EDATE($J456, 0), 0)</f>
        <v/>
      </c>
      <c r="AE456" s="135">
        <f>IF(AND(AD456&gt;EOMONTH(EDATE(AA456, 0), 0)),1,0)</f>
        <v/>
      </c>
    </row>
    <row r="457">
      <c r="A457" s="132" t="inlineStr">
        <is>
          <t>ZVOL01</t>
        </is>
      </c>
      <c r="B457" s="132" t="n">
        <v>6</v>
      </c>
      <c r="C457" s="132" t="inlineStr">
        <is>
          <t>HVL102</t>
        </is>
      </c>
      <c r="D457" s="132" t="inlineStr">
        <is>
          <t>L</t>
        </is>
      </c>
      <c r="E457" s="132" t="inlineStr">
        <is>
          <t>Volschenk Gideon Cornelius</t>
        </is>
      </c>
      <c r="F457" s="133">
        <f>SUMIFS(Investors!$M:$M, Investors!$I:$I, "&lt;=" &amp; 'NSST Print'!$B$3, Investors!$K:$K, "&gt;" &amp; 'NSST Print'!$B$3, Investors!$A:$A, 'Investor Exit List'!A457, Investors!$E:$E, 'Investor Exit List'!C457)</f>
        <v/>
      </c>
      <c r="G457" s="134" t="n">
        <v>45259</v>
      </c>
      <c r="H457" s="132">
        <f>VLOOKUP($C457,Sales!$C:$E,2,FALSE)</f>
        <v/>
      </c>
      <c r="I457" s="132">
        <f>VLOOKUP($C457,Sales!$C:$E,3,FALSE)</f>
        <v/>
      </c>
      <c r="J457" s="134">
        <f>SUMIFS(Sales!$H:$H,Sales!$C:$C,'Investor Exit List'!$C457)</f>
        <v/>
      </c>
      <c r="K457" s="134">
        <f>IF(I457=TRUE,J457,"")</f>
        <v/>
      </c>
      <c r="L457" s="134">
        <f>G457+731</f>
        <v/>
      </c>
      <c r="M457" s="134" t="n">
        <v>45473</v>
      </c>
      <c r="N457" s="135">
        <f>IFERROR(IF(G457&lt;&gt;"",IF(I457=TRUE,0,IF(U457=TRUE,0,L457-M457)),0),0)</f>
        <v/>
      </c>
      <c r="O457" s="135">
        <f>IF(N457&gt;0,IF(N457&lt;=180,N457,0),0)</f>
        <v/>
      </c>
      <c r="P457" s="133">
        <f>IF(AND(N457&lt;90,N457&gt;0),Q457,0)</f>
        <v/>
      </c>
      <c r="Q457" s="133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33">
        <f>IF(AND(H457=TRUE,I457=FALSE),Q457,0)</f>
        <v/>
      </c>
      <c r="S457" s="133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34">
        <f>IF(U457=TRUE,$J457,"")</f>
        <v/>
      </c>
      <c r="U457" s="132" t="b">
        <v>0</v>
      </c>
      <c r="V457" s="133">
        <f>IF(AND(H457=TRUE,OR(K457="",K457&gt;M457)),S457,0)</f>
        <v/>
      </c>
      <c r="W457" s="132" t="n">
        <v>0</v>
      </c>
      <c r="X457" s="132" t="b">
        <v>0</v>
      </c>
      <c r="Y457" s="135">
        <f>IF(H457=FALSE,VLOOKUP($C457,Sales!$C:$F,4,FALSE),1)</f>
        <v/>
      </c>
      <c r="Z457" s="132">
        <f>IF(Y457=0,"Release",IF(AND(L457&lt;J457,Y457=1,H457=FALSE,U457=FALSE,MONTH(L457)&amp;"/"&amp;YEAR(L457)&lt;&gt;MONTH(J457)&amp;"/"&amp;YEAR(J457)),"Release",""))</f>
        <v/>
      </c>
      <c r="AA457" s="136">
        <f>_xlfn.minifs($L:$L,$C:$C,$C457,$F:$F,"&lt;&gt;0")</f>
        <v/>
      </c>
      <c r="AB457" s="136">
        <f>C457&amp;"-"&amp;A457</f>
        <v/>
      </c>
      <c r="AC457" s="136">
        <f>L457</f>
        <v/>
      </c>
      <c r="AD457" s="136">
        <f>EOMONTH(EDATE($J457, 0), 0)</f>
        <v/>
      </c>
      <c r="AE457" s="135">
        <f>IF(AND(AD457&gt;EOMONTH(EDATE(AA457, 0), 0)),1,0)</f>
        <v/>
      </c>
    </row>
    <row r="458">
      <c r="A458" s="132" t="inlineStr">
        <is>
          <t>ZCRO02</t>
        </is>
      </c>
      <c r="B458" s="132" t="n">
        <v>2</v>
      </c>
      <c r="C458" s="132" t="inlineStr">
        <is>
          <t>HVL103</t>
        </is>
      </c>
      <c r="D458" s="132" t="inlineStr">
        <is>
          <t>L</t>
        </is>
      </c>
      <c r="E458" s="132" t="inlineStr">
        <is>
          <t>Crouse Gregory Murray</t>
        </is>
      </c>
      <c r="F458" s="133">
        <f>SUMIFS(Investors!$M:$M, Investors!$I:$I, "&lt;=" &amp; 'NSST Print'!$B$3, Investors!$K:$K, "&gt;" &amp; 'NSST Print'!$B$3, Investors!$A:$A, 'Investor Exit List'!A458, Investors!$E:$E, 'Investor Exit List'!C458)</f>
        <v/>
      </c>
      <c r="G458" s="134" t="n">
        <v>45273</v>
      </c>
      <c r="H458" s="132">
        <f>VLOOKUP($C458,Sales!$C:$E,2,FALSE)</f>
        <v/>
      </c>
      <c r="I458" s="132">
        <f>VLOOKUP($C458,Sales!$C:$E,3,FALSE)</f>
        <v/>
      </c>
      <c r="J458" s="134">
        <f>SUMIFS(Sales!$H:$H,Sales!$C:$C,'Investor Exit List'!$C458)</f>
        <v/>
      </c>
      <c r="K458" s="134">
        <f>IF(I458=TRUE,J458,"")</f>
        <v/>
      </c>
      <c r="L458" s="134">
        <f>G458+731</f>
        <v/>
      </c>
      <c r="M458" s="134" t="n">
        <v>45473</v>
      </c>
      <c r="N458" s="135">
        <f>IFERROR(IF(G458&lt;&gt;"",IF(I458=TRUE,0,IF(U458=TRUE,0,L458-M458)),0),0)</f>
        <v/>
      </c>
      <c r="O458" s="135">
        <f>IF(N458&gt;0,IF(N458&lt;=180,N458,0),0)</f>
        <v/>
      </c>
      <c r="P458" s="133">
        <f>IF(AND(N458&lt;90,N458&gt;0),Q458,0)</f>
        <v/>
      </c>
      <c r="Q458" s="133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33">
        <f>IF(AND(H458=TRUE,I458=FALSE),Q458,0)</f>
        <v/>
      </c>
      <c r="S458" s="133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34">
        <f>IF(U458=TRUE,$J458,"")</f>
        <v/>
      </c>
      <c r="U458" s="132" t="b">
        <v>0</v>
      </c>
      <c r="V458" s="133">
        <f>IF(AND(H458=TRUE,OR(K458="",K458&gt;M458)),S458,0)</f>
        <v/>
      </c>
      <c r="W458" s="132" t="n">
        <v>0</v>
      </c>
      <c r="X458" s="132" t="b">
        <v>0</v>
      </c>
      <c r="Y458" s="135">
        <f>IF(H458=FALSE,VLOOKUP($C458,Sales!$C:$F,4,FALSE),1)</f>
        <v/>
      </c>
      <c r="Z458" s="132">
        <f>IF(Y458=0,"Release",IF(AND(L458&lt;J458,Y458=1,H458=FALSE,U458=FALSE,MONTH(L458)&amp;"/"&amp;YEAR(L458)&lt;&gt;MONTH(J458)&amp;"/"&amp;YEAR(J458)),"Release",""))</f>
        <v/>
      </c>
      <c r="AA458" s="136">
        <f>_xlfn.minifs($L:$L,$C:$C,$C458,$F:$F,"&lt;&gt;0")</f>
        <v/>
      </c>
      <c r="AB458" s="136">
        <f>C458&amp;"-"&amp;A458</f>
        <v/>
      </c>
      <c r="AC458" s="136">
        <f>L458</f>
        <v/>
      </c>
      <c r="AD458" s="136">
        <f>EOMONTH(EDATE($J458, 0), 0)</f>
        <v/>
      </c>
      <c r="AE458" s="135">
        <f>IF(AND(AD458&gt;EOMONTH(EDATE(AA458, 0), 0)),1,0)</f>
        <v/>
      </c>
    </row>
    <row r="459">
      <c r="A459" s="132" t="inlineStr">
        <is>
          <t>ZSIP01</t>
        </is>
      </c>
      <c r="B459" s="132" t="n">
        <v>1</v>
      </c>
      <c r="C459" s="132" t="inlineStr">
        <is>
          <t>HVL103</t>
        </is>
      </c>
      <c r="D459" s="132" t="inlineStr">
        <is>
          <t>L</t>
        </is>
      </c>
      <c r="E459" s="132" t="inlineStr">
        <is>
          <t>Sipongo Elaine Christilene</t>
        </is>
      </c>
      <c r="F459" s="133">
        <f>SUMIFS(Investors!$M:$M, Investors!$I:$I, "&lt;=" &amp; 'NSST Print'!$B$3, Investors!$K:$K, "&gt;" &amp; 'NSST Print'!$B$3, Investors!$A:$A, 'Investor Exit List'!A459, Investors!$E:$E, 'Investor Exit List'!C459)</f>
        <v/>
      </c>
      <c r="G459" s="134" t="n">
        <v>45259</v>
      </c>
      <c r="H459" s="132">
        <f>VLOOKUP($C459,Sales!$C:$E,2,FALSE)</f>
        <v/>
      </c>
      <c r="I459" s="132">
        <f>VLOOKUP($C459,Sales!$C:$E,3,FALSE)</f>
        <v/>
      </c>
      <c r="J459" s="134">
        <f>SUMIFS(Sales!$H:$H,Sales!$C:$C,'Investor Exit List'!$C459)</f>
        <v/>
      </c>
      <c r="K459" s="134">
        <f>IF(I459=TRUE,J459,"")</f>
        <v/>
      </c>
      <c r="L459" s="134">
        <f>G459+731</f>
        <v/>
      </c>
      <c r="M459" s="134" t="n">
        <v>45473</v>
      </c>
      <c r="N459" s="135">
        <f>IFERROR(IF(G459&lt;&gt;"",IF(I459=TRUE,0,IF(U459=TRUE,0,L459-M459)),0),0)</f>
        <v/>
      </c>
      <c r="O459" s="135">
        <f>IF(N459&gt;0,IF(N459&lt;=180,N459,0),0)</f>
        <v/>
      </c>
      <c r="P459" s="133">
        <f>IF(AND(N459&lt;90,N459&gt;0),Q459,0)</f>
        <v/>
      </c>
      <c r="Q459" s="133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33">
        <f>IF(AND(H459=TRUE,I459=FALSE),Q459,0)</f>
        <v/>
      </c>
      <c r="S459" s="133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34">
        <f>IF(U459=TRUE,$J459,"")</f>
        <v/>
      </c>
      <c r="U459" s="132" t="b">
        <v>0</v>
      </c>
      <c r="V459" s="133">
        <f>IF(AND(H459=TRUE,OR(K459="",K459&gt;M459)),S459,0)</f>
        <v/>
      </c>
      <c r="W459" s="132" t="n">
        <v>0</v>
      </c>
      <c r="X459" s="132" t="b">
        <v>0</v>
      </c>
      <c r="Y459" s="135">
        <f>IF(H459=FALSE,VLOOKUP($C459,Sales!$C:$F,4,FALSE),1)</f>
        <v/>
      </c>
      <c r="Z459" s="132">
        <f>IF(Y459=0,"Release",IF(AND(L459&lt;J459,Y459=1,H459=FALSE,U459=FALSE,MONTH(L459)&amp;"/"&amp;YEAR(L459)&lt;&gt;MONTH(J459)&amp;"/"&amp;YEAR(J459)),"Release",""))</f>
        <v/>
      </c>
      <c r="AA459" s="136">
        <f>_xlfn.minifs($L:$L,$C:$C,$C459,$F:$F,"&lt;&gt;0")</f>
        <v/>
      </c>
      <c r="AB459" s="136">
        <f>C459&amp;"-"&amp;A459</f>
        <v/>
      </c>
      <c r="AC459" s="136">
        <f>L459</f>
        <v/>
      </c>
      <c r="AD459" s="136">
        <f>EOMONTH(EDATE($J459, 0), 0)</f>
        <v/>
      </c>
      <c r="AE459" s="135">
        <f>IF(AND(AD459&gt;EOMONTH(EDATE(AA459, 0), 0)),1,0)</f>
        <v/>
      </c>
    </row>
    <row r="460">
      <c r="A460" s="132" t="inlineStr">
        <is>
          <t>ZMYB01</t>
        </is>
      </c>
      <c r="B460" s="132" t="n">
        <v>5</v>
      </c>
      <c r="C460" s="132" t="inlineStr">
        <is>
          <t>HVL104</t>
        </is>
      </c>
      <c r="D460" s="132" t="inlineStr">
        <is>
          <t>L</t>
        </is>
      </c>
      <c r="E460" s="132" t="inlineStr">
        <is>
          <t>Myburgh Hermanus Carel</t>
        </is>
      </c>
      <c r="F460" s="133">
        <f>SUMIFS(Investors!$M:$M, Investors!$I:$I, "&lt;=" &amp; 'NSST Print'!$B$3, Investors!$K:$K, "&gt;" &amp; 'NSST Print'!$B$3, Investors!$A:$A, 'Investor Exit List'!A460, Investors!$E:$E, 'Investor Exit List'!C460)</f>
        <v/>
      </c>
      <c r="G460" s="134" t="n">
        <v>45280</v>
      </c>
      <c r="H460" s="132">
        <f>VLOOKUP($C460,Sales!$C:$E,2,FALSE)</f>
        <v/>
      </c>
      <c r="I460" s="132">
        <f>VLOOKUP($C460,Sales!$C:$E,3,FALSE)</f>
        <v/>
      </c>
      <c r="J460" s="134">
        <f>SUMIFS(Sales!$H:$H,Sales!$C:$C,'Investor Exit List'!$C460)</f>
        <v/>
      </c>
      <c r="K460" s="134">
        <f>IF(I460=TRUE,J460,"")</f>
        <v/>
      </c>
      <c r="L460" s="134">
        <f>G460+731</f>
        <v/>
      </c>
      <c r="M460" s="134" t="n">
        <v>45473</v>
      </c>
      <c r="N460" s="135">
        <f>IFERROR(IF(G460&lt;&gt;"",IF(I460=TRUE,0,IF(U460=TRUE,0,L460-M460)),0),0)</f>
        <v/>
      </c>
      <c r="O460" s="135">
        <f>IF(N460&gt;0,IF(N460&lt;=180,N460,0),0)</f>
        <v/>
      </c>
      <c r="P460" s="133">
        <f>IF(AND(N460&lt;90,N460&gt;0),Q460,0)</f>
        <v/>
      </c>
      <c r="Q460" s="133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33">
        <f>IF(AND(H460=TRUE,I460=FALSE),Q460,0)</f>
        <v/>
      </c>
      <c r="S460" s="133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34">
        <f>IF(U460=TRUE,$J460,"")</f>
        <v/>
      </c>
      <c r="U460" s="132" t="b">
        <v>0</v>
      </c>
      <c r="V460" s="133">
        <f>IF(AND(H460=TRUE,OR(K460="",K460&gt;M460)),S460,0)</f>
        <v/>
      </c>
      <c r="W460" s="132" t="n">
        <v>0</v>
      </c>
      <c r="X460" s="132" t="b">
        <v>0</v>
      </c>
      <c r="Y460" s="135">
        <f>IF(H460=FALSE,VLOOKUP($C460,Sales!$C:$F,4,FALSE),1)</f>
        <v/>
      </c>
      <c r="Z460" s="132">
        <f>IF(Y460=0,"Release",IF(AND(L460&lt;J460,Y460=1,H460=FALSE,U460=FALSE,MONTH(L460)&amp;"/"&amp;YEAR(L460)&lt;&gt;MONTH(J460)&amp;"/"&amp;YEAR(J460)),"Release",""))</f>
        <v/>
      </c>
      <c r="AA460" s="136">
        <f>_xlfn.minifs($L:$L,$C:$C,$C460,$F:$F,"&lt;&gt;0")</f>
        <v/>
      </c>
      <c r="AB460" s="136">
        <f>C460&amp;"-"&amp;A460</f>
        <v/>
      </c>
      <c r="AC460" s="136">
        <f>L460</f>
        <v/>
      </c>
      <c r="AD460" s="136">
        <f>EOMONTH(EDATE($J460, 0), 0)</f>
        <v/>
      </c>
      <c r="AE460" s="135">
        <f>IF(AND(AD460&gt;EOMONTH(EDATE(AA460, 0), 0)),1,0)</f>
        <v/>
      </c>
    </row>
    <row r="461">
      <c r="A461" s="132" t="inlineStr">
        <is>
          <t>ZHAL03</t>
        </is>
      </c>
      <c r="B461" s="132" t="n">
        <v>2</v>
      </c>
      <c r="C461" s="132" t="inlineStr">
        <is>
          <t>HVL201</t>
        </is>
      </c>
      <c r="D461" s="132" t="inlineStr">
        <is>
          <t>L</t>
        </is>
      </c>
      <c r="E461" s="132" t="inlineStr">
        <is>
          <t>Hall Graeme Haffenden</t>
        </is>
      </c>
      <c r="F461" s="133">
        <f>SUMIFS(Investors!$M:$M, Investors!$I:$I, "&lt;=" &amp; 'NSST Print'!$B$3, Investors!$K:$K, "&gt;" &amp; 'NSST Print'!$B$3, Investors!$A:$A, 'Investor Exit List'!A461, Investors!$E:$E, 'Investor Exit List'!C461)</f>
        <v/>
      </c>
      <c r="G461" s="134" t="n">
        <v>45363</v>
      </c>
      <c r="H461" s="132">
        <f>VLOOKUP($C461,Sales!$C:$E,2,FALSE)</f>
        <v/>
      </c>
      <c r="I461" s="132">
        <f>VLOOKUP($C461,Sales!$C:$E,3,FALSE)</f>
        <v/>
      </c>
      <c r="J461" s="134">
        <f>SUMIFS(Sales!$H:$H,Sales!$C:$C,'Investor Exit List'!$C461)</f>
        <v/>
      </c>
      <c r="K461" s="134">
        <f>IF(I461=TRUE,J461,"")</f>
        <v/>
      </c>
      <c r="L461" s="134">
        <f>G461+731</f>
        <v/>
      </c>
      <c r="M461" s="134" t="n">
        <v>45473</v>
      </c>
      <c r="N461" s="135">
        <f>IFERROR(IF(G461&lt;&gt;"",IF(I461=TRUE,0,IF(U461=TRUE,0,L461-M461)),0),0)</f>
        <v/>
      </c>
      <c r="O461" s="135">
        <f>IF(N461&gt;0,IF(N461&lt;=180,N461,0),0)</f>
        <v/>
      </c>
      <c r="P461" s="133">
        <f>IF(AND(N461&lt;90,N461&gt;0),Q461,0)</f>
        <v/>
      </c>
      <c r="Q461" s="133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33">
        <f>IF(AND(H461=TRUE,I461=FALSE),Q461,0)</f>
        <v/>
      </c>
      <c r="S461" s="133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34">
        <f>IF(U461=TRUE,$J461,"")</f>
        <v/>
      </c>
      <c r="U461" s="132" t="b">
        <v>0</v>
      </c>
      <c r="V461" s="133">
        <f>IF(AND(H461=TRUE,OR(K461="",K461&gt;M461)),S461,0)</f>
        <v/>
      </c>
      <c r="W461" s="132" t="n">
        <v>0</v>
      </c>
      <c r="X461" s="132" t="b">
        <v>0</v>
      </c>
      <c r="Y461" s="135">
        <f>IF(H461=FALSE,VLOOKUP($C461,Sales!$C:$F,4,FALSE),1)</f>
        <v/>
      </c>
      <c r="Z461" s="132">
        <f>IF(Y461=0,"Release",IF(AND(L461&lt;J461,Y461=1,H461=FALSE,U461=FALSE,MONTH(L461)&amp;"/"&amp;YEAR(L461)&lt;&gt;MONTH(J461)&amp;"/"&amp;YEAR(J461)),"Release",""))</f>
        <v/>
      </c>
      <c r="AA461" s="136">
        <f>_xlfn.minifs($L:$L,$C:$C,$C461,$F:$F,"&lt;&gt;0")</f>
        <v/>
      </c>
      <c r="AB461" s="136">
        <f>C461&amp;"-"&amp;A461</f>
        <v/>
      </c>
      <c r="AC461" s="136">
        <f>L461</f>
        <v/>
      </c>
      <c r="AD461" s="136">
        <f>EOMONTH(EDATE($J461, 0), 0)</f>
        <v/>
      </c>
      <c r="AE461" s="135">
        <f>IF(AND(AD461&gt;EOMONTH(EDATE(AA461, 0), 0)),1,0)</f>
        <v/>
      </c>
    </row>
    <row r="462">
      <c r="A462" s="132" t="inlineStr">
        <is>
          <t>ZHEN01</t>
        </is>
      </c>
      <c r="B462" s="132" t="n">
        <v>4</v>
      </c>
      <c r="C462" s="132" t="inlineStr">
        <is>
          <t>HVL201</t>
        </is>
      </c>
      <c r="D462" s="132" t="inlineStr">
        <is>
          <t>L</t>
        </is>
      </c>
      <c r="E462" s="132" t="inlineStr">
        <is>
          <t>Hendricks Theodore Shane</t>
        </is>
      </c>
      <c r="F462" s="133">
        <f>SUMIFS(Investors!$M:$M, Investors!$I:$I, "&lt;=" &amp; 'NSST Print'!$B$3, Investors!$K:$K, "&gt;" &amp; 'NSST Print'!$B$3, Investors!$A:$A, 'Investor Exit List'!A462, Investors!$E:$E, 'Investor Exit List'!C462)</f>
        <v/>
      </c>
      <c r="G462" s="134" t="n">
        <v>45259</v>
      </c>
      <c r="H462" s="132">
        <f>VLOOKUP($C462,Sales!$C:$E,2,FALSE)</f>
        <v/>
      </c>
      <c r="I462" s="132">
        <f>VLOOKUP($C462,Sales!$C:$E,3,FALSE)</f>
        <v/>
      </c>
      <c r="J462" s="134">
        <f>SUMIFS(Sales!$H:$H,Sales!$C:$C,'Investor Exit List'!$C462)</f>
        <v/>
      </c>
      <c r="K462" s="134">
        <f>IF(I462=TRUE,J462,"")</f>
        <v/>
      </c>
      <c r="L462" s="134">
        <f>G462+731</f>
        <v/>
      </c>
      <c r="M462" s="134" t="n">
        <v>45473</v>
      </c>
      <c r="N462" s="135">
        <f>IFERROR(IF(G462&lt;&gt;"",IF(I462=TRUE,0,IF(U462=TRUE,0,L462-M462)),0),0)</f>
        <v/>
      </c>
      <c r="O462" s="135">
        <f>IF(N462&gt;0,IF(N462&lt;=180,N462,0),0)</f>
        <v/>
      </c>
      <c r="P462" s="133">
        <f>IF(AND(N462&lt;90,N462&gt;0),Q462,0)</f>
        <v/>
      </c>
      <c r="Q462" s="133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33">
        <f>IF(AND(H462=TRUE,I462=FALSE),Q462,0)</f>
        <v/>
      </c>
      <c r="S462" s="133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34">
        <f>IF(U462=TRUE,$J462,"")</f>
        <v/>
      </c>
      <c r="U462" s="132" t="b">
        <v>0</v>
      </c>
      <c r="V462" s="133">
        <f>IF(AND(H462=TRUE,OR(K462="",K462&gt;M462)),S462,0)</f>
        <v/>
      </c>
      <c r="W462" s="132" t="n">
        <v>0</v>
      </c>
      <c r="X462" s="132" t="b">
        <v>0</v>
      </c>
      <c r="Y462" s="135">
        <f>IF(H462=FALSE,VLOOKUP($C462,Sales!$C:$F,4,FALSE),1)</f>
        <v/>
      </c>
      <c r="Z462" s="132">
        <f>IF(Y462=0,"Release",IF(AND(L462&lt;J462,Y462=1,H462=FALSE,U462=FALSE,MONTH(L462)&amp;"/"&amp;YEAR(L462)&lt;&gt;MONTH(J462)&amp;"/"&amp;YEAR(J462)),"Release",""))</f>
        <v/>
      </c>
      <c r="AA462" s="136">
        <f>_xlfn.minifs($L:$L,$C:$C,$C462,$F:$F,"&lt;&gt;0")</f>
        <v/>
      </c>
      <c r="AB462" s="136">
        <f>C462&amp;"-"&amp;A462</f>
        <v/>
      </c>
      <c r="AC462" s="136">
        <f>L462</f>
        <v/>
      </c>
      <c r="AD462" s="136">
        <f>EOMONTH(EDATE($J462, 0), 0)</f>
        <v/>
      </c>
      <c r="AE462" s="135">
        <f>IF(AND(AD462&gt;EOMONTH(EDATE(AA462, 0), 0)),1,0)</f>
        <v/>
      </c>
    </row>
    <row r="463">
      <c r="A463" s="132" t="inlineStr">
        <is>
          <t>ZINT01</t>
        </is>
      </c>
      <c r="B463" s="132" t="n">
        <v>18</v>
      </c>
      <c r="C463" s="132" t="inlineStr">
        <is>
          <t>HVL201</t>
        </is>
      </c>
      <c r="D463" s="132" t="inlineStr">
        <is>
          <t>L</t>
        </is>
      </c>
      <c r="E463" s="132" t="inlineStr">
        <is>
          <t>Lunau Marc</t>
        </is>
      </c>
      <c r="F463" s="133">
        <f>SUMIFS(Investors!$M:$M, Investors!$I:$I, "&lt;=" &amp; 'NSST Print'!$B$3, Investors!$K:$K, "&gt;" &amp; 'NSST Print'!$B$3, Investors!$A:$A, 'Investor Exit List'!A463, Investors!$E:$E, 'Investor Exit List'!C463)</f>
        <v/>
      </c>
      <c r="G463" s="134" t="n">
        <v>45371</v>
      </c>
      <c r="H463" s="132">
        <f>VLOOKUP($C463,Sales!$C:$E,2,FALSE)</f>
        <v/>
      </c>
      <c r="I463" s="132">
        <f>VLOOKUP($C463,Sales!$C:$E,3,FALSE)</f>
        <v/>
      </c>
      <c r="J463" s="134">
        <f>SUMIFS(Sales!$H:$H,Sales!$C:$C,'Investor Exit List'!$C463)</f>
        <v/>
      </c>
      <c r="K463" s="134">
        <f>IF(I463=TRUE,J463,"")</f>
        <v/>
      </c>
      <c r="L463" s="134">
        <f>G463+731</f>
        <v/>
      </c>
      <c r="M463" s="134" t="n">
        <v>45473</v>
      </c>
      <c r="N463" s="135">
        <f>IFERROR(IF(G463&lt;&gt;"",IF(I463=TRUE,0,IF(U463=TRUE,0,L463-M463)),0),0)</f>
        <v/>
      </c>
      <c r="O463" s="135">
        <f>IF(N463&gt;0,IF(N463&lt;=180,N463,0),0)</f>
        <v/>
      </c>
      <c r="P463" s="133">
        <f>IF(AND(N463&lt;90,N463&gt;0),Q463,0)</f>
        <v/>
      </c>
      <c r="Q463" s="133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33">
        <f>IF(AND(H463=TRUE,I463=FALSE),Q463,0)</f>
        <v/>
      </c>
      <c r="S463" s="133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34">
        <f>IF(U463=TRUE,$J463,"")</f>
        <v/>
      </c>
      <c r="U463" s="132" t="b">
        <v>0</v>
      </c>
      <c r="V463" s="133">
        <f>IF(AND(H463=TRUE,OR(K463="",K463&gt;M463)),S463,0)</f>
        <v/>
      </c>
      <c r="W463" s="132" t="n">
        <v>0</v>
      </c>
      <c r="X463" s="132" t="b">
        <v>0</v>
      </c>
      <c r="Y463" s="135">
        <f>IF(H463=FALSE,VLOOKUP($C463,Sales!$C:$F,4,FALSE),1)</f>
        <v/>
      </c>
      <c r="Z463" s="132">
        <f>IF(Y463=0,"Release",IF(AND(L463&lt;J463,Y463=1,H463=FALSE,U463=FALSE,MONTH(L463)&amp;"/"&amp;YEAR(L463)&lt;&gt;MONTH(J463)&amp;"/"&amp;YEAR(J463)),"Release",""))</f>
        <v/>
      </c>
      <c r="AA463" s="136">
        <f>_xlfn.minifs($L:$L,$C:$C,$C463,$F:$F,"&lt;&gt;0")</f>
        <v/>
      </c>
      <c r="AB463" s="136">
        <f>C463&amp;"-"&amp;A463</f>
        <v/>
      </c>
      <c r="AC463" s="136">
        <f>L463</f>
        <v/>
      </c>
      <c r="AD463" s="136">
        <f>EOMONTH(EDATE($J463, 0), 0)</f>
        <v/>
      </c>
      <c r="AE463" s="135">
        <f>IF(AND(AD463&gt;EOMONTH(EDATE(AA463, 0), 0)),1,0)</f>
        <v/>
      </c>
    </row>
    <row r="464">
      <c r="A464" s="132" t="inlineStr">
        <is>
          <t>ZKUS03</t>
        </is>
      </c>
      <c r="B464" s="132" t="n">
        <v>5</v>
      </c>
      <c r="C464" s="132" t="inlineStr">
        <is>
          <t>HVL201</t>
        </is>
      </c>
      <c r="D464" s="132" t="inlineStr">
        <is>
          <t>L</t>
        </is>
      </c>
      <c r="E464" s="132" t="inlineStr">
        <is>
          <t>Kuster Joanne Tracy</t>
        </is>
      </c>
      <c r="F464" s="133">
        <f>SUMIFS(Investors!$M:$M, Investors!$I:$I, "&lt;=" &amp; 'NSST Print'!$B$3, Investors!$K:$K, "&gt;" &amp; 'NSST Print'!$B$3, Investors!$A:$A, 'Investor Exit List'!A464, Investors!$E:$E, 'Investor Exit List'!C464)</f>
        <v/>
      </c>
      <c r="G464" s="134" t="n">
        <v>45273</v>
      </c>
      <c r="H464" s="132">
        <f>VLOOKUP($C464,Sales!$C:$E,2,FALSE)</f>
        <v/>
      </c>
      <c r="I464" s="132">
        <f>VLOOKUP($C464,Sales!$C:$E,3,FALSE)</f>
        <v/>
      </c>
      <c r="J464" s="134">
        <f>SUMIFS(Sales!$H:$H,Sales!$C:$C,'Investor Exit List'!$C464)</f>
        <v/>
      </c>
      <c r="K464" s="134">
        <f>IF(I464=TRUE,J464,"")</f>
        <v/>
      </c>
      <c r="L464" s="134">
        <f>G464+731</f>
        <v/>
      </c>
      <c r="M464" s="134" t="n">
        <v>45473</v>
      </c>
      <c r="N464" s="135">
        <f>IFERROR(IF(G464&lt;&gt;"",IF(I464=TRUE,0,IF(U464=TRUE,0,L464-M464)),0),0)</f>
        <v/>
      </c>
      <c r="O464" s="135">
        <f>IF(N464&gt;0,IF(N464&lt;=180,N464,0),0)</f>
        <v/>
      </c>
      <c r="P464" s="133">
        <f>IF(AND(N464&lt;90,N464&gt;0),Q464,0)</f>
        <v/>
      </c>
      <c r="Q464" s="133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33">
        <f>IF(AND(H464=TRUE,I464=FALSE),Q464,0)</f>
        <v/>
      </c>
      <c r="S464" s="133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34">
        <f>IF(U464=TRUE,$J464,"")</f>
        <v/>
      </c>
      <c r="U464" s="132" t="b">
        <v>0</v>
      </c>
      <c r="V464" s="133">
        <f>IF(AND(H464=TRUE,OR(K464="",K464&gt;M464)),S464,0)</f>
        <v/>
      </c>
      <c r="W464" s="132" t="n">
        <v>0</v>
      </c>
      <c r="X464" s="132" t="b">
        <v>0</v>
      </c>
      <c r="Y464" s="135">
        <f>IF(H464=FALSE,VLOOKUP($C464,Sales!$C:$F,4,FALSE),1)</f>
        <v/>
      </c>
      <c r="Z464" s="132">
        <f>IF(Y464=0,"Release",IF(AND(L464&lt;J464,Y464=1,H464=FALSE,U464=FALSE,MONTH(L464)&amp;"/"&amp;YEAR(L464)&lt;&gt;MONTH(J464)&amp;"/"&amp;YEAR(J464)),"Release",""))</f>
        <v/>
      </c>
      <c r="AA464" s="136">
        <f>_xlfn.minifs($L:$L,$C:$C,$C464,$F:$F,"&lt;&gt;0")</f>
        <v/>
      </c>
      <c r="AB464" s="136">
        <f>C464&amp;"-"&amp;A464</f>
        <v/>
      </c>
      <c r="AC464" s="136">
        <f>L464</f>
        <v/>
      </c>
      <c r="AD464" s="136">
        <f>EOMONTH(EDATE($J464, 0), 0)</f>
        <v/>
      </c>
      <c r="AE464" s="135">
        <f>IF(AND(AD464&gt;EOMONTH(EDATE(AA464, 0), 0)),1,0)</f>
        <v/>
      </c>
    </row>
    <row r="465">
      <c r="A465" s="132" t="inlineStr">
        <is>
          <t>ZDEL01</t>
        </is>
      </c>
      <c r="B465" s="132" t="n">
        <v>12</v>
      </c>
      <c r="C465" s="132" t="inlineStr">
        <is>
          <t>HVL202</t>
        </is>
      </c>
      <c r="D465" s="132" t="inlineStr">
        <is>
          <t>L</t>
        </is>
      </c>
      <c r="E465" s="132" t="inlineStr">
        <is>
          <t>Jansen van Vuuren Pieter</t>
        </is>
      </c>
      <c r="F465" s="133">
        <f>SUMIFS(Investors!$M:$M, Investors!$I:$I, "&lt;=" &amp; 'NSST Print'!$B$3, Investors!$K:$K, "&gt;" &amp; 'NSST Print'!$B$3, Investors!$A:$A, 'Investor Exit List'!A465, Investors!$E:$E, 'Investor Exit List'!C465)</f>
        <v/>
      </c>
      <c r="G465" s="134" t="n">
        <v>45321</v>
      </c>
      <c r="H465" s="132">
        <f>VLOOKUP($C465,Sales!$C:$E,2,FALSE)</f>
        <v/>
      </c>
      <c r="I465" s="132">
        <f>VLOOKUP($C465,Sales!$C:$E,3,FALSE)</f>
        <v/>
      </c>
      <c r="J465" s="134">
        <f>SUMIFS(Sales!$H:$H,Sales!$C:$C,'Investor Exit List'!$C465)</f>
        <v/>
      </c>
      <c r="K465" s="134">
        <f>IF(I465=TRUE,J465,"")</f>
        <v/>
      </c>
      <c r="L465" s="134">
        <f>G465+731</f>
        <v/>
      </c>
      <c r="M465" s="134" t="n">
        <v>45473</v>
      </c>
      <c r="N465" s="135">
        <f>IFERROR(IF(G465&lt;&gt;"",IF(I465=TRUE,0,IF(U465=TRUE,0,L465-M465)),0),0)</f>
        <v/>
      </c>
      <c r="O465" s="135">
        <f>IF(N465&gt;0,IF(N465&lt;=180,N465,0),0)</f>
        <v/>
      </c>
      <c r="P465" s="133">
        <f>IF(AND(N465&lt;90,N465&gt;0),Q465,0)</f>
        <v/>
      </c>
      <c r="Q465" s="133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33">
        <f>IF(AND(H465=TRUE,I465=FALSE),Q465,0)</f>
        <v/>
      </c>
      <c r="S465" s="133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34">
        <f>IF(U465=TRUE,$J465,"")</f>
        <v/>
      </c>
      <c r="U465" s="132" t="b">
        <v>0</v>
      </c>
      <c r="V465" s="133">
        <f>IF(AND(H465=TRUE,OR(K465="",K465&gt;M465)),S465,0)</f>
        <v/>
      </c>
      <c r="W465" s="132" t="n">
        <v>0</v>
      </c>
      <c r="X465" s="132" t="b">
        <v>0</v>
      </c>
      <c r="Y465" s="135">
        <f>IF(H465=FALSE,VLOOKUP($C465,Sales!$C:$F,4,FALSE),1)</f>
        <v/>
      </c>
      <c r="Z465" s="132">
        <f>IF(Y465=0,"Release",IF(AND(L465&lt;J465,Y465=1,H465=FALSE,U465=FALSE,MONTH(L465)&amp;"/"&amp;YEAR(L465)&lt;&gt;MONTH(J465)&amp;"/"&amp;YEAR(J465)),"Release",""))</f>
        <v/>
      </c>
      <c r="AA465" s="136">
        <f>_xlfn.minifs($L:$L,$C:$C,$C465,$F:$F,"&lt;&gt;0")</f>
        <v/>
      </c>
      <c r="AB465" s="136">
        <f>C465&amp;"-"&amp;A465</f>
        <v/>
      </c>
      <c r="AC465" s="136">
        <f>L465</f>
        <v/>
      </c>
      <c r="AD465" s="136">
        <f>EOMONTH(EDATE($J465, 0), 0)</f>
        <v/>
      </c>
      <c r="AE465" s="135">
        <f>IF(AND(AD465&gt;EOMONTH(EDATE(AA465, 0), 0)),1,0)</f>
        <v/>
      </c>
    </row>
    <row r="466">
      <c r="A466" s="132" t="inlineStr">
        <is>
          <t>ZBUM01</t>
        </is>
      </c>
      <c r="B466" s="132" t="n">
        <v>3</v>
      </c>
      <c r="C466" s="132" t="inlineStr">
        <is>
          <t>HVL203</t>
        </is>
      </c>
      <c r="D466" s="132" t="inlineStr">
        <is>
          <t>L</t>
        </is>
      </c>
      <c r="E466" s="132" t="inlineStr">
        <is>
          <t>Brummer Andre Gottfried</t>
        </is>
      </c>
      <c r="F466" s="133">
        <f>SUMIFS(Investors!$M:$M, Investors!$I:$I, "&lt;=" &amp; 'NSST Print'!$B$3, Investors!$K:$K, "&gt;" &amp; 'NSST Print'!$B$3, Investors!$A:$A, 'Investor Exit List'!A466, Investors!$E:$E, 'Investor Exit List'!C466)</f>
        <v/>
      </c>
      <c r="G466" s="134" t="n">
        <v>45273</v>
      </c>
      <c r="H466" s="132">
        <f>VLOOKUP($C466,Sales!$C:$E,2,FALSE)</f>
        <v/>
      </c>
      <c r="I466" s="132">
        <f>VLOOKUP($C466,Sales!$C:$E,3,FALSE)</f>
        <v/>
      </c>
      <c r="J466" s="134">
        <f>SUMIFS(Sales!$H:$H,Sales!$C:$C,'Investor Exit List'!$C466)</f>
        <v/>
      </c>
      <c r="K466" s="134">
        <f>IF(I466=TRUE,J466,"")</f>
        <v/>
      </c>
      <c r="L466" s="134">
        <f>G466+731</f>
        <v/>
      </c>
      <c r="M466" s="134" t="n">
        <v>45473</v>
      </c>
      <c r="N466" s="135">
        <f>IFERROR(IF(G466&lt;&gt;"",IF(I466=TRUE,0,IF(U466=TRUE,0,L466-M466)),0),0)</f>
        <v/>
      </c>
      <c r="O466" s="135">
        <f>IF(N466&gt;0,IF(N466&lt;=180,N466,0),0)</f>
        <v/>
      </c>
      <c r="P466" s="133">
        <f>IF(AND(N466&lt;90,N466&gt;0),Q466,0)</f>
        <v/>
      </c>
      <c r="Q466" s="133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33">
        <f>IF(AND(H466=TRUE,I466=FALSE),Q466,0)</f>
        <v/>
      </c>
      <c r="S466" s="133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34">
        <f>IF(U466=TRUE,$J466,"")</f>
        <v/>
      </c>
      <c r="U466" s="132" t="b">
        <v>0</v>
      </c>
      <c r="V466" s="133">
        <f>IF(AND(H466=TRUE,OR(K466="",K466&gt;M466)),S466,0)</f>
        <v/>
      </c>
      <c r="W466" s="132" t="n">
        <v>0</v>
      </c>
      <c r="X466" s="132" t="b">
        <v>0</v>
      </c>
      <c r="Y466" s="135">
        <f>IF(H466=FALSE,VLOOKUP($C466,Sales!$C:$F,4,FALSE),1)</f>
        <v/>
      </c>
      <c r="Z466" s="132">
        <f>IF(Y466=0,"Release",IF(AND(L466&lt;J466,Y466=1,H466=FALSE,U466=FALSE,MONTH(L466)&amp;"/"&amp;YEAR(L466)&lt;&gt;MONTH(J466)&amp;"/"&amp;YEAR(J466)),"Release",""))</f>
        <v/>
      </c>
      <c r="AA466" s="136">
        <f>_xlfn.minifs($L:$L,$C:$C,$C466,$F:$F,"&lt;&gt;0")</f>
        <v/>
      </c>
      <c r="AB466" s="136">
        <f>C466&amp;"-"&amp;A466</f>
        <v/>
      </c>
      <c r="AC466" s="136">
        <f>L466</f>
        <v/>
      </c>
      <c r="AD466" s="136">
        <f>EOMONTH(EDATE($J466, 0), 0)</f>
        <v/>
      </c>
      <c r="AE466" s="135">
        <f>IF(AND(AD466&gt;EOMONTH(EDATE(AA466, 0), 0)),1,0)</f>
        <v/>
      </c>
    </row>
    <row r="467">
      <c r="A467" s="132" t="inlineStr">
        <is>
          <t>ZDEL01</t>
        </is>
      </c>
      <c r="B467" s="132" t="n">
        <v>13</v>
      </c>
      <c r="C467" s="132" t="inlineStr">
        <is>
          <t>HVL203</t>
        </is>
      </c>
      <c r="D467" s="132" t="inlineStr">
        <is>
          <t>L</t>
        </is>
      </c>
      <c r="E467" s="132" t="inlineStr">
        <is>
          <t>Jansen van Vuuren Pieter</t>
        </is>
      </c>
      <c r="F467" s="133">
        <f>SUMIFS(Investors!$M:$M, Investors!$I:$I, "&lt;=" &amp; 'NSST Print'!$B$3, Investors!$K:$K, "&gt;" &amp; 'NSST Print'!$B$3, Investors!$A:$A, 'Investor Exit List'!A467, Investors!$E:$E, 'Investor Exit List'!C467)</f>
        <v/>
      </c>
      <c r="G467" s="134" t="n">
        <v>45273</v>
      </c>
      <c r="H467" s="132">
        <f>VLOOKUP($C467,Sales!$C:$E,2,FALSE)</f>
        <v/>
      </c>
      <c r="I467" s="132">
        <f>VLOOKUP($C467,Sales!$C:$E,3,FALSE)</f>
        <v/>
      </c>
      <c r="J467" s="134">
        <f>SUMIFS(Sales!$H:$H,Sales!$C:$C,'Investor Exit List'!$C467)</f>
        <v/>
      </c>
      <c r="K467" s="134">
        <f>IF(I467=TRUE,J467,"")</f>
        <v/>
      </c>
      <c r="L467" s="134">
        <f>G467+731</f>
        <v/>
      </c>
      <c r="M467" s="134" t="n">
        <v>45473</v>
      </c>
      <c r="N467" s="135">
        <f>IFERROR(IF(G467&lt;&gt;"",IF(I467=TRUE,0,IF(U467=TRUE,0,L467-M467)),0),0)</f>
        <v/>
      </c>
      <c r="O467" s="135">
        <f>IF(N467&gt;0,IF(N467&lt;=180,N467,0),0)</f>
        <v/>
      </c>
      <c r="P467" s="133">
        <f>IF(AND(N467&lt;90,N467&gt;0),Q467,0)</f>
        <v/>
      </c>
      <c r="Q467" s="133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33">
        <f>IF(AND(H467=TRUE,I467=FALSE),Q467,0)</f>
        <v/>
      </c>
      <c r="S467" s="133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34">
        <f>IF(U467=TRUE,$J467,"")</f>
        <v/>
      </c>
      <c r="U467" s="132" t="b">
        <v>0</v>
      </c>
      <c r="V467" s="133">
        <f>IF(AND(H467=TRUE,OR(K467="",K467&gt;M467)),S467,0)</f>
        <v/>
      </c>
      <c r="W467" s="132" t="n">
        <v>0</v>
      </c>
      <c r="X467" s="132" t="b">
        <v>0</v>
      </c>
      <c r="Y467" s="135">
        <f>IF(H467=FALSE,VLOOKUP($C467,Sales!$C:$F,4,FALSE),1)</f>
        <v/>
      </c>
      <c r="Z467" s="132">
        <f>IF(Y467=0,"Release",IF(AND(L467&lt;J467,Y467=1,H467=FALSE,U467=FALSE,MONTH(L467)&amp;"/"&amp;YEAR(L467)&lt;&gt;MONTH(J467)&amp;"/"&amp;YEAR(J467)),"Release",""))</f>
        <v/>
      </c>
      <c r="AA467" s="136">
        <f>_xlfn.minifs($L:$L,$C:$C,$C467,$F:$F,"&lt;&gt;0")</f>
        <v/>
      </c>
      <c r="AB467" s="136">
        <f>C467&amp;"-"&amp;A467</f>
        <v/>
      </c>
      <c r="AC467" s="136">
        <f>L467</f>
        <v/>
      </c>
      <c r="AD467" s="136">
        <f>EOMONTH(EDATE($J467, 0), 0)</f>
        <v/>
      </c>
      <c r="AE467" s="135">
        <f>IF(AND(AD467&gt;EOMONTH(EDATE(AA467, 0), 0)),1,0)</f>
        <v/>
      </c>
    </row>
    <row r="468">
      <c r="A468" s="132" t="inlineStr">
        <is>
          <t>ZERA02</t>
        </is>
      </c>
      <c r="B468" s="132" t="n">
        <v>3</v>
      </c>
      <c r="C468" s="132" t="inlineStr">
        <is>
          <t>HVL203</t>
        </is>
      </c>
      <c r="D468" s="132" t="inlineStr">
        <is>
          <t>L</t>
        </is>
      </c>
      <c r="E468" s="132" t="inlineStr">
        <is>
          <t>Erasmus Chantal Celeste Jafthaleen</t>
        </is>
      </c>
      <c r="F468" s="133">
        <f>SUMIFS(Investors!$M:$M, Investors!$I:$I, "&lt;=" &amp; 'NSST Print'!$B$3, Investors!$K:$K, "&gt;" &amp; 'NSST Print'!$B$3, Investors!$A:$A, 'Investor Exit List'!A468, Investors!$E:$E, 'Investor Exit List'!C468)</f>
        <v/>
      </c>
      <c r="G468" s="134" t="n">
        <v>45273</v>
      </c>
      <c r="H468" s="132">
        <f>VLOOKUP($C468,Sales!$C:$E,2,FALSE)</f>
        <v/>
      </c>
      <c r="I468" s="132">
        <f>VLOOKUP($C468,Sales!$C:$E,3,FALSE)</f>
        <v/>
      </c>
      <c r="J468" s="134">
        <f>SUMIFS(Sales!$H:$H,Sales!$C:$C,'Investor Exit List'!$C468)</f>
        <v/>
      </c>
      <c r="K468" s="134">
        <f>IF(I468=TRUE,J468,"")</f>
        <v/>
      </c>
      <c r="L468" s="134">
        <f>G468+731</f>
        <v/>
      </c>
      <c r="M468" s="134" t="n">
        <v>45473</v>
      </c>
      <c r="N468" s="135">
        <f>IFERROR(IF(G468&lt;&gt;"",IF(I468=TRUE,0,IF(U468=TRUE,0,L468-M468)),0),0)</f>
        <v/>
      </c>
      <c r="O468" s="135">
        <f>IF(N468&gt;0,IF(N468&lt;=180,N468,0),0)</f>
        <v/>
      </c>
      <c r="P468" s="133">
        <f>IF(AND(N468&lt;90,N468&gt;0),Q468,0)</f>
        <v/>
      </c>
      <c r="Q468" s="133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33">
        <f>IF(AND(H468=TRUE,I468=FALSE),Q468,0)</f>
        <v/>
      </c>
      <c r="S468" s="133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34">
        <f>IF(U468=TRUE,$J468,"")</f>
        <v/>
      </c>
      <c r="U468" s="132" t="b">
        <v>0</v>
      </c>
      <c r="V468" s="133">
        <f>IF(AND(H468=TRUE,OR(K468="",K468&gt;M468)),S468,0)</f>
        <v/>
      </c>
      <c r="W468" s="132" t="n">
        <v>0</v>
      </c>
      <c r="X468" s="132" t="b">
        <v>0</v>
      </c>
      <c r="Y468" s="135">
        <f>IF(H468=FALSE,VLOOKUP($C468,Sales!$C:$F,4,FALSE),1)</f>
        <v/>
      </c>
      <c r="Z468" s="132">
        <f>IF(Y468=0,"Release",IF(AND(L468&lt;J468,Y468=1,H468=FALSE,U468=FALSE,MONTH(L468)&amp;"/"&amp;YEAR(L468)&lt;&gt;MONTH(J468)&amp;"/"&amp;YEAR(J468)),"Release",""))</f>
        <v/>
      </c>
      <c r="AA468" s="136">
        <f>_xlfn.minifs($L:$L,$C:$C,$C468,$F:$F,"&lt;&gt;0")</f>
        <v/>
      </c>
      <c r="AB468" s="136">
        <f>C468&amp;"-"&amp;A468</f>
        <v/>
      </c>
      <c r="AC468" s="136">
        <f>L468</f>
        <v/>
      </c>
      <c r="AD468" s="136">
        <f>EOMONTH(EDATE($J468, 0), 0)</f>
        <v/>
      </c>
      <c r="AE468" s="135">
        <f>IF(AND(AD468&gt;EOMONTH(EDATE(AA468, 0), 0)),1,0)</f>
        <v/>
      </c>
    </row>
    <row r="469">
      <c r="A469" s="132" t="inlineStr">
        <is>
          <t>ZHEN01</t>
        </is>
      </c>
      <c r="B469" s="132" t="n">
        <v>5</v>
      </c>
      <c r="C469" s="132" t="inlineStr">
        <is>
          <t>HVL203</t>
        </is>
      </c>
      <c r="D469" s="132" t="inlineStr">
        <is>
          <t>L</t>
        </is>
      </c>
      <c r="E469" s="132" t="inlineStr">
        <is>
          <t>Hendricks Theodore Shane</t>
        </is>
      </c>
      <c r="F469" s="133">
        <f>SUMIFS(Investors!$M:$M, Investors!$I:$I, "&lt;=" &amp; 'NSST Print'!$B$3, Investors!$K:$K, "&gt;" &amp; 'NSST Print'!$B$3, Investors!$A:$A, 'Investor Exit List'!A469, Investors!$E:$E, 'Investor Exit List'!C469)</f>
        <v/>
      </c>
      <c r="G469" s="134" t="n">
        <v>45363</v>
      </c>
      <c r="H469" s="132">
        <f>VLOOKUP($C469,Sales!$C:$E,2,FALSE)</f>
        <v/>
      </c>
      <c r="I469" s="132">
        <f>VLOOKUP($C469,Sales!$C:$E,3,FALSE)</f>
        <v/>
      </c>
      <c r="J469" s="134">
        <f>SUMIFS(Sales!$H:$H,Sales!$C:$C,'Investor Exit List'!$C469)</f>
        <v/>
      </c>
      <c r="K469" s="134">
        <f>IF(I469=TRUE,J469,"")</f>
        <v/>
      </c>
      <c r="L469" s="134">
        <f>G469+731</f>
        <v/>
      </c>
      <c r="M469" s="134" t="n">
        <v>45473</v>
      </c>
      <c r="N469" s="135">
        <f>IFERROR(IF(G469&lt;&gt;"",IF(I469=TRUE,0,IF(U469=TRUE,0,L469-M469)),0),0)</f>
        <v/>
      </c>
      <c r="O469" s="135">
        <f>IF(N469&gt;0,IF(N469&lt;=180,N469,0),0)</f>
        <v/>
      </c>
      <c r="P469" s="133">
        <f>IF(AND(N469&lt;90,N469&gt;0),Q469,0)</f>
        <v/>
      </c>
      <c r="Q469" s="133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33">
        <f>IF(AND(H469=TRUE,I469=FALSE),Q469,0)</f>
        <v/>
      </c>
      <c r="S469" s="133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34">
        <f>IF(U469=TRUE,$J469,"")</f>
        <v/>
      </c>
      <c r="U469" s="132" t="b">
        <v>0</v>
      </c>
      <c r="V469" s="133">
        <f>IF(AND(H469=TRUE,OR(K469="",K469&gt;M469)),S469,0)</f>
        <v/>
      </c>
      <c r="W469" s="132" t="n">
        <v>0</v>
      </c>
      <c r="X469" s="132" t="b">
        <v>0</v>
      </c>
      <c r="Y469" s="135">
        <f>IF(H469=FALSE,VLOOKUP($C469,Sales!$C:$F,4,FALSE),1)</f>
        <v/>
      </c>
      <c r="Z469" s="132">
        <f>IF(Y469=0,"Release",IF(AND(L469&lt;J469,Y469=1,H469=FALSE,U469=FALSE,MONTH(L469)&amp;"/"&amp;YEAR(L469)&lt;&gt;MONTH(J469)&amp;"/"&amp;YEAR(J469)),"Release",""))</f>
        <v/>
      </c>
      <c r="AA469" s="136">
        <f>_xlfn.minifs($L:$L,$C:$C,$C469,$F:$F,"&lt;&gt;0")</f>
        <v/>
      </c>
      <c r="AB469" s="136">
        <f>C469&amp;"-"&amp;A469</f>
        <v/>
      </c>
      <c r="AC469" s="136">
        <f>L469</f>
        <v/>
      </c>
      <c r="AD469" s="136">
        <f>EOMONTH(EDATE($J469, 0), 0)</f>
        <v/>
      </c>
      <c r="AE469" s="135">
        <f>IF(AND(AD469&gt;EOMONTH(EDATE(AA469, 0), 0)),1,0)</f>
        <v/>
      </c>
    </row>
    <row r="470">
      <c r="A470" s="132" t="inlineStr">
        <is>
          <t>ZHUT01</t>
        </is>
      </c>
      <c r="B470" s="132" t="n">
        <v>9</v>
      </c>
      <c r="C470" s="132" t="inlineStr">
        <is>
          <t>HVL203</t>
        </is>
      </c>
      <c r="D470" s="132" t="inlineStr">
        <is>
          <t>L</t>
        </is>
      </c>
      <c r="E470" s="132" t="inlineStr">
        <is>
          <t>Hutchings Tracy Jane</t>
        </is>
      </c>
      <c r="F470" s="133">
        <f>SUMIFS(Investors!$M:$M, Investors!$I:$I, "&lt;=" &amp; 'NSST Print'!$B$3, Investors!$K:$K, "&gt;" &amp; 'NSST Print'!$B$3, Investors!$A:$A, 'Investor Exit List'!A470, Investors!$E:$E, 'Investor Exit List'!C470)</f>
        <v/>
      </c>
      <c r="G470" s="134" t="n">
        <v>45371</v>
      </c>
      <c r="H470" s="132">
        <f>VLOOKUP($C470,Sales!$C:$E,2,FALSE)</f>
        <v/>
      </c>
      <c r="I470" s="132">
        <f>VLOOKUP($C470,Sales!$C:$E,3,FALSE)</f>
        <v/>
      </c>
      <c r="J470" s="134">
        <f>SUMIFS(Sales!$H:$H,Sales!$C:$C,'Investor Exit List'!$C470)</f>
        <v/>
      </c>
      <c r="K470" s="134">
        <f>IF(I470=TRUE,J470,"")</f>
        <v/>
      </c>
      <c r="L470" s="134">
        <f>G470+731</f>
        <v/>
      </c>
      <c r="M470" s="134" t="n">
        <v>45473</v>
      </c>
      <c r="N470" s="135">
        <f>IFERROR(IF(G470&lt;&gt;"",IF(I470=TRUE,0,IF(U470=TRUE,0,L470-M470)),0),0)</f>
        <v/>
      </c>
      <c r="O470" s="135">
        <f>IF(N470&gt;0,IF(N470&lt;=180,N470,0),0)</f>
        <v/>
      </c>
      <c r="P470" s="133">
        <f>IF(AND(N470&lt;90,N470&gt;0),Q470,0)</f>
        <v/>
      </c>
      <c r="Q470" s="133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33">
        <f>IF(AND(H470=TRUE,I470=FALSE),Q470,0)</f>
        <v/>
      </c>
      <c r="S470" s="133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34">
        <f>IF(U470=TRUE,$J470,"")</f>
        <v/>
      </c>
      <c r="U470" s="132" t="b">
        <v>0</v>
      </c>
      <c r="V470" s="133">
        <f>IF(AND(H470=TRUE,OR(K470="",K470&gt;M470)),S470,0)</f>
        <v/>
      </c>
      <c r="W470" s="132" t="n">
        <v>0</v>
      </c>
      <c r="X470" s="132" t="b">
        <v>0</v>
      </c>
      <c r="Y470" s="135">
        <f>IF(H470=FALSE,VLOOKUP($C470,Sales!$C:$F,4,FALSE),1)</f>
        <v/>
      </c>
      <c r="Z470" s="132">
        <f>IF(Y470=0,"Release",IF(AND(L470&lt;J470,Y470=1,H470=FALSE,U470=FALSE,MONTH(L470)&amp;"/"&amp;YEAR(L470)&lt;&gt;MONTH(J470)&amp;"/"&amp;YEAR(J470)),"Release",""))</f>
        <v/>
      </c>
      <c r="AA470" s="136">
        <f>_xlfn.minifs($L:$L,$C:$C,$C470,$F:$F,"&lt;&gt;0")</f>
        <v/>
      </c>
      <c r="AB470" s="136">
        <f>C470&amp;"-"&amp;A470</f>
        <v/>
      </c>
      <c r="AC470" s="136">
        <f>L470</f>
        <v/>
      </c>
      <c r="AD470" s="136">
        <f>EOMONTH(EDATE($J470, 0), 0)</f>
        <v/>
      </c>
      <c r="AE470" s="135">
        <f>IF(AND(AD470&gt;EOMONTH(EDATE(AA470, 0), 0)),1,0)</f>
        <v/>
      </c>
    </row>
    <row r="471">
      <c r="A471" s="132" t="inlineStr">
        <is>
          <t>ZROD01</t>
        </is>
      </c>
      <c r="B471" s="132" t="n">
        <v>3</v>
      </c>
      <c r="C471" s="132" t="inlineStr">
        <is>
          <t>HVL203</t>
        </is>
      </c>
      <c r="D471" s="132" t="inlineStr">
        <is>
          <t>L</t>
        </is>
      </c>
      <c r="E471" s="132" t="inlineStr">
        <is>
          <t>Rodolo Vuyisile Eustace</t>
        </is>
      </c>
      <c r="F471" s="133">
        <f>SUMIFS(Investors!$M:$M, Investors!$I:$I, "&lt;=" &amp; 'NSST Print'!$B$3, Investors!$K:$K, "&gt;" &amp; 'NSST Print'!$B$3, Investors!$A:$A, 'Investor Exit List'!A471, Investors!$E:$E, 'Investor Exit List'!C471)</f>
        <v/>
      </c>
      <c r="G471" s="134" t="n">
        <v>45363</v>
      </c>
      <c r="H471" s="132">
        <f>VLOOKUP($C471,Sales!$C:$E,2,FALSE)</f>
        <v/>
      </c>
      <c r="I471" s="132">
        <f>VLOOKUP($C471,Sales!$C:$E,3,FALSE)</f>
        <v/>
      </c>
      <c r="J471" s="134">
        <f>SUMIFS(Sales!$H:$H,Sales!$C:$C,'Investor Exit List'!$C471)</f>
        <v/>
      </c>
      <c r="K471" s="134">
        <f>IF(I471=TRUE,J471,"")</f>
        <v/>
      </c>
      <c r="L471" s="134">
        <f>G471+731</f>
        <v/>
      </c>
      <c r="M471" s="134" t="n">
        <v>45473</v>
      </c>
      <c r="N471" s="135">
        <f>IFERROR(IF(G471&lt;&gt;"",IF(I471=TRUE,0,IF(U471=TRUE,0,L471-M471)),0),0)</f>
        <v/>
      </c>
      <c r="O471" s="135">
        <f>IF(N471&gt;0,IF(N471&lt;=180,N471,0),0)</f>
        <v/>
      </c>
      <c r="P471" s="133">
        <f>IF(AND(N471&lt;90,N471&gt;0),Q471,0)</f>
        <v/>
      </c>
      <c r="Q471" s="133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33">
        <f>IF(AND(H471=TRUE,I471=FALSE),Q471,0)</f>
        <v/>
      </c>
      <c r="S471" s="133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34">
        <f>IF(U471=TRUE,$J471,"")</f>
        <v/>
      </c>
      <c r="U471" s="132" t="b">
        <v>0</v>
      </c>
      <c r="V471" s="133">
        <f>IF(AND(H471=TRUE,OR(K471="",K471&gt;M471)),S471,0)</f>
        <v/>
      </c>
      <c r="W471" s="132" t="n">
        <v>0</v>
      </c>
      <c r="X471" s="132" t="b">
        <v>0</v>
      </c>
      <c r="Y471" s="135">
        <f>IF(H471=FALSE,VLOOKUP($C471,Sales!$C:$F,4,FALSE),1)</f>
        <v/>
      </c>
      <c r="Z471" s="132">
        <f>IF(Y471=0,"Release",IF(AND(L471&lt;J471,Y471=1,H471=FALSE,U471=FALSE,MONTH(L471)&amp;"/"&amp;YEAR(L471)&lt;&gt;MONTH(J471)&amp;"/"&amp;YEAR(J471)),"Release",""))</f>
        <v/>
      </c>
      <c r="AA471" s="136">
        <f>_xlfn.minifs($L:$L,$C:$C,$C471,$F:$F,"&lt;&gt;0")</f>
        <v/>
      </c>
      <c r="AB471" s="136">
        <f>C471&amp;"-"&amp;A471</f>
        <v/>
      </c>
      <c r="AC471" s="136">
        <f>L471</f>
        <v/>
      </c>
      <c r="AD471" s="136">
        <f>EOMONTH(EDATE($J471, 0), 0)</f>
        <v/>
      </c>
      <c r="AE471" s="135">
        <f>IF(AND(AD471&gt;EOMONTH(EDATE(AA471, 0), 0)),1,0)</f>
        <v/>
      </c>
    </row>
    <row r="472">
      <c r="A472" s="132" t="inlineStr">
        <is>
          <t>ZHEI01</t>
        </is>
      </c>
      <c r="B472" s="132" t="n">
        <v>12</v>
      </c>
      <c r="C472" s="132" t="inlineStr">
        <is>
          <t>HVL204</t>
        </is>
      </c>
      <c r="D472" s="132" t="inlineStr">
        <is>
          <t>L</t>
        </is>
      </c>
      <c r="E472" s="132" t="inlineStr">
        <is>
          <t>Heinze Dieter Raimund</t>
        </is>
      </c>
      <c r="F472" s="133">
        <f>SUMIFS(Investors!$M:$M, Investors!$I:$I, "&lt;=" &amp; 'NSST Print'!$B$3, Investors!$K:$K, "&gt;" &amp; 'NSST Print'!$B$3, Investors!$A:$A, 'Investor Exit List'!A472, Investors!$E:$E, 'Investor Exit List'!C472)</f>
        <v/>
      </c>
      <c r="G472" s="134" t="n">
        <v>45371</v>
      </c>
      <c r="H472" s="132">
        <f>VLOOKUP($C472,Sales!$C:$E,2,FALSE)</f>
        <v/>
      </c>
      <c r="I472" s="132">
        <f>VLOOKUP($C472,Sales!$C:$E,3,FALSE)</f>
        <v/>
      </c>
      <c r="J472" s="134">
        <f>SUMIFS(Sales!$H:$H,Sales!$C:$C,'Investor Exit List'!$C472)</f>
        <v/>
      </c>
      <c r="K472" s="134">
        <f>IF(I472=TRUE,J472,"")</f>
        <v/>
      </c>
      <c r="L472" s="134">
        <f>G472+731</f>
        <v/>
      </c>
      <c r="M472" s="134" t="n">
        <v>45473</v>
      </c>
      <c r="N472" s="135">
        <f>IFERROR(IF(G472&lt;&gt;"",IF(I472=TRUE,0,IF(U472=TRUE,0,L472-M472)),0),0)</f>
        <v/>
      </c>
      <c r="O472" s="135">
        <f>IF(N472&gt;0,IF(N472&lt;=180,N472,0),0)</f>
        <v/>
      </c>
      <c r="P472" s="133">
        <f>IF(AND(N472&lt;90,N472&gt;0),Q472,0)</f>
        <v/>
      </c>
      <c r="Q472" s="133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33">
        <f>IF(AND(H472=TRUE,I472=FALSE),Q472,0)</f>
        <v/>
      </c>
      <c r="S472" s="133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34">
        <f>IF(U472=TRUE,$J472,"")</f>
        <v/>
      </c>
      <c r="U472" s="132" t="b">
        <v>0</v>
      </c>
      <c r="V472" s="133">
        <f>IF(AND(H472=TRUE,OR(K472="",K472&gt;M472)),S472,0)</f>
        <v/>
      </c>
      <c r="W472" s="132" t="n">
        <v>0</v>
      </c>
      <c r="X472" s="132" t="b">
        <v>0</v>
      </c>
      <c r="Y472" s="135">
        <f>IF(H472=FALSE,VLOOKUP($C472,Sales!$C:$F,4,FALSE),1)</f>
        <v/>
      </c>
      <c r="Z472" s="132">
        <f>IF(Y472=0,"Release",IF(AND(L472&lt;J472,Y472=1,H472=FALSE,U472=FALSE,MONTH(L472)&amp;"/"&amp;YEAR(L472)&lt;&gt;MONTH(J472)&amp;"/"&amp;YEAR(J472)),"Release",""))</f>
        <v/>
      </c>
      <c r="AA472" s="136">
        <f>_xlfn.minifs($L:$L,$C:$C,$C472,$F:$F,"&lt;&gt;0")</f>
        <v/>
      </c>
      <c r="AB472" s="136">
        <f>C472&amp;"-"&amp;A472</f>
        <v/>
      </c>
      <c r="AC472" s="136">
        <f>L472</f>
        <v/>
      </c>
      <c r="AD472" s="136">
        <f>EOMONTH(EDATE($J472, 0), 0)</f>
        <v/>
      </c>
      <c r="AE472" s="135">
        <f>IF(AND(AD472&gt;EOMONTH(EDATE(AA472, 0), 0)),1,0)</f>
        <v/>
      </c>
    </row>
    <row r="473">
      <c r="A473" s="132" t="inlineStr">
        <is>
          <t>ZINT01</t>
        </is>
      </c>
      <c r="B473" s="132" t="n">
        <v>17</v>
      </c>
      <c r="C473" s="132" t="inlineStr">
        <is>
          <t>HVL204</t>
        </is>
      </c>
      <c r="D473" s="132" t="inlineStr">
        <is>
          <t>L</t>
        </is>
      </c>
      <c r="E473" s="132" t="inlineStr">
        <is>
          <t>Lunau Marc</t>
        </is>
      </c>
      <c r="F473" s="133">
        <f>SUMIFS(Investors!$M:$M, Investors!$I:$I, "&lt;=" &amp; 'NSST Print'!$B$3, Investors!$K:$K, "&gt;" &amp; 'NSST Print'!$B$3, Investors!$A:$A, 'Investor Exit List'!A473, Investors!$E:$E, 'Investor Exit List'!C473)</f>
        <v/>
      </c>
      <c r="G473" s="134" t="n">
        <v>45161</v>
      </c>
      <c r="H473" s="132">
        <f>VLOOKUP($C473,Sales!$C:$E,2,FALSE)</f>
        <v/>
      </c>
      <c r="I473" s="132">
        <f>VLOOKUP($C473,Sales!$C:$E,3,FALSE)</f>
        <v/>
      </c>
      <c r="J473" s="134">
        <f>SUMIFS(Sales!$H:$H,Sales!$C:$C,'Investor Exit List'!$C473)</f>
        <v/>
      </c>
      <c r="K473" s="134">
        <f>IF(I473=TRUE,J473,"")</f>
        <v/>
      </c>
      <c r="L473" s="134">
        <f>G473+731</f>
        <v/>
      </c>
      <c r="M473" s="134" t="n">
        <v>45473</v>
      </c>
      <c r="N473" s="135">
        <f>IFERROR(IF(G473&lt;&gt;"",IF(I473=TRUE,0,IF(U473=TRUE,0,L473-M473)),0),0)</f>
        <v/>
      </c>
      <c r="O473" s="135">
        <f>IF(N473&gt;0,IF(N473&lt;=180,N473,0),0)</f>
        <v/>
      </c>
      <c r="P473" s="133">
        <f>IF(AND(N473&lt;90,N473&gt;0),Q473,0)</f>
        <v/>
      </c>
      <c r="Q473" s="133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33">
        <f>IF(AND(H473=TRUE,I473=FALSE),Q473,0)</f>
        <v/>
      </c>
      <c r="S473" s="133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34">
        <f>IF(U473=TRUE,$J473,"")</f>
        <v/>
      </c>
      <c r="U473" s="132" t="b">
        <v>0</v>
      </c>
      <c r="V473" s="133">
        <f>IF(AND(H473=TRUE,OR(K473="",K473&gt;M473)),S473,0)</f>
        <v/>
      </c>
      <c r="W473" s="132" t="n">
        <v>0</v>
      </c>
      <c r="X473" s="132" t="b">
        <v>0</v>
      </c>
      <c r="Y473" s="135">
        <f>IF(H473=FALSE,VLOOKUP($C473,Sales!$C:$F,4,FALSE),1)</f>
        <v/>
      </c>
      <c r="Z473" s="132">
        <f>IF(Y473=0,"Release",IF(AND(L473&lt;J473,Y473=1,H473=FALSE,U473=FALSE,MONTH(L473)&amp;"/"&amp;YEAR(L473)&lt;&gt;MONTH(J473)&amp;"/"&amp;YEAR(J473)),"Release",""))</f>
        <v/>
      </c>
      <c r="AA473" s="136">
        <f>_xlfn.minifs($L:$L,$C:$C,$C473,$F:$F,"&lt;&gt;0")</f>
        <v/>
      </c>
      <c r="AB473" s="136">
        <f>C473&amp;"-"&amp;A473</f>
        <v/>
      </c>
      <c r="AC473" s="136">
        <f>L473</f>
        <v/>
      </c>
      <c r="AD473" s="136">
        <f>EOMONTH(EDATE($J473, 0), 0)</f>
        <v/>
      </c>
      <c r="AE473" s="135">
        <f>IF(AND(AD473&gt;EOMONTH(EDATE(AA473, 0), 0)),1,0)</f>
        <v/>
      </c>
    </row>
    <row r="474">
      <c r="A474" s="132" t="inlineStr">
        <is>
          <t>ZNIE02</t>
        </is>
      </c>
      <c r="B474" s="132" t="n">
        <v>3</v>
      </c>
      <c r="C474" s="132" t="inlineStr">
        <is>
          <t>HVL204</t>
        </is>
      </c>
      <c r="D474" s="132" t="inlineStr">
        <is>
          <t>L</t>
        </is>
      </c>
      <c r="E474" s="132" t="inlineStr">
        <is>
          <t>van Niekerk Linda Kathleen</t>
        </is>
      </c>
      <c r="F474" s="133">
        <f>SUMIFS(Investors!$M:$M, Investors!$I:$I, "&lt;=" &amp; 'NSST Print'!$B$3, Investors!$K:$K, "&gt;" &amp; 'NSST Print'!$B$3, Investors!$A:$A, 'Investor Exit List'!A474, Investors!$E:$E, 'Investor Exit List'!C474)</f>
        <v/>
      </c>
      <c r="G474" s="134" t="n">
        <v>45273</v>
      </c>
      <c r="H474" s="132">
        <f>VLOOKUP($C474,Sales!$C:$E,2,FALSE)</f>
        <v/>
      </c>
      <c r="I474" s="132">
        <f>VLOOKUP($C474,Sales!$C:$E,3,FALSE)</f>
        <v/>
      </c>
      <c r="J474" s="134">
        <f>SUMIFS(Sales!$H:$H,Sales!$C:$C,'Investor Exit List'!$C474)</f>
        <v/>
      </c>
      <c r="K474" s="134">
        <f>IF(I474=TRUE,J474,"")</f>
        <v/>
      </c>
      <c r="L474" s="134">
        <f>G474+731</f>
        <v/>
      </c>
      <c r="M474" s="134" t="n">
        <v>45473</v>
      </c>
      <c r="N474" s="135">
        <f>IFERROR(IF(G474&lt;&gt;"",IF(I474=TRUE,0,IF(U474=TRUE,0,L474-M474)),0),0)</f>
        <v/>
      </c>
      <c r="O474" s="135">
        <f>IF(N474&gt;0,IF(N474&lt;=180,N474,0),0)</f>
        <v/>
      </c>
      <c r="P474" s="133">
        <f>IF(AND(N474&lt;90,N474&gt;0),Q474,0)</f>
        <v/>
      </c>
      <c r="Q474" s="133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33">
        <f>IF(AND(H474=TRUE,I474=FALSE),Q474,0)</f>
        <v/>
      </c>
      <c r="S474" s="133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34">
        <f>IF(U474=TRUE,$J474,"")</f>
        <v/>
      </c>
      <c r="U474" s="132" t="b">
        <v>0</v>
      </c>
      <c r="V474" s="133">
        <f>IF(AND(H474=TRUE,OR(K474="",K474&gt;M474)),S474,0)</f>
        <v/>
      </c>
      <c r="W474" s="132" t="n">
        <v>0</v>
      </c>
      <c r="X474" s="132" t="b">
        <v>0</v>
      </c>
      <c r="Y474" s="135">
        <f>IF(H474=FALSE,VLOOKUP($C474,Sales!$C:$F,4,FALSE),1)</f>
        <v/>
      </c>
      <c r="Z474" s="132">
        <f>IF(Y474=0,"Release",IF(AND(L474&lt;J474,Y474=1,H474=FALSE,U474=FALSE,MONTH(L474)&amp;"/"&amp;YEAR(L474)&lt;&gt;MONTH(J474)&amp;"/"&amp;YEAR(J474)),"Release",""))</f>
        <v/>
      </c>
      <c r="AA474" s="136">
        <f>_xlfn.minifs($L:$L,$C:$C,$C474,$F:$F,"&lt;&gt;0")</f>
        <v/>
      </c>
      <c r="AB474" s="136">
        <f>C474&amp;"-"&amp;A474</f>
        <v/>
      </c>
      <c r="AC474" s="136">
        <f>L474</f>
        <v/>
      </c>
      <c r="AD474" s="136">
        <f>EOMONTH(EDATE($J474, 0), 0)</f>
        <v/>
      </c>
      <c r="AE474" s="135">
        <f>IF(AND(AD474&gt;EOMONTH(EDATE(AA474, 0), 0)),1,0)</f>
        <v/>
      </c>
    </row>
    <row r="475">
      <c r="A475" s="132" t="inlineStr">
        <is>
          <t>ZAFR01</t>
        </is>
      </c>
      <c r="B475" s="132" t="n">
        <v>4</v>
      </c>
      <c r="C475" s="132" t="inlineStr">
        <is>
          <t>HVM101</t>
        </is>
      </c>
      <c r="D475" s="132" t="inlineStr">
        <is>
          <t>M</t>
        </is>
      </c>
      <c r="E475" s="132" t="inlineStr">
        <is>
          <t>Zylstra John Robert</t>
        </is>
      </c>
      <c r="F475" s="133">
        <f>SUMIFS(Investors!$M:$M, Investors!$I:$I, "&lt;=" &amp; 'NSST Print'!$B$3, Investors!$K:$K, "&gt;" &amp; 'NSST Print'!$B$3, Investors!$A:$A, 'Investor Exit List'!A475, Investors!$E:$E, 'Investor Exit List'!C475)</f>
        <v/>
      </c>
      <c r="G475" s="134" t="n">
        <v>45129</v>
      </c>
      <c r="H475" s="132">
        <f>VLOOKUP($C475,Sales!$C:$E,2,FALSE)</f>
        <v/>
      </c>
      <c r="I475" s="132">
        <f>VLOOKUP($C475,Sales!$C:$E,3,FALSE)</f>
        <v/>
      </c>
      <c r="J475" s="134">
        <f>SUMIFS(Sales!$H:$H,Sales!$C:$C,'Investor Exit List'!$C475)</f>
        <v/>
      </c>
      <c r="K475" s="134">
        <f>IF(I475=TRUE,J475,"")</f>
        <v/>
      </c>
      <c r="L475" s="134">
        <f>G475+731</f>
        <v/>
      </c>
      <c r="M475" s="134" t="n">
        <v>45473</v>
      </c>
      <c r="N475" s="135">
        <f>IFERROR(IF(G475&lt;&gt;"",IF(I475=TRUE,0,IF(U475=TRUE,0,L475-M475)),0),0)</f>
        <v/>
      </c>
      <c r="O475" s="135">
        <f>IF(N475&gt;0,IF(N475&lt;=180,N475,0),0)</f>
        <v/>
      </c>
      <c r="P475" s="133">
        <f>IF(AND(N475&lt;90,N475&gt;0),Q475,0)</f>
        <v/>
      </c>
      <c r="Q475" s="133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33">
        <f>IF(AND(H475=TRUE,I475=FALSE),Q475,0)</f>
        <v/>
      </c>
      <c r="S475" s="133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34">
        <f>IF(U475=TRUE,$J475,"")</f>
        <v/>
      </c>
      <c r="U475" s="132" t="b">
        <v>0</v>
      </c>
      <c r="V475" s="133">
        <f>IF(AND(H475=TRUE,OR(K475="",K475&gt;M475)),S475,0)</f>
        <v/>
      </c>
      <c r="W475" s="132" t="n">
        <v>0</v>
      </c>
      <c r="X475" s="132" t="b">
        <v>0</v>
      </c>
      <c r="Y475" s="135">
        <f>IF(H475=FALSE,VLOOKUP($C475,Sales!$C:$F,4,FALSE),1)</f>
        <v/>
      </c>
      <c r="Z475" s="132">
        <f>IF(Y475=0,"Release",IF(AND(L475&lt;J475,Y475=1,H475=FALSE,U475=FALSE,MONTH(L475)&amp;"/"&amp;YEAR(L475)&lt;&gt;MONTH(J475)&amp;"/"&amp;YEAR(J475)),"Release",""))</f>
        <v/>
      </c>
      <c r="AA475" s="136">
        <f>_xlfn.minifs($L:$L,$C:$C,$C475,$F:$F,"&lt;&gt;0")</f>
        <v/>
      </c>
      <c r="AB475" s="136">
        <f>C475&amp;"-"&amp;A475</f>
        <v/>
      </c>
      <c r="AC475" s="136">
        <f>L475</f>
        <v/>
      </c>
      <c r="AD475" s="136">
        <f>EOMONTH(EDATE($J475, 0), 0)</f>
        <v/>
      </c>
      <c r="AE475" s="135">
        <f>IF(AND(AD475&gt;EOMONTH(EDATE(AA475, 0), 0)),1,0)</f>
        <v/>
      </c>
    </row>
    <row r="476">
      <c r="A476" s="132" t="inlineStr">
        <is>
          <t>ZKOO01</t>
        </is>
      </c>
      <c r="B476" s="132" t="n">
        <v>3</v>
      </c>
      <c r="C476" s="132" t="inlineStr">
        <is>
          <t>HVM101</t>
        </is>
      </c>
      <c r="D476" s="132" t="inlineStr">
        <is>
          <t>M</t>
        </is>
      </c>
      <c r="E476" s="132" t="inlineStr">
        <is>
          <t>Koovarjee Jayprakash Brijbukhandas</t>
        </is>
      </c>
      <c r="F476" s="133">
        <f>SUMIFS(Investors!$M:$M, Investors!$I:$I, "&lt;=" &amp; 'NSST Print'!$B$3, Investors!$K:$K, "&gt;" &amp; 'NSST Print'!$B$3, Investors!$A:$A, 'Investor Exit List'!A476, Investors!$E:$E, 'Investor Exit List'!C476)</f>
        <v/>
      </c>
      <c r="G476" s="134" t="n">
        <v>45161</v>
      </c>
      <c r="H476" s="132">
        <f>VLOOKUP($C476,Sales!$C:$E,2,FALSE)</f>
        <v/>
      </c>
      <c r="I476" s="132">
        <f>VLOOKUP($C476,Sales!$C:$E,3,FALSE)</f>
        <v/>
      </c>
      <c r="J476" s="134">
        <f>SUMIFS(Sales!$H:$H,Sales!$C:$C,'Investor Exit List'!$C476)</f>
        <v/>
      </c>
      <c r="K476" s="134">
        <f>IF(I476=TRUE,J476,"")</f>
        <v/>
      </c>
      <c r="L476" s="134">
        <f>G476+731</f>
        <v/>
      </c>
      <c r="M476" s="134" t="n">
        <v>45473</v>
      </c>
      <c r="N476" s="135">
        <f>IFERROR(IF(G476&lt;&gt;"",IF(I476=TRUE,0,IF(U476=TRUE,0,L476-M476)),0),0)</f>
        <v/>
      </c>
      <c r="O476" s="135">
        <f>IF(N476&gt;0,IF(N476&lt;=180,N476,0),0)</f>
        <v/>
      </c>
      <c r="P476" s="133">
        <f>IF(AND(N476&lt;90,N476&gt;0),Q476,0)</f>
        <v/>
      </c>
      <c r="Q476" s="133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33">
        <f>IF(AND(H476=TRUE,I476=FALSE),Q476,0)</f>
        <v/>
      </c>
      <c r="S476" s="133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34">
        <f>IF(U476=TRUE,$J476,"")</f>
        <v/>
      </c>
      <c r="U476" s="132" t="b">
        <v>0</v>
      </c>
      <c r="V476" s="133">
        <f>IF(AND(H476=TRUE,OR(K476="",K476&gt;M476)),S476,0)</f>
        <v/>
      </c>
      <c r="W476" s="132" t="n">
        <v>0</v>
      </c>
      <c r="X476" s="132" t="b">
        <v>0</v>
      </c>
      <c r="Y476" s="135">
        <f>IF(H476=FALSE,VLOOKUP($C476,Sales!$C:$F,4,FALSE),1)</f>
        <v/>
      </c>
      <c r="Z476" s="132">
        <f>IF(Y476=0,"Release",IF(AND(L476&lt;J476,Y476=1,H476=FALSE,U476=FALSE,MONTH(L476)&amp;"/"&amp;YEAR(L476)&lt;&gt;MONTH(J476)&amp;"/"&amp;YEAR(J476)),"Release",""))</f>
        <v/>
      </c>
      <c r="AA476" s="136">
        <f>_xlfn.minifs($L:$L,$C:$C,$C476,$F:$F,"&lt;&gt;0")</f>
        <v/>
      </c>
      <c r="AB476" s="136">
        <f>C476&amp;"-"&amp;A476</f>
        <v/>
      </c>
      <c r="AC476" s="136">
        <f>L476</f>
        <v/>
      </c>
      <c r="AD476" s="136">
        <f>EOMONTH(EDATE($J476, 0), 0)</f>
        <v/>
      </c>
      <c r="AE476" s="135">
        <f>IF(AND(AD476&gt;EOMONTH(EDATE(AA476, 0), 0)),1,0)</f>
        <v/>
      </c>
    </row>
    <row r="477">
      <c r="A477" s="132" t="inlineStr">
        <is>
          <t>ZRIT01</t>
        </is>
      </c>
      <c r="B477" s="132" t="n">
        <v>12</v>
      </c>
      <c r="C477" s="132" t="inlineStr">
        <is>
          <t>HVM101</t>
        </is>
      </c>
      <c r="D477" s="132" t="inlineStr">
        <is>
          <t>M</t>
        </is>
      </c>
      <c r="E477" s="132" t="inlineStr">
        <is>
          <t>Ritter Dennis</t>
        </is>
      </c>
      <c r="F477" s="133">
        <f>SUMIFS(Investors!$M:$M, Investors!$I:$I, "&lt;=" &amp; 'NSST Print'!$B$3, Investors!$K:$K, "&gt;" &amp; 'NSST Print'!$B$3, Investors!$A:$A, 'Investor Exit List'!A477, Investors!$E:$E, 'Investor Exit List'!C477)</f>
        <v/>
      </c>
      <c r="G477" s="134" t="n">
        <v>45161</v>
      </c>
      <c r="H477" s="132">
        <f>VLOOKUP($C477,Sales!$C:$E,2,FALSE)</f>
        <v/>
      </c>
      <c r="I477" s="132">
        <f>VLOOKUP($C477,Sales!$C:$E,3,FALSE)</f>
        <v/>
      </c>
      <c r="J477" s="134">
        <f>SUMIFS(Sales!$H:$H,Sales!$C:$C,'Investor Exit List'!$C477)</f>
        <v/>
      </c>
      <c r="K477" s="134">
        <f>IF(I477=TRUE,J477,"")</f>
        <v/>
      </c>
      <c r="L477" s="134">
        <f>G477+731</f>
        <v/>
      </c>
      <c r="M477" s="134" t="n">
        <v>45473</v>
      </c>
      <c r="N477" s="135">
        <f>IFERROR(IF(G477&lt;&gt;"",IF(I477=TRUE,0,IF(U477=TRUE,0,L477-M477)),0),0)</f>
        <v/>
      </c>
      <c r="O477" s="135">
        <f>IF(N477&gt;0,IF(N477&lt;=180,N477,0),0)</f>
        <v/>
      </c>
      <c r="P477" s="133">
        <f>IF(AND(N477&lt;90,N477&gt;0),Q477,0)</f>
        <v/>
      </c>
      <c r="Q477" s="133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33">
        <f>IF(AND(H477=TRUE,I477=FALSE),Q477,0)</f>
        <v/>
      </c>
      <c r="S477" s="133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34">
        <f>IF(U477=TRUE,$J477,"")</f>
        <v/>
      </c>
      <c r="U477" s="132" t="b">
        <v>0</v>
      </c>
      <c r="V477" s="133">
        <f>IF(AND(H477=TRUE,OR(K477="",K477&gt;M477)),S477,0)</f>
        <v/>
      </c>
      <c r="W477" s="132" t="n">
        <v>0</v>
      </c>
      <c r="X477" s="132" t="b">
        <v>0</v>
      </c>
      <c r="Y477" s="135">
        <f>IF(H477=FALSE,VLOOKUP($C477,Sales!$C:$F,4,FALSE),1)</f>
        <v/>
      </c>
      <c r="Z477" s="132">
        <f>IF(Y477=0,"Release",IF(AND(L477&lt;J477,Y477=1,H477=FALSE,U477=FALSE,MONTH(L477)&amp;"/"&amp;YEAR(L477)&lt;&gt;MONTH(J477)&amp;"/"&amp;YEAR(J477)),"Release",""))</f>
        <v/>
      </c>
      <c r="AA477" s="136">
        <f>_xlfn.minifs($L:$L,$C:$C,$C477,$F:$F,"&lt;&gt;0")</f>
        <v/>
      </c>
      <c r="AB477" s="136">
        <f>C477&amp;"-"&amp;A477</f>
        <v/>
      </c>
      <c r="AC477" s="136">
        <f>L477</f>
        <v/>
      </c>
      <c r="AD477" s="136">
        <f>EOMONTH(EDATE($J477, 0), 0)</f>
        <v/>
      </c>
      <c r="AE477" s="135">
        <f>IF(AND(AD477&gt;EOMONTH(EDATE(AA477, 0), 0)),1,0)</f>
        <v/>
      </c>
    </row>
    <row r="478">
      <c r="A478" s="132" t="inlineStr">
        <is>
          <t>ZNUN01</t>
        </is>
      </c>
      <c r="B478" s="132" t="n">
        <v>9</v>
      </c>
      <c r="C478" s="132" t="inlineStr">
        <is>
          <t>HVM102</t>
        </is>
      </c>
      <c r="D478" s="132" t="inlineStr">
        <is>
          <t>M</t>
        </is>
      </c>
      <c r="E478" s="132" t="inlineStr">
        <is>
          <t>Nunes Francisco Antonio</t>
        </is>
      </c>
      <c r="F478" s="133">
        <f>SUMIFS(Investors!$M:$M, Investors!$I:$I, "&lt;=" &amp; 'NSST Print'!$B$3, Investors!$K:$K, "&gt;" &amp; 'NSST Print'!$B$3, Investors!$A:$A, 'Investor Exit List'!A478, Investors!$E:$E, 'Investor Exit List'!C478)</f>
        <v/>
      </c>
      <c r="G478" s="134" t="n">
        <v>45129</v>
      </c>
      <c r="H478" s="132">
        <f>VLOOKUP($C478,Sales!$C:$E,2,FALSE)</f>
        <v/>
      </c>
      <c r="I478" s="132">
        <f>VLOOKUP($C478,Sales!$C:$E,3,FALSE)</f>
        <v/>
      </c>
      <c r="J478" s="134">
        <f>SUMIFS(Sales!$H:$H,Sales!$C:$C,'Investor Exit List'!$C478)</f>
        <v/>
      </c>
      <c r="K478" s="134">
        <f>IF(I478=TRUE,J478,"")</f>
        <v/>
      </c>
      <c r="L478" s="134">
        <f>G478+731</f>
        <v/>
      </c>
      <c r="M478" s="134" t="n">
        <v>45473</v>
      </c>
      <c r="N478" s="135">
        <f>IFERROR(IF(G478&lt;&gt;"",IF(I478=TRUE,0,IF(U478=TRUE,0,L478-M478)),0),0)</f>
        <v/>
      </c>
      <c r="O478" s="135">
        <f>IF(N478&gt;0,IF(N478&lt;=180,N478,0),0)</f>
        <v/>
      </c>
      <c r="P478" s="133">
        <f>IF(AND(N478&lt;90,N478&gt;0),Q478,0)</f>
        <v/>
      </c>
      <c r="Q478" s="133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33">
        <f>IF(AND(H478=TRUE,I478=FALSE),Q478,0)</f>
        <v/>
      </c>
      <c r="S478" s="133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34">
        <f>IF(U478=TRUE,$J478,"")</f>
        <v/>
      </c>
      <c r="U478" s="132" t="b">
        <v>0</v>
      </c>
      <c r="V478" s="133">
        <f>IF(AND(H478=TRUE,OR(K478="",K478&gt;M478)),S478,0)</f>
        <v/>
      </c>
      <c r="W478" s="132" t="n">
        <v>0</v>
      </c>
      <c r="X478" s="132" t="b">
        <v>0</v>
      </c>
      <c r="Y478" s="135">
        <f>IF(H478=FALSE,VLOOKUP($C478,Sales!$C:$F,4,FALSE),1)</f>
        <v/>
      </c>
      <c r="Z478" s="132">
        <f>IF(Y478=0,"Release",IF(AND(L478&lt;J478,Y478=1,H478=FALSE,U478=FALSE,MONTH(L478)&amp;"/"&amp;YEAR(L478)&lt;&gt;MONTH(J478)&amp;"/"&amp;YEAR(J478)),"Release",""))</f>
        <v/>
      </c>
      <c r="AA478" s="136">
        <f>_xlfn.minifs($L:$L,$C:$C,$C478,$F:$F,"&lt;&gt;0")</f>
        <v/>
      </c>
      <c r="AB478" s="136">
        <f>C478&amp;"-"&amp;A478</f>
        <v/>
      </c>
      <c r="AC478" s="136">
        <f>L478</f>
        <v/>
      </c>
      <c r="AD478" s="136">
        <f>EOMONTH(EDATE($J478, 0), 0)</f>
        <v/>
      </c>
      <c r="AE478" s="135">
        <f>IF(AND(AD478&gt;EOMONTH(EDATE(AA478, 0), 0)),1,0)</f>
        <v/>
      </c>
    </row>
    <row r="479">
      <c r="A479" s="132" t="inlineStr">
        <is>
          <t>ZRIT01</t>
        </is>
      </c>
      <c r="B479" s="132" t="n">
        <v>13</v>
      </c>
      <c r="C479" s="132" t="inlineStr">
        <is>
          <t>HVM102</t>
        </is>
      </c>
      <c r="D479" s="132" t="inlineStr">
        <is>
          <t>M</t>
        </is>
      </c>
      <c r="E479" s="132" t="inlineStr">
        <is>
          <t>Ritter Dennis</t>
        </is>
      </c>
      <c r="F479" s="133">
        <f>SUMIFS(Investors!$M:$M, Investors!$I:$I, "&lt;=" &amp; 'NSST Print'!$B$3, Investors!$K:$K, "&gt;" &amp; 'NSST Print'!$B$3, Investors!$A:$A, 'Investor Exit List'!A479, Investors!$E:$E, 'Investor Exit List'!C479)</f>
        <v/>
      </c>
      <c r="G479" s="134" t="n">
        <v>45161</v>
      </c>
      <c r="H479" s="132">
        <f>VLOOKUP($C479,Sales!$C:$E,2,FALSE)</f>
        <v/>
      </c>
      <c r="I479" s="132">
        <f>VLOOKUP($C479,Sales!$C:$E,3,FALSE)</f>
        <v/>
      </c>
      <c r="J479" s="134">
        <f>SUMIFS(Sales!$H:$H,Sales!$C:$C,'Investor Exit List'!$C479)</f>
        <v/>
      </c>
      <c r="K479" s="134">
        <f>IF(I479=TRUE,J479,"")</f>
        <v/>
      </c>
      <c r="L479" s="134">
        <f>G479+731</f>
        <v/>
      </c>
      <c r="M479" s="134" t="n">
        <v>45473</v>
      </c>
      <c r="N479" s="135">
        <f>IFERROR(IF(G479&lt;&gt;"",IF(I479=TRUE,0,IF(U479=TRUE,0,L479-M479)),0),0)</f>
        <v/>
      </c>
      <c r="O479" s="135">
        <f>IF(N479&gt;0,IF(N479&lt;=180,N479,0),0)</f>
        <v/>
      </c>
      <c r="P479" s="133">
        <f>IF(AND(N479&lt;90,N479&gt;0),Q479,0)</f>
        <v/>
      </c>
      <c r="Q479" s="133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33">
        <f>IF(AND(H479=TRUE,I479=FALSE),Q479,0)</f>
        <v/>
      </c>
      <c r="S479" s="133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34">
        <f>IF(U479=TRUE,$J479,"")</f>
        <v/>
      </c>
      <c r="U479" s="132" t="b">
        <v>0</v>
      </c>
      <c r="V479" s="133">
        <f>IF(AND(H479=TRUE,OR(K479="",K479&gt;M479)),S479,0)</f>
        <v/>
      </c>
      <c r="W479" s="132" t="n">
        <v>0</v>
      </c>
      <c r="X479" s="132" t="b">
        <v>0</v>
      </c>
      <c r="Y479" s="135">
        <f>IF(H479=FALSE,VLOOKUP($C479,Sales!$C:$F,4,FALSE),1)</f>
        <v/>
      </c>
      <c r="Z479" s="132">
        <f>IF(Y479=0,"Release",IF(AND(L479&lt;J479,Y479=1,H479=FALSE,U479=FALSE,MONTH(L479)&amp;"/"&amp;YEAR(L479)&lt;&gt;MONTH(J479)&amp;"/"&amp;YEAR(J479)),"Release",""))</f>
        <v/>
      </c>
      <c r="AA479" s="136">
        <f>_xlfn.minifs($L:$L,$C:$C,$C479,$F:$F,"&lt;&gt;0")</f>
        <v/>
      </c>
      <c r="AB479" s="136">
        <f>C479&amp;"-"&amp;A479</f>
        <v/>
      </c>
      <c r="AC479" s="136">
        <f>L479</f>
        <v/>
      </c>
      <c r="AD479" s="136">
        <f>EOMONTH(EDATE($J479, 0), 0)</f>
        <v/>
      </c>
      <c r="AE479" s="135">
        <f>IF(AND(AD479&gt;EOMONTH(EDATE(AA479, 0), 0)),1,0)</f>
        <v/>
      </c>
    </row>
    <row r="480">
      <c r="A480" s="132" t="inlineStr">
        <is>
          <t>ZSCH04</t>
        </is>
      </c>
      <c r="B480" s="132" t="n">
        <v>2</v>
      </c>
      <c r="C480" s="132" t="inlineStr">
        <is>
          <t>HVM102</t>
        </is>
      </c>
      <c r="D480" s="132" t="inlineStr">
        <is>
          <t>M</t>
        </is>
      </c>
      <c r="E480" s="132" t="inlineStr">
        <is>
          <t>Schroder Christiaan</t>
        </is>
      </c>
      <c r="F480" s="133">
        <f>SUMIFS(Investors!$M:$M, Investors!$I:$I, "&lt;=" &amp; 'NSST Print'!$B$3, Investors!$K:$K, "&gt;" &amp; 'NSST Print'!$B$3, Investors!$A:$A, 'Investor Exit List'!A480, Investors!$E:$E, 'Investor Exit List'!C480)</f>
        <v/>
      </c>
      <c r="G480" s="134" t="n">
        <v>45129</v>
      </c>
      <c r="H480" s="132">
        <f>VLOOKUP($C480,Sales!$C:$E,2,FALSE)</f>
        <v/>
      </c>
      <c r="I480" s="132">
        <f>VLOOKUP($C480,Sales!$C:$E,3,FALSE)</f>
        <v/>
      </c>
      <c r="J480" s="134">
        <f>SUMIFS(Sales!$H:$H,Sales!$C:$C,'Investor Exit List'!$C480)</f>
        <v/>
      </c>
      <c r="K480" s="134">
        <f>IF(I480=TRUE,J480,"")</f>
        <v/>
      </c>
      <c r="L480" s="134">
        <f>G480+731</f>
        <v/>
      </c>
      <c r="M480" s="134" t="n">
        <v>45473</v>
      </c>
      <c r="N480" s="135">
        <f>IFERROR(IF(G480&lt;&gt;"",IF(I480=TRUE,0,IF(U480=TRUE,0,L480-M480)),0),0)</f>
        <v/>
      </c>
      <c r="O480" s="135">
        <f>IF(N480&gt;0,IF(N480&lt;=180,N480,0),0)</f>
        <v/>
      </c>
      <c r="P480" s="133">
        <f>IF(AND(N480&lt;90,N480&gt;0),Q480,0)</f>
        <v/>
      </c>
      <c r="Q480" s="133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33">
        <f>IF(AND(H480=TRUE,I480=FALSE),Q480,0)</f>
        <v/>
      </c>
      <c r="S480" s="133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34">
        <f>IF(U480=TRUE,$J480,"")</f>
        <v/>
      </c>
      <c r="U480" s="132" t="b">
        <v>0</v>
      </c>
      <c r="V480" s="133">
        <f>IF(AND(H480=TRUE,OR(K480="",K480&gt;M480)),S480,0)</f>
        <v/>
      </c>
      <c r="W480" s="132" t="n">
        <v>0</v>
      </c>
      <c r="X480" s="132" t="b">
        <v>0</v>
      </c>
      <c r="Y480" s="135">
        <f>IF(H480=FALSE,VLOOKUP($C480,Sales!$C:$F,4,FALSE),1)</f>
        <v/>
      </c>
      <c r="Z480" s="132">
        <f>IF(Y480=0,"Release",IF(AND(L480&lt;J480,Y480=1,H480=FALSE,U480=FALSE,MONTH(L480)&amp;"/"&amp;YEAR(L480)&lt;&gt;MONTH(J480)&amp;"/"&amp;YEAR(J480)),"Release",""))</f>
        <v/>
      </c>
      <c r="AA480" s="136">
        <f>_xlfn.minifs($L:$L,$C:$C,$C480,$F:$F,"&lt;&gt;0")</f>
        <v/>
      </c>
      <c r="AB480" s="136">
        <f>C480&amp;"-"&amp;A480</f>
        <v/>
      </c>
      <c r="AC480" s="136">
        <f>L480</f>
        <v/>
      </c>
      <c r="AD480" s="136">
        <f>EOMONTH(EDATE($J480, 0), 0)</f>
        <v/>
      </c>
      <c r="AE480" s="135">
        <f>IF(AND(AD480&gt;EOMONTH(EDATE(AA480, 0), 0)),1,0)</f>
        <v/>
      </c>
    </row>
    <row r="481">
      <c r="A481" s="132" t="inlineStr">
        <is>
          <t>ZRIT01</t>
        </is>
      </c>
      <c r="B481" s="132" t="n">
        <v>14</v>
      </c>
      <c r="C481" s="132" t="inlineStr">
        <is>
          <t>HVM103</t>
        </is>
      </c>
      <c r="D481" s="132" t="inlineStr">
        <is>
          <t>M</t>
        </is>
      </c>
      <c r="E481" s="132" t="inlineStr">
        <is>
          <t>Ritter Dennis</t>
        </is>
      </c>
      <c r="F481" s="133">
        <f>SUMIFS(Investors!$M:$M, Investors!$I:$I, "&lt;=" &amp; 'NSST Print'!$B$3, Investors!$K:$K, "&gt;" &amp; 'NSST Print'!$B$3, Investors!$A:$A, 'Investor Exit List'!A481, Investors!$E:$E, 'Investor Exit List'!C481)</f>
        <v/>
      </c>
      <c r="G481" s="134" t="n">
        <v>45161</v>
      </c>
      <c r="H481" s="132">
        <f>VLOOKUP($C481,Sales!$C:$E,2,FALSE)</f>
        <v/>
      </c>
      <c r="I481" s="132">
        <f>VLOOKUP($C481,Sales!$C:$E,3,FALSE)</f>
        <v/>
      </c>
      <c r="J481" s="134">
        <f>SUMIFS(Sales!$H:$H,Sales!$C:$C,'Investor Exit List'!$C481)</f>
        <v/>
      </c>
      <c r="K481" s="134">
        <f>IF(I481=TRUE,J481,"")</f>
        <v/>
      </c>
      <c r="L481" s="134">
        <f>G481+731</f>
        <v/>
      </c>
      <c r="M481" s="134" t="n">
        <v>45473</v>
      </c>
      <c r="N481" s="135">
        <f>IFERROR(IF(G481&lt;&gt;"",IF(I481=TRUE,0,IF(U481=TRUE,0,L481-M481)),0),0)</f>
        <v/>
      </c>
      <c r="O481" s="135">
        <f>IF(N481&gt;0,IF(N481&lt;=180,N481,0),0)</f>
        <v/>
      </c>
      <c r="P481" s="133">
        <f>IF(AND(N481&lt;90,N481&gt;0),Q481,0)</f>
        <v/>
      </c>
      <c r="Q481" s="133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33">
        <f>IF(AND(H481=TRUE,I481=FALSE),Q481,0)</f>
        <v/>
      </c>
      <c r="S481" s="133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34">
        <f>IF(U481=TRUE,$J481,"")</f>
        <v/>
      </c>
      <c r="U481" s="132" t="b">
        <v>0</v>
      </c>
      <c r="V481" s="133">
        <f>IF(AND(H481=TRUE,OR(K481="",K481&gt;M481)),S481,0)</f>
        <v/>
      </c>
      <c r="W481" s="132" t="n">
        <v>0</v>
      </c>
      <c r="X481" s="132" t="b">
        <v>0</v>
      </c>
      <c r="Y481" s="135">
        <f>IF(H481=FALSE,VLOOKUP($C481,Sales!$C:$F,4,FALSE),1)</f>
        <v/>
      </c>
      <c r="Z481" s="132">
        <f>IF(Y481=0,"Release",IF(AND(L481&lt;J481,Y481=1,H481=FALSE,U481=FALSE,MONTH(L481)&amp;"/"&amp;YEAR(L481)&lt;&gt;MONTH(J481)&amp;"/"&amp;YEAR(J481)),"Release",""))</f>
        <v/>
      </c>
      <c r="AA481" s="136">
        <f>_xlfn.minifs($L:$L,$C:$C,$C481,$F:$F,"&lt;&gt;0")</f>
        <v/>
      </c>
      <c r="AB481" s="136">
        <f>C481&amp;"-"&amp;A481</f>
        <v/>
      </c>
      <c r="AC481" s="136">
        <f>L481</f>
        <v/>
      </c>
      <c r="AD481" s="136">
        <f>EOMONTH(EDATE($J481, 0), 0)</f>
        <v/>
      </c>
      <c r="AE481" s="135">
        <f>IF(AND(AD481&gt;EOMONTH(EDATE(AA481, 0), 0)),1,0)</f>
        <v/>
      </c>
    </row>
    <row r="482">
      <c r="A482" s="132" t="inlineStr">
        <is>
          <t>ZROU01</t>
        </is>
      </c>
      <c r="B482" s="132" t="n">
        <v>2</v>
      </c>
      <c r="C482" s="132" t="inlineStr">
        <is>
          <t>HVM103</t>
        </is>
      </c>
      <c r="D482" s="132" t="inlineStr">
        <is>
          <t>M</t>
        </is>
      </c>
      <c r="E482" s="132" t="inlineStr">
        <is>
          <t>Roux Laura</t>
        </is>
      </c>
      <c r="F482" s="133">
        <f>SUMIFS(Investors!$M:$M, Investors!$I:$I, "&lt;=" &amp; 'NSST Print'!$B$3, Investors!$K:$K, "&gt;" &amp; 'NSST Print'!$B$3, Investors!$A:$A, 'Investor Exit List'!A482, Investors!$E:$E, 'Investor Exit List'!C482)</f>
        <v/>
      </c>
      <c r="G482" s="134" t="n">
        <v>45129</v>
      </c>
      <c r="H482" s="132">
        <f>VLOOKUP($C482,Sales!$C:$E,2,FALSE)</f>
        <v/>
      </c>
      <c r="I482" s="132">
        <f>VLOOKUP($C482,Sales!$C:$E,3,FALSE)</f>
        <v/>
      </c>
      <c r="J482" s="134">
        <f>SUMIFS(Sales!$H:$H,Sales!$C:$C,'Investor Exit List'!$C482)</f>
        <v/>
      </c>
      <c r="K482" s="134">
        <f>IF(I482=TRUE,J482,"")</f>
        <v/>
      </c>
      <c r="L482" s="134">
        <f>G482+731</f>
        <v/>
      </c>
      <c r="M482" s="134" t="n">
        <v>45473</v>
      </c>
      <c r="N482" s="135">
        <f>IFERROR(IF(G482&lt;&gt;"",IF(I482=TRUE,0,IF(U482=TRUE,0,L482-M482)),0),0)</f>
        <v/>
      </c>
      <c r="O482" s="135">
        <f>IF(N482&gt;0,IF(N482&lt;=180,N482,0),0)</f>
        <v/>
      </c>
      <c r="P482" s="133">
        <f>IF(AND(N482&lt;90,N482&gt;0),Q482,0)</f>
        <v/>
      </c>
      <c r="Q482" s="133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33">
        <f>IF(AND(H482=TRUE,I482=FALSE),Q482,0)</f>
        <v/>
      </c>
      <c r="S482" s="133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34">
        <f>IF(U482=TRUE,$J482,"")</f>
        <v/>
      </c>
      <c r="U482" s="132" t="b">
        <v>0</v>
      </c>
      <c r="V482" s="133">
        <f>IF(AND(H482=TRUE,OR(K482="",K482&gt;M482)),S482,0)</f>
        <v/>
      </c>
      <c r="W482" s="132" t="n">
        <v>0</v>
      </c>
      <c r="X482" s="132" t="b">
        <v>0</v>
      </c>
      <c r="Y482" s="135">
        <f>IF(H482=FALSE,VLOOKUP($C482,Sales!$C:$F,4,FALSE),1)</f>
        <v/>
      </c>
      <c r="Z482" s="132">
        <f>IF(Y482=0,"Release",IF(AND(L482&lt;J482,Y482=1,H482=FALSE,U482=FALSE,MONTH(L482)&amp;"/"&amp;YEAR(L482)&lt;&gt;MONTH(J482)&amp;"/"&amp;YEAR(J482)),"Release",""))</f>
        <v/>
      </c>
      <c r="AA482" s="136">
        <f>_xlfn.minifs($L:$L,$C:$C,$C482,$F:$F,"&lt;&gt;0")</f>
        <v/>
      </c>
      <c r="AB482" s="136">
        <f>C482&amp;"-"&amp;A482</f>
        <v/>
      </c>
      <c r="AC482" s="136">
        <f>L482</f>
        <v/>
      </c>
      <c r="AD482" s="136">
        <f>EOMONTH(EDATE($J482, 0), 0)</f>
        <v/>
      </c>
      <c r="AE482" s="135">
        <f>IF(AND(AD482&gt;EOMONTH(EDATE(AA482, 0), 0)),1,0)</f>
        <v/>
      </c>
    </row>
    <row r="483">
      <c r="A483" s="132" t="inlineStr">
        <is>
          <t>ZSCH04</t>
        </is>
      </c>
      <c r="B483" s="132" t="n">
        <v>3</v>
      </c>
      <c r="C483" s="132" t="inlineStr">
        <is>
          <t>HVM103</t>
        </is>
      </c>
      <c r="D483" s="132" t="inlineStr">
        <is>
          <t>M</t>
        </is>
      </c>
      <c r="E483" s="132" t="inlineStr">
        <is>
          <t>Schroder Christiaan</t>
        </is>
      </c>
      <c r="F483" s="133">
        <f>SUMIFS(Investors!$M:$M, Investors!$I:$I, "&lt;=" &amp; 'NSST Print'!$B$3, Investors!$K:$K, "&gt;" &amp; 'NSST Print'!$B$3, Investors!$A:$A, 'Investor Exit List'!A483, Investors!$E:$E, 'Investor Exit List'!C483)</f>
        <v/>
      </c>
      <c r="G483" s="134" t="n">
        <v>45161</v>
      </c>
      <c r="H483" s="132">
        <f>VLOOKUP($C483,Sales!$C:$E,2,FALSE)</f>
        <v/>
      </c>
      <c r="I483" s="132">
        <f>VLOOKUP($C483,Sales!$C:$E,3,FALSE)</f>
        <v/>
      </c>
      <c r="J483" s="134">
        <f>SUMIFS(Sales!$H:$H,Sales!$C:$C,'Investor Exit List'!$C483)</f>
        <v/>
      </c>
      <c r="K483" s="134">
        <f>IF(I483=TRUE,J483,"")</f>
        <v/>
      </c>
      <c r="L483" s="134">
        <f>G483+731</f>
        <v/>
      </c>
      <c r="M483" s="134" t="n">
        <v>45473</v>
      </c>
      <c r="N483" s="135">
        <f>IFERROR(IF(G483&lt;&gt;"",IF(I483=TRUE,0,IF(U483=TRUE,0,L483-M483)),0),0)</f>
        <v/>
      </c>
      <c r="O483" s="135">
        <f>IF(N483&gt;0,IF(N483&lt;=180,N483,0),0)</f>
        <v/>
      </c>
      <c r="P483" s="133">
        <f>IF(AND(N483&lt;90,N483&gt;0),Q483,0)</f>
        <v/>
      </c>
      <c r="Q483" s="133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33">
        <f>IF(AND(H483=TRUE,I483=FALSE),Q483,0)</f>
        <v/>
      </c>
      <c r="S483" s="133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34">
        <f>IF(U483=TRUE,$J483,"")</f>
        <v/>
      </c>
      <c r="U483" s="132" t="b">
        <v>0</v>
      </c>
      <c r="V483" s="133">
        <f>IF(AND(H483=TRUE,OR(K483="",K483&gt;M483)),S483,0)</f>
        <v/>
      </c>
      <c r="W483" s="132" t="n">
        <v>0</v>
      </c>
      <c r="X483" s="132" t="b">
        <v>0</v>
      </c>
      <c r="Y483" s="135">
        <f>IF(H483=FALSE,VLOOKUP($C483,Sales!$C:$F,4,FALSE),1)</f>
        <v/>
      </c>
      <c r="Z483" s="132">
        <f>IF(Y483=0,"Release",IF(AND(L483&lt;J483,Y483=1,H483=FALSE,U483=FALSE,MONTH(L483)&amp;"/"&amp;YEAR(L483)&lt;&gt;MONTH(J483)&amp;"/"&amp;YEAR(J483)),"Release",""))</f>
        <v/>
      </c>
      <c r="AA483" s="136">
        <f>_xlfn.minifs($L:$L,$C:$C,$C483,$F:$F,"&lt;&gt;0")</f>
        <v/>
      </c>
      <c r="AB483" s="136">
        <f>C483&amp;"-"&amp;A483</f>
        <v/>
      </c>
      <c r="AC483" s="136">
        <f>L483</f>
        <v/>
      </c>
      <c r="AD483" s="136">
        <f>EOMONTH(EDATE($J483, 0), 0)</f>
        <v/>
      </c>
      <c r="AE483" s="135">
        <f>IF(AND(AD483&gt;EOMONTH(EDATE(AA483, 0), 0)),1,0)</f>
        <v/>
      </c>
    </row>
    <row r="484">
      <c r="A484" s="132" t="inlineStr">
        <is>
          <t>ZDEB01</t>
        </is>
      </c>
      <c r="B484" s="132" t="n">
        <v>8</v>
      </c>
      <c r="C484" s="132" t="inlineStr">
        <is>
          <t>HVM104</t>
        </is>
      </c>
      <c r="D484" s="132" t="inlineStr">
        <is>
          <t>M</t>
        </is>
      </c>
      <c r="E484" s="132" t="inlineStr">
        <is>
          <t>De Beer William Henry</t>
        </is>
      </c>
      <c r="F484" s="133">
        <f>SUMIFS(Investors!$M:$M, Investors!$I:$I, "&lt;=" &amp; 'NSST Print'!$B$3, Investors!$K:$K, "&gt;" &amp; 'NSST Print'!$B$3, Investors!$A:$A, 'Investor Exit List'!A484, Investors!$E:$E, 'Investor Exit List'!C484)</f>
        <v/>
      </c>
      <c r="G484" s="134" t="n">
        <v>45107</v>
      </c>
      <c r="H484" s="132">
        <f>VLOOKUP($C484,Sales!$C:$E,2,FALSE)</f>
        <v/>
      </c>
      <c r="I484" s="132">
        <f>VLOOKUP($C484,Sales!$C:$E,3,FALSE)</f>
        <v/>
      </c>
      <c r="J484" s="134">
        <f>SUMIFS(Sales!$H:$H,Sales!$C:$C,'Investor Exit List'!$C484)</f>
        <v/>
      </c>
      <c r="K484" s="134">
        <f>IF(I484=TRUE,J484,"")</f>
        <v/>
      </c>
      <c r="L484" s="134">
        <f>G484+731</f>
        <v/>
      </c>
      <c r="M484" s="134" t="n">
        <v>45473</v>
      </c>
      <c r="N484" s="135">
        <f>IFERROR(IF(G484&lt;&gt;"",IF(I484=TRUE,0,IF(U484=TRUE,0,L484-M484)),0),0)</f>
        <v/>
      </c>
      <c r="O484" s="135">
        <f>IF(N484&gt;0,IF(N484&lt;=180,N484,0),0)</f>
        <v/>
      </c>
      <c r="P484" s="133">
        <f>IF(AND(N484&lt;90,N484&gt;0),Q484,0)</f>
        <v/>
      </c>
      <c r="Q484" s="133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33">
        <f>IF(AND(H484=TRUE,I484=FALSE),Q484,0)</f>
        <v/>
      </c>
      <c r="S484" s="133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34">
        <f>IF(U484=TRUE,$J484,"")</f>
        <v/>
      </c>
      <c r="U484" s="132" t="b">
        <v>0</v>
      </c>
      <c r="V484" s="133">
        <f>IF(AND(H484=TRUE,OR(K484="",K484&gt;M484)),S484,0)</f>
        <v/>
      </c>
      <c r="W484" s="132" t="n">
        <v>0</v>
      </c>
      <c r="X484" s="132" t="b">
        <v>0</v>
      </c>
      <c r="Y484" s="135">
        <f>IF(H484=FALSE,VLOOKUP($C484,Sales!$C:$F,4,FALSE),1)</f>
        <v/>
      </c>
      <c r="Z484" s="132">
        <f>IF(Y484=0,"Release",IF(AND(L484&lt;J484,Y484=1,H484=FALSE,U484=FALSE,MONTH(L484)&amp;"/"&amp;YEAR(L484)&lt;&gt;MONTH(J484)&amp;"/"&amp;YEAR(J484)),"Release",""))</f>
        <v/>
      </c>
      <c r="AA484" s="136">
        <f>_xlfn.minifs($L:$L,$C:$C,$C484,$F:$F,"&lt;&gt;0")</f>
        <v/>
      </c>
      <c r="AB484" s="136">
        <f>C484&amp;"-"&amp;A484</f>
        <v/>
      </c>
      <c r="AC484" s="136">
        <f>L484</f>
        <v/>
      </c>
      <c r="AD484" s="136">
        <f>EOMONTH(EDATE($J484, 0), 0)</f>
        <v/>
      </c>
      <c r="AE484" s="135">
        <f>IF(AND(AD484&gt;EOMONTH(EDATE(AA484, 0), 0)),1,0)</f>
        <v/>
      </c>
    </row>
    <row r="485">
      <c r="A485" s="132" t="inlineStr">
        <is>
          <t>ZGOF01</t>
        </is>
      </c>
      <c r="B485" s="132" t="n">
        <v>2</v>
      </c>
      <c r="C485" s="132" t="inlineStr">
        <is>
          <t>HVM201</t>
        </is>
      </c>
      <c r="D485" s="132" t="inlineStr">
        <is>
          <t>M</t>
        </is>
      </c>
      <c r="E485" s="132" t="inlineStr">
        <is>
          <t>Goff Angela</t>
        </is>
      </c>
      <c r="F485" s="133">
        <f>SUMIFS(Investors!$M:$M, Investors!$I:$I, "&lt;=" &amp; 'NSST Print'!$B$3, Investors!$K:$K, "&gt;" &amp; 'NSST Print'!$B$3, Investors!$A:$A, 'Investor Exit List'!A485, Investors!$E:$E, 'Investor Exit List'!C485)</f>
        <v/>
      </c>
      <c r="G485" s="134" t="n">
        <v>45129</v>
      </c>
      <c r="H485" s="132">
        <f>VLOOKUP($C485,Sales!$C:$E,2,FALSE)</f>
        <v/>
      </c>
      <c r="I485" s="132">
        <f>VLOOKUP($C485,Sales!$C:$E,3,FALSE)</f>
        <v/>
      </c>
      <c r="J485" s="134">
        <f>SUMIFS(Sales!$H:$H,Sales!$C:$C,'Investor Exit List'!$C485)</f>
        <v/>
      </c>
      <c r="K485" s="134">
        <f>IF(I485=TRUE,J485,"")</f>
        <v/>
      </c>
      <c r="L485" s="134">
        <f>G485+731</f>
        <v/>
      </c>
      <c r="M485" s="134" t="n">
        <v>45473</v>
      </c>
      <c r="N485" s="135">
        <f>IFERROR(IF(G485&lt;&gt;"",IF(I485=TRUE,0,IF(U485=TRUE,0,L485-M485)),0),0)</f>
        <v/>
      </c>
      <c r="O485" s="135">
        <f>IF(N485&gt;0,IF(N485&lt;=180,N485,0),0)</f>
        <v/>
      </c>
      <c r="P485" s="133">
        <f>IF(AND(N485&lt;90,N485&gt;0),Q485,0)</f>
        <v/>
      </c>
      <c r="Q485" s="133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33">
        <f>IF(AND(H485=TRUE,I485=FALSE),Q485,0)</f>
        <v/>
      </c>
      <c r="S485" s="133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34">
        <f>IF(U485=TRUE,$J485,"")</f>
        <v/>
      </c>
      <c r="U485" s="132" t="b">
        <v>0</v>
      </c>
      <c r="V485" s="133">
        <f>IF(AND(H485=TRUE,OR(K485="",K485&gt;M485)),S485,0)</f>
        <v/>
      </c>
      <c r="W485" s="132" t="n">
        <v>0</v>
      </c>
      <c r="X485" s="132" t="b">
        <v>0</v>
      </c>
      <c r="Y485" s="135">
        <f>IF(H485=FALSE,VLOOKUP($C485,Sales!$C:$F,4,FALSE),1)</f>
        <v/>
      </c>
      <c r="Z485" s="132">
        <f>IF(Y485=0,"Release",IF(AND(L485&lt;J485,Y485=1,H485=FALSE,U485=FALSE,MONTH(L485)&amp;"/"&amp;YEAR(L485)&lt;&gt;MONTH(J485)&amp;"/"&amp;YEAR(J485)),"Release",""))</f>
        <v/>
      </c>
      <c r="AA485" s="136">
        <f>_xlfn.minifs($L:$L,$C:$C,$C485,$F:$F,"&lt;&gt;0")</f>
        <v/>
      </c>
      <c r="AB485" s="136">
        <f>C485&amp;"-"&amp;A485</f>
        <v/>
      </c>
      <c r="AC485" s="136">
        <f>L485</f>
        <v/>
      </c>
      <c r="AD485" s="136">
        <f>EOMONTH(EDATE($J485, 0), 0)</f>
        <v/>
      </c>
      <c r="AE485" s="135">
        <f>IF(AND(AD485&gt;EOMONTH(EDATE(AA485, 0), 0)),1,0)</f>
        <v/>
      </c>
    </row>
    <row r="486">
      <c r="A486" s="132" t="inlineStr">
        <is>
          <t>ZAFR01</t>
        </is>
      </c>
      <c r="B486" s="132" t="n">
        <v>5</v>
      </c>
      <c r="C486" s="132" t="inlineStr">
        <is>
          <t>HVM202</t>
        </is>
      </c>
      <c r="D486" s="132" t="inlineStr">
        <is>
          <t>M</t>
        </is>
      </c>
      <c r="E486" s="132" t="inlineStr">
        <is>
          <t>Zylstra John Robert</t>
        </is>
      </c>
      <c r="F486" s="133">
        <f>SUMIFS(Investors!$M:$M, Investors!$I:$I, "&lt;=" &amp; 'NSST Print'!$B$3, Investors!$K:$K, "&gt;" &amp; 'NSST Print'!$B$3, Investors!$A:$A, 'Investor Exit List'!A486, Investors!$E:$E, 'Investor Exit List'!C486)</f>
        <v/>
      </c>
      <c r="G486" s="134" t="n">
        <v>45129</v>
      </c>
      <c r="H486" s="132">
        <f>VLOOKUP($C486,Sales!$C:$E,2,FALSE)</f>
        <v/>
      </c>
      <c r="I486" s="132">
        <f>VLOOKUP($C486,Sales!$C:$E,3,FALSE)</f>
        <v/>
      </c>
      <c r="J486" s="134">
        <f>SUMIFS(Sales!$H:$H,Sales!$C:$C,'Investor Exit List'!$C486)</f>
        <v/>
      </c>
      <c r="K486" s="134">
        <f>IF(I486=TRUE,J486,"")</f>
        <v/>
      </c>
      <c r="L486" s="134">
        <f>G486+731</f>
        <v/>
      </c>
      <c r="M486" s="134" t="n">
        <v>45473</v>
      </c>
      <c r="N486" s="135">
        <f>IFERROR(IF(G486&lt;&gt;"",IF(I486=TRUE,0,IF(U486=TRUE,0,L486-M486)),0),0)</f>
        <v/>
      </c>
      <c r="O486" s="135">
        <f>IF(N486&gt;0,IF(N486&lt;=180,N486,0),0)</f>
        <v/>
      </c>
      <c r="P486" s="133">
        <f>IF(AND(N486&lt;90,N486&gt;0),Q486,0)</f>
        <v/>
      </c>
      <c r="Q486" s="133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33">
        <f>IF(AND(H486=TRUE,I486=FALSE),Q486,0)</f>
        <v/>
      </c>
      <c r="S486" s="133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34">
        <f>IF(U486=TRUE,$J486,"")</f>
        <v/>
      </c>
      <c r="U486" s="132" t="b">
        <v>0</v>
      </c>
      <c r="V486" s="133">
        <f>IF(AND(H486=TRUE,OR(K486="",K486&gt;M486)),S486,0)</f>
        <v/>
      </c>
      <c r="W486" s="132" t="n">
        <v>0</v>
      </c>
      <c r="X486" s="132" t="b">
        <v>0</v>
      </c>
      <c r="Y486" s="135">
        <f>IF(H486=FALSE,VLOOKUP($C486,Sales!$C:$F,4,FALSE),1)</f>
        <v/>
      </c>
      <c r="Z486" s="132">
        <f>IF(Y486=0,"Release",IF(AND(L486&lt;J486,Y486=1,H486=FALSE,U486=FALSE,MONTH(L486)&amp;"/"&amp;YEAR(L486)&lt;&gt;MONTH(J486)&amp;"/"&amp;YEAR(J486)),"Release",""))</f>
        <v/>
      </c>
      <c r="AA486" s="136">
        <f>_xlfn.minifs($L:$L,$C:$C,$C486,$F:$F,"&lt;&gt;0")</f>
        <v/>
      </c>
      <c r="AB486" s="136">
        <f>C486&amp;"-"&amp;A486</f>
        <v/>
      </c>
      <c r="AC486" s="136">
        <f>L486</f>
        <v/>
      </c>
      <c r="AD486" s="136">
        <f>EOMONTH(EDATE($J486, 0), 0)</f>
        <v/>
      </c>
      <c r="AE486" s="135">
        <f>IF(AND(AD486&gt;EOMONTH(EDATE(AA486, 0), 0)),1,0)</f>
        <v/>
      </c>
    </row>
    <row r="487">
      <c r="A487" s="132" t="inlineStr">
        <is>
          <t>ZPED01</t>
        </is>
      </c>
      <c r="B487" s="132" t="n">
        <v>4</v>
      </c>
      <c r="C487" s="132" t="inlineStr">
        <is>
          <t>HVM203</t>
        </is>
      </c>
      <c r="D487" s="132" t="inlineStr">
        <is>
          <t>M</t>
        </is>
      </c>
      <c r="E487" s="132" t="inlineStr">
        <is>
          <t>Pedersen Wendy</t>
        </is>
      </c>
      <c r="F487" s="133">
        <f>SUMIFS(Investors!$M:$M, Investors!$I:$I, "&lt;=" &amp; 'NSST Print'!$B$3, Investors!$K:$K, "&gt;" &amp; 'NSST Print'!$B$3, Investors!$A:$A, 'Investor Exit List'!A487, Investors!$E:$E, 'Investor Exit List'!C487)</f>
        <v/>
      </c>
      <c r="G487" s="134" t="n">
        <v>45129</v>
      </c>
      <c r="H487" s="132">
        <f>VLOOKUP($C487,Sales!$C:$E,2,FALSE)</f>
        <v/>
      </c>
      <c r="I487" s="132">
        <f>VLOOKUP($C487,Sales!$C:$E,3,FALSE)</f>
        <v/>
      </c>
      <c r="J487" s="134">
        <f>SUMIFS(Sales!$H:$H,Sales!$C:$C,'Investor Exit List'!$C487)</f>
        <v/>
      </c>
      <c r="K487" s="134">
        <f>IF(I487=TRUE,J487,"")</f>
        <v/>
      </c>
      <c r="L487" s="134">
        <f>G487+731</f>
        <v/>
      </c>
      <c r="M487" s="134" t="n">
        <v>45473</v>
      </c>
      <c r="N487" s="135">
        <f>IFERROR(IF(G487&lt;&gt;"",IF(I487=TRUE,0,IF(U487=TRUE,0,L487-M487)),0),0)</f>
        <v/>
      </c>
      <c r="O487" s="135">
        <f>IF(N487&gt;0,IF(N487&lt;=180,N487,0),0)</f>
        <v/>
      </c>
      <c r="P487" s="133">
        <f>IF(AND(N487&lt;90,N487&gt;0),Q487,0)</f>
        <v/>
      </c>
      <c r="Q487" s="133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33">
        <f>IF(AND(H487=TRUE,I487=FALSE),Q487,0)</f>
        <v/>
      </c>
      <c r="S487" s="133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34">
        <f>IF(U487=TRUE,$J487,"")</f>
        <v/>
      </c>
      <c r="U487" s="132" t="b">
        <v>0</v>
      </c>
      <c r="V487" s="133">
        <f>IF(AND(H487=TRUE,OR(K487="",K487&gt;M487)),S487,0)</f>
        <v/>
      </c>
      <c r="W487" s="132" t="n">
        <v>0</v>
      </c>
      <c r="X487" s="132" t="b">
        <v>0</v>
      </c>
      <c r="Y487" s="135">
        <f>IF(H487=FALSE,VLOOKUP($C487,Sales!$C:$F,4,FALSE),1)</f>
        <v/>
      </c>
      <c r="Z487" s="132">
        <f>IF(Y487=0,"Release",IF(AND(L487&lt;J487,Y487=1,H487=FALSE,U487=FALSE,MONTH(L487)&amp;"/"&amp;YEAR(L487)&lt;&gt;MONTH(J487)&amp;"/"&amp;YEAR(J487)),"Release",""))</f>
        <v/>
      </c>
      <c r="AA487" s="136">
        <f>_xlfn.minifs($L:$L,$C:$C,$C487,$F:$F,"&lt;&gt;0")</f>
        <v/>
      </c>
      <c r="AB487" s="136">
        <f>C487&amp;"-"&amp;A487</f>
        <v/>
      </c>
      <c r="AC487" s="136">
        <f>L487</f>
        <v/>
      </c>
      <c r="AD487" s="136">
        <f>EOMONTH(EDATE($J487, 0), 0)</f>
        <v/>
      </c>
      <c r="AE487" s="135">
        <f>IF(AND(AD487&gt;EOMONTH(EDATE(AA487, 0), 0)),1,0)</f>
        <v/>
      </c>
    </row>
    <row r="488">
      <c r="A488" s="132" t="inlineStr">
        <is>
          <t>ZDAD01</t>
        </is>
      </c>
      <c r="B488" s="132" t="n">
        <v>5</v>
      </c>
      <c r="C488" s="132" t="inlineStr">
        <is>
          <t>HVM204</t>
        </is>
      </c>
      <c r="D488" s="132" t="inlineStr">
        <is>
          <t>M</t>
        </is>
      </c>
      <c r="E488" s="132" t="inlineStr">
        <is>
          <t>Dadoo Feroz</t>
        </is>
      </c>
      <c r="F488" s="133">
        <f>SUMIFS(Investors!$M:$M, Investors!$I:$I, "&lt;=" &amp; 'NSST Print'!$B$3, Investors!$K:$K, "&gt;" &amp; 'NSST Print'!$B$3, Investors!$A:$A, 'Investor Exit List'!A488, Investors!$E:$E, 'Investor Exit List'!C488)</f>
        <v/>
      </c>
      <c r="G488" s="134" t="n">
        <v>45129</v>
      </c>
      <c r="H488" s="132">
        <f>VLOOKUP($C488,Sales!$C:$E,2,FALSE)</f>
        <v/>
      </c>
      <c r="I488" s="132">
        <f>VLOOKUP($C488,Sales!$C:$E,3,FALSE)</f>
        <v/>
      </c>
      <c r="J488" s="134">
        <f>SUMIFS(Sales!$H:$H,Sales!$C:$C,'Investor Exit List'!$C488)</f>
        <v/>
      </c>
      <c r="K488" s="134">
        <f>IF(I488=TRUE,J488,"")</f>
        <v/>
      </c>
      <c r="L488" s="134">
        <f>G488+731</f>
        <v/>
      </c>
      <c r="M488" s="134" t="n">
        <v>45473</v>
      </c>
      <c r="N488" s="135">
        <f>IFERROR(IF(G488&lt;&gt;"",IF(I488=TRUE,0,IF(U488=TRUE,0,L488-M488)),0),0)</f>
        <v/>
      </c>
      <c r="O488" s="135">
        <f>IF(N488&gt;0,IF(N488&lt;=180,N488,0),0)</f>
        <v/>
      </c>
      <c r="P488" s="133">
        <f>IF(AND(N488&lt;90,N488&gt;0),Q488,0)</f>
        <v/>
      </c>
      <c r="Q488" s="133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33">
        <f>IF(AND(H488=TRUE,I488=FALSE),Q488,0)</f>
        <v/>
      </c>
      <c r="S488" s="133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34">
        <f>IF(U488=TRUE,$J488,"")</f>
        <v/>
      </c>
      <c r="U488" s="132" t="b">
        <v>0</v>
      </c>
      <c r="V488" s="133">
        <f>IF(AND(H488=TRUE,OR(K488="",K488&gt;M488)),S488,0)</f>
        <v/>
      </c>
      <c r="W488" s="132" t="n">
        <v>0</v>
      </c>
      <c r="X488" s="132" t="b">
        <v>0</v>
      </c>
      <c r="Y488" s="135">
        <f>IF(H488=FALSE,VLOOKUP($C488,Sales!$C:$F,4,FALSE),1)</f>
        <v/>
      </c>
      <c r="Z488" s="132">
        <f>IF(Y488=0,"Release",IF(AND(L488&lt;J488,Y488=1,H488=FALSE,U488=FALSE,MONTH(L488)&amp;"/"&amp;YEAR(L488)&lt;&gt;MONTH(J488)&amp;"/"&amp;YEAR(J488)),"Release",""))</f>
        <v/>
      </c>
      <c r="AA488" s="136">
        <f>_xlfn.minifs($L:$L,$C:$C,$C488,$F:$F,"&lt;&gt;0")</f>
        <v/>
      </c>
      <c r="AB488" s="136">
        <f>C488&amp;"-"&amp;A488</f>
        <v/>
      </c>
      <c r="AC488" s="136">
        <f>L488</f>
        <v/>
      </c>
      <c r="AD488" s="136">
        <f>EOMONTH(EDATE($J488, 0), 0)</f>
        <v/>
      </c>
      <c r="AE488" s="135">
        <f>IF(AND(AD488&gt;EOMONTH(EDATE(AA488, 0), 0)),1,0)</f>
        <v/>
      </c>
    </row>
    <row r="489">
      <c r="A489" s="132" t="inlineStr">
        <is>
          <t>ZKRI03</t>
        </is>
      </c>
      <c r="B489" s="132" t="n">
        <v>2</v>
      </c>
      <c r="C489" s="132" t="inlineStr">
        <is>
          <t>HVM204</t>
        </is>
      </c>
      <c r="D489" s="132" t="inlineStr">
        <is>
          <t>M</t>
        </is>
      </c>
      <c r="E489" s="132" t="inlineStr">
        <is>
          <t>Kriel Helena Jacoba</t>
        </is>
      </c>
      <c r="F489" s="133">
        <f>SUMIFS(Investors!$M:$M, Investors!$I:$I, "&lt;=" &amp; 'NSST Print'!$B$3, Investors!$K:$K, "&gt;" &amp; 'NSST Print'!$B$3, Investors!$A:$A, 'Investor Exit List'!A489, Investors!$E:$E, 'Investor Exit List'!C489)</f>
        <v/>
      </c>
      <c r="G489" s="134" t="n">
        <v>45168</v>
      </c>
      <c r="H489" s="132">
        <f>VLOOKUP($C489,Sales!$C:$E,2,FALSE)</f>
        <v/>
      </c>
      <c r="I489" s="132">
        <f>VLOOKUP($C489,Sales!$C:$E,3,FALSE)</f>
        <v/>
      </c>
      <c r="J489" s="134">
        <f>SUMIFS(Sales!$H:$H,Sales!$C:$C,'Investor Exit List'!$C489)</f>
        <v/>
      </c>
      <c r="K489" s="134">
        <f>IF(I489=TRUE,J489,"")</f>
        <v/>
      </c>
      <c r="L489" s="134">
        <f>G489+731</f>
        <v/>
      </c>
      <c r="M489" s="134" t="n">
        <v>45473</v>
      </c>
      <c r="N489" s="135">
        <f>IFERROR(IF(G489&lt;&gt;"",IF(I489=TRUE,0,IF(U489=TRUE,0,L489-M489)),0),0)</f>
        <v/>
      </c>
      <c r="O489" s="135">
        <f>IF(N489&gt;0,IF(N489&lt;=180,N489,0),0)</f>
        <v/>
      </c>
      <c r="P489" s="133">
        <f>IF(AND(N489&lt;90,N489&gt;0),Q489,0)</f>
        <v/>
      </c>
      <c r="Q489" s="133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33">
        <f>IF(AND(H489=TRUE,I489=FALSE),Q489,0)</f>
        <v/>
      </c>
      <c r="S489" s="133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34">
        <f>IF(U489=TRUE,$J489,"")</f>
        <v/>
      </c>
      <c r="U489" s="132" t="b">
        <v>0</v>
      </c>
      <c r="V489" s="133">
        <f>IF(AND(H489=TRUE,OR(K489="",K489&gt;M489)),S489,0)</f>
        <v/>
      </c>
      <c r="W489" s="132" t="n">
        <v>0</v>
      </c>
      <c r="X489" s="132" t="b">
        <v>0</v>
      </c>
      <c r="Y489" s="135">
        <f>IF(H489=FALSE,VLOOKUP($C489,Sales!$C:$F,4,FALSE),1)</f>
        <v/>
      </c>
      <c r="Z489" s="132">
        <f>IF(Y489=0,"Release",IF(AND(L489&lt;J489,Y489=1,H489=FALSE,U489=FALSE,MONTH(L489)&amp;"/"&amp;YEAR(L489)&lt;&gt;MONTH(J489)&amp;"/"&amp;YEAR(J489)),"Release",""))</f>
        <v/>
      </c>
      <c r="AA489" s="136">
        <f>_xlfn.minifs($L:$L,$C:$C,$C489,$F:$F,"&lt;&gt;0")</f>
        <v/>
      </c>
      <c r="AB489" s="136">
        <f>C489&amp;"-"&amp;A489</f>
        <v/>
      </c>
      <c r="AC489" s="136">
        <f>L489</f>
        <v/>
      </c>
      <c r="AD489" s="136">
        <f>EOMONTH(EDATE($J489, 0), 0)</f>
        <v/>
      </c>
      <c r="AE489" s="135">
        <f>IF(AND(AD489&gt;EOMONTH(EDATE(AA489, 0), 0)),1,0)</f>
        <v/>
      </c>
    </row>
    <row r="490">
      <c r="A490" s="132" t="inlineStr">
        <is>
          <t>ZFER01</t>
        </is>
      </c>
      <c r="B490" s="132" t="n">
        <v>1</v>
      </c>
      <c r="C490" s="132" t="inlineStr">
        <is>
          <t>HVN101</t>
        </is>
      </c>
      <c r="D490" s="132" t="inlineStr">
        <is>
          <t>N</t>
        </is>
      </c>
      <c r="E490" s="132" t="inlineStr">
        <is>
          <t>Ferreira Leon</t>
        </is>
      </c>
      <c r="F490" s="133">
        <f>SUMIFS(Investors!$M:$M, Investors!$I:$I, "&lt;=" &amp; 'NSST Print'!$B$3, Investors!$K:$K, "&gt;" &amp; 'NSST Print'!$B$3, Investors!$A:$A, 'Investor Exit List'!A490, Investors!$E:$E, 'Investor Exit List'!C490)</f>
        <v/>
      </c>
      <c r="G490" s="134" t="n">
        <v>44783</v>
      </c>
      <c r="H490" s="132">
        <f>VLOOKUP($C490,Sales!$C:$E,2,FALSE)</f>
        <v/>
      </c>
      <c r="I490" s="132">
        <f>VLOOKUP($C490,Sales!$C:$E,3,FALSE)</f>
        <v/>
      </c>
      <c r="J490" s="134">
        <f>SUMIFS(Sales!$H:$H,Sales!$C:$C,'Investor Exit List'!$C490)</f>
        <v/>
      </c>
      <c r="K490" s="134">
        <f>IF(I490=TRUE,J490,"")</f>
        <v/>
      </c>
      <c r="L490" s="134">
        <f>G490+731</f>
        <v/>
      </c>
      <c r="M490" s="134" t="n">
        <v>45473</v>
      </c>
      <c r="N490" s="135">
        <f>IFERROR(IF(G490&lt;&gt;"",IF(I490=TRUE,0,IF(U490=TRUE,0,L490-M490)),0),0)</f>
        <v/>
      </c>
      <c r="O490" s="135">
        <f>IF(N490&gt;0,IF(N490&lt;=180,N490,0),0)</f>
        <v/>
      </c>
      <c r="P490" s="133">
        <f>IF(AND(N490&lt;90,N490&gt;0),Q490,0)</f>
        <v/>
      </c>
      <c r="Q490" s="133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33">
        <f>IF(AND(H490=TRUE,I490=FALSE),Q490,0)</f>
        <v/>
      </c>
      <c r="S490" s="133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34">
        <f>IF(U490=TRUE,$J490,"")</f>
        <v/>
      </c>
      <c r="U490" s="132" t="b">
        <v>0</v>
      </c>
      <c r="V490" s="133">
        <f>IF(AND(H490=TRUE,OR(K490="",K490&gt;M490)),S490,0)</f>
        <v/>
      </c>
      <c r="W490" s="132" t="n">
        <v>0</v>
      </c>
      <c r="X490" s="132" t="b">
        <v>0</v>
      </c>
      <c r="Y490" s="135">
        <f>IF(H490=FALSE,VLOOKUP($C490,Sales!$C:$F,4,FALSE),1)</f>
        <v/>
      </c>
      <c r="Z490" s="132">
        <f>IF(Y490=0,"Release",IF(AND(L490&lt;J490,Y490=1,H490=FALSE,U490=FALSE,MONTH(L490)&amp;"/"&amp;YEAR(L490)&lt;&gt;MONTH(J490)&amp;"/"&amp;YEAR(J490)),"Release",""))</f>
        <v/>
      </c>
      <c r="AA490" s="136">
        <f>_xlfn.minifs($L:$L,$C:$C,$C490,$F:$F,"&lt;&gt;0")</f>
        <v/>
      </c>
      <c r="AB490" s="136">
        <f>C490&amp;"-"&amp;A490</f>
        <v/>
      </c>
      <c r="AC490" s="136">
        <f>L490</f>
        <v/>
      </c>
      <c r="AD490" s="136">
        <f>EOMONTH(EDATE($J490, 0), 0)</f>
        <v/>
      </c>
      <c r="AE490" s="135">
        <f>IF(AND(AD490&gt;EOMONTH(EDATE(AA490, 0), 0)),1,0)</f>
        <v/>
      </c>
    </row>
    <row r="491">
      <c r="A491" s="132" t="inlineStr">
        <is>
          <t>ZMAQ01</t>
        </is>
      </c>
      <c r="B491" s="132" t="n">
        <v>1</v>
      </c>
      <c r="C491" s="132" t="inlineStr">
        <is>
          <t>HVN101</t>
        </is>
      </c>
      <c r="D491" s="132" t="inlineStr">
        <is>
          <t>N</t>
        </is>
      </c>
      <c r="E491" s="132" t="inlineStr">
        <is>
          <t>Maqubela Stanley Tamsanqa</t>
        </is>
      </c>
      <c r="F491" s="133">
        <f>SUMIFS(Investors!$M:$M, Investors!$I:$I, "&lt;=" &amp; 'NSST Print'!$B$3, Investors!$K:$K, "&gt;" &amp; 'NSST Print'!$B$3, Investors!$A:$A, 'Investor Exit List'!A491, Investors!$E:$E, 'Investor Exit List'!C491)</f>
        <v/>
      </c>
      <c r="G491" s="134" t="n">
        <v>44783</v>
      </c>
      <c r="H491" s="132">
        <f>VLOOKUP($C491,Sales!$C:$E,2,FALSE)</f>
        <v/>
      </c>
      <c r="I491" s="132">
        <f>VLOOKUP($C491,Sales!$C:$E,3,FALSE)</f>
        <v/>
      </c>
      <c r="J491" s="134">
        <f>SUMIFS(Sales!$H:$H,Sales!$C:$C,'Investor Exit List'!$C491)</f>
        <v/>
      </c>
      <c r="K491" s="134">
        <f>IF(I491=TRUE,J491,"")</f>
        <v/>
      </c>
      <c r="L491" s="134">
        <f>G491+731</f>
        <v/>
      </c>
      <c r="M491" s="134" t="n">
        <v>45473</v>
      </c>
      <c r="N491" s="135">
        <f>IFERROR(IF(G491&lt;&gt;"",IF(I491=TRUE,0,IF(U491=TRUE,0,L491-M491)),0),0)</f>
        <v/>
      </c>
      <c r="O491" s="135">
        <f>IF(N491&gt;0,IF(N491&lt;=180,N491,0),0)</f>
        <v/>
      </c>
      <c r="P491" s="133">
        <f>IF(AND(N491&lt;90,N491&gt;0),Q491,0)</f>
        <v/>
      </c>
      <c r="Q491" s="133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33">
        <f>IF(AND(H491=TRUE,I491=FALSE),Q491,0)</f>
        <v/>
      </c>
      <c r="S491" s="133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34">
        <f>IF(U491=TRUE,$J491,"")</f>
        <v/>
      </c>
      <c r="U491" s="132" t="b">
        <v>0</v>
      </c>
      <c r="V491" s="133">
        <f>IF(AND(H491=TRUE,OR(K491="",K491&gt;M491)),S491,0)</f>
        <v/>
      </c>
      <c r="W491" s="132" t="n">
        <v>0</v>
      </c>
      <c r="X491" s="132" t="b">
        <v>0</v>
      </c>
      <c r="Y491" s="135">
        <f>IF(H491=FALSE,VLOOKUP($C491,Sales!$C:$F,4,FALSE),1)</f>
        <v/>
      </c>
      <c r="Z491" s="132">
        <f>IF(Y491=0,"Release",IF(AND(L491&lt;J491,Y491=1,H491=FALSE,U491=FALSE,MONTH(L491)&amp;"/"&amp;YEAR(L491)&lt;&gt;MONTH(J491)&amp;"/"&amp;YEAR(J491)),"Release",""))</f>
        <v/>
      </c>
      <c r="AA491" s="136">
        <f>_xlfn.minifs($L:$L,$C:$C,$C491,$F:$F,"&lt;&gt;0")</f>
        <v/>
      </c>
      <c r="AB491" s="136">
        <f>C491&amp;"-"&amp;A491</f>
        <v/>
      </c>
      <c r="AC491" s="136">
        <f>L491</f>
        <v/>
      </c>
      <c r="AD491" s="136">
        <f>EOMONTH(EDATE($J491, 0), 0)</f>
        <v/>
      </c>
      <c r="AE491" s="135">
        <f>IF(AND(AD491&gt;EOMONTH(EDATE(AA491, 0), 0)),1,0)</f>
        <v/>
      </c>
    </row>
    <row r="492">
      <c r="A492" s="132" t="inlineStr">
        <is>
          <t>ZMAT01</t>
        </is>
      </c>
      <c r="B492" s="132" t="n">
        <v>5</v>
      </c>
      <c r="C492" s="132" t="inlineStr">
        <is>
          <t>HVN101</t>
        </is>
      </c>
      <c r="D492" s="132" t="inlineStr">
        <is>
          <t>N</t>
        </is>
      </c>
      <c r="E492" s="132" t="inlineStr">
        <is>
          <t>Matthews Natalie</t>
        </is>
      </c>
      <c r="F492" s="133">
        <f>SUMIFS(Investors!$M:$M, Investors!$I:$I, "&lt;=" &amp; 'NSST Print'!$B$3, Investors!$K:$K, "&gt;" &amp; 'NSST Print'!$B$3, Investors!$A:$A, 'Investor Exit List'!A492, Investors!$E:$E, 'Investor Exit List'!C492)</f>
        <v/>
      </c>
      <c r="G492" s="134" t="n">
        <v>44777</v>
      </c>
      <c r="H492" s="132">
        <f>VLOOKUP($C492,Sales!$C:$E,2,FALSE)</f>
        <v/>
      </c>
      <c r="I492" s="132">
        <f>VLOOKUP($C492,Sales!$C:$E,3,FALSE)</f>
        <v/>
      </c>
      <c r="J492" s="134">
        <f>SUMIFS(Sales!$H:$H,Sales!$C:$C,'Investor Exit List'!$C492)</f>
        <v/>
      </c>
      <c r="K492" s="134">
        <f>IF(I492=TRUE,J492,"")</f>
        <v/>
      </c>
      <c r="L492" s="134">
        <f>G492+731</f>
        <v/>
      </c>
      <c r="M492" s="134" t="n">
        <v>45473</v>
      </c>
      <c r="N492" s="135">
        <f>IFERROR(IF(G492&lt;&gt;"",IF(I492=TRUE,0,IF(U492=TRUE,0,L492-M492)),0),0)</f>
        <v/>
      </c>
      <c r="O492" s="135">
        <f>IF(N492&gt;0,IF(N492&lt;=180,N492,0),0)</f>
        <v/>
      </c>
      <c r="P492" s="133">
        <f>IF(AND(N492&lt;90,N492&gt;0),Q492,0)</f>
        <v/>
      </c>
      <c r="Q492" s="133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33">
        <f>IF(AND(H492=TRUE,I492=FALSE),Q492,0)</f>
        <v/>
      </c>
      <c r="S492" s="133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34">
        <f>IF(U492=TRUE,$J492,"")</f>
        <v/>
      </c>
      <c r="U492" s="132" t="b">
        <v>0</v>
      </c>
      <c r="V492" s="133">
        <f>IF(AND(H492=TRUE,OR(K492="",K492&gt;M492)),S492,0)</f>
        <v/>
      </c>
      <c r="W492" s="132" t="n">
        <v>0</v>
      </c>
      <c r="X492" s="132" t="b">
        <v>0</v>
      </c>
      <c r="Y492" s="135">
        <f>IF(H492=FALSE,VLOOKUP($C492,Sales!$C:$F,4,FALSE),1)</f>
        <v/>
      </c>
      <c r="Z492" s="132">
        <f>IF(Y492=0,"Release",IF(AND(L492&lt;J492,Y492=1,H492=FALSE,U492=FALSE,MONTH(L492)&amp;"/"&amp;YEAR(L492)&lt;&gt;MONTH(J492)&amp;"/"&amp;YEAR(J492)),"Release",""))</f>
        <v/>
      </c>
      <c r="AA492" s="136">
        <f>_xlfn.minifs($L:$L,$C:$C,$C492,$F:$F,"&lt;&gt;0")</f>
        <v/>
      </c>
      <c r="AB492" s="136">
        <f>C492&amp;"-"&amp;A492</f>
        <v/>
      </c>
      <c r="AC492" s="136">
        <f>L492</f>
        <v/>
      </c>
      <c r="AD492" s="136">
        <f>EOMONTH(EDATE($J492, 0), 0)</f>
        <v/>
      </c>
      <c r="AE492" s="135">
        <f>IF(AND(AD492&gt;EOMONTH(EDATE(AA492, 0), 0)),1,0)</f>
        <v/>
      </c>
    </row>
    <row r="493">
      <c r="A493" s="132" t="inlineStr">
        <is>
          <t>ZVAN03</t>
        </is>
      </c>
      <c r="B493" s="132" t="n">
        <v>2</v>
      </c>
      <c r="C493" s="132" t="inlineStr">
        <is>
          <t>HVN101</t>
        </is>
      </c>
      <c r="D493" s="132" t="inlineStr">
        <is>
          <t>N</t>
        </is>
      </c>
      <c r="E493" s="132" t="inlineStr">
        <is>
          <t>van der Westhuizen Johan George</t>
        </is>
      </c>
      <c r="F493" s="133">
        <f>SUMIFS(Investors!$M:$M, Investors!$I:$I, "&lt;=" &amp; 'NSST Print'!$B$3, Investors!$K:$K, "&gt;" &amp; 'NSST Print'!$B$3, Investors!$A:$A, 'Investor Exit List'!A493, Investors!$E:$E, 'Investor Exit List'!C493)</f>
        <v/>
      </c>
      <c r="G493" s="134" t="n">
        <v>44743</v>
      </c>
      <c r="H493" s="132">
        <f>VLOOKUP($C493,Sales!$C:$E,2,FALSE)</f>
        <v/>
      </c>
      <c r="I493" s="132">
        <f>VLOOKUP($C493,Sales!$C:$E,3,FALSE)</f>
        <v/>
      </c>
      <c r="J493" s="134">
        <f>SUMIFS(Sales!$H:$H,Sales!$C:$C,'Investor Exit List'!$C493)</f>
        <v/>
      </c>
      <c r="K493" s="134">
        <f>IF(I493=TRUE,J493,"")</f>
        <v/>
      </c>
      <c r="L493" s="134">
        <f>G493+731</f>
        <v/>
      </c>
      <c r="M493" s="134" t="n">
        <v>45473</v>
      </c>
      <c r="N493" s="135">
        <f>IFERROR(IF(G493&lt;&gt;"",IF(I493=TRUE,0,IF(U493=TRUE,0,L493-M493)),0),0)</f>
        <v/>
      </c>
      <c r="O493" s="135">
        <f>IF(N493&gt;0,IF(N493&lt;=180,N493,0),0)</f>
        <v/>
      </c>
      <c r="P493" s="133">
        <f>IF(AND(N493&lt;90,N493&gt;0),Q493,0)</f>
        <v/>
      </c>
      <c r="Q493" s="133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33">
        <f>IF(AND(H493=TRUE,I493=FALSE),Q493,0)</f>
        <v/>
      </c>
      <c r="S493" s="133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34">
        <f>IF(U493=TRUE,$J493,"")</f>
        <v/>
      </c>
      <c r="U493" s="132" t="b">
        <v>0</v>
      </c>
      <c r="V493" s="133">
        <f>IF(AND(H493=TRUE,OR(K493="",K493&gt;M493)),S493,0)</f>
        <v/>
      </c>
      <c r="W493" s="132" t="n">
        <v>0</v>
      </c>
      <c r="X493" s="132" t="b">
        <v>0</v>
      </c>
      <c r="Y493" s="135">
        <f>IF(H493=FALSE,VLOOKUP($C493,Sales!$C:$F,4,FALSE),1)</f>
        <v/>
      </c>
      <c r="Z493" s="132">
        <f>IF(Y493=0,"Release",IF(AND(L493&lt;J493,Y493=1,H493=FALSE,U493=FALSE,MONTH(L493)&amp;"/"&amp;YEAR(L493)&lt;&gt;MONTH(J493)&amp;"/"&amp;YEAR(J493)),"Release",""))</f>
        <v/>
      </c>
      <c r="AA493" s="136">
        <f>_xlfn.minifs($L:$L,$C:$C,$C493,$F:$F,"&lt;&gt;0")</f>
        <v/>
      </c>
      <c r="AB493" s="136">
        <f>C493&amp;"-"&amp;A493</f>
        <v/>
      </c>
      <c r="AC493" s="136">
        <f>L493</f>
        <v/>
      </c>
      <c r="AD493" s="136">
        <f>EOMONTH(EDATE($J493, 0), 0)</f>
        <v/>
      </c>
      <c r="AE493" s="135">
        <f>IF(AND(AD493&gt;EOMONTH(EDATE(AA493, 0), 0)),1,0)</f>
        <v/>
      </c>
    </row>
    <row r="494">
      <c r="A494" s="132" t="inlineStr">
        <is>
          <t>ZZYL01</t>
        </is>
      </c>
      <c r="B494" s="132" t="n">
        <v>4</v>
      </c>
      <c r="C494" s="132" t="inlineStr">
        <is>
          <t>HVN101</t>
        </is>
      </c>
      <c r="D494" s="132" t="inlineStr">
        <is>
          <t>N</t>
        </is>
      </c>
      <c r="E494" s="132" t="inlineStr">
        <is>
          <t>Zylstra John Robert</t>
        </is>
      </c>
      <c r="F494" s="133">
        <f>SUMIFS(Investors!$M:$M, Investors!$I:$I, "&lt;=" &amp; 'NSST Print'!$B$3, Investors!$K:$K, "&gt;" &amp; 'NSST Print'!$B$3, Investors!$A:$A, 'Investor Exit List'!A494, Investors!$E:$E, 'Investor Exit List'!C494)</f>
        <v/>
      </c>
      <c r="G494" s="134" t="n">
        <v>44763</v>
      </c>
      <c r="H494" s="132">
        <f>VLOOKUP($C494,Sales!$C:$E,2,FALSE)</f>
        <v/>
      </c>
      <c r="I494" s="132">
        <f>VLOOKUP($C494,Sales!$C:$E,3,FALSE)</f>
        <v/>
      </c>
      <c r="J494" s="134">
        <f>SUMIFS(Sales!$H:$H,Sales!$C:$C,'Investor Exit List'!$C494)</f>
        <v/>
      </c>
      <c r="K494" s="134">
        <f>IF(I494=TRUE,J494,"")</f>
        <v/>
      </c>
      <c r="L494" s="134">
        <f>G494+731</f>
        <v/>
      </c>
      <c r="M494" s="134" t="n">
        <v>45473</v>
      </c>
      <c r="N494" s="135">
        <f>IFERROR(IF(G494&lt;&gt;"",IF(I494=TRUE,0,IF(U494=TRUE,0,L494-M494)),0),0)</f>
        <v/>
      </c>
      <c r="O494" s="135">
        <f>IF(N494&gt;0,IF(N494&lt;=180,N494,0),0)</f>
        <v/>
      </c>
      <c r="P494" s="133">
        <f>IF(AND(N494&lt;90,N494&gt;0),Q494,0)</f>
        <v/>
      </c>
      <c r="Q494" s="133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33">
        <f>IF(AND(H494=TRUE,I494=FALSE),Q494,0)</f>
        <v/>
      </c>
      <c r="S494" s="133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34">
        <f>IF(U494=TRUE,$J494,"")</f>
        <v/>
      </c>
      <c r="U494" s="132" t="b">
        <v>0</v>
      </c>
      <c r="V494" s="133">
        <f>IF(AND(H494=TRUE,OR(K494="",K494&gt;M494)),S494,0)</f>
        <v/>
      </c>
      <c r="W494" s="132" t="n">
        <v>0</v>
      </c>
      <c r="X494" s="132" t="b">
        <v>0</v>
      </c>
      <c r="Y494" s="135">
        <f>IF(H494=FALSE,VLOOKUP($C494,Sales!$C:$F,4,FALSE),1)</f>
        <v/>
      </c>
      <c r="Z494" s="132">
        <f>IF(Y494=0,"Release",IF(AND(L494&lt;J494,Y494=1,H494=FALSE,U494=FALSE,MONTH(L494)&amp;"/"&amp;YEAR(L494)&lt;&gt;MONTH(J494)&amp;"/"&amp;YEAR(J494)),"Release",""))</f>
        <v/>
      </c>
      <c r="AA494" s="136">
        <f>_xlfn.minifs($L:$L,$C:$C,$C494,$F:$F,"&lt;&gt;0")</f>
        <v/>
      </c>
      <c r="AB494" s="136">
        <f>C494&amp;"-"&amp;A494</f>
        <v/>
      </c>
      <c r="AC494" s="136">
        <f>L494</f>
        <v/>
      </c>
      <c r="AD494" s="136">
        <f>EOMONTH(EDATE($J494, 0), 0)</f>
        <v/>
      </c>
      <c r="AE494" s="135">
        <f>IF(AND(AD494&gt;EOMONTH(EDATE(AA494, 0), 0)),1,0)</f>
        <v/>
      </c>
    </row>
    <row r="495">
      <c r="A495" s="132" t="inlineStr">
        <is>
          <t>ZZYL01</t>
        </is>
      </c>
      <c r="B495" s="132" t="n">
        <v>5</v>
      </c>
      <c r="C495" s="132" t="inlineStr">
        <is>
          <t>HVN102</t>
        </is>
      </c>
      <c r="D495" s="132" t="inlineStr">
        <is>
          <t>N</t>
        </is>
      </c>
      <c r="E495" s="132" t="inlineStr">
        <is>
          <t>Zylstra John Robert</t>
        </is>
      </c>
      <c r="F495" s="133">
        <f>SUMIFS(Investors!$M:$M, Investors!$I:$I, "&lt;=" &amp; 'NSST Print'!$B$3, Investors!$K:$K, "&gt;" &amp; 'NSST Print'!$B$3, Investors!$A:$A, 'Investor Exit List'!A495, Investors!$E:$E, 'Investor Exit List'!C495)</f>
        <v/>
      </c>
      <c r="G495" s="134" t="n">
        <v>44770</v>
      </c>
      <c r="H495" s="132">
        <f>VLOOKUP($C495,Sales!$C:$E,2,FALSE)</f>
        <v/>
      </c>
      <c r="I495" s="132">
        <f>VLOOKUP($C495,Sales!$C:$E,3,FALSE)</f>
        <v/>
      </c>
      <c r="J495" s="134">
        <f>SUMIFS(Sales!$H:$H,Sales!$C:$C,'Investor Exit List'!$C495)</f>
        <v/>
      </c>
      <c r="K495" s="134">
        <f>IF(I495=TRUE,J495,"")</f>
        <v/>
      </c>
      <c r="L495" s="134">
        <f>G495+731</f>
        <v/>
      </c>
      <c r="M495" s="134" t="n">
        <v>45473</v>
      </c>
      <c r="N495" s="135">
        <f>IFERROR(IF(G495&lt;&gt;"",IF(I495=TRUE,0,IF(U495=TRUE,0,L495-M495)),0),0)</f>
        <v/>
      </c>
      <c r="O495" s="135">
        <f>IF(N495&gt;0,IF(N495&lt;=180,N495,0),0)</f>
        <v/>
      </c>
      <c r="P495" s="133">
        <f>IF(AND(N495&lt;90,N495&gt;0),Q495,0)</f>
        <v/>
      </c>
      <c r="Q495" s="133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33">
        <f>IF(AND(H495=TRUE,I495=FALSE),Q495,0)</f>
        <v/>
      </c>
      <c r="S495" s="133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34">
        <f>IF(U495=TRUE,$J495,"")</f>
        <v/>
      </c>
      <c r="U495" s="132" t="b">
        <v>0</v>
      </c>
      <c r="V495" s="133">
        <f>IF(AND(H495=TRUE,OR(K495="",K495&gt;M495)),S495,0)</f>
        <v/>
      </c>
      <c r="W495" s="132" t="n">
        <v>0</v>
      </c>
      <c r="X495" s="132" t="b">
        <v>0</v>
      </c>
      <c r="Y495" s="135">
        <f>IF(H495=FALSE,VLOOKUP($C495,Sales!$C:$F,4,FALSE),1)</f>
        <v/>
      </c>
      <c r="Z495" s="132">
        <f>IF(Y495=0,"Release",IF(AND(L495&lt;J495,Y495=1,H495=FALSE,U495=FALSE,MONTH(L495)&amp;"/"&amp;YEAR(L495)&lt;&gt;MONTH(J495)&amp;"/"&amp;YEAR(J495)),"Release",""))</f>
        <v/>
      </c>
      <c r="AA495" s="136">
        <f>_xlfn.minifs($L:$L,$C:$C,$C495,$F:$F,"&lt;&gt;0")</f>
        <v/>
      </c>
      <c r="AB495" s="136">
        <f>C495&amp;"-"&amp;A495</f>
        <v/>
      </c>
      <c r="AC495" s="136">
        <f>L495</f>
        <v/>
      </c>
      <c r="AD495" s="136">
        <f>EOMONTH(EDATE($J495, 0), 0)</f>
        <v/>
      </c>
      <c r="AE495" s="135">
        <f>IF(AND(AD495&gt;EOMONTH(EDATE(AA495, 0), 0)),1,0)</f>
        <v/>
      </c>
    </row>
    <row r="496">
      <c r="A496" s="132" t="inlineStr">
        <is>
          <t>ZLER01</t>
        </is>
      </c>
      <c r="B496" s="132" t="n">
        <v>1</v>
      </c>
      <c r="C496" s="132" t="inlineStr">
        <is>
          <t>HVN103</t>
        </is>
      </c>
      <c r="D496" s="132" t="inlineStr">
        <is>
          <t>N</t>
        </is>
      </c>
      <c r="E496" s="132" t="inlineStr">
        <is>
          <t>Kloppers Lydia</t>
        </is>
      </c>
      <c r="F496" s="133">
        <f>SUMIFS(Investors!$M:$M, Investors!$I:$I, "&lt;=" &amp; 'NSST Print'!$B$3, Investors!$K:$K, "&gt;" &amp; 'NSST Print'!$B$3, Investors!$A:$A, 'Investor Exit List'!A496, Investors!$E:$E, 'Investor Exit List'!C496)</f>
        <v/>
      </c>
      <c r="G496" s="134" t="n">
        <v>44763</v>
      </c>
      <c r="H496" s="132">
        <f>VLOOKUP($C496,Sales!$C:$E,2,FALSE)</f>
        <v/>
      </c>
      <c r="I496" s="132">
        <f>VLOOKUP($C496,Sales!$C:$E,3,FALSE)</f>
        <v/>
      </c>
      <c r="J496" s="134">
        <f>SUMIFS(Sales!$H:$H,Sales!$C:$C,'Investor Exit List'!$C496)</f>
        <v/>
      </c>
      <c r="K496" s="134">
        <f>IF(I496=TRUE,J496,"")</f>
        <v/>
      </c>
      <c r="L496" s="134">
        <f>G496+731</f>
        <v/>
      </c>
      <c r="M496" s="134" t="n">
        <v>45473</v>
      </c>
      <c r="N496" s="135">
        <f>IFERROR(IF(G496&lt;&gt;"",IF(I496=TRUE,0,IF(U496=TRUE,0,L496-M496)),0),0)</f>
        <v/>
      </c>
      <c r="O496" s="135">
        <f>IF(N496&gt;0,IF(N496&lt;=180,N496,0),0)</f>
        <v/>
      </c>
      <c r="P496" s="133">
        <f>IF(AND(N496&lt;90,N496&gt;0),Q496,0)</f>
        <v/>
      </c>
      <c r="Q496" s="133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33">
        <f>IF(AND(H496=TRUE,I496=FALSE),Q496,0)</f>
        <v/>
      </c>
      <c r="S496" s="133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34">
        <f>IF(U496=TRUE,$J496,"")</f>
        <v/>
      </c>
      <c r="U496" s="132" t="b">
        <v>0</v>
      </c>
      <c r="V496" s="133">
        <f>IF(AND(H496=TRUE,OR(K496="",K496&gt;M496)),S496,0)</f>
        <v/>
      </c>
      <c r="W496" s="132" t="n">
        <v>0</v>
      </c>
      <c r="X496" s="132" t="b">
        <v>0</v>
      </c>
      <c r="Y496" s="135">
        <f>IF(H496=FALSE,VLOOKUP($C496,Sales!$C:$F,4,FALSE),1)</f>
        <v/>
      </c>
      <c r="Z496" s="132">
        <f>IF(Y496=0,"Release",IF(AND(L496&lt;J496,Y496=1,H496=FALSE,U496=FALSE,MONTH(L496)&amp;"/"&amp;YEAR(L496)&lt;&gt;MONTH(J496)&amp;"/"&amp;YEAR(J496)),"Release",""))</f>
        <v/>
      </c>
      <c r="AA496" s="136">
        <f>_xlfn.minifs($L:$L,$C:$C,$C496,$F:$F,"&lt;&gt;0")</f>
        <v/>
      </c>
      <c r="AB496" s="136">
        <f>C496&amp;"-"&amp;A496</f>
        <v/>
      </c>
      <c r="AC496" s="136">
        <f>L496</f>
        <v/>
      </c>
      <c r="AD496" s="136">
        <f>EOMONTH(EDATE($J496, 0), 0)</f>
        <v/>
      </c>
      <c r="AE496" s="135">
        <f>IF(AND(AD496&gt;EOMONTH(EDATE(AA496, 0), 0)),1,0)</f>
        <v/>
      </c>
    </row>
    <row r="497">
      <c r="A497" s="132" t="inlineStr">
        <is>
          <t>ZWAT01</t>
        </is>
      </c>
      <c r="B497" s="132" t="n">
        <v>12</v>
      </c>
      <c r="C497" s="132" t="inlineStr">
        <is>
          <t>HVN103</t>
        </is>
      </c>
      <c r="D497" s="132" t="inlineStr">
        <is>
          <t>N</t>
        </is>
      </c>
      <c r="E497" s="132" t="inlineStr">
        <is>
          <t>Watts Peter Gregory</t>
        </is>
      </c>
      <c r="F497" s="133">
        <f>SUMIFS(Investors!$M:$M, Investors!$I:$I, "&lt;=" &amp; 'NSST Print'!$B$3, Investors!$K:$K, "&gt;" &amp; 'NSST Print'!$B$3, Investors!$A:$A, 'Investor Exit List'!A497, Investors!$E:$E, 'Investor Exit List'!C497)</f>
        <v/>
      </c>
      <c r="G497" s="134" t="n">
        <v>44743</v>
      </c>
      <c r="H497" s="132">
        <f>VLOOKUP($C497,Sales!$C:$E,2,FALSE)</f>
        <v/>
      </c>
      <c r="I497" s="132">
        <f>VLOOKUP($C497,Sales!$C:$E,3,FALSE)</f>
        <v/>
      </c>
      <c r="J497" s="134">
        <f>SUMIFS(Sales!$H:$H,Sales!$C:$C,'Investor Exit List'!$C497)</f>
        <v/>
      </c>
      <c r="K497" s="134">
        <f>IF(I497=TRUE,J497,"")</f>
        <v/>
      </c>
      <c r="L497" s="134">
        <f>G497+731</f>
        <v/>
      </c>
      <c r="M497" s="134" t="n">
        <v>45473</v>
      </c>
      <c r="N497" s="135">
        <f>IFERROR(IF(G497&lt;&gt;"",IF(I497=TRUE,0,IF(U497=TRUE,0,L497-M497)),0),0)</f>
        <v/>
      </c>
      <c r="O497" s="135">
        <f>IF(N497&gt;0,IF(N497&lt;=180,N497,0),0)</f>
        <v/>
      </c>
      <c r="P497" s="133">
        <f>IF(AND(N497&lt;90,N497&gt;0),Q497,0)</f>
        <v/>
      </c>
      <c r="Q497" s="133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33">
        <f>IF(AND(H497=TRUE,I497=FALSE),Q497,0)</f>
        <v/>
      </c>
      <c r="S497" s="133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34">
        <f>IF(U497=TRUE,$J497,"")</f>
        <v/>
      </c>
      <c r="U497" s="132" t="b">
        <v>1</v>
      </c>
      <c r="V497" s="133">
        <f>IF(AND(H497=TRUE,OR(K497="",K497&gt;M497)),S497,0)</f>
        <v/>
      </c>
      <c r="W497" s="132" t="n">
        <v>0</v>
      </c>
      <c r="X497" s="132" t="b">
        <v>0</v>
      </c>
      <c r="Y497" s="135">
        <f>IF(H497=FALSE,VLOOKUP($C497,Sales!$C:$F,4,FALSE),1)</f>
        <v/>
      </c>
      <c r="Z497" s="132">
        <f>IF(Y497=0,"Release",IF(AND(L497&lt;J497,Y497=1,H497=FALSE,U497=FALSE,MONTH(L497)&amp;"/"&amp;YEAR(L497)&lt;&gt;MONTH(J497)&amp;"/"&amp;YEAR(J497)),"Release",""))</f>
        <v/>
      </c>
      <c r="AA497" s="136">
        <f>_xlfn.minifs($L:$L,$C:$C,$C497,$F:$F,"&lt;&gt;0")</f>
        <v/>
      </c>
      <c r="AB497" s="136">
        <f>C497&amp;"-"&amp;A497</f>
        <v/>
      </c>
      <c r="AC497" s="136">
        <f>L497</f>
        <v/>
      </c>
      <c r="AD497" s="136">
        <f>EOMONTH(EDATE($J497, 0), 0)</f>
        <v/>
      </c>
      <c r="AE497" s="135">
        <f>IF(AND(AD497&gt;EOMONTH(EDATE(AA497, 0), 0)),1,0)</f>
        <v/>
      </c>
    </row>
    <row r="498">
      <c r="A498" s="132" t="inlineStr">
        <is>
          <t>ZDEL01</t>
        </is>
      </c>
      <c r="B498" s="132" t="n">
        <v>4</v>
      </c>
      <c r="C498" s="132" t="inlineStr">
        <is>
          <t>HVN104</t>
        </is>
      </c>
      <c r="D498" s="132" t="inlineStr">
        <is>
          <t>N</t>
        </is>
      </c>
      <c r="E498" s="132" t="inlineStr">
        <is>
          <t>Jansen van Vuuren Pieter</t>
        </is>
      </c>
      <c r="F498" s="133">
        <f>SUMIFS(Investors!$M:$M, Investors!$I:$I, "&lt;=" &amp; 'NSST Print'!$B$3, Investors!$K:$K, "&gt;" &amp; 'NSST Print'!$B$3, Investors!$A:$A, 'Investor Exit List'!A498, Investors!$E:$E, 'Investor Exit List'!C498)</f>
        <v/>
      </c>
      <c r="G498" s="134" t="n">
        <v>44743</v>
      </c>
      <c r="H498" s="132">
        <f>VLOOKUP($C498,Sales!$C:$E,2,FALSE)</f>
        <v/>
      </c>
      <c r="I498" s="132">
        <f>VLOOKUP($C498,Sales!$C:$E,3,FALSE)</f>
        <v/>
      </c>
      <c r="J498" s="134">
        <f>SUMIFS(Sales!$H:$H,Sales!$C:$C,'Investor Exit List'!$C498)</f>
        <v/>
      </c>
      <c r="K498" s="134">
        <f>IF(I498=TRUE,J498,"")</f>
        <v/>
      </c>
      <c r="L498" s="134">
        <f>G498+731</f>
        <v/>
      </c>
      <c r="M498" s="134" t="n">
        <v>45473</v>
      </c>
      <c r="N498" s="135">
        <f>IFERROR(IF(G498&lt;&gt;"",IF(I498=TRUE,0,IF(U498=TRUE,0,L498-M498)),0),0)</f>
        <v/>
      </c>
      <c r="O498" s="135">
        <f>IF(N498&gt;0,IF(N498&lt;=180,N498,0),0)</f>
        <v/>
      </c>
      <c r="P498" s="133">
        <f>IF(AND(N498&lt;90,N498&gt;0),Q498,0)</f>
        <v/>
      </c>
      <c r="Q498" s="133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33">
        <f>IF(AND(H498=TRUE,I498=FALSE),Q498,0)</f>
        <v/>
      </c>
      <c r="S498" s="133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34">
        <f>IF(U498=TRUE,$J498,"")</f>
        <v/>
      </c>
      <c r="U498" s="132" t="b">
        <v>0</v>
      </c>
      <c r="V498" s="133">
        <f>IF(AND(H498=TRUE,OR(K498="",K498&gt;M498)),S498,0)</f>
        <v/>
      </c>
      <c r="W498" s="132" t="n">
        <v>0</v>
      </c>
      <c r="X498" s="132" t="b">
        <v>0</v>
      </c>
      <c r="Y498" s="135">
        <f>IF(H498=FALSE,VLOOKUP($C498,Sales!$C:$F,4,FALSE),1)</f>
        <v/>
      </c>
      <c r="Z498" s="132">
        <f>IF(Y498=0,"Release",IF(AND(L498&lt;J498,Y498=1,H498=FALSE,U498=FALSE,MONTH(L498)&amp;"/"&amp;YEAR(L498)&lt;&gt;MONTH(J498)&amp;"/"&amp;YEAR(J498)),"Release",""))</f>
        <v/>
      </c>
      <c r="AA498" s="136">
        <f>_xlfn.minifs($L:$L,$C:$C,$C498,$F:$F,"&lt;&gt;0")</f>
        <v/>
      </c>
      <c r="AB498" s="136">
        <f>C498&amp;"-"&amp;A498</f>
        <v/>
      </c>
      <c r="AC498" s="136">
        <f>L498</f>
        <v/>
      </c>
      <c r="AD498" s="136">
        <f>EOMONTH(EDATE($J498, 0), 0)</f>
        <v/>
      </c>
      <c r="AE498" s="135">
        <f>IF(AND(AD498&gt;EOMONTH(EDATE(AA498, 0), 0)),1,0)</f>
        <v/>
      </c>
    </row>
    <row r="499">
      <c r="A499" s="132" t="inlineStr">
        <is>
          <t>ZLEB01</t>
        </is>
      </c>
      <c r="B499" s="132" t="n">
        <v>12</v>
      </c>
      <c r="C499" s="132" t="inlineStr">
        <is>
          <t>HVN104</t>
        </is>
      </c>
      <c r="D499" s="132" t="inlineStr">
        <is>
          <t>N</t>
        </is>
      </c>
      <c r="E499" s="132" t="inlineStr">
        <is>
          <t>Lebusa Hopolang</t>
        </is>
      </c>
      <c r="F499" s="133">
        <f>SUMIFS(Investors!$M:$M, Investors!$I:$I, "&lt;=" &amp; 'NSST Print'!$B$3, Investors!$K:$K, "&gt;" &amp; 'NSST Print'!$B$3, Investors!$A:$A, 'Investor Exit List'!A499, Investors!$E:$E, 'Investor Exit List'!C499)</f>
        <v/>
      </c>
      <c r="G499" s="134" t="n">
        <v>44743</v>
      </c>
      <c r="H499" s="132">
        <f>VLOOKUP($C499,Sales!$C:$E,2,FALSE)</f>
        <v/>
      </c>
      <c r="I499" s="132">
        <f>VLOOKUP($C499,Sales!$C:$E,3,FALSE)</f>
        <v/>
      </c>
      <c r="J499" s="134">
        <f>SUMIFS(Sales!$H:$H,Sales!$C:$C,'Investor Exit List'!$C499)</f>
        <v/>
      </c>
      <c r="K499" s="134">
        <f>IF(I499=TRUE,J499,"")</f>
        <v/>
      </c>
      <c r="L499" s="134">
        <f>G499+731</f>
        <v/>
      </c>
      <c r="M499" s="134" t="n">
        <v>45473</v>
      </c>
      <c r="N499" s="135">
        <f>IFERROR(IF(G499&lt;&gt;"",IF(I499=TRUE,0,IF(U499=TRUE,0,L499-M499)),0),0)</f>
        <v/>
      </c>
      <c r="O499" s="135">
        <f>IF(N499&gt;0,IF(N499&lt;=180,N499,0),0)</f>
        <v/>
      </c>
      <c r="P499" s="133">
        <f>IF(AND(N499&lt;90,N499&gt;0),Q499,0)</f>
        <v/>
      </c>
      <c r="Q499" s="133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33">
        <f>IF(AND(H499=TRUE,I499=FALSE),Q499,0)</f>
        <v/>
      </c>
      <c r="S499" s="133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34">
        <f>IF(U499=TRUE,$J499,"")</f>
        <v/>
      </c>
      <c r="U499" s="132" t="b">
        <v>0</v>
      </c>
      <c r="V499" s="133">
        <f>IF(AND(H499=TRUE,OR(K499="",K499&gt;M499)),S499,0)</f>
        <v/>
      </c>
      <c r="W499" s="132" t="n">
        <v>0</v>
      </c>
      <c r="X499" s="132" t="b">
        <v>0</v>
      </c>
      <c r="Y499" s="135">
        <f>IF(H499=FALSE,VLOOKUP($C499,Sales!$C:$F,4,FALSE),1)</f>
        <v/>
      </c>
      <c r="Z499" s="132">
        <f>IF(Y499=0,"Release",IF(AND(L499&lt;J499,Y499=1,H499=FALSE,U499=FALSE,MONTH(L499)&amp;"/"&amp;YEAR(L499)&lt;&gt;MONTH(J499)&amp;"/"&amp;YEAR(J499)),"Release",""))</f>
        <v/>
      </c>
      <c r="AA499" s="136">
        <f>_xlfn.minifs($L:$L,$C:$C,$C499,$F:$F,"&lt;&gt;0")</f>
        <v/>
      </c>
      <c r="AB499" s="136">
        <f>C499&amp;"-"&amp;A499</f>
        <v/>
      </c>
      <c r="AC499" s="136">
        <f>L499</f>
        <v/>
      </c>
      <c r="AD499" s="136">
        <f>EOMONTH(EDATE($J499, 0), 0)</f>
        <v/>
      </c>
      <c r="AE499" s="135">
        <f>IF(AND(AD499&gt;EOMONTH(EDATE(AA499, 0), 0)),1,0)</f>
        <v/>
      </c>
    </row>
    <row r="500">
      <c r="A500" s="132" t="inlineStr">
        <is>
          <t>ZDEL01</t>
        </is>
      </c>
      <c r="B500" s="132" t="n">
        <v>5</v>
      </c>
      <c r="C500" s="132" t="inlineStr">
        <is>
          <t>HVN201</t>
        </is>
      </c>
      <c r="D500" s="132" t="inlineStr">
        <is>
          <t>N</t>
        </is>
      </c>
      <c r="E500" s="132" t="inlineStr">
        <is>
          <t>Jansen van Vuuren Pieter</t>
        </is>
      </c>
      <c r="F500" s="133">
        <f>SUMIFS(Investors!$M:$M, Investors!$I:$I, "&lt;=" &amp; 'NSST Print'!$B$3, Investors!$K:$K, "&gt;" &amp; 'NSST Print'!$B$3, Investors!$A:$A, 'Investor Exit List'!A500, Investors!$E:$E, 'Investor Exit List'!C500)</f>
        <v/>
      </c>
      <c r="G500" s="134" t="n">
        <v>44743</v>
      </c>
      <c r="H500" s="132">
        <f>VLOOKUP($C500,Sales!$C:$E,2,FALSE)</f>
        <v/>
      </c>
      <c r="I500" s="132">
        <f>VLOOKUP($C500,Sales!$C:$E,3,FALSE)</f>
        <v/>
      </c>
      <c r="J500" s="134">
        <f>SUMIFS(Sales!$H:$H,Sales!$C:$C,'Investor Exit List'!$C500)</f>
        <v/>
      </c>
      <c r="K500" s="134">
        <f>IF(I500=TRUE,J500,"")</f>
        <v/>
      </c>
      <c r="L500" s="134">
        <f>G500+731</f>
        <v/>
      </c>
      <c r="M500" s="134" t="n">
        <v>45473</v>
      </c>
      <c r="N500" s="135">
        <f>IFERROR(IF(G500&lt;&gt;"",IF(I500=TRUE,0,IF(U500=TRUE,0,L500-M500)),0),0)</f>
        <v/>
      </c>
      <c r="O500" s="135">
        <f>IF(N500&gt;0,IF(N500&lt;=180,N500,0),0)</f>
        <v/>
      </c>
      <c r="P500" s="133">
        <f>IF(AND(N500&lt;90,N500&gt;0),Q500,0)</f>
        <v/>
      </c>
      <c r="Q500" s="133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33">
        <f>IF(AND(H500=TRUE,I500=FALSE),Q500,0)</f>
        <v/>
      </c>
      <c r="S500" s="133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34">
        <f>IF(U500=TRUE,$J500,"")</f>
        <v/>
      </c>
      <c r="U500" s="132" t="b">
        <v>0</v>
      </c>
      <c r="V500" s="133">
        <f>IF(AND(H500=TRUE,OR(K500="",K500&gt;M500)),S500,0)</f>
        <v/>
      </c>
      <c r="W500" s="132" t="n">
        <v>0</v>
      </c>
      <c r="X500" s="132" t="b">
        <v>0</v>
      </c>
      <c r="Y500" s="135">
        <f>IF(H500=FALSE,VLOOKUP($C500,Sales!$C:$F,4,FALSE),1)</f>
        <v/>
      </c>
      <c r="Z500" s="132">
        <f>IF(Y500=0,"Release",IF(AND(L500&lt;J500,Y500=1,H500=FALSE,U500=FALSE,MONTH(L500)&amp;"/"&amp;YEAR(L500)&lt;&gt;MONTH(J500)&amp;"/"&amp;YEAR(J500)),"Release",""))</f>
        <v/>
      </c>
      <c r="AA500" s="136">
        <f>_xlfn.minifs($L:$L,$C:$C,$C500,$F:$F,"&lt;&gt;0")</f>
        <v/>
      </c>
      <c r="AB500" s="136">
        <f>C500&amp;"-"&amp;A500</f>
        <v/>
      </c>
      <c r="AC500" s="136">
        <f>L500</f>
        <v/>
      </c>
      <c r="AD500" s="136">
        <f>EOMONTH(EDATE($J500, 0), 0)</f>
        <v/>
      </c>
      <c r="AE500" s="135">
        <f>IF(AND(AD500&gt;EOMONTH(EDATE(AA500, 0), 0)),1,0)</f>
        <v/>
      </c>
    </row>
    <row r="501">
      <c r="A501" s="132" t="inlineStr">
        <is>
          <t>ZERF01</t>
        </is>
      </c>
      <c r="B501" s="132" t="n">
        <v>1</v>
      </c>
      <c r="C501" s="132" t="inlineStr">
        <is>
          <t>HVN202</t>
        </is>
      </c>
      <c r="D501" s="132" t="inlineStr">
        <is>
          <t>N</t>
        </is>
      </c>
      <c r="E501" s="132" t="inlineStr">
        <is>
          <t>Jansen van Vuuren Hermanus Gerhardus (Gerhard)</t>
        </is>
      </c>
      <c r="F501" s="133">
        <f>SUMIFS(Investors!$M:$M, Investors!$I:$I, "&lt;=" &amp; 'NSST Print'!$B$3, Investors!$K:$K, "&gt;" &amp; 'NSST Print'!$B$3, Investors!$A:$A, 'Investor Exit List'!A501, Investors!$E:$E, 'Investor Exit List'!C501)</f>
        <v/>
      </c>
      <c r="G501" s="134" t="n">
        <v>44770</v>
      </c>
      <c r="H501" s="132">
        <f>VLOOKUP($C501,Sales!$C:$E,2,FALSE)</f>
        <v/>
      </c>
      <c r="I501" s="132">
        <f>VLOOKUP($C501,Sales!$C:$E,3,FALSE)</f>
        <v/>
      </c>
      <c r="J501" s="134">
        <f>SUMIFS(Sales!$H:$H,Sales!$C:$C,'Investor Exit List'!$C501)</f>
        <v/>
      </c>
      <c r="K501" s="134">
        <f>IF(I501=TRUE,J501,"")</f>
        <v/>
      </c>
      <c r="L501" s="134">
        <f>G501+731</f>
        <v/>
      </c>
      <c r="M501" s="134" t="n">
        <v>45473</v>
      </c>
      <c r="N501" s="135">
        <f>IFERROR(IF(G501&lt;&gt;"",IF(I501=TRUE,0,IF(U501=TRUE,0,L501-M501)),0),0)</f>
        <v/>
      </c>
      <c r="O501" s="135">
        <f>IF(N501&gt;0,IF(N501&lt;=180,N501,0),0)</f>
        <v/>
      </c>
      <c r="P501" s="133">
        <f>IF(AND(N501&lt;90,N501&gt;0),Q501,0)</f>
        <v/>
      </c>
      <c r="Q501" s="133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33">
        <f>IF(AND(H501=TRUE,I501=FALSE),Q501,0)</f>
        <v/>
      </c>
      <c r="S501" s="133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34">
        <f>IF(U501=TRUE,$J501,"")</f>
        <v/>
      </c>
      <c r="U501" s="132" t="b">
        <v>0</v>
      </c>
      <c r="V501" s="133">
        <f>IF(AND(H501=TRUE,OR(K501="",K501&gt;M501)),S501,0)</f>
        <v/>
      </c>
      <c r="W501" s="132" t="n">
        <v>0</v>
      </c>
      <c r="X501" s="132" t="b">
        <v>0</v>
      </c>
      <c r="Y501" s="135">
        <f>IF(H501=FALSE,VLOOKUP($C501,Sales!$C:$F,4,FALSE),1)</f>
        <v/>
      </c>
      <c r="Z501" s="132">
        <f>IF(Y501=0,"Release",IF(AND(L501&lt;J501,Y501=1,H501=FALSE,U501=FALSE,MONTH(L501)&amp;"/"&amp;YEAR(L501)&lt;&gt;MONTH(J501)&amp;"/"&amp;YEAR(J501)),"Release",""))</f>
        <v/>
      </c>
      <c r="AA501" s="136">
        <f>_xlfn.minifs($L:$L,$C:$C,$C501,$F:$F,"&lt;&gt;0")</f>
        <v/>
      </c>
      <c r="AB501" s="136">
        <f>C501&amp;"-"&amp;A501</f>
        <v/>
      </c>
      <c r="AC501" s="136">
        <f>L501</f>
        <v/>
      </c>
      <c r="AD501" s="136">
        <f>EOMONTH(EDATE($J501, 0), 0)</f>
        <v/>
      </c>
      <c r="AE501" s="135">
        <f>IF(AND(AD501&gt;EOMONTH(EDATE(AA501, 0), 0)),1,0)</f>
        <v/>
      </c>
    </row>
    <row r="502">
      <c r="A502" s="132" t="inlineStr">
        <is>
          <t>ZDEL01</t>
        </is>
      </c>
      <c r="B502" s="132" t="n">
        <v>6</v>
      </c>
      <c r="C502" s="132" t="inlineStr">
        <is>
          <t>HVN203</t>
        </is>
      </c>
      <c r="D502" s="132" t="inlineStr">
        <is>
          <t>N</t>
        </is>
      </c>
      <c r="E502" s="132" t="inlineStr">
        <is>
          <t>Jansen van Vuuren Pieter</t>
        </is>
      </c>
      <c r="F502" s="133">
        <f>SUMIFS(Investors!$M:$M, Investors!$I:$I, "&lt;=" &amp; 'NSST Print'!$B$3, Investors!$K:$K, "&gt;" &amp; 'NSST Print'!$B$3, Investors!$A:$A, 'Investor Exit List'!A502, Investors!$E:$E, 'Investor Exit List'!C502)</f>
        <v/>
      </c>
      <c r="G502" s="134" t="n">
        <v>44743</v>
      </c>
      <c r="H502" s="132">
        <f>VLOOKUP($C502,Sales!$C:$E,2,FALSE)</f>
        <v/>
      </c>
      <c r="I502" s="132">
        <f>VLOOKUP($C502,Sales!$C:$E,3,FALSE)</f>
        <v/>
      </c>
      <c r="J502" s="134">
        <f>SUMIFS(Sales!$H:$H,Sales!$C:$C,'Investor Exit List'!$C502)</f>
        <v/>
      </c>
      <c r="K502" s="134">
        <f>IF(I502=TRUE,J502,"")</f>
        <v/>
      </c>
      <c r="L502" s="134">
        <f>G502+731</f>
        <v/>
      </c>
      <c r="M502" s="134" t="n">
        <v>45473</v>
      </c>
      <c r="N502" s="135">
        <f>IFERROR(IF(G502&lt;&gt;"",IF(I502=TRUE,0,IF(U502=TRUE,0,L502-M502)),0),0)</f>
        <v/>
      </c>
      <c r="O502" s="135">
        <f>IF(N502&gt;0,IF(N502&lt;=180,N502,0),0)</f>
        <v/>
      </c>
      <c r="P502" s="133">
        <f>IF(AND(N502&lt;90,N502&gt;0),Q502,0)</f>
        <v/>
      </c>
      <c r="Q502" s="133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33">
        <f>IF(AND(H502=TRUE,I502=FALSE),Q502,0)</f>
        <v/>
      </c>
      <c r="S502" s="133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34">
        <f>IF(U502=TRUE,$J502,"")</f>
        <v/>
      </c>
      <c r="U502" s="132" t="b">
        <v>1</v>
      </c>
      <c r="V502" s="133">
        <f>IF(AND(H502=TRUE,OR(K502="",K502&gt;M502)),S502,0)</f>
        <v/>
      </c>
      <c r="W502" s="132" t="n">
        <v>0</v>
      </c>
      <c r="X502" s="132" t="b">
        <v>0</v>
      </c>
      <c r="Y502" s="135">
        <f>IF(H502=FALSE,VLOOKUP($C502,Sales!$C:$F,4,FALSE),1)</f>
        <v/>
      </c>
      <c r="Z502" s="132">
        <f>IF(Y502=0,"Release",IF(AND(L502&lt;J502,Y502=1,H502=FALSE,U502=FALSE,MONTH(L502)&amp;"/"&amp;YEAR(L502)&lt;&gt;MONTH(J502)&amp;"/"&amp;YEAR(J502)),"Release",""))</f>
        <v/>
      </c>
      <c r="AA502" s="136">
        <f>_xlfn.minifs($L:$L,$C:$C,$C502,$F:$F,"&lt;&gt;0")</f>
        <v/>
      </c>
      <c r="AB502" s="136">
        <f>C502&amp;"-"&amp;A502</f>
        <v/>
      </c>
      <c r="AC502" s="136">
        <f>L502</f>
        <v/>
      </c>
      <c r="AD502" s="136">
        <f>EOMONTH(EDATE($J502, 0), 0)</f>
        <v/>
      </c>
      <c r="AE502" s="135">
        <f>IF(AND(AD502&gt;EOMONTH(EDATE(AA502, 0), 0)),1,0)</f>
        <v/>
      </c>
    </row>
    <row r="503">
      <c r="A503" s="132" t="inlineStr">
        <is>
          <t>ZLER01</t>
        </is>
      </c>
      <c r="B503" s="132" t="n">
        <v>2</v>
      </c>
      <c r="C503" s="132" t="inlineStr">
        <is>
          <t>HVN203</t>
        </is>
      </c>
      <c r="D503" s="132" t="inlineStr">
        <is>
          <t>N</t>
        </is>
      </c>
      <c r="E503" s="132" t="inlineStr">
        <is>
          <t>Kloppers Lydia</t>
        </is>
      </c>
      <c r="F503" s="133">
        <f>SUMIFS(Investors!$M:$M, Investors!$I:$I, "&lt;=" &amp; 'NSST Print'!$B$3, Investors!$K:$K, "&gt;" &amp; 'NSST Print'!$B$3, Investors!$A:$A, 'Investor Exit List'!A503, Investors!$E:$E, 'Investor Exit List'!C503)</f>
        <v/>
      </c>
      <c r="G503" s="134" t="n">
        <v>44757</v>
      </c>
      <c r="H503" s="132">
        <f>VLOOKUP($C503,Sales!$C:$E,2,FALSE)</f>
        <v/>
      </c>
      <c r="I503" s="132">
        <f>VLOOKUP($C503,Sales!$C:$E,3,FALSE)</f>
        <v/>
      </c>
      <c r="J503" s="134">
        <f>SUMIFS(Sales!$H:$H,Sales!$C:$C,'Investor Exit List'!$C503)</f>
        <v/>
      </c>
      <c r="K503" s="134">
        <f>IF(I503=TRUE,J503,"")</f>
        <v/>
      </c>
      <c r="L503" s="134">
        <f>G503+731</f>
        <v/>
      </c>
      <c r="M503" s="134" t="n">
        <v>45473</v>
      </c>
      <c r="N503" s="135">
        <f>IFERROR(IF(G503&lt;&gt;"",IF(I503=TRUE,0,IF(U503=TRUE,0,L503-M503)),0),0)</f>
        <v/>
      </c>
      <c r="O503" s="135">
        <f>IF(N503&gt;0,IF(N503&lt;=180,N503,0),0)</f>
        <v/>
      </c>
      <c r="P503" s="133">
        <f>IF(AND(N503&lt;90,N503&gt;0),Q503,0)</f>
        <v/>
      </c>
      <c r="Q503" s="133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33">
        <f>IF(AND(H503=TRUE,I503=FALSE),Q503,0)</f>
        <v/>
      </c>
      <c r="S503" s="133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34">
        <f>IF(U503=TRUE,$J503,"")</f>
        <v/>
      </c>
      <c r="U503" s="132" t="b">
        <v>0</v>
      </c>
      <c r="V503" s="133">
        <f>IF(AND(H503=TRUE,OR(K503="",K503&gt;M503)),S503,0)</f>
        <v/>
      </c>
      <c r="W503" s="132" t="n">
        <v>0</v>
      </c>
      <c r="X503" s="132" t="b">
        <v>0</v>
      </c>
      <c r="Y503" s="135">
        <f>IF(H503=FALSE,VLOOKUP($C503,Sales!$C:$F,4,FALSE),1)</f>
        <v/>
      </c>
      <c r="Z503" s="132">
        <f>IF(Y503=0,"Release",IF(AND(L503&lt;J503,Y503=1,H503=FALSE,U503=FALSE,MONTH(L503)&amp;"/"&amp;YEAR(L503)&lt;&gt;MONTH(J503)&amp;"/"&amp;YEAR(J503)),"Release",""))</f>
        <v/>
      </c>
      <c r="AA503" s="136">
        <f>_xlfn.minifs($L:$L,$C:$C,$C503,$F:$F,"&lt;&gt;0")</f>
        <v/>
      </c>
      <c r="AB503" s="136">
        <f>C503&amp;"-"&amp;A503</f>
        <v/>
      </c>
      <c r="AC503" s="136">
        <f>L503</f>
        <v/>
      </c>
      <c r="AD503" s="136">
        <f>EOMONTH(EDATE($J503, 0), 0)</f>
        <v/>
      </c>
      <c r="AE503" s="135">
        <f>IF(AND(AD503&gt;EOMONTH(EDATE(AA503, 0), 0)),1,0)</f>
        <v/>
      </c>
    </row>
    <row r="504">
      <c r="A504" s="132" t="inlineStr">
        <is>
          <t>ZVAL03</t>
        </is>
      </c>
      <c r="B504" s="132" t="n">
        <v>1</v>
      </c>
      <c r="C504" s="132" t="inlineStr">
        <is>
          <t>HVN204</t>
        </is>
      </c>
      <c r="D504" s="132" t="inlineStr">
        <is>
          <t>N</t>
        </is>
      </c>
      <c r="E504" s="132" t="inlineStr">
        <is>
          <t>Valentin Marinda</t>
        </is>
      </c>
      <c r="F504" s="133">
        <f>SUMIFS(Investors!$M:$M, Investors!$I:$I, "&lt;=" &amp; 'NSST Print'!$B$3, Investors!$K:$K, "&gt;" &amp; 'NSST Print'!$B$3, Investors!$A:$A, 'Investor Exit List'!A504, Investors!$E:$E, 'Investor Exit List'!C504)</f>
        <v/>
      </c>
      <c r="G504" s="134" t="n">
        <v>44763</v>
      </c>
      <c r="H504" s="132">
        <f>VLOOKUP($C504,Sales!$C:$E,2,FALSE)</f>
        <v/>
      </c>
      <c r="I504" s="132">
        <f>VLOOKUP($C504,Sales!$C:$E,3,FALSE)</f>
        <v/>
      </c>
      <c r="J504" s="134">
        <f>SUMIFS(Sales!$H:$H,Sales!$C:$C,'Investor Exit List'!$C504)</f>
        <v/>
      </c>
      <c r="K504" s="134">
        <f>IF(I504=TRUE,J504,"")</f>
        <v/>
      </c>
      <c r="L504" s="134">
        <f>G504+731</f>
        <v/>
      </c>
      <c r="M504" s="134" t="n">
        <v>45473</v>
      </c>
      <c r="N504" s="135">
        <f>IFERROR(IF(G504&lt;&gt;"",IF(I504=TRUE,0,IF(U504=TRUE,0,L504-M504)),0),0)</f>
        <v/>
      </c>
      <c r="O504" s="135">
        <f>IF(N504&gt;0,IF(N504&lt;=180,N504,0),0)</f>
        <v/>
      </c>
      <c r="P504" s="133">
        <f>IF(AND(N504&lt;90,N504&gt;0),Q504,0)</f>
        <v/>
      </c>
      <c r="Q504" s="133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33">
        <f>IF(AND(H504=TRUE,I504=FALSE),Q504,0)</f>
        <v/>
      </c>
      <c r="S504" s="133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34">
        <f>IF(U504=TRUE,$J504,"")</f>
        <v/>
      </c>
      <c r="U504" s="132" t="b">
        <v>0</v>
      </c>
      <c r="V504" s="133">
        <f>IF(AND(H504=TRUE,OR(K504="",K504&gt;M504)),S504,0)</f>
        <v/>
      </c>
      <c r="W504" s="132" t="n">
        <v>0</v>
      </c>
      <c r="X504" s="132" t="b">
        <v>0</v>
      </c>
      <c r="Y504" s="135">
        <f>IF(H504=FALSE,VLOOKUP($C504,Sales!$C:$F,4,FALSE),1)</f>
        <v/>
      </c>
      <c r="Z504" s="132">
        <f>IF(Y504=0,"Release",IF(AND(L504&lt;J504,Y504=1,H504=FALSE,U504=FALSE,MONTH(L504)&amp;"/"&amp;YEAR(L504)&lt;&gt;MONTH(J504)&amp;"/"&amp;YEAR(J504)),"Release",""))</f>
        <v/>
      </c>
      <c r="AA504" s="136">
        <f>_xlfn.minifs($L:$L,$C:$C,$C504,$F:$F,"&lt;&gt;0")</f>
        <v/>
      </c>
      <c r="AB504" s="136">
        <f>C504&amp;"-"&amp;A504</f>
        <v/>
      </c>
      <c r="AC504" s="136">
        <f>L504</f>
        <v/>
      </c>
      <c r="AD504" s="136">
        <f>EOMONTH(EDATE($J504, 0), 0)</f>
        <v/>
      </c>
      <c r="AE504" s="135">
        <f>IF(AND(AD504&gt;EOMONTH(EDATE(AA504, 0), 0)),1,0)</f>
        <v/>
      </c>
    </row>
    <row r="505">
      <c r="A505" s="132" t="inlineStr">
        <is>
          <t>ZDEL01</t>
        </is>
      </c>
      <c r="B505" s="132" t="n">
        <v>7</v>
      </c>
      <c r="C505" s="132" t="inlineStr">
        <is>
          <t>HVN301</t>
        </is>
      </c>
      <c r="D505" s="132" t="inlineStr">
        <is>
          <t>N</t>
        </is>
      </c>
      <c r="E505" s="132" t="inlineStr">
        <is>
          <t>Jansen van Vuuren Pieter</t>
        </is>
      </c>
      <c r="F505" s="133">
        <f>SUMIFS(Investors!$M:$M, Investors!$I:$I, "&lt;=" &amp; 'NSST Print'!$B$3, Investors!$K:$K, "&gt;" &amp; 'NSST Print'!$B$3, Investors!$A:$A, 'Investor Exit List'!A505, Investors!$E:$E, 'Investor Exit List'!C505)</f>
        <v/>
      </c>
      <c r="G505" s="134" t="n">
        <v>44743</v>
      </c>
      <c r="H505" s="132">
        <f>VLOOKUP($C505,Sales!$C:$E,2,FALSE)</f>
        <v/>
      </c>
      <c r="I505" s="132">
        <f>VLOOKUP($C505,Sales!$C:$E,3,FALSE)</f>
        <v/>
      </c>
      <c r="J505" s="134">
        <f>SUMIFS(Sales!$H:$H,Sales!$C:$C,'Investor Exit List'!$C505)</f>
        <v/>
      </c>
      <c r="K505" s="134">
        <f>IF(I505=TRUE,J505,"")</f>
        <v/>
      </c>
      <c r="L505" s="134">
        <f>G505+731</f>
        <v/>
      </c>
      <c r="M505" s="134" t="n">
        <v>45473</v>
      </c>
      <c r="N505" s="135">
        <f>IFERROR(IF(G505&lt;&gt;"",IF(I505=TRUE,0,IF(U505=TRUE,0,L505-M505)),0),0)</f>
        <v/>
      </c>
      <c r="O505" s="135">
        <f>IF(N505&gt;0,IF(N505&lt;=180,N505,0),0)</f>
        <v/>
      </c>
      <c r="P505" s="133">
        <f>IF(AND(N505&lt;90,N505&gt;0),Q505,0)</f>
        <v/>
      </c>
      <c r="Q505" s="133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33">
        <f>IF(AND(H505=TRUE,I505=FALSE),Q505,0)</f>
        <v/>
      </c>
      <c r="S505" s="133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34">
        <f>IF(U505=TRUE,$J505,"")</f>
        <v/>
      </c>
      <c r="U505" s="132" t="b">
        <v>0</v>
      </c>
      <c r="V505" s="133">
        <f>IF(AND(H505=TRUE,OR(K505="",K505&gt;M505)),S505,0)</f>
        <v/>
      </c>
      <c r="W505" s="132" t="n">
        <v>0</v>
      </c>
      <c r="X505" s="132" t="b">
        <v>0</v>
      </c>
      <c r="Y505" s="135">
        <f>IF(H505=FALSE,VLOOKUP($C505,Sales!$C:$F,4,FALSE),1)</f>
        <v/>
      </c>
      <c r="Z505" s="132">
        <f>IF(Y505=0,"Release",IF(AND(L505&lt;J505,Y505=1,H505=FALSE,U505=FALSE,MONTH(L505)&amp;"/"&amp;YEAR(L505)&lt;&gt;MONTH(J505)&amp;"/"&amp;YEAR(J505)),"Release",""))</f>
        <v/>
      </c>
      <c r="AA505" s="136">
        <f>_xlfn.minifs($L:$L,$C:$C,$C505,$F:$F,"&lt;&gt;0")</f>
        <v/>
      </c>
      <c r="AB505" s="136">
        <f>C505&amp;"-"&amp;A505</f>
        <v/>
      </c>
      <c r="AC505" s="136">
        <f>L505</f>
        <v/>
      </c>
      <c r="AD505" s="136">
        <f>EOMONTH(EDATE($J505, 0), 0)</f>
        <v/>
      </c>
      <c r="AE505" s="135">
        <f>IF(AND(AD505&gt;EOMONTH(EDATE(AA505, 0), 0)),1,0)</f>
        <v/>
      </c>
    </row>
    <row r="506">
      <c r="A506" s="132" t="inlineStr">
        <is>
          <t>ZAMP01</t>
        </is>
      </c>
      <c r="B506" s="132" t="n">
        <v>1</v>
      </c>
      <c r="C506" s="132" t="inlineStr">
        <is>
          <t>HVN302</t>
        </is>
      </c>
      <c r="D506" s="132" t="inlineStr">
        <is>
          <t>N</t>
        </is>
      </c>
      <c r="E506" s="132" t="inlineStr">
        <is>
          <t>De Villiers Andre</t>
        </is>
      </c>
      <c r="F506" s="133">
        <f>SUMIFS(Investors!$M:$M, Investors!$I:$I, "&lt;=" &amp; 'NSST Print'!$B$3, Investors!$K:$K, "&gt;" &amp; 'NSST Print'!$B$3, Investors!$A:$A, 'Investor Exit List'!A506, Investors!$E:$E, 'Investor Exit List'!C506)</f>
        <v/>
      </c>
      <c r="G506" s="134" t="n">
        <v>44763</v>
      </c>
      <c r="H506" s="132">
        <f>VLOOKUP($C506,Sales!$C:$E,2,FALSE)</f>
        <v/>
      </c>
      <c r="I506" s="132">
        <f>VLOOKUP($C506,Sales!$C:$E,3,FALSE)</f>
        <v/>
      </c>
      <c r="J506" s="134">
        <f>SUMIFS(Sales!$H:$H,Sales!$C:$C,'Investor Exit List'!$C506)</f>
        <v/>
      </c>
      <c r="K506" s="134">
        <f>IF(I506=TRUE,J506,"")</f>
        <v/>
      </c>
      <c r="L506" s="134">
        <f>G506+731</f>
        <v/>
      </c>
      <c r="M506" s="134" t="n">
        <v>45473</v>
      </c>
      <c r="N506" s="135">
        <f>IFERROR(IF(G506&lt;&gt;"",IF(I506=TRUE,0,IF(U506=TRUE,0,L506-M506)),0),0)</f>
        <v/>
      </c>
      <c r="O506" s="135">
        <f>IF(N506&gt;0,IF(N506&lt;=180,N506,0),0)</f>
        <v/>
      </c>
      <c r="P506" s="133">
        <f>IF(AND(N506&lt;90,N506&gt;0),Q506,0)</f>
        <v/>
      </c>
      <c r="Q506" s="133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33">
        <f>IF(AND(H506=TRUE,I506=FALSE),Q506,0)</f>
        <v/>
      </c>
      <c r="S506" s="133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34">
        <f>IF(U506=TRUE,$J506,"")</f>
        <v/>
      </c>
      <c r="U506" s="132" t="b">
        <v>0</v>
      </c>
      <c r="V506" s="133">
        <f>IF(AND(H506=TRUE,OR(K506="",K506&gt;M506)),S506,0)</f>
        <v/>
      </c>
      <c r="W506" s="132" t="n">
        <v>0</v>
      </c>
      <c r="X506" s="132" t="b">
        <v>0</v>
      </c>
      <c r="Y506" s="135">
        <f>IF(H506=FALSE,VLOOKUP($C506,Sales!$C:$F,4,FALSE),1)</f>
        <v/>
      </c>
      <c r="Z506" s="132">
        <f>IF(Y506=0,"Release",IF(AND(L506&lt;J506,Y506=1,H506=FALSE,U506=FALSE,MONTH(L506)&amp;"/"&amp;YEAR(L506)&lt;&gt;MONTH(J506)&amp;"/"&amp;YEAR(J506)),"Release",""))</f>
        <v/>
      </c>
      <c r="AA506" s="136">
        <f>_xlfn.minifs($L:$L,$C:$C,$C506,$F:$F,"&lt;&gt;0")</f>
        <v/>
      </c>
      <c r="AB506" s="136">
        <f>C506&amp;"-"&amp;A506</f>
        <v/>
      </c>
      <c r="AC506" s="136">
        <f>L506</f>
        <v/>
      </c>
      <c r="AD506" s="136">
        <f>EOMONTH(EDATE($J506, 0), 0)</f>
        <v/>
      </c>
      <c r="AE506" s="135">
        <f>IF(AND(AD506&gt;EOMONTH(EDATE(AA506, 0), 0)),1,0)</f>
        <v/>
      </c>
    </row>
    <row r="507">
      <c r="A507" s="132" t="inlineStr">
        <is>
          <t>ZERF01</t>
        </is>
      </c>
      <c r="B507" s="132" t="n">
        <v>2</v>
      </c>
      <c r="C507" s="132" t="inlineStr">
        <is>
          <t>HVN303</t>
        </is>
      </c>
      <c r="D507" s="132" t="inlineStr">
        <is>
          <t>N</t>
        </is>
      </c>
      <c r="E507" s="132" t="inlineStr">
        <is>
          <t>Jansen van Vuuren Hermanus Gerhardus (Gerhard)</t>
        </is>
      </c>
      <c r="F507" s="133">
        <f>SUMIFS(Investors!$M:$M, Investors!$I:$I, "&lt;=" &amp; 'NSST Print'!$B$3, Investors!$K:$K, "&gt;" &amp; 'NSST Print'!$B$3, Investors!$A:$A, 'Investor Exit List'!A507, Investors!$E:$E, 'Investor Exit List'!C507)</f>
        <v/>
      </c>
      <c r="G507" s="134" t="n">
        <v>44777</v>
      </c>
      <c r="H507" s="132">
        <f>VLOOKUP($C507,Sales!$C:$E,2,FALSE)</f>
        <v/>
      </c>
      <c r="I507" s="132">
        <f>VLOOKUP($C507,Sales!$C:$E,3,FALSE)</f>
        <v/>
      </c>
      <c r="J507" s="134">
        <f>SUMIFS(Sales!$H:$H,Sales!$C:$C,'Investor Exit List'!$C507)</f>
        <v/>
      </c>
      <c r="K507" s="134">
        <f>IF(I507=TRUE,J507,"")</f>
        <v/>
      </c>
      <c r="L507" s="134">
        <f>G507+731</f>
        <v/>
      </c>
      <c r="M507" s="134" t="n">
        <v>45473</v>
      </c>
      <c r="N507" s="135">
        <f>IFERROR(IF(G507&lt;&gt;"",IF(I507=TRUE,0,IF(U507=TRUE,0,L507-M507)),0),0)</f>
        <v/>
      </c>
      <c r="O507" s="135">
        <f>IF(N507&gt;0,IF(N507&lt;=180,N507,0),0)</f>
        <v/>
      </c>
      <c r="P507" s="133">
        <f>IF(AND(N507&lt;90,N507&gt;0),Q507,0)</f>
        <v/>
      </c>
      <c r="Q507" s="133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33">
        <f>IF(AND(H507=TRUE,I507=FALSE),Q507,0)</f>
        <v/>
      </c>
      <c r="S507" s="133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34">
        <f>IF(U507=TRUE,$J507,"")</f>
        <v/>
      </c>
      <c r="U507" s="132" t="b">
        <v>0</v>
      </c>
      <c r="V507" s="133">
        <f>IF(AND(H507=TRUE,OR(K507="",K507&gt;M507)),S507,0)</f>
        <v/>
      </c>
      <c r="W507" s="132" t="n">
        <v>0</v>
      </c>
      <c r="X507" s="132" t="b">
        <v>0</v>
      </c>
      <c r="Y507" s="135">
        <f>IF(H507=FALSE,VLOOKUP($C507,Sales!$C:$F,4,FALSE),1)</f>
        <v/>
      </c>
      <c r="Z507" s="132">
        <f>IF(Y507=0,"Release",IF(AND(L507&lt;J507,Y507=1,H507=FALSE,U507=FALSE,MONTH(L507)&amp;"/"&amp;YEAR(L507)&lt;&gt;MONTH(J507)&amp;"/"&amp;YEAR(J507)),"Release",""))</f>
        <v/>
      </c>
      <c r="AA507" s="136">
        <f>_xlfn.minifs($L:$L,$C:$C,$C507,$F:$F,"&lt;&gt;0")</f>
        <v/>
      </c>
      <c r="AB507" s="136">
        <f>C507&amp;"-"&amp;A507</f>
        <v/>
      </c>
      <c r="AC507" s="136">
        <f>L507</f>
        <v/>
      </c>
      <c r="AD507" s="136">
        <f>EOMONTH(EDATE($J507, 0), 0)</f>
        <v/>
      </c>
      <c r="AE507" s="135">
        <f>IF(AND(AD507&gt;EOMONTH(EDATE(AA507, 0), 0)),1,0)</f>
        <v/>
      </c>
    </row>
    <row r="508">
      <c r="A508" s="132" t="inlineStr">
        <is>
          <t>ZBLO01</t>
        </is>
      </c>
      <c r="B508" s="132" t="n">
        <v>4</v>
      </c>
      <c r="C508" s="132" t="inlineStr">
        <is>
          <t>HVN304</t>
        </is>
      </c>
      <c r="D508" s="132" t="inlineStr">
        <is>
          <t>N</t>
        </is>
      </c>
      <c r="E508" s="132" t="inlineStr">
        <is>
          <t>Blows Robert Errol</t>
        </is>
      </c>
      <c r="F508" s="133">
        <f>SUMIFS(Investors!$M:$M, Investors!$I:$I, "&lt;=" &amp; 'NSST Print'!$B$3, Investors!$K:$K, "&gt;" &amp; 'NSST Print'!$B$3, Investors!$A:$A, 'Investor Exit List'!A508, Investors!$E:$E, 'Investor Exit List'!C508)</f>
        <v/>
      </c>
      <c r="G508" s="134" t="n">
        <v>45016</v>
      </c>
      <c r="H508" s="132">
        <f>VLOOKUP($C508,Sales!$C:$E,2,FALSE)</f>
        <v/>
      </c>
      <c r="I508" s="132">
        <f>VLOOKUP($C508,Sales!$C:$E,3,FALSE)</f>
        <v/>
      </c>
      <c r="J508" s="134">
        <f>SUMIFS(Sales!$H:$H,Sales!$C:$C,'Investor Exit List'!$C508)</f>
        <v/>
      </c>
      <c r="K508" s="134">
        <f>IF(I508=TRUE,J508,"")</f>
        <v/>
      </c>
      <c r="L508" s="134">
        <f>G508+731</f>
        <v/>
      </c>
      <c r="M508" s="134" t="n">
        <v>45473</v>
      </c>
      <c r="N508" s="135">
        <f>IFERROR(IF(G508&lt;&gt;"",IF(I508=TRUE,0,IF(U508=TRUE,0,L508-M508)),0),0)</f>
        <v/>
      </c>
      <c r="O508" s="135">
        <f>IF(N508&gt;0,IF(N508&lt;=180,N508,0),0)</f>
        <v/>
      </c>
      <c r="P508" s="133">
        <f>IF(AND(N508&lt;90,N508&gt;0),Q508,0)</f>
        <v/>
      </c>
      <c r="Q508" s="133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33">
        <f>IF(AND(H508=TRUE,I508=FALSE),Q508,0)</f>
        <v/>
      </c>
      <c r="S508" s="133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34">
        <f>IF(U508=TRUE,$J508,"")</f>
        <v/>
      </c>
      <c r="U508" s="132" t="b">
        <v>0</v>
      </c>
      <c r="V508" s="133">
        <f>IF(AND(H508=TRUE,OR(K508="",K508&gt;M508)),S508,0)</f>
        <v/>
      </c>
      <c r="W508" s="132" t="n">
        <v>0</v>
      </c>
      <c r="X508" s="132" t="b">
        <v>0</v>
      </c>
      <c r="Y508" s="135">
        <f>IF(H508=FALSE,VLOOKUP($C508,Sales!$C:$F,4,FALSE),1)</f>
        <v/>
      </c>
      <c r="Z508" s="132">
        <f>IF(Y508=0,"Release",IF(AND(L508&lt;J508,Y508=1,H508=FALSE,U508=FALSE,MONTH(L508)&amp;"/"&amp;YEAR(L508)&lt;&gt;MONTH(J508)&amp;"/"&amp;YEAR(J508)),"Release",""))</f>
        <v/>
      </c>
      <c r="AA508" s="136">
        <f>_xlfn.minifs($L:$L,$C:$C,$C508,$F:$F,"&lt;&gt;0")</f>
        <v/>
      </c>
      <c r="AB508" s="136">
        <f>C508&amp;"-"&amp;A508</f>
        <v/>
      </c>
      <c r="AC508" s="136">
        <f>L508</f>
        <v/>
      </c>
      <c r="AD508" s="136">
        <f>EOMONTH(EDATE($J508, 0), 0)</f>
        <v/>
      </c>
      <c r="AE508" s="135">
        <f>IF(AND(AD508&gt;EOMONTH(EDATE(AA508, 0), 0)),1,0)</f>
        <v/>
      </c>
    </row>
    <row r="509">
      <c r="A509" s="132" t="inlineStr">
        <is>
          <t>ZDEL01</t>
        </is>
      </c>
      <c r="B509" s="132" t="n">
        <v>8</v>
      </c>
      <c r="C509" s="132" t="inlineStr">
        <is>
          <t>HVN304</t>
        </is>
      </c>
      <c r="D509" s="132" t="inlineStr">
        <is>
          <t>N</t>
        </is>
      </c>
      <c r="E509" s="132" t="inlineStr">
        <is>
          <t>Jansen van Vuuren Pieter</t>
        </is>
      </c>
      <c r="F509" s="133">
        <f>SUMIFS(Investors!$M:$M, Investors!$I:$I, "&lt;=" &amp; 'NSST Print'!$B$3, Investors!$K:$K, "&gt;" &amp; 'NSST Print'!$B$3, Investors!$A:$A, 'Investor Exit List'!A509, Investors!$E:$E, 'Investor Exit List'!C509)</f>
        <v/>
      </c>
      <c r="G509" s="134" t="n">
        <v>44743</v>
      </c>
      <c r="H509" s="132">
        <f>VLOOKUP($C509,Sales!$C:$E,2,FALSE)</f>
        <v/>
      </c>
      <c r="I509" s="132">
        <f>VLOOKUP($C509,Sales!$C:$E,3,FALSE)</f>
        <v/>
      </c>
      <c r="J509" s="134">
        <f>SUMIFS(Sales!$H:$H,Sales!$C:$C,'Investor Exit List'!$C509)</f>
        <v/>
      </c>
      <c r="K509" s="134">
        <f>IF(I509=TRUE,J509,"")</f>
        <v/>
      </c>
      <c r="L509" s="134">
        <f>G509+731</f>
        <v/>
      </c>
      <c r="M509" s="134" t="n">
        <v>45473</v>
      </c>
      <c r="N509" s="135">
        <f>IFERROR(IF(G509&lt;&gt;"",IF(I509=TRUE,0,IF(U509=TRUE,0,L509-M509)),0),0)</f>
        <v/>
      </c>
      <c r="O509" s="135">
        <f>IF(N509&gt;0,IF(N509&lt;=180,N509,0),0)</f>
        <v/>
      </c>
      <c r="P509" s="133">
        <f>IF(AND(N509&lt;90,N509&gt;0),Q509,0)</f>
        <v/>
      </c>
      <c r="Q509" s="133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33">
        <f>IF(AND(H509=TRUE,I509=FALSE),Q509,0)</f>
        <v/>
      </c>
      <c r="S509" s="133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34">
        <f>IF(U509=TRUE,$J509,"")</f>
        <v/>
      </c>
      <c r="U509" s="132" t="b">
        <v>0</v>
      </c>
      <c r="V509" s="133">
        <f>IF(AND(H509=TRUE,OR(K509="",K509&gt;M509)),S509,0)</f>
        <v/>
      </c>
      <c r="W509" s="132" t="n">
        <v>0</v>
      </c>
      <c r="X509" s="132" t="b">
        <v>0</v>
      </c>
      <c r="Y509" s="135">
        <f>IF(H509=FALSE,VLOOKUP($C509,Sales!$C:$F,4,FALSE),1)</f>
        <v/>
      </c>
      <c r="Z509" s="132">
        <f>IF(Y509=0,"Release",IF(AND(L509&lt;J509,Y509=1,H509=FALSE,U509=FALSE,MONTH(L509)&amp;"/"&amp;YEAR(L509)&lt;&gt;MONTH(J509)&amp;"/"&amp;YEAR(J509)),"Release",""))</f>
        <v/>
      </c>
      <c r="AA509" s="136">
        <f>_xlfn.minifs($L:$L,$C:$C,$C509,$F:$F,"&lt;&gt;0")</f>
        <v/>
      </c>
      <c r="AB509" s="136">
        <f>C509&amp;"-"&amp;A509</f>
        <v/>
      </c>
      <c r="AC509" s="136">
        <f>L509</f>
        <v/>
      </c>
      <c r="AD509" s="136">
        <f>EOMONTH(EDATE($J509, 0), 0)</f>
        <v/>
      </c>
      <c r="AE509" s="135">
        <f>IF(AND(AD509&gt;EOMONTH(EDATE(AA509, 0), 0)),1,0)</f>
        <v/>
      </c>
    </row>
    <row r="510">
      <c r="A510" s="132" t="inlineStr">
        <is>
          <t>ZMAD01</t>
        </is>
      </c>
      <c r="B510" s="132" t="n">
        <v>2</v>
      </c>
      <c r="C510" s="132" t="inlineStr">
        <is>
          <t>HVN304</t>
        </is>
      </c>
      <c r="D510" s="132" t="inlineStr">
        <is>
          <t>N</t>
        </is>
      </c>
      <c r="E510" s="132" t="inlineStr">
        <is>
          <t>Maduna Esther</t>
        </is>
      </c>
      <c r="F510" s="133">
        <f>SUMIFS(Investors!$M:$M, Investors!$I:$I, "&lt;=" &amp; 'NSST Print'!$B$3, Investors!$K:$K, "&gt;" &amp; 'NSST Print'!$B$3, Investors!$A:$A, 'Investor Exit List'!A510, Investors!$E:$E, 'Investor Exit List'!C510)</f>
        <v/>
      </c>
      <c r="G510" s="134" t="n">
        <v>44743</v>
      </c>
      <c r="H510" s="132">
        <f>VLOOKUP($C510,Sales!$C:$E,2,FALSE)</f>
        <v/>
      </c>
      <c r="I510" s="132">
        <f>VLOOKUP($C510,Sales!$C:$E,3,FALSE)</f>
        <v/>
      </c>
      <c r="J510" s="134">
        <f>SUMIFS(Sales!$H:$H,Sales!$C:$C,'Investor Exit List'!$C510)</f>
        <v/>
      </c>
      <c r="K510" s="134">
        <f>IF(I510=TRUE,J510,"")</f>
        <v/>
      </c>
      <c r="L510" s="134">
        <f>G510+731</f>
        <v/>
      </c>
      <c r="M510" s="134" t="n">
        <v>45473</v>
      </c>
      <c r="N510" s="135">
        <f>IFERROR(IF(G510&lt;&gt;"",IF(I510=TRUE,0,IF(U510=TRUE,0,L510-M510)),0),0)</f>
        <v/>
      </c>
      <c r="O510" s="135">
        <f>IF(N510&gt;0,IF(N510&lt;=180,N510,0),0)</f>
        <v/>
      </c>
      <c r="P510" s="133">
        <f>IF(AND(N510&lt;90,N510&gt;0),Q510,0)</f>
        <v/>
      </c>
      <c r="Q510" s="133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33">
        <f>IF(AND(H510=TRUE,I510=FALSE),Q510,0)</f>
        <v/>
      </c>
      <c r="S510" s="133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34">
        <f>IF(U510=TRUE,$J510,"")</f>
        <v/>
      </c>
      <c r="U510" s="132" t="b">
        <v>0</v>
      </c>
      <c r="V510" s="133">
        <f>IF(AND(H510=TRUE,OR(K510="",K510&gt;M510)),S510,0)</f>
        <v/>
      </c>
      <c r="W510" s="132" t="n">
        <v>0</v>
      </c>
      <c r="X510" s="132" t="b">
        <v>0</v>
      </c>
      <c r="Y510" s="135">
        <f>IF(H510=FALSE,VLOOKUP($C510,Sales!$C:$F,4,FALSE),1)</f>
        <v/>
      </c>
      <c r="Z510" s="132">
        <f>IF(Y510=0,"Release",IF(AND(L510&lt;J510,Y510=1,H510=FALSE,U510=FALSE,MONTH(L510)&amp;"/"&amp;YEAR(L510)&lt;&gt;MONTH(J510)&amp;"/"&amp;YEAR(J510)),"Release",""))</f>
        <v/>
      </c>
      <c r="AA510" s="136">
        <f>_xlfn.minifs($L:$L,$C:$C,$C510,$F:$F,"&lt;&gt;0")</f>
        <v/>
      </c>
      <c r="AB510" s="136">
        <f>C510&amp;"-"&amp;A510</f>
        <v/>
      </c>
      <c r="AC510" s="136">
        <f>L510</f>
        <v/>
      </c>
      <c r="AD510" s="136">
        <f>EOMONTH(EDATE($J510, 0), 0)</f>
        <v/>
      </c>
      <c r="AE510" s="135">
        <f>IF(AND(AD510&gt;EOMONTH(EDATE(AA510, 0), 0)),1,0)</f>
        <v/>
      </c>
    </row>
    <row r="511">
      <c r="A511" s="132" t="inlineStr">
        <is>
          <t>ZSCH01</t>
        </is>
      </c>
      <c r="B511" s="132" t="n">
        <v>15</v>
      </c>
      <c r="C511" s="132" t="inlineStr">
        <is>
          <t>HVN304</t>
        </is>
      </c>
      <c r="D511" s="132" t="inlineStr">
        <is>
          <t>N</t>
        </is>
      </c>
      <c r="E511" s="132" t="inlineStr">
        <is>
          <t>Schubert Inge</t>
        </is>
      </c>
      <c r="F511" s="133">
        <f>SUMIFS(Investors!$M:$M, Investors!$I:$I, "&lt;=" &amp; 'NSST Print'!$B$3, Investors!$K:$K, "&gt;" &amp; 'NSST Print'!$B$3, Investors!$A:$A, 'Investor Exit List'!A511, Investors!$E:$E, 'Investor Exit List'!C511)</f>
        <v/>
      </c>
      <c r="G511" s="134" t="n">
        <v>44763</v>
      </c>
      <c r="H511" s="132">
        <f>VLOOKUP($C511,Sales!$C:$E,2,FALSE)</f>
        <v/>
      </c>
      <c r="I511" s="132">
        <f>VLOOKUP($C511,Sales!$C:$E,3,FALSE)</f>
        <v/>
      </c>
      <c r="J511" s="134">
        <f>SUMIFS(Sales!$H:$H,Sales!$C:$C,'Investor Exit List'!$C511)</f>
        <v/>
      </c>
      <c r="K511" s="134">
        <f>IF(I511=TRUE,J511,"")</f>
        <v/>
      </c>
      <c r="L511" s="134">
        <f>G511+731</f>
        <v/>
      </c>
      <c r="M511" s="134" t="n">
        <v>45473</v>
      </c>
      <c r="N511" s="135">
        <f>IFERROR(IF(G511&lt;&gt;"",IF(I511=TRUE,0,IF(U511=TRUE,0,L511-M511)),0),0)</f>
        <v/>
      </c>
      <c r="O511" s="135">
        <f>IF(N511&gt;0,IF(N511&lt;=180,N511,0),0)</f>
        <v/>
      </c>
      <c r="P511" s="133">
        <f>IF(AND(N511&lt;90,N511&gt;0),Q511,0)</f>
        <v/>
      </c>
      <c r="Q511" s="133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33">
        <f>IF(AND(H511=TRUE,I511=FALSE),Q511,0)</f>
        <v/>
      </c>
      <c r="S511" s="133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34">
        <f>IF(U511=TRUE,$J511,"")</f>
        <v/>
      </c>
      <c r="U511" s="132" t="b">
        <v>0</v>
      </c>
      <c r="V511" s="133">
        <f>IF(AND(H511=TRUE,OR(K511="",K511&gt;M511)),S511,0)</f>
        <v/>
      </c>
      <c r="W511" s="132" t="n">
        <v>0</v>
      </c>
      <c r="X511" s="132" t="b">
        <v>0</v>
      </c>
      <c r="Y511" s="135">
        <f>IF(H511=FALSE,VLOOKUP($C511,Sales!$C:$F,4,FALSE),1)</f>
        <v/>
      </c>
      <c r="Z511" s="132">
        <f>IF(Y511=0,"Release",IF(AND(L511&lt;J511,Y511=1,H511=FALSE,U511=FALSE,MONTH(L511)&amp;"/"&amp;YEAR(L511)&lt;&gt;MONTH(J511)&amp;"/"&amp;YEAR(J511)),"Release",""))</f>
        <v/>
      </c>
      <c r="AA511" s="136">
        <f>_xlfn.minifs($L:$L,$C:$C,$C511,$F:$F,"&lt;&gt;0")</f>
        <v/>
      </c>
      <c r="AB511" s="136">
        <f>C511&amp;"-"&amp;A511</f>
        <v/>
      </c>
      <c r="AC511" s="136">
        <f>L511</f>
        <v/>
      </c>
      <c r="AD511" s="136">
        <f>EOMONTH(EDATE($J511, 0), 0)</f>
        <v/>
      </c>
      <c r="AE511" s="135">
        <f>IF(AND(AD511&gt;EOMONTH(EDATE(AA511, 0), 0)),1,0)</f>
        <v/>
      </c>
    </row>
    <row r="512">
      <c r="A512" s="132" t="inlineStr">
        <is>
          <t>ZVDM01</t>
        </is>
      </c>
      <c r="B512" s="132" t="n">
        <v>4</v>
      </c>
      <c r="C512" s="132" t="inlineStr">
        <is>
          <t>HVN304</t>
        </is>
      </c>
      <c r="D512" s="132" t="inlineStr">
        <is>
          <t>N</t>
        </is>
      </c>
      <c r="E512" s="132" t="inlineStr">
        <is>
          <t>van der Mescht Paula</t>
        </is>
      </c>
      <c r="F512" s="133">
        <f>SUMIFS(Investors!$M:$M, Investors!$I:$I, "&lt;=" &amp; 'NSST Print'!$B$3, Investors!$K:$K, "&gt;" &amp; 'NSST Print'!$B$3, Investors!$A:$A, 'Investor Exit List'!A512, Investors!$E:$E, 'Investor Exit List'!C512)</f>
        <v/>
      </c>
      <c r="G512" s="134" t="n">
        <v>44743</v>
      </c>
      <c r="H512" s="132">
        <f>VLOOKUP($C512,Sales!$C:$E,2,FALSE)</f>
        <v/>
      </c>
      <c r="I512" s="132">
        <f>VLOOKUP($C512,Sales!$C:$E,3,FALSE)</f>
        <v/>
      </c>
      <c r="J512" s="134">
        <f>SUMIFS(Sales!$H:$H,Sales!$C:$C,'Investor Exit List'!$C512)</f>
        <v/>
      </c>
      <c r="K512" s="134">
        <f>IF(I512=TRUE,J512,"")</f>
        <v/>
      </c>
      <c r="L512" s="134">
        <f>G512+731</f>
        <v/>
      </c>
      <c r="M512" s="134" t="n">
        <v>45473</v>
      </c>
      <c r="N512" s="135">
        <f>IFERROR(IF(G512&lt;&gt;"",IF(I512=TRUE,0,IF(U512=TRUE,0,L512-M512)),0),0)</f>
        <v/>
      </c>
      <c r="O512" s="135">
        <f>IF(N512&gt;0,IF(N512&lt;=180,N512,0),0)</f>
        <v/>
      </c>
      <c r="P512" s="133">
        <f>IF(AND(N512&lt;90,N512&gt;0),Q512,0)</f>
        <v/>
      </c>
      <c r="Q512" s="133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33">
        <f>IF(AND(H512=TRUE,I512=FALSE),Q512,0)</f>
        <v/>
      </c>
      <c r="S512" s="133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34">
        <f>IF(U512=TRUE,$J512,"")</f>
        <v/>
      </c>
      <c r="U512" s="132" t="b">
        <v>0</v>
      </c>
      <c r="V512" s="133">
        <f>IF(AND(H512=TRUE,OR(K512="",K512&gt;M512)),S512,0)</f>
        <v/>
      </c>
      <c r="W512" s="132" t="n">
        <v>0</v>
      </c>
      <c r="X512" s="132" t="b">
        <v>0</v>
      </c>
      <c r="Y512" s="135">
        <f>IF(H512=FALSE,VLOOKUP($C512,Sales!$C:$F,4,FALSE),1)</f>
        <v/>
      </c>
      <c r="Z512" s="132">
        <f>IF(Y512=0,"Release",IF(AND(L512&lt;J512,Y512=1,H512=FALSE,U512=FALSE,MONTH(L512)&amp;"/"&amp;YEAR(L512)&lt;&gt;MONTH(J512)&amp;"/"&amp;YEAR(J512)),"Release",""))</f>
        <v/>
      </c>
      <c r="AA512" s="136">
        <f>_xlfn.minifs($L:$L,$C:$C,$C512,$F:$F,"&lt;&gt;0")</f>
        <v/>
      </c>
      <c r="AB512" s="136">
        <f>C512&amp;"-"&amp;A512</f>
        <v/>
      </c>
      <c r="AC512" s="136">
        <f>L512</f>
        <v/>
      </c>
      <c r="AD512" s="136">
        <f>EOMONTH(EDATE($J512, 0), 0)</f>
        <v/>
      </c>
      <c r="AE512" s="135">
        <f>IF(AND(AD512&gt;EOMONTH(EDATE(AA512, 0), 0)),1,0)</f>
        <v/>
      </c>
    </row>
    <row r="513">
      <c r="A513" s="132" t="inlineStr">
        <is>
          <t>ZALM01</t>
        </is>
      </c>
      <c r="B513" s="132" t="n">
        <v>7</v>
      </c>
      <c r="C513" s="132" t="inlineStr">
        <is>
          <t>HVO101</t>
        </is>
      </c>
      <c r="D513" s="132" t="inlineStr">
        <is>
          <t>O</t>
        </is>
      </c>
      <c r="E513" s="132" t="inlineStr">
        <is>
          <t>Lunau Marc</t>
        </is>
      </c>
      <c r="F513" s="133">
        <f>SUMIFS(Investors!$M:$M, Investors!$I:$I, "&lt;=" &amp; 'NSST Print'!$B$3, Investors!$K:$K, "&gt;" &amp; 'NSST Print'!$B$3, Investors!$A:$A, 'Investor Exit List'!A513, Investors!$E:$E, 'Investor Exit List'!C513)</f>
        <v/>
      </c>
      <c r="G513" s="134" t="n">
        <v>44980</v>
      </c>
      <c r="H513" s="132">
        <f>VLOOKUP($C513,Sales!$C:$E,2,FALSE)</f>
        <v/>
      </c>
      <c r="I513" s="132">
        <f>VLOOKUP($C513,Sales!$C:$E,3,FALSE)</f>
        <v/>
      </c>
      <c r="J513" s="134">
        <f>SUMIFS(Sales!$H:$H,Sales!$C:$C,'Investor Exit List'!$C513)</f>
        <v/>
      </c>
      <c r="K513" s="134">
        <f>IF(I513=TRUE,J513,"")</f>
        <v/>
      </c>
      <c r="L513" s="134">
        <f>G513+731</f>
        <v/>
      </c>
      <c r="M513" s="134" t="n">
        <v>45473</v>
      </c>
      <c r="N513" s="135">
        <f>IFERROR(IF(G513&lt;&gt;"",IF(I513=TRUE,0,IF(U513=TRUE,0,L513-M513)),0),0)</f>
        <v/>
      </c>
      <c r="O513" s="135">
        <f>IF(N513&gt;0,IF(N513&lt;=180,N513,0),0)</f>
        <v/>
      </c>
      <c r="P513" s="133">
        <f>IF(AND(N513&lt;90,N513&gt;0),Q513,0)</f>
        <v/>
      </c>
      <c r="Q513" s="133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33">
        <f>IF(AND(H513=TRUE,I513=FALSE),Q513,0)</f>
        <v/>
      </c>
      <c r="S513" s="133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34">
        <f>IF(U513=TRUE,$J513,"")</f>
        <v/>
      </c>
      <c r="U513" s="132" t="b">
        <v>0</v>
      </c>
      <c r="V513" s="133">
        <f>IF(AND(H513=TRUE,OR(K513="",K513&gt;M513)),S513,0)</f>
        <v/>
      </c>
      <c r="W513" s="132" t="n">
        <v>0</v>
      </c>
      <c r="X513" s="132" t="b">
        <v>0</v>
      </c>
      <c r="Y513" s="135">
        <f>IF(H513=FALSE,VLOOKUP($C513,Sales!$C:$F,4,FALSE),1)</f>
        <v/>
      </c>
      <c r="Z513" s="132">
        <f>IF(Y513=0,"Release",IF(AND(L513&lt;J513,Y513=1,H513=FALSE,U513=FALSE,MONTH(L513)&amp;"/"&amp;YEAR(L513)&lt;&gt;MONTH(J513)&amp;"/"&amp;YEAR(J513)),"Release",""))</f>
        <v/>
      </c>
      <c r="AA513" s="136">
        <f>_xlfn.minifs($L:$L,$C:$C,$C513,$F:$F,"&lt;&gt;0")</f>
        <v/>
      </c>
      <c r="AB513" s="136">
        <f>C513&amp;"-"&amp;A513</f>
        <v/>
      </c>
      <c r="AC513" s="136">
        <f>L513</f>
        <v/>
      </c>
      <c r="AD513" s="136">
        <f>EOMONTH(EDATE($J513, 0), 0)</f>
        <v/>
      </c>
      <c r="AE513" s="135">
        <f>IF(AND(AD513&gt;EOMONTH(EDATE(AA513, 0), 0)),1,0)</f>
        <v/>
      </c>
    </row>
    <row r="514">
      <c r="A514" s="132" t="inlineStr">
        <is>
          <t>ZCRO01</t>
        </is>
      </c>
      <c r="B514" s="132" t="n">
        <v>12</v>
      </c>
      <c r="C514" s="132" t="inlineStr">
        <is>
          <t>HVO101</t>
        </is>
      </c>
      <c r="D514" s="132" t="inlineStr">
        <is>
          <t>O</t>
        </is>
      </c>
      <c r="E514" s="132" t="inlineStr">
        <is>
          <t>Lunau Marc</t>
        </is>
      </c>
      <c r="F514" s="133">
        <f>SUMIFS(Investors!$M:$M, Investors!$I:$I, "&lt;=" &amp; 'NSST Print'!$B$3, Investors!$K:$K, "&gt;" &amp; 'NSST Print'!$B$3, Investors!$A:$A, 'Investor Exit List'!A514, Investors!$E:$E, 'Investor Exit List'!C514)</f>
        <v/>
      </c>
      <c r="G514" s="134" t="n">
        <v>45072</v>
      </c>
      <c r="H514" s="132">
        <f>VLOOKUP($C514,Sales!$C:$E,2,FALSE)</f>
        <v/>
      </c>
      <c r="I514" s="132">
        <f>VLOOKUP($C514,Sales!$C:$E,3,FALSE)</f>
        <v/>
      </c>
      <c r="J514" s="134">
        <f>SUMIFS(Sales!$H:$H,Sales!$C:$C,'Investor Exit List'!$C514)</f>
        <v/>
      </c>
      <c r="K514" s="134">
        <f>IF(I514=TRUE,J514,"")</f>
        <v/>
      </c>
      <c r="L514" s="134">
        <f>G514+731</f>
        <v/>
      </c>
      <c r="M514" s="134" t="n">
        <v>45473</v>
      </c>
      <c r="N514" s="135">
        <f>IFERROR(IF(G514&lt;&gt;"",IF(I514=TRUE,0,IF(U514=TRUE,0,L514-M514)),0),0)</f>
        <v/>
      </c>
      <c r="O514" s="135">
        <f>IF(N514&gt;0,IF(N514&lt;=180,N514,0),0)</f>
        <v/>
      </c>
      <c r="P514" s="133">
        <f>IF(AND(N514&lt;90,N514&gt;0),Q514,0)</f>
        <v/>
      </c>
      <c r="Q514" s="133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33">
        <f>IF(AND(H514=TRUE,I514=FALSE),Q514,0)</f>
        <v/>
      </c>
      <c r="S514" s="133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34">
        <f>IF(U514=TRUE,$J514,"")</f>
        <v/>
      </c>
      <c r="U514" s="132" t="b">
        <v>0</v>
      </c>
      <c r="V514" s="133">
        <f>IF(AND(H514=TRUE,OR(K514="",K514&gt;M514)),S514,0)</f>
        <v/>
      </c>
      <c r="W514" s="132" t="n">
        <v>0</v>
      </c>
      <c r="X514" s="132" t="b">
        <v>0</v>
      </c>
      <c r="Y514" s="135">
        <f>IF(H514=FALSE,VLOOKUP($C514,Sales!$C:$F,4,FALSE),1)</f>
        <v/>
      </c>
      <c r="Z514" s="132">
        <f>IF(Y514=0,"Release",IF(AND(L514&lt;J514,Y514=1,H514=FALSE,U514=FALSE,MONTH(L514)&amp;"/"&amp;YEAR(L514)&lt;&gt;MONTH(J514)&amp;"/"&amp;YEAR(J514)),"Release",""))</f>
        <v/>
      </c>
      <c r="AA514" s="136">
        <f>_xlfn.minifs($L:$L,$C:$C,$C514,$F:$F,"&lt;&gt;0")</f>
        <v/>
      </c>
      <c r="AB514" s="136">
        <f>C514&amp;"-"&amp;A514</f>
        <v/>
      </c>
      <c r="AC514" s="136">
        <f>L514</f>
        <v/>
      </c>
      <c r="AD514" s="136">
        <f>EOMONTH(EDATE($J514, 0), 0)</f>
        <v/>
      </c>
      <c r="AE514" s="135">
        <f>IF(AND(AD514&gt;EOMONTH(EDATE(AA514, 0), 0)),1,0)</f>
        <v/>
      </c>
    </row>
    <row r="515">
      <c r="A515" s="132" t="inlineStr">
        <is>
          <t>ZINT01</t>
        </is>
      </c>
      <c r="B515" s="132" t="n">
        <v>13</v>
      </c>
      <c r="C515" s="132" t="inlineStr">
        <is>
          <t>HVO101</t>
        </is>
      </c>
      <c r="D515" s="132" t="inlineStr">
        <is>
          <t>O</t>
        </is>
      </c>
      <c r="E515" s="132" t="inlineStr">
        <is>
          <t>Lunau Marc</t>
        </is>
      </c>
      <c r="F515" s="133">
        <f>SUMIFS(Investors!$M:$M, Investors!$I:$I, "&lt;=" &amp; 'NSST Print'!$B$3, Investors!$K:$K, "&gt;" &amp; 'NSST Print'!$B$3, Investors!$A:$A, 'Investor Exit List'!A515, Investors!$E:$E, 'Investor Exit List'!C515)</f>
        <v/>
      </c>
      <c r="G515" s="134" t="n">
        <v>45072</v>
      </c>
      <c r="H515" s="132">
        <f>VLOOKUP($C515,Sales!$C:$E,2,FALSE)</f>
        <v/>
      </c>
      <c r="I515" s="132">
        <f>VLOOKUP($C515,Sales!$C:$E,3,FALSE)</f>
        <v/>
      </c>
      <c r="J515" s="134">
        <f>SUMIFS(Sales!$H:$H,Sales!$C:$C,'Investor Exit List'!$C515)</f>
        <v/>
      </c>
      <c r="K515" s="134">
        <f>IF(I515=TRUE,J515,"")</f>
        <v/>
      </c>
      <c r="L515" s="134">
        <f>G515+731</f>
        <v/>
      </c>
      <c r="M515" s="134" t="n">
        <v>45473</v>
      </c>
      <c r="N515" s="135">
        <f>IFERROR(IF(G515&lt;&gt;"",IF(I515=TRUE,0,IF(U515=TRUE,0,L515-M515)),0),0)</f>
        <v/>
      </c>
      <c r="O515" s="135">
        <f>IF(N515&gt;0,IF(N515&lt;=180,N515,0),0)</f>
        <v/>
      </c>
      <c r="P515" s="133">
        <f>IF(AND(N515&lt;90,N515&gt;0),Q515,0)</f>
        <v/>
      </c>
      <c r="Q515" s="133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33">
        <f>IF(AND(H515=TRUE,I515=FALSE),Q515,0)</f>
        <v/>
      </c>
      <c r="S515" s="133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34">
        <f>IF(U515=TRUE,$J515,"")</f>
        <v/>
      </c>
      <c r="U515" s="132" t="b">
        <v>0</v>
      </c>
      <c r="V515" s="133">
        <f>IF(AND(H515=TRUE,OR(K515="",K515&gt;M515)),S515,0)</f>
        <v/>
      </c>
      <c r="W515" s="132" t="n">
        <v>0</v>
      </c>
      <c r="X515" s="132" t="b">
        <v>0</v>
      </c>
      <c r="Y515" s="135">
        <f>IF(H515=FALSE,VLOOKUP($C515,Sales!$C:$F,4,FALSE),1)</f>
        <v/>
      </c>
      <c r="Z515" s="132">
        <f>IF(Y515=0,"Release",IF(AND(L515&lt;J515,Y515=1,H515=FALSE,U515=FALSE,MONTH(L515)&amp;"/"&amp;YEAR(L515)&lt;&gt;MONTH(J515)&amp;"/"&amp;YEAR(J515)),"Release",""))</f>
        <v/>
      </c>
      <c r="AA515" s="136">
        <f>_xlfn.minifs($L:$L,$C:$C,$C515,$F:$F,"&lt;&gt;0")</f>
        <v/>
      </c>
      <c r="AB515" s="136">
        <f>C515&amp;"-"&amp;A515</f>
        <v/>
      </c>
      <c r="AC515" s="136">
        <f>L515</f>
        <v/>
      </c>
      <c r="AD515" s="136">
        <f>EOMONTH(EDATE($J515, 0), 0)</f>
        <v/>
      </c>
      <c r="AE515" s="135">
        <f>IF(AND(AD515&gt;EOMONTH(EDATE(AA515, 0), 0)),1,0)</f>
        <v/>
      </c>
    </row>
    <row r="516">
      <c r="A516" s="132" t="inlineStr">
        <is>
          <t>ZJOH01</t>
        </is>
      </c>
      <c r="B516" s="132" t="n">
        <v>7</v>
      </c>
      <c r="C516" s="132" t="inlineStr">
        <is>
          <t>HVO101</t>
        </is>
      </c>
      <c r="D516" s="132" t="inlineStr">
        <is>
          <t>O</t>
        </is>
      </c>
      <c r="E516" s="132" t="inlineStr">
        <is>
          <t>Johns Lisa-Marie Natalie</t>
        </is>
      </c>
      <c r="F516" s="133">
        <f>SUMIFS(Investors!$M:$M, Investors!$I:$I, "&lt;=" &amp; 'NSST Print'!$B$3, Investors!$K:$K, "&gt;" &amp; 'NSST Print'!$B$3, Investors!$A:$A, 'Investor Exit List'!A516, Investors!$E:$E, 'Investor Exit List'!C516)</f>
        <v/>
      </c>
      <c r="G516" s="134" t="n">
        <v>45072</v>
      </c>
      <c r="H516" s="132">
        <f>VLOOKUP($C516,Sales!$C:$E,2,FALSE)</f>
        <v/>
      </c>
      <c r="I516" s="132">
        <f>VLOOKUP($C516,Sales!$C:$E,3,FALSE)</f>
        <v/>
      </c>
      <c r="J516" s="134">
        <f>SUMIFS(Sales!$H:$H,Sales!$C:$C,'Investor Exit List'!$C516)</f>
        <v/>
      </c>
      <c r="K516" s="134">
        <f>IF(I516=TRUE,J516,"")</f>
        <v/>
      </c>
      <c r="L516" s="134">
        <f>G516+731</f>
        <v/>
      </c>
      <c r="M516" s="134" t="n">
        <v>45473</v>
      </c>
      <c r="N516" s="135">
        <f>IFERROR(IF(G516&lt;&gt;"",IF(I516=TRUE,0,IF(U516=TRUE,0,L516-M516)),0),0)</f>
        <v/>
      </c>
      <c r="O516" s="135">
        <f>IF(N516&gt;0,IF(N516&lt;=180,N516,0),0)</f>
        <v/>
      </c>
      <c r="P516" s="133">
        <f>IF(AND(N516&lt;90,N516&gt;0),Q516,0)</f>
        <v/>
      </c>
      <c r="Q516" s="133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33">
        <f>IF(AND(H516=TRUE,I516=FALSE),Q516,0)</f>
        <v/>
      </c>
      <c r="S516" s="133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34">
        <f>IF(U516=TRUE,$J516,"")</f>
        <v/>
      </c>
      <c r="U516" s="132" t="b">
        <v>0</v>
      </c>
      <c r="V516" s="133">
        <f>IF(AND(H516=TRUE,OR(K516="",K516&gt;M516)),S516,0)</f>
        <v/>
      </c>
      <c r="W516" s="132" t="n">
        <v>0</v>
      </c>
      <c r="X516" s="132" t="b">
        <v>0</v>
      </c>
      <c r="Y516" s="135">
        <f>IF(H516=FALSE,VLOOKUP($C516,Sales!$C:$F,4,FALSE),1)</f>
        <v/>
      </c>
      <c r="Z516" s="132">
        <f>IF(Y516=0,"Release",IF(AND(L516&lt;J516,Y516=1,H516=FALSE,U516=FALSE,MONTH(L516)&amp;"/"&amp;YEAR(L516)&lt;&gt;MONTH(J516)&amp;"/"&amp;YEAR(J516)),"Release",""))</f>
        <v/>
      </c>
      <c r="AA516" s="136">
        <f>_xlfn.minifs($L:$L,$C:$C,$C516,$F:$F,"&lt;&gt;0")</f>
        <v/>
      </c>
      <c r="AB516" s="136">
        <f>C516&amp;"-"&amp;A516</f>
        <v/>
      </c>
      <c r="AC516" s="136">
        <f>L516</f>
        <v/>
      </c>
      <c r="AD516" s="136">
        <f>EOMONTH(EDATE($J516, 0), 0)</f>
        <v/>
      </c>
      <c r="AE516" s="135">
        <f>IF(AND(AD516&gt;EOMONTH(EDATE(AA516, 0), 0)),1,0)</f>
        <v/>
      </c>
    </row>
    <row r="517">
      <c r="A517" s="132" t="inlineStr">
        <is>
          <t>ZVOR01</t>
        </is>
      </c>
      <c r="B517" s="132" t="n">
        <v>5</v>
      </c>
      <c r="C517" s="132" t="inlineStr">
        <is>
          <t>HVO101</t>
        </is>
      </c>
      <c r="D517" s="132" t="inlineStr">
        <is>
          <t>O</t>
        </is>
      </c>
      <c r="E517" s="132" t="inlineStr">
        <is>
          <t xml:space="preserve">Vorster Sophia Maria Catharina </t>
        </is>
      </c>
      <c r="F517" s="133">
        <f>SUMIFS(Investors!$M:$M, Investors!$I:$I, "&lt;=" &amp; 'NSST Print'!$B$3, Investors!$K:$K, "&gt;" &amp; 'NSST Print'!$B$3, Investors!$A:$A, 'Investor Exit List'!A517, Investors!$E:$E, 'Investor Exit List'!C517)</f>
        <v/>
      </c>
      <c r="G517" s="134" t="n">
        <v>45129</v>
      </c>
      <c r="H517" s="132">
        <f>VLOOKUP($C517,Sales!$C:$E,2,FALSE)</f>
        <v/>
      </c>
      <c r="I517" s="132">
        <f>VLOOKUP($C517,Sales!$C:$E,3,FALSE)</f>
        <v/>
      </c>
      <c r="J517" s="134">
        <f>SUMIFS(Sales!$H:$H,Sales!$C:$C,'Investor Exit List'!$C517)</f>
        <v/>
      </c>
      <c r="K517" s="134">
        <f>IF(I517=TRUE,J517,"")</f>
        <v/>
      </c>
      <c r="L517" s="134">
        <f>G517+731</f>
        <v/>
      </c>
      <c r="M517" s="134" t="n">
        <v>45473</v>
      </c>
      <c r="N517" s="135">
        <f>IFERROR(IF(G517&lt;&gt;"",IF(I517=TRUE,0,IF(U517=TRUE,0,L517-M517)),0),0)</f>
        <v/>
      </c>
      <c r="O517" s="135">
        <f>IF(N517&gt;0,IF(N517&lt;=180,N517,0),0)</f>
        <v/>
      </c>
      <c r="P517" s="133">
        <f>IF(AND(N517&lt;90,N517&gt;0),Q517,0)</f>
        <v/>
      </c>
      <c r="Q517" s="133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33">
        <f>IF(AND(H517=TRUE,I517=FALSE),Q517,0)</f>
        <v/>
      </c>
      <c r="S517" s="133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34">
        <f>IF(U517=TRUE,$J517,"")</f>
        <v/>
      </c>
      <c r="U517" s="132" t="b">
        <v>0</v>
      </c>
      <c r="V517" s="133">
        <f>IF(AND(H517=TRUE,OR(K517="",K517&gt;M517)),S517,0)</f>
        <v/>
      </c>
      <c r="W517" s="132" t="n">
        <v>0</v>
      </c>
      <c r="X517" s="132" t="b">
        <v>0</v>
      </c>
      <c r="Y517" s="135">
        <f>IF(H517=FALSE,VLOOKUP($C517,Sales!$C:$F,4,FALSE),1)</f>
        <v/>
      </c>
      <c r="Z517" s="132">
        <f>IF(Y517=0,"Release",IF(AND(L517&lt;J517,Y517=1,H517=FALSE,U517=FALSE,MONTH(L517)&amp;"/"&amp;YEAR(L517)&lt;&gt;MONTH(J517)&amp;"/"&amp;YEAR(J517)),"Release",""))</f>
        <v/>
      </c>
      <c r="AA517" s="136">
        <f>_xlfn.minifs($L:$L,$C:$C,$C517,$F:$F,"&lt;&gt;0")</f>
        <v/>
      </c>
      <c r="AB517" s="136">
        <f>C517&amp;"-"&amp;A517</f>
        <v/>
      </c>
      <c r="AC517" s="136">
        <f>L517</f>
        <v/>
      </c>
      <c r="AD517" s="136">
        <f>EOMONTH(EDATE($J517, 0), 0)</f>
        <v/>
      </c>
      <c r="AE517" s="135">
        <f>IF(AND(AD517&gt;EOMONTH(EDATE(AA517, 0), 0)),1,0)</f>
        <v/>
      </c>
    </row>
    <row r="518">
      <c r="A518" s="132" t="inlineStr">
        <is>
          <t>ZWAT01</t>
        </is>
      </c>
      <c r="B518" s="132" t="n">
        <v>13</v>
      </c>
      <c r="C518" s="132" t="inlineStr">
        <is>
          <t>HVO101</t>
        </is>
      </c>
      <c r="D518" s="132" t="inlineStr">
        <is>
          <t>O</t>
        </is>
      </c>
      <c r="E518" s="132" t="inlineStr">
        <is>
          <t>Watts Peter Gregory</t>
        </is>
      </c>
      <c r="F518" s="133">
        <f>SUMIFS(Investors!$M:$M, Investors!$I:$I, "&lt;=" &amp; 'NSST Print'!$B$3, Investors!$K:$K, "&gt;" &amp; 'NSST Print'!$B$3, Investors!$A:$A, 'Investor Exit List'!A518, Investors!$E:$E, 'Investor Exit List'!C518)</f>
        <v/>
      </c>
      <c r="G518" s="134" t="n">
        <v>45044</v>
      </c>
      <c r="H518" s="132">
        <f>VLOOKUP($C518,Sales!$C:$E,2,FALSE)</f>
        <v/>
      </c>
      <c r="I518" s="132">
        <f>VLOOKUP($C518,Sales!$C:$E,3,FALSE)</f>
        <v/>
      </c>
      <c r="J518" s="134">
        <f>SUMIFS(Sales!$H:$H,Sales!$C:$C,'Investor Exit List'!$C518)</f>
        <v/>
      </c>
      <c r="K518" s="134">
        <f>IF(I518=TRUE,J518,"")</f>
        <v/>
      </c>
      <c r="L518" s="134">
        <f>G518+731</f>
        <v/>
      </c>
      <c r="M518" s="134" t="n">
        <v>45473</v>
      </c>
      <c r="N518" s="135">
        <f>IFERROR(IF(G518&lt;&gt;"",IF(I518=TRUE,0,IF(U518=TRUE,0,L518-M518)),0),0)</f>
        <v/>
      </c>
      <c r="O518" s="135">
        <f>IF(N518&gt;0,IF(N518&lt;=180,N518,0),0)</f>
        <v/>
      </c>
      <c r="P518" s="133">
        <f>IF(AND(N518&lt;90,N518&gt;0),Q518,0)</f>
        <v/>
      </c>
      <c r="Q518" s="133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33">
        <f>IF(AND(H518=TRUE,I518=FALSE),Q518,0)</f>
        <v/>
      </c>
      <c r="S518" s="133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34">
        <f>IF(U518=TRUE,$J518,"")</f>
        <v/>
      </c>
      <c r="U518" s="132" t="b">
        <v>0</v>
      </c>
      <c r="V518" s="133">
        <f>IF(AND(H518=TRUE,OR(K518="",K518&gt;M518)),S518,0)</f>
        <v/>
      </c>
      <c r="W518" s="132" t="n">
        <v>0</v>
      </c>
      <c r="X518" s="132" t="b">
        <v>0</v>
      </c>
      <c r="Y518" s="135">
        <f>IF(H518=FALSE,VLOOKUP($C518,Sales!$C:$F,4,FALSE),1)</f>
        <v/>
      </c>
      <c r="Z518" s="132">
        <f>IF(Y518=0,"Release",IF(AND(L518&lt;J518,Y518=1,H518=FALSE,U518=FALSE,MONTH(L518)&amp;"/"&amp;YEAR(L518)&lt;&gt;MONTH(J518)&amp;"/"&amp;YEAR(J518)),"Release",""))</f>
        <v/>
      </c>
      <c r="AA518" s="136">
        <f>_xlfn.minifs($L:$L,$C:$C,$C518,$F:$F,"&lt;&gt;0")</f>
        <v/>
      </c>
      <c r="AB518" s="136">
        <f>C518&amp;"-"&amp;A518</f>
        <v/>
      </c>
      <c r="AC518" s="136">
        <f>L518</f>
        <v/>
      </c>
      <c r="AD518" s="136">
        <f>EOMONTH(EDATE($J518, 0), 0)</f>
        <v/>
      </c>
      <c r="AE518" s="135">
        <f>IF(AND(AD518&gt;EOMONTH(EDATE(AA518, 0), 0)),1,0)</f>
        <v/>
      </c>
    </row>
    <row r="519">
      <c r="A519" s="132" t="inlineStr">
        <is>
          <t>ZALM01</t>
        </is>
      </c>
      <c r="B519" s="132" t="n">
        <v>8</v>
      </c>
      <c r="C519" s="132" t="inlineStr">
        <is>
          <t>HVO102</t>
        </is>
      </c>
      <c r="D519" s="132" t="inlineStr">
        <is>
          <t>O</t>
        </is>
      </c>
      <c r="E519" s="132" t="inlineStr">
        <is>
          <t>Lunau Marc</t>
        </is>
      </c>
      <c r="F519" s="133">
        <f>SUMIFS(Investors!$M:$M, Investors!$I:$I, "&lt;=" &amp; 'NSST Print'!$B$3, Investors!$K:$K, "&gt;" &amp; 'NSST Print'!$B$3, Investors!$A:$A, 'Investor Exit List'!A519, Investors!$E:$E, 'Investor Exit List'!C519)</f>
        <v/>
      </c>
      <c r="G519" s="134" t="n">
        <v>44980</v>
      </c>
      <c r="H519" s="132">
        <f>VLOOKUP($C519,Sales!$C:$E,2,FALSE)</f>
        <v/>
      </c>
      <c r="I519" s="132">
        <f>VLOOKUP($C519,Sales!$C:$E,3,FALSE)</f>
        <v/>
      </c>
      <c r="J519" s="134">
        <f>SUMIFS(Sales!$H:$H,Sales!$C:$C,'Investor Exit List'!$C519)</f>
        <v/>
      </c>
      <c r="K519" s="134">
        <f>IF(I519=TRUE,J519,"")</f>
        <v/>
      </c>
      <c r="L519" s="134">
        <f>G519+731</f>
        <v/>
      </c>
      <c r="M519" s="134" t="n">
        <v>45473</v>
      </c>
      <c r="N519" s="135">
        <f>IFERROR(IF(G519&lt;&gt;"",IF(I519=TRUE,0,IF(U519=TRUE,0,L519-M519)),0),0)</f>
        <v/>
      </c>
      <c r="O519" s="135">
        <f>IF(N519&gt;0,IF(N519&lt;=180,N519,0),0)</f>
        <v/>
      </c>
      <c r="P519" s="133">
        <f>IF(AND(N519&lt;90,N519&gt;0),Q519,0)</f>
        <v/>
      </c>
      <c r="Q519" s="133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33">
        <f>IF(AND(H519=TRUE,I519=FALSE),Q519,0)</f>
        <v/>
      </c>
      <c r="S519" s="133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34">
        <f>IF(U519=TRUE,$J519,"")</f>
        <v/>
      </c>
      <c r="U519" s="132" t="b">
        <v>0</v>
      </c>
      <c r="V519" s="133">
        <f>IF(AND(H519=TRUE,OR(K519="",K519&gt;M519)),S519,0)</f>
        <v/>
      </c>
      <c r="W519" s="132" t="n">
        <v>0</v>
      </c>
      <c r="X519" s="132" t="b">
        <v>0</v>
      </c>
      <c r="Y519" s="135">
        <f>IF(H519=FALSE,VLOOKUP($C519,Sales!$C:$F,4,FALSE),1)</f>
        <v/>
      </c>
      <c r="Z519" s="132">
        <f>IF(Y519=0,"Release",IF(AND(L519&lt;J519,Y519=1,H519=FALSE,U519=FALSE,MONTH(L519)&amp;"/"&amp;YEAR(L519)&lt;&gt;MONTH(J519)&amp;"/"&amp;YEAR(J519)),"Release",""))</f>
        <v/>
      </c>
      <c r="AA519" s="136">
        <f>_xlfn.minifs($L:$L,$C:$C,$C519,$F:$F,"&lt;&gt;0")</f>
        <v/>
      </c>
      <c r="AB519" s="136">
        <f>C519&amp;"-"&amp;A519</f>
        <v/>
      </c>
      <c r="AC519" s="136">
        <f>L519</f>
        <v/>
      </c>
      <c r="AD519" s="136">
        <f>EOMONTH(EDATE($J519, 0), 0)</f>
        <v/>
      </c>
      <c r="AE519" s="135">
        <f>IF(AND(AD519&gt;EOMONTH(EDATE(AA519, 0), 0)),1,0)</f>
        <v/>
      </c>
    </row>
    <row r="520">
      <c r="A520" s="132" t="inlineStr">
        <is>
          <t>ZKFT01</t>
        </is>
      </c>
      <c r="B520" s="132" t="n">
        <v>2</v>
      </c>
      <c r="C520" s="132" t="inlineStr">
        <is>
          <t>HVO102</t>
        </is>
      </c>
      <c r="D520" s="132" t="inlineStr">
        <is>
          <t>O</t>
        </is>
      </c>
      <c r="E520" s="132" t="inlineStr">
        <is>
          <t>Koovarjee Koovarjee Family Trust</t>
        </is>
      </c>
      <c r="F520" s="133">
        <f>SUMIFS(Investors!$M:$M, Investors!$I:$I, "&lt;=" &amp; 'NSST Print'!$B$3, Investors!$K:$K, "&gt;" &amp; 'NSST Print'!$B$3, Investors!$A:$A, 'Investor Exit List'!A520, Investors!$E:$E, 'Investor Exit List'!C520)</f>
        <v/>
      </c>
      <c r="G520" s="134" t="n">
        <v>45016</v>
      </c>
      <c r="H520" s="132">
        <f>VLOOKUP($C520,Sales!$C:$E,2,FALSE)</f>
        <v/>
      </c>
      <c r="I520" s="132">
        <f>VLOOKUP($C520,Sales!$C:$E,3,FALSE)</f>
        <v/>
      </c>
      <c r="J520" s="134">
        <f>SUMIFS(Sales!$H:$H,Sales!$C:$C,'Investor Exit List'!$C520)</f>
        <v/>
      </c>
      <c r="K520" s="134">
        <f>IF(I520=TRUE,J520,"")</f>
        <v/>
      </c>
      <c r="L520" s="134">
        <f>G520+731</f>
        <v/>
      </c>
      <c r="M520" s="134" t="n">
        <v>45473</v>
      </c>
      <c r="N520" s="135">
        <f>IFERROR(IF(G520&lt;&gt;"",IF(I520=TRUE,0,IF(U520=TRUE,0,L520-M520)),0),0)</f>
        <v/>
      </c>
      <c r="O520" s="135">
        <f>IF(N520&gt;0,IF(N520&lt;=180,N520,0),0)</f>
        <v/>
      </c>
      <c r="P520" s="133">
        <f>IF(AND(N520&lt;90,N520&gt;0),Q520,0)</f>
        <v/>
      </c>
      <c r="Q520" s="133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33">
        <f>IF(AND(H520=TRUE,I520=FALSE),Q520,0)</f>
        <v/>
      </c>
      <c r="S520" s="133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34">
        <f>IF(U520=TRUE,$J520,"")</f>
        <v/>
      </c>
      <c r="U520" s="132" t="b">
        <v>0</v>
      </c>
      <c r="V520" s="133">
        <f>IF(AND(H520=TRUE,OR(K520="",K520&gt;M520)),S520,0)</f>
        <v/>
      </c>
      <c r="W520" s="132" t="n">
        <v>0</v>
      </c>
      <c r="X520" s="132" t="b">
        <v>0</v>
      </c>
      <c r="Y520" s="135">
        <f>IF(H520=FALSE,VLOOKUP($C520,Sales!$C:$F,4,FALSE),1)</f>
        <v/>
      </c>
      <c r="Z520" s="132">
        <f>IF(Y520=0,"Release",IF(AND(L520&lt;J520,Y520=1,H520=FALSE,U520=FALSE,MONTH(L520)&amp;"/"&amp;YEAR(L520)&lt;&gt;MONTH(J520)&amp;"/"&amp;YEAR(J520)),"Release",""))</f>
        <v/>
      </c>
      <c r="AA520" s="136">
        <f>_xlfn.minifs($L:$L,$C:$C,$C520,$F:$F,"&lt;&gt;0")</f>
        <v/>
      </c>
      <c r="AB520" s="136">
        <f>C520&amp;"-"&amp;A520</f>
        <v/>
      </c>
      <c r="AC520" s="136">
        <f>L520</f>
        <v/>
      </c>
      <c r="AD520" s="136">
        <f>EOMONTH(EDATE($J520, 0), 0)</f>
        <v/>
      </c>
      <c r="AE520" s="135">
        <f>IF(AND(AD520&gt;EOMONTH(EDATE(AA520, 0), 0)),1,0)</f>
        <v/>
      </c>
    </row>
    <row r="521">
      <c r="A521" s="132" t="inlineStr">
        <is>
          <t>ZPED01</t>
        </is>
      </c>
      <c r="B521" s="132" t="n">
        <v>3</v>
      </c>
      <c r="C521" s="132" t="inlineStr">
        <is>
          <t>HVO102</t>
        </is>
      </c>
      <c r="D521" s="132" t="inlineStr">
        <is>
          <t>O</t>
        </is>
      </c>
      <c r="E521" s="132" t="inlineStr">
        <is>
          <t>Pedersen Wendy</t>
        </is>
      </c>
      <c r="F521" s="133">
        <f>SUMIFS(Investors!$M:$M, Investors!$I:$I, "&lt;=" &amp; 'NSST Print'!$B$3, Investors!$K:$K, "&gt;" &amp; 'NSST Print'!$B$3, Investors!$A:$A, 'Investor Exit List'!A521, Investors!$E:$E, 'Investor Exit List'!C521)</f>
        <v/>
      </c>
      <c r="G521" s="134" t="n">
        <v>45072</v>
      </c>
      <c r="H521" s="132">
        <f>VLOOKUP($C521,Sales!$C:$E,2,FALSE)</f>
        <v/>
      </c>
      <c r="I521" s="132">
        <f>VLOOKUP($C521,Sales!$C:$E,3,FALSE)</f>
        <v/>
      </c>
      <c r="J521" s="134">
        <f>SUMIFS(Sales!$H:$H,Sales!$C:$C,'Investor Exit List'!$C521)</f>
        <v/>
      </c>
      <c r="K521" s="134">
        <f>IF(I521=TRUE,J521,"")</f>
        <v/>
      </c>
      <c r="L521" s="134">
        <f>G521+731</f>
        <v/>
      </c>
      <c r="M521" s="134" t="n">
        <v>45473</v>
      </c>
      <c r="N521" s="135">
        <f>IFERROR(IF(G521&lt;&gt;"",IF(I521=TRUE,0,IF(U521=TRUE,0,L521-M521)),0),0)</f>
        <v/>
      </c>
      <c r="O521" s="135">
        <f>IF(N521&gt;0,IF(N521&lt;=180,N521,0),0)</f>
        <v/>
      </c>
      <c r="P521" s="133">
        <f>IF(AND(N521&lt;90,N521&gt;0),Q521,0)</f>
        <v/>
      </c>
      <c r="Q521" s="133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33">
        <f>IF(AND(H521=TRUE,I521=FALSE),Q521,0)</f>
        <v/>
      </c>
      <c r="S521" s="133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34">
        <f>IF(U521=TRUE,$J521,"")</f>
        <v/>
      </c>
      <c r="U521" s="132" t="b">
        <v>0</v>
      </c>
      <c r="V521" s="133">
        <f>IF(AND(H521=TRUE,OR(K521="",K521&gt;M521)),S521,0)</f>
        <v/>
      </c>
      <c r="W521" s="132" t="n">
        <v>0</v>
      </c>
      <c r="X521" s="132" t="b">
        <v>0</v>
      </c>
      <c r="Y521" s="135">
        <f>IF(H521=FALSE,VLOOKUP($C521,Sales!$C:$F,4,FALSE),1)</f>
        <v/>
      </c>
      <c r="Z521" s="132">
        <f>IF(Y521=0,"Release",IF(AND(L521&lt;J521,Y521=1,H521=FALSE,U521=FALSE,MONTH(L521)&amp;"/"&amp;YEAR(L521)&lt;&gt;MONTH(J521)&amp;"/"&amp;YEAR(J521)),"Release",""))</f>
        <v/>
      </c>
      <c r="AA521" s="136">
        <f>_xlfn.minifs($L:$L,$C:$C,$C521,$F:$F,"&lt;&gt;0")</f>
        <v/>
      </c>
      <c r="AB521" s="136">
        <f>C521&amp;"-"&amp;A521</f>
        <v/>
      </c>
      <c r="AC521" s="136">
        <f>L521</f>
        <v/>
      </c>
      <c r="AD521" s="136">
        <f>EOMONTH(EDATE($J521, 0), 0)</f>
        <v/>
      </c>
      <c r="AE521" s="135">
        <f>IF(AND(AD521&gt;EOMONTH(EDATE(AA521, 0), 0)),1,0)</f>
        <v/>
      </c>
    </row>
    <row r="522">
      <c r="A522" s="132" t="inlineStr">
        <is>
          <t>ZRIB01</t>
        </is>
      </c>
      <c r="B522" s="132" t="n">
        <v>2</v>
      </c>
      <c r="C522" s="132" t="inlineStr">
        <is>
          <t>HVO102</t>
        </is>
      </c>
      <c r="D522" s="132" t="inlineStr">
        <is>
          <t>O</t>
        </is>
      </c>
      <c r="E522" s="132" t="inlineStr">
        <is>
          <t>Ribeiro Paulo Sergio Da Silva</t>
        </is>
      </c>
      <c r="F522" s="133">
        <f>SUMIFS(Investors!$M:$M, Investors!$I:$I, "&lt;=" &amp; 'NSST Print'!$B$3, Investors!$K:$K, "&gt;" &amp; 'NSST Print'!$B$3, Investors!$A:$A, 'Investor Exit List'!A522, Investors!$E:$E, 'Investor Exit List'!C522)</f>
        <v/>
      </c>
      <c r="G522" s="134" t="n">
        <v>45008</v>
      </c>
      <c r="H522" s="132">
        <f>VLOOKUP($C522,Sales!$C:$E,2,FALSE)</f>
        <v/>
      </c>
      <c r="I522" s="132">
        <f>VLOOKUP($C522,Sales!$C:$E,3,FALSE)</f>
        <v/>
      </c>
      <c r="J522" s="134">
        <f>SUMIFS(Sales!$H:$H,Sales!$C:$C,'Investor Exit List'!$C522)</f>
        <v/>
      </c>
      <c r="K522" s="134">
        <f>IF(I522=TRUE,J522,"")</f>
        <v/>
      </c>
      <c r="L522" s="134">
        <f>G522+731</f>
        <v/>
      </c>
      <c r="M522" s="134" t="n">
        <v>45473</v>
      </c>
      <c r="N522" s="135">
        <f>IFERROR(IF(G522&lt;&gt;"",IF(I522=TRUE,0,IF(U522=TRUE,0,L522-M522)),0),0)</f>
        <v/>
      </c>
      <c r="O522" s="135">
        <f>IF(N522&gt;0,IF(N522&lt;=180,N522,0),0)</f>
        <v/>
      </c>
      <c r="P522" s="133">
        <f>IF(AND(N522&lt;90,N522&gt;0),Q522,0)</f>
        <v/>
      </c>
      <c r="Q522" s="133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33">
        <f>IF(AND(H522=TRUE,I522=FALSE),Q522,0)</f>
        <v/>
      </c>
      <c r="S522" s="133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34">
        <f>IF(U522=TRUE,$J522,"")</f>
        <v/>
      </c>
      <c r="U522" s="132" t="b">
        <v>0</v>
      </c>
      <c r="V522" s="133">
        <f>IF(AND(H522=TRUE,OR(K522="",K522&gt;M522)),S522,0)</f>
        <v/>
      </c>
      <c r="W522" s="132" t="n">
        <v>0</v>
      </c>
      <c r="X522" s="132" t="b">
        <v>0</v>
      </c>
      <c r="Y522" s="135">
        <f>IF(H522=FALSE,VLOOKUP($C522,Sales!$C:$F,4,FALSE),1)</f>
        <v/>
      </c>
      <c r="Z522" s="132">
        <f>IF(Y522=0,"Release",IF(AND(L522&lt;J522,Y522=1,H522=FALSE,U522=FALSE,MONTH(L522)&amp;"/"&amp;YEAR(L522)&lt;&gt;MONTH(J522)&amp;"/"&amp;YEAR(J522)),"Release",""))</f>
        <v/>
      </c>
      <c r="AA522" s="136">
        <f>_xlfn.minifs($L:$L,$C:$C,$C522,$F:$F,"&lt;&gt;0")</f>
        <v/>
      </c>
      <c r="AB522" s="136">
        <f>C522&amp;"-"&amp;A522</f>
        <v/>
      </c>
      <c r="AC522" s="136">
        <f>L522</f>
        <v/>
      </c>
      <c r="AD522" s="136">
        <f>EOMONTH(EDATE($J522, 0), 0)</f>
        <v/>
      </c>
      <c r="AE522" s="135">
        <f>IF(AND(AD522&gt;EOMONTH(EDATE(AA522, 0), 0)),1,0)</f>
        <v/>
      </c>
    </row>
    <row r="523">
      <c r="A523" s="132" t="inlineStr">
        <is>
          <t>ZRIT01</t>
        </is>
      </c>
      <c r="B523" s="132" t="n">
        <v>9</v>
      </c>
      <c r="C523" s="132" t="inlineStr">
        <is>
          <t>HVO102</t>
        </is>
      </c>
      <c r="D523" s="132" t="inlineStr">
        <is>
          <t>O</t>
        </is>
      </c>
      <c r="E523" s="132" t="inlineStr">
        <is>
          <t>Ritter Dennis</t>
        </is>
      </c>
      <c r="F523" s="133">
        <f>SUMIFS(Investors!$M:$M, Investors!$I:$I, "&lt;=" &amp; 'NSST Print'!$B$3, Investors!$K:$K, "&gt;" &amp; 'NSST Print'!$B$3, Investors!$A:$A, 'Investor Exit List'!A523, Investors!$E:$E, 'Investor Exit List'!C523)</f>
        <v/>
      </c>
      <c r="G523" s="134" t="n">
        <v>45016</v>
      </c>
      <c r="H523" s="132">
        <f>VLOOKUP($C523,Sales!$C:$E,2,FALSE)</f>
        <v/>
      </c>
      <c r="I523" s="132">
        <f>VLOOKUP($C523,Sales!$C:$E,3,FALSE)</f>
        <v/>
      </c>
      <c r="J523" s="134">
        <f>SUMIFS(Sales!$H:$H,Sales!$C:$C,'Investor Exit List'!$C523)</f>
        <v/>
      </c>
      <c r="K523" s="134">
        <f>IF(I523=TRUE,J523,"")</f>
        <v/>
      </c>
      <c r="L523" s="134">
        <f>G523+731</f>
        <v/>
      </c>
      <c r="M523" s="134" t="n">
        <v>45473</v>
      </c>
      <c r="N523" s="135">
        <f>IFERROR(IF(G523&lt;&gt;"",IF(I523=TRUE,0,IF(U523=TRUE,0,L523-M523)),0),0)</f>
        <v/>
      </c>
      <c r="O523" s="135">
        <f>IF(N523&gt;0,IF(N523&lt;=180,N523,0),0)</f>
        <v/>
      </c>
      <c r="P523" s="133">
        <f>IF(AND(N523&lt;90,N523&gt;0),Q523,0)</f>
        <v/>
      </c>
      <c r="Q523" s="133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33">
        <f>IF(AND(H523=TRUE,I523=FALSE),Q523,0)</f>
        <v/>
      </c>
      <c r="S523" s="133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34">
        <f>IF(U523=TRUE,$J523,"")</f>
        <v/>
      </c>
      <c r="U523" s="132" t="b">
        <v>0</v>
      </c>
      <c r="V523" s="133">
        <f>IF(AND(H523=TRUE,OR(K523="",K523&gt;M523)),S523,0)</f>
        <v/>
      </c>
      <c r="W523" s="132" t="n">
        <v>0</v>
      </c>
      <c r="X523" s="132" t="b">
        <v>0</v>
      </c>
      <c r="Y523" s="135">
        <f>IF(H523=FALSE,VLOOKUP($C523,Sales!$C:$F,4,FALSE),1)</f>
        <v/>
      </c>
      <c r="Z523" s="132">
        <f>IF(Y523=0,"Release",IF(AND(L523&lt;J523,Y523=1,H523=FALSE,U523=FALSE,MONTH(L523)&amp;"/"&amp;YEAR(L523)&lt;&gt;MONTH(J523)&amp;"/"&amp;YEAR(J523)),"Release",""))</f>
        <v/>
      </c>
      <c r="AA523" s="136">
        <f>_xlfn.minifs($L:$L,$C:$C,$C523,$F:$F,"&lt;&gt;0")</f>
        <v/>
      </c>
      <c r="AB523" s="136">
        <f>C523&amp;"-"&amp;A523</f>
        <v/>
      </c>
      <c r="AC523" s="136">
        <f>L523</f>
        <v/>
      </c>
      <c r="AD523" s="136">
        <f>EOMONTH(EDATE($J523, 0), 0)</f>
        <v/>
      </c>
      <c r="AE523" s="135">
        <f>IF(AND(AD523&gt;EOMONTH(EDATE(AA523, 0), 0)),1,0)</f>
        <v/>
      </c>
    </row>
    <row r="524">
      <c r="A524" s="132" t="inlineStr">
        <is>
          <t>ZMOO02</t>
        </is>
      </c>
      <c r="B524" s="132" t="n">
        <v>3</v>
      </c>
      <c r="C524" s="132" t="inlineStr">
        <is>
          <t>HVO103</t>
        </is>
      </c>
      <c r="D524" s="132" t="inlineStr">
        <is>
          <t>O</t>
        </is>
      </c>
      <c r="E524" s="132" t="inlineStr">
        <is>
          <t>Moodley Chreeson Loganathan</t>
        </is>
      </c>
      <c r="F524" s="133">
        <f>SUMIFS(Investors!$M:$M, Investors!$I:$I, "&lt;=" &amp; 'NSST Print'!$B$3, Investors!$K:$K, "&gt;" &amp; 'NSST Print'!$B$3, Investors!$A:$A, 'Investor Exit List'!A524, Investors!$E:$E, 'Investor Exit List'!C524)</f>
        <v/>
      </c>
      <c r="G524" s="134" t="n">
        <v>45016</v>
      </c>
      <c r="H524" s="132">
        <f>VLOOKUP($C524,Sales!$C:$E,2,FALSE)</f>
        <v/>
      </c>
      <c r="I524" s="132">
        <f>VLOOKUP($C524,Sales!$C:$E,3,FALSE)</f>
        <v/>
      </c>
      <c r="J524" s="134">
        <f>SUMIFS(Sales!$H:$H,Sales!$C:$C,'Investor Exit List'!$C524)</f>
        <v/>
      </c>
      <c r="K524" s="134">
        <f>IF(I524=TRUE,J524,"")</f>
        <v/>
      </c>
      <c r="L524" s="134">
        <f>G524+731</f>
        <v/>
      </c>
      <c r="M524" s="134" t="n">
        <v>45473</v>
      </c>
      <c r="N524" s="135">
        <f>IFERROR(IF(G524&lt;&gt;"",IF(I524=TRUE,0,IF(U524=TRUE,0,L524-M524)),0),0)</f>
        <v/>
      </c>
      <c r="O524" s="135">
        <f>IF(N524&gt;0,IF(N524&lt;=180,N524,0),0)</f>
        <v/>
      </c>
      <c r="P524" s="133">
        <f>IF(AND(N524&lt;90,N524&gt;0),Q524,0)</f>
        <v/>
      </c>
      <c r="Q524" s="133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33">
        <f>IF(AND(H524=TRUE,I524=FALSE),Q524,0)</f>
        <v/>
      </c>
      <c r="S524" s="133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34">
        <f>IF(U524=TRUE,$J524,"")</f>
        <v/>
      </c>
      <c r="U524" s="132" t="b">
        <v>0</v>
      </c>
      <c r="V524" s="133">
        <f>IF(AND(H524=TRUE,OR(K524="",K524&gt;M524)),S524,0)</f>
        <v/>
      </c>
      <c r="W524" s="132" t="n">
        <v>0</v>
      </c>
      <c r="X524" s="132" t="b">
        <v>0</v>
      </c>
      <c r="Y524" s="135">
        <f>IF(H524=FALSE,VLOOKUP($C524,Sales!$C:$F,4,FALSE),1)</f>
        <v/>
      </c>
      <c r="Z524" s="132">
        <f>IF(Y524=0,"Release",IF(AND(L524&lt;J524,Y524=1,H524=FALSE,U524=FALSE,MONTH(L524)&amp;"/"&amp;YEAR(L524)&lt;&gt;MONTH(J524)&amp;"/"&amp;YEAR(J524)),"Release",""))</f>
        <v/>
      </c>
      <c r="AA524" s="136">
        <f>_xlfn.minifs($L:$L,$C:$C,$C524,$F:$F,"&lt;&gt;0")</f>
        <v/>
      </c>
      <c r="AB524" s="136">
        <f>C524&amp;"-"&amp;A524</f>
        <v/>
      </c>
      <c r="AC524" s="136">
        <f>L524</f>
        <v/>
      </c>
      <c r="AD524" s="136">
        <f>EOMONTH(EDATE($J524, 0), 0)</f>
        <v/>
      </c>
      <c r="AE524" s="135">
        <f>IF(AND(AD524&gt;EOMONTH(EDATE(AA524, 0), 0)),1,0)</f>
        <v/>
      </c>
    </row>
    <row r="525">
      <c r="A525" s="132" t="inlineStr">
        <is>
          <t>ZNUN01</t>
        </is>
      </c>
      <c r="B525" s="132" t="n">
        <v>8</v>
      </c>
      <c r="C525" s="132" t="inlineStr">
        <is>
          <t>HVO103</t>
        </is>
      </c>
      <c r="D525" s="132" t="inlineStr">
        <is>
          <t>O</t>
        </is>
      </c>
      <c r="E525" s="132" t="inlineStr">
        <is>
          <t>Nunes Francisco Antonio</t>
        </is>
      </c>
      <c r="F525" s="133">
        <f>SUMIFS(Investors!$M:$M, Investors!$I:$I, "&lt;=" &amp; 'NSST Print'!$B$3, Investors!$K:$K, "&gt;" &amp; 'NSST Print'!$B$3, Investors!$A:$A, 'Investor Exit List'!A525, Investors!$E:$E, 'Investor Exit List'!C525)</f>
        <v/>
      </c>
      <c r="G525" s="134" t="n">
        <v>45044</v>
      </c>
      <c r="H525" s="132">
        <f>VLOOKUP($C525,Sales!$C:$E,2,FALSE)</f>
        <v/>
      </c>
      <c r="I525" s="132">
        <f>VLOOKUP($C525,Sales!$C:$E,3,FALSE)</f>
        <v/>
      </c>
      <c r="J525" s="134">
        <f>SUMIFS(Sales!$H:$H,Sales!$C:$C,'Investor Exit List'!$C525)</f>
        <v/>
      </c>
      <c r="K525" s="134">
        <f>IF(I525=TRUE,J525,"")</f>
        <v/>
      </c>
      <c r="L525" s="134">
        <f>G525+731</f>
        <v/>
      </c>
      <c r="M525" s="134" t="n">
        <v>45473</v>
      </c>
      <c r="N525" s="135">
        <f>IFERROR(IF(G525&lt;&gt;"",IF(I525=TRUE,0,IF(U525=TRUE,0,L525-M525)),0),0)</f>
        <v/>
      </c>
      <c r="O525" s="135">
        <f>IF(N525&gt;0,IF(N525&lt;=180,N525,0),0)</f>
        <v/>
      </c>
      <c r="P525" s="133">
        <f>IF(AND(N525&lt;90,N525&gt;0),Q525,0)</f>
        <v/>
      </c>
      <c r="Q525" s="133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33">
        <f>IF(AND(H525=TRUE,I525=FALSE),Q525,0)</f>
        <v/>
      </c>
      <c r="S525" s="133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34">
        <f>IF(U525=TRUE,$J525,"")</f>
        <v/>
      </c>
      <c r="U525" s="132" t="b">
        <v>0</v>
      </c>
      <c r="V525" s="133">
        <f>IF(AND(H525=TRUE,OR(K525="",K525&gt;M525)),S525,0)</f>
        <v/>
      </c>
      <c r="W525" s="132" t="n">
        <v>0</v>
      </c>
      <c r="X525" s="132" t="b">
        <v>0</v>
      </c>
      <c r="Y525" s="135">
        <f>IF(H525=FALSE,VLOOKUP($C525,Sales!$C:$F,4,FALSE),1)</f>
        <v/>
      </c>
      <c r="Z525" s="132">
        <f>IF(Y525=0,"Release",IF(AND(L525&lt;J525,Y525=1,H525=FALSE,U525=FALSE,MONTH(L525)&amp;"/"&amp;YEAR(L525)&lt;&gt;MONTH(J525)&amp;"/"&amp;YEAR(J525)),"Release",""))</f>
        <v/>
      </c>
      <c r="AA525" s="136">
        <f>_xlfn.minifs($L:$L,$C:$C,$C525,$F:$F,"&lt;&gt;0")</f>
        <v/>
      </c>
      <c r="AB525" s="136">
        <f>C525&amp;"-"&amp;A525</f>
        <v/>
      </c>
      <c r="AC525" s="136">
        <f>L525</f>
        <v/>
      </c>
      <c r="AD525" s="136">
        <f>EOMONTH(EDATE($J525, 0), 0)</f>
        <v/>
      </c>
      <c r="AE525" s="135">
        <f>IF(AND(AD525&gt;EOMONTH(EDATE(AA525, 0), 0)),1,0)</f>
        <v/>
      </c>
    </row>
    <row r="526">
      <c r="A526" s="132" t="inlineStr">
        <is>
          <t>ZRIT01</t>
        </is>
      </c>
      <c r="B526" s="132" t="n">
        <v>10</v>
      </c>
      <c r="C526" s="132" t="inlineStr">
        <is>
          <t>HVO103</t>
        </is>
      </c>
      <c r="D526" s="132" t="inlineStr">
        <is>
          <t>O</t>
        </is>
      </c>
      <c r="E526" s="132" t="inlineStr">
        <is>
          <t>Ritter Dennis</t>
        </is>
      </c>
      <c r="F526" s="133">
        <f>SUMIFS(Investors!$M:$M, Investors!$I:$I, "&lt;=" &amp; 'NSST Print'!$B$3, Investors!$K:$K, "&gt;" &amp; 'NSST Print'!$B$3, Investors!$A:$A, 'Investor Exit List'!A526, Investors!$E:$E, 'Investor Exit List'!C526)</f>
        <v/>
      </c>
      <c r="G526" s="134" t="n">
        <v>45016</v>
      </c>
      <c r="H526" s="132">
        <f>VLOOKUP($C526,Sales!$C:$E,2,FALSE)</f>
        <v/>
      </c>
      <c r="I526" s="132">
        <f>VLOOKUP($C526,Sales!$C:$E,3,FALSE)</f>
        <v/>
      </c>
      <c r="J526" s="134">
        <f>SUMIFS(Sales!$H:$H,Sales!$C:$C,'Investor Exit List'!$C526)</f>
        <v/>
      </c>
      <c r="K526" s="134">
        <f>IF(I526=TRUE,J526,"")</f>
        <v/>
      </c>
      <c r="L526" s="134">
        <f>G526+731</f>
        <v/>
      </c>
      <c r="M526" s="134" t="n">
        <v>45473</v>
      </c>
      <c r="N526" s="135">
        <f>IFERROR(IF(G526&lt;&gt;"",IF(I526=TRUE,0,IF(U526=TRUE,0,L526-M526)),0),0)</f>
        <v/>
      </c>
      <c r="O526" s="135">
        <f>IF(N526&gt;0,IF(N526&lt;=180,N526,0),0)</f>
        <v/>
      </c>
      <c r="P526" s="133">
        <f>IF(AND(N526&lt;90,N526&gt;0),Q526,0)</f>
        <v/>
      </c>
      <c r="Q526" s="133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33">
        <f>IF(AND(H526=TRUE,I526=FALSE),Q526,0)</f>
        <v/>
      </c>
      <c r="S526" s="133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34">
        <f>IF(U526=TRUE,$J526,"")</f>
        <v/>
      </c>
      <c r="U526" s="132" t="b">
        <v>0</v>
      </c>
      <c r="V526" s="133">
        <f>IF(AND(H526=TRUE,OR(K526="",K526&gt;M526)),S526,0)</f>
        <v/>
      </c>
      <c r="W526" s="132" t="n">
        <v>0</v>
      </c>
      <c r="X526" s="132" t="b">
        <v>0</v>
      </c>
      <c r="Y526" s="135">
        <f>IF(H526=FALSE,VLOOKUP($C526,Sales!$C:$F,4,FALSE),1)</f>
        <v/>
      </c>
      <c r="Z526" s="132">
        <f>IF(Y526=0,"Release",IF(AND(L526&lt;J526,Y526=1,H526=FALSE,U526=FALSE,MONTH(L526)&amp;"/"&amp;YEAR(L526)&lt;&gt;MONTH(J526)&amp;"/"&amp;YEAR(J526)),"Release",""))</f>
        <v/>
      </c>
      <c r="AA526" s="136">
        <f>_xlfn.minifs($L:$L,$C:$C,$C526,$F:$F,"&lt;&gt;0")</f>
        <v/>
      </c>
      <c r="AB526" s="136">
        <f>C526&amp;"-"&amp;A526</f>
        <v/>
      </c>
      <c r="AC526" s="136">
        <f>L526</f>
        <v/>
      </c>
      <c r="AD526" s="136">
        <f>EOMONTH(EDATE($J526, 0), 0)</f>
        <v/>
      </c>
      <c r="AE526" s="135">
        <f>IF(AND(AD526&gt;EOMONTH(EDATE(AA526, 0), 0)),1,0)</f>
        <v/>
      </c>
    </row>
    <row r="527">
      <c r="A527" s="132" t="inlineStr">
        <is>
          <t>ZLEW01</t>
        </is>
      </c>
      <c r="B527" s="132" t="n">
        <v>10</v>
      </c>
      <c r="C527" s="132" t="inlineStr">
        <is>
          <t>HVO104</t>
        </is>
      </c>
      <c r="D527" s="132" t="inlineStr">
        <is>
          <t>O</t>
        </is>
      </c>
      <c r="E527" s="132" t="inlineStr">
        <is>
          <t>Lewis Martina Christina</t>
        </is>
      </c>
      <c r="F527" s="133">
        <f>SUMIFS(Investors!$M:$M, Investors!$I:$I, "&lt;=" &amp; 'NSST Print'!$B$3, Investors!$K:$K, "&gt;" &amp; 'NSST Print'!$B$3, Investors!$A:$A, 'Investor Exit List'!A527, Investors!$E:$E, 'Investor Exit List'!C527)</f>
        <v/>
      </c>
      <c r="G527" s="134" t="n">
        <v>45016</v>
      </c>
      <c r="H527" s="132">
        <f>VLOOKUP($C527,Sales!$C:$E,2,FALSE)</f>
        <v/>
      </c>
      <c r="I527" s="132">
        <f>VLOOKUP($C527,Sales!$C:$E,3,FALSE)</f>
        <v/>
      </c>
      <c r="J527" s="134">
        <f>SUMIFS(Sales!$H:$H,Sales!$C:$C,'Investor Exit List'!$C527)</f>
        <v/>
      </c>
      <c r="K527" s="134">
        <f>IF(I527=TRUE,J527,"")</f>
        <v/>
      </c>
      <c r="L527" s="134">
        <f>G527+731</f>
        <v/>
      </c>
      <c r="M527" s="134" t="n">
        <v>45473</v>
      </c>
      <c r="N527" s="135">
        <f>IFERROR(IF(G527&lt;&gt;"",IF(I527=TRUE,0,IF(U527=TRUE,0,L527-M527)),0),0)</f>
        <v/>
      </c>
      <c r="O527" s="135">
        <f>IF(N527&gt;0,IF(N527&lt;=180,N527,0),0)</f>
        <v/>
      </c>
      <c r="P527" s="133">
        <f>IF(AND(N527&lt;90,N527&gt;0),Q527,0)</f>
        <v/>
      </c>
      <c r="Q527" s="133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33">
        <f>IF(AND(H527=TRUE,I527=FALSE),Q527,0)</f>
        <v/>
      </c>
      <c r="S527" s="133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34">
        <f>IF(U527=TRUE,$J527,"")</f>
        <v/>
      </c>
      <c r="U527" s="132" t="b">
        <v>0</v>
      </c>
      <c r="V527" s="133">
        <f>IF(AND(H527=TRUE,OR(K527="",K527&gt;M527)),S527,0)</f>
        <v/>
      </c>
      <c r="W527" s="132" t="n">
        <v>0</v>
      </c>
      <c r="X527" s="132" t="b">
        <v>0</v>
      </c>
      <c r="Y527" s="135">
        <f>IF(H527=FALSE,VLOOKUP($C527,Sales!$C:$F,4,FALSE),1)</f>
        <v/>
      </c>
      <c r="Z527" s="132">
        <f>IF(Y527=0,"Release",IF(AND(L527&lt;J527,Y527=1,H527=FALSE,U527=FALSE,MONTH(L527)&amp;"/"&amp;YEAR(L527)&lt;&gt;MONTH(J527)&amp;"/"&amp;YEAR(J527)),"Release",""))</f>
        <v/>
      </c>
      <c r="AA527" s="136">
        <f>_xlfn.minifs($L:$L,$C:$C,$C527,$F:$F,"&lt;&gt;0")</f>
        <v/>
      </c>
      <c r="AB527" s="136">
        <f>C527&amp;"-"&amp;A527</f>
        <v/>
      </c>
      <c r="AC527" s="136">
        <f>L527</f>
        <v/>
      </c>
      <c r="AD527" s="136">
        <f>EOMONTH(EDATE($J527, 0), 0)</f>
        <v/>
      </c>
      <c r="AE527" s="135">
        <f>IF(AND(AD527&gt;EOMONTH(EDATE(AA527, 0), 0)),1,0)</f>
        <v/>
      </c>
    </row>
    <row r="528">
      <c r="A528" s="132" t="inlineStr">
        <is>
          <t>ZDEL01</t>
        </is>
      </c>
      <c r="B528" s="132" t="n">
        <v>9</v>
      </c>
      <c r="C528" s="132" t="inlineStr">
        <is>
          <t>HVO105</t>
        </is>
      </c>
      <c r="D528" s="132" t="inlineStr">
        <is>
          <t>O</t>
        </is>
      </c>
      <c r="E528" s="132" t="inlineStr">
        <is>
          <t>Jansen van Vuuren Pieter</t>
        </is>
      </c>
      <c r="F528" s="133">
        <f>SUMIFS(Investors!$M:$M, Investors!$I:$I, "&lt;=" &amp; 'NSST Print'!$B$3, Investors!$K:$K, "&gt;" &amp; 'NSST Print'!$B$3, Investors!$A:$A, 'Investor Exit List'!A528, Investors!$E:$E, 'Investor Exit List'!C528)</f>
        <v/>
      </c>
      <c r="G528" s="134" t="n">
        <v>45016</v>
      </c>
      <c r="H528" s="132">
        <f>VLOOKUP($C528,Sales!$C:$E,2,FALSE)</f>
        <v/>
      </c>
      <c r="I528" s="132">
        <f>VLOOKUP($C528,Sales!$C:$E,3,FALSE)</f>
        <v/>
      </c>
      <c r="J528" s="134">
        <f>SUMIFS(Sales!$H:$H,Sales!$C:$C,'Investor Exit List'!$C528)</f>
        <v/>
      </c>
      <c r="K528" s="134">
        <f>IF(I528=TRUE,J528,"")</f>
        <v/>
      </c>
      <c r="L528" s="134">
        <f>G528+731</f>
        <v/>
      </c>
      <c r="M528" s="134" t="n">
        <v>45473</v>
      </c>
      <c r="N528" s="135">
        <f>IFERROR(IF(G528&lt;&gt;"",IF(I528=TRUE,0,IF(U528=TRUE,0,L528-M528)),0),0)</f>
        <v/>
      </c>
      <c r="O528" s="135">
        <f>IF(N528&gt;0,IF(N528&lt;=180,N528,0),0)</f>
        <v/>
      </c>
      <c r="P528" s="133">
        <f>IF(AND(N528&lt;90,N528&gt;0),Q528,0)</f>
        <v/>
      </c>
      <c r="Q528" s="133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33">
        <f>IF(AND(H528=TRUE,I528=FALSE),Q528,0)</f>
        <v/>
      </c>
      <c r="S528" s="133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34">
        <f>IF(U528=TRUE,$J528,"")</f>
        <v/>
      </c>
      <c r="U528" s="132" t="b">
        <v>0</v>
      </c>
      <c r="V528" s="133">
        <f>IF(AND(H528=TRUE,OR(K528="",K528&gt;M528)),S528,0)</f>
        <v/>
      </c>
      <c r="W528" s="132" t="n">
        <v>0</v>
      </c>
      <c r="X528" s="132" t="b">
        <v>0</v>
      </c>
      <c r="Y528" s="135">
        <f>IF(H528=FALSE,VLOOKUP($C528,Sales!$C:$F,4,FALSE),1)</f>
        <v/>
      </c>
      <c r="Z528" s="132">
        <f>IF(Y528=0,"Release",IF(AND(L528&lt;J528,Y528=1,H528=FALSE,U528=FALSE,MONTH(L528)&amp;"/"&amp;YEAR(L528)&lt;&gt;MONTH(J528)&amp;"/"&amp;YEAR(J528)),"Release",""))</f>
        <v/>
      </c>
      <c r="AA528" s="136">
        <f>_xlfn.minifs($L:$L,$C:$C,$C528,$F:$F,"&lt;&gt;0")</f>
        <v/>
      </c>
      <c r="AB528" s="136">
        <f>C528&amp;"-"&amp;A528</f>
        <v/>
      </c>
      <c r="AC528" s="136">
        <f>L528</f>
        <v/>
      </c>
      <c r="AD528" s="136">
        <f>EOMONTH(EDATE($J528, 0), 0)</f>
        <v/>
      </c>
      <c r="AE528" s="135">
        <f>IF(AND(AD528&gt;EOMONTH(EDATE(AA528, 0), 0)),1,0)</f>
        <v/>
      </c>
    </row>
    <row r="529">
      <c r="A529" s="132" t="inlineStr">
        <is>
          <t>ZDIC01</t>
        </is>
      </c>
      <c r="B529" s="132" t="n">
        <v>12</v>
      </c>
      <c r="C529" s="132" t="inlineStr">
        <is>
          <t>HVO105</t>
        </is>
      </c>
      <c r="D529" s="132" t="inlineStr">
        <is>
          <t>O</t>
        </is>
      </c>
      <c r="E529" s="132" t="inlineStr">
        <is>
          <t>Dickinson Grant Allan</t>
        </is>
      </c>
      <c r="F529" s="133">
        <f>SUMIFS(Investors!$M:$M, Investors!$I:$I, "&lt;=" &amp; 'NSST Print'!$B$3, Investors!$K:$K, "&gt;" &amp; 'NSST Print'!$B$3, Investors!$A:$A, 'Investor Exit List'!A529, Investors!$E:$E, 'Investor Exit List'!C529)</f>
        <v/>
      </c>
      <c r="G529" s="134" t="n">
        <v>45044</v>
      </c>
      <c r="H529" s="132">
        <f>VLOOKUP($C529,Sales!$C:$E,2,FALSE)</f>
        <v/>
      </c>
      <c r="I529" s="132">
        <f>VLOOKUP($C529,Sales!$C:$E,3,FALSE)</f>
        <v/>
      </c>
      <c r="J529" s="134">
        <f>SUMIFS(Sales!$H:$H,Sales!$C:$C,'Investor Exit List'!$C529)</f>
        <v/>
      </c>
      <c r="K529" s="134">
        <f>IF(I529=TRUE,J529,"")</f>
        <v/>
      </c>
      <c r="L529" s="134">
        <f>G529+731</f>
        <v/>
      </c>
      <c r="M529" s="134" t="n">
        <v>45473</v>
      </c>
      <c r="N529" s="135">
        <f>IFERROR(IF(G529&lt;&gt;"",IF(I529=TRUE,0,IF(U529=TRUE,0,L529-M529)),0),0)</f>
        <v/>
      </c>
      <c r="O529" s="135">
        <f>IF(N529&gt;0,IF(N529&lt;=180,N529,0),0)</f>
        <v/>
      </c>
      <c r="P529" s="133">
        <f>IF(AND(N529&lt;90,N529&gt;0),Q529,0)</f>
        <v/>
      </c>
      <c r="Q529" s="133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33">
        <f>IF(AND(H529=TRUE,I529=FALSE),Q529,0)</f>
        <v/>
      </c>
      <c r="S529" s="133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34">
        <f>IF(U529=TRUE,$J529,"")</f>
        <v/>
      </c>
      <c r="U529" s="132" t="b">
        <v>0</v>
      </c>
      <c r="V529" s="133">
        <f>IF(AND(H529=TRUE,OR(K529="",K529&gt;M529)),S529,0)</f>
        <v/>
      </c>
      <c r="W529" s="132" t="n">
        <v>0</v>
      </c>
      <c r="X529" s="132" t="b">
        <v>0</v>
      </c>
      <c r="Y529" s="135">
        <f>IF(H529=FALSE,VLOOKUP($C529,Sales!$C:$F,4,FALSE),1)</f>
        <v/>
      </c>
      <c r="Z529" s="132">
        <f>IF(Y529=0,"Release",IF(AND(L529&lt;J529,Y529=1,H529=FALSE,U529=FALSE,MONTH(L529)&amp;"/"&amp;YEAR(L529)&lt;&gt;MONTH(J529)&amp;"/"&amp;YEAR(J529)),"Release",""))</f>
        <v/>
      </c>
      <c r="AA529" s="136">
        <f>_xlfn.minifs($L:$L,$C:$C,$C529,$F:$F,"&lt;&gt;0")</f>
        <v/>
      </c>
      <c r="AB529" s="136">
        <f>C529&amp;"-"&amp;A529</f>
        <v/>
      </c>
      <c r="AC529" s="136">
        <f>L529</f>
        <v/>
      </c>
      <c r="AD529" s="136">
        <f>EOMONTH(EDATE($J529, 0), 0)</f>
        <v/>
      </c>
      <c r="AE529" s="135">
        <f>IF(AND(AD529&gt;EOMONTH(EDATE(AA529, 0), 0)),1,0)</f>
        <v/>
      </c>
    </row>
    <row r="530">
      <c r="A530" s="132" t="inlineStr">
        <is>
          <t>ZHUT01</t>
        </is>
      </c>
      <c r="B530" s="132" t="n">
        <v>8</v>
      </c>
      <c r="C530" s="132" t="inlineStr">
        <is>
          <t>HVO105</t>
        </is>
      </c>
      <c r="D530" s="132" t="inlineStr">
        <is>
          <t>O</t>
        </is>
      </c>
      <c r="E530" s="132" t="inlineStr">
        <is>
          <t>Hutchings Tracy Jane</t>
        </is>
      </c>
      <c r="F530" s="133">
        <f>SUMIFS(Investors!$M:$M, Investors!$I:$I, "&lt;=" &amp; 'NSST Print'!$B$3, Investors!$K:$K, "&gt;" &amp; 'NSST Print'!$B$3, Investors!$A:$A, 'Investor Exit List'!A530, Investors!$E:$E, 'Investor Exit List'!C530)</f>
        <v/>
      </c>
      <c r="G530" s="134" t="n">
        <v>45008</v>
      </c>
      <c r="H530" s="132">
        <f>VLOOKUP($C530,Sales!$C:$E,2,FALSE)</f>
        <v/>
      </c>
      <c r="I530" s="132">
        <f>VLOOKUP($C530,Sales!$C:$E,3,FALSE)</f>
        <v/>
      </c>
      <c r="J530" s="134">
        <f>SUMIFS(Sales!$H:$H,Sales!$C:$C,'Investor Exit List'!$C530)</f>
        <v/>
      </c>
      <c r="K530" s="134">
        <f>IF(I530=TRUE,J530,"")</f>
        <v/>
      </c>
      <c r="L530" s="134">
        <f>G530+731</f>
        <v/>
      </c>
      <c r="M530" s="134" t="n">
        <v>45473</v>
      </c>
      <c r="N530" s="135">
        <f>IFERROR(IF(G530&lt;&gt;"",IF(I530=TRUE,0,IF(U530=TRUE,0,L530-M530)),0),0)</f>
        <v/>
      </c>
      <c r="O530" s="135">
        <f>IF(N530&gt;0,IF(N530&lt;=180,N530,0),0)</f>
        <v/>
      </c>
      <c r="P530" s="133">
        <f>IF(AND(N530&lt;90,N530&gt;0),Q530,0)</f>
        <v/>
      </c>
      <c r="Q530" s="133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33">
        <f>IF(AND(H530=TRUE,I530=FALSE),Q530,0)</f>
        <v/>
      </c>
      <c r="S530" s="133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34">
        <f>IF(U530=TRUE,$J530,"")</f>
        <v/>
      </c>
      <c r="U530" s="132" t="b">
        <v>0</v>
      </c>
      <c r="V530" s="133">
        <f>IF(AND(H530=TRUE,OR(K530="",K530&gt;M530)),S530,0)</f>
        <v/>
      </c>
      <c r="W530" s="132" t="n">
        <v>0</v>
      </c>
      <c r="X530" s="132" t="b">
        <v>0</v>
      </c>
      <c r="Y530" s="135">
        <f>IF(H530=FALSE,VLOOKUP($C530,Sales!$C:$F,4,FALSE),1)</f>
        <v/>
      </c>
      <c r="Z530" s="132">
        <f>IF(Y530=0,"Release",IF(AND(L530&lt;J530,Y530=1,H530=FALSE,U530=FALSE,MONTH(L530)&amp;"/"&amp;YEAR(L530)&lt;&gt;MONTH(J530)&amp;"/"&amp;YEAR(J530)),"Release",""))</f>
        <v/>
      </c>
      <c r="AA530" s="136">
        <f>_xlfn.minifs($L:$L,$C:$C,$C530,$F:$F,"&lt;&gt;0")</f>
        <v/>
      </c>
      <c r="AB530" s="136">
        <f>C530&amp;"-"&amp;A530</f>
        <v/>
      </c>
      <c r="AC530" s="136">
        <f>L530</f>
        <v/>
      </c>
      <c r="AD530" s="136">
        <f>EOMONTH(EDATE($J530, 0), 0)</f>
        <v/>
      </c>
      <c r="AE530" s="135">
        <f>IF(AND(AD530&gt;EOMONTH(EDATE(AA530, 0), 0)),1,0)</f>
        <v/>
      </c>
    </row>
    <row r="531">
      <c r="A531" s="132" t="inlineStr">
        <is>
          <t>ZCRO01</t>
        </is>
      </c>
      <c r="B531" s="132" t="n">
        <v>10</v>
      </c>
      <c r="C531" s="132" t="inlineStr">
        <is>
          <t>HVO201</t>
        </is>
      </c>
      <c r="D531" s="132" t="inlineStr">
        <is>
          <t>O</t>
        </is>
      </c>
      <c r="E531" s="132" t="inlineStr">
        <is>
          <t>Lunau Marc</t>
        </is>
      </c>
      <c r="F531" s="133">
        <f>SUMIFS(Investors!$M:$M, Investors!$I:$I, "&lt;=" &amp; 'NSST Print'!$B$3, Investors!$K:$K, "&gt;" &amp; 'NSST Print'!$B$3, Investors!$A:$A, 'Investor Exit List'!A531, Investors!$E:$E, 'Investor Exit List'!C531)</f>
        <v/>
      </c>
      <c r="G531" s="134" t="n">
        <v>45044</v>
      </c>
      <c r="H531" s="132">
        <f>VLOOKUP($C531,Sales!$C:$E,2,FALSE)</f>
        <v/>
      </c>
      <c r="I531" s="132">
        <f>VLOOKUP($C531,Sales!$C:$E,3,FALSE)</f>
        <v/>
      </c>
      <c r="J531" s="134">
        <f>SUMIFS(Sales!$H:$H,Sales!$C:$C,'Investor Exit List'!$C531)</f>
        <v/>
      </c>
      <c r="K531" s="134">
        <f>IF(I531=TRUE,J531,"")</f>
        <v/>
      </c>
      <c r="L531" s="134">
        <f>G531+731</f>
        <v/>
      </c>
      <c r="M531" s="134" t="n">
        <v>45473</v>
      </c>
      <c r="N531" s="135">
        <f>IFERROR(IF(G531&lt;&gt;"",IF(I531=TRUE,0,IF(U531=TRUE,0,L531-M531)),0),0)</f>
        <v/>
      </c>
      <c r="O531" s="135">
        <f>IF(N531&gt;0,IF(N531&lt;=180,N531,0),0)</f>
        <v/>
      </c>
      <c r="P531" s="133">
        <f>IF(AND(N531&lt;90,N531&gt;0),Q531,0)</f>
        <v/>
      </c>
      <c r="Q531" s="133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33">
        <f>IF(AND(H531=TRUE,I531=FALSE),Q531,0)</f>
        <v/>
      </c>
      <c r="S531" s="133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34">
        <f>IF(U531=TRUE,$J531,"")</f>
        <v/>
      </c>
      <c r="U531" s="132" t="b">
        <v>0</v>
      </c>
      <c r="V531" s="133">
        <f>IF(AND(H531=TRUE,OR(K531="",K531&gt;M531)),S531,0)</f>
        <v/>
      </c>
      <c r="W531" s="132" t="n">
        <v>0</v>
      </c>
      <c r="X531" s="132" t="b">
        <v>0</v>
      </c>
      <c r="Y531" s="135">
        <f>IF(H531=FALSE,VLOOKUP($C531,Sales!$C:$F,4,FALSE),1)</f>
        <v/>
      </c>
      <c r="Z531" s="132">
        <f>IF(Y531=0,"Release",IF(AND(L531&lt;J531,Y531=1,H531=FALSE,U531=FALSE,MONTH(L531)&amp;"/"&amp;YEAR(L531)&lt;&gt;MONTH(J531)&amp;"/"&amp;YEAR(J531)),"Release",""))</f>
        <v/>
      </c>
      <c r="AA531" s="136">
        <f>_xlfn.minifs($L:$L,$C:$C,$C531,$F:$F,"&lt;&gt;0")</f>
        <v/>
      </c>
      <c r="AB531" s="136">
        <f>C531&amp;"-"&amp;A531</f>
        <v/>
      </c>
      <c r="AC531" s="136">
        <f>L531</f>
        <v/>
      </c>
      <c r="AD531" s="136">
        <f>EOMONTH(EDATE($J531, 0), 0)</f>
        <v/>
      </c>
      <c r="AE531" s="135">
        <f>IF(AND(AD531&gt;EOMONTH(EDATE(AA531, 0), 0)),1,0)</f>
        <v/>
      </c>
    </row>
    <row r="532">
      <c r="A532" s="132" t="inlineStr">
        <is>
          <t>ZJOH01</t>
        </is>
      </c>
      <c r="B532" s="132" t="n">
        <v>8</v>
      </c>
      <c r="C532" s="132" t="inlineStr">
        <is>
          <t>HVO201</t>
        </is>
      </c>
      <c r="D532" s="132" t="inlineStr">
        <is>
          <t>O</t>
        </is>
      </c>
      <c r="E532" s="132" t="inlineStr">
        <is>
          <t>Johns Lisa-Marie Natalie</t>
        </is>
      </c>
      <c r="F532" s="133">
        <f>SUMIFS(Investors!$M:$M, Investors!$I:$I, "&lt;=" &amp; 'NSST Print'!$B$3, Investors!$K:$K, "&gt;" &amp; 'NSST Print'!$B$3, Investors!$A:$A, 'Investor Exit List'!A532, Investors!$E:$E, 'Investor Exit List'!C532)</f>
        <v/>
      </c>
      <c r="G532" s="134" t="n">
        <v>45072</v>
      </c>
      <c r="H532" s="132">
        <f>VLOOKUP($C532,Sales!$C:$E,2,FALSE)</f>
        <v/>
      </c>
      <c r="I532" s="132">
        <f>VLOOKUP($C532,Sales!$C:$E,3,FALSE)</f>
        <v/>
      </c>
      <c r="J532" s="134">
        <f>SUMIFS(Sales!$H:$H,Sales!$C:$C,'Investor Exit List'!$C532)</f>
        <v/>
      </c>
      <c r="K532" s="134">
        <f>IF(I532=TRUE,J532,"")</f>
        <v/>
      </c>
      <c r="L532" s="134">
        <f>G532+731</f>
        <v/>
      </c>
      <c r="M532" s="134" t="n">
        <v>45473</v>
      </c>
      <c r="N532" s="135">
        <f>IFERROR(IF(G532&lt;&gt;"",IF(I532=TRUE,0,IF(U532=TRUE,0,L532-M532)),0),0)</f>
        <v/>
      </c>
      <c r="O532" s="135">
        <f>IF(N532&gt;0,IF(N532&lt;=180,N532,0),0)</f>
        <v/>
      </c>
      <c r="P532" s="133">
        <f>IF(AND(N532&lt;90,N532&gt;0),Q532,0)</f>
        <v/>
      </c>
      <c r="Q532" s="133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33">
        <f>IF(AND(H532=TRUE,I532=FALSE),Q532,0)</f>
        <v/>
      </c>
      <c r="S532" s="133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34">
        <f>IF(U532=TRUE,$J532,"")</f>
        <v/>
      </c>
      <c r="U532" s="132" t="b">
        <v>0</v>
      </c>
      <c r="V532" s="133">
        <f>IF(AND(H532=TRUE,OR(K532="",K532&gt;M532)),S532,0)</f>
        <v/>
      </c>
      <c r="W532" s="132" t="n">
        <v>0</v>
      </c>
      <c r="X532" s="132" t="b">
        <v>0</v>
      </c>
      <c r="Y532" s="135">
        <f>IF(H532=FALSE,VLOOKUP($C532,Sales!$C:$F,4,FALSE),1)</f>
        <v/>
      </c>
      <c r="Z532" s="132">
        <f>IF(Y532=0,"Release",IF(AND(L532&lt;J532,Y532=1,H532=FALSE,U532=FALSE,MONTH(L532)&amp;"/"&amp;YEAR(L532)&lt;&gt;MONTH(J532)&amp;"/"&amp;YEAR(J532)),"Release",""))</f>
        <v/>
      </c>
      <c r="AA532" s="136">
        <f>_xlfn.minifs($L:$L,$C:$C,$C532,$F:$F,"&lt;&gt;0")</f>
        <v/>
      </c>
      <c r="AB532" s="136">
        <f>C532&amp;"-"&amp;A532</f>
        <v/>
      </c>
      <c r="AC532" s="136">
        <f>L532</f>
        <v/>
      </c>
      <c r="AD532" s="136">
        <f>EOMONTH(EDATE($J532, 0), 0)</f>
        <v/>
      </c>
      <c r="AE532" s="135">
        <f>IF(AND(AD532&gt;EOMONTH(EDATE(AA532, 0), 0)),1,0)</f>
        <v/>
      </c>
    </row>
    <row r="533">
      <c r="A533" s="132" t="inlineStr">
        <is>
          <t>ZMAT01</t>
        </is>
      </c>
      <c r="B533" s="132" t="n">
        <v>6</v>
      </c>
      <c r="C533" s="132" t="inlineStr">
        <is>
          <t>HVO201</t>
        </is>
      </c>
      <c r="D533" s="132" t="inlineStr">
        <is>
          <t>O</t>
        </is>
      </c>
      <c r="E533" s="132" t="inlineStr">
        <is>
          <t>Matthews Natalie</t>
        </is>
      </c>
      <c r="F533" s="133">
        <f>SUMIFS(Investors!$M:$M, Investors!$I:$I, "&lt;=" &amp; 'NSST Print'!$B$3, Investors!$K:$K, "&gt;" &amp; 'NSST Print'!$B$3, Investors!$A:$A, 'Investor Exit List'!A533, Investors!$E:$E, 'Investor Exit List'!C533)</f>
        <v/>
      </c>
      <c r="G533" s="134" t="n">
        <v>45072</v>
      </c>
      <c r="H533" s="132">
        <f>VLOOKUP($C533,Sales!$C:$E,2,FALSE)</f>
        <v/>
      </c>
      <c r="I533" s="132">
        <f>VLOOKUP($C533,Sales!$C:$E,3,FALSE)</f>
        <v/>
      </c>
      <c r="J533" s="134">
        <f>SUMIFS(Sales!$H:$H,Sales!$C:$C,'Investor Exit List'!$C533)</f>
        <v/>
      </c>
      <c r="K533" s="134">
        <f>IF(I533=TRUE,J533,"")</f>
        <v/>
      </c>
      <c r="L533" s="134">
        <f>G533+731</f>
        <v/>
      </c>
      <c r="M533" s="134" t="n">
        <v>45473</v>
      </c>
      <c r="N533" s="135">
        <f>IFERROR(IF(G533&lt;&gt;"",IF(I533=TRUE,0,IF(U533=TRUE,0,L533-M533)),0),0)</f>
        <v/>
      </c>
      <c r="O533" s="135">
        <f>IF(N533&gt;0,IF(N533&lt;=180,N533,0),0)</f>
        <v/>
      </c>
      <c r="P533" s="133">
        <f>IF(AND(N533&lt;90,N533&gt;0),Q533,0)</f>
        <v/>
      </c>
      <c r="Q533" s="133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33">
        <f>IF(AND(H533=TRUE,I533=FALSE),Q533,0)</f>
        <v/>
      </c>
      <c r="S533" s="133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34">
        <f>IF(U533=TRUE,$J533,"")</f>
        <v/>
      </c>
      <c r="U533" s="132" t="b">
        <v>0</v>
      </c>
      <c r="V533" s="133">
        <f>IF(AND(H533=TRUE,OR(K533="",K533&gt;M533)),S533,0)</f>
        <v/>
      </c>
      <c r="W533" s="132" t="n">
        <v>0</v>
      </c>
      <c r="X533" s="132" t="b">
        <v>0</v>
      </c>
      <c r="Y533" s="135">
        <f>IF(H533=FALSE,VLOOKUP($C533,Sales!$C:$F,4,FALSE),1)</f>
        <v/>
      </c>
      <c r="Z533" s="132">
        <f>IF(Y533=0,"Release",IF(AND(L533&lt;J533,Y533=1,H533=FALSE,U533=FALSE,MONTH(L533)&amp;"/"&amp;YEAR(L533)&lt;&gt;MONTH(J533)&amp;"/"&amp;YEAR(J533)),"Release",""))</f>
        <v/>
      </c>
      <c r="AA533" s="136">
        <f>_xlfn.minifs($L:$L,$C:$C,$C533,$F:$F,"&lt;&gt;0")</f>
        <v/>
      </c>
      <c r="AB533" s="136">
        <f>C533&amp;"-"&amp;A533</f>
        <v/>
      </c>
      <c r="AC533" s="136">
        <f>L533</f>
        <v/>
      </c>
      <c r="AD533" s="136">
        <f>EOMONTH(EDATE($J533, 0), 0)</f>
        <v/>
      </c>
      <c r="AE533" s="135">
        <f>IF(AND(AD533&gt;EOMONTH(EDATE(AA533, 0), 0)),1,0)</f>
        <v/>
      </c>
    </row>
    <row r="534">
      <c r="A534" s="132" t="inlineStr">
        <is>
          <t>ZTHA01</t>
        </is>
      </c>
      <c r="B534" s="132" t="n">
        <v>4</v>
      </c>
      <c r="C534" s="132" t="inlineStr">
        <is>
          <t>HVO201</t>
        </is>
      </c>
      <c r="D534" s="132" t="inlineStr">
        <is>
          <t>O</t>
        </is>
      </c>
      <c r="E534" s="132" t="inlineStr">
        <is>
          <t>Matthee Gerald Adriaan Odendal</t>
        </is>
      </c>
      <c r="F534" s="133">
        <f>SUMIFS(Investors!$M:$M, Investors!$I:$I, "&lt;=" &amp; 'NSST Print'!$B$3, Investors!$K:$K, "&gt;" &amp; 'NSST Print'!$B$3, Investors!$A:$A, 'Investor Exit List'!A534, Investors!$E:$E, 'Investor Exit List'!C534)</f>
        <v/>
      </c>
      <c r="G534" s="134" t="n">
        <v>45016</v>
      </c>
      <c r="H534" s="132">
        <f>VLOOKUP($C534,Sales!$C:$E,2,FALSE)</f>
        <v/>
      </c>
      <c r="I534" s="132">
        <f>VLOOKUP($C534,Sales!$C:$E,3,FALSE)</f>
        <v/>
      </c>
      <c r="J534" s="134">
        <f>SUMIFS(Sales!$H:$H,Sales!$C:$C,'Investor Exit List'!$C534)</f>
        <v/>
      </c>
      <c r="K534" s="134">
        <f>IF(I534=TRUE,J534,"")</f>
        <v/>
      </c>
      <c r="L534" s="134">
        <f>G534+731</f>
        <v/>
      </c>
      <c r="M534" s="134" t="n">
        <v>45473</v>
      </c>
      <c r="N534" s="135">
        <f>IFERROR(IF(G534&lt;&gt;"",IF(I534=TRUE,0,IF(U534=TRUE,0,L534-M534)),0),0)</f>
        <v/>
      </c>
      <c r="O534" s="135">
        <f>IF(N534&gt;0,IF(N534&lt;=180,N534,0),0)</f>
        <v/>
      </c>
      <c r="P534" s="133">
        <f>IF(AND(N534&lt;90,N534&gt;0),Q534,0)</f>
        <v/>
      </c>
      <c r="Q534" s="133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33">
        <f>IF(AND(H534=TRUE,I534=FALSE),Q534,0)</f>
        <v/>
      </c>
      <c r="S534" s="133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34">
        <f>IF(U534=TRUE,$J534,"")</f>
        <v/>
      </c>
      <c r="U534" s="132" t="b">
        <v>0</v>
      </c>
      <c r="V534" s="133">
        <f>IF(AND(H534=TRUE,OR(K534="",K534&gt;M534)),S534,0)</f>
        <v/>
      </c>
      <c r="W534" s="132" t="n">
        <v>0</v>
      </c>
      <c r="X534" s="132" t="b">
        <v>0</v>
      </c>
      <c r="Y534" s="135">
        <f>IF(H534=FALSE,VLOOKUP($C534,Sales!$C:$F,4,FALSE),1)</f>
        <v/>
      </c>
      <c r="Z534" s="132">
        <f>IF(Y534=0,"Release",IF(AND(L534&lt;J534,Y534=1,H534=FALSE,U534=FALSE,MONTH(L534)&amp;"/"&amp;YEAR(L534)&lt;&gt;MONTH(J534)&amp;"/"&amp;YEAR(J534)),"Release",""))</f>
        <v/>
      </c>
      <c r="AA534" s="136">
        <f>_xlfn.minifs($L:$L,$C:$C,$C534,$F:$F,"&lt;&gt;0")</f>
        <v/>
      </c>
      <c r="AB534" s="136">
        <f>C534&amp;"-"&amp;A534</f>
        <v/>
      </c>
      <c r="AC534" s="136">
        <f>L534</f>
        <v/>
      </c>
      <c r="AD534" s="136">
        <f>EOMONTH(EDATE($J534, 0), 0)</f>
        <v/>
      </c>
      <c r="AE534" s="135">
        <f>IF(AND(AD534&gt;EOMONTH(EDATE(AA534, 0), 0)),1,0)</f>
        <v/>
      </c>
    </row>
    <row r="535">
      <c r="A535" s="132" t="inlineStr">
        <is>
          <t>ZVAN05</t>
        </is>
      </c>
      <c r="B535" s="132" t="n">
        <v>8</v>
      </c>
      <c r="C535" s="132" t="inlineStr">
        <is>
          <t>HVO201</t>
        </is>
      </c>
      <c r="D535" s="132" t="inlineStr">
        <is>
          <t>O</t>
        </is>
      </c>
      <c r="E535" s="132" t="inlineStr">
        <is>
          <t>van der Sandt Hermanus</t>
        </is>
      </c>
      <c r="F535" s="133">
        <f>SUMIFS(Investors!$M:$M, Investors!$I:$I, "&lt;=" &amp; 'NSST Print'!$B$3, Investors!$K:$K, "&gt;" &amp; 'NSST Print'!$B$3, Investors!$A:$A, 'Investor Exit List'!A535, Investors!$E:$E, 'Investor Exit List'!C535)</f>
        <v/>
      </c>
      <c r="G535" s="134" t="n">
        <v>45107</v>
      </c>
      <c r="H535" s="132">
        <f>VLOOKUP($C535,Sales!$C:$E,2,FALSE)</f>
        <v/>
      </c>
      <c r="I535" s="132">
        <f>VLOOKUP($C535,Sales!$C:$E,3,FALSE)</f>
        <v/>
      </c>
      <c r="J535" s="134">
        <f>SUMIFS(Sales!$H:$H,Sales!$C:$C,'Investor Exit List'!$C535)</f>
        <v/>
      </c>
      <c r="K535" s="134">
        <f>IF(I535=TRUE,J535,"")</f>
        <v/>
      </c>
      <c r="L535" s="134">
        <f>G535+731</f>
        <v/>
      </c>
      <c r="M535" s="134" t="n">
        <v>45473</v>
      </c>
      <c r="N535" s="135">
        <f>IFERROR(IF(G535&lt;&gt;"",IF(I535=TRUE,0,IF(U535=TRUE,0,L535-M535)),0),0)</f>
        <v/>
      </c>
      <c r="O535" s="135">
        <f>IF(N535&gt;0,IF(N535&lt;=180,N535,0),0)</f>
        <v/>
      </c>
      <c r="P535" s="133">
        <f>IF(AND(N535&lt;90,N535&gt;0),Q535,0)</f>
        <v/>
      </c>
      <c r="Q535" s="133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33">
        <f>IF(AND(H535=TRUE,I535=FALSE),Q535,0)</f>
        <v/>
      </c>
      <c r="S535" s="133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34">
        <f>IF(U535=TRUE,$J535,"")</f>
        <v/>
      </c>
      <c r="U535" s="132" t="b">
        <v>0</v>
      </c>
      <c r="V535" s="133">
        <f>IF(AND(H535=TRUE,OR(K535="",K535&gt;M535)),S535,0)</f>
        <v/>
      </c>
      <c r="W535" s="132" t="n">
        <v>0</v>
      </c>
      <c r="X535" s="132" t="b">
        <v>0</v>
      </c>
      <c r="Y535" s="135">
        <f>IF(H535=FALSE,VLOOKUP($C535,Sales!$C:$F,4,FALSE),1)</f>
        <v/>
      </c>
      <c r="Z535" s="132">
        <f>IF(Y535=0,"Release",IF(AND(L535&lt;J535,Y535=1,H535=FALSE,U535=FALSE,MONTH(L535)&amp;"/"&amp;YEAR(L535)&lt;&gt;MONTH(J535)&amp;"/"&amp;YEAR(J535)),"Release",""))</f>
        <v/>
      </c>
      <c r="AA535" s="136">
        <f>_xlfn.minifs($L:$L,$C:$C,$C535,$F:$F,"&lt;&gt;0")</f>
        <v/>
      </c>
      <c r="AB535" s="136">
        <f>C535&amp;"-"&amp;A535</f>
        <v/>
      </c>
      <c r="AC535" s="136">
        <f>L535</f>
        <v/>
      </c>
      <c r="AD535" s="136">
        <f>EOMONTH(EDATE($J535, 0), 0)</f>
        <v/>
      </c>
      <c r="AE535" s="135">
        <f>IF(AND(AD535&gt;EOMONTH(EDATE(AA535, 0), 0)),1,0)</f>
        <v/>
      </c>
    </row>
    <row r="536">
      <c r="A536" s="132" t="inlineStr">
        <is>
          <t>ZDEL01</t>
        </is>
      </c>
      <c r="B536" s="132" t="n">
        <v>10</v>
      </c>
      <c r="C536" s="132" t="inlineStr">
        <is>
          <t>HVO202</t>
        </is>
      </c>
      <c r="D536" s="132" t="inlineStr">
        <is>
          <t>O</t>
        </is>
      </c>
      <c r="E536" s="132" t="inlineStr">
        <is>
          <t>Jansen van Vuuren Pieter</t>
        </is>
      </c>
      <c r="F536" s="133">
        <f>SUMIFS(Investors!$M:$M, Investors!$I:$I, "&lt;=" &amp; 'NSST Print'!$B$3, Investors!$K:$K, "&gt;" &amp; 'NSST Print'!$B$3, Investors!$A:$A, 'Investor Exit List'!A536, Investors!$E:$E, 'Investor Exit List'!C536)</f>
        <v/>
      </c>
      <c r="G536" s="134" t="n">
        <v>45044</v>
      </c>
      <c r="H536" s="132">
        <f>VLOOKUP($C536,Sales!$C:$E,2,FALSE)</f>
        <v/>
      </c>
      <c r="I536" s="132">
        <f>VLOOKUP($C536,Sales!$C:$E,3,FALSE)</f>
        <v/>
      </c>
      <c r="J536" s="134">
        <f>SUMIFS(Sales!$H:$H,Sales!$C:$C,'Investor Exit List'!$C536)</f>
        <v/>
      </c>
      <c r="K536" s="134">
        <f>IF(I536=TRUE,J536,"")</f>
        <v/>
      </c>
      <c r="L536" s="134">
        <f>G536+731</f>
        <v/>
      </c>
      <c r="M536" s="134" t="n">
        <v>45473</v>
      </c>
      <c r="N536" s="135">
        <f>IFERROR(IF(G536&lt;&gt;"",IF(I536=TRUE,0,IF(U536=TRUE,0,L536-M536)),0),0)</f>
        <v/>
      </c>
      <c r="O536" s="135">
        <f>IF(N536&gt;0,IF(N536&lt;=180,N536,0),0)</f>
        <v/>
      </c>
      <c r="P536" s="133">
        <f>IF(AND(N536&lt;90,N536&gt;0),Q536,0)</f>
        <v/>
      </c>
      <c r="Q536" s="133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33">
        <f>IF(AND(H536=TRUE,I536=FALSE),Q536,0)</f>
        <v/>
      </c>
      <c r="S536" s="133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34">
        <f>IF(U536=TRUE,$J536,"")</f>
        <v/>
      </c>
      <c r="U536" s="132" t="b">
        <v>0</v>
      </c>
      <c r="V536" s="133">
        <f>IF(AND(H536=TRUE,OR(K536="",K536&gt;M536)),S536,0)</f>
        <v/>
      </c>
      <c r="W536" s="132" t="n">
        <v>0</v>
      </c>
      <c r="X536" s="132" t="b">
        <v>0</v>
      </c>
      <c r="Y536" s="135">
        <f>IF(H536=FALSE,VLOOKUP($C536,Sales!$C:$F,4,FALSE),1)</f>
        <v/>
      </c>
      <c r="Z536" s="132">
        <f>IF(Y536=0,"Release",IF(AND(L536&lt;J536,Y536=1,H536=FALSE,U536=FALSE,MONTH(L536)&amp;"/"&amp;YEAR(L536)&lt;&gt;MONTH(J536)&amp;"/"&amp;YEAR(J536)),"Release",""))</f>
        <v/>
      </c>
      <c r="AA536" s="136">
        <f>_xlfn.minifs($L:$L,$C:$C,$C536,$F:$F,"&lt;&gt;0")</f>
        <v/>
      </c>
      <c r="AB536" s="136">
        <f>C536&amp;"-"&amp;A536</f>
        <v/>
      </c>
      <c r="AC536" s="136">
        <f>L536</f>
        <v/>
      </c>
      <c r="AD536" s="136">
        <f>EOMONTH(EDATE($J536, 0), 0)</f>
        <v/>
      </c>
      <c r="AE536" s="135">
        <f>IF(AND(AD536&gt;EOMONTH(EDATE(AA536, 0), 0)),1,0)</f>
        <v/>
      </c>
    </row>
    <row r="537">
      <c r="A537" s="132" t="inlineStr">
        <is>
          <t>ZHEI01</t>
        </is>
      </c>
      <c r="B537" s="132" t="n">
        <v>11</v>
      </c>
      <c r="C537" s="132" t="inlineStr">
        <is>
          <t>HVO202</t>
        </is>
      </c>
      <c r="D537" s="132" t="inlineStr">
        <is>
          <t>O</t>
        </is>
      </c>
      <c r="E537" s="132" t="inlineStr">
        <is>
          <t>Heinze Dieter Raimund</t>
        </is>
      </c>
      <c r="F537" s="133">
        <f>SUMIFS(Investors!$M:$M, Investors!$I:$I, "&lt;=" &amp; 'NSST Print'!$B$3, Investors!$K:$K, "&gt;" &amp; 'NSST Print'!$B$3, Investors!$A:$A, 'Investor Exit List'!A537, Investors!$E:$E, 'Investor Exit List'!C537)</f>
        <v/>
      </c>
      <c r="G537" s="134" t="n">
        <v>45072</v>
      </c>
      <c r="H537" s="132">
        <f>VLOOKUP($C537,Sales!$C:$E,2,FALSE)</f>
        <v/>
      </c>
      <c r="I537" s="132">
        <f>VLOOKUP($C537,Sales!$C:$E,3,FALSE)</f>
        <v/>
      </c>
      <c r="J537" s="134">
        <f>SUMIFS(Sales!$H:$H,Sales!$C:$C,'Investor Exit List'!$C537)</f>
        <v/>
      </c>
      <c r="K537" s="134">
        <f>IF(I537=TRUE,J537,"")</f>
        <v/>
      </c>
      <c r="L537" s="134">
        <f>G537+731</f>
        <v/>
      </c>
      <c r="M537" s="134" t="n">
        <v>45473</v>
      </c>
      <c r="N537" s="135">
        <f>IFERROR(IF(G537&lt;&gt;"",IF(I537=TRUE,0,IF(U537=TRUE,0,L537-M537)),0),0)</f>
        <v/>
      </c>
      <c r="O537" s="135">
        <f>IF(N537&gt;0,IF(N537&lt;=180,N537,0),0)</f>
        <v/>
      </c>
      <c r="P537" s="133">
        <f>IF(AND(N537&lt;90,N537&gt;0),Q537,0)</f>
        <v/>
      </c>
      <c r="Q537" s="133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33">
        <f>IF(AND(H537=TRUE,I537=FALSE),Q537,0)</f>
        <v/>
      </c>
      <c r="S537" s="133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34">
        <f>IF(U537=TRUE,$J537,"")</f>
        <v/>
      </c>
      <c r="U537" s="132" t="b">
        <v>0</v>
      </c>
      <c r="V537" s="133">
        <f>IF(AND(H537=TRUE,OR(K537="",K537&gt;M537)),S537,0)</f>
        <v/>
      </c>
      <c r="W537" s="132" t="n">
        <v>0</v>
      </c>
      <c r="X537" s="132" t="b">
        <v>0</v>
      </c>
      <c r="Y537" s="135">
        <f>IF(H537=FALSE,VLOOKUP($C537,Sales!$C:$F,4,FALSE),1)</f>
        <v/>
      </c>
      <c r="Z537" s="132">
        <f>IF(Y537=0,"Release",IF(AND(L537&lt;J537,Y537=1,H537=FALSE,U537=FALSE,MONTH(L537)&amp;"/"&amp;YEAR(L537)&lt;&gt;MONTH(J537)&amp;"/"&amp;YEAR(J537)),"Release",""))</f>
        <v/>
      </c>
      <c r="AA537" s="136">
        <f>_xlfn.minifs($L:$L,$C:$C,$C537,$F:$F,"&lt;&gt;0")</f>
        <v/>
      </c>
      <c r="AB537" s="136">
        <f>C537&amp;"-"&amp;A537</f>
        <v/>
      </c>
      <c r="AC537" s="136">
        <f>L537</f>
        <v/>
      </c>
      <c r="AD537" s="136">
        <f>EOMONTH(EDATE($J537, 0), 0)</f>
        <v/>
      </c>
      <c r="AE537" s="135">
        <f>IF(AND(AD537&gt;EOMONTH(EDATE(AA537, 0), 0)),1,0)</f>
        <v/>
      </c>
    </row>
    <row r="538">
      <c r="A538" s="132" t="inlineStr">
        <is>
          <t>ZLOU03</t>
        </is>
      </c>
      <c r="B538" s="132" t="n">
        <v>2</v>
      </c>
      <c r="C538" s="132" t="inlineStr">
        <is>
          <t>HVO202</t>
        </is>
      </c>
      <c r="D538" s="132" t="inlineStr">
        <is>
          <t>O</t>
        </is>
      </c>
      <c r="E538" s="132" t="inlineStr">
        <is>
          <t>Louwrens Peter Arnold</t>
        </is>
      </c>
      <c r="F538" s="133">
        <f>SUMIFS(Investors!$M:$M, Investors!$I:$I, "&lt;=" &amp; 'NSST Print'!$B$3, Investors!$K:$K, "&gt;" &amp; 'NSST Print'!$B$3, Investors!$A:$A, 'Investor Exit List'!A538, Investors!$E:$E, 'Investor Exit List'!C538)</f>
        <v/>
      </c>
      <c r="G538" s="134" t="n">
        <v>45044</v>
      </c>
      <c r="H538" s="132">
        <f>VLOOKUP($C538,Sales!$C:$E,2,FALSE)</f>
        <v/>
      </c>
      <c r="I538" s="132">
        <f>VLOOKUP($C538,Sales!$C:$E,3,FALSE)</f>
        <v/>
      </c>
      <c r="J538" s="134">
        <f>SUMIFS(Sales!$H:$H,Sales!$C:$C,'Investor Exit List'!$C538)</f>
        <v/>
      </c>
      <c r="K538" s="134">
        <f>IF(I538=TRUE,J538,"")</f>
        <v/>
      </c>
      <c r="L538" s="134">
        <f>G538+731</f>
        <v/>
      </c>
      <c r="M538" s="134" t="n">
        <v>45473</v>
      </c>
      <c r="N538" s="135">
        <f>IFERROR(IF(G538&lt;&gt;"",IF(I538=TRUE,0,IF(U538=TRUE,0,L538-M538)),0),0)</f>
        <v/>
      </c>
      <c r="O538" s="135">
        <f>IF(N538&gt;0,IF(N538&lt;=180,N538,0),0)</f>
        <v/>
      </c>
      <c r="P538" s="133">
        <f>IF(AND(N538&lt;90,N538&gt;0),Q538,0)</f>
        <v/>
      </c>
      <c r="Q538" s="133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33">
        <f>IF(AND(H538=TRUE,I538=FALSE),Q538,0)</f>
        <v/>
      </c>
      <c r="S538" s="133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34">
        <f>IF(U538=TRUE,$J538,"")</f>
        <v/>
      </c>
      <c r="U538" s="132" t="b">
        <v>0</v>
      </c>
      <c r="V538" s="133">
        <f>IF(AND(H538=TRUE,OR(K538="",K538&gt;M538)),S538,0)</f>
        <v/>
      </c>
      <c r="W538" s="132" t="n">
        <v>0</v>
      </c>
      <c r="X538" s="132" t="b">
        <v>0</v>
      </c>
      <c r="Y538" s="135">
        <f>IF(H538=FALSE,VLOOKUP($C538,Sales!$C:$F,4,FALSE),1)</f>
        <v/>
      </c>
      <c r="Z538" s="132">
        <f>IF(Y538=0,"Release",IF(AND(L538&lt;J538,Y538=1,H538=FALSE,U538=FALSE,MONTH(L538)&amp;"/"&amp;YEAR(L538)&lt;&gt;MONTH(J538)&amp;"/"&amp;YEAR(J538)),"Release",""))</f>
        <v/>
      </c>
      <c r="AA538" s="136">
        <f>_xlfn.minifs($L:$L,$C:$C,$C538,$F:$F,"&lt;&gt;0")</f>
        <v/>
      </c>
      <c r="AB538" s="136">
        <f>C538&amp;"-"&amp;A538</f>
        <v/>
      </c>
      <c r="AC538" s="136">
        <f>L538</f>
        <v/>
      </c>
      <c r="AD538" s="136">
        <f>EOMONTH(EDATE($J538, 0), 0)</f>
        <v/>
      </c>
      <c r="AE538" s="135">
        <f>IF(AND(AD538&gt;EOMONTH(EDATE(AA538, 0), 0)),1,0)</f>
        <v/>
      </c>
    </row>
    <row r="539">
      <c r="A539" s="132" t="inlineStr">
        <is>
          <t>ZWAL01</t>
        </is>
      </c>
      <c r="B539" s="132" t="n">
        <v>2</v>
      </c>
      <c r="C539" s="132" t="inlineStr">
        <is>
          <t>HVO202</t>
        </is>
      </c>
      <c r="D539" s="132" t="inlineStr">
        <is>
          <t>O</t>
        </is>
      </c>
      <c r="E539" s="132" t="inlineStr">
        <is>
          <t>Walters Benedict Joseph</t>
        </is>
      </c>
      <c r="F539" s="133">
        <f>SUMIFS(Investors!$M:$M, Investors!$I:$I, "&lt;=" &amp; 'NSST Print'!$B$3, Investors!$K:$K, "&gt;" &amp; 'NSST Print'!$B$3, Investors!$A:$A, 'Investor Exit List'!A539, Investors!$E:$E, 'Investor Exit List'!C539)</f>
        <v/>
      </c>
      <c r="G539" s="134" t="n">
        <v>45016</v>
      </c>
      <c r="H539" s="132">
        <f>VLOOKUP($C539,Sales!$C:$E,2,FALSE)</f>
        <v/>
      </c>
      <c r="I539" s="132">
        <f>VLOOKUP($C539,Sales!$C:$E,3,FALSE)</f>
        <v/>
      </c>
      <c r="J539" s="134">
        <f>SUMIFS(Sales!$H:$H,Sales!$C:$C,'Investor Exit List'!$C539)</f>
        <v/>
      </c>
      <c r="K539" s="134">
        <f>IF(I539=TRUE,J539,"")</f>
        <v/>
      </c>
      <c r="L539" s="134">
        <f>G539+731</f>
        <v/>
      </c>
      <c r="M539" s="134" t="n">
        <v>45473</v>
      </c>
      <c r="N539" s="135">
        <f>IFERROR(IF(G539&lt;&gt;"",IF(I539=TRUE,0,IF(U539=TRUE,0,L539-M539)),0),0)</f>
        <v/>
      </c>
      <c r="O539" s="135">
        <f>IF(N539&gt;0,IF(N539&lt;=180,N539,0),0)</f>
        <v/>
      </c>
      <c r="P539" s="133">
        <f>IF(AND(N539&lt;90,N539&gt;0),Q539,0)</f>
        <v/>
      </c>
      <c r="Q539" s="133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33">
        <f>IF(AND(H539=TRUE,I539=FALSE),Q539,0)</f>
        <v/>
      </c>
      <c r="S539" s="133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34">
        <f>IF(U539=TRUE,$J539,"")</f>
        <v/>
      </c>
      <c r="U539" s="132" t="b">
        <v>0</v>
      </c>
      <c r="V539" s="133">
        <f>IF(AND(H539=TRUE,OR(K539="",K539&gt;M539)),S539,0)</f>
        <v/>
      </c>
      <c r="W539" s="132" t="n">
        <v>0</v>
      </c>
      <c r="X539" s="132" t="b">
        <v>0</v>
      </c>
      <c r="Y539" s="135">
        <f>IF(H539=FALSE,VLOOKUP($C539,Sales!$C:$F,4,FALSE),1)</f>
        <v/>
      </c>
      <c r="Z539" s="132">
        <f>IF(Y539=0,"Release",IF(AND(L539&lt;J539,Y539=1,H539=FALSE,U539=FALSE,MONTH(L539)&amp;"/"&amp;YEAR(L539)&lt;&gt;MONTH(J539)&amp;"/"&amp;YEAR(J539)),"Release",""))</f>
        <v/>
      </c>
      <c r="AA539" s="136">
        <f>_xlfn.minifs($L:$L,$C:$C,$C539,$F:$F,"&lt;&gt;0")</f>
        <v/>
      </c>
      <c r="AB539" s="136">
        <f>C539&amp;"-"&amp;A539</f>
        <v/>
      </c>
      <c r="AC539" s="136">
        <f>L539</f>
        <v/>
      </c>
      <c r="AD539" s="136">
        <f>EOMONTH(EDATE($J539, 0), 0)</f>
        <v/>
      </c>
      <c r="AE539" s="135">
        <f>IF(AND(AD539&gt;EOMONTH(EDATE(AA539, 0), 0)),1,0)</f>
        <v/>
      </c>
    </row>
    <row r="540">
      <c r="A540" s="132" t="inlineStr">
        <is>
          <t>ZCRO01</t>
        </is>
      </c>
      <c r="B540" s="132" t="n">
        <v>11</v>
      </c>
      <c r="C540" s="132" t="inlineStr">
        <is>
          <t>HVO203</t>
        </is>
      </c>
      <c r="D540" s="132" t="inlineStr">
        <is>
          <t>O</t>
        </is>
      </c>
      <c r="E540" s="132" t="inlineStr">
        <is>
          <t>Lunau Marc</t>
        </is>
      </c>
      <c r="F540" s="133">
        <f>SUMIFS(Investors!$M:$M, Investors!$I:$I, "&lt;=" &amp; 'NSST Print'!$B$3, Investors!$K:$K, "&gt;" &amp; 'NSST Print'!$B$3, Investors!$A:$A, 'Investor Exit List'!A540, Investors!$E:$E, 'Investor Exit List'!C540)</f>
        <v/>
      </c>
      <c r="G540" s="134" t="n">
        <v>45072</v>
      </c>
      <c r="H540" s="132">
        <f>VLOOKUP($C540,Sales!$C:$E,2,FALSE)</f>
        <v/>
      </c>
      <c r="I540" s="132">
        <f>VLOOKUP($C540,Sales!$C:$E,3,FALSE)</f>
        <v/>
      </c>
      <c r="J540" s="134">
        <f>SUMIFS(Sales!$H:$H,Sales!$C:$C,'Investor Exit List'!$C540)</f>
        <v/>
      </c>
      <c r="K540" s="134">
        <f>IF(I540=TRUE,J540,"")</f>
        <v/>
      </c>
      <c r="L540" s="134">
        <f>G540+731</f>
        <v/>
      </c>
      <c r="M540" s="134" t="n">
        <v>45473</v>
      </c>
      <c r="N540" s="135">
        <f>IFERROR(IF(G540&lt;&gt;"",IF(I540=TRUE,0,IF(U540=TRUE,0,L540-M540)),0),0)</f>
        <v/>
      </c>
      <c r="O540" s="135">
        <f>IF(N540&gt;0,IF(N540&lt;=180,N540,0),0)</f>
        <v/>
      </c>
      <c r="P540" s="133">
        <f>IF(AND(N540&lt;90,N540&gt;0),Q540,0)</f>
        <v/>
      </c>
      <c r="Q540" s="133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33">
        <f>IF(AND(H540=TRUE,I540=FALSE),Q540,0)</f>
        <v/>
      </c>
      <c r="S540" s="133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34">
        <f>IF(U540=TRUE,$J540,"")</f>
        <v/>
      </c>
      <c r="U540" s="132" t="b">
        <v>0</v>
      </c>
      <c r="V540" s="133">
        <f>IF(AND(H540=TRUE,OR(K540="",K540&gt;M540)),S540,0)</f>
        <v/>
      </c>
      <c r="W540" s="132" t="n">
        <v>0</v>
      </c>
      <c r="X540" s="132" t="b">
        <v>0</v>
      </c>
      <c r="Y540" s="135">
        <f>IF(H540=FALSE,VLOOKUP($C540,Sales!$C:$F,4,FALSE),1)</f>
        <v/>
      </c>
      <c r="Z540" s="132">
        <f>IF(Y540=0,"Release",IF(AND(L540&lt;J540,Y540=1,H540=FALSE,U540=FALSE,MONTH(L540)&amp;"/"&amp;YEAR(L540)&lt;&gt;MONTH(J540)&amp;"/"&amp;YEAR(J540)),"Release",""))</f>
        <v/>
      </c>
      <c r="AA540" s="136">
        <f>_xlfn.minifs($L:$L,$C:$C,$C540,$F:$F,"&lt;&gt;0")</f>
        <v/>
      </c>
      <c r="AB540" s="136">
        <f>C540&amp;"-"&amp;A540</f>
        <v/>
      </c>
      <c r="AC540" s="136">
        <f>L540</f>
        <v/>
      </c>
      <c r="AD540" s="136">
        <f>EOMONTH(EDATE($J540, 0), 0)</f>
        <v/>
      </c>
      <c r="AE540" s="135">
        <f>IF(AND(AD540&gt;EOMONTH(EDATE(AA540, 0), 0)),1,0)</f>
        <v/>
      </c>
    </row>
    <row r="541">
      <c r="A541" s="132" t="inlineStr">
        <is>
          <t>ZKRU01</t>
        </is>
      </c>
      <c r="B541" s="132" t="n">
        <v>7</v>
      </c>
      <c r="C541" s="132" t="inlineStr">
        <is>
          <t>HVO203</t>
        </is>
      </c>
      <c r="D541" s="132" t="inlineStr">
        <is>
          <t>O</t>
        </is>
      </c>
      <c r="E541" s="132" t="inlineStr">
        <is>
          <t>Kruger Jurgen</t>
        </is>
      </c>
      <c r="F541" s="133">
        <f>SUMIFS(Investors!$M:$M, Investors!$I:$I, "&lt;=" &amp; 'NSST Print'!$B$3, Investors!$K:$K, "&gt;" &amp; 'NSST Print'!$B$3, Investors!$A:$A, 'Investor Exit List'!A541, Investors!$E:$E, 'Investor Exit List'!C541)</f>
        <v/>
      </c>
      <c r="G541" s="134" t="n">
        <v>45072</v>
      </c>
      <c r="H541" s="132">
        <f>VLOOKUP($C541,Sales!$C:$E,2,FALSE)</f>
        <v/>
      </c>
      <c r="I541" s="132">
        <f>VLOOKUP($C541,Sales!$C:$E,3,FALSE)</f>
        <v/>
      </c>
      <c r="J541" s="134">
        <f>SUMIFS(Sales!$H:$H,Sales!$C:$C,'Investor Exit List'!$C541)</f>
        <v/>
      </c>
      <c r="K541" s="134">
        <f>IF(I541=TRUE,J541,"")</f>
        <v/>
      </c>
      <c r="L541" s="134">
        <f>G541+731</f>
        <v/>
      </c>
      <c r="M541" s="134" t="n">
        <v>45473</v>
      </c>
      <c r="N541" s="135">
        <f>IFERROR(IF(G541&lt;&gt;"",IF(I541=TRUE,0,IF(U541=TRUE,0,L541-M541)),0),0)</f>
        <v/>
      </c>
      <c r="O541" s="135">
        <f>IF(N541&gt;0,IF(N541&lt;=180,N541,0),0)</f>
        <v/>
      </c>
      <c r="P541" s="133">
        <f>IF(AND(N541&lt;90,N541&gt;0),Q541,0)</f>
        <v/>
      </c>
      <c r="Q541" s="133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33">
        <f>IF(AND(H541=TRUE,I541=FALSE),Q541,0)</f>
        <v/>
      </c>
      <c r="S541" s="133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34">
        <f>IF(U541=TRUE,$J541,"")</f>
        <v/>
      </c>
      <c r="U541" s="132" t="b">
        <v>0</v>
      </c>
      <c r="V541" s="133">
        <f>IF(AND(H541=TRUE,OR(K541="",K541&gt;M541)),S541,0)</f>
        <v/>
      </c>
      <c r="W541" s="132" t="n">
        <v>0</v>
      </c>
      <c r="X541" s="132" t="b">
        <v>0</v>
      </c>
      <c r="Y541" s="135">
        <f>IF(H541=FALSE,VLOOKUP($C541,Sales!$C:$F,4,FALSE),1)</f>
        <v/>
      </c>
      <c r="Z541" s="132">
        <f>IF(Y541=0,"Release",IF(AND(L541&lt;J541,Y541=1,H541=FALSE,U541=FALSE,MONTH(L541)&amp;"/"&amp;YEAR(L541)&lt;&gt;MONTH(J541)&amp;"/"&amp;YEAR(J541)),"Release",""))</f>
        <v/>
      </c>
      <c r="AA541" s="136">
        <f>_xlfn.minifs($L:$L,$C:$C,$C541,$F:$F,"&lt;&gt;0")</f>
        <v/>
      </c>
      <c r="AB541" s="136">
        <f>C541&amp;"-"&amp;A541</f>
        <v/>
      </c>
      <c r="AC541" s="136">
        <f>L541</f>
        <v/>
      </c>
      <c r="AD541" s="136">
        <f>EOMONTH(EDATE($J541, 0), 0)</f>
        <v/>
      </c>
      <c r="AE541" s="135">
        <f>IF(AND(AD541&gt;EOMONTH(EDATE(AA541, 0), 0)),1,0)</f>
        <v/>
      </c>
    </row>
    <row r="542">
      <c r="A542" s="132" t="inlineStr">
        <is>
          <t>ZVAL01</t>
        </is>
      </c>
      <c r="B542" s="132" t="n">
        <v>2</v>
      </c>
      <c r="C542" s="132" t="inlineStr">
        <is>
          <t>HVO203</t>
        </is>
      </c>
      <c r="D542" s="132" t="inlineStr">
        <is>
          <t>O</t>
        </is>
      </c>
      <c r="E542" s="132" t="inlineStr">
        <is>
          <t>Vallabh Manoj</t>
        </is>
      </c>
      <c r="F542" s="133">
        <f>SUMIFS(Investors!$M:$M, Investors!$I:$I, "&lt;=" &amp; 'NSST Print'!$B$3, Investors!$K:$K, "&gt;" &amp; 'NSST Print'!$B$3, Investors!$A:$A, 'Investor Exit List'!A542, Investors!$E:$E, 'Investor Exit List'!C542)</f>
        <v/>
      </c>
      <c r="G542" s="134" t="n">
        <v>45129</v>
      </c>
      <c r="H542" s="132">
        <f>VLOOKUP($C542,Sales!$C:$E,2,FALSE)</f>
        <v/>
      </c>
      <c r="I542" s="132">
        <f>VLOOKUP($C542,Sales!$C:$E,3,FALSE)</f>
        <v/>
      </c>
      <c r="J542" s="134">
        <f>SUMIFS(Sales!$H:$H,Sales!$C:$C,'Investor Exit List'!$C542)</f>
        <v/>
      </c>
      <c r="K542" s="134">
        <f>IF(I542=TRUE,J542,"")</f>
        <v/>
      </c>
      <c r="L542" s="134">
        <f>G542+731</f>
        <v/>
      </c>
      <c r="M542" s="134" t="n">
        <v>45473</v>
      </c>
      <c r="N542" s="135">
        <f>IFERROR(IF(G542&lt;&gt;"",IF(I542=TRUE,0,IF(U542=TRUE,0,L542-M542)),0),0)</f>
        <v/>
      </c>
      <c r="O542" s="135">
        <f>IF(N542&gt;0,IF(N542&lt;=180,N542,0),0)</f>
        <v/>
      </c>
      <c r="P542" s="133">
        <f>IF(AND(N542&lt;90,N542&gt;0),Q542,0)</f>
        <v/>
      </c>
      <c r="Q542" s="133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33">
        <f>IF(AND(H542=TRUE,I542=FALSE),Q542,0)</f>
        <v/>
      </c>
      <c r="S542" s="133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34">
        <f>IF(U542=TRUE,$J542,"")</f>
        <v/>
      </c>
      <c r="U542" s="132" t="b">
        <v>0</v>
      </c>
      <c r="V542" s="133">
        <f>IF(AND(H542=TRUE,OR(K542="",K542&gt;M542)),S542,0)</f>
        <v/>
      </c>
      <c r="W542" s="132" t="n">
        <v>0</v>
      </c>
      <c r="X542" s="132" t="b">
        <v>0</v>
      </c>
      <c r="Y542" s="135">
        <f>IF(H542=FALSE,VLOOKUP($C542,Sales!$C:$F,4,FALSE),1)</f>
        <v/>
      </c>
      <c r="Z542" s="132">
        <f>IF(Y542=0,"Release",IF(AND(L542&lt;J542,Y542=1,H542=FALSE,U542=FALSE,MONTH(L542)&amp;"/"&amp;YEAR(L542)&lt;&gt;MONTH(J542)&amp;"/"&amp;YEAR(J542)),"Release",""))</f>
        <v/>
      </c>
      <c r="AA542" s="136">
        <f>_xlfn.minifs($L:$L,$C:$C,$C542,$F:$F,"&lt;&gt;0")</f>
        <v/>
      </c>
      <c r="AB542" s="136">
        <f>C542&amp;"-"&amp;A542</f>
        <v/>
      </c>
      <c r="AC542" s="136">
        <f>L542</f>
        <v/>
      </c>
      <c r="AD542" s="136">
        <f>EOMONTH(EDATE($J542, 0), 0)</f>
        <v/>
      </c>
      <c r="AE542" s="135">
        <f>IF(AND(AD542&gt;EOMONTH(EDATE(AA542, 0), 0)),1,0)</f>
        <v/>
      </c>
    </row>
    <row r="543">
      <c r="A543" s="132" t="inlineStr">
        <is>
          <t>ZLAB01</t>
        </is>
      </c>
      <c r="B543" s="132" t="n">
        <v>4</v>
      </c>
      <c r="C543" s="132" t="inlineStr">
        <is>
          <t>HVO204</t>
        </is>
      </c>
      <c r="D543" s="132" t="inlineStr">
        <is>
          <t>O</t>
        </is>
      </c>
      <c r="E543" s="132" t="inlineStr">
        <is>
          <t>Labuschagne Andre Jan</t>
        </is>
      </c>
      <c r="F543" s="133">
        <f>SUMIFS(Investors!$M:$M, Investors!$I:$I, "&lt;=" &amp; 'NSST Print'!$B$3, Investors!$K:$K, "&gt;" &amp; 'NSST Print'!$B$3, Investors!$A:$A, 'Investor Exit List'!A543, Investors!$E:$E, 'Investor Exit List'!C543)</f>
        <v/>
      </c>
      <c r="G543" s="134" t="n">
        <v>45072</v>
      </c>
      <c r="H543" s="132">
        <f>VLOOKUP($C543,Sales!$C:$E,2,FALSE)</f>
        <v/>
      </c>
      <c r="I543" s="132">
        <f>VLOOKUP($C543,Sales!$C:$E,3,FALSE)</f>
        <v/>
      </c>
      <c r="J543" s="134">
        <f>SUMIFS(Sales!$H:$H,Sales!$C:$C,'Investor Exit List'!$C543)</f>
        <v/>
      </c>
      <c r="K543" s="134">
        <f>IF(I543=TRUE,J543,"")</f>
        <v/>
      </c>
      <c r="L543" s="134">
        <f>G543+731</f>
        <v/>
      </c>
      <c r="M543" s="134" t="n">
        <v>45473</v>
      </c>
      <c r="N543" s="135">
        <f>IFERROR(IF(G543&lt;&gt;"",IF(I543=TRUE,0,IF(U543=TRUE,0,L543-M543)),0),0)</f>
        <v/>
      </c>
      <c r="O543" s="135">
        <f>IF(N543&gt;0,IF(N543&lt;=180,N543,0),0)</f>
        <v/>
      </c>
      <c r="P543" s="133">
        <f>IF(AND(N543&lt;90,N543&gt;0),Q543,0)</f>
        <v/>
      </c>
      <c r="Q543" s="133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33">
        <f>IF(AND(H543=TRUE,I543=FALSE),Q543,0)</f>
        <v/>
      </c>
      <c r="S543" s="133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34">
        <f>IF(U543=TRUE,$J543,"")</f>
        <v/>
      </c>
      <c r="U543" s="132" t="b">
        <v>0</v>
      </c>
      <c r="V543" s="133">
        <f>IF(AND(H543=TRUE,OR(K543="",K543&gt;M543)),S543,0)</f>
        <v/>
      </c>
      <c r="W543" s="132" t="n">
        <v>0</v>
      </c>
      <c r="X543" s="132" t="b">
        <v>0</v>
      </c>
      <c r="Y543" s="135">
        <f>IF(H543=FALSE,VLOOKUP($C543,Sales!$C:$F,4,FALSE),1)</f>
        <v/>
      </c>
      <c r="Z543" s="132">
        <f>IF(Y543=0,"Release",IF(AND(L543&lt;J543,Y543=1,H543=FALSE,U543=FALSE,MONTH(L543)&amp;"/"&amp;YEAR(L543)&lt;&gt;MONTH(J543)&amp;"/"&amp;YEAR(J543)),"Release",""))</f>
        <v/>
      </c>
      <c r="AA543" s="136">
        <f>_xlfn.minifs($L:$L,$C:$C,$C543,$F:$F,"&lt;&gt;0")</f>
        <v/>
      </c>
      <c r="AB543" s="136">
        <f>C543&amp;"-"&amp;A543</f>
        <v/>
      </c>
      <c r="AC543" s="136">
        <f>L543</f>
        <v/>
      </c>
      <c r="AD543" s="136">
        <f>EOMONTH(EDATE($J543, 0), 0)</f>
        <v/>
      </c>
      <c r="AE543" s="135">
        <f>IF(AND(AD543&gt;EOMONTH(EDATE(AA543, 0), 0)),1,0)</f>
        <v/>
      </c>
    </row>
    <row r="544">
      <c r="A544" s="132" t="inlineStr">
        <is>
          <t>ZTSO01</t>
        </is>
      </c>
      <c r="B544" s="132" t="n">
        <v>2</v>
      </c>
      <c r="C544" s="132" t="inlineStr">
        <is>
          <t>HVO204</t>
        </is>
      </c>
      <c r="D544" s="132" t="inlineStr">
        <is>
          <t>O</t>
        </is>
      </c>
      <c r="E544" s="132" t="inlineStr">
        <is>
          <t>Tsoku Abram Matlotleng</t>
        </is>
      </c>
      <c r="F544" s="133">
        <f>SUMIFS(Investors!$M:$M, Investors!$I:$I, "&lt;=" &amp; 'NSST Print'!$B$3, Investors!$K:$K, "&gt;" &amp; 'NSST Print'!$B$3, Investors!$A:$A, 'Investor Exit List'!A544, Investors!$E:$E, 'Investor Exit List'!C544)</f>
        <v/>
      </c>
      <c r="G544" s="134" t="n">
        <v>45072</v>
      </c>
      <c r="H544" s="132">
        <f>VLOOKUP($C544,Sales!$C:$E,2,FALSE)</f>
        <v/>
      </c>
      <c r="I544" s="132">
        <f>VLOOKUP($C544,Sales!$C:$E,3,FALSE)</f>
        <v/>
      </c>
      <c r="J544" s="134">
        <f>SUMIFS(Sales!$H:$H,Sales!$C:$C,'Investor Exit List'!$C544)</f>
        <v/>
      </c>
      <c r="K544" s="134">
        <f>IF(I544=TRUE,J544,"")</f>
        <v/>
      </c>
      <c r="L544" s="134">
        <f>G544+731</f>
        <v/>
      </c>
      <c r="M544" s="134" t="n">
        <v>45473</v>
      </c>
      <c r="N544" s="135">
        <f>IFERROR(IF(G544&lt;&gt;"",IF(I544=TRUE,0,IF(U544=TRUE,0,L544-M544)),0),0)</f>
        <v/>
      </c>
      <c r="O544" s="135">
        <f>IF(N544&gt;0,IF(N544&lt;=180,N544,0),0)</f>
        <v/>
      </c>
      <c r="P544" s="133">
        <f>IF(AND(N544&lt;90,N544&gt;0),Q544,0)</f>
        <v/>
      </c>
      <c r="Q544" s="133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33">
        <f>IF(AND(H544=TRUE,I544=FALSE),Q544,0)</f>
        <v/>
      </c>
      <c r="S544" s="133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34">
        <f>IF(U544=TRUE,$J544,"")</f>
        <v/>
      </c>
      <c r="U544" s="132" t="b">
        <v>0</v>
      </c>
      <c r="V544" s="133">
        <f>IF(AND(H544=TRUE,OR(K544="",K544&gt;M544)),S544,0)</f>
        <v/>
      </c>
      <c r="W544" s="132" t="n">
        <v>0</v>
      </c>
      <c r="X544" s="132" t="b">
        <v>0</v>
      </c>
      <c r="Y544" s="135">
        <f>IF(H544=FALSE,VLOOKUP($C544,Sales!$C:$F,4,FALSE),1)</f>
        <v/>
      </c>
      <c r="Z544" s="132">
        <f>IF(Y544=0,"Release",IF(AND(L544&lt;J544,Y544=1,H544=FALSE,U544=FALSE,MONTH(L544)&amp;"/"&amp;YEAR(L544)&lt;&gt;MONTH(J544)&amp;"/"&amp;YEAR(J544)),"Release",""))</f>
        <v/>
      </c>
      <c r="AA544" s="136">
        <f>_xlfn.minifs($L:$L,$C:$C,$C544,$F:$F,"&lt;&gt;0")</f>
        <v/>
      </c>
      <c r="AB544" s="136">
        <f>C544&amp;"-"&amp;A544</f>
        <v/>
      </c>
      <c r="AC544" s="136">
        <f>L544</f>
        <v/>
      </c>
      <c r="AD544" s="136">
        <f>EOMONTH(EDATE($J544, 0), 0)</f>
        <v/>
      </c>
      <c r="AE544" s="135">
        <f>IF(AND(AD544&gt;EOMONTH(EDATE(AA544, 0), 0)),1,0)</f>
        <v/>
      </c>
    </row>
    <row r="545">
      <c r="A545" s="132" t="inlineStr">
        <is>
          <t>ZKUS04</t>
        </is>
      </c>
      <c r="B545" s="132" t="n">
        <v>2</v>
      </c>
      <c r="C545" s="132" t="inlineStr">
        <is>
          <t>HVO205</t>
        </is>
      </c>
      <c r="D545" s="132" t="inlineStr">
        <is>
          <t>O</t>
        </is>
      </c>
      <c r="E545" s="132" t="inlineStr">
        <is>
          <t>Kusel Willie</t>
        </is>
      </c>
      <c r="F545" s="133">
        <f>SUMIFS(Investors!$M:$M, Investors!$I:$I, "&lt;=" &amp; 'NSST Print'!$B$3, Investors!$K:$K, "&gt;" &amp; 'NSST Print'!$B$3, Investors!$A:$A, 'Investor Exit List'!A545, Investors!$E:$E, 'Investor Exit List'!C545)</f>
        <v/>
      </c>
      <c r="G545" s="134" t="n">
        <v>45072</v>
      </c>
      <c r="H545" s="132">
        <f>VLOOKUP($C545,Sales!$C:$E,2,FALSE)</f>
        <v/>
      </c>
      <c r="I545" s="132">
        <f>VLOOKUP($C545,Sales!$C:$E,3,FALSE)</f>
        <v/>
      </c>
      <c r="J545" s="134">
        <f>SUMIFS(Sales!$H:$H,Sales!$C:$C,'Investor Exit List'!$C545)</f>
        <v/>
      </c>
      <c r="K545" s="134">
        <f>IF(I545=TRUE,J545,"")</f>
        <v/>
      </c>
      <c r="L545" s="134">
        <f>G545+731</f>
        <v/>
      </c>
      <c r="M545" s="134" t="n">
        <v>45473</v>
      </c>
      <c r="N545" s="135">
        <f>IFERROR(IF(G545&lt;&gt;"",IF(I545=TRUE,0,IF(U545=TRUE,0,L545-M545)),0),0)</f>
        <v/>
      </c>
      <c r="O545" s="135">
        <f>IF(N545&gt;0,IF(N545&lt;=180,N545,0),0)</f>
        <v/>
      </c>
      <c r="P545" s="133">
        <f>IF(AND(N545&lt;90,N545&gt;0),Q545,0)</f>
        <v/>
      </c>
      <c r="Q545" s="133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33">
        <f>IF(AND(H545=TRUE,I545=FALSE),Q545,0)</f>
        <v/>
      </c>
      <c r="S545" s="133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34">
        <f>IF(U545=TRUE,$J545,"")</f>
        <v/>
      </c>
      <c r="U545" s="132" t="b">
        <v>0</v>
      </c>
      <c r="V545" s="133">
        <f>IF(AND(H545=TRUE,OR(K545="",K545&gt;M545)),S545,0)</f>
        <v/>
      </c>
      <c r="W545" s="132" t="n">
        <v>0</v>
      </c>
      <c r="X545" s="132" t="b">
        <v>0</v>
      </c>
      <c r="Y545" s="135">
        <f>IF(H545=FALSE,VLOOKUP($C545,Sales!$C:$F,4,FALSE),1)</f>
        <v/>
      </c>
      <c r="Z545" s="132">
        <f>IF(Y545=0,"Release",IF(AND(L545&lt;J545,Y545=1,H545=FALSE,U545=FALSE,MONTH(L545)&amp;"/"&amp;YEAR(L545)&lt;&gt;MONTH(J545)&amp;"/"&amp;YEAR(J545)),"Release",""))</f>
        <v/>
      </c>
      <c r="AA545" s="136">
        <f>_xlfn.minifs($L:$L,$C:$C,$C545,$F:$F,"&lt;&gt;0")</f>
        <v/>
      </c>
      <c r="AB545" s="136">
        <f>C545&amp;"-"&amp;A545</f>
        <v/>
      </c>
      <c r="AC545" s="136">
        <f>L545</f>
        <v/>
      </c>
      <c r="AD545" s="136">
        <f>EOMONTH(EDATE($J545, 0), 0)</f>
        <v/>
      </c>
      <c r="AE545" s="135">
        <f>IF(AND(AD545&gt;EOMONTH(EDATE(AA545, 0), 0)),1,0)</f>
        <v/>
      </c>
    </row>
    <row r="546">
      <c r="A546" s="132" t="inlineStr">
        <is>
          <t>ZVAN10</t>
        </is>
      </c>
      <c r="B546" s="132" t="n">
        <v>2</v>
      </c>
      <c r="C546" s="132" t="inlineStr">
        <is>
          <t>HVO205</t>
        </is>
      </c>
      <c r="D546" s="132" t="inlineStr">
        <is>
          <t>O</t>
        </is>
      </c>
      <c r="E546" s="132" t="inlineStr">
        <is>
          <t>van der Merwe Wilhelm Johannes</t>
        </is>
      </c>
      <c r="F546" s="133">
        <f>SUMIFS(Investors!$M:$M, Investors!$I:$I, "&lt;=" &amp; 'NSST Print'!$B$3, Investors!$K:$K, "&gt;" &amp; 'NSST Print'!$B$3, Investors!$A:$A, 'Investor Exit List'!A546, Investors!$E:$E, 'Investor Exit List'!C546)</f>
        <v/>
      </c>
      <c r="G546" s="134" t="n">
        <v>45072</v>
      </c>
      <c r="H546" s="132">
        <f>VLOOKUP($C546,Sales!$C:$E,2,FALSE)</f>
        <v/>
      </c>
      <c r="I546" s="132">
        <f>VLOOKUP($C546,Sales!$C:$E,3,FALSE)</f>
        <v/>
      </c>
      <c r="J546" s="134">
        <f>SUMIFS(Sales!$H:$H,Sales!$C:$C,'Investor Exit List'!$C546)</f>
        <v/>
      </c>
      <c r="K546" s="134">
        <f>IF(I546=TRUE,J546,"")</f>
        <v/>
      </c>
      <c r="L546" s="134">
        <f>G546+731</f>
        <v/>
      </c>
      <c r="M546" s="134" t="n">
        <v>45473</v>
      </c>
      <c r="N546" s="135">
        <f>IFERROR(IF(G546&lt;&gt;"",IF(I546=TRUE,0,IF(U546=TRUE,0,L546-M546)),0),0)</f>
        <v/>
      </c>
      <c r="O546" s="135">
        <f>IF(N546&gt;0,IF(N546&lt;=180,N546,0),0)</f>
        <v/>
      </c>
      <c r="P546" s="133">
        <f>IF(AND(N546&lt;90,N546&gt;0),Q546,0)</f>
        <v/>
      </c>
      <c r="Q546" s="133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33">
        <f>IF(AND(H546=TRUE,I546=FALSE),Q546,0)</f>
        <v/>
      </c>
      <c r="S546" s="133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34">
        <f>IF(U546=TRUE,$J546,"")</f>
        <v/>
      </c>
      <c r="U546" s="132" t="b">
        <v>0</v>
      </c>
      <c r="V546" s="133">
        <f>IF(AND(H546=TRUE,OR(K546="",K546&gt;M546)),S546,0)</f>
        <v/>
      </c>
      <c r="W546" s="132" t="n">
        <v>0</v>
      </c>
      <c r="X546" s="132" t="b">
        <v>0</v>
      </c>
      <c r="Y546" s="135">
        <f>IF(H546=FALSE,VLOOKUP($C546,Sales!$C:$F,4,FALSE),1)</f>
        <v/>
      </c>
      <c r="Z546" s="132">
        <f>IF(Y546=0,"Release",IF(AND(L546&lt;J546,Y546=1,H546=FALSE,U546=FALSE,MONTH(L546)&amp;"/"&amp;YEAR(L546)&lt;&gt;MONTH(J546)&amp;"/"&amp;YEAR(J546)),"Release",""))</f>
        <v/>
      </c>
      <c r="AA546" s="136">
        <f>_xlfn.minifs($L:$L,$C:$C,$C546,$F:$F,"&lt;&gt;0")</f>
        <v/>
      </c>
      <c r="AB546" s="136">
        <f>C546&amp;"-"&amp;A546</f>
        <v/>
      </c>
      <c r="AC546" s="136">
        <f>L546</f>
        <v/>
      </c>
      <c r="AD546" s="136">
        <f>EOMONTH(EDATE($J546, 0), 0)</f>
        <v/>
      </c>
      <c r="AE546" s="135">
        <f>IF(AND(AD546&gt;EOMONTH(EDATE(AA546, 0), 0)),1,0)</f>
        <v/>
      </c>
    </row>
    <row r="547">
      <c r="A547" s="132" t="inlineStr">
        <is>
          <t>ZDEV02</t>
        </is>
      </c>
      <c r="B547" s="132" t="n">
        <v>1</v>
      </c>
      <c r="C547" s="132" t="inlineStr">
        <is>
          <t>HVO301</t>
        </is>
      </c>
      <c r="D547" s="132" t="inlineStr">
        <is>
          <t>O</t>
        </is>
      </c>
      <c r="E547" s="132" t="inlineStr">
        <is>
          <t>de Villiers André Deric</t>
        </is>
      </c>
      <c r="F547" s="133">
        <f>SUMIFS(Investors!$M:$M, Investors!$I:$I, "&lt;=" &amp; 'NSST Print'!$B$3, Investors!$K:$K, "&gt;" &amp; 'NSST Print'!$B$3, Investors!$A:$A, 'Investor Exit List'!A547, Investors!$E:$E, 'Investor Exit List'!C547)</f>
        <v/>
      </c>
      <c r="G547" s="134" t="n">
        <v>45107</v>
      </c>
      <c r="H547" s="132">
        <f>VLOOKUP($C547,Sales!$C:$E,2,FALSE)</f>
        <v/>
      </c>
      <c r="I547" s="132">
        <f>VLOOKUP($C547,Sales!$C:$E,3,FALSE)</f>
        <v/>
      </c>
      <c r="J547" s="134">
        <f>SUMIFS(Sales!$H:$H,Sales!$C:$C,'Investor Exit List'!$C547)</f>
        <v/>
      </c>
      <c r="K547" s="134">
        <f>IF(I547=TRUE,J547,"")</f>
        <v/>
      </c>
      <c r="L547" s="134">
        <f>G547+731</f>
        <v/>
      </c>
      <c r="M547" s="134" t="n">
        <v>45473</v>
      </c>
      <c r="N547" s="135">
        <f>IFERROR(IF(G547&lt;&gt;"",IF(I547=TRUE,0,IF(U547=TRUE,0,L547-M547)),0),0)</f>
        <v/>
      </c>
      <c r="O547" s="135">
        <f>IF(N547&gt;0,IF(N547&lt;=180,N547,0),0)</f>
        <v/>
      </c>
      <c r="P547" s="133">
        <f>IF(AND(N547&lt;90,N547&gt;0),Q547,0)</f>
        <v/>
      </c>
      <c r="Q547" s="133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33">
        <f>IF(AND(H547=TRUE,I547=FALSE),Q547,0)</f>
        <v/>
      </c>
      <c r="S547" s="133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34">
        <f>IF(U547=TRUE,$J547,"")</f>
        <v/>
      </c>
      <c r="U547" s="132" t="b">
        <v>0</v>
      </c>
      <c r="V547" s="133">
        <f>IF(AND(H547=TRUE,OR(K547="",K547&gt;M547)),S547,0)</f>
        <v/>
      </c>
      <c r="W547" s="132" t="n">
        <v>0</v>
      </c>
      <c r="X547" s="132" t="b">
        <v>0</v>
      </c>
      <c r="Y547" s="135">
        <f>IF(H547=FALSE,VLOOKUP($C547,Sales!$C:$F,4,FALSE),1)</f>
        <v/>
      </c>
      <c r="Z547" s="132">
        <f>IF(Y547=0,"Release",IF(AND(L547&lt;J547,Y547=1,H547=FALSE,U547=FALSE,MONTH(L547)&amp;"/"&amp;YEAR(L547)&lt;&gt;MONTH(J547)&amp;"/"&amp;YEAR(J547)),"Release",""))</f>
        <v/>
      </c>
      <c r="AA547" s="136">
        <f>_xlfn.minifs($L:$L,$C:$C,$C547,$F:$F,"&lt;&gt;0")</f>
        <v/>
      </c>
      <c r="AB547" s="136">
        <f>C547&amp;"-"&amp;A547</f>
        <v/>
      </c>
      <c r="AC547" s="136">
        <f>L547</f>
        <v/>
      </c>
      <c r="AD547" s="136">
        <f>EOMONTH(EDATE($J547, 0), 0)</f>
        <v/>
      </c>
      <c r="AE547" s="135">
        <f>IF(AND(AD547&gt;EOMONTH(EDATE(AA547, 0), 0)),1,0)</f>
        <v/>
      </c>
    </row>
    <row r="548">
      <c r="A548" s="132" t="inlineStr">
        <is>
          <t>ZGOF01</t>
        </is>
      </c>
      <c r="B548" s="132" t="n">
        <v>3</v>
      </c>
      <c r="C548" s="132" t="inlineStr">
        <is>
          <t>HVO301</t>
        </is>
      </c>
      <c r="D548" s="132" t="inlineStr">
        <is>
          <t>O</t>
        </is>
      </c>
      <c r="E548" s="132" t="inlineStr">
        <is>
          <t>Goff Angela</t>
        </is>
      </c>
      <c r="F548" s="133">
        <f>SUMIFS(Investors!$M:$M, Investors!$I:$I, "&lt;=" &amp; 'NSST Print'!$B$3, Investors!$K:$K, "&gt;" &amp; 'NSST Print'!$B$3, Investors!$A:$A, 'Investor Exit List'!A548, Investors!$E:$E, 'Investor Exit List'!C548)</f>
        <v/>
      </c>
      <c r="G548" s="134" t="n">
        <v>45129</v>
      </c>
      <c r="H548" s="132">
        <f>VLOOKUP($C548,Sales!$C:$E,2,FALSE)</f>
        <v/>
      </c>
      <c r="I548" s="132">
        <f>VLOOKUP($C548,Sales!$C:$E,3,FALSE)</f>
        <v/>
      </c>
      <c r="J548" s="134">
        <f>SUMIFS(Sales!$H:$H,Sales!$C:$C,'Investor Exit List'!$C548)</f>
        <v/>
      </c>
      <c r="K548" s="134">
        <f>IF(I548=TRUE,J548,"")</f>
        <v/>
      </c>
      <c r="L548" s="134">
        <f>G548+731</f>
        <v/>
      </c>
      <c r="M548" s="134" t="n">
        <v>45473</v>
      </c>
      <c r="N548" s="135">
        <f>IFERROR(IF(G548&lt;&gt;"",IF(I548=TRUE,0,IF(U548=TRUE,0,L548-M548)),0),0)</f>
        <v/>
      </c>
      <c r="O548" s="135">
        <f>IF(N548&gt;0,IF(N548&lt;=180,N548,0),0)</f>
        <v/>
      </c>
      <c r="P548" s="133">
        <f>IF(AND(N548&lt;90,N548&gt;0),Q548,0)</f>
        <v/>
      </c>
      <c r="Q548" s="133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33">
        <f>IF(AND(H548=TRUE,I548=FALSE),Q548,0)</f>
        <v/>
      </c>
      <c r="S548" s="133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34">
        <f>IF(U548=TRUE,$J548,"")</f>
        <v/>
      </c>
      <c r="U548" s="132" t="b">
        <v>0</v>
      </c>
      <c r="V548" s="133">
        <f>IF(AND(H548=TRUE,OR(K548="",K548&gt;M548)),S548,0)</f>
        <v/>
      </c>
      <c r="W548" s="132" t="n">
        <v>0</v>
      </c>
      <c r="X548" s="132" t="b">
        <v>0</v>
      </c>
      <c r="Y548" s="135">
        <f>IF(H548=FALSE,VLOOKUP($C548,Sales!$C:$F,4,FALSE),1)</f>
        <v/>
      </c>
      <c r="Z548" s="132">
        <f>IF(Y548=0,"Release",IF(AND(L548&lt;J548,Y548=1,H548=FALSE,U548=FALSE,MONTH(L548)&amp;"/"&amp;YEAR(L548)&lt;&gt;MONTH(J548)&amp;"/"&amp;YEAR(J548)),"Release",""))</f>
        <v/>
      </c>
      <c r="AA548" s="136">
        <f>_xlfn.minifs($L:$L,$C:$C,$C548,$F:$F,"&lt;&gt;0")</f>
        <v/>
      </c>
      <c r="AB548" s="136">
        <f>C548&amp;"-"&amp;A548</f>
        <v/>
      </c>
      <c r="AC548" s="136">
        <f>L548</f>
        <v/>
      </c>
      <c r="AD548" s="136">
        <f>EOMONTH(EDATE($J548, 0), 0)</f>
        <v/>
      </c>
      <c r="AE548" s="135">
        <f>IF(AND(AD548&gt;EOMONTH(EDATE(AA548, 0), 0)),1,0)</f>
        <v/>
      </c>
    </row>
    <row r="549">
      <c r="A549" s="132" t="inlineStr">
        <is>
          <t>ZLAM01</t>
        </is>
      </c>
      <c r="B549" s="132" t="n">
        <v>1</v>
      </c>
      <c r="C549" s="132" t="inlineStr">
        <is>
          <t>HVO301</t>
        </is>
      </c>
      <c r="D549" s="132" t="inlineStr">
        <is>
          <t>O</t>
        </is>
      </c>
      <c r="E549" s="132" t="inlineStr">
        <is>
          <t>Lamb Oswald Robert (Ossie)</t>
        </is>
      </c>
      <c r="F549" s="133">
        <f>SUMIFS(Investors!$M:$M, Investors!$I:$I, "&lt;=" &amp; 'NSST Print'!$B$3, Investors!$K:$K, "&gt;" &amp; 'NSST Print'!$B$3, Investors!$A:$A, 'Investor Exit List'!A549, Investors!$E:$E, 'Investor Exit List'!C549)</f>
        <v/>
      </c>
      <c r="G549" s="134" t="n">
        <v>45252</v>
      </c>
      <c r="H549" s="132">
        <f>VLOOKUP($C549,Sales!$C:$E,2,FALSE)</f>
        <v/>
      </c>
      <c r="I549" s="132">
        <f>VLOOKUP($C549,Sales!$C:$E,3,FALSE)</f>
        <v/>
      </c>
      <c r="J549" s="134">
        <f>SUMIFS(Sales!$H:$H,Sales!$C:$C,'Investor Exit List'!$C549)</f>
        <v/>
      </c>
      <c r="K549" s="134">
        <f>IF(I549=TRUE,J549,"")</f>
        <v/>
      </c>
      <c r="L549" s="134">
        <f>G549+731</f>
        <v/>
      </c>
      <c r="M549" s="134" t="n">
        <v>45473</v>
      </c>
      <c r="N549" s="135">
        <f>IFERROR(IF(G549&lt;&gt;"",IF(I549=TRUE,0,IF(U549=TRUE,0,L549-M549)),0),0)</f>
        <v/>
      </c>
      <c r="O549" s="135">
        <f>IF(N549&gt;0,IF(N549&lt;=180,N549,0),0)</f>
        <v/>
      </c>
      <c r="P549" s="133">
        <f>IF(AND(N549&lt;90,N549&gt;0),Q549,0)</f>
        <v/>
      </c>
      <c r="Q549" s="133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33">
        <f>IF(AND(H549=TRUE,I549=FALSE),Q549,0)</f>
        <v/>
      </c>
      <c r="S549" s="133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34">
        <f>IF(U549=TRUE,$J549,"")</f>
        <v/>
      </c>
      <c r="U549" s="132" t="b">
        <v>0</v>
      </c>
      <c r="V549" s="133">
        <f>IF(AND(H549=TRUE,OR(K549="",K549&gt;M549)),S549,0)</f>
        <v/>
      </c>
      <c r="W549" s="132" t="n">
        <v>0</v>
      </c>
      <c r="X549" s="132" t="b">
        <v>0</v>
      </c>
      <c r="Y549" s="135">
        <f>IF(H549=FALSE,VLOOKUP($C549,Sales!$C:$F,4,FALSE),1)</f>
        <v/>
      </c>
      <c r="Z549" s="132">
        <f>IF(Y549=0,"Release",IF(AND(L549&lt;J549,Y549=1,H549=FALSE,U549=FALSE,MONTH(L549)&amp;"/"&amp;YEAR(L549)&lt;&gt;MONTH(J549)&amp;"/"&amp;YEAR(J549)),"Release",""))</f>
        <v/>
      </c>
      <c r="AA549" s="136">
        <f>_xlfn.minifs($L:$L,$C:$C,$C549,$F:$F,"&lt;&gt;0")</f>
        <v/>
      </c>
      <c r="AB549" s="136">
        <f>C549&amp;"-"&amp;A549</f>
        <v/>
      </c>
      <c r="AC549" s="136">
        <f>L549</f>
        <v/>
      </c>
      <c r="AD549" s="136">
        <f>EOMONTH(EDATE($J549, 0), 0)</f>
        <v/>
      </c>
      <c r="AE549" s="135">
        <f>IF(AND(AD549&gt;EOMONTH(EDATE(AA549, 0), 0)),1,0)</f>
        <v/>
      </c>
    </row>
    <row r="550">
      <c r="A550" s="132" t="inlineStr">
        <is>
          <t>ZMAT04</t>
        </is>
      </c>
      <c r="B550" s="132" t="n">
        <v>1</v>
      </c>
      <c r="C550" s="132" t="inlineStr">
        <is>
          <t>HVO301</t>
        </is>
      </c>
      <c r="D550" s="132" t="inlineStr">
        <is>
          <t>O</t>
        </is>
      </c>
      <c r="E550" s="132" t="inlineStr">
        <is>
          <t>Matang Mosweu Abraham Stephen</t>
        </is>
      </c>
      <c r="F550" s="133">
        <f>SUMIFS(Investors!$M:$M, Investors!$I:$I, "&lt;=" &amp; 'NSST Print'!$B$3, Investors!$K:$K, "&gt;" &amp; 'NSST Print'!$B$3, Investors!$A:$A, 'Investor Exit List'!A550, Investors!$E:$E, 'Investor Exit List'!C550)</f>
        <v/>
      </c>
      <c r="G550" s="134" t="n">
        <v>45273</v>
      </c>
      <c r="H550" s="132">
        <f>VLOOKUP($C550,Sales!$C:$E,2,FALSE)</f>
        <v/>
      </c>
      <c r="I550" s="132">
        <f>VLOOKUP($C550,Sales!$C:$E,3,FALSE)</f>
        <v/>
      </c>
      <c r="J550" s="134">
        <f>SUMIFS(Sales!$H:$H,Sales!$C:$C,'Investor Exit List'!$C550)</f>
        <v/>
      </c>
      <c r="K550" s="134">
        <f>IF(I550=TRUE,J550,"")</f>
        <v/>
      </c>
      <c r="L550" s="134">
        <f>G550+731</f>
        <v/>
      </c>
      <c r="M550" s="134" t="n">
        <v>45473</v>
      </c>
      <c r="N550" s="135">
        <f>IFERROR(IF(G550&lt;&gt;"",IF(I550=TRUE,0,IF(U550=TRUE,0,L550-M550)),0),0)</f>
        <v/>
      </c>
      <c r="O550" s="135">
        <f>IF(N550&gt;0,IF(N550&lt;=180,N550,0),0)</f>
        <v/>
      </c>
      <c r="P550" s="133">
        <f>IF(AND(N550&lt;90,N550&gt;0),Q550,0)</f>
        <v/>
      </c>
      <c r="Q550" s="133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33">
        <f>IF(AND(H550=TRUE,I550=FALSE),Q550,0)</f>
        <v/>
      </c>
      <c r="S550" s="133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34">
        <f>IF(U550=TRUE,$J550,"")</f>
        <v/>
      </c>
      <c r="U550" s="132" t="b">
        <v>0</v>
      </c>
      <c r="V550" s="133">
        <f>IF(AND(H550=TRUE,OR(K550="",K550&gt;M550)),S550,0)</f>
        <v/>
      </c>
      <c r="W550" s="132" t="n">
        <v>0</v>
      </c>
      <c r="X550" s="132" t="b">
        <v>0</v>
      </c>
      <c r="Y550" s="135">
        <f>IF(H550=FALSE,VLOOKUP($C550,Sales!$C:$F,4,FALSE),1)</f>
        <v/>
      </c>
      <c r="Z550" s="132">
        <f>IF(Y550=0,"Release",IF(AND(L550&lt;J550,Y550=1,H550=FALSE,U550=FALSE,MONTH(L550)&amp;"/"&amp;YEAR(L550)&lt;&gt;MONTH(J550)&amp;"/"&amp;YEAR(J550)),"Release",""))</f>
        <v/>
      </c>
      <c r="AA550" s="136">
        <f>_xlfn.minifs($L:$L,$C:$C,$C550,$F:$F,"&lt;&gt;0")</f>
        <v/>
      </c>
      <c r="AB550" s="136">
        <f>C550&amp;"-"&amp;A550</f>
        <v/>
      </c>
      <c r="AC550" s="136">
        <f>L550</f>
        <v/>
      </c>
      <c r="AD550" s="136">
        <f>EOMONTH(EDATE($J550, 0), 0)</f>
        <v/>
      </c>
      <c r="AE550" s="135">
        <f>IF(AND(AD550&gt;EOMONTH(EDATE(AA550, 0), 0)),1,0)</f>
        <v/>
      </c>
    </row>
    <row r="551">
      <c r="A551" s="132" t="inlineStr">
        <is>
          <t>ZVAN08</t>
        </is>
      </c>
      <c r="B551" s="132" t="n">
        <v>2</v>
      </c>
      <c r="C551" s="132" t="inlineStr">
        <is>
          <t>HVO301</t>
        </is>
      </c>
      <c r="D551" s="132" t="inlineStr">
        <is>
          <t>O</t>
        </is>
      </c>
      <c r="E551" s="132" t="inlineStr">
        <is>
          <t>van der Mescht Andree-Lauren</t>
        </is>
      </c>
      <c r="F551" s="133">
        <f>SUMIFS(Investors!$M:$M, Investors!$I:$I, "&lt;=" &amp; 'NSST Print'!$B$3, Investors!$K:$K, "&gt;" &amp; 'NSST Print'!$B$3, Investors!$A:$A, 'Investor Exit List'!A551, Investors!$E:$E, 'Investor Exit List'!C551)</f>
        <v/>
      </c>
      <c r="G551" s="134" t="n">
        <v>45259</v>
      </c>
      <c r="H551" s="132">
        <f>VLOOKUP($C551,Sales!$C:$E,2,FALSE)</f>
        <v/>
      </c>
      <c r="I551" s="132">
        <f>VLOOKUP($C551,Sales!$C:$E,3,FALSE)</f>
        <v/>
      </c>
      <c r="J551" s="134">
        <f>SUMIFS(Sales!$H:$H,Sales!$C:$C,'Investor Exit List'!$C551)</f>
        <v/>
      </c>
      <c r="K551" s="134">
        <f>IF(I551=TRUE,J551,"")</f>
        <v/>
      </c>
      <c r="L551" s="134">
        <f>G551+731</f>
        <v/>
      </c>
      <c r="M551" s="134" t="n">
        <v>45473</v>
      </c>
      <c r="N551" s="135">
        <f>IFERROR(IF(G551&lt;&gt;"",IF(I551=TRUE,0,IF(U551=TRUE,0,L551-M551)),0),0)</f>
        <v/>
      </c>
      <c r="O551" s="135">
        <f>IF(N551&gt;0,IF(N551&lt;=180,N551,0),0)</f>
        <v/>
      </c>
      <c r="P551" s="133">
        <f>IF(AND(N551&lt;90,N551&gt;0),Q551,0)</f>
        <v/>
      </c>
      <c r="Q551" s="133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33">
        <f>IF(AND(H551=TRUE,I551=FALSE),Q551,0)</f>
        <v/>
      </c>
      <c r="S551" s="133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34">
        <f>IF(U551=TRUE,$J551,"")</f>
        <v/>
      </c>
      <c r="U551" s="132" t="b">
        <v>0</v>
      </c>
      <c r="V551" s="133">
        <f>IF(AND(H551=TRUE,OR(K551="",K551&gt;M551)),S551,0)</f>
        <v/>
      </c>
      <c r="W551" s="132" t="n">
        <v>0</v>
      </c>
      <c r="X551" s="132" t="b">
        <v>0</v>
      </c>
      <c r="Y551" s="135">
        <f>IF(H551=FALSE,VLOOKUP($C551,Sales!$C:$F,4,FALSE),1)</f>
        <v/>
      </c>
      <c r="Z551" s="132">
        <f>IF(Y551=0,"Release",IF(AND(L551&lt;J551,Y551=1,H551=FALSE,U551=FALSE,MONTH(L551)&amp;"/"&amp;YEAR(L551)&lt;&gt;MONTH(J551)&amp;"/"&amp;YEAR(J551)),"Release",""))</f>
        <v/>
      </c>
      <c r="AA551" s="136">
        <f>_xlfn.minifs($L:$L,$C:$C,$C551,$F:$F,"&lt;&gt;0")</f>
        <v/>
      </c>
      <c r="AB551" s="136">
        <f>C551&amp;"-"&amp;A551</f>
        <v/>
      </c>
      <c r="AC551" s="136">
        <f>L551</f>
        <v/>
      </c>
      <c r="AD551" s="136">
        <f>EOMONTH(EDATE($J551, 0), 0)</f>
        <v/>
      </c>
      <c r="AE551" s="135">
        <f>IF(AND(AD551&gt;EOMONTH(EDATE(AA551, 0), 0)),1,0)</f>
        <v/>
      </c>
    </row>
    <row r="552">
      <c r="A552" s="132" t="inlineStr">
        <is>
          <t>ZLER02</t>
        </is>
      </c>
      <c r="B552" s="132" t="n">
        <v>1</v>
      </c>
      <c r="C552" s="132" t="inlineStr">
        <is>
          <t>HVO302</t>
        </is>
      </c>
      <c r="D552" s="132" t="inlineStr">
        <is>
          <t>O</t>
        </is>
      </c>
      <c r="E552" s="132" t="inlineStr">
        <is>
          <t>le Roux Jacques</t>
        </is>
      </c>
      <c r="F552" s="133">
        <f>SUMIFS(Investors!$M:$M, Investors!$I:$I, "&lt;=" &amp; 'NSST Print'!$B$3, Investors!$K:$K, "&gt;" &amp; 'NSST Print'!$B$3, Investors!$A:$A, 'Investor Exit List'!A552, Investors!$E:$E, 'Investor Exit List'!C552)</f>
        <v/>
      </c>
      <c r="G552" s="134" t="n">
        <v>45129</v>
      </c>
      <c r="H552" s="132">
        <f>VLOOKUP($C552,Sales!$C:$E,2,FALSE)</f>
        <v/>
      </c>
      <c r="I552" s="132">
        <f>VLOOKUP($C552,Sales!$C:$E,3,FALSE)</f>
        <v/>
      </c>
      <c r="J552" s="134">
        <f>SUMIFS(Sales!$H:$H,Sales!$C:$C,'Investor Exit List'!$C552)</f>
        <v/>
      </c>
      <c r="K552" s="134">
        <f>IF(I552=TRUE,J552,"")</f>
        <v/>
      </c>
      <c r="L552" s="134">
        <f>G552+731</f>
        <v/>
      </c>
      <c r="M552" s="134" t="n">
        <v>45473</v>
      </c>
      <c r="N552" s="135">
        <f>IFERROR(IF(G552&lt;&gt;"",IF(I552=TRUE,0,IF(U552=TRUE,0,L552-M552)),0),0)</f>
        <v/>
      </c>
      <c r="O552" s="135">
        <f>IF(N552&gt;0,IF(N552&lt;=180,N552,0),0)</f>
        <v/>
      </c>
      <c r="P552" s="133">
        <f>IF(AND(N552&lt;90,N552&gt;0),Q552,0)</f>
        <v/>
      </c>
      <c r="Q552" s="133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33">
        <f>IF(AND(H552=TRUE,I552=FALSE),Q552,0)</f>
        <v/>
      </c>
      <c r="S552" s="133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34">
        <f>IF(U552=TRUE,$J552,"")</f>
        <v/>
      </c>
      <c r="U552" s="132" t="b">
        <v>0</v>
      </c>
      <c r="V552" s="133">
        <f>IF(AND(H552=TRUE,OR(K552="",K552&gt;M552)),S552,0)</f>
        <v/>
      </c>
      <c r="W552" s="132" t="n">
        <v>0</v>
      </c>
      <c r="X552" s="132" t="b">
        <v>0</v>
      </c>
      <c r="Y552" s="135">
        <f>IF(H552=FALSE,VLOOKUP($C552,Sales!$C:$F,4,FALSE),1)</f>
        <v/>
      </c>
      <c r="Z552" s="132">
        <f>IF(Y552=0,"Release",IF(AND(L552&lt;J552,Y552=1,H552=FALSE,U552=FALSE,MONTH(L552)&amp;"/"&amp;YEAR(L552)&lt;&gt;MONTH(J552)&amp;"/"&amp;YEAR(J552)),"Release",""))</f>
        <v/>
      </c>
      <c r="AA552" s="136">
        <f>_xlfn.minifs($L:$L,$C:$C,$C552,$F:$F,"&lt;&gt;0")</f>
        <v/>
      </c>
      <c r="AB552" s="136">
        <f>C552&amp;"-"&amp;A552</f>
        <v/>
      </c>
      <c r="AC552" s="136">
        <f>L552</f>
        <v/>
      </c>
      <c r="AD552" s="136">
        <f>EOMONTH(EDATE($J552, 0), 0)</f>
        <v/>
      </c>
      <c r="AE552" s="135">
        <f>IF(AND(AD552&gt;EOMONTH(EDATE(AA552, 0), 0)),1,0)</f>
        <v/>
      </c>
    </row>
    <row r="553">
      <c r="A553" s="132" t="inlineStr">
        <is>
          <t>ZPED01</t>
        </is>
      </c>
      <c r="B553" s="132" t="n">
        <v>5</v>
      </c>
      <c r="C553" s="132" t="inlineStr">
        <is>
          <t>HVO302</t>
        </is>
      </c>
      <c r="D553" s="132" t="inlineStr">
        <is>
          <t>O</t>
        </is>
      </c>
      <c r="E553" s="132" t="inlineStr">
        <is>
          <t>Pedersen Wendy</t>
        </is>
      </c>
      <c r="F553" s="133">
        <f>SUMIFS(Investors!$M:$M, Investors!$I:$I, "&lt;=" &amp; 'NSST Print'!$B$3, Investors!$K:$K, "&gt;" &amp; 'NSST Print'!$B$3, Investors!$A:$A, 'Investor Exit List'!A553, Investors!$E:$E, 'Investor Exit List'!C553)</f>
        <v/>
      </c>
      <c r="G553" s="134" t="n">
        <v>45129</v>
      </c>
      <c r="H553" s="132">
        <f>VLOOKUP($C553,Sales!$C:$E,2,FALSE)</f>
        <v/>
      </c>
      <c r="I553" s="132">
        <f>VLOOKUP($C553,Sales!$C:$E,3,FALSE)</f>
        <v/>
      </c>
      <c r="J553" s="134">
        <f>SUMIFS(Sales!$H:$H,Sales!$C:$C,'Investor Exit List'!$C553)</f>
        <v/>
      </c>
      <c r="K553" s="134">
        <f>IF(I553=TRUE,J553,"")</f>
        <v/>
      </c>
      <c r="L553" s="134">
        <f>G553+731</f>
        <v/>
      </c>
      <c r="M553" s="134" t="n">
        <v>45473</v>
      </c>
      <c r="N553" s="135">
        <f>IFERROR(IF(G553&lt;&gt;"",IF(I553=TRUE,0,IF(U553=TRUE,0,L553-M553)),0),0)</f>
        <v/>
      </c>
      <c r="O553" s="135">
        <f>IF(N553&gt;0,IF(N553&lt;=180,N553,0),0)</f>
        <v/>
      </c>
      <c r="P553" s="133">
        <f>IF(AND(N553&lt;90,N553&gt;0),Q553,0)</f>
        <v/>
      </c>
      <c r="Q553" s="133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33">
        <f>IF(AND(H553=TRUE,I553=FALSE),Q553,0)</f>
        <v/>
      </c>
      <c r="S553" s="133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34">
        <f>IF(U553=TRUE,$J553,"")</f>
        <v/>
      </c>
      <c r="U553" s="132" t="b">
        <v>0</v>
      </c>
      <c r="V553" s="133">
        <f>IF(AND(H553=TRUE,OR(K553="",K553&gt;M553)),S553,0)</f>
        <v/>
      </c>
      <c r="W553" s="132" t="n">
        <v>0</v>
      </c>
      <c r="X553" s="132" t="b">
        <v>0</v>
      </c>
      <c r="Y553" s="135">
        <f>IF(H553=FALSE,VLOOKUP($C553,Sales!$C:$F,4,FALSE),1)</f>
        <v/>
      </c>
      <c r="Z553" s="132">
        <f>IF(Y553=0,"Release",IF(AND(L553&lt;J553,Y553=1,H553=FALSE,U553=FALSE,MONTH(L553)&amp;"/"&amp;YEAR(L553)&lt;&gt;MONTH(J553)&amp;"/"&amp;YEAR(J553)),"Release",""))</f>
        <v/>
      </c>
      <c r="AA553" s="136">
        <f>_xlfn.minifs($L:$L,$C:$C,$C553,$F:$F,"&lt;&gt;0")</f>
        <v/>
      </c>
      <c r="AB553" s="136">
        <f>C553&amp;"-"&amp;A553</f>
        <v/>
      </c>
      <c r="AC553" s="136">
        <f>L553</f>
        <v/>
      </c>
      <c r="AD553" s="136">
        <f>EOMONTH(EDATE($J553, 0), 0)</f>
        <v/>
      </c>
      <c r="AE553" s="135">
        <f>IF(AND(AD553&gt;EOMONTH(EDATE(AA553, 0), 0)),1,0)</f>
        <v/>
      </c>
    </row>
    <row r="554">
      <c r="A554" s="132" t="inlineStr">
        <is>
          <t>ZVIS03</t>
        </is>
      </c>
      <c r="B554" s="132" t="n">
        <v>1</v>
      </c>
      <c r="C554" s="132" t="inlineStr">
        <is>
          <t>HVO302</t>
        </is>
      </c>
      <c r="D554" s="132" t="inlineStr">
        <is>
          <t>O</t>
        </is>
      </c>
      <c r="E554" s="132" t="inlineStr">
        <is>
          <t>Visser Anton Patrick</t>
        </is>
      </c>
      <c r="F554" s="133">
        <f>SUMIFS(Investors!$M:$M, Investors!$I:$I, "&lt;=" &amp; 'NSST Print'!$B$3, Investors!$K:$K, "&gt;" &amp; 'NSST Print'!$B$3, Investors!$A:$A, 'Investor Exit List'!A554, Investors!$E:$E, 'Investor Exit List'!C554)</f>
        <v/>
      </c>
      <c r="G554" s="134" t="n">
        <v>45107</v>
      </c>
      <c r="H554" s="132">
        <f>VLOOKUP($C554,Sales!$C:$E,2,FALSE)</f>
        <v/>
      </c>
      <c r="I554" s="132">
        <f>VLOOKUP($C554,Sales!$C:$E,3,FALSE)</f>
        <v/>
      </c>
      <c r="J554" s="134">
        <f>SUMIFS(Sales!$H:$H,Sales!$C:$C,'Investor Exit List'!$C554)</f>
        <v/>
      </c>
      <c r="K554" s="134">
        <f>IF(I554=TRUE,J554,"")</f>
        <v/>
      </c>
      <c r="L554" s="134">
        <f>G554+731</f>
        <v/>
      </c>
      <c r="M554" s="134" t="n">
        <v>45473</v>
      </c>
      <c r="N554" s="135">
        <f>IFERROR(IF(G554&lt;&gt;"",IF(I554=TRUE,0,IF(U554=TRUE,0,L554-M554)),0),0)</f>
        <v/>
      </c>
      <c r="O554" s="135">
        <f>IF(N554&gt;0,IF(N554&lt;=180,N554,0),0)</f>
        <v/>
      </c>
      <c r="P554" s="133">
        <f>IF(AND(N554&lt;90,N554&gt;0),Q554,0)</f>
        <v/>
      </c>
      <c r="Q554" s="133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33">
        <f>IF(AND(H554=TRUE,I554=FALSE),Q554,0)</f>
        <v/>
      </c>
      <c r="S554" s="133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34">
        <f>IF(U554=TRUE,$J554,"")</f>
        <v/>
      </c>
      <c r="U554" s="132" t="b">
        <v>0</v>
      </c>
      <c r="V554" s="133">
        <f>IF(AND(H554=TRUE,OR(K554="",K554&gt;M554)),S554,0)</f>
        <v/>
      </c>
      <c r="W554" s="132" t="n">
        <v>0</v>
      </c>
      <c r="X554" s="132" t="b">
        <v>0</v>
      </c>
      <c r="Y554" s="135">
        <f>IF(H554=FALSE,VLOOKUP($C554,Sales!$C:$F,4,FALSE),1)</f>
        <v/>
      </c>
      <c r="Z554" s="132">
        <f>IF(Y554=0,"Release",IF(AND(L554&lt;J554,Y554=1,H554=FALSE,U554=FALSE,MONTH(L554)&amp;"/"&amp;YEAR(L554)&lt;&gt;MONTH(J554)&amp;"/"&amp;YEAR(J554)),"Release",""))</f>
        <v/>
      </c>
      <c r="AA554" s="136">
        <f>_xlfn.minifs($L:$L,$C:$C,$C554,$F:$F,"&lt;&gt;0")</f>
        <v/>
      </c>
      <c r="AB554" s="136">
        <f>C554&amp;"-"&amp;A554</f>
        <v/>
      </c>
      <c r="AC554" s="136">
        <f>L554</f>
        <v/>
      </c>
      <c r="AD554" s="136">
        <f>EOMONTH(EDATE($J554, 0), 0)</f>
        <v/>
      </c>
      <c r="AE554" s="135">
        <f>IF(AND(AD554&gt;EOMONTH(EDATE(AA554, 0), 0)),1,0)</f>
        <v/>
      </c>
    </row>
    <row r="555">
      <c r="A555" s="132" t="inlineStr">
        <is>
          <t>ZDEB01</t>
        </is>
      </c>
      <c r="B555" s="132" t="n">
        <v>7</v>
      </c>
      <c r="C555" s="132" t="inlineStr">
        <is>
          <t>HVO303</t>
        </is>
      </c>
      <c r="D555" s="132" t="inlineStr">
        <is>
          <t>O</t>
        </is>
      </c>
      <c r="E555" s="132" t="inlineStr">
        <is>
          <t>De Beer William Henry</t>
        </is>
      </c>
      <c r="F555" s="133">
        <f>SUMIFS(Investors!$M:$M, Investors!$I:$I, "&lt;=" &amp; 'NSST Print'!$B$3, Investors!$K:$K, "&gt;" &amp; 'NSST Print'!$B$3, Investors!$A:$A, 'Investor Exit List'!A555, Investors!$E:$E, 'Investor Exit List'!C555)</f>
        <v/>
      </c>
      <c r="G555" s="134" t="n">
        <v>45107</v>
      </c>
      <c r="H555" s="132">
        <f>VLOOKUP($C555,Sales!$C:$E,2,FALSE)</f>
        <v/>
      </c>
      <c r="I555" s="132">
        <f>VLOOKUP($C555,Sales!$C:$E,3,FALSE)</f>
        <v/>
      </c>
      <c r="J555" s="134">
        <f>SUMIFS(Sales!$H:$H,Sales!$C:$C,'Investor Exit List'!$C555)</f>
        <v/>
      </c>
      <c r="K555" s="134">
        <f>IF(I555=TRUE,J555,"")</f>
        <v/>
      </c>
      <c r="L555" s="134">
        <f>G555+731</f>
        <v/>
      </c>
      <c r="M555" s="134" t="n">
        <v>45473</v>
      </c>
      <c r="N555" s="135">
        <f>IFERROR(IF(G555&lt;&gt;"",IF(I555=TRUE,0,IF(U555=TRUE,0,L555-M555)),0),0)</f>
        <v/>
      </c>
      <c r="O555" s="135">
        <f>IF(N555&gt;0,IF(N555&lt;=180,N555,0),0)</f>
        <v/>
      </c>
      <c r="P555" s="133">
        <f>IF(AND(N555&lt;90,N555&gt;0),Q555,0)</f>
        <v/>
      </c>
      <c r="Q555" s="133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33">
        <f>IF(AND(H555=TRUE,I555=FALSE),Q555,0)</f>
        <v/>
      </c>
      <c r="S555" s="133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34">
        <f>IF(U555=TRUE,$J555,"")</f>
        <v/>
      </c>
      <c r="U555" s="132" t="b">
        <v>0</v>
      </c>
      <c r="V555" s="133">
        <f>IF(AND(H555=TRUE,OR(K555="",K555&gt;M555)),S555,0)</f>
        <v/>
      </c>
      <c r="W555" s="132" t="n">
        <v>0</v>
      </c>
      <c r="X555" s="132" t="b">
        <v>0</v>
      </c>
      <c r="Y555" s="135">
        <f>IF(H555=FALSE,VLOOKUP($C555,Sales!$C:$F,4,FALSE),1)</f>
        <v/>
      </c>
      <c r="Z555" s="132">
        <f>IF(Y555=0,"Release",IF(AND(L555&lt;J555,Y555=1,H555=FALSE,U555=FALSE,MONTH(L555)&amp;"/"&amp;YEAR(L555)&lt;&gt;MONTH(J555)&amp;"/"&amp;YEAR(J555)),"Release",""))</f>
        <v/>
      </c>
      <c r="AA555" s="136">
        <f>_xlfn.minifs($L:$L,$C:$C,$C555,$F:$F,"&lt;&gt;0")</f>
        <v/>
      </c>
      <c r="AB555" s="136">
        <f>C555&amp;"-"&amp;A555</f>
        <v/>
      </c>
      <c r="AC555" s="136">
        <f>L555</f>
        <v/>
      </c>
      <c r="AD555" s="136">
        <f>EOMONTH(EDATE($J555, 0), 0)</f>
        <v/>
      </c>
      <c r="AE555" s="135">
        <f>IF(AND(AD555&gt;EOMONTH(EDATE(AA555, 0), 0)),1,0)</f>
        <v/>
      </c>
    </row>
    <row r="556">
      <c r="A556" s="132" t="inlineStr">
        <is>
          <t>ZJAN03</t>
        </is>
      </c>
      <c r="B556" s="132" t="n">
        <v>2</v>
      </c>
      <c r="C556" s="132" t="inlineStr">
        <is>
          <t>HVO304</t>
        </is>
      </c>
      <c r="D556" s="132" t="inlineStr">
        <is>
          <t>O</t>
        </is>
      </c>
      <c r="E556" s="132" t="inlineStr">
        <is>
          <t>Jansen van Vuuren Rudolph Johannes</t>
        </is>
      </c>
      <c r="F556" s="133">
        <f>SUMIFS(Investors!$M:$M, Investors!$I:$I, "&lt;=" &amp; 'NSST Print'!$B$3, Investors!$K:$K, "&gt;" &amp; 'NSST Print'!$B$3, Investors!$A:$A, 'Investor Exit List'!A556, Investors!$E:$E, 'Investor Exit List'!C556)</f>
        <v/>
      </c>
      <c r="G556" s="134" t="n">
        <v>45259</v>
      </c>
      <c r="H556" s="132">
        <f>VLOOKUP($C556,Sales!$C:$E,2,FALSE)</f>
        <v/>
      </c>
      <c r="I556" s="132">
        <f>VLOOKUP($C556,Sales!$C:$E,3,FALSE)</f>
        <v/>
      </c>
      <c r="J556" s="134">
        <f>SUMIFS(Sales!$H:$H,Sales!$C:$C,'Investor Exit List'!$C556)</f>
        <v/>
      </c>
      <c r="K556" s="134">
        <f>IF(I556=TRUE,J556,"")</f>
        <v/>
      </c>
      <c r="L556" s="134">
        <f>G556+731</f>
        <v/>
      </c>
      <c r="M556" s="134" t="n">
        <v>45473</v>
      </c>
      <c r="N556" s="135">
        <f>IFERROR(IF(G556&lt;&gt;"",IF(I556=TRUE,0,IF(U556=TRUE,0,L556-M556)),0),0)</f>
        <v/>
      </c>
      <c r="O556" s="135">
        <f>IF(N556&gt;0,IF(N556&lt;=180,N556,0),0)</f>
        <v/>
      </c>
      <c r="P556" s="133">
        <f>IF(AND(N556&lt;90,N556&gt;0),Q556,0)</f>
        <v/>
      </c>
      <c r="Q556" s="133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33">
        <f>IF(AND(H556=TRUE,I556=FALSE),Q556,0)</f>
        <v/>
      </c>
      <c r="S556" s="133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34">
        <f>IF(U556=TRUE,$J556,"")</f>
        <v/>
      </c>
      <c r="U556" s="132" t="b">
        <v>0</v>
      </c>
      <c r="V556" s="133">
        <f>IF(AND(H556=TRUE,OR(K556="",K556&gt;M556)),S556,0)</f>
        <v/>
      </c>
      <c r="W556" s="132" t="n">
        <v>0</v>
      </c>
      <c r="X556" s="132" t="b">
        <v>0</v>
      </c>
      <c r="Y556" s="135">
        <f>IF(H556=FALSE,VLOOKUP($C556,Sales!$C:$F,4,FALSE),1)</f>
        <v/>
      </c>
      <c r="Z556" s="132">
        <f>IF(Y556=0,"Release",IF(AND(L556&lt;J556,Y556=1,H556=FALSE,U556=FALSE,MONTH(L556)&amp;"/"&amp;YEAR(L556)&lt;&gt;MONTH(J556)&amp;"/"&amp;YEAR(J556)),"Release",""))</f>
        <v/>
      </c>
      <c r="AA556" s="136">
        <f>_xlfn.minifs($L:$L,$C:$C,$C556,$F:$F,"&lt;&gt;0")</f>
        <v/>
      </c>
      <c r="AB556" s="136">
        <f>C556&amp;"-"&amp;A556</f>
        <v/>
      </c>
      <c r="AC556" s="136">
        <f>L556</f>
        <v/>
      </c>
      <c r="AD556" s="136">
        <f>EOMONTH(EDATE($J556, 0), 0)</f>
        <v/>
      </c>
      <c r="AE556" s="135">
        <f>IF(AND(AD556&gt;EOMONTH(EDATE(AA556, 0), 0)),1,0)</f>
        <v/>
      </c>
    </row>
    <row r="557">
      <c r="A557" s="132" t="inlineStr">
        <is>
          <t>ZVIS02</t>
        </is>
      </c>
      <c r="B557" s="132" t="n">
        <v>3</v>
      </c>
      <c r="C557" s="132" t="inlineStr">
        <is>
          <t>HVO304</t>
        </is>
      </c>
      <c r="D557" s="132" t="inlineStr">
        <is>
          <t>O</t>
        </is>
      </c>
      <c r="E557" s="132" t="inlineStr">
        <is>
          <t>Visser Jimke</t>
        </is>
      </c>
      <c r="F557" s="133">
        <f>SUMIFS(Investors!$M:$M, Investors!$I:$I, "&lt;=" &amp; 'NSST Print'!$B$3, Investors!$K:$K, "&gt;" &amp; 'NSST Print'!$B$3, Investors!$A:$A, 'Investor Exit List'!A557, Investors!$E:$E, 'Investor Exit List'!C557)</f>
        <v/>
      </c>
      <c r="G557" s="134" t="n">
        <v>45259</v>
      </c>
      <c r="H557" s="132">
        <f>VLOOKUP($C557,Sales!$C:$E,2,FALSE)</f>
        <v/>
      </c>
      <c r="I557" s="132">
        <f>VLOOKUP($C557,Sales!$C:$E,3,FALSE)</f>
        <v/>
      </c>
      <c r="J557" s="134">
        <f>SUMIFS(Sales!$H:$H,Sales!$C:$C,'Investor Exit List'!$C557)</f>
        <v/>
      </c>
      <c r="K557" s="134">
        <f>IF(I557=TRUE,J557,"")</f>
        <v/>
      </c>
      <c r="L557" s="134">
        <f>G557+731</f>
        <v/>
      </c>
      <c r="M557" s="134" t="n">
        <v>45473</v>
      </c>
      <c r="N557" s="135">
        <f>IFERROR(IF(G557&lt;&gt;"",IF(I557=TRUE,0,IF(U557=TRUE,0,L557-M557)),0),0)</f>
        <v/>
      </c>
      <c r="O557" s="135">
        <f>IF(N557&gt;0,IF(N557&lt;=180,N557,0),0)</f>
        <v/>
      </c>
      <c r="P557" s="133">
        <f>IF(AND(N557&lt;90,N557&gt;0),Q557,0)</f>
        <v/>
      </c>
      <c r="Q557" s="133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33">
        <f>IF(AND(H557=TRUE,I557=FALSE),Q557,0)</f>
        <v/>
      </c>
      <c r="S557" s="133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34">
        <f>IF(U557=TRUE,$J557,"")</f>
        <v/>
      </c>
      <c r="U557" s="132" t="b">
        <v>0</v>
      </c>
      <c r="V557" s="133">
        <f>IF(AND(H557=TRUE,OR(K557="",K557&gt;M557)),S557,0)</f>
        <v/>
      </c>
      <c r="W557" s="132" t="n">
        <v>0</v>
      </c>
      <c r="X557" s="132" t="b">
        <v>0</v>
      </c>
      <c r="Y557" s="135">
        <f>IF(H557=FALSE,VLOOKUP($C557,Sales!$C:$F,4,FALSE),1)</f>
        <v/>
      </c>
      <c r="Z557" s="132">
        <f>IF(Y557=0,"Release",IF(AND(L557&lt;J557,Y557=1,H557=FALSE,U557=FALSE,MONTH(L557)&amp;"/"&amp;YEAR(L557)&lt;&gt;MONTH(J557)&amp;"/"&amp;YEAR(J557)),"Release",""))</f>
        <v/>
      </c>
      <c r="AA557" s="136">
        <f>_xlfn.minifs($L:$L,$C:$C,$C557,$F:$F,"&lt;&gt;0")</f>
        <v/>
      </c>
      <c r="AB557" s="136">
        <f>C557&amp;"-"&amp;A557</f>
        <v/>
      </c>
      <c r="AC557" s="136">
        <f>L557</f>
        <v/>
      </c>
      <c r="AD557" s="136">
        <f>EOMONTH(EDATE($J557, 0), 0)</f>
        <v/>
      </c>
      <c r="AE557" s="135">
        <f>IF(AND(AD557&gt;EOMONTH(EDATE(AA557, 0), 0)),1,0)</f>
        <v/>
      </c>
    </row>
    <row r="558">
      <c r="A558" s="132" t="inlineStr">
        <is>
          <t>ZDEV01</t>
        </is>
      </c>
      <c r="B558" s="132" t="n">
        <v>2</v>
      </c>
      <c r="C558" s="132" t="inlineStr">
        <is>
          <t>HVO305</t>
        </is>
      </c>
      <c r="D558" s="132" t="inlineStr">
        <is>
          <t>O</t>
        </is>
      </c>
      <c r="E558" s="132" t="inlineStr">
        <is>
          <t>de Villiers Andre Deric</t>
        </is>
      </c>
      <c r="F558" s="133">
        <f>SUMIFS(Investors!$M:$M, Investors!$I:$I, "&lt;=" &amp; 'NSST Print'!$B$3, Investors!$K:$K, "&gt;" &amp; 'NSST Print'!$B$3, Investors!$A:$A, 'Investor Exit List'!A558, Investors!$E:$E, 'Investor Exit List'!C558)</f>
        <v/>
      </c>
      <c r="G558" s="134" t="n">
        <v>45107</v>
      </c>
      <c r="H558" s="132">
        <f>VLOOKUP($C558,Sales!$C:$E,2,FALSE)</f>
        <v/>
      </c>
      <c r="I558" s="132">
        <f>VLOOKUP($C558,Sales!$C:$E,3,FALSE)</f>
        <v/>
      </c>
      <c r="J558" s="134">
        <f>SUMIFS(Sales!$H:$H,Sales!$C:$C,'Investor Exit List'!$C558)</f>
        <v/>
      </c>
      <c r="K558" s="134">
        <f>IF(I558=TRUE,J558,"")</f>
        <v/>
      </c>
      <c r="L558" s="134">
        <f>G558+731</f>
        <v/>
      </c>
      <c r="M558" s="134" t="n">
        <v>45473</v>
      </c>
      <c r="N558" s="135">
        <f>IFERROR(IF(G558&lt;&gt;"",IF(I558=TRUE,0,IF(U558=TRUE,0,L558-M558)),0),0)</f>
        <v/>
      </c>
      <c r="O558" s="135">
        <f>IF(N558&gt;0,IF(N558&lt;=180,N558,0),0)</f>
        <v/>
      </c>
      <c r="P558" s="133">
        <f>IF(AND(N558&lt;90,N558&gt;0),Q558,0)</f>
        <v/>
      </c>
      <c r="Q558" s="133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33">
        <f>IF(AND(H558=TRUE,I558=FALSE),Q558,0)</f>
        <v/>
      </c>
      <c r="S558" s="133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34">
        <f>IF(U558=TRUE,$J558,"")</f>
        <v/>
      </c>
      <c r="U558" s="132" t="b">
        <v>0</v>
      </c>
      <c r="V558" s="133">
        <f>IF(AND(H558=TRUE,OR(K558="",K558&gt;M558)),S558,0)</f>
        <v/>
      </c>
      <c r="W558" s="132" t="n">
        <v>0</v>
      </c>
      <c r="X558" s="132" t="b">
        <v>0</v>
      </c>
      <c r="Y558" s="135">
        <f>IF(H558=FALSE,VLOOKUP($C558,Sales!$C:$F,4,FALSE),1)</f>
        <v/>
      </c>
      <c r="Z558" s="132">
        <f>IF(Y558=0,"Release",IF(AND(L558&lt;J558,Y558=1,H558=FALSE,U558=FALSE,MONTH(L558)&amp;"/"&amp;YEAR(L558)&lt;&gt;MONTH(J558)&amp;"/"&amp;YEAR(J558)),"Release",""))</f>
        <v/>
      </c>
      <c r="AA558" s="136">
        <f>_xlfn.minifs($L:$L,$C:$C,$C558,$F:$F,"&lt;&gt;0")</f>
        <v/>
      </c>
      <c r="AB558" s="136">
        <f>C558&amp;"-"&amp;A558</f>
        <v/>
      </c>
      <c r="AC558" s="136">
        <f>L558</f>
        <v/>
      </c>
      <c r="AD558" s="136">
        <f>EOMONTH(EDATE($J558, 0), 0)</f>
        <v/>
      </c>
      <c r="AE558" s="135">
        <f>IF(AND(AD558&gt;EOMONTH(EDATE(AA558, 0), 0)),1,0)</f>
        <v/>
      </c>
    </row>
    <row r="559">
      <c r="A559" s="132" t="inlineStr">
        <is>
          <t>ZFLA01</t>
        </is>
      </c>
      <c r="B559" s="132" t="n">
        <v>2</v>
      </c>
      <c r="C559" s="132" t="inlineStr">
        <is>
          <t>HVO305</t>
        </is>
      </c>
      <c r="D559" s="132" t="inlineStr">
        <is>
          <t>O</t>
        </is>
      </c>
      <c r="E559" s="132" t="inlineStr">
        <is>
          <t>Flamengo Jose Manuel Rezende</t>
        </is>
      </c>
      <c r="F559" s="133">
        <f>SUMIFS(Investors!$M:$M, Investors!$I:$I, "&lt;=" &amp; 'NSST Print'!$B$3, Investors!$K:$K, "&gt;" &amp; 'NSST Print'!$B$3, Investors!$A:$A, 'Investor Exit List'!A559, Investors!$E:$E, 'Investor Exit List'!C559)</f>
        <v/>
      </c>
      <c r="G559" s="134" t="n">
        <v>45161</v>
      </c>
      <c r="H559" s="132">
        <f>VLOOKUP($C559,Sales!$C:$E,2,FALSE)</f>
        <v/>
      </c>
      <c r="I559" s="132">
        <f>VLOOKUP($C559,Sales!$C:$E,3,FALSE)</f>
        <v/>
      </c>
      <c r="J559" s="134">
        <f>SUMIFS(Sales!$H:$H,Sales!$C:$C,'Investor Exit List'!$C559)</f>
        <v/>
      </c>
      <c r="K559" s="134">
        <f>IF(I559=TRUE,J559,"")</f>
        <v/>
      </c>
      <c r="L559" s="134">
        <f>G559+731</f>
        <v/>
      </c>
      <c r="M559" s="134" t="n">
        <v>45473</v>
      </c>
      <c r="N559" s="135">
        <f>IFERROR(IF(G559&lt;&gt;"",IF(I559=TRUE,0,IF(U559=TRUE,0,L559-M559)),0),0)</f>
        <v/>
      </c>
      <c r="O559" s="135">
        <f>IF(N559&gt;0,IF(N559&lt;=180,N559,0),0)</f>
        <v/>
      </c>
      <c r="P559" s="133">
        <f>IF(AND(N559&lt;90,N559&gt;0),Q559,0)</f>
        <v/>
      </c>
      <c r="Q559" s="133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33">
        <f>IF(AND(H559=TRUE,I559=FALSE),Q559,0)</f>
        <v/>
      </c>
      <c r="S559" s="133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34">
        <f>IF(U559=TRUE,$J559,"")</f>
        <v/>
      </c>
      <c r="U559" s="132" t="b">
        <v>0</v>
      </c>
      <c r="V559" s="133">
        <f>IF(AND(H559=TRUE,OR(K559="",K559&gt;M559)),S559,0)</f>
        <v/>
      </c>
      <c r="W559" s="132" t="n">
        <v>0</v>
      </c>
      <c r="X559" s="132" t="b">
        <v>0</v>
      </c>
      <c r="Y559" s="135">
        <f>IF(H559=FALSE,VLOOKUP($C559,Sales!$C:$F,4,FALSE),1)</f>
        <v/>
      </c>
      <c r="Z559" s="132">
        <f>IF(Y559=0,"Release",IF(AND(L559&lt;J559,Y559=1,H559=FALSE,U559=FALSE,MONTH(L559)&amp;"/"&amp;YEAR(L559)&lt;&gt;MONTH(J559)&amp;"/"&amp;YEAR(J559)),"Release",""))</f>
        <v/>
      </c>
      <c r="AA559" s="136">
        <f>_xlfn.minifs($L:$L,$C:$C,$C559,$F:$F,"&lt;&gt;0")</f>
        <v/>
      </c>
      <c r="AB559" s="136">
        <f>C559&amp;"-"&amp;A559</f>
        <v/>
      </c>
      <c r="AC559" s="136">
        <f>L559</f>
        <v/>
      </c>
      <c r="AD559" s="136">
        <f>EOMONTH(EDATE($J559, 0), 0)</f>
        <v/>
      </c>
      <c r="AE559" s="135">
        <f>IF(AND(AD559&gt;EOMONTH(EDATE(AA559, 0), 0)),1,0)</f>
        <v/>
      </c>
    </row>
    <row r="560">
      <c r="A560" s="132" t="inlineStr">
        <is>
          <t>ZLIN01</t>
        </is>
      </c>
      <c r="B560" s="132" t="n">
        <v>2</v>
      </c>
      <c r="C560" s="132" t="inlineStr">
        <is>
          <t>HVO305</t>
        </is>
      </c>
      <c r="D560" s="132" t="inlineStr">
        <is>
          <t>O</t>
        </is>
      </c>
      <c r="E560" s="132" t="inlineStr">
        <is>
          <t>Lines Charmain</t>
        </is>
      </c>
      <c r="F560" s="133">
        <f>SUMIFS(Investors!$M:$M, Investors!$I:$I, "&lt;=" &amp; 'NSST Print'!$B$3, Investors!$K:$K, "&gt;" &amp; 'NSST Print'!$B$3, Investors!$A:$A, 'Investor Exit List'!A560, Investors!$E:$E, 'Investor Exit List'!C560)</f>
        <v/>
      </c>
      <c r="G560" s="134" t="n">
        <v>45129</v>
      </c>
      <c r="H560" s="132">
        <f>VLOOKUP($C560,Sales!$C:$E,2,FALSE)</f>
        <v/>
      </c>
      <c r="I560" s="132">
        <f>VLOOKUP($C560,Sales!$C:$E,3,FALSE)</f>
        <v/>
      </c>
      <c r="J560" s="134">
        <f>SUMIFS(Sales!$H:$H,Sales!$C:$C,'Investor Exit List'!$C560)</f>
        <v/>
      </c>
      <c r="K560" s="134">
        <f>IF(I560=TRUE,J560,"")</f>
        <v/>
      </c>
      <c r="L560" s="134">
        <f>G560+731</f>
        <v/>
      </c>
      <c r="M560" s="134" t="n">
        <v>45473</v>
      </c>
      <c r="N560" s="135">
        <f>IFERROR(IF(G560&lt;&gt;"",IF(I560=TRUE,0,IF(U560=TRUE,0,L560-M560)),0),0)</f>
        <v/>
      </c>
      <c r="O560" s="135">
        <f>IF(N560&gt;0,IF(N560&lt;=180,N560,0),0)</f>
        <v/>
      </c>
      <c r="P560" s="133">
        <f>IF(AND(N560&lt;90,N560&gt;0),Q560,0)</f>
        <v/>
      </c>
      <c r="Q560" s="133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33">
        <f>IF(AND(H560=TRUE,I560=FALSE),Q560,0)</f>
        <v/>
      </c>
      <c r="S560" s="133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34">
        <f>IF(U560=TRUE,$J560,"")</f>
        <v/>
      </c>
      <c r="U560" s="132" t="b">
        <v>0</v>
      </c>
      <c r="V560" s="133">
        <f>IF(AND(H560=TRUE,OR(K560="",K560&gt;M560)),S560,0)</f>
        <v/>
      </c>
      <c r="W560" s="132" t="n">
        <v>0</v>
      </c>
      <c r="X560" s="132" t="b">
        <v>0</v>
      </c>
      <c r="Y560" s="135">
        <f>IF(H560=FALSE,VLOOKUP($C560,Sales!$C:$F,4,FALSE),1)</f>
        <v/>
      </c>
      <c r="Z560" s="132">
        <f>IF(Y560=0,"Release",IF(AND(L560&lt;J560,Y560=1,H560=FALSE,U560=FALSE,MONTH(L560)&amp;"/"&amp;YEAR(L560)&lt;&gt;MONTH(J560)&amp;"/"&amp;YEAR(J560)),"Release",""))</f>
        <v/>
      </c>
      <c r="AA560" s="136">
        <f>_xlfn.minifs($L:$L,$C:$C,$C560,$F:$F,"&lt;&gt;0")</f>
        <v/>
      </c>
      <c r="AB560" s="136">
        <f>C560&amp;"-"&amp;A560</f>
        <v/>
      </c>
      <c r="AC560" s="136">
        <f>L560</f>
        <v/>
      </c>
      <c r="AD560" s="136">
        <f>EOMONTH(EDATE($J560, 0), 0)</f>
        <v/>
      </c>
      <c r="AE560" s="135">
        <f>IF(AND(AD560&gt;EOMONTH(EDATE(AA560, 0), 0)),1,0)</f>
        <v/>
      </c>
    </row>
    <row r="561">
      <c r="A561" s="132" t="inlineStr">
        <is>
          <t>ZSOU02</t>
        </is>
      </c>
      <c r="B561" s="132" t="n">
        <v>2</v>
      </c>
      <c r="C561" s="132" t="inlineStr">
        <is>
          <t>HVO305</t>
        </is>
      </c>
      <c r="D561" s="132" t="inlineStr">
        <is>
          <t>O</t>
        </is>
      </c>
      <c r="E561" s="132" t="inlineStr">
        <is>
          <t>Sourgen Frances Leathem</t>
        </is>
      </c>
      <c r="F561" s="133">
        <f>SUMIFS(Investors!$M:$M, Investors!$I:$I, "&lt;=" &amp; 'NSST Print'!$B$3, Investors!$K:$K, "&gt;" &amp; 'NSST Print'!$B$3, Investors!$A:$A, 'Investor Exit List'!A561, Investors!$E:$E, 'Investor Exit List'!C561)</f>
        <v/>
      </c>
      <c r="G561" s="134" t="n">
        <v>45161</v>
      </c>
      <c r="H561" s="132">
        <f>VLOOKUP($C561,Sales!$C:$E,2,FALSE)</f>
        <v/>
      </c>
      <c r="I561" s="132">
        <f>VLOOKUP($C561,Sales!$C:$E,3,FALSE)</f>
        <v/>
      </c>
      <c r="J561" s="134">
        <f>SUMIFS(Sales!$H:$H,Sales!$C:$C,'Investor Exit List'!$C561)</f>
        <v/>
      </c>
      <c r="K561" s="134">
        <f>IF(I561=TRUE,J561,"")</f>
        <v/>
      </c>
      <c r="L561" s="134">
        <f>G561+731</f>
        <v/>
      </c>
      <c r="M561" s="134" t="n">
        <v>45473</v>
      </c>
      <c r="N561" s="135">
        <f>IFERROR(IF(G561&lt;&gt;"",IF(I561=TRUE,0,IF(U561=TRUE,0,L561-M561)),0),0)</f>
        <v/>
      </c>
      <c r="O561" s="135">
        <f>IF(N561&gt;0,IF(N561&lt;=180,N561,0),0)</f>
        <v/>
      </c>
      <c r="P561" s="133">
        <f>IF(AND(N561&lt;90,N561&gt;0),Q561,0)</f>
        <v/>
      </c>
      <c r="Q561" s="133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33">
        <f>IF(AND(H561=TRUE,I561=FALSE),Q561,0)</f>
        <v/>
      </c>
      <c r="S561" s="133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34">
        <f>IF(U561=TRUE,$J561,"")</f>
        <v/>
      </c>
      <c r="U561" s="132" t="b">
        <v>0</v>
      </c>
      <c r="V561" s="133">
        <f>IF(AND(H561=TRUE,OR(K561="",K561&gt;M561)),S561,0)</f>
        <v/>
      </c>
      <c r="W561" s="132" t="n">
        <v>0</v>
      </c>
      <c r="X561" s="132" t="b">
        <v>0</v>
      </c>
      <c r="Y561" s="135">
        <f>IF(H561=FALSE,VLOOKUP($C561,Sales!$C:$F,4,FALSE),1)</f>
        <v/>
      </c>
      <c r="Z561" s="132">
        <f>IF(Y561=0,"Release",IF(AND(L561&lt;J561,Y561=1,H561=FALSE,U561=FALSE,MONTH(L561)&amp;"/"&amp;YEAR(L561)&lt;&gt;MONTH(J561)&amp;"/"&amp;YEAR(J561)),"Release",""))</f>
        <v/>
      </c>
      <c r="AA561" s="136">
        <f>_xlfn.minifs($L:$L,$C:$C,$C561,$F:$F,"&lt;&gt;0")</f>
        <v/>
      </c>
      <c r="AB561" s="136">
        <f>C561&amp;"-"&amp;A561</f>
        <v/>
      </c>
      <c r="AC561" s="136">
        <f>L561</f>
        <v/>
      </c>
      <c r="AD561" s="136">
        <f>EOMONTH(EDATE($J561, 0), 0)</f>
        <v/>
      </c>
      <c r="AE561" s="135">
        <f>IF(AND(AD561&gt;EOMONTH(EDATE(AA561, 0), 0)),1,0)</f>
        <v/>
      </c>
    </row>
    <row r="562">
      <c r="A562" s="132" t="inlineStr">
        <is>
          <t>ZFER02</t>
        </is>
      </c>
      <c r="B562" s="132" t="n">
        <v>1</v>
      </c>
      <c r="C562" s="132" t="inlineStr">
        <is>
          <t>HVP101</t>
        </is>
      </c>
      <c r="D562" s="132" t="inlineStr">
        <is>
          <t>P</t>
        </is>
      </c>
      <c r="E562" s="132" t="inlineStr">
        <is>
          <t>Fernandes Olga Maria</t>
        </is>
      </c>
      <c r="F562" s="133">
        <f>SUMIFS(Investors!$M:$M, Investors!$I:$I, "&lt;=" &amp; 'NSST Print'!$B$3, Investors!$K:$K, "&gt;" &amp; 'NSST Print'!$B$3, Investors!$A:$A, 'Investor Exit List'!A562, Investors!$E:$E, 'Investor Exit List'!C562)</f>
        <v/>
      </c>
      <c r="G562" s="134" t="n">
        <v>44791</v>
      </c>
      <c r="H562" s="132">
        <f>VLOOKUP($C562,Sales!$C:$E,2,FALSE)</f>
        <v/>
      </c>
      <c r="I562" s="132">
        <f>VLOOKUP($C562,Sales!$C:$E,3,FALSE)</f>
        <v/>
      </c>
      <c r="J562" s="134">
        <f>SUMIFS(Sales!$H:$H,Sales!$C:$C,'Investor Exit List'!$C562)</f>
        <v/>
      </c>
      <c r="K562" s="134">
        <f>IF(I562=TRUE,J562,"")</f>
        <v/>
      </c>
      <c r="L562" s="134">
        <f>G562+731</f>
        <v/>
      </c>
      <c r="M562" s="134" t="n">
        <v>45473</v>
      </c>
      <c r="N562" s="135">
        <f>IFERROR(IF(G562&lt;&gt;"",IF(I562=TRUE,0,IF(U562=TRUE,0,L562-M562)),0),0)</f>
        <v/>
      </c>
      <c r="O562" s="135">
        <f>IF(N562&gt;0,IF(N562&lt;=180,N562,0),0)</f>
        <v/>
      </c>
      <c r="P562" s="133">
        <f>IF(AND(N562&lt;90,N562&gt;0),Q562,0)</f>
        <v/>
      </c>
      <c r="Q562" s="133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33">
        <f>IF(AND(H562=TRUE,I562=FALSE),Q562,0)</f>
        <v/>
      </c>
      <c r="S562" s="133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34">
        <f>IF(U562=TRUE,$J562,"")</f>
        <v/>
      </c>
      <c r="U562" s="132" t="b">
        <v>0</v>
      </c>
      <c r="V562" s="133">
        <f>IF(AND(H562=TRUE,OR(K562="",K562&gt;M562)),S562,0)</f>
        <v/>
      </c>
      <c r="W562" s="132" t="n">
        <v>0</v>
      </c>
      <c r="X562" s="132" t="b">
        <v>0</v>
      </c>
      <c r="Y562" s="135">
        <f>IF(H562=FALSE,VLOOKUP($C562,Sales!$C:$F,4,FALSE),1)</f>
        <v/>
      </c>
      <c r="Z562" s="132">
        <f>IF(Y562=0,"Release",IF(AND(L562&lt;J562,Y562=1,H562=FALSE,U562=FALSE,MONTH(L562)&amp;"/"&amp;YEAR(L562)&lt;&gt;MONTH(J562)&amp;"/"&amp;YEAR(J562)),"Release",""))</f>
        <v/>
      </c>
      <c r="AA562" s="136">
        <f>_xlfn.minifs($L:$L,$C:$C,$C562,$F:$F,"&lt;&gt;0")</f>
        <v/>
      </c>
      <c r="AB562" s="136">
        <f>C562&amp;"-"&amp;A562</f>
        <v/>
      </c>
      <c r="AC562" s="136">
        <f>L562</f>
        <v/>
      </c>
      <c r="AD562" s="136">
        <f>EOMONTH(EDATE($J562, 0), 0)</f>
        <v/>
      </c>
      <c r="AE562" s="135">
        <f>IF(AND(AD562&gt;EOMONTH(EDATE(AA562, 0), 0)),1,0)</f>
        <v/>
      </c>
    </row>
    <row r="563">
      <c r="A563" s="132" t="inlineStr">
        <is>
          <t>ZJOR01</t>
        </is>
      </c>
      <c r="B563" s="132" t="n">
        <v>3</v>
      </c>
      <c r="C563" s="132" t="inlineStr">
        <is>
          <t>HVP101</t>
        </is>
      </c>
      <c r="D563" s="132" t="inlineStr">
        <is>
          <t>P</t>
        </is>
      </c>
      <c r="E563" s="132" t="inlineStr">
        <is>
          <t>Jordaan Glen Rutherford</t>
        </is>
      </c>
      <c r="F563" s="133">
        <f>SUMIFS(Investors!$M:$M, Investors!$I:$I, "&lt;=" &amp; 'NSST Print'!$B$3, Investors!$K:$K, "&gt;" &amp; 'NSST Print'!$B$3, Investors!$A:$A, 'Investor Exit List'!A563, Investors!$E:$E, 'Investor Exit List'!C563)</f>
        <v/>
      </c>
      <c r="G563" s="134" t="n">
        <v>44833</v>
      </c>
      <c r="H563" s="132">
        <f>VLOOKUP($C563,Sales!$C:$E,2,FALSE)</f>
        <v/>
      </c>
      <c r="I563" s="132">
        <f>VLOOKUP($C563,Sales!$C:$E,3,FALSE)</f>
        <v/>
      </c>
      <c r="J563" s="134">
        <f>SUMIFS(Sales!$H:$H,Sales!$C:$C,'Investor Exit List'!$C563)</f>
        <v/>
      </c>
      <c r="K563" s="134">
        <f>IF(I563=TRUE,J563,"")</f>
        <v/>
      </c>
      <c r="L563" s="134">
        <f>G563+731</f>
        <v/>
      </c>
      <c r="M563" s="134" t="n">
        <v>45473</v>
      </c>
      <c r="N563" s="135">
        <f>IFERROR(IF(G563&lt;&gt;"",IF(I563=TRUE,0,IF(U563=TRUE,0,L563-M563)),0),0)</f>
        <v/>
      </c>
      <c r="O563" s="135">
        <f>IF(N563&gt;0,IF(N563&lt;=180,N563,0),0)</f>
        <v/>
      </c>
      <c r="P563" s="133">
        <f>IF(AND(N563&lt;90,N563&gt;0),Q563,0)</f>
        <v/>
      </c>
      <c r="Q563" s="133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33">
        <f>IF(AND(H563=TRUE,I563=FALSE),Q563,0)</f>
        <v/>
      </c>
      <c r="S563" s="133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34">
        <f>IF(U563=TRUE,$J563,"")</f>
        <v/>
      </c>
      <c r="U563" s="132" t="b">
        <v>0</v>
      </c>
      <c r="V563" s="133">
        <f>IF(AND(H563=TRUE,OR(K563="",K563&gt;M563)),S563,0)</f>
        <v/>
      </c>
      <c r="W563" s="132" t="n">
        <v>0</v>
      </c>
      <c r="X563" s="132" t="b">
        <v>0</v>
      </c>
      <c r="Y563" s="135">
        <f>IF(H563=FALSE,VLOOKUP($C563,Sales!$C:$F,4,FALSE),1)</f>
        <v/>
      </c>
      <c r="Z563" s="132">
        <f>IF(Y563=0,"Release",IF(AND(L563&lt;J563,Y563=1,H563=FALSE,U563=FALSE,MONTH(L563)&amp;"/"&amp;YEAR(L563)&lt;&gt;MONTH(J563)&amp;"/"&amp;YEAR(J563)),"Release",""))</f>
        <v/>
      </c>
      <c r="AA563" s="136">
        <f>_xlfn.minifs($L:$L,$C:$C,$C563,$F:$F,"&lt;&gt;0")</f>
        <v/>
      </c>
      <c r="AB563" s="136">
        <f>C563&amp;"-"&amp;A563</f>
        <v/>
      </c>
      <c r="AC563" s="136">
        <f>L563</f>
        <v/>
      </c>
      <c r="AD563" s="136">
        <f>EOMONTH(EDATE($J563, 0), 0)</f>
        <v/>
      </c>
      <c r="AE563" s="135">
        <f>IF(AND(AD563&gt;EOMONTH(EDATE(AA563, 0), 0)),1,0)</f>
        <v/>
      </c>
    </row>
    <row r="564">
      <c r="A564" s="132" t="inlineStr">
        <is>
          <t>ZKRU01</t>
        </is>
      </c>
      <c r="B564" s="132" t="n">
        <v>6</v>
      </c>
      <c r="C564" s="132" t="inlineStr">
        <is>
          <t>HVP101</t>
        </is>
      </c>
      <c r="D564" s="132" t="inlineStr">
        <is>
          <t>P</t>
        </is>
      </c>
      <c r="E564" s="132" t="inlineStr">
        <is>
          <t>Kruger Jurgen</t>
        </is>
      </c>
      <c r="F564" s="133">
        <f>SUMIFS(Investors!$M:$M, Investors!$I:$I, "&lt;=" &amp; 'NSST Print'!$B$3, Investors!$K:$K, "&gt;" &amp; 'NSST Print'!$B$3, Investors!$A:$A, 'Investor Exit List'!A564, Investors!$E:$E, 'Investor Exit List'!C564)</f>
        <v/>
      </c>
      <c r="G564" s="134" t="n">
        <v>44819</v>
      </c>
      <c r="H564" s="132">
        <f>VLOOKUP($C564,Sales!$C:$E,2,FALSE)</f>
        <v/>
      </c>
      <c r="I564" s="132">
        <f>VLOOKUP($C564,Sales!$C:$E,3,FALSE)</f>
        <v/>
      </c>
      <c r="J564" s="134">
        <f>SUMIFS(Sales!$H:$H,Sales!$C:$C,'Investor Exit List'!$C564)</f>
        <v/>
      </c>
      <c r="K564" s="134">
        <f>IF(I564=TRUE,J564,"")</f>
        <v/>
      </c>
      <c r="L564" s="134">
        <f>G564+731</f>
        <v/>
      </c>
      <c r="M564" s="134" t="n">
        <v>45473</v>
      </c>
      <c r="N564" s="135">
        <f>IFERROR(IF(G564&lt;&gt;"",IF(I564=TRUE,0,IF(U564=TRUE,0,L564-M564)),0),0)</f>
        <v/>
      </c>
      <c r="O564" s="135">
        <f>IF(N564&gt;0,IF(N564&lt;=180,N564,0),0)</f>
        <v/>
      </c>
      <c r="P564" s="133">
        <f>IF(AND(N564&lt;90,N564&gt;0),Q564,0)</f>
        <v/>
      </c>
      <c r="Q564" s="133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33">
        <f>IF(AND(H564=TRUE,I564=FALSE),Q564,0)</f>
        <v/>
      </c>
      <c r="S564" s="133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34">
        <f>IF(U564=TRUE,$J564,"")</f>
        <v/>
      </c>
      <c r="U564" s="132" t="b">
        <v>0</v>
      </c>
      <c r="V564" s="133">
        <f>IF(AND(H564=TRUE,OR(K564="",K564&gt;M564)),S564,0)</f>
        <v/>
      </c>
      <c r="W564" s="132" t="n">
        <v>0</v>
      </c>
      <c r="X564" s="132" t="b">
        <v>0</v>
      </c>
      <c r="Y564" s="135">
        <f>IF(H564=FALSE,VLOOKUP($C564,Sales!$C:$F,4,FALSE),1)</f>
        <v/>
      </c>
      <c r="Z564" s="132">
        <f>IF(Y564=0,"Release",IF(AND(L564&lt;J564,Y564=1,H564=FALSE,U564=FALSE,MONTH(L564)&amp;"/"&amp;YEAR(L564)&lt;&gt;MONTH(J564)&amp;"/"&amp;YEAR(J564)),"Release",""))</f>
        <v/>
      </c>
      <c r="AA564" s="136">
        <f>_xlfn.minifs($L:$L,$C:$C,$C564,$F:$F,"&lt;&gt;0")</f>
        <v/>
      </c>
      <c r="AB564" s="136">
        <f>C564&amp;"-"&amp;A564</f>
        <v/>
      </c>
      <c r="AC564" s="136">
        <f>L564</f>
        <v/>
      </c>
      <c r="AD564" s="136">
        <f>EOMONTH(EDATE($J564, 0), 0)</f>
        <v/>
      </c>
      <c r="AE564" s="135">
        <f>IF(AND(AD564&gt;EOMONTH(EDATE(AA564, 0), 0)),1,0)</f>
        <v/>
      </c>
    </row>
    <row r="565">
      <c r="A565" s="132" t="inlineStr">
        <is>
          <t>ZTHA01</t>
        </is>
      </c>
      <c r="B565" s="132" t="n">
        <v>1</v>
      </c>
      <c r="C565" s="132" t="inlineStr">
        <is>
          <t>HVP101</t>
        </is>
      </c>
      <c r="D565" s="132" t="inlineStr">
        <is>
          <t>P</t>
        </is>
      </c>
      <c r="E565" s="132" t="inlineStr">
        <is>
          <t>Matthee Gerald Adriaan Odendal</t>
        </is>
      </c>
      <c r="F565" s="133">
        <f>SUMIFS(Investors!$M:$M, Investors!$I:$I, "&lt;=" &amp; 'NSST Print'!$B$3, Investors!$K:$K, "&gt;" &amp; 'NSST Print'!$B$3, Investors!$A:$A, 'Investor Exit List'!A565, Investors!$E:$E, 'Investor Exit List'!C565)</f>
        <v/>
      </c>
      <c r="G565" s="134" t="n">
        <v>44798</v>
      </c>
      <c r="H565" s="132">
        <f>VLOOKUP($C565,Sales!$C:$E,2,FALSE)</f>
        <v/>
      </c>
      <c r="I565" s="132">
        <f>VLOOKUP($C565,Sales!$C:$E,3,FALSE)</f>
        <v/>
      </c>
      <c r="J565" s="134">
        <f>SUMIFS(Sales!$H:$H,Sales!$C:$C,'Investor Exit List'!$C565)</f>
        <v/>
      </c>
      <c r="K565" s="134">
        <f>IF(I565=TRUE,J565,"")</f>
        <v/>
      </c>
      <c r="L565" s="134">
        <f>G565+731</f>
        <v/>
      </c>
      <c r="M565" s="134" t="n">
        <v>45473</v>
      </c>
      <c r="N565" s="135">
        <f>IFERROR(IF(G565&lt;&gt;"",IF(I565=TRUE,0,IF(U565=TRUE,0,L565-M565)),0),0)</f>
        <v/>
      </c>
      <c r="O565" s="135">
        <f>IF(N565&gt;0,IF(N565&lt;=180,N565,0),0)</f>
        <v/>
      </c>
      <c r="P565" s="133">
        <f>IF(AND(N565&lt;90,N565&gt;0),Q565,0)</f>
        <v/>
      </c>
      <c r="Q565" s="133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33">
        <f>IF(AND(H565=TRUE,I565=FALSE),Q565,0)</f>
        <v/>
      </c>
      <c r="S565" s="133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34">
        <f>IF(U565=TRUE,$J565,"")</f>
        <v/>
      </c>
      <c r="U565" s="132" t="b">
        <v>0</v>
      </c>
      <c r="V565" s="133">
        <f>IF(AND(H565=TRUE,OR(K565="",K565&gt;M565)),S565,0)</f>
        <v/>
      </c>
      <c r="W565" s="132" t="n">
        <v>0</v>
      </c>
      <c r="X565" s="132" t="b">
        <v>0</v>
      </c>
      <c r="Y565" s="135">
        <f>IF(H565=FALSE,VLOOKUP($C565,Sales!$C:$F,4,FALSE),1)</f>
        <v/>
      </c>
      <c r="Z565" s="132">
        <f>IF(Y565=0,"Release",IF(AND(L565&lt;J565,Y565=1,H565=FALSE,U565=FALSE,MONTH(L565)&amp;"/"&amp;YEAR(L565)&lt;&gt;MONTH(J565)&amp;"/"&amp;YEAR(J565)),"Release",""))</f>
        <v/>
      </c>
      <c r="AA565" s="136">
        <f>_xlfn.minifs($L:$L,$C:$C,$C565,$F:$F,"&lt;&gt;0")</f>
        <v/>
      </c>
      <c r="AB565" s="136">
        <f>C565&amp;"-"&amp;A565</f>
        <v/>
      </c>
      <c r="AC565" s="136">
        <f>L565</f>
        <v/>
      </c>
      <c r="AD565" s="136">
        <f>EOMONTH(EDATE($J565, 0), 0)</f>
        <v/>
      </c>
      <c r="AE565" s="135">
        <f>IF(AND(AD565&gt;EOMONTH(EDATE(AA565, 0), 0)),1,0)</f>
        <v/>
      </c>
    </row>
    <row r="566">
      <c r="A566" s="132" t="inlineStr">
        <is>
          <t>ZVER02</t>
        </is>
      </c>
      <c r="B566" s="132" t="n">
        <v>4</v>
      </c>
      <c r="C566" s="132" t="inlineStr">
        <is>
          <t>HVP101</t>
        </is>
      </c>
      <c r="D566" s="132" t="inlineStr">
        <is>
          <t>P</t>
        </is>
      </c>
      <c r="E566" s="132" t="inlineStr">
        <is>
          <t>Verhaeghe Jean-Jacques EP</t>
        </is>
      </c>
      <c r="F566" s="133">
        <f>SUMIFS(Investors!$M:$M, Investors!$I:$I, "&lt;=" &amp; 'NSST Print'!$B$3, Investors!$K:$K, "&gt;" &amp; 'NSST Print'!$B$3, Investors!$A:$A, 'Investor Exit List'!A566, Investors!$E:$E, 'Investor Exit List'!C566)</f>
        <v/>
      </c>
      <c r="G566" s="134" t="n">
        <v>44791</v>
      </c>
      <c r="H566" s="132">
        <f>VLOOKUP($C566,Sales!$C:$E,2,FALSE)</f>
        <v/>
      </c>
      <c r="I566" s="132">
        <f>VLOOKUP($C566,Sales!$C:$E,3,FALSE)</f>
        <v/>
      </c>
      <c r="J566" s="134">
        <f>SUMIFS(Sales!$H:$H,Sales!$C:$C,'Investor Exit List'!$C566)</f>
        <v/>
      </c>
      <c r="K566" s="134">
        <f>IF(I566=TRUE,J566,"")</f>
        <v/>
      </c>
      <c r="L566" s="134">
        <f>G566+731</f>
        <v/>
      </c>
      <c r="M566" s="134" t="n">
        <v>45473</v>
      </c>
      <c r="N566" s="135">
        <f>IFERROR(IF(G566&lt;&gt;"",IF(I566=TRUE,0,IF(U566=TRUE,0,L566-M566)),0),0)</f>
        <v/>
      </c>
      <c r="O566" s="135">
        <f>IF(N566&gt;0,IF(N566&lt;=180,N566,0),0)</f>
        <v/>
      </c>
      <c r="P566" s="133">
        <f>IF(AND(N566&lt;90,N566&gt;0),Q566,0)</f>
        <v/>
      </c>
      <c r="Q566" s="133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33">
        <f>IF(AND(H566=TRUE,I566=FALSE),Q566,0)</f>
        <v/>
      </c>
      <c r="S566" s="133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34">
        <f>IF(U566=TRUE,$J566,"")</f>
        <v/>
      </c>
      <c r="U566" s="132" t="b">
        <v>0</v>
      </c>
      <c r="V566" s="133">
        <f>IF(AND(H566=TRUE,OR(K566="",K566&gt;M566)),S566,0)</f>
        <v/>
      </c>
      <c r="W566" s="132" t="n">
        <v>0</v>
      </c>
      <c r="X566" s="132" t="b">
        <v>0</v>
      </c>
      <c r="Y566" s="135">
        <f>IF(H566=FALSE,VLOOKUP($C566,Sales!$C:$F,4,FALSE),1)</f>
        <v/>
      </c>
      <c r="Z566" s="132">
        <f>IF(Y566=0,"Release",IF(AND(L566&lt;J566,Y566=1,H566=FALSE,U566=FALSE,MONTH(L566)&amp;"/"&amp;YEAR(L566)&lt;&gt;MONTH(J566)&amp;"/"&amp;YEAR(J566)),"Release",""))</f>
        <v/>
      </c>
      <c r="AA566" s="136">
        <f>_xlfn.minifs($L:$L,$C:$C,$C566,$F:$F,"&lt;&gt;0")</f>
        <v/>
      </c>
      <c r="AB566" s="136">
        <f>C566&amp;"-"&amp;A566</f>
        <v/>
      </c>
      <c r="AC566" s="136">
        <f>L566</f>
        <v/>
      </c>
      <c r="AD566" s="136">
        <f>EOMONTH(EDATE($J566, 0), 0)</f>
        <v/>
      </c>
      <c r="AE566" s="135">
        <f>IF(AND(AD566&gt;EOMONTH(EDATE(AA566, 0), 0)),1,0)</f>
        <v/>
      </c>
    </row>
    <row r="567">
      <c r="A567" s="132" t="inlineStr">
        <is>
          <t>ZHUM01</t>
        </is>
      </c>
      <c r="B567" s="132" t="n">
        <v>1</v>
      </c>
      <c r="C567" s="132" t="inlineStr">
        <is>
          <t>HVP102</t>
        </is>
      </c>
      <c r="D567" s="132" t="inlineStr">
        <is>
          <t>P</t>
        </is>
      </c>
      <c r="E567" s="132" t="inlineStr">
        <is>
          <t>Human Tralee Joan</t>
        </is>
      </c>
      <c r="F567" s="133">
        <f>SUMIFS(Investors!$M:$M, Investors!$I:$I, "&lt;=" &amp; 'NSST Print'!$B$3, Investors!$K:$K, "&gt;" &amp; 'NSST Print'!$B$3, Investors!$A:$A, 'Investor Exit List'!A567, Investors!$E:$E, 'Investor Exit List'!C567)</f>
        <v/>
      </c>
      <c r="G567" s="134" t="n">
        <v>44840</v>
      </c>
      <c r="H567" s="132">
        <f>VLOOKUP($C567,Sales!$C:$E,2,FALSE)</f>
        <v/>
      </c>
      <c r="I567" s="132">
        <f>VLOOKUP($C567,Sales!$C:$E,3,FALSE)</f>
        <v/>
      </c>
      <c r="J567" s="134">
        <f>SUMIFS(Sales!$H:$H,Sales!$C:$C,'Investor Exit List'!$C567)</f>
        <v/>
      </c>
      <c r="K567" s="134">
        <f>IF(I567=TRUE,J567,"")</f>
        <v/>
      </c>
      <c r="L567" s="134">
        <f>G567+731</f>
        <v/>
      </c>
      <c r="M567" s="134" t="n">
        <v>45473</v>
      </c>
      <c r="N567" s="135">
        <f>IFERROR(IF(G567&lt;&gt;"",IF(I567=TRUE,0,IF(U567=TRUE,0,L567-M567)),0),0)</f>
        <v/>
      </c>
      <c r="O567" s="135">
        <f>IF(N567&gt;0,IF(N567&lt;=180,N567,0),0)</f>
        <v/>
      </c>
      <c r="P567" s="133">
        <f>IF(AND(N567&lt;90,N567&gt;0),Q567,0)</f>
        <v/>
      </c>
      <c r="Q567" s="133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33">
        <f>IF(AND(H567=TRUE,I567=FALSE),Q567,0)</f>
        <v/>
      </c>
      <c r="S567" s="133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34">
        <f>IF(U567=TRUE,$J567,"")</f>
        <v/>
      </c>
      <c r="U567" s="132" t="b">
        <v>0</v>
      </c>
      <c r="V567" s="133">
        <f>IF(AND(H567=TRUE,OR(K567="",K567&gt;M567)),S567,0)</f>
        <v/>
      </c>
      <c r="W567" s="132" t="n">
        <v>0</v>
      </c>
      <c r="X567" s="132" t="b">
        <v>0</v>
      </c>
      <c r="Y567" s="135">
        <f>IF(H567=FALSE,VLOOKUP($C567,Sales!$C:$F,4,FALSE),1)</f>
        <v/>
      </c>
      <c r="Z567" s="132">
        <f>IF(Y567=0,"Release",IF(AND(L567&lt;J567,Y567=1,H567=FALSE,U567=FALSE,MONTH(L567)&amp;"/"&amp;YEAR(L567)&lt;&gt;MONTH(J567)&amp;"/"&amp;YEAR(J567)),"Release",""))</f>
        <v/>
      </c>
      <c r="AA567" s="136">
        <f>_xlfn.minifs($L:$L,$C:$C,$C567,$F:$F,"&lt;&gt;0")</f>
        <v/>
      </c>
      <c r="AB567" s="136">
        <f>C567&amp;"-"&amp;A567</f>
        <v/>
      </c>
      <c r="AC567" s="136">
        <f>L567</f>
        <v/>
      </c>
      <c r="AD567" s="136">
        <f>EOMONTH(EDATE($J567, 0), 0)</f>
        <v/>
      </c>
      <c r="AE567" s="135">
        <f>IF(AND(AD567&gt;EOMONTH(EDATE(AA567, 0), 0)),1,0)</f>
        <v/>
      </c>
    </row>
    <row r="568">
      <c r="A568" s="132" t="inlineStr">
        <is>
          <t>ZJEN02</t>
        </is>
      </c>
      <c r="B568" s="132" t="n">
        <v>1</v>
      </c>
      <c r="C568" s="132" t="inlineStr">
        <is>
          <t>HVP102</t>
        </is>
      </c>
      <c r="D568" s="132" t="inlineStr">
        <is>
          <t>P</t>
        </is>
      </c>
      <c r="E568" s="132" t="inlineStr">
        <is>
          <t>Jennings Andrew Bowden</t>
        </is>
      </c>
      <c r="F568" s="133">
        <f>SUMIFS(Investors!$M:$M, Investors!$I:$I, "&lt;=" &amp; 'NSST Print'!$B$3, Investors!$K:$K, "&gt;" &amp; 'NSST Print'!$B$3, Investors!$A:$A, 'Investor Exit List'!A568, Investors!$E:$E, 'Investor Exit List'!C568)</f>
        <v/>
      </c>
      <c r="G568" s="134" t="n">
        <v>44833</v>
      </c>
      <c r="H568" s="132">
        <f>VLOOKUP($C568,Sales!$C:$E,2,FALSE)</f>
        <v/>
      </c>
      <c r="I568" s="132">
        <f>VLOOKUP($C568,Sales!$C:$E,3,FALSE)</f>
        <v/>
      </c>
      <c r="J568" s="134">
        <f>SUMIFS(Sales!$H:$H,Sales!$C:$C,'Investor Exit List'!$C568)</f>
        <v/>
      </c>
      <c r="K568" s="134">
        <f>IF(I568=TRUE,J568,"")</f>
        <v/>
      </c>
      <c r="L568" s="134">
        <f>G568+731</f>
        <v/>
      </c>
      <c r="M568" s="134" t="n">
        <v>45473</v>
      </c>
      <c r="N568" s="135">
        <f>IFERROR(IF(G568&lt;&gt;"",IF(I568=TRUE,0,IF(U568=TRUE,0,L568-M568)),0),0)</f>
        <v/>
      </c>
      <c r="O568" s="135">
        <f>IF(N568&gt;0,IF(N568&lt;=180,N568,0),0)</f>
        <v/>
      </c>
      <c r="P568" s="133">
        <f>IF(AND(N568&lt;90,N568&gt;0),Q568,0)</f>
        <v/>
      </c>
      <c r="Q568" s="133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33">
        <f>IF(AND(H568=TRUE,I568=FALSE),Q568,0)</f>
        <v/>
      </c>
      <c r="S568" s="133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34">
        <f>IF(U568=TRUE,$J568,"")</f>
        <v/>
      </c>
      <c r="U568" s="132" t="b">
        <v>0</v>
      </c>
      <c r="V568" s="133">
        <f>IF(AND(H568=TRUE,OR(K568="",K568&gt;M568)),S568,0)</f>
        <v/>
      </c>
      <c r="W568" s="132" t="n">
        <v>0</v>
      </c>
      <c r="X568" s="132" t="b">
        <v>0</v>
      </c>
      <c r="Y568" s="135">
        <f>IF(H568=FALSE,VLOOKUP($C568,Sales!$C:$F,4,FALSE),1)</f>
        <v/>
      </c>
      <c r="Z568" s="132">
        <f>IF(Y568=0,"Release",IF(AND(L568&lt;J568,Y568=1,H568=FALSE,U568=FALSE,MONTH(L568)&amp;"/"&amp;YEAR(L568)&lt;&gt;MONTH(J568)&amp;"/"&amp;YEAR(J568)),"Release",""))</f>
        <v/>
      </c>
      <c r="AA568" s="136">
        <f>_xlfn.minifs($L:$L,$C:$C,$C568,$F:$F,"&lt;&gt;0")</f>
        <v/>
      </c>
      <c r="AB568" s="136">
        <f>C568&amp;"-"&amp;A568</f>
        <v/>
      </c>
      <c r="AC568" s="136">
        <f>L568</f>
        <v/>
      </c>
      <c r="AD568" s="136">
        <f>EOMONTH(EDATE($J568, 0), 0)</f>
        <v/>
      </c>
      <c r="AE568" s="135">
        <f>IF(AND(AD568&gt;EOMONTH(EDATE(AA568, 0), 0)),1,0)</f>
        <v/>
      </c>
    </row>
    <row r="569">
      <c r="A569" s="132" t="inlineStr">
        <is>
          <t>ZZEE01</t>
        </is>
      </c>
      <c r="B569" s="132" t="n">
        <v>1</v>
      </c>
      <c r="C569" s="132" t="inlineStr">
        <is>
          <t>HVP103</t>
        </is>
      </c>
      <c r="D569" s="132" t="inlineStr">
        <is>
          <t>P</t>
        </is>
      </c>
      <c r="E569" s="132" t="inlineStr">
        <is>
          <t>Zeeman Michael Christiaan</t>
        </is>
      </c>
      <c r="F569" s="133">
        <f>SUMIFS(Investors!$M:$M, Investors!$I:$I, "&lt;=" &amp; 'NSST Print'!$B$3, Investors!$K:$K, "&gt;" &amp; 'NSST Print'!$B$3, Investors!$A:$A, 'Investor Exit List'!A569, Investors!$E:$E, 'Investor Exit List'!C569)</f>
        <v/>
      </c>
      <c r="G569" s="134" t="n">
        <v>44833</v>
      </c>
      <c r="H569" s="132">
        <f>VLOOKUP($C569,Sales!$C:$E,2,FALSE)</f>
        <v/>
      </c>
      <c r="I569" s="132">
        <f>VLOOKUP($C569,Sales!$C:$E,3,FALSE)</f>
        <v/>
      </c>
      <c r="J569" s="134">
        <f>SUMIFS(Sales!$H:$H,Sales!$C:$C,'Investor Exit List'!$C569)</f>
        <v/>
      </c>
      <c r="K569" s="134">
        <f>IF(I569=TRUE,J569,"")</f>
        <v/>
      </c>
      <c r="L569" s="134">
        <f>G569+731</f>
        <v/>
      </c>
      <c r="M569" s="134" t="n">
        <v>45473</v>
      </c>
      <c r="N569" s="135">
        <f>IFERROR(IF(G569&lt;&gt;"",IF(I569=TRUE,0,IF(U569=TRUE,0,L569-M569)),0),0)</f>
        <v/>
      </c>
      <c r="O569" s="135">
        <f>IF(N569&gt;0,IF(N569&lt;=180,N569,0),0)</f>
        <v/>
      </c>
      <c r="P569" s="133">
        <f>IF(AND(N569&lt;90,N569&gt;0),Q569,0)</f>
        <v/>
      </c>
      <c r="Q569" s="133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33">
        <f>IF(AND(H569=TRUE,I569=FALSE),Q569,0)</f>
        <v/>
      </c>
      <c r="S569" s="133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34">
        <f>IF(U569=TRUE,$J569,"")</f>
        <v/>
      </c>
      <c r="U569" s="132" t="b">
        <v>0</v>
      </c>
      <c r="V569" s="133">
        <f>IF(AND(H569=TRUE,OR(K569="",K569&gt;M569)),S569,0)</f>
        <v/>
      </c>
      <c r="W569" s="132" t="n">
        <v>0</v>
      </c>
      <c r="X569" s="132" t="b">
        <v>0</v>
      </c>
      <c r="Y569" s="135">
        <f>IF(H569=FALSE,VLOOKUP($C569,Sales!$C:$F,4,FALSE),1)</f>
        <v/>
      </c>
      <c r="Z569" s="132">
        <f>IF(Y569=0,"Release",IF(AND(L569&lt;J569,Y569=1,H569=FALSE,U569=FALSE,MONTH(L569)&amp;"/"&amp;YEAR(L569)&lt;&gt;MONTH(J569)&amp;"/"&amp;YEAR(J569)),"Release",""))</f>
        <v/>
      </c>
      <c r="AA569" s="136">
        <f>_xlfn.minifs($L:$L,$C:$C,$C569,$F:$F,"&lt;&gt;0")</f>
        <v/>
      </c>
      <c r="AB569" s="136">
        <f>C569&amp;"-"&amp;A569</f>
        <v/>
      </c>
      <c r="AC569" s="136">
        <f>L569</f>
        <v/>
      </c>
      <c r="AD569" s="136">
        <f>EOMONTH(EDATE($J569, 0), 0)</f>
        <v/>
      </c>
      <c r="AE569" s="135">
        <f>IF(AND(AD569&gt;EOMONTH(EDATE(AA569, 0), 0)),1,0)</f>
        <v/>
      </c>
    </row>
    <row r="570">
      <c r="A570" s="132" t="inlineStr">
        <is>
          <t>ZBAL02</t>
        </is>
      </c>
      <c r="B570" s="132" t="n">
        <v>1</v>
      </c>
      <c r="C570" s="132" t="inlineStr">
        <is>
          <t>HVP201</t>
        </is>
      </c>
      <c r="D570" s="132" t="inlineStr">
        <is>
          <t>P</t>
        </is>
      </c>
      <c r="E570" s="132" t="inlineStr">
        <is>
          <t>Ballim Shaheda</t>
        </is>
      </c>
      <c r="F570" s="133">
        <f>SUMIFS(Investors!$M:$M, Investors!$I:$I, "&lt;=" &amp; 'NSST Print'!$B$3, Investors!$K:$K, "&gt;" &amp; 'NSST Print'!$B$3, Investors!$A:$A, 'Investor Exit List'!A570, Investors!$E:$E, 'Investor Exit List'!C570)</f>
        <v/>
      </c>
      <c r="G570" s="134" t="n">
        <v>44861</v>
      </c>
      <c r="H570" s="132">
        <f>VLOOKUP($C570,Sales!$C:$E,2,FALSE)</f>
        <v/>
      </c>
      <c r="I570" s="132">
        <f>VLOOKUP($C570,Sales!$C:$E,3,FALSE)</f>
        <v/>
      </c>
      <c r="J570" s="134">
        <f>SUMIFS(Sales!$H:$H,Sales!$C:$C,'Investor Exit List'!$C570)</f>
        <v/>
      </c>
      <c r="K570" s="134">
        <f>IF(I570=TRUE,J570,"")</f>
        <v/>
      </c>
      <c r="L570" s="134">
        <f>G570+731</f>
        <v/>
      </c>
      <c r="M570" s="134" t="n">
        <v>45473</v>
      </c>
      <c r="N570" s="135">
        <f>IFERROR(IF(G570&lt;&gt;"",IF(I570=TRUE,0,IF(U570=TRUE,0,L570-M570)),0),0)</f>
        <v/>
      </c>
      <c r="O570" s="135">
        <f>IF(N570&gt;0,IF(N570&lt;=180,N570,0),0)</f>
        <v/>
      </c>
      <c r="P570" s="133">
        <f>IF(AND(N570&lt;90,N570&gt;0),Q570,0)</f>
        <v/>
      </c>
      <c r="Q570" s="133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33">
        <f>IF(AND(H570=TRUE,I570=FALSE),Q570,0)</f>
        <v/>
      </c>
      <c r="S570" s="133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34">
        <f>IF(U570=TRUE,$J570,"")</f>
        <v/>
      </c>
      <c r="U570" s="132" t="b">
        <v>0</v>
      </c>
      <c r="V570" s="133">
        <f>IF(AND(H570=TRUE,OR(K570="",K570&gt;M570)),S570,0)</f>
        <v/>
      </c>
      <c r="W570" s="132" t="n">
        <v>0</v>
      </c>
      <c r="X570" s="132" t="b">
        <v>0</v>
      </c>
      <c r="Y570" s="135">
        <f>IF(H570=FALSE,VLOOKUP($C570,Sales!$C:$F,4,FALSE),1)</f>
        <v/>
      </c>
      <c r="Z570" s="132">
        <f>IF(Y570=0,"Release",IF(AND(L570&lt;J570,Y570=1,H570=FALSE,U570=FALSE,MONTH(L570)&amp;"/"&amp;YEAR(L570)&lt;&gt;MONTH(J570)&amp;"/"&amp;YEAR(J570)),"Release",""))</f>
        <v/>
      </c>
      <c r="AA570" s="136">
        <f>_xlfn.minifs($L:$L,$C:$C,$C570,$F:$F,"&lt;&gt;0")</f>
        <v/>
      </c>
      <c r="AB570" s="136">
        <f>C570&amp;"-"&amp;A570</f>
        <v/>
      </c>
      <c r="AC570" s="136">
        <f>L570</f>
        <v/>
      </c>
      <c r="AD570" s="136">
        <f>EOMONTH(EDATE($J570, 0), 0)</f>
        <v/>
      </c>
      <c r="AE570" s="135">
        <f>IF(AND(AD570&gt;EOMONTH(EDATE(AA570, 0), 0)),1,0)</f>
        <v/>
      </c>
    </row>
    <row r="571">
      <c r="A571" s="132" t="inlineStr">
        <is>
          <t>ZDEF01</t>
        </is>
      </c>
      <c r="B571" s="132" t="n">
        <v>1</v>
      </c>
      <c r="C571" s="132" t="inlineStr">
        <is>
          <t>HVP201</t>
        </is>
      </c>
      <c r="D571" s="132" t="inlineStr">
        <is>
          <t>P</t>
        </is>
      </c>
      <c r="E571" s="132" t="inlineStr">
        <is>
          <t>de Freitas Allan</t>
        </is>
      </c>
      <c r="F571" s="133">
        <f>SUMIFS(Investors!$M:$M, Investors!$I:$I, "&lt;=" &amp; 'NSST Print'!$B$3, Investors!$K:$K, "&gt;" &amp; 'NSST Print'!$B$3, Investors!$A:$A, 'Investor Exit List'!A571, Investors!$E:$E, 'Investor Exit List'!C571)</f>
        <v/>
      </c>
      <c r="G571" s="134" t="n">
        <v>44848</v>
      </c>
      <c r="H571" s="132">
        <f>VLOOKUP($C571,Sales!$C:$E,2,FALSE)</f>
        <v/>
      </c>
      <c r="I571" s="132">
        <f>VLOOKUP($C571,Sales!$C:$E,3,FALSE)</f>
        <v/>
      </c>
      <c r="J571" s="134">
        <f>SUMIFS(Sales!$H:$H,Sales!$C:$C,'Investor Exit List'!$C571)</f>
        <v/>
      </c>
      <c r="K571" s="134">
        <f>IF(I571=TRUE,J571,"")</f>
        <v/>
      </c>
      <c r="L571" s="134">
        <f>G571+731</f>
        <v/>
      </c>
      <c r="M571" s="134" t="n">
        <v>45473</v>
      </c>
      <c r="N571" s="135">
        <f>IFERROR(IF(G571&lt;&gt;"",IF(I571=TRUE,0,IF(U571=TRUE,0,L571-M571)),0),0)</f>
        <v/>
      </c>
      <c r="O571" s="135">
        <f>IF(N571&gt;0,IF(N571&lt;=180,N571,0),0)</f>
        <v/>
      </c>
      <c r="P571" s="133">
        <f>IF(AND(N571&lt;90,N571&gt;0),Q571,0)</f>
        <v/>
      </c>
      <c r="Q571" s="133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33">
        <f>IF(AND(H571=TRUE,I571=FALSE),Q571,0)</f>
        <v/>
      </c>
      <c r="S571" s="133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34">
        <f>IF(U571=TRUE,$J571,"")</f>
        <v/>
      </c>
      <c r="U571" s="132" t="b">
        <v>0</v>
      </c>
      <c r="V571" s="133">
        <f>IF(AND(H571=TRUE,OR(K571="",K571&gt;M571)),S571,0)</f>
        <v/>
      </c>
      <c r="W571" s="132" t="n">
        <v>0</v>
      </c>
      <c r="X571" s="132" t="b">
        <v>0</v>
      </c>
      <c r="Y571" s="135">
        <f>IF(H571=FALSE,VLOOKUP($C571,Sales!$C:$F,4,FALSE),1)</f>
        <v/>
      </c>
      <c r="Z571" s="132">
        <f>IF(Y571=0,"Release",IF(AND(L571&lt;J571,Y571=1,H571=FALSE,U571=FALSE,MONTH(L571)&amp;"/"&amp;YEAR(L571)&lt;&gt;MONTH(J571)&amp;"/"&amp;YEAR(J571)),"Release",""))</f>
        <v/>
      </c>
      <c r="AA571" s="136">
        <f>_xlfn.minifs($L:$L,$C:$C,$C571,$F:$F,"&lt;&gt;0")</f>
        <v/>
      </c>
      <c r="AB571" s="136">
        <f>C571&amp;"-"&amp;A571</f>
        <v/>
      </c>
      <c r="AC571" s="136">
        <f>L571</f>
        <v/>
      </c>
      <c r="AD571" s="136">
        <f>EOMONTH(EDATE($J571, 0), 0)</f>
        <v/>
      </c>
      <c r="AE571" s="135">
        <f>IF(AND(AD571&gt;EOMONTH(EDATE(AA571, 0), 0)),1,0)</f>
        <v/>
      </c>
    </row>
    <row r="572">
      <c r="A572" s="132" t="inlineStr">
        <is>
          <t>ZJAN05</t>
        </is>
      </c>
      <c r="B572" s="132" t="n">
        <v>1</v>
      </c>
      <c r="C572" s="132" t="inlineStr">
        <is>
          <t>HVP201</t>
        </is>
      </c>
      <c r="D572" s="132" t="inlineStr">
        <is>
          <t>P</t>
        </is>
      </c>
      <c r="E572" s="132" t="inlineStr">
        <is>
          <t>Janse van Rensburg Gerda</t>
        </is>
      </c>
      <c r="F572" s="133">
        <f>SUMIFS(Investors!$M:$M, Investors!$I:$I, "&lt;=" &amp; 'NSST Print'!$B$3, Investors!$K:$K, "&gt;" &amp; 'NSST Print'!$B$3, Investors!$A:$A, 'Investor Exit List'!A572, Investors!$E:$E, 'Investor Exit List'!C572)</f>
        <v/>
      </c>
      <c r="G572" s="134" t="n">
        <v>44861</v>
      </c>
      <c r="H572" s="132">
        <f>VLOOKUP($C572,Sales!$C:$E,2,FALSE)</f>
        <v/>
      </c>
      <c r="I572" s="132">
        <f>VLOOKUP($C572,Sales!$C:$E,3,FALSE)</f>
        <v/>
      </c>
      <c r="J572" s="134">
        <f>SUMIFS(Sales!$H:$H,Sales!$C:$C,'Investor Exit List'!$C572)</f>
        <v/>
      </c>
      <c r="K572" s="134">
        <f>IF(I572=TRUE,J572,"")</f>
        <v/>
      </c>
      <c r="L572" s="134">
        <f>G572+731</f>
        <v/>
      </c>
      <c r="M572" s="134" t="n">
        <v>45473</v>
      </c>
      <c r="N572" s="135">
        <f>IFERROR(IF(G572&lt;&gt;"",IF(I572=TRUE,0,IF(U572=TRUE,0,L572-M572)),0),0)</f>
        <v/>
      </c>
      <c r="O572" s="135">
        <f>IF(N572&gt;0,IF(N572&lt;=180,N572,0),0)</f>
        <v/>
      </c>
      <c r="P572" s="133">
        <f>IF(AND(N572&lt;90,N572&gt;0),Q572,0)</f>
        <v/>
      </c>
      <c r="Q572" s="133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33">
        <f>IF(AND(H572=TRUE,I572=FALSE),Q572,0)</f>
        <v/>
      </c>
      <c r="S572" s="133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34">
        <f>IF(U572=TRUE,$J572,"")</f>
        <v/>
      </c>
      <c r="U572" s="132" t="b">
        <v>0</v>
      </c>
      <c r="V572" s="133">
        <f>IF(AND(H572=TRUE,OR(K572="",K572&gt;M572)),S572,0)</f>
        <v/>
      </c>
      <c r="W572" s="132" t="n">
        <v>0</v>
      </c>
      <c r="X572" s="132" t="b">
        <v>0</v>
      </c>
      <c r="Y572" s="135">
        <f>IF(H572=FALSE,VLOOKUP($C572,Sales!$C:$F,4,FALSE),1)</f>
        <v/>
      </c>
      <c r="Z572" s="132">
        <f>IF(Y572=0,"Release",IF(AND(L572&lt;J572,Y572=1,H572=FALSE,U572=FALSE,MONTH(L572)&amp;"/"&amp;YEAR(L572)&lt;&gt;MONTH(J572)&amp;"/"&amp;YEAR(J572)),"Release",""))</f>
        <v/>
      </c>
      <c r="AA572" s="136">
        <f>_xlfn.minifs($L:$L,$C:$C,$C572,$F:$F,"&lt;&gt;0")</f>
        <v/>
      </c>
      <c r="AB572" s="136">
        <f>C572&amp;"-"&amp;A572</f>
        <v/>
      </c>
      <c r="AC572" s="136">
        <f>L572</f>
        <v/>
      </c>
      <c r="AD572" s="136">
        <f>EOMONTH(EDATE($J572, 0), 0)</f>
        <v/>
      </c>
      <c r="AE572" s="135">
        <f>IF(AND(AD572&gt;EOMONTH(EDATE(AA572, 0), 0)),1,0)</f>
        <v/>
      </c>
    </row>
    <row r="573">
      <c r="A573" s="132" t="inlineStr">
        <is>
          <t>ZNUN01</t>
        </is>
      </c>
      <c r="B573" s="132" t="n">
        <v>5</v>
      </c>
      <c r="C573" s="132" t="inlineStr">
        <is>
          <t>HVP201</t>
        </is>
      </c>
      <c r="D573" s="132" t="inlineStr">
        <is>
          <t>P</t>
        </is>
      </c>
      <c r="E573" s="132" t="inlineStr">
        <is>
          <t>Nunes Francisco Antonio</t>
        </is>
      </c>
      <c r="F573" s="133">
        <f>SUMIFS(Investors!$M:$M, Investors!$I:$I, "&lt;=" &amp; 'NSST Print'!$B$3, Investors!$K:$K, "&gt;" &amp; 'NSST Print'!$B$3, Investors!$A:$A, 'Investor Exit List'!A573, Investors!$E:$E, 'Investor Exit List'!C573)</f>
        <v/>
      </c>
      <c r="G573" s="134" t="n">
        <v>44826</v>
      </c>
      <c r="H573" s="132">
        <f>VLOOKUP($C573,Sales!$C:$E,2,FALSE)</f>
        <v/>
      </c>
      <c r="I573" s="132">
        <f>VLOOKUP($C573,Sales!$C:$E,3,FALSE)</f>
        <v/>
      </c>
      <c r="J573" s="134">
        <f>SUMIFS(Sales!$H:$H,Sales!$C:$C,'Investor Exit List'!$C573)</f>
        <v/>
      </c>
      <c r="K573" s="134">
        <f>IF(I573=TRUE,J573,"")</f>
        <v/>
      </c>
      <c r="L573" s="134">
        <f>G573+731</f>
        <v/>
      </c>
      <c r="M573" s="134" t="n">
        <v>45473</v>
      </c>
      <c r="N573" s="135">
        <f>IFERROR(IF(G573&lt;&gt;"",IF(I573=TRUE,0,IF(U573=TRUE,0,L573-M573)),0),0)</f>
        <v/>
      </c>
      <c r="O573" s="135">
        <f>IF(N573&gt;0,IF(N573&lt;=180,N573,0),0)</f>
        <v/>
      </c>
      <c r="P573" s="133">
        <f>IF(AND(N573&lt;90,N573&gt;0),Q573,0)</f>
        <v/>
      </c>
      <c r="Q573" s="133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33">
        <f>IF(AND(H573=TRUE,I573=FALSE),Q573,0)</f>
        <v/>
      </c>
      <c r="S573" s="133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34">
        <f>IF(U573=TRUE,$J573,"")</f>
        <v/>
      </c>
      <c r="U573" s="132" t="b">
        <v>0</v>
      </c>
      <c r="V573" s="133">
        <f>IF(AND(H573=TRUE,OR(K573="",K573&gt;M573)),S573,0)</f>
        <v/>
      </c>
      <c r="W573" s="132" t="n">
        <v>0</v>
      </c>
      <c r="X573" s="132" t="b">
        <v>0</v>
      </c>
      <c r="Y573" s="135">
        <f>IF(H573=FALSE,VLOOKUP($C573,Sales!$C:$F,4,FALSE),1)</f>
        <v/>
      </c>
      <c r="Z573" s="132">
        <f>IF(Y573=0,"Release",IF(AND(L573&lt;J573,Y573=1,H573=FALSE,U573=FALSE,MONTH(L573)&amp;"/"&amp;YEAR(L573)&lt;&gt;MONTH(J573)&amp;"/"&amp;YEAR(J573)),"Release",""))</f>
        <v/>
      </c>
      <c r="AA573" s="136">
        <f>_xlfn.minifs($L:$L,$C:$C,$C573,$F:$F,"&lt;&gt;0")</f>
        <v/>
      </c>
      <c r="AB573" s="136">
        <f>C573&amp;"-"&amp;A573</f>
        <v/>
      </c>
      <c r="AC573" s="136">
        <f>L573</f>
        <v/>
      </c>
      <c r="AD573" s="136">
        <f>EOMONTH(EDATE($J573, 0), 0)</f>
        <v/>
      </c>
      <c r="AE573" s="135">
        <f>IF(AND(AD573&gt;EOMONTH(EDATE(AA573, 0), 0)),1,0)</f>
        <v/>
      </c>
    </row>
    <row r="574">
      <c r="A574" s="132" t="inlineStr">
        <is>
          <t>ZZEE01</t>
        </is>
      </c>
      <c r="B574" s="132" t="n">
        <v>2</v>
      </c>
      <c r="C574" s="132" t="inlineStr">
        <is>
          <t>HVP201</t>
        </is>
      </c>
      <c r="D574" s="132" t="inlineStr">
        <is>
          <t>P</t>
        </is>
      </c>
      <c r="E574" s="132" t="inlineStr">
        <is>
          <t>Zeeman Michael Christiaan</t>
        </is>
      </c>
      <c r="F574" s="133">
        <f>SUMIFS(Investors!$M:$M, Investors!$I:$I, "&lt;=" &amp; 'NSST Print'!$B$3, Investors!$K:$K, "&gt;" &amp; 'NSST Print'!$B$3, Investors!$A:$A, 'Investor Exit List'!A574, Investors!$E:$E, 'Investor Exit List'!C574)</f>
        <v/>
      </c>
      <c r="G574" s="134" t="n">
        <v>44826</v>
      </c>
      <c r="H574" s="132">
        <f>VLOOKUP($C574,Sales!$C:$E,2,FALSE)</f>
        <v/>
      </c>
      <c r="I574" s="132">
        <f>VLOOKUP($C574,Sales!$C:$E,3,FALSE)</f>
        <v/>
      </c>
      <c r="J574" s="134">
        <f>SUMIFS(Sales!$H:$H,Sales!$C:$C,'Investor Exit List'!$C574)</f>
        <v/>
      </c>
      <c r="K574" s="134">
        <f>IF(I574=TRUE,J574,"")</f>
        <v/>
      </c>
      <c r="L574" s="134">
        <f>G574+731</f>
        <v/>
      </c>
      <c r="M574" s="134" t="n">
        <v>45473</v>
      </c>
      <c r="N574" s="135">
        <f>IFERROR(IF(G574&lt;&gt;"",IF(I574=TRUE,0,IF(U574=TRUE,0,L574-M574)),0),0)</f>
        <v/>
      </c>
      <c r="O574" s="135">
        <f>IF(N574&gt;0,IF(N574&lt;=180,N574,0),0)</f>
        <v/>
      </c>
      <c r="P574" s="133">
        <f>IF(AND(N574&lt;90,N574&gt;0),Q574,0)</f>
        <v/>
      </c>
      <c r="Q574" s="133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33">
        <f>IF(AND(H574=TRUE,I574=FALSE),Q574,0)</f>
        <v/>
      </c>
      <c r="S574" s="133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34">
        <f>IF(U574=TRUE,$J574,"")</f>
        <v/>
      </c>
      <c r="U574" s="132" t="b">
        <v>0</v>
      </c>
      <c r="V574" s="133">
        <f>IF(AND(H574=TRUE,OR(K574="",K574&gt;M574)),S574,0)</f>
        <v/>
      </c>
      <c r="W574" s="132" t="n">
        <v>0</v>
      </c>
      <c r="X574" s="132" t="b">
        <v>0</v>
      </c>
      <c r="Y574" s="135">
        <f>IF(H574=FALSE,VLOOKUP($C574,Sales!$C:$F,4,FALSE),1)</f>
        <v/>
      </c>
      <c r="Z574" s="132">
        <f>IF(Y574=0,"Release",IF(AND(L574&lt;J574,Y574=1,H574=FALSE,U574=FALSE,MONTH(L574)&amp;"/"&amp;YEAR(L574)&lt;&gt;MONTH(J574)&amp;"/"&amp;YEAR(J574)),"Release",""))</f>
        <v/>
      </c>
      <c r="AA574" s="136">
        <f>_xlfn.minifs($L:$L,$C:$C,$C574,$F:$F,"&lt;&gt;0")</f>
        <v/>
      </c>
      <c r="AB574" s="136">
        <f>C574&amp;"-"&amp;A574</f>
        <v/>
      </c>
      <c r="AC574" s="136">
        <f>L574</f>
        <v/>
      </c>
      <c r="AD574" s="136">
        <f>EOMONTH(EDATE($J574, 0), 0)</f>
        <v/>
      </c>
      <c r="AE574" s="135">
        <f>IF(AND(AD574&gt;EOMONTH(EDATE(AA574, 0), 0)),1,0)</f>
        <v/>
      </c>
    </row>
    <row r="575">
      <c r="A575" s="132" t="inlineStr">
        <is>
          <t>ZBUR01</t>
        </is>
      </c>
      <c r="B575" s="132" t="n">
        <v>2</v>
      </c>
      <c r="C575" s="132" t="inlineStr">
        <is>
          <t>HVP202</t>
        </is>
      </c>
      <c r="D575" s="132" t="inlineStr">
        <is>
          <t>P</t>
        </is>
      </c>
      <c r="E575" s="132" t="inlineStr">
        <is>
          <t>Burger Barend Frederik</t>
        </is>
      </c>
      <c r="F575" s="133">
        <f>SUMIFS(Investors!$M:$M, Investors!$I:$I, "&lt;=" &amp; 'NSST Print'!$B$3, Investors!$K:$K, "&gt;" &amp; 'NSST Print'!$B$3, Investors!$A:$A, 'Investor Exit List'!A575, Investors!$E:$E, 'Investor Exit List'!C575)</f>
        <v/>
      </c>
      <c r="G575" s="134" t="n">
        <v>45107</v>
      </c>
      <c r="H575" s="132">
        <f>VLOOKUP($C575,Sales!$C:$E,2,FALSE)</f>
        <v/>
      </c>
      <c r="I575" s="132">
        <f>VLOOKUP($C575,Sales!$C:$E,3,FALSE)</f>
        <v/>
      </c>
      <c r="J575" s="134">
        <f>SUMIFS(Sales!$H:$H,Sales!$C:$C,'Investor Exit List'!$C575)</f>
        <v/>
      </c>
      <c r="K575" s="134">
        <f>IF(I575=TRUE,J575,"")</f>
        <v/>
      </c>
      <c r="L575" s="134">
        <f>G575+731</f>
        <v/>
      </c>
      <c r="M575" s="134" t="n">
        <v>45473</v>
      </c>
      <c r="N575" s="135">
        <f>IFERROR(IF(G575&lt;&gt;"",IF(I575=TRUE,0,IF(U575=TRUE,0,L575-M575)),0),0)</f>
        <v/>
      </c>
      <c r="O575" s="135">
        <f>IF(N575&gt;0,IF(N575&lt;=180,N575,0),0)</f>
        <v/>
      </c>
      <c r="P575" s="133">
        <f>IF(AND(N575&lt;90,N575&gt;0),Q575,0)</f>
        <v/>
      </c>
      <c r="Q575" s="133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33">
        <f>IF(AND(H575=TRUE,I575=FALSE),Q575,0)</f>
        <v/>
      </c>
      <c r="S575" s="133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34">
        <f>IF(U575=TRUE,$J575,"")</f>
        <v/>
      </c>
      <c r="U575" s="132" t="b">
        <v>0</v>
      </c>
      <c r="V575" s="133">
        <f>IF(AND(H575=TRUE,OR(K575="",K575&gt;M575)),S575,0)</f>
        <v/>
      </c>
      <c r="W575" s="132" t="n">
        <v>0</v>
      </c>
      <c r="X575" s="132" t="b">
        <v>0</v>
      </c>
      <c r="Y575" s="135">
        <f>IF(H575=FALSE,VLOOKUP($C575,Sales!$C:$F,4,FALSE),1)</f>
        <v/>
      </c>
      <c r="Z575" s="132">
        <f>IF(Y575=0,"Release",IF(AND(L575&lt;J575,Y575=1,H575=FALSE,U575=FALSE,MONTH(L575)&amp;"/"&amp;YEAR(L575)&lt;&gt;MONTH(J575)&amp;"/"&amp;YEAR(J575)),"Release",""))</f>
        <v/>
      </c>
      <c r="AA575" s="136">
        <f>_xlfn.minifs($L:$L,$C:$C,$C575,$F:$F,"&lt;&gt;0")</f>
        <v/>
      </c>
      <c r="AB575" s="136">
        <f>C575&amp;"-"&amp;A575</f>
        <v/>
      </c>
      <c r="AC575" s="136">
        <f>L575</f>
        <v/>
      </c>
      <c r="AD575" s="136">
        <f>EOMONTH(EDATE($J575, 0), 0)</f>
        <v/>
      </c>
      <c r="AE575" s="135">
        <f>IF(AND(AD575&gt;EOMONTH(EDATE(AA575, 0), 0)),1,0)</f>
        <v/>
      </c>
    </row>
    <row r="576">
      <c r="A576" s="132" t="inlineStr">
        <is>
          <t>ZCRO01</t>
        </is>
      </c>
      <c r="B576" s="132" t="n">
        <v>15</v>
      </c>
      <c r="C576" s="132" t="inlineStr">
        <is>
          <t>HVP202</t>
        </is>
      </c>
      <c r="D576" s="132" t="inlineStr">
        <is>
          <t>P</t>
        </is>
      </c>
      <c r="E576" s="132" t="inlineStr">
        <is>
          <t>Lunau Marc</t>
        </is>
      </c>
      <c r="F576" s="133">
        <f>SUMIFS(Investors!$M:$M, Investors!$I:$I, "&lt;=" &amp; 'NSST Print'!$B$3, Investors!$K:$K, "&gt;" &amp; 'NSST Print'!$B$3, Investors!$A:$A, 'Investor Exit List'!A576, Investors!$E:$E, 'Investor Exit List'!C576)</f>
        <v/>
      </c>
      <c r="G576" s="134" t="n">
        <v>45107</v>
      </c>
      <c r="H576" s="132">
        <f>VLOOKUP($C576,Sales!$C:$E,2,FALSE)</f>
        <v/>
      </c>
      <c r="I576" s="132">
        <f>VLOOKUP($C576,Sales!$C:$E,3,FALSE)</f>
        <v/>
      </c>
      <c r="J576" s="134">
        <f>SUMIFS(Sales!$H:$H,Sales!$C:$C,'Investor Exit List'!$C576)</f>
        <v/>
      </c>
      <c r="K576" s="134">
        <f>IF(I576=TRUE,J576,"")</f>
        <v/>
      </c>
      <c r="L576" s="134">
        <f>G576+731</f>
        <v/>
      </c>
      <c r="M576" s="134" t="n">
        <v>45473</v>
      </c>
      <c r="N576" s="135">
        <f>IFERROR(IF(G576&lt;&gt;"",IF(I576=TRUE,0,IF(U576=TRUE,0,L576-M576)),0),0)</f>
        <v/>
      </c>
      <c r="O576" s="135">
        <f>IF(N576&gt;0,IF(N576&lt;=180,N576,0),0)</f>
        <v/>
      </c>
      <c r="P576" s="133">
        <f>IF(AND(N576&lt;90,N576&gt;0),Q576,0)</f>
        <v/>
      </c>
      <c r="Q576" s="133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33">
        <f>IF(AND(H576=TRUE,I576=FALSE),Q576,0)</f>
        <v/>
      </c>
      <c r="S576" s="133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34">
        <f>IF(U576=TRUE,$J576,"")</f>
        <v/>
      </c>
      <c r="U576" s="132" t="b">
        <v>0</v>
      </c>
      <c r="V576" s="133">
        <f>IF(AND(H576=TRUE,OR(K576="",K576&gt;M576)),S576,0)</f>
        <v/>
      </c>
      <c r="W576" s="132" t="n">
        <v>0</v>
      </c>
      <c r="X576" s="132" t="b">
        <v>0</v>
      </c>
      <c r="Y576" s="135">
        <f>IF(H576=FALSE,VLOOKUP($C576,Sales!$C:$F,4,FALSE),1)</f>
        <v/>
      </c>
      <c r="Z576" s="132">
        <f>IF(Y576=0,"Release",IF(AND(L576&lt;J576,Y576=1,H576=FALSE,U576=FALSE,MONTH(L576)&amp;"/"&amp;YEAR(L576)&lt;&gt;MONTH(J576)&amp;"/"&amp;YEAR(J576)),"Release",""))</f>
        <v/>
      </c>
      <c r="AA576" s="136">
        <f>_xlfn.minifs($L:$L,$C:$C,$C576,$F:$F,"&lt;&gt;0")</f>
        <v/>
      </c>
      <c r="AB576" s="136">
        <f>C576&amp;"-"&amp;A576</f>
        <v/>
      </c>
      <c r="AC576" s="136">
        <f>L576</f>
        <v/>
      </c>
      <c r="AD576" s="136">
        <f>EOMONTH(EDATE($J576, 0), 0)</f>
        <v/>
      </c>
      <c r="AE576" s="135">
        <f>IF(AND(AD576&gt;EOMONTH(EDATE(AA576, 0), 0)),1,0)</f>
        <v/>
      </c>
    </row>
    <row r="577">
      <c r="A577" s="132" t="inlineStr">
        <is>
          <t>ZDUP04</t>
        </is>
      </c>
      <c r="B577" s="132" t="n">
        <v>1</v>
      </c>
      <c r="C577" s="132" t="inlineStr">
        <is>
          <t>HVP202</t>
        </is>
      </c>
      <c r="D577" s="132" t="inlineStr">
        <is>
          <t>P</t>
        </is>
      </c>
      <c r="E577" s="132" t="inlineStr">
        <is>
          <t>du Plessis Emile</t>
        </is>
      </c>
      <c r="F577" s="133">
        <f>SUMIFS(Investors!$M:$M, Investors!$I:$I, "&lt;=" &amp; 'NSST Print'!$B$3, Investors!$K:$K, "&gt;" &amp; 'NSST Print'!$B$3, Investors!$A:$A, 'Investor Exit List'!A577, Investors!$E:$E, 'Investor Exit List'!C577)</f>
        <v/>
      </c>
      <c r="G577" s="134" t="n">
        <v>44868</v>
      </c>
      <c r="H577" s="132">
        <f>VLOOKUP($C577,Sales!$C:$E,2,FALSE)</f>
        <v/>
      </c>
      <c r="I577" s="132">
        <f>VLOOKUP($C577,Sales!$C:$E,3,FALSE)</f>
        <v/>
      </c>
      <c r="J577" s="134">
        <f>SUMIFS(Sales!$H:$H,Sales!$C:$C,'Investor Exit List'!$C577)</f>
        <v/>
      </c>
      <c r="K577" s="134">
        <f>IF(I577=TRUE,J577,"")</f>
        <v/>
      </c>
      <c r="L577" s="134">
        <f>G577+731</f>
        <v/>
      </c>
      <c r="M577" s="134" t="n">
        <v>45473</v>
      </c>
      <c r="N577" s="135">
        <f>IFERROR(IF(G577&lt;&gt;"",IF(I577=TRUE,0,IF(U577=TRUE,0,L577-M577)),0),0)</f>
        <v/>
      </c>
      <c r="O577" s="135">
        <f>IF(N577&gt;0,IF(N577&lt;=180,N577,0),0)</f>
        <v/>
      </c>
      <c r="P577" s="133">
        <f>IF(AND(N577&lt;90,N577&gt;0),Q577,0)</f>
        <v/>
      </c>
      <c r="Q577" s="133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33">
        <f>IF(AND(H577=TRUE,I577=FALSE),Q577,0)</f>
        <v/>
      </c>
      <c r="S577" s="133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34">
        <f>IF(U577=TRUE,$J577,"")</f>
        <v/>
      </c>
      <c r="U577" s="132" t="b">
        <v>0</v>
      </c>
      <c r="V577" s="133">
        <f>IF(AND(H577=TRUE,OR(K577="",K577&gt;M577)),S577,0)</f>
        <v/>
      </c>
      <c r="W577" s="132" t="n">
        <v>0</v>
      </c>
      <c r="X577" s="132" t="b">
        <v>0</v>
      </c>
      <c r="Y577" s="135">
        <f>IF(H577=FALSE,VLOOKUP($C577,Sales!$C:$F,4,FALSE),1)</f>
        <v/>
      </c>
      <c r="Z577" s="132">
        <f>IF(Y577=0,"Release",IF(AND(L577&lt;J577,Y577=1,H577=FALSE,U577=FALSE,MONTH(L577)&amp;"/"&amp;YEAR(L577)&lt;&gt;MONTH(J577)&amp;"/"&amp;YEAR(J577)),"Release",""))</f>
        <v/>
      </c>
      <c r="AA577" s="136">
        <f>_xlfn.minifs($L:$L,$C:$C,$C577,$F:$F,"&lt;&gt;0")</f>
        <v/>
      </c>
      <c r="AB577" s="136">
        <f>C577&amp;"-"&amp;A577</f>
        <v/>
      </c>
      <c r="AC577" s="136">
        <f>L577</f>
        <v/>
      </c>
      <c r="AD577" s="136">
        <f>EOMONTH(EDATE($J577, 0), 0)</f>
        <v/>
      </c>
      <c r="AE577" s="135">
        <f>IF(AND(AD577&gt;EOMONTH(EDATE(AA577, 0), 0)),1,0)</f>
        <v/>
      </c>
    </row>
    <row r="578">
      <c r="A578" s="132" t="inlineStr">
        <is>
          <t>ZVAN10</t>
        </is>
      </c>
      <c r="B578" s="132" t="n">
        <v>3</v>
      </c>
      <c r="C578" s="132" t="inlineStr">
        <is>
          <t>HVP202</t>
        </is>
      </c>
      <c r="D578" s="132" t="inlineStr">
        <is>
          <t>P</t>
        </is>
      </c>
      <c r="E578" s="132" t="inlineStr">
        <is>
          <t>van der Merwe Wilhelm Johannes</t>
        </is>
      </c>
      <c r="F578" s="133">
        <f>SUMIFS(Investors!$M:$M, Investors!$I:$I, "&lt;=" &amp; 'NSST Print'!$B$3, Investors!$K:$K, "&gt;" &amp; 'NSST Print'!$B$3, Investors!$A:$A, 'Investor Exit List'!A578, Investors!$E:$E, 'Investor Exit List'!C578)</f>
        <v/>
      </c>
      <c r="G578" s="134" t="n">
        <v>45107</v>
      </c>
      <c r="H578" s="132">
        <f>VLOOKUP($C578,Sales!$C:$E,2,FALSE)</f>
        <v/>
      </c>
      <c r="I578" s="132">
        <f>VLOOKUP($C578,Sales!$C:$E,3,FALSE)</f>
        <v/>
      </c>
      <c r="J578" s="134">
        <f>SUMIFS(Sales!$H:$H,Sales!$C:$C,'Investor Exit List'!$C578)</f>
        <v/>
      </c>
      <c r="K578" s="134">
        <f>IF(I578=TRUE,J578,"")</f>
        <v/>
      </c>
      <c r="L578" s="134">
        <f>G578+731</f>
        <v/>
      </c>
      <c r="M578" s="134" t="n">
        <v>45473</v>
      </c>
      <c r="N578" s="135">
        <f>IFERROR(IF(G578&lt;&gt;"",IF(I578=TRUE,0,IF(U578=TRUE,0,L578-M578)),0),0)</f>
        <v/>
      </c>
      <c r="O578" s="135">
        <f>IF(N578&gt;0,IF(N578&lt;=180,N578,0),0)</f>
        <v/>
      </c>
      <c r="P578" s="133">
        <f>IF(AND(N578&lt;90,N578&gt;0),Q578,0)</f>
        <v/>
      </c>
      <c r="Q578" s="133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33">
        <f>IF(AND(H578=TRUE,I578=FALSE),Q578,0)</f>
        <v/>
      </c>
      <c r="S578" s="133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34">
        <f>IF(U578=TRUE,$J578,"")</f>
        <v/>
      </c>
      <c r="U578" s="132" t="b">
        <v>0</v>
      </c>
      <c r="V578" s="133">
        <f>IF(AND(H578=TRUE,OR(K578="",K578&gt;M578)),S578,0)</f>
        <v/>
      </c>
      <c r="W578" s="132" t="n">
        <v>0</v>
      </c>
      <c r="X578" s="132" t="b">
        <v>0</v>
      </c>
      <c r="Y578" s="135">
        <f>IF(H578=FALSE,VLOOKUP($C578,Sales!$C:$F,4,FALSE),1)</f>
        <v/>
      </c>
      <c r="Z578" s="132">
        <f>IF(Y578=0,"Release",IF(AND(L578&lt;J578,Y578=1,H578=FALSE,U578=FALSE,MONTH(L578)&amp;"/"&amp;YEAR(L578)&lt;&gt;MONTH(J578)&amp;"/"&amp;YEAR(J578)),"Release",""))</f>
        <v/>
      </c>
      <c r="AA578" s="136">
        <f>_xlfn.minifs($L:$L,$C:$C,$C578,$F:$F,"&lt;&gt;0")</f>
        <v/>
      </c>
      <c r="AB578" s="136">
        <f>C578&amp;"-"&amp;A578</f>
        <v/>
      </c>
      <c r="AC578" s="136">
        <f>L578</f>
        <v/>
      </c>
      <c r="AD578" s="136">
        <f>EOMONTH(EDATE($J578, 0), 0)</f>
        <v/>
      </c>
      <c r="AE578" s="135">
        <f>IF(AND(AD578&gt;EOMONTH(EDATE(AA578, 0), 0)),1,0)</f>
        <v/>
      </c>
    </row>
    <row r="579">
      <c r="A579" s="132" t="inlineStr">
        <is>
          <t>ZSON01</t>
        </is>
      </c>
      <c r="B579" s="132" t="n">
        <v>13</v>
      </c>
      <c r="C579" s="132" t="inlineStr">
        <is>
          <t>HVP203</t>
        </is>
      </c>
      <c r="D579" s="132" t="inlineStr">
        <is>
          <t>P</t>
        </is>
      </c>
      <c r="E579" s="132" t="inlineStr">
        <is>
          <t>Maduna Charles</t>
        </is>
      </c>
      <c r="F579" s="133">
        <f>SUMIFS(Investors!$M:$M, Investors!$I:$I, "&lt;=" &amp; 'NSST Print'!$B$3, Investors!$K:$K, "&gt;" &amp; 'NSST Print'!$B$3, Investors!$A:$A, 'Investor Exit List'!A579, Investors!$E:$E, 'Investor Exit List'!C579)</f>
        <v/>
      </c>
      <c r="G579" s="134" t="n">
        <v>44833</v>
      </c>
      <c r="H579" s="132">
        <f>VLOOKUP($C579,Sales!$C:$E,2,FALSE)</f>
        <v/>
      </c>
      <c r="I579" s="132">
        <f>VLOOKUP($C579,Sales!$C:$E,3,FALSE)</f>
        <v/>
      </c>
      <c r="J579" s="134">
        <f>SUMIFS(Sales!$H:$H,Sales!$C:$C,'Investor Exit List'!$C579)</f>
        <v/>
      </c>
      <c r="K579" s="134">
        <f>IF(I579=TRUE,J579,"")</f>
        <v/>
      </c>
      <c r="L579" s="134">
        <f>G579+731</f>
        <v/>
      </c>
      <c r="M579" s="134" t="n">
        <v>45473</v>
      </c>
      <c r="N579" s="135">
        <f>IFERROR(IF(G579&lt;&gt;"",IF(I579=TRUE,0,IF(U579=TRUE,0,L579-M579)),0),0)</f>
        <v/>
      </c>
      <c r="O579" s="135">
        <f>IF(N579&gt;0,IF(N579&lt;=180,N579,0),0)</f>
        <v/>
      </c>
      <c r="P579" s="133">
        <f>IF(AND(N579&lt;90,N579&gt;0),Q579,0)</f>
        <v/>
      </c>
      <c r="Q579" s="133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33">
        <f>IF(AND(H579=TRUE,I579=FALSE),Q579,0)</f>
        <v/>
      </c>
      <c r="S579" s="133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34">
        <f>IF(U579=TRUE,$J579,"")</f>
        <v/>
      </c>
      <c r="U579" s="132" t="b">
        <v>0</v>
      </c>
      <c r="V579" s="133">
        <f>IF(AND(H579=TRUE,OR(K579="",K579&gt;M579)),S579,0)</f>
        <v/>
      </c>
      <c r="W579" s="132" t="n">
        <v>0</v>
      </c>
      <c r="X579" s="132" t="b">
        <v>0</v>
      </c>
      <c r="Y579" s="135">
        <f>IF(H579=FALSE,VLOOKUP($C579,Sales!$C:$F,4,FALSE),1)</f>
        <v/>
      </c>
      <c r="Z579" s="132">
        <f>IF(Y579=0,"Release",IF(AND(L579&lt;J579,Y579=1,H579=FALSE,U579=FALSE,MONTH(L579)&amp;"/"&amp;YEAR(L579)&lt;&gt;MONTH(J579)&amp;"/"&amp;YEAR(J579)),"Release",""))</f>
        <v/>
      </c>
      <c r="AA579" s="136">
        <f>_xlfn.minifs($L:$L,$C:$C,$C579,$F:$F,"&lt;&gt;0")</f>
        <v/>
      </c>
      <c r="AB579" s="136">
        <f>C579&amp;"-"&amp;A579</f>
        <v/>
      </c>
      <c r="AC579" s="136">
        <f>L579</f>
        <v/>
      </c>
      <c r="AD579" s="136">
        <f>EOMONTH(EDATE($J579, 0), 0)</f>
        <v/>
      </c>
      <c r="AE579" s="135">
        <f>IF(AND(AD579&gt;EOMONTH(EDATE(AA579, 0), 0)),1,0)</f>
        <v/>
      </c>
    </row>
    <row r="580">
      <c r="A580" s="132" t="inlineStr">
        <is>
          <t>ZTRU01</t>
        </is>
      </c>
      <c r="B580" s="132" t="n">
        <v>2</v>
      </c>
      <c r="C580" s="132" t="inlineStr">
        <is>
          <t>HVP301</t>
        </is>
      </c>
      <c r="D580" s="132" t="inlineStr">
        <is>
          <t>P</t>
        </is>
      </c>
      <c r="E580" s="132" t="inlineStr">
        <is>
          <t>Truter Cecil Ronald</t>
        </is>
      </c>
      <c r="F580" s="133">
        <f>SUMIFS(Investors!$M:$M, Investors!$I:$I, "&lt;=" &amp; 'NSST Print'!$B$3, Investors!$K:$K, "&gt;" &amp; 'NSST Print'!$B$3, Investors!$A:$A, 'Investor Exit List'!A580, Investors!$E:$E, 'Investor Exit List'!C580)</f>
        <v/>
      </c>
      <c r="G580" s="134" t="n">
        <v>44868</v>
      </c>
      <c r="H580" s="132">
        <f>VLOOKUP($C580,Sales!$C:$E,2,FALSE)</f>
        <v/>
      </c>
      <c r="I580" s="132">
        <f>VLOOKUP($C580,Sales!$C:$E,3,FALSE)</f>
        <v/>
      </c>
      <c r="J580" s="134">
        <f>SUMIFS(Sales!$H:$H,Sales!$C:$C,'Investor Exit List'!$C580)</f>
        <v/>
      </c>
      <c r="K580" s="134">
        <f>IF(I580=TRUE,J580,"")</f>
        <v/>
      </c>
      <c r="L580" s="134">
        <f>G580+731</f>
        <v/>
      </c>
      <c r="M580" s="134" t="n">
        <v>45473</v>
      </c>
      <c r="N580" s="135">
        <f>IFERROR(IF(G580&lt;&gt;"",IF(I580=TRUE,0,IF(U580=TRUE,0,L580-M580)),0),0)</f>
        <v/>
      </c>
      <c r="O580" s="135">
        <f>IF(N580&gt;0,IF(N580&lt;=180,N580,0),0)</f>
        <v/>
      </c>
      <c r="P580" s="133">
        <f>IF(AND(N580&lt;90,N580&gt;0),Q580,0)</f>
        <v/>
      </c>
      <c r="Q580" s="133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33">
        <f>IF(AND(H580=TRUE,I580=FALSE),Q580,0)</f>
        <v/>
      </c>
      <c r="S580" s="133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34">
        <f>IF(U580=TRUE,$J580,"")</f>
        <v/>
      </c>
      <c r="U580" s="132" t="b">
        <v>0</v>
      </c>
      <c r="V580" s="133">
        <f>IF(AND(H580=TRUE,OR(K580="",K580&gt;M580)),S580,0)</f>
        <v/>
      </c>
      <c r="W580" s="132" t="n">
        <v>0</v>
      </c>
      <c r="X580" s="132" t="b">
        <v>0</v>
      </c>
      <c r="Y580" s="135">
        <f>IF(H580=FALSE,VLOOKUP($C580,Sales!$C:$F,4,FALSE),1)</f>
        <v/>
      </c>
      <c r="Z580" s="132">
        <f>IF(Y580=0,"Release",IF(AND(L580&lt;J580,Y580=1,H580=FALSE,U580=FALSE,MONTH(L580)&amp;"/"&amp;YEAR(L580)&lt;&gt;MONTH(J580)&amp;"/"&amp;YEAR(J580)),"Release",""))</f>
        <v/>
      </c>
      <c r="AA580" s="136">
        <f>_xlfn.minifs($L:$L,$C:$C,$C580,$F:$F,"&lt;&gt;0")</f>
        <v/>
      </c>
      <c r="AB580" s="136">
        <f>C580&amp;"-"&amp;A580</f>
        <v/>
      </c>
      <c r="AC580" s="136">
        <f>L580</f>
        <v/>
      </c>
      <c r="AD580" s="136">
        <f>EOMONTH(EDATE($J580, 0), 0)</f>
        <v/>
      </c>
      <c r="AE580" s="135">
        <f>IF(AND(AD580&gt;EOMONTH(EDATE(AA580, 0), 0)),1,0)</f>
        <v/>
      </c>
    </row>
    <row r="581">
      <c r="A581" s="132" t="inlineStr">
        <is>
          <t>ZVAN09</t>
        </is>
      </c>
      <c r="B581" s="132" t="n">
        <v>1</v>
      </c>
      <c r="C581" s="132" t="inlineStr">
        <is>
          <t>HVP301</t>
        </is>
      </c>
      <c r="D581" s="132" t="inlineStr">
        <is>
          <t>P</t>
        </is>
      </c>
      <c r="E581" s="132" t="inlineStr">
        <is>
          <t>van Zyl Eugene Brandt</t>
        </is>
      </c>
      <c r="F581" s="133">
        <f>SUMIFS(Investors!$M:$M, Investors!$I:$I, "&lt;=" &amp; 'NSST Print'!$B$3, Investors!$K:$K, "&gt;" &amp; 'NSST Print'!$B$3, Investors!$A:$A, 'Investor Exit List'!A581, Investors!$E:$E, 'Investor Exit List'!C581)</f>
        <v/>
      </c>
      <c r="G581" s="134" t="n">
        <v>44833</v>
      </c>
      <c r="H581" s="132">
        <f>VLOOKUP($C581,Sales!$C:$E,2,FALSE)</f>
        <v/>
      </c>
      <c r="I581" s="132">
        <f>VLOOKUP($C581,Sales!$C:$E,3,FALSE)</f>
        <v/>
      </c>
      <c r="J581" s="134">
        <f>SUMIFS(Sales!$H:$H,Sales!$C:$C,'Investor Exit List'!$C581)</f>
        <v/>
      </c>
      <c r="K581" s="134">
        <f>IF(I581=TRUE,J581,"")</f>
        <v/>
      </c>
      <c r="L581" s="134">
        <f>G581+731</f>
        <v/>
      </c>
      <c r="M581" s="134" t="n">
        <v>45473</v>
      </c>
      <c r="N581" s="135">
        <f>IFERROR(IF(G581&lt;&gt;"",IF(I581=TRUE,0,IF(U581=TRUE,0,L581-M581)),0),0)</f>
        <v/>
      </c>
      <c r="O581" s="135">
        <f>IF(N581&gt;0,IF(N581&lt;=180,N581,0),0)</f>
        <v/>
      </c>
      <c r="P581" s="133">
        <f>IF(AND(N581&lt;90,N581&gt;0),Q581,0)</f>
        <v/>
      </c>
      <c r="Q581" s="133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33">
        <f>IF(AND(H581=TRUE,I581=FALSE),Q581,0)</f>
        <v/>
      </c>
      <c r="S581" s="133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34">
        <f>IF(U581=TRUE,$J581,"")</f>
        <v/>
      </c>
      <c r="U581" s="132" t="b">
        <v>0</v>
      </c>
      <c r="V581" s="133">
        <f>IF(AND(H581=TRUE,OR(K581="",K581&gt;M581)),S581,0)</f>
        <v/>
      </c>
      <c r="W581" s="132" t="n">
        <v>0</v>
      </c>
      <c r="X581" s="132" t="b">
        <v>0</v>
      </c>
      <c r="Y581" s="135">
        <f>IF(H581=FALSE,VLOOKUP($C581,Sales!$C:$F,4,FALSE),1)</f>
        <v/>
      </c>
      <c r="Z581" s="132">
        <f>IF(Y581=0,"Release",IF(AND(L581&lt;J581,Y581=1,H581=FALSE,U581=FALSE,MONTH(L581)&amp;"/"&amp;YEAR(L581)&lt;&gt;MONTH(J581)&amp;"/"&amp;YEAR(J581)),"Release",""))</f>
        <v/>
      </c>
      <c r="AA581" s="136">
        <f>_xlfn.minifs($L:$L,$C:$C,$C581,$F:$F,"&lt;&gt;0")</f>
        <v/>
      </c>
      <c r="AB581" s="136">
        <f>C581&amp;"-"&amp;A581</f>
        <v/>
      </c>
      <c r="AC581" s="136">
        <f>L581</f>
        <v/>
      </c>
      <c r="AD581" s="136">
        <f>EOMONTH(EDATE($J581, 0), 0)</f>
        <v/>
      </c>
      <c r="AE581" s="135">
        <f>IF(AND(AD581&gt;EOMONTH(EDATE(AA581, 0), 0)),1,0)</f>
        <v/>
      </c>
    </row>
    <row r="582">
      <c r="A582" s="132" t="inlineStr">
        <is>
          <t>ZAFR01</t>
        </is>
      </c>
      <c r="B582" s="132" t="n">
        <v>3</v>
      </c>
      <c r="C582" s="132" t="inlineStr">
        <is>
          <t>HVP302</t>
        </is>
      </c>
      <c r="D582" s="132" t="inlineStr">
        <is>
          <t>P</t>
        </is>
      </c>
      <c r="E582" s="132" t="inlineStr">
        <is>
          <t>Zylstra John Robert</t>
        </is>
      </c>
      <c r="F582" s="133">
        <f>SUMIFS(Investors!$M:$M, Investors!$I:$I, "&lt;=" &amp; 'NSST Print'!$B$3, Investors!$K:$K, "&gt;" &amp; 'NSST Print'!$B$3, Investors!$A:$A, 'Investor Exit List'!A582, Investors!$E:$E, 'Investor Exit List'!C582)</f>
        <v/>
      </c>
      <c r="G582" s="134" t="n">
        <v>44889</v>
      </c>
      <c r="H582" s="132">
        <f>VLOOKUP($C582,Sales!$C:$E,2,FALSE)</f>
        <v/>
      </c>
      <c r="I582" s="132">
        <f>VLOOKUP($C582,Sales!$C:$E,3,FALSE)</f>
        <v/>
      </c>
      <c r="J582" s="134">
        <f>SUMIFS(Sales!$H:$H,Sales!$C:$C,'Investor Exit List'!$C582)</f>
        <v/>
      </c>
      <c r="K582" s="134">
        <f>IF(I582=TRUE,J582,"")</f>
        <v/>
      </c>
      <c r="L582" s="134">
        <f>G582+731</f>
        <v/>
      </c>
      <c r="M582" s="134" t="n">
        <v>45473</v>
      </c>
      <c r="N582" s="135">
        <f>IFERROR(IF(G582&lt;&gt;"",IF(I582=TRUE,0,IF(U582=TRUE,0,L582-M582)),0),0)</f>
        <v/>
      </c>
      <c r="O582" s="135">
        <f>IF(N582&gt;0,IF(N582&lt;=180,N582,0),0)</f>
        <v/>
      </c>
      <c r="P582" s="133">
        <f>IF(AND(N582&lt;90,N582&gt;0),Q582,0)</f>
        <v/>
      </c>
      <c r="Q582" s="133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33">
        <f>IF(AND(H582=TRUE,I582=FALSE),Q582,0)</f>
        <v/>
      </c>
      <c r="S582" s="133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34">
        <f>IF(U582=TRUE,$J582,"")</f>
        <v/>
      </c>
      <c r="U582" s="132" t="b">
        <v>0</v>
      </c>
      <c r="V582" s="133">
        <f>IF(AND(H582=TRUE,OR(K582="",K582&gt;M582)),S582,0)</f>
        <v/>
      </c>
      <c r="W582" s="132" t="n">
        <v>0</v>
      </c>
      <c r="X582" s="132" t="b">
        <v>0</v>
      </c>
      <c r="Y582" s="135">
        <f>IF(H582=FALSE,VLOOKUP($C582,Sales!$C:$F,4,FALSE),1)</f>
        <v/>
      </c>
      <c r="Z582" s="132">
        <f>IF(Y582=0,"Release",IF(AND(L582&lt;J582,Y582=1,H582=FALSE,U582=FALSE,MONTH(L582)&amp;"/"&amp;YEAR(L582)&lt;&gt;MONTH(J582)&amp;"/"&amp;YEAR(J582)),"Release",""))</f>
        <v/>
      </c>
      <c r="AA582" s="136">
        <f>_xlfn.minifs($L:$L,$C:$C,$C582,$F:$F,"&lt;&gt;0")</f>
        <v/>
      </c>
      <c r="AB582" s="136">
        <f>C582&amp;"-"&amp;A582</f>
        <v/>
      </c>
      <c r="AC582" s="136">
        <f>L582</f>
        <v/>
      </c>
      <c r="AD582" s="136">
        <f>EOMONTH(EDATE($J582, 0), 0)</f>
        <v/>
      </c>
      <c r="AE582" s="135">
        <f>IF(AND(AD582&gt;EOMONTH(EDATE(AA582, 0), 0)),1,0)</f>
        <v/>
      </c>
    </row>
    <row r="583">
      <c r="A583" s="132" t="inlineStr">
        <is>
          <t>ZKRO01</t>
        </is>
      </c>
      <c r="B583" s="132" t="n">
        <v>2</v>
      </c>
      <c r="C583" s="132" t="inlineStr">
        <is>
          <t>HVP302</t>
        </is>
      </c>
      <c r="D583" s="132" t="inlineStr">
        <is>
          <t>P</t>
        </is>
      </c>
      <c r="E583" s="132" t="inlineStr">
        <is>
          <t>van der Merwe Frans</t>
        </is>
      </c>
      <c r="F583" s="133">
        <f>SUMIFS(Investors!$M:$M, Investors!$I:$I, "&lt;=" &amp; 'NSST Print'!$B$3, Investors!$K:$K, "&gt;" &amp; 'NSST Print'!$B$3, Investors!$A:$A, 'Investor Exit List'!A583, Investors!$E:$E, 'Investor Exit List'!C583)</f>
        <v/>
      </c>
      <c r="G583" s="134" t="n">
        <v>44848</v>
      </c>
      <c r="H583" s="132">
        <f>VLOOKUP($C583,Sales!$C:$E,2,FALSE)</f>
        <v/>
      </c>
      <c r="I583" s="132">
        <f>VLOOKUP($C583,Sales!$C:$E,3,FALSE)</f>
        <v/>
      </c>
      <c r="J583" s="134">
        <f>SUMIFS(Sales!$H:$H,Sales!$C:$C,'Investor Exit List'!$C583)</f>
        <v/>
      </c>
      <c r="K583" s="134">
        <f>IF(I583=TRUE,J583,"")</f>
        <v/>
      </c>
      <c r="L583" s="134">
        <f>G583+731</f>
        <v/>
      </c>
      <c r="M583" s="134" t="n">
        <v>45473</v>
      </c>
      <c r="N583" s="135">
        <f>IFERROR(IF(G583&lt;&gt;"",IF(I583=TRUE,0,IF(U583=TRUE,0,L583-M583)),0),0)</f>
        <v/>
      </c>
      <c r="O583" s="135">
        <f>IF(N583&gt;0,IF(N583&lt;=180,N583,0),0)</f>
        <v/>
      </c>
      <c r="P583" s="133">
        <f>IF(AND(N583&lt;90,N583&gt;0),Q583,0)</f>
        <v/>
      </c>
      <c r="Q583" s="133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33">
        <f>IF(AND(H583=TRUE,I583=FALSE),Q583,0)</f>
        <v/>
      </c>
      <c r="S583" s="133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34">
        <f>IF(U583=TRUE,$J583,"")</f>
        <v/>
      </c>
      <c r="U583" s="132" t="b">
        <v>0</v>
      </c>
      <c r="V583" s="133">
        <f>IF(AND(H583=TRUE,OR(K583="",K583&gt;M583)),S583,0)</f>
        <v/>
      </c>
      <c r="W583" s="132" t="n">
        <v>0</v>
      </c>
      <c r="X583" s="132" t="b">
        <v>0</v>
      </c>
      <c r="Y583" s="135">
        <f>IF(H583=FALSE,VLOOKUP($C583,Sales!$C:$F,4,FALSE),1)</f>
        <v/>
      </c>
      <c r="Z583" s="132">
        <f>IF(Y583=0,"Release",IF(AND(L583&lt;J583,Y583=1,H583=FALSE,U583=FALSE,MONTH(L583)&amp;"/"&amp;YEAR(L583)&lt;&gt;MONTH(J583)&amp;"/"&amp;YEAR(J583)),"Release",""))</f>
        <v/>
      </c>
      <c r="AA583" s="136">
        <f>_xlfn.minifs($L:$L,$C:$C,$C583,$F:$F,"&lt;&gt;0")</f>
        <v/>
      </c>
      <c r="AB583" s="136">
        <f>C583&amp;"-"&amp;A583</f>
        <v/>
      </c>
      <c r="AC583" s="136">
        <f>L583</f>
        <v/>
      </c>
      <c r="AD583" s="136">
        <f>EOMONTH(EDATE($J583, 0), 0)</f>
        <v/>
      </c>
      <c r="AE583" s="135">
        <f>IF(AND(AD583&gt;EOMONTH(EDATE(AA583, 0), 0)),1,0)</f>
        <v/>
      </c>
    </row>
    <row r="584">
      <c r="A584" s="132" t="inlineStr">
        <is>
          <t>ZNUN01</t>
        </is>
      </c>
      <c r="B584" s="132" t="n">
        <v>6</v>
      </c>
      <c r="C584" s="132" t="inlineStr">
        <is>
          <t>HVP302</t>
        </is>
      </c>
      <c r="D584" s="132" t="inlineStr">
        <is>
          <t>P</t>
        </is>
      </c>
      <c r="E584" s="132" t="inlineStr">
        <is>
          <t>Nunes Francisco Antonio</t>
        </is>
      </c>
      <c r="F584" s="133">
        <f>SUMIFS(Investors!$M:$M, Investors!$I:$I, "&lt;=" &amp; 'NSST Print'!$B$3, Investors!$K:$K, "&gt;" &amp; 'NSST Print'!$B$3, Investors!$A:$A, 'Investor Exit List'!A584, Investors!$E:$E, 'Investor Exit List'!C584)</f>
        <v/>
      </c>
      <c r="G584" s="134" t="n">
        <v>44876</v>
      </c>
      <c r="H584" s="132">
        <f>VLOOKUP($C584,Sales!$C:$E,2,FALSE)</f>
        <v/>
      </c>
      <c r="I584" s="132">
        <f>VLOOKUP($C584,Sales!$C:$E,3,FALSE)</f>
        <v/>
      </c>
      <c r="J584" s="134">
        <f>SUMIFS(Sales!$H:$H,Sales!$C:$C,'Investor Exit List'!$C584)</f>
        <v/>
      </c>
      <c r="K584" s="134">
        <f>IF(I584=TRUE,J584,"")</f>
        <v/>
      </c>
      <c r="L584" s="134">
        <f>G584+731</f>
        <v/>
      </c>
      <c r="M584" s="134" t="n">
        <v>45473</v>
      </c>
      <c r="N584" s="135">
        <f>IFERROR(IF(G584&lt;&gt;"",IF(I584=TRUE,0,IF(U584=TRUE,0,L584-M584)),0),0)</f>
        <v/>
      </c>
      <c r="O584" s="135">
        <f>IF(N584&gt;0,IF(N584&lt;=180,N584,0),0)</f>
        <v/>
      </c>
      <c r="P584" s="133">
        <f>IF(AND(N584&lt;90,N584&gt;0),Q584,0)</f>
        <v/>
      </c>
      <c r="Q584" s="133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33">
        <f>IF(AND(H584=TRUE,I584=FALSE),Q584,0)</f>
        <v/>
      </c>
      <c r="S584" s="133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34">
        <f>IF(U584=TRUE,$J584,"")</f>
        <v/>
      </c>
      <c r="U584" s="132" t="b">
        <v>0</v>
      </c>
      <c r="V584" s="133">
        <f>IF(AND(H584=TRUE,OR(K584="",K584&gt;M584)),S584,0)</f>
        <v/>
      </c>
      <c r="W584" s="132" t="n">
        <v>0</v>
      </c>
      <c r="X584" s="132" t="b">
        <v>0</v>
      </c>
      <c r="Y584" s="135">
        <f>IF(H584=FALSE,VLOOKUP($C584,Sales!$C:$F,4,FALSE),1)</f>
        <v/>
      </c>
      <c r="Z584" s="132">
        <f>IF(Y584=0,"Release",IF(AND(L584&lt;J584,Y584=1,H584=FALSE,U584=FALSE,MONTH(L584)&amp;"/"&amp;YEAR(L584)&lt;&gt;MONTH(J584)&amp;"/"&amp;YEAR(J584)),"Release",""))</f>
        <v/>
      </c>
      <c r="AA584" s="136">
        <f>_xlfn.minifs($L:$L,$C:$C,$C584,$F:$F,"&lt;&gt;0")</f>
        <v/>
      </c>
      <c r="AB584" s="136">
        <f>C584&amp;"-"&amp;A584</f>
        <v/>
      </c>
      <c r="AC584" s="136">
        <f>L584</f>
        <v/>
      </c>
      <c r="AD584" s="136">
        <f>EOMONTH(EDATE($J584, 0), 0)</f>
        <v/>
      </c>
      <c r="AE584" s="135">
        <f>IF(AND(AD584&gt;EOMONTH(EDATE(AA584, 0), 0)),1,0)</f>
        <v/>
      </c>
    </row>
    <row r="585">
      <c r="A585" s="132" t="inlineStr">
        <is>
          <t>ZKRI02</t>
        </is>
      </c>
      <c r="B585" s="132" t="n">
        <v>4</v>
      </c>
      <c r="C585" s="132" t="inlineStr">
        <is>
          <t>HVP303</t>
        </is>
      </c>
      <c r="D585" s="132" t="inlineStr">
        <is>
          <t>P</t>
        </is>
      </c>
      <c r="E585" s="132" t="inlineStr">
        <is>
          <t>Kriel Hermanus Johannes</t>
        </is>
      </c>
      <c r="F585" s="133">
        <f>SUMIFS(Investors!$M:$M, Investors!$I:$I, "&lt;=" &amp; 'NSST Print'!$B$3, Investors!$K:$K, "&gt;" &amp; 'NSST Print'!$B$3, Investors!$A:$A, 'Investor Exit List'!A585, Investors!$E:$E, 'Investor Exit List'!C585)</f>
        <v/>
      </c>
      <c r="G585" s="134" t="n">
        <v>44861</v>
      </c>
      <c r="H585" s="132">
        <f>VLOOKUP($C585,Sales!$C:$E,2,FALSE)</f>
        <v/>
      </c>
      <c r="I585" s="132">
        <f>VLOOKUP($C585,Sales!$C:$E,3,FALSE)</f>
        <v/>
      </c>
      <c r="J585" s="134">
        <f>SUMIFS(Sales!$H:$H,Sales!$C:$C,'Investor Exit List'!$C585)</f>
        <v/>
      </c>
      <c r="K585" s="134">
        <f>IF(I585=TRUE,J585,"")</f>
        <v/>
      </c>
      <c r="L585" s="134">
        <f>G585+731</f>
        <v/>
      </c>
      <c r="M585" s="134" t="n">
        <v>45473</v>
      </c>
      <c r="N585" s="135">
        <f>IFERROR(IF(G585&lt;&gt;"",IF(I585=TRUE,0,IF(U585=TRUE,0,L585-M585)),0),0)</f>
        <v/>
      </c>
      <c r="O585" s="135">
        <f>IF(N585&gt;0,IF(N585&lt;=180,N585,0),0)</f>
        <v/>
      </c>
      <c r="P585" s="133">
        <f>IF(AND(N585&lt;90,N585&gt;0),Q585,0)</f>
        <v/>
      </c>
      <c r="Q585" s="133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33">
        <f>IF(AND(H585=TRUE,I585=FALSE),Q585,0)</f>
        <v/>
      </c>
      <c r="S585" s="133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34">
        <f>IF(U585=TRUE,$J585,"")</f>
        <v/>
      </c>
      <c r="U585" s="132" t="b">
        <v>0</v>
      </c>
      <c r="V585" s="133">
        <f>IF(AND(H585=TRUE,OR(K585="",K585&gt;M585)),S585,0)</f>
        <v/>
      </c>
      <c r="W585" s="132" t="n">
        <v>0</v>
      </c>
      <c r="X585" s="132" t="b">
        <v>0</v>
      </c>
      <c r="Y585" s="135">
        <f>IF(H585=FALSE,VLOOKUP($C585,Sales!$C:$F,4,FALSE),1)</f>
        <v/>
      </c>
      <c r="Z585" s="132">
        <f>IF(Y585=0,"Release",IF(AND(L585&lt;J585,Y585=1,H585=FALSE,U585=FALSE,MONTH(L585)&amp;"/"&amp;YEAR(L585)&lt;&gt;MONTH(J585)&amp;"/"&amp;YEAR(J585)),"Release",""))</f>
        <v/>
      </c>
      <c r="AA585" s="136">
        <f>_xlfn.minifs($L:$L,$C:$C,$C585,$F:$F,"&lt;&gt;0")</f>
        <v/>
      </c>
      <c r="AB585" s="136">
        <f>C585&amp;"-"&amp;A585</f>
        <v/>
      </c>
      <c r="AC585" s="136">
        <f>L585</f>
        <v/>
      </c>
      <c r="AD585" s="136">
        <f>EOMONTH(EDATE($J585, 0), 0)</f>
        <v/>
      </c>
      <c r="AE585" s="135">
        <f>IF(AND(AD585&gt;EOMONTH(EDATE(AA585, 0), 0)),1,0)</f>
        <v/>
      </c>
    </row>
    <row r="586">
      <c r="A586" s="137" t="inlineStr">
        <is>
          <t>ZZUN01</t>
        </is>
      </c>
      <c r="B586" s="137" t="n">
        <v>0</v>
      </c>
      <c r="C586" s="137" t="inlineStr">
        <is>
          <t>HFB215</t>
        </is>
      </c>
      <c r="D586" s="137" t="inlineStr">
        <is>
          <t>B</t>
        </is>
      </c>
      <c r="E586" s="137" t="inlineStr">
        <is>
          <t>Dev Unit</t>
        </is>
      </c>
      <c r="F586" s="137" t="n">
        <v>0</v>
      </c>
      <c r="G586" s="137" t="inlineStr"/>
      <c r="H586" s="137" t="b">
        <v>0</v>
      </c>
      <c r="I586" s="137" t="b">
        <v>0</v>
      </c>
      <c r="J586" s="137" t="inlineStr"/>
      <c r="K586" s="137" t="inlineStr"/>
      <c r="L586" s="137" t="inlineStr"/>
      <c r="M586" s="137" t="inlineStr"/>
      <c r="N586" s="137" t="inlineStr"/>
      <c r="O586" s="137" t="inlineStr"/>
      <c r="P586" s="137" t="inlineStr"/>
      <c r="Q586" s="137" t="inlineStr"/>
      <c r="R586" s="137" t="inlineStr"/>
      <c r="S586" s="137" t="inlineStr"/>
      <c r="T586" s="137" t="inlineStr"/>
      <c r="U586" s="137" t="b">
        <v>0</v>
      </c>
      <c r="V586" s="137" t="inlineStr"/>
      <c r="W586" s="137" t="n">
        <v>1330640.05</v>
      </c>
      <c r="X586" s="137" t="b">
        <v>0</v>
      </c>
      <c r="Y586" s="137" t="n"/>
      <c r="Z586" s="137" t="n"/>
      <c r="AA586" s="137" t="n"/>
      <c r="AB586" s="137" t="n"/>
      <c r="AC586" s="137" t="n"/>
      <c r="AD586" s="137" t="n"/>
      <c r="AE586" s="137" t="n"/>
    </row>
    <row r="587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38" t="inlineStr">
        <is>
          <t>7</t>
        </is>
      </c>
    </row>
    <row r="2">
      <c r="D2" s="139" t="inlineStr">
        <is>
          <t>C.3.b</t>
        </is>
      </c>
    </row>
    <row r="3">
      <c r="A3" s="127" t="inlineStr">
        <is>
          <t>Momentum Interest</t>
        </is>
      </c>
      <c r="B3" s="17" t="n"/>
      <c r="C3" s="17" t="n"/>
      <c r="D3" s="18" t="n"/>
    </row>
    <row r="6">
      <c r="A6" s="140" t="inlineStr">
        <is>
          <t>Month</t>
        </is>
      </c>
      <c r="B6" s="140" t="inlineStr">
        <is>
          <t>Interest</t>
        </is>
      </c>
      <c r="C6" s="140" t="inlineStr">
        <is>
          <t>Advice Fees (Exc Vat)</t>
        </is>
      </c>
      <c r="D6" s="140" t="inlineStr">
        <is>
          <t>Ongoing Advice Fees (Inc Vat)</t>
        </is>
      </c>
    </row>
    <row r="7">
      <c r="A7" s="141" t="n">
        <v>44439</v>
      </c>
      <c r="B7" s="142" t="n">
        <v>0.6899999999999999</v>
      </c>
      <c r="C7" s="142" t="n">
        <v>2.88</v>
      </c>
      <c r="D7" s="142" t="n">
        <v>0</v>
      </c>
    </row>
    <row r="8">
      <c r="A8" s="141" t="n">
        <v>44469</v>
      </c>
      <c r="B8" s="142" t="n">
        <v>6153.47</v>
      </c>
      <c r="C8" s="142" t="n">
        <v>20700</v>
      </c>
      <c r="D8" s="142" t="n">
        <v>142.83</v>
      </c>
    </row>
    <row r="9">
      <c r="A9" s="141" t="n">
        <v>44500</v>
      </c>
      <c r="B9" s="142" t="n">
        <v>27493.93</v>
      </c>
      <c r="C9" s="142" t="n">
        <v>39100</v>
      </c>
      <c r="D9" s="142" t="n">
        <v>1963.75</v>
      </c>
    </row>
    <row r="10">
      <c r="A10" s="141" t="n">
        <v>44530</v>
      </c>
      <c r="B10" s="142" t="n">
        <v>39490.47</v>
      </c>
      <c r="C10" s="142" t="n">
        <v>6612.5</v>
      </c>
      <c r="D10" s="142" t="n">
        <v>4603.54</v>
      </c>
    </row>
    <row r="11">
      <c r="A11" s="141" t="n">
        <v>44561</v>
      </c>
      <c r="B11" s="142" t="n">
        <v>34809.07</v>
      </c>
      <c r="C11" s="142" t="n">
        <v>0</v>
      </c>
      <c r="D11" s="142" t="n">
        <v>4987.02</v>
      </c>
    </row>
    <row r="12">
      <c r="A12" s="141" t="n">
        <v>44592</v>
      </c>
      <c r="B12" s="142" t="n">
        <v>25737.44</v>
      </c>
      <c r="C12" s="142" t="n">
        <v>0</v>
      </c>
      <c r="D12" s="142" t="n">
        <v>3416.75</v>
      </c>
    </row>
    <row r="13">
      <c r="A13" s="141" t="n">
        <v>44620</v>
      </c>
      <c r="B13" s="142" t="n">
        <v>17923.77</v>
      </c>
      <c r="C13" s="142" t="n">
        <v>2012.5</v>
      </c>
      <c r="D13" s="142" t="n">
        <v>2547.7</v>
      </c>
    </row>
    <row r="14">
      <c r="A14" s="141" t="n">
        <v>44651</v>
      </c>
      <c r="B14" s="142" t="n">
        <v>7694.95</v>
      </c>
      <c r="C14" s="142" t="n">
        <v>0</v>
      </c>
      <c r="D14" s="142" t="n">
        <v>1329.87</v>
      </c>
    </row>
    <row r="15">
      <c r="A15" s="141" t="n">
        <v>44681</v>
      </c>
      <c r="B15" s="142" t="n">
        <v>33565.07</v>
      </c>
      <c r="C15" s="142" t="n">
        <v>22274.94</v>
      </c>
      <c r="D15" s="142" t="n">
        <v>561.9</v>
      </c>
    </row>
    <row r="16">
      <c r="A16" s="141" t="n">
        <v>44712</v>
      </c>
      <c r="B16" s="142" t="n">
        <v>19911.29</v>
      </c>
      <c r="C16" s="142" t="n">
        <v>56298.31</v>
      </c>
      <c r="D16" s="142" t="n">
        <v>551.12</v>
      </c>
    </row>
    <row r="17">
      <c r="A17" s="141" t="n">
        <v>44742</v>
      </c>
      <c r="B17" s="142" t="n">
        <v>57111.6</v>
      </c>
      <c r="C17" s="142" t="n">
        <v>80343.78999999999</v>
      </c>
      <c r="D17" s="142" t="n">
        <v>3852.47</v>
      </c>
    </row>
    <row r="18">
      <c r="A18" s="141" t="n">
        <v>44773</v>
      </c>
      <c r="B18" s="142" t="n">
        <v>49997.61</v>
      </c>
      <c r="C18" s="142" t="n">
        <v>55413.57</v>
      </c>
      <c r="D18" s="142" t="n">
        <v>4675.82</v>
      </c>
    </row>
    <row r="19">
      <c r="A19" s="141" t="n">
        <v>44804</v>
      </c>
      <c r="B19" s="142" t="n">
        <v>49010.03</v>
      </c>
      <c r="C19" s="142" t="n">
        <v>30982.39</v>
      </c>
      <c r="D19" s="142" t="n">
        <v>4493.24</v>
      </c>
    </row>
    <row r="20">
      <c r="A20" s="141" t="n">
        <v>44834</v>
      </c>
      <c r="B20" s="142" t="n">
        <v>30938.76</v>
      </c>
      <c r="C20" s="142" t="n">
        <v>10350</v>
      </c>
      <c r="D20" s="142" t="n">
        <v>3425.4</v>
      </c>
    </row>
    <row r="21">
      <c r="A21" s="141" t="n">
        <v>44865</v>
      </c>
      <c r="B21" s="142" t="n">
        <v>31855.81</v>
      </c>
      <c r="C21" s="142" t="n">
        <v>0</v>
      </c>
      <c r="D21" s="142" t="n">
        <v>1362.36</v>
      </c>
    </row>
    <row r="22">
      <c r="A22" s="141" t="n">
        <v>44895</v>
      </c>
      <c r="B22" s="142" t="n">
        <v>57998.29</v>
      </c>
      <c r="C22" s="142" t="n">
        <v>0</v>
      </c>
      <c r="D22" s="142" t="n">
        <v>3649</v>
      </c>
    </row>
    <row r="23">
      <c r="A23" s="141" t="n">
        <v>44926</v>
      </c>
      <c r="B23" s="142" t="n">
        <v>49641.63</v>
      </c>
      <c r="C23" s="142" t="n">
        <v>0</v>
      </c>
      <c r="D23" s="142" t="n">
        <v>2707.2</v>
      </c>
    </row>
    <row r="24">
      <c r="A24" s="141" t="n">
        <v>44957</v>
      </c>
      <c r="B24" s="142" t="n">
        <v>71919.64</v>
      </c>
      <c r="C24" s="142" t="n">
        <v>0</v>
      </c>
      <c r="D24" s="142" t="n">
        <v>1766.93</v>
      </c>
    </row>
    <row r="25">
      <c r="A25" s="141" t="n">
        <v>44985</v>
      </c>
      <c r="B25" s="142" t="n">
        <v>116840.82</v>
      </c>
      <c r="C25" s="142" t="n">
        <v>0</v>
      </c>
      <c r="D25" s="142" t="n">
        <v>6530.48</v>
      </c>
    </row>
    <row r="26">
      <c r="A26" s="141" t="n">
        <v>45016</v>
      </c>
      <c r="B26" s="142" t="n">
        <v>224301.31</v>
      </c>
      <c r="C26" s="142" t="n">
        <v>0</v>
      </c>
      <c r="D26" s="142" t="n">
        <v>5945.09</v>
      </c>
    </row>
    <row r="27">
      <c r="A27" s="141" t="n">
        <v>45046</v>
      </c>
      <c r="B27" s="142" t="n">
        <v>106203.74</v>
      </c>
      <c r="C27" s="142" t="n">
        <v>0</v>
      </c>
      <c r="D27" s="142" t="n">
        <v>9664.42</v>
      </c>
    </row>
    <row r="28">
      <c r="A28" s="141" t="n">
        <v>45077</v>
      </c>
      <c r="B28" s="142" t="n">
        <v>222519.64</v>
      </c>
      <c r="C28" s="142" t="n">
        <v>0</v>
      </c>
      <c r="D28" s="142" t="n">
        <v>6054.16</v>
      </c>
    </row>
    <row r="29">
      <c r="A29" s="141" t="n">
        <v>45107</v>
      </c>
      <c r="B29" s="142" t="n">
        <v>393896.21</v>
      </c>
      <c r="C29" s="142" t="n">
        <v>0</v>
      </c>
      <c r="D29" s="142" t="n">
        <v>12101.97</v>
      </c>
    </row>
    <row r="30">
      <c r="A30" s="141" t="n">
        <v>45138</v>
      </c>
      <c r="B30" s="142" t="n">
        <v>259590.93</v>
      </c>
      <c r="C30" s="142" t="n">
        <v>0</v>
      </c>
      <c r="D30" s="142" t="n">
        <v>17468.09</v>
      </c>
    </row>
    <row r="31">
      <c r="A31" s="141" t="n">
        <v>45169</v>
      </c>
      <c r="B31" s="142" t="n">
        <v>241364.67</v>
      </c>
      <c r="C31" s="142" t="n">
        <v>0</v>
      </c>
      <c r="D31" s="142" t="n">
        <v>14897.28</v>
      </c>
    </row>
    <row r="32">
      <c r="A32" s="141" t="n">
        <v>45199</v>
      </c>
      <c r="B32" s="142" t="n">
        <v>291385.94</v>
      </c>
      <c r="C32" s="142" t="n">
        <v>0</v>
      </c>
      <c r="D32" s="142" t="n">
        <v>17422.06</v>
      </c>
    </row>
    <row r="33">
      <c r="A33" s="141" t="n">
        <v>45230</v>
      </c>
      <c r="B33" s="142" t="n">
        <v>342067.18</v>
      </c>
      <c r="C33" s="142" t="n">
        <v>0</v>
      </c>
      <c r="D33" s="142" t="n">
        <v>21887.62</v>
      </c>
    </row>
    <row r="34">
      <c r="A34" s="141" t="n">
        <v>45260</v>
      </c>
      <c r="B34" s="142" t="n">
        <v>289283.88</v>
      </c>
      <c r="C34" s="142" t="n">
        <v>0</v>
      </c>
      <c r="D34" s="142" t="n">
        <v>20676.71</v>
      </c>
    </row>
    <row r="35">
      <c r="A35" s="141" t="n">
        <v>45291</v>
      </c>
      <c r="B35" s="142" t="n">
        <v>158795.4</v>
      </c>
      <c r="C35" s="142" t="n">
        <v>0</v>
      </c>
      <c r="D35" s="142" t="n">
        <v>13562.87</v>
      </c>
    </row>
    <row r="36">
      <c r="A36" s="141" t="n">
        <v>45322</v>
      </c>
      <c r="B36" s="142" t="n">
        <v>125751.22</v>
      </c>
      <c r="C36" s="142" t="n">
        <v>0</v>
      </c>
      <c r="D36" s="142" t="n">
        <v>8270.969999999999</v>
      </c>
    </row>
    <row r="37">
      <c r="A37" s="141" t="n">
        <v>45351</v>
      </c>
      <c r="B37" s="142" t="n">
        <v>98288.58</v>
      </c>
      <c r="C37" s="142" t="n">
        <v>0</v>
      </c>
      <c r="D37" s="142" t="n">
        <v>7449.16</v>
      </c>
    </row>
    <row r="38">
      <c r="A38" s="141" t="n">
        <v>45382</v>
      </c>
      <c r="B38" s="142" t="n">
        <v>69622.62</v>
      </c>
      <c r="C38" s="142" t="n">
        <v>0</v>
      </c>
      <c r="D38" s="142" t="n">
        <v>5912.17</v>
      </c>
    </row>
    <row r="39">
      <c r="A39" s="141" t="n">
        <v>45412</v>
      </c>
      <c r="B39" s="142" t="n">
        <v>34734.9</v>
      </c>
      <c r="C39" s="142" t="n">
        <v>0</v>
      </c>
      <c r="D39" s="142" t="n">
        <v>2398.97</v>
      </c>
    </row>
    <row r="40">
      <c r="A40" s="141" t="n">
        <v>45443</v>
      </c>
      <c r="B40" s="142" t="n">
        <v>18893.57</v>
      </c>
      <c r="C40" s="142" t="n">
        <v>0</v>
      </c>
      <c r="D40" s="142" t="n">
        <v>1348.98</v>
      </c>
    </row>
    <row r="41">
      <c r="A41" s="141" t="n">
        <v>45473</v>
      </c>
      <c r="B41" s="142" t="n">
        <v>9898.16</v>
      </c>
      <c r="C41" s="142" t="n">
        <v>0</v>
      </c>
      <c r="D41" s="142" t="n">
        <v>1007.43</v>
      </c>
    </row>
    <row r="42">
      <c r="A42" s="143" t="inlineStr">
        <is>
          <t>TOTAL</t>
        </is>
      </c>
      <c r="B42" s="144">
        <f>SUM(B7:B41)</f>
        <v/>
      </c>
      <c r="C42" s="144">
        <f>SUM(C7:C41)</f>
        <v/>
      </c>
      <c r="D42" s="144">
        <f>SUM(D7:D41)</f>
        <v/>
      </c>
    </row>
    <row r="44">
      <c r="A44" s="145" t="inlineStr">
        <is>
          <t>MOMENTUM INVESTOR CAPITAL</t>
        </is>
      </c>
      <c r="B44" s="146">
        <f>(SUMIFS(Investors!$M:$M,Investors!$I:$I,"&lt;="&amp;'NSST Print'!B3,Investors!$J:$J,"&gt;"&amp;'NSST Print'!B3)+SUMIFS(Investors!$M:$M,Investors!$I:$I,"&lt;="&amp;'NSST Print'!B3,Investors!$J:$J,""))</f>
        <v/>
      </c>
      <c r="C44" s="147" t="n"/>
      <c r="D44" s="148" t="inlineStr">
        <is>
          <t>per App</t>
        </is>
      </c>
    </row>
    <row r="45">
      <c r="A45" s="96" t="inlineStr">
        <is>
          <t>MOMENTUM INTEREST EARNED SINCE INCEPTION</t>
        </is>
      </c>
      <c r="B45" s="149">
        <f>+B42</f>
        <v/>
      </c>
      <c r="D45" s="97" t="inlineStr">
        <is>
          <t>from Momentum</t>
        </is>
      </c>
    </row>
    <row r="46">
      <c r="A46" s="96" t="inlineStr">
        <is>
          <t xml:space="preserve">MOMENTUM ADVICE FEES </t>
        </is>
      </c>
      <c r="B46" s="149">
        <f>+D42</f>
        <v/>
      </c>
      <c r="D46" s="97" t="inlineStr">
        <is>
          <t>from Momentum</t>
        </is>
      </c>
    </row>
    <row r="47">
      <c r="A47" s="96" t="inlineStr">
        <is>
          <t>NET INTEREST</t>
        </is>
      </c>
      <c r="B47" s="149">
        <f>+B42-D42</f>
        <v/>
      </c>
      <c r="D47" s="97" t="inlineStr">
        <is>
          <t>Interest less Ongoing Advice Fees</t>
        </is>
      </c>
    </row>
    <row r="48">
      <c r="A48" s="96" t="inlineStr">
        <is>
          <t>ADVICE FEES</t>
        </is>
      </c>
      <c r="B48" s="149">
        <f>+C42</f>
        <v/>
      </c>
      <c r="D48" s="97" t="inlineStr"/>
    </row>
    <row r="49">
      <c r="A49" s="96" t="inlineStr">
        <is>
          <t>TOTAL INTEREST IN ACCOUNT</t>
        </is>
      </c>
      <c r="B49" s="149">
        <f>+B42-D42-C42</f>
        <v/>
      </c>
      <c r="D49" s="97" t="inlineStr"/>
    </row>
    <row r="50">
      <c r="A50" s="96" t="inlineStr">
        <is>
          <t>MOMENTUM INTEREST DRAWN TO DATE</t>
        </is>
      </c>
      <c r="B50" s="149" t="n">
        <v>1861191.23</v>
      </c>
      <c r="D50" s="97" t="inlineStr">
        <is>
          <t>Interest Draw on 3 October 2023</t>
        </is>
      </c>
    </row>
    <row r="51">
      <c r="A51" s="96" t="inlineStr">
        <is>
          <t>TOTAL MOMENTUM DRAWS</t>
        </is>
      </c>
      <c r="B51" s="149">
        <f>SUMIFS(Investors!$M:$M,Investors!$J:$J,"&lt;="&amp;'NSST Print'!B3)+137832.56</f>
        <v/>
      </c>
      <c r="D51" s="97" t="inlineStr"/>
    </row>
    <row r="52">
      <c r="A52" s="96" t="inlineStr">
        <is>
          <t>GLC NOT ON DRAW</t>
        </is>
      </c>
      <c r="B52" s="150" t="n">
        <v>4183000.82</v>
      </c>
      <c r="D52" s="97" t="inlineStr"/>
    </row>
    <row r="53">
      <c r="A53" s="96" t="inlineStr">
        <is>
          <t>C Oberholzer incorrect amount</t>
        </is>
      </c>
      <c r="B53" s="150" t="n">
        <v>-455</v>
      </c>
      <c r="D53" s="97" t="inlineStr"/>
    </row>
    <row r="54">
      <c r="A54" s="96" t="inlineStr">
        <is>
          <t>Draw 10 (Rudlynn Trust)</t>
        </is>
      </c>
      <c r="B54" s="150" t="n">
        <v>-150000</v>
      </c>
      <c r="D54" s="97" t="inlineStr"/>
    </row>
    <row r="55">
      <c r="A55" s="96" t="inlineStr">
        <is>
          <t>MOMENTUM BALANCE</t>
        </is>
      </c>
      <c r="B55" s="151" t="n">
        <v>0</v>
      </c>
      <c r="D55" s="97" t="inlineStr">
        <is>
          <t>Momentum Statement Balance</t>
        </is>
      </c>
    </row>
    <row r="56">
      <c r="A56" s="96" t="n"/>
      <c r="B56" s="149" t="n"/>
      <c r="D56" s="97" t="n"/>
    </row>
    <row r="57">
      <c r="A57" s="96" t="inlineStr"/>
      <c r="B57" s="149" t="inlineStr">
        <is>
          <t>RECONCILIATION</t>
        </is>
      </c>
      <c r="D57" s="97" t="inlineStr"/>
    </row>
    <row r="58">
      <c r="A58" s="96" t="n"/>
      <c r="B58" s="149" t="n"/>
      <c r="D58" s="97" t="n"/>
    </row>
    <row r="59">
      <c r="A59" s="96" t="inlineStr">
        <is>
          <t>Momentum Statement</t>
        </is>
      </c>
      <c r="B59" s="149">
        <f>+B55</f>
        <v/>
      </c>
      <c r="D59" s="97" t="inlineStr">
        <is>
          <t>per Statement</t>
        </is>
      </c>
    </row>
    <row r="60">
      <c r="A60" s="96" t="inlineStr">
        <is>
          <t>Momentum Xero</t>
        </is>
      </c>
      <c r="B60" s="149">
        <f>Cashflow!B13</f>
        <v/>
      </c>
      <c r="D60" s="97" t="inlineStr">
        <is>
          <t>Per App</t>
        </is>
      </c>
    </row>
    <row r="61">
      <c r="A61" s="96" t="inlineStr">
        <is>
          <t>Difference</t>
        </is>
      </c>
      <c r="B61" s="149">
        <f>+B59-B60</f>
        <v/>
      </c>
      <c r="D61" s="97" t="inlineStr"/>
    </row>
    <row r="62">
      <c r="A62" s="96" t="n"/>
      <c r="B62" s="149" t="n"/>
      <c r="D62" s="97" t="n"/>
    </row>
    <row r="63">
      <c r="A63" s="96" t="inlineStr">
        <is>
          <t>Momentum Xero</t>
        </is>
      </c>
      <c r="B63" s="149">
        <f>Cashflow!B13</f>
        <v/>
      </c>
      <c r="D63" s="97" t="inlineStr">
        <is>
          <t>per Xero</t>
        </is>
      </c>
    </row>
    <row r="64">
      <c r="A64" s="96" t="inlineStr">
        <is>
          <t>Momentum - App</t>
        </is>
      </c>
      <c r="B64" s="149">
        <f>(SUMIFS(Investors!$M:$M,Investors!$I:$I,"&lt;="&amp;'NSST Print'!B3,Investors!$J:$J,"&gt;"&amp;'NSST Print'!B3)+SUMIFS(Investors!$M:$M,Investors!$I:$I,"&lt;="&amp;'NSST Print'!B3,Investors!$J:$J,""))</f>
        <v/>
      </c>
      <c r="D64" s="97" t="inlineStr">
        <is>
          <t>per App</t>
        </is>
      </c>
    </row>
    <row r="65">
      <c r="A65" s="96" t="inlineStr">
        <is>
          <t>Difference</t>
        </is>
      </c>
      <c r="B65" s="149">
        <f>+B63-B64</f>
        <v/>
      </c>
      <c r="D65" s="97" t="inlineStr">
        <is>
          <t>Reconciled Below</t>
        </is>
      </c>
    </row>
    <row r="66">
      <c r="A66" s="96" t="n"/>
      <c r="B66" s="149" t="n"/>
      <c r="D66" s="97" t="n"/>
    </row>
    <row r="67">
      <c r="A67" s="96" t="inlineStr">
        <is>
          <t>TOTAL INTEREST IN ACCOUNT</t>
        </is>
      </c>
      <c r="B67" s="149">
        <f>+B42-D42-C42</f>
        <v/>
      </c>
      <c r="D67" s="97" t="inlineStr"/>
    </row>
    <row r="68">
      <c r="A68" s="96" t="inlineStr">
        <is>
          <t>MOMENTUM INTEREST DRAWN TO DATE</t>
        </is>
      </c>
      <c r="B68" s="149" t="n">
        <v>1861191.23</v>
      </c>
      <c r="D68" s="97" t="inlineStr">
        <is>
          <t>Interest Draw on 3 October 2023</t>
        </is>
      </c>
    </row>
    <row r="69">
      <c r="A69" s="96" t="inlineStr"/>
      <c r="B69" s="149">
        <f>+B67-B68</f>
        <v/>
      </c>
      <c r="D69" s="97" t="inlineStr"/>
    </row>
    <row r="70">
      <c r="A70" s="96" t="inlineStr"/>
      <c r="B70" s="149" t="n">
        <v>137832.56</v>
      </c>
      <c r="D70" s="97" t="inlineStr">
        <is>
          <t>Interest STBB</t>
        </is>
      </c>
    </row>
    <row r="71">
      <c r="A71" s="96" t="inlineStr"/>
      <c r="B71" s="149">
        <f>B69-B70-B72</f>
        <v/>
      </c>
      <c r="D71" s="97" t="inlineStr">
        <is>
          <t>to be reconciled</t>
        </is>
      </c>
    </row>
    <row r="72">
      <c r="A72" s="96" t="inlineStr"/>
      <c r="B72" s="149">
        <f>B65</f>
        <v/>
      </c>
      <c r="D72" s="97" t="inlineStr"/>
    </row>
    <row r="73">
      <c r="A73" s="96" t="n"/>
      <c r="B73" s="152" t="n"/>
      <c r="D73" s="97" t="n"/>
    </row>
    <row r="74">
      <c r="A74" s="86" t="n"/>
      <c r="B74" s="153" t="n"/>
      <c r="C74" s="87" t="n"/>
      <c r="D74" s="88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54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Cashflow vs Projection</t>
        </is>
      </c>
      <c r="C10">
        <f>'Cashflow Projection'!D61</f>
        <v/>
      </c>
      <c r="D10">
        <f>Cashflow!B20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Cashflow!B11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Cashflow!B20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Cashflow vs Projection</t>
        </is>
      </c>
      <c r="C15">
        <f>Cashflow!B24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Cashflow vs Projection</t>
        </is>
      </c>
      <c r="C16">
        <f>Cashflow!B24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Cashflow vs Projection</t>
        </is>
      </c>
      <c r="C17">
        <f>Cashflow!B26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Cashflow vs Projection</t>
        </is>
      </c>
      <c r="C18">
        <f>Cashflow!B30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2024-07-16T12:13:29Z</dcterms:created>
  <dcterms:modified xmlns:dcterms="http://purl.org/dc/terms/" xmlns:xsi="http://www.w3.org/2001/XMLSchema-instance" xsi:type="dcterms:W3CDTF">2024-07-16T12:13:29Z</dcterms:modified>
</cp:coreProperties>
</file>